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0" codeName="{C80E003A-6C80-AF87-3323-10F97C11A349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/Users/ryanjairam/Documents/nfl_rankings_app/data/"/>
    </mc:Choice>
  </mc:AlternateContent>
  <xr:revisionPtr revIDLastSave="0" documentId="13_ncr:1_{E9C32999-ADB4-2240-80E5-4E3AA4F3CB1D}" xr6:coauthVersionLast="47" xr6:coauthVersionMax="47" xr10:uidLastSave="{00000000-0000-0000-0000-000000000000}"/>
  <bookViews>
    <workbookView xWindow="0" yWindow="820" windowWidth="29400" windowHeight="16800" tabRatio="932" firstSheet="11" activeTab="13" xr2:uid="{00000000-000D-0000-FFFF-FFFF00000000}"/>
  </bookViews>
  <sheets>
    <sheet name="Intro Sheet" sheetId="40" r:id="rId1"/>
    <sheet name="Points Per Year" sheetId="44" r:id="rId2"/>
    <sheet name="Share of Reg Season Points" sheetId="47" r:id="rId3"/>
    <sheet name="Winning % Rank Over Time" sheetId="48" r:id="rId4"/>
    <sheet name="Winning % Over Time" sheetId="46" r:id="rId5"/>
    <sheet name="Divisions" sheetId="52" r:id="rId6"/>
    <sheet name="Regular Season Points by Year" sheetId="45" r:id="rId7"/>
    <sheet name="Calculating Point Totals" sheetId="42" r:id="rId8"/>
    <sheet name="Ranking Calculations" sheetId="43" r:id="rId9"/>
    <sheet name="Curve Points" sheetId="3" r:id="rId10"/>
    <sheet name="Curve Calculation" sheetId="55" r:id="rId11"/>
    <sheet name="Old Ranking Calculations" sheetId="5" r:id="rId12"/>
    <sheet name="Master Sheet Old" sheetId="7" r:id="rId13"/>
    <sheet name="Master Sheet" sheetId="51" r:id="rId14"/>
    <sheet name="Sheet1" sheetId="53" r:id="rId15"/>
    <sheet name="Ranks" sheetId="54" r:id="rId16"/>
    <sheet name="Rank by Year" sheetId="1" r:id="rId17"/>
    <sheet name="Points by Year" sheetId="2" r:id="rId18"/>
    <sheet name="Arizona Cardinals" sheetId="6" r:id="rId19"/>
    <sheet name="Atlanta Falcons" sheetId="8" r:id="rId20"/>
    <sheet name="Baltimore Ravens" sheetId="9" r:id="rId21"/>
    <sheet name="Buffalo Bills" sheetId="10" r:id="rId22"/>
    <sheet name="Carolina Panthers" sheetId="11" r:id="rId23"/>
    <sheet name="Chicago Bears" sheetId="12" r:id="rId24"/>
    <sheet name="Cincinnati Bengals" sheetId="13" r:id="rId25"/>
    <sheet name="Cleveland Browns" sheetId="14" r:id="rId26"/>
    <sheet name="Dallas Cowboys" sheetId="15" r:id="rId27"/>
    <sheet name="Denver Broncos" sheetId="16" r:id="rId28"/>
    <sheet name="Detroit Lions" sheetId="17" r:id="rId29"/>
    <sheet name="Green Bay Packers" sheetId="18" r:id="rId30"/>
    <sheet name="Houston Texans" sheetId="19" r:id="rId31"/>
    <sheet name="Indianapolis Colts" sheetId="20" r:id="rId32"/>
    <sheet name="Jacksonville Jaguars" sheetId="21" r:id="rId33"/>
    <sheet name="Kansas City Chiefs" sheetId="22" r:id="rId34"/>
    <sheet name="Las Vegas Raiders" sheetId="23" r:id="rId35"/>
    <sheet name="Los Angeles Chargers" sheetId="25" r:id="rId36"/>
    <sheet name="Los Angeles Rams" sheetId="24" r:id="rId37"/>
    <sheet name="Minnesota Vikings" sheetId="26" r:id="rId38"/>
    <sheet name="Miami Dolphins" sheetId="27" r:id="rId39"/>
    <sheet name="New England Patriots" sheetId="28" r:id="rId40"/>
    <sheet name="New Orleans Saints" sheetId="29" r:id="rId41"/>
    <sheet name="New York Giants" sheetId="30" r:id="rId42"/>
    <sheet name="New York Jets" sheetId="31" r:id="rId43"/>
    <sheet name="Philadelphia Eagles" sheetId="32" r:id="rId44"/>
    <sheet name="Pittsburgh Steelers" sheetId="33" r:id="rId45"/>
    <sheet name="San Francisco 49ers" sheetId="34" r:id="rId46"/>
    <sheet name="Seattle Seahawks" sheetId="35" r:id="rId47"/>
    <sheet name="Tampa Bay Buccaneers" sheetId="36" r:id="rId48"/>
    <sheet name="Tennessee Titans" sheetId="37" r:id="rId49"/>
    <sheet name="Washington Commanders" sheetId="38" r:id="rId50"/>
  </sheets>
  <definedNames>
    <definedName name="_xlnm._FilterDatabase" localSheetId="12" hidden="1">'Master Sheet Old'!$A$1:$AF$113</definedName>
    <definedName name="_xlnm._FilterDatabase" localSheetId="17" hidden="1">'Points by Year'!$B$63:$C$95</definedName>
    <definedName name="_xlnm._FilterDatabase" localSheetId="14" hidden="1">Sheet1!$A$1:$B$33</definedName>
    <definedName name="Bears_">'Chicago Bears'!$A$1:$AG$59</definedName>
    <definedName name="Bengals_">'Cincinnati Bengals'!$A$2:$AG$57</definedName>
    <definedName name="Bills_">'Buffalo Bills'!$A$2:$AG$59</definedName>
    <definedName name="Broncos_">'Denver Broncos'!$A$2:$AG$59</definedName>
    <definedName name="Browns_">'Cleveland Browns'!$A$2:$AG$59</definedName>
    <definedName name="Buccaneers_">'Tampa Bay Buccaneers'!$A$2:$AG$49</definedName>
    <definedName name="Cardinals_">'Arizona Cardinals'!$A$2:$AG$59</definedName>
    <definedName name="Chargers_">'Los Angeles Chargers'!$A$2:$AG$59</definedName>
    <definedName name="Chiefs_">'Kansas City Chiefs'!$A$2:$AG$59</definedName>
    <definedName name="Colts_">'Indianapolis Colts'!$A$2:$AG$59</definedName>
    <definedName name="Commanders_">'Washington Commanders'!$A$2:$AG$59</definedName>
    <definedName name="Cowboys_">'Dallas Cowboys'!$A$2:$AG$59</definedName>
    <definedName name="Dolphins_">'Miami Dolphins'!$A$2:$AG$59</definedName>
    <definedName name="Eagles_">'Philadelphia Eagles'!$A$2:$AG$59</definedName>
    <definedName name="ExternalData_1" localSheetId="15" hidden="1">Ranks!$A$1:$D$1774</definedName>
    <definedName name="Falcons_">'Atlanta Falcons'!$A$2:$AG$59</definedName>
    <definedName name="Giants_">'New York Giants'!$A$2:$AG$59</definedName>
    <definedName name="Jaguars_">'Jacksonville Jaguars'!$A$2:$AG$30</definedName>
    <definedName name="Jets_">'New York Jets'!$A$2:$AG$59</definedName>
    <definedName name="Lions_">'Detroit Lions'!$A$2:$AG$59</definedName>
    <definedName name="Packers_">'Green Bay Packers'!$A$2:$AG$59</definedName>
    <definedName name="Panthers_">'Carolina Panthers'!$A$2:$AG$30</definedName>
    <definedName name="Patriots_">'New England Patriots'!$A$2:$AG$59</definedName>
    <definedName name="Raiders_">'Las Vegas Raiders'!$A$2:$AG$59</definedName>
    <definedName name="Rams_">'Los Angeles Rams'!$A$2:$AG$59</definedName>
    <definedName name="Ravens_">'Baltimore Ravens'!$A$2:$AG$29</definedName>
    <definedName name="Saints_">'New Orleans Saints'!$A$2:$AG$58</definedName>
    <definedName name="SanFran_">'San Francisco 49ers'!$A$2:$AG$59</definedName>
    <definedName name="Seahawks_">'Seattle Seahawks'!$A$2:$AG$49</definedName>
    <definedName name="Steelers_">'Pittsburgh Steelers'!$A$2:$AG$59</definedName>
    <definedName name="Texans_">'Houston Texans'!$A$2:$AG$23</definedName>
    <definedName name="Titans_">'Tennessee Titans'!$A$2:$AG$59</definedName>
    <definedName name="Vikings_">'Minnesota Vikings'!$A$2:$AG$59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1">
      <go:sheetsCustomData xmlns:go="http://customooxmlschemas.google.com/" r:id="rId51" roundtripDataSignature="AMtx7mhyELT4rE7VDY057+uZCnjbDH2RdA=="/>
    </ext>
  </extLst>
</workbook>
</file>

<file path=xl/calcChain.xml><?xml version="1.0" encoding="utf-8"?>
<calcChain xmlns="http://schemas.openxmlformats.org/spreadsheetml/2006/main">
  <c r="C61" i="2" l="1"/>
  <c r="D61" i="2"/>
  <c r="E61" i="2"/>
  <c r="F61" i="2"/>
  <c r="E61" i="1" s="1"/>
  <c r="G61" i="2"/>
  <c r="G61" i="1" s="1"/>
  <c r="H61" i="2"/>
  <c r="I61" i="2"/>
  <c r="F61" i="1" s="1"/>
  <c r="J61" i="2"/>
  <c r="J61" i="1" s="1"/>
  <c r="K61" i="2"/>
  <c r="L61" i="2"/>
  <c r="M61" i="2"/>
  <c r="N61" i="2"/>
  <c r="O61" i="2"/>
  <c r="P61" i="2"/>
  <c r="Q61" i="2"/>
  <c r="Q61" i="1" s="1"/>
  <c r="R61" i="2"/>
  <c r="R61" i="1" s="1"/>
  <c r="S61" i="2"/>
  <c r="T61" i="2"/>
  <c r="U61" i="2"/>
  <c r="V61" i="2"/>
  <c r="W61" i="2"/>
  <c r="X61" i="2"/>
  <c r="Y61" i="2"/>
  <c r="Y61" i="1" s="1"/>
  <c r="Z61" i="2"/>
  <c r="Z61" i="1" s="1"/>
  <c r="AA61" i="2"/>
  <c r="AB61" i="2"/>
  <c r="AC61" i="2"/>
  <c r="AD61" i="2"/>
  <c r="AE61" i="2"/>
  <c r="AF61" i="2"/>
  <c r="AG61" i="2"/>
  <c r="AG61" i="1" s="1"/>
  <c r="B61" i="2"/>
  <c r="W51" i="35"/>
  <c r="X51" i="35"/>
  <c r="AA51" i="35"/>
  <c r="AB51" i="35" s="1" a="1"/>
  <c r="AB51" i="35" s="1"/>
  <c r="AC51" i="35"/>
  <c r="AD51" i="35" s="1" a="1"/>
  <c r="AD51" i="35" s="1"/>
  <c r="AF51" i="35"/>
  <c r="C51" i="35"/>
  <c r="W61" i="28"/>
  <c r="X61" i="28"/>
  <c r="AA61" i="28"/>
  <c r="AB61" i="28" s="1" a="1"/>
  <c r="AB61" i="28" s="1"/>
  <c r="AC61" i="28"/>
  <c r="AD61" i="28" a="1"/>
  <c r="AD61" i="28" s="1"/>
  <c r="AE61" i="28"/>
  <c r="AF61" i="28"/>
  <c r="C61" i="28"/>
  <c r="C61" i="1"/>
  <c r="D61" i="1"/>
  <c r="H61" i="1"/>
  <c r="K61" i="1"/>
  <c r="L61" i="1"/>
  <c r="M61" i="1"/>
  <c r="N61" i="1"/>
  <c r="P61" i="1"/>
  <c r="S61" i="1"/>
  <c r="T61" i="1"/>
  <c r="U61" i="1"/>
  <c r="V61" i="1"/>
  <c r="W61" i="1"/>
  <c r="X61" i="1"/>
  <c r="AA61" i="1"/>
  <c r="AB61" i="1"/>
  <c r="AC61" i="1"/>
  <c r="AD61" i="1"/>
  <c r="AE61" i="1"/>
  <c r="AF61" i="1"/>
  <c r="W61" i="38"/>
  <c r="X61" i="38"/>
  <c r="AA61" i="38"/>
  <c r="AB61" i="38" s="1" a="1"/>
  <c r="AB61" i="38" s="1"/>
  <c r="AC61" i="38"/>
  <c r="AD61" i="38" s="1" a="1"/>
  <c r="AD61" i="38" s="1"/>
  <c r="AE61" i="38"/>
  <c r="AF61" i="38"/>
  <c r="C61" i="38"/>
  <c r="W61" i="37"/>
  <c r="X61" i="37"/>
  <c r="AA61" i="37"/>
  <c r="AB61" i="37" s="1" a="1"/>
  <c r="AB61" i="37" s="1"/>
  <c r="AC61" i="37"/>
  <c r="AD61" i="37" s="1" a="1"/>
  <c r="AD61" i="37" s="1"/>
  <c r="AE61" i="37"/>
  <c r="AF61" i="37"/>
  <c r="C61" i="37"/>
  <c r="W51" i="36"/>
  <c r="X51" i="36"/>
  <c r="AA51" i="36"/>
  <c r="AB51" i="36" s="1" a="1"/>
  <c r="AB51" i="36" s="1"/>
  <c r="AC51" i="36"/>
  <c r="AD51" i="36" s="1" a="1"/>
  <c r="AD51" i="36" s="1"/>
  <c r="AF51" i="36"/>
  <c r="C51" i="36"/>
  <c r="W61" i="34"/>
  <c r="X61" i="34"/>
  <c r="AA61" i="34"/>
  <c r="AB61" i="34" a="1"/>
  <c r="AB61" i="34" s="1"/>
  <c r="AC61" i="34"/>
  <c r="AD61" i="34" a="1"/>
  <c r="AD61" i="34" s="1"/>
  <c r="AE61" i="34"/>
  <c r="AF61" i="34"/>
  <c r="C61" i="34"/>
  <c r="W61" i="33"/>
  <c r="X61" i="33"/>
  <c r="AA61" i="33"/>
  <c r="AB61" i="33" s="1" a="1"/>
  <c r="AB61" i="33" s="1"/>
  <c r="AC61" i="33"/>
  <c r="AD61" i="33" s="1" a="1"/>
  <c r="AD61" i="33" s="1"/>
  <c r="AE61" i="33"/>
  <c r="AF61" i="33"/>
  <c r="C61" i="33"/>
  <c r="W61" i="32"/>
  <c r="X61" i="32"/>
  <c r="AA61" i="32"/>
  <c r="AB61" i="32" a="1"/>
  <c r="AB61" i="32" s="1"/>
  <c r="AC61" i="32"/>
  <c r="AD61" i="32" s="1" a="1"/>
  <c r="AD61" i="32" s="1"/>
  <c r="AE61" i="32"/>
  <c r="AF61" i="32"/>
  <c r="C61" i="32"/>
  <c r="W61" i="31"/>
  <c r="X61" i="31"/>
  <c r="AA61" i="31"/>
  <c r="AB61" i="31" a="1"/>
  <c r="AB61" i="31" s="1"/>
  <c r="AC61" i="31"/>
  <c r="AD61" i="31" s="1" a="1"/>
  <c r="AD61" i="31" s="1"/>
  <c r="AE61" i="31"/>
  <c r="AF61" i="31"/>
  <c r="C61" i="31"/>
  <c r="W61" i="30"/>
  <c r="X61" i="30"/>
  <c r="AA61" i="30"/>
  <c r="AB61" i="30" s="1" a="1"/>
  <c r="AB61" i="30" s="1"/>
  <c r="AC61" i="30"/>
  <c r="AD61" i="30" s="1" a="1"/>
  <c r="AD61" i="30" s="1"/>
  <c r="AE61" i="30"/>
  <c r="AF61" i="30"/>
  <c r="C61" i="30"/>
  <c r="W60" i="29"/>
  <c r="X60" i="29"/>
  <c r="AA60" i="29"/>
  <c r="AB60" i="29" s="1" a="1"/>
  <c r="AB60" i="29" s="1"/>
  <c r="AC60" i="29"/>
  <c r="AD60" i="29" s="1" a="1"/>
  <c r="AD60" i="29" s="1"/>
  <c r="AE60" i="29"/>
  <c r="AF60" i="29"/>
  <c r="C60" i="29"/>
  <c r="W61" i="27"/>
  <c r="X61" i="27"/>
  <c r="AA61" i="27"/>
  <c r="AB61" i="27" s="1" a="1"/>
  <c r="AB61" i="27" s="1"/>
  <c r="AC61" i="27"/>
  <c r="AD61" i="27" s="1" a="1"/>
  <c r="AD61" i="27" s="1"/>
  <c r="AF61" i="27"/>
  <c r="C61" i="27"/>
  <c r="W61" i="26"/>
  <c r="X61" i="26"/>
  <c r="AA61" i="26"/>
  <c r="AB61" i="26" s="1" a="1"/>
  <c r="AB61" i="26" s="1"/>
  <c r="AC61" i="26"/>
  <c r="AD61" i="26" s="1" a="1"/>
  <c r="AD61" i="26" s="1"/>
  <c r="AE61" i="26"/>
  <c r="AF61" i="26"/>
  <c r="C61" i="26"/>
  <c r="W61" i="24"/>
  <c r="X61" i="24"/>
  <c r="AA61" i="24"/>
  <c r="AB61" i="24" s="1" a="1"/>
  <c r="AB61" i="24" s="1"/>
  <c r="AC61" i="24"/>
  <c r="AD61" i="24" s="1" a="1"/>
  <c r="AD61" i="24" s="1"/>
  <c r="AF61" i="24"/>
  <c r="C61" i="24"/>
  <c r="W61" i="25"/>
  <c r="X61" i="25"/>
  <c r="AA61" i="25"/>
  <c r="AB61" i="25" s="1" a="1"/>
  <c r="AB61" i="25" s="1"/>
  <c r="AC61" i="25"/>
  <c r="AD61" i="25" s="1" a="1"/>
  <c r="AD61" i="25" s="1"/>
  <c r="AE61" i="25"/>
  <c r="AF61" i="25"/>
  <c r="C61" i="25"/>
  <c r="W61" i="23"/>
  <c r="X61" i="23"/>
  <c r="AA61" i="23"/>
  <c r="AB61" i="23" a="1"/>
  <c r="AB61" i="23" s="1"/>
  <c r="AC61" i="23"/>
  <c r="AD61" i="23" s="1" a="1"/>
  <c r="AD61" i="23" s="1"/>
  <c r="AF61" i="23"/>
  <c r="C61" i="23"/>
  <c r="W61" i="22"/>
  <c r="X61" i="22"/>
  <c r="AA61" i="22"/>
  <c r="AB61" i="22" s="1" a="1"/>
  <c r="AB61" i="22" s="1"/>
  <c r="AC61" i="22"/>
  <c r="AD61" i="22" s="1" a="1"/>
  <c r="AD61" i="22" s="1"/>
  <c r="AF61" i="22"/>
  <c r="C61" i="22"/>
  <c r="W32" i="21"/>
  <c r="X32" i="21"/>
  <c r="AA32" i="21"/>
  <c r="AB32" i="21" a="1"/>
  <c r="AB32" i="21" s="1"/>
  <c r="AC32" i="21"/>
  <c r="AD32" i="21" s="1" a="1"/>
  <c r="AD32" i="21" s="1"/>
  <c r="AE32" i="21"/>
  <c r="AF32" i="21"/>
  <c r="C32" i="21"/>
  <c r="W61" i="20"/>
  <c r="X61" i="20"/>
  <c r="AA61" i="20"/>
  <c r="AB61" i="20" s="1" a="1"/>
  <c r="AB61" i="20" s="1"/>
  <c r="AC61" i="20"/>
  <c r="AD61" i="20" a="1"/>
  <c r="AD61" i="20" s="1"/>
  <c r="AF61" i="20"/>
  <c r="C61" i="20"/>
  <c r="W25" i="19"/>
  <c r="X25" i="19"/>
  <c r="AA25" i="19"/>
  <c r="AB25" i="19" a="1"/>
  <c r="AB25" i="19" s="1"/>
  <c r="AC25" i="19"/>
  <c r="AD25" i="19" s="1" a="1"/>
  <c r="AD25" i="19" s="1"/>
  <c r="AE25" i="19"/>
  <c r="AF25" i="19"/>
  <c r="C25" i="19"/>
  <c r="W61" i="18"/>
  <c r="X61" i="18"/>
  <c r="AA61" i="18"/>
  <c r="AB61" i="18" s="1" a="1"/>
  <c r="AB61" i="18" s="1"/>
  <c r="AC61" i="18"/>
  <c r="AD61" i="18" s="1" a="1"/>
  <c r="AD61" i="18" s="1"/>
  <c r="AE61" i="18"/>
  <c r="AF61" i="18"/>
  <c r="W61" i="17"/>
  <c r="X61" i="17"/>
  <c r="AA61" i="17"/>
  <c r="AB61" i="17" s="1" a="1"/>
  <c r="AB61" i="17" s="1"/>
  <c r="AC61" i="17"/>
  <c r="AD61" i="17" s="1" a="1"/>
  <c r="AD61" i="17" s="1"/>
  <c r="AE61" i="17"/>
  <c r="AF61" i="17"/>
  <c r="C61" i="17"/>
  <c r="W61" i="16"/>
  <c r="X61" i="16"/>
  <c r="AA61" i="16"/>
  <c r="AB61" i="16" s="1" a="1"/>
  <c r="AB61" i="16" s="1"/>
  <c r="AC61" i="16"/>
  <c r="AD61" i="16" s="1" a="1"/>
  <c r="AD61" i="16" s="1"/>
  <c r="AE61" i="16"/>
  <c r="AF61" i="16"/>
  <c r="C61" i="16"/>
  <c r="W61" i="15"/>
  <c r="X61" i="15"/>
  <c r="AA61" i="15"/>
  <c r="AB61" i="15" s="1" a="1"/>
  <c r="AB61" i="15" s="1"/>
  <c r="AC61" i="15"/>
  <c r="AD61" i="15" s="1" a="1"/>
  <c r="AD61" i="15" s="1"/>
  <c r="AE61" i="15"/>
  <c r="AF61" i="15"/>
  <c r="C61" i="15"/>
  <c r="W61" i="14"/>
  <c r="X61" i="14"/>
  <c r="AA61" i="14"/>
  <c r="AB61" i="14" s="1" a="1"/>
  <c r="AB61" i="14" s="1"/>
  <c r="AC61" i="14"/>
  <c r="AD61" i="14" s="1" a="1"/>
  <c r="AD61" i="14" s="1"/>
  <c r="AE61" i="14"/>
  <c r="AF61" i="14"/>
  <c r="C61" i="14"/>
  <c r="W59" i="13"/>
  <c r="X59" i="13"/>
  <c r="AA59" i="13"/>
  <c r="AB59" i="13" s="1" a="1"/>
  <c r="AB59" i="13" s="1"/>
  <c r="AC59" i="13"/>
  <c r="AD59" i="13" s="1" a="1"/>
  <c r="AD59" i="13" s="1"/>
  <c r="AF59" i="13"/>
  <c r="B61" i="46"/>
  <c r="C61" i="46"/>
  <c r="D61" i="46"/>
  <c r="E61" i="46"/>
  <c r="F61" i="46"/>
  <c r="G61" i="46"/>
  <c r="H61" i="46"/>
  <c r="I61" i="46"/>
  <c r="J61" i="46"/>
  <c r="K61" i="46"/>
  <c r="L61" i="46"/>
  <c r="M61" i="46"/>
  <c r="N61" i="46"/>
  <c r="O61" i="46"/>
  <c r="P61" i="46"/>
  <c r="Q61" i="46"/>
  <c r="R61" i="46"/>
  <c r="S61" i="46"/>
  <c r="T61" i="46"/>
  <c r="U61" i="46"/>
  <c r="V61" i="46"/>
  <c r="W61" i="46"/>
  <c r="X61" i="46"/>
  <c r="Y61" i="46"/>
  <c r="Z61" i="46"/>
  <c r="AA61" i="46"/>
  <c r="AB61" i="46"/>
  <c r="AC61" i="46"/>
  <c r="AD61" i="46"/>
  <c r="AE61" i="46"/>
  <c r="AF61" i="46"/>
  <c r="AG61" i="46"/>
  <c r="C59" i="13"/>
  <c r="W61" i="12"/>
  <c r="X61" i="12"/>
  <c r="AA61" i="12"/>
  <c r="AB61" i="12" s="1" a="1"/>
  <c r="AB61" i="12" s="1"/>
  <c r="AC61" i="12"/>
  <c r="AD61" i="12" s="1" a="1"/>
  <c r="AD61" i="12" s="1"/>
  <c r="AE61" i="12"/>
  <c r="AF61" i="12"/>
  <c r="C61" i="12"/>
  <c r="W32" i="11"/>
  <c r="X32" i="11"/>
  <c r="AA32" i="11"/>
  <c r="AB32" i="11" a="1"/>
  <c r="AB32" i="11" s="1"/>
  <c r="AC32" i="11"/>
  <c r="AD32" i="11" s="1" a="1"/>
  <c r="AD32" i="11" s="1"/>
  <c r="AF32" i="11"/>
  <c r="C32" i="11"/>
  <c r="W61" i="6"/>
  <c r="X61" i="6"/>
  <c r="AA61" i="6"/>
  <c r="AB61" i="6" s="1" a="1"/>
  <c r="AB61" i="6" s="1"/>
  <c r="AC61" i="6"/>
  <c r="AD61" i="6" s="1" a="1"/>
  <c r="AD61" i="6" s="1"/>
  <c r="AE61" i="6"/>
  <c r="AF61" i="6"/>
  <c r="W61" i="8"/>
  <c r="X61" i="8"/>
  <c r="AA61" i="8"/>
  <c r="AB61" i="8" a="1"/>
  <c r="AB61" i="8" s="1"/>
  <c r="AC61" i="8"/>
  <c r="AD61" i="8" s="1" a="1"/>
  <c r="AD61" i="8" s="1"/>
  <c r="AE61" i="8"/>
  <c r="AF61" i="8"/>
  <c r="W31" i="9"/>
  <c r="X31" i="9"/>
  <c r="AA31" i="9"/>
  <c r="AB31" i="9" a="1"/>
  <c r="AB31" i="9" s="1"/>
  <c r="AC31" i="9"/>
  <c r="AD31" i="9" s="1" a="1"/>
  <c r="AD31" i="9" s="1"/>
  <c r="AF31" i="9"/>
  <c r="W61" i="10"/>
  <c r="X61" i="10"/>
  <c r="AA61" i="10"/>
  <c r="AB61" i="10" s="1" a="1"/>
  <c r="AB61" i="10" s="1"/>
  <c r="AC61" i="10"/>
  <c r="AD61" i="10" s="1" a="1"/>
  <c r="AD61" i="10" s="1"/>
  <c r="AE61" i="10"/>
  <c r="AF61" i="10"/>
  <c r="C61" i="10"/>
  <c r="C31" i="9"/>
  <c r="C61" i="8"/>
  <c r="C61" i="6"/>
  <c r="N38" i="44"/>
  <c r="D14" i="55"/>
  <c r="D33" i="55"/>
  <c r="D32" i="55"/>
  <c r="D29" i="55"/>
  <c r="D28" i="55"/>
  <c r="D27" i="55"/>
  <c r="D26" i="55"/>
  <c r="D25" i="55"/>
  <c r="D23" i="55"/>
  <c r="D22" i="55"/>
  <c r="D21" i="55"/>
  <c r="D20" i="55"/>
  <c r="D19" i="55"/>
  <c r="D18" i="55"/>
  <c r="D17" i="55"/>
  <c r="D15" i="55"/>
  <c r="D13" i="55"/>
  <c r="D12" i="55"/>
  <c r="D11" i="55"/>
  <c r="D10" i="55"/>
  <c r="D9" i="55"/>
  <c r="D7" i="55"/>
  <c r="D5" i="55"/>
  <c r="D3" i="55"/>
  <c r="D2" i="55"/>
  <c r="C3" i="55"/>
  <c r="C5" i="55"/>
  <c r="C7" i="55"/>
  <c r="C9" i="55"/>
  <c r="C10" i="55"/>
  <c r="C11" i="55"/>
  <c r="C12" i="55"/>
  <c r="C13" i="55"/>
  <c r="C15" i="55"/>
  <c r="C17" i="55"/>
  <c r="C18" i="55"/>
  <c r="C19" i="55"/>
  <c r="C20" i="55"/>
  <c r="C21" i="55"/>
  <c r="C22" i="55"/>
  <c r="C23" i="55"/>
  <c r="C25" i="55"/>
  <c r="C26" i="55"/>
  <c r="C27" i="55"/>
  <c r="C28" i="55"/>
  <c r="C29" i="55"/>
  <c r="C30" i="55"/>
  <c r="C31" i="55"/>
  <c r="C32" i="55"/>
  <c r="C33" i="55"/>
  <c r="C2" i="55"/>
  <c r="I4" i="55"/>
  <c r="I5" i="55" s="1"/>
  <c r="I6" i="55" s="1"/>
  <c r="I7" i="55" s="1"/>
  <c r="I8" i="55" s="1"/>
  <c r="I9" i="55" s="1"/>
  <c r="I10" i="55" s="1"/>
  <c r="I11" i="55" s="1"/>
  <c r="I12" i="55" s="1"/>
  <c r="I13" i="55" s="1"/>
  <c r="I14" i="55" s="1"/>
  <c r="I15" i="55" s="1"/>
  <c r="I16" i="55" s="1"/>
  <c r="I17" i="55" s="1"/>
  <c r="I18" i="55" s="1"/>
  <c r="I19" i="55" s="1"/>
  <c r="I20" i="55" s="1"/>
  <c r="I21" i="55" s="1"/>
  <c r="I22" i="55" s="1"/>
  <c r="I23" i="55" s="1"/>
  <c r="I24" i="55" s="1"/>
  <c r="I25" i="55" s="1"/>
  <c r="I26" i="55" s="1"/>
  <c r="I27" i="55" s="1"/>
  <c r="I28" i="55" s="1"/>
  <c r="I29" i="55" s="1"/>
  <c r="I30" i="55" s="1"/>
  <c r="I31" i="55" s="1"/>
  <c r="I32" i="55" s="1"/>
  <c r="I33" i="55" s="1"/>
  <c r="I34" i="55" s="1"/>
  <c r="I35" i="55" s="1"/>
  <c r="I36" i="55" s="1"/>
  <c r="I37" i="55" s="1"/>
  <c r="I38" i="55" s="1"/>
  <c r="I39" i="55" s="1"/>
  <c r="I40" i="55" s="1"/>
  <c r="C61" i="1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2" i="38"/>
  <c r="C3" i="37"/>
  <c r="C4" i="37"/>
  <c r="C5" i="37"/>
  <c r="C6" i="37"/>
  <c r="C7" i="37"/>
  <c r="C8" i="37"/>
  <c r="C9" i="37"/>
  <c r="C10" i="37"/>
  <c r="C11" i="37"/>
  <c r="C12" i="37"/>
  <c r="C13" i="37"/>
  <c r="C14" i="37"/>
  <c r="C15" i="37"/>
  <c r="C16" i="37"/>
  <c r="C17" i="37"/>
  <c r="C18" i="37"/>
  <c r="C19" i="37"/>
  <c r="C20" i="37"/>
  <c r="C21" i="37"/>
  <c r="C22" i="37"/>
  <c r="C23" i="37"/>
  <c r="C24" i="37"/>
  <c r="C25" i="37"/>
  <c r="C26" i="37"/>
  <c r="C27" i="37"/>
  <c r="C28" i="37"/>
  <c r="C29" i="37"/>
  <c r="C30" i="37"/>
  <c r="C31" i="37"/>
  <c r="C32" i="37"/>
  <c r="C33" i="37"/>
  <c r="C34" i="37"/>
  <c r="C35" i="37"/>
  <c r="C36" i="37"/>
  <c r="C37" i="37"/>
  <c r="C38" i="37"/>
  <c r="C39" i="37"/>
  <c r="C40" i="37"/>
  <c r="C41" i="37"/>
  <c r="C42" i="37"/>
  <c r="C43" i="37"/>
  <c r="C44" i="37"/>
  <c r="C45" i="37"/>
  <c r="C46" i="37"/>
  <c r="C47" i="37"/>
  <c r="C48" i="37"/>
  <c r="C49" i="37"/>
  <c r="C50" i="37"/>
  <c r="C51" i="37"/>
  <c r="C52" i="37"/>
  <c r="C53" i="37"/>
  <c r="C54" i="37"/>
  <c r="C55" i="37"/>
  <c r="C56" i="37"/>
  <c r="C57" i="37"/>
  <c r="C58" i="37"/>
  <c r="C59" i="37"/>
  <c r="C60" i="37"/>
  <c r="C2" i="37"/>
  <c r="C3" i="36"/>
  <c r="C4" i="36"/>
  <c r="C5" i="36"/>
  <c r="C6" i="36"/>
  <c r="C7" i="36"/>
  <c r="C8" i="36"/>
  <c r="C9" i="36"/>
  <c r="C10" i="36"/>
  <c r="C11" i="36"/>
  <c r="C12" i="36"/>
  <c r="C13" i="36"/>
  <c r="C14" i="36"/>
  <c r="C15" i="36"/>
  <c r="C16" i="36"/>
  <c r="C17" i="36"/>
  <c r="C18" i="36"/>
  <c r="C19" i="36"/>
  <c r="C20" i="36"/>
  <c r="C21" i="36"/>
  <c r="C22" i="36"/>
  <c r="C23" i="36"/>
  <c r="C24" i="36"/>
  <c r="C25" i="36"/>
  <c r="C26" i="36"/>
  <c r="C27" i="36"/>
  <c r="C28" i="36"/>
  <c r="C29" i="36"/>
  <c r="C30" i="36"/>
  <c r="C31" i="36"/>
  <c r="C32" i="36"/>
  <c r="C33" i="36"/>
  <c r="C34" i="36"/>
  <c r="C35" i="36"/>
  <c r="C36" i="36"/>
  <c r="C37" i="36"/>
  <c r="C38" i="36"/>
  <c r="C39" i="36"/>
  <c r="C40" i="36"/>
  <c r="C41" i="36"/>
  <c r="C42" i="36"/>
  <c r="C43" i="36"/>
  <c r="C44" i="36"/>
  <c r="C45" i="36"/>
  <c r="C46" i="36"/>
  <c r="C47" i="36"/>
  <c r="C48" i="36"/>
  <c r="C49" i="36"/>
  <c r="C50" i="36"/>
  <c r="C2" i="36"/>
  <c r="C3" i="35"/>
  <c r="C4" i="35"/>
  <c r="C5" i="35"/>
  <c r="C6" i="35"/>
  <c r="C7" i="35"/>
  <c r="C8" i="35"/>
  <c r="C9" i="35"/>
  <c r="C10" i="35"/>
  <c r="C11" i="35"/>
  <c r="C12" i="35"/>
  <c r="C13" i="35"/>
  <c r="C14" i="35"/>
  <c r="C15" i="35"/>
  <c r="C16" i="35"/>
  <c r="C17" i="35"/>
  <c r="C18" i="35"/>
  <c r="C19" i="35"/>
  <c r="C20" i="35"/>
  <c r="C21" i="35"/>
  <c r="C22" i="35"/>
  <c r="C23" i="35"/>
  <c r="C24" i="35"/>
  <c r="C25" i="35"/>
  <c r="C26" i="35"/>
  <c r="C27" i="35"/>
  <c r="C28" i="35"/>
  <c r="C29" i="35"/>
  <c r="C30" i="35"/>
  <c r="C31" i="35"/>
  <c r="C32" i="35"/>
  <c r="C33" i="35"/>
  <c r="C34" i="35"/>
  <c r="C35" i="35"/>
  <c r="C36" i="35"/>
  <c r="C37" i="35"/>
  <c r="C38" i="35"/>
  <c r="C39" i="35"/>
  <c r="C40" i="35"/>
  <c r="C41" i="35"/>
  <c r="C42" i="35"/>
  <c r="C43" i="35"/>
  <c r="C44" i="35"/>
  <c r="C45" i="35"/>
  <c r="C46" i="35"/>
  <c r="C47" i="35"/>
  <c r="C48" i="35"/>
  <c r="C49" i="35"/>
  <c r="C50" i="35"/>
  <c r="C2" i="35"/>
  <c r="C3" i="34"/>
  <c r="C4" i="34"/>
  <c r="C5" i="34"/>
  <c r="C6" i="34"/>
  <c r="C7" i="34"/>
  <c r="C8" i="34"/>
  <c r="C9" i="34"/>
  <c r="C10" i="34"/>
  <c r="C11" i="34"/>
  <c r="C12" i="34"/>
  <c r="C13" i="34"/>
  <c r="C14" i="34"/>
  <c r="C15" i="34"/>
  <c r="C16" i="34"/>
  <c r="C17" i="34"/>
  <c r="C18" i="34"/>
  <c r="C19" i="34"/>
  <c r="C20" i="34"/>
  <c r="C21" i="34"/>
  <c r="C22" i="34"/>
  <c r="C23" i="34"/>
  <c r="C24" i="34"/>
  <c r="C25" i="34"/>
  <c r="C26" i="34"/>
  <c r="C27" i="34"/>
  <c r="C28" i="34"/>
  <c r="C29" i="34"/>
  <c r="C30" i="34"/>
  <c r="C31" i="34"/>
  <c r="C32" i="34"/>
  <c r="C33" i="34"/>
  <c r="C34" i="34"/>
  <c r="C35" i="34"/>
  <c r="C36" i="34"/>
  <c r="C37" i="34"/>
  <c r="C38" i="34"/>
  <c r="C39" i="34"/>
  <c r="C40" i="34"/>
  <c r="C41" i="34"/>
  <c r="C42" i="34"/>
  <c r="C43" i="34"/>
  <c r="C44" i="34"/>
  <c r="C45" i="34"/>
  <c r="C46" i="34"/>
  <c r="C47" i="34"/>
  <c r="C48" i="34"/>
  <c r="C49" i="34"/>
  <c r="C50" i="34"/>
  <c r="C51" i="34"/>
  <c r="C52" i="34"/>
  <c r="C53" i="34"/>
  <c r="C54" i="34"/>
  <c r="C55" i="34"/>
  <c r="C56" i="34"/>
  <c r="C57" i="34"/>
  <c r="C58" i="34"/>
  <c r="C59" i="34"/>
  <c r="C60" i="34"/>
  <c r="C2" i="34"/>
  <c r="C3" i="33"/>
  <c r="C4" i="33"/>
  <c r="C5" i="33"/>
  <c r="C6" i="33"/>
  <c r="C7" i="33"/>
  <c r="C8" i="33"/>
  <c r="C9" i="33"/>
  <c r="C10" i="33"/>
  <c r="C11" i="33"/>
  <c r="C12" i="33"/>
  <c r="C13" i="33"/>
  <c r="C14" i="33"/>
  <c r="C15" i="33"/>
  <c r="C16" i="33"/>
  <c r="C17" i="33"/>
  <c r="C18" i="33"/>
  <c r="C19" i="33"/>
  <c r="C20" i="33"/>
  <c r="C21" i="33"/>
  <c r="C22" i="33"/>
  <c r="C23" i="33"/>
  <c r="C24" i="33"/>
  <c r="C25" i="33"/>
  <c r="C26" i="33"/>
  <c r="C27" i="33"/>
  <c r="C28" i="33"/>
  <c r="C29" i="33"/>
  <c r="C30" i="33"/>
  <c r="C31" i="33"/>
  <c r="C32" i="33"/>
  <c r="C33" i="33"/>
  <c r="C34" i="33"/>
  <c r="C35" i="33"/>
  <c r="C36" i="33"/>
  <c r="C37" i="33"/>
  <c r="C38" i="33"/>
  <c r="C39" i="33"/>
  <c r="C40" i="33"/>
  <c r="C41" i="33"/>
  <c r="C42" i="33"/>
  <c r="C43" i="33"/>
  <c r="C44" i="33"/>
  <c r="C45" i="33"/>
  <c r="C46" i="33"/>
  <c r="C47" i="33"/>
  <c r="C48" i="33"/>
  <c r="C49" i="33"/>
  <c r="C50" i="33"/>
  <c r="C51" i="33"/>
  <c r="C52" i="33"/>
  <c r="C53" i="33"/>
  <c r="C54" i="33"/>
  <c r="C55" i="33"/>
  <c r="C56" i="33"/>
  <c r="C57" i="33"/>
  <c r="C58" i="33"/>
  <c r="C59" i="33"/>
  <c r="C60" i="33"/>
  <c r="C2" i="33"/>
  <c r="C3" i="32"/>
  <c r="C4" i="32"/>
  <c r="C5" i="32"/>
  <c r="C6" i="32"/>
  <c r="C7" i="32"/>
  <c r="C8" i="32"/>
  <c r="C9" i="32"/>
  <c r="C10" i="32"/>
  <c r="C11" i="32"/>
  <c r="C12" i="32"/>
  <c r="C13" i="32"/>
  <c r="C14" i="32"/>
  <c r="C15" i="32"/>
  <c r="C16" i="32"/>
  <c r="C17" i="32"/>
  <c r="C18" i="32"/>
  <c r="C19" i="32"/>
  <c r="C20" i="32"/>
  <c r="C21" i="32"/>
  <c r="C22" i="32"/>
  <c r="C23" i="32"/>
  <c r="C24" i="32"/>
  <c r="C25" i="32"/>
  <c r="C26" i="32"/>
  <c r="C27" i="32"/>
  <c r="C28" i="32"/>
  <c r="C29" i="32"/>
  <c r="C30" i="32"/>
  <c r="C31" i="32"/>
  <c r="C32" i="32"/>
  <c r="C33" i="32"/>
  <c r="C34" i="32"/>
  <c r="C35" i="32"/>
  <c r="C36" i="32"/>
  <c r="C37" i="32"/>
  <c r="C38" i="32"/>
  <c r="C39" i="32"/>
  <c r="C40" i="32"/>
  <c r="C41" i="32"/>
  <c r="C42" i="32"/>
  <c r="C43" i="32"/>
  <c r="C44" i="32"/>
  <c r="C45" i="32"/>
  <c r="C46" i="32"/>
  <c r="C47" i="32"/>
  <c r="C48" i="32"/>
  <c r="C49" i="32"/>
  <c r="C50" i="32"/>
  <c r="C51" i="32"/>
  <c r="C52" i="32"/>
  <c r="C53" i="32"/>
  <c r="C54" i="32"/>
  <c r="C55" i="32"/>
  <c r="C56" i="32"/>
  <c r="C57" i="32"/>
  <c r="C58" i="32"/>
  <c r="C59" i="32"/>
  <c r="C60" i="32"/>
  <c r="C2" i="32"/>
  <c r="C3" i="31"/>
  <c r="C4" i="31"/>
  <c r="C5" i="31"/>
  <c r="C6" i="31"/>
  <c r="C7" i="31"/>
  <c r="C8" i="31"/>
  <c r="C9" i="31"/>
  <c r="C10" i="31"/>
  <c r="C11" i="31"/>
  <c r="C12" i="31"/>
  <c r="C13" i="31"/>
  <c r="C14" i="31"/>
  <c r="C15" i="31"/>
  <c r="C16" i="31"/>
  <c r="C17" i="31"/>
  <c r="C18" i="31"/>
  <c r="C19" i="31"/>
  <c r="C20" i="31"/>
  <c r="C21" i="31"/>
  <c r="C22" i="31"/>
  <c r="C23" i="31"/>
  <c r="C24" i="31"/>
  <c r="C25" i="31"/>
  <c r="C26" i="31"/>
  <c r="C27" i="31"/>
  <c r="C28" i="31"/>
  <c r="C29" i="31"/>
  <c r="C30" i="31"/>
  <c r="C31" i="31"/>
  <c r="C32" i="31"/>
  <c r="C33" i="31"/>
  <c r="C34" i="31"/>
  <c r="C35" i="31"/>
  <c r="C36" i="31"/>
  <c r="C37" i="31"/>
  <c r="C38" i="31"/>
  <c r="C39" i="31"/>
  <c r="C40" i="31"/>
  <c r="C41" i="31"/>
  <c r="C42" i="31"/>
  <c r="C43" i="31"/>
  <c r="C44" i="31"/>
  <c r="C45" i="31"/>
  <c r="C46" i="31"/>
  <c r="C47" i="31"/>
  <c r="C48" i="31"/>
  <c r="C49" i="31"/>
  <c r="C50" i="31"/>
  <c r="C51" i="31"/>
  <c r="C52" i="31"/>
  <c r="C53" i="31"/>
  <c r="C54" i="31"/>
  <c r="C55" i="31"/>
  <c r="C56" i="31"/>
  <c r="C57" i="31"/>
  <c r="C58" i="31"/>
  <c r="C59" i="31"/>
  <c r="C60" i="31"/>
  <c r="C2" i="31"/>
  <c r="C3" i="30"/>
  <c r="C4" i="30"/>
  <c r="C5" i="30"/>
  <c r="C6" i="30"/>
  <c r="C7" i="30"/>
  <c r="C8" i="30"/>
  <c r="C9" i="30"/>
  <c r="C10" i="30"/>
  <c r="C11" i="30"/>
  <c r="C12" i="30"/>
  <c r="C13" i="30"/>
  <c r="C14" i="30"/>
  <c r="C15" i="30"/>
  <c r="C16" i="30"/>
  <c r="C17" i="30"/>
  <c r="C18" i="30"/>
  <c r="C19" i="30"/>
  <c r="C20" i="30"/>
  <c r="C21" i="30"/>
  <c r="C22" i="30"/>
  <c r="C23" i="30"/>
  <c r="C24" i="30"/>
  <c r="C25" i="30"/>
  <c r="C26" i="30"/>
  <c r="C27" i="30"/>
  <c r="C28" i="30"/>
  <c r="C29" i="30"/>
  <c r="C30" i="30"/>
  <c r="C31" i="30"/>
  <c r="C32" i="30"/>
  <c r="C33" i="30"/>
  <c r="C34" i="30"/>
  <c r="C35" i="30"/>
  <c r="C36" i="30"/>
  <c r="C37" i="30"/>
  <c r="C38" i="30"/>
  <c r="C39" i="30"/>
  <c r="C40" i="30"/>
  <c r="C41" i="30"/>
  <c r="C42" i="30"/>
  <c r="C43" i="30"/>
  <c r="C44" i="30"/>
  <c r="C45" i="30"/>
  <c r="C46" i="30"/>
  <c r="C47" i="30"/>
  <c r="C48" i="30"/>
  <c r="C49" i="30"/>
  <c r="C50" i="30"/>
  <c r="C51" i="30"/>
  <c r="C52" i="30"/>
  <c r="C53" i="30"/>
  <c r="C54" i="30"/>
  <c r="C55" i="30"/>
  <c r="C56" i="30"/>
  <c r="C57" i="30"/>
  <c r="C58" i="30"/>
  <c r="C59" i="30"/>
  <c r="C60" i="30"/>
  <c r="C2" i="30"/>
  <c r="C3" i="29"/>
  <c r="C4" i="29"/>
  <c r="C5" i="29"/>
  <c r="C6" i="29"/>
  <c r="C7" i="29"/>
  <c r="C8" i="29"/>
  <c r="C9" i="29"/>
  <c r="C10" i="29"/>
  <c r="C11" i="29"/>
  <c r="C12" i="29"/>
  <c r="C13" i="29"/>
  <c r="C14" i="29"/>
  <c r="C15" i="29"/>
  <c r="C16" i="29"/>
  <c r="C17" i="29"/>
  <c r="C18" i="29"/>
  <c r="C19" i="29"/>
  <c r="C20" i="29"/>
  <c r="C21" i="29"/>
  <c r="C22" i="29"/>
  <c r="C23" i="29"/>
  <c r="C24" i="29"/>
  <c r="C25" i="29"/>
  <c r="C26" i="29"/>
  <c r="C27" i="29"/>
  <c r="C28" i="29"/>
  <c r="C29" i="29"/>
  <c r="C30" i="29"/>
  <c r="C31" i="29"/>
  <c r="C32" i="29"/>
  <c r="C33" i="29"/>
  <c r="C34" i="29"/>
  <c r="C35" i="29"/>
  <c r="C36" i="29"/>
  <c r="C37" i="29"/>
  <c r="C38" i="29"/>
  <c r="C39" i="29"/>
  <c r="C40" i="29"/>
  <c r="C41" i="29"/>
  <c r="C42" i="29"/>
  <c r="C43" i="29"/>
  <c r="C44" i="29"/>
  <c r="C45" i="29"/>
  <c r="C46" i="29"/>
  <c r="C47" i="29"/>
  <c r="C48" i="29"/>
  <c r="C49" i="29"/>
  <c r="C50" i="29"/>
  <c r="C51" i="29"/>
  <c r="C52" i="29"/>
  <c r="C53" i="29"/>
  <c r="C54" i="29"/>
  <c r="C55" i="29"/>
  <c r="C56" i="29"/>
  <c r="C57" i="29"/>
  <c r="C58" i="29"/>
  <c r="C59" i="29"/>
  <c r="C2" i="29"/>
  <c r="C3" i="28"/>
  <c r="C4" i="28"/>
  <c r="C5" i="28"/>
  <c r="C6" i="28"/>
  <c r="C7" i="28"/>
  <c r="C8" i="28"/>
  <c r="C9" i="28"/>
  <c r="C10" i="28"/>
  <c r="C11" i="28"/>
  <c r="C12" i="28"/>
  <c r="C13" i="28"/>
  <c r="C14" i="28"/>
  <c r="C15" i="28"/>
  <c r="C16" i="28"/>
  <c r="C17" i="28"/>
  <c r="C18" i="28"/>
  <c r="C19" i="28"/>
  <c r="C20" i="28"/>
  <c r="C21" i="28"/>
  <c r="C22" i="28"/>
  <c r="C23" i="28"/>
  <c r="C24" i="28"/>
  <c r="C25" i="28"/>
  <c r="C26" i="28"/>
  <c r="C27" i="28"/>
  <c r="C28" i="28"/>
  <c r="C29" i="28"/>
  <c r="C30" i="28"/>
  <c r="C31" i="28"/>
  <c r="C32" i="28"/>
  <c r="C33" i="28"/>
  <c r="C34" i="28"/>
  <c r="C35" i="28"/>
  <c r="C36" i="28"/>
  <c r="C37" i="28"/>
  <c r="C38" i="28"/>
  <c r="C39" i="28"/>
  <c r="C40" i="28"/>
  <c r="C41" i="28"/>
  <c r="C42" i="28"/>
  <c r="C43" i="28"/>
  <c r="C44" i="28"/>
  <c r="C45" i="28"/>
  <c r="C46" i="28"/>
  <c r="C47" i="28"/>
  <c r="C48" i="28"/>
  <c r="C49" i="28"/>
  <c r="C50" i="28"/>
  <c r="C51" i="28"/>
  <c r="C52" i="28"/>
  <c r="C53" i="28"/>
  <c r="C54" i="28"/>
  <c r="C55" i="28"/>
  <c r="C56" i="28"/>
  <c r="C57" i="28"/>
  <c r="C58" i="28"/>
  <c r="C59" i="28"/>
  <c r="C60" i="28"/>
  <c r="C2" i="28"/>
  <c r="C3" i="27"/>
  <c r="C4" i="27"/>
  <c r="C5" i="27"/>
  <c r="C6" i="27"/>
  <c r="C7" i="27"/>
  <c r="C8" i="27"/>
  <c r="C9" i="27"/>
  <c r="C10" i="27"/>
  <c r="C11" i="27"/>
  <c r="C12" i="27"/>
  <c r="C13" i="27"/>
  <c r="C14" i="27"/>
  <c r="C15" i="27"/>
  <c r="C16" i="27"/>
  <c r="C17" i="27"/>
  <c r="C18" i="27"/>
  <c r="C19" i="27"/>
  <c r="C20" i="27"/>
  <c r="C21" i="27"/>
  <c r="C22" i="27"/>
  <c r="C23" i="27"/>
  <c r="C24" i="27"/>
  <c r="C25" i="27"/>
  <c r="C26" i="27"/>
  <c r="C27" i="27"/>
  <c r="C28" i="27"/>
  <c r="C29" i="27"/>
  <c r="C30" i="27"/>
  <c r="C31" i="27"/>
  <c r="C32" i="27"/>
  <c r="C33" i="27"/>
  <c r="C34" i="27"/>
  <c r="C35" i="27"/>
  <c r="C36" i="27"/>
  <c r="C37" i="27"/>
  <c r="C38" i="27"/>
  <c r="C39" i="27"/>
  <c r="C40" i="27"/>
  <c r="C41" i="27"/>
  <c r="C42" i="27"/>
  <c r="C43" i="27"/>
  <c r="C44" i="27"/>
  <c r="C45" i="27"/>
  <c r="C46" i="27"/>
  <c r="C47" i="27"/>
  <c r="C48" i="27"/>
  <c r="C49" i="27"/>
  <c r="C50" i="27"/>
  <c r="C51" i="27"/>
  <c r="C52" i="27"/>
  <c r="C53" i="27"/>
  <c r="C54" i="27"/>
  <c r="C55" i="27"/>
  <c r="C56" i="27"/>
  <c r="C57" i="27"/>
  <c r="C58" i="27"/>
  <c r="C59" i="27"/>
  <c r="C60" i="27"/>
  <c r="C2" i="27"/>
  <c r="C3" i="26"/>
  <c r="C4" i="26"/>
  <c r="C5" i="26"/>
  <c r="C6" i="26"/>
  <c r="C7" i="26"/>
  <c r="C8" i="26"/>
  <c r="C9" i="26"/>
  <c r="C10" i="26"/>
  <c r="C11" i="26"/>
  <c r="C12" i="26"/>
  <c r="C13" i="26"/>
  <c r="C14" i="26"/>
  <c r="C15" i="26"/>
  <c r="C16" i="26"/>
  <c r="C17" i="26"/>
  <c r="C18" i="26"/>
  <c r="C19" i="26"/>
  <c r="C20" i="26"/>
  <c r="C21" i="26"/>
  <c r="C22" i="26"/>
  <c r="C23" i="26"/>
  <c r="C24" i="26"/>
  <c r="C25" i="26"/>
  <c r="C26" i="26"/>
  <c r="C27" i="26"/>
  <c r="C28" i="26"/>
  <c r="C29" i="26"/>
  <c r="C30" i="26"/>
  <c r="C31" i="26"/>
  <c r="C32" i="26"/>
  <c r="C33" i="26"/>
  <c r="C34" i="26"/>
  <c r="C35" i="26"/>
  <c r="C36" i="26"/>
  <c r="C37" i="26"/>
  <c r="C38" i="26"/>
  <c r="C39" i="26"/>
  <c r="C40" i="26"/>
  <c r="C41" i="26"/>
  <c r="C42" i="26"/>
  <c r="C43" i="26"/>
  <c r="C44" i="26"/>
  <c r="C45" i="26"/>
  <c r="C46" i="26"/>
  <c r="C47" i="26"/>
  <c r="C48" i="26"/>
  <c r="C49" i="26"/>
  <c r="C50" i="26"/>
  <c r="C51" i="26"/>
  <c r="C52" i="26"/>
  <c r="C53" i="26"/>
  <c r="C54" i="26"/>
  <c r="C55" i="26"/>
  <c r="C56" i="26"/>
  <c r="C57" i="26"/>
  <c r="C58" i="26"/>
  <c r="C59" i="26"/>
  <c r="C60" i="26"/>
  <c r="C2" i="26"/>
  <c r="C3" i="24"/>
  <c r="C4" i="24"/>
  <c r="C5" i="24"/>
  <c r="C6" i="24"/>
  <c r="C7" i="24"/>
  <c r="C8" i="24"/>
  <c r="C9" i="24"/>
  <c r="C10" i="24"/>
  <c r="C11" i="24"/>
  <c r="C12" i="24"/>
  <c r="C13" i="24"/>
  <c r="C14" i="24"/>
  <c r="C15" i="24"/>
  <c r="C16" i="24"/>
  <c r="C17" i="24"/>
  <c r="C18" i="24"/>
  <c r="C19" i="24"/>
  <c r="C20" i="24"/>
  <c r="C21" i="24"/>
  <c r="C22" i="24"/>
  <c r="C23" i="24"/>
  <c r="C24" i="24"/>
  <c r="C25" i="24"/>
  <c r="C26" i="24"/>
  <c r="C27" i="24"/>
  <c r="C28" i="24"/>
  <c r="C29" i="24"/>
  <c r="C30" i="24"/>
  <c r="C31" i="24"/>
  <c r="C32" i="24"/>
  <c r="C33" i="24"/>
  <c r="C34" i="24"/>
  <c r="C35" i="24"/>
  <c r="C36" i="24"/>
  <c r="C37" i="24"/>
  <c r="C38" i="24"/>
  <c r="C39" i="24"/>
  <c r="C40" i="24"/>
  <c r="C41" i="24"/>
  <c r="C42" i="24"/>
  <c r="C43" i="24"/>
  <c r="C44" i="24"/>
  <c r="C45" i="24"/>
  <c r="C46" i="24"/>
  <c r="C47" i="24"/>
  <c r="C48" i="24"/>
  <c r="C49" i="24"/>
  <c r="C50" i="24"/>
  <c r="C51" i="24"/>
  <c r="C52" i="24"/>
  <c r="C53" i="24"/>
  <c r="C54" i="24"/>
  <c r="C55" i="24"/>
  <c r="C56" i="24"/>
  <c r="C57" i="24"/>
  <c r="C58" i="24"/>
  <c r="C59" i="24"/>
  <c r="C60" i="24"/>
  <c r="C2" i="24"/>
  <c r="C3" i="25"/>
  <c r="C4" i="25"/>
  <c r="C5" i="25"/>
  <c r="C6" i="25"/>
  <c r="C7" i="25"/>
  <c r="C8" i="25"/>
  <c r="C9" i="25"/>
  <c r="C10" i="25"/>
  <c r="C11" i="25"/>
  <c r="C12" i="25"/>
  <c r="C13" i="25"/>
  <c r="C14" i="25"/>
  <c r="C15" i="25"/>
  <c r="C16" i="25"/>
  <c r="C17" i="25"/>
  <c r="C18" i="25"/>
  <c r="C19" i="25"/>
  <c r="C20" i="25"/>
  <c r="C21" i="25"/>
  <c r="C22" i="25"/>
  <c r="C23" i="25"/>
  <c r="C24" i="25"/>
  <c r="C25" i="25"/>
  <c r="C26" i="25"/>
  <c r="C27" i="25"/>
  <c r="C28" i="25"/>
  <c r="C29" i="25"/>
  <c r="C30" i="25"/>
  <c r="C31" i="25"/>
  <c r="C32" i="25"/>
  <c r="C33" i="25"/>
  <c r="C34" i="25"/>
  <c r="C35" i="25"/>
  <c r="C36" i="25"/>
  <c r="C37" i="25"/>
  <c r="C38" i="25"/>
  <c r="C39" i="25"/>
  <c r="C40" i="25"/>
  <c r="C41" i="25"/>
  <c r="C42" i="25"/>
  <c r="C43" i="25"/>
  <c r="C44" i="25"/>
  <c r="C45" i="25"/>
  <c r="C46" i="25"/>
  <c r="C47" i="25"/>
  <c r="C48" i="25"/>
  <c r="C49" i="25"/>
  <c r="C50" i="25"/>
  <c r="C51" i="25"/>
  <c r="C52" i="25"/>
  <c r="C53" i="25"/>
  <c r="C54" i="25"/>
  <c r="C55" i="25"/>
  <c r="C56" i="25"/>
  <c r="C57" i="25"/>
  <c r="C58" i="25"/>
  <c r="C59" i="25"/>
  <c r="C60" i="25"/>
  <c r="C2" i="25"/>
  <c r="C3" i="23"/>
  <c r="C4" i="23"/>
  <c r="C5" i="23"/>
  <c r="C6" i="23"/>
  <c r="C7" i="23"/>
  <c r="C8" i="23"/>
  <c r="C9" i="23"/>
  <c r="C10" i="23"/>
  <c r="C11" i="23"/>
  <c r="C12" i="23"/>
  <c r="C13" i="23"/>
  <c r="C14" i="23"/>
  <c r="C15" i="23"/>
  <c r="C16" i="23"/>
  <c r="C17" i="23"/>
  <c r="C18" i="23"/>
  <c r="C19" i="23"/>
  <c r="C20" i="23"/>
  <c r="C21" i="23"/>
  <c r="C22" i="23"/>
  <c r="C23" i="23"/>
  <c r="C24" i="23"/>
  <c r="C25" i="23"/>
  <c r="C26" i="23"/>
  <c r="C27" i="23"/>
  <c r="C28" i="23"/>
  <c r="C29" i="23"/>
  <c r="C30" i="23"/>
  <c r="C31" i="23"/>
  <c r="C32" i="23"/>
  <c r="C33" i="23"/>
  <c r="C34" i="23"/>
  <c r="C35" i="23"/>
  <c r="C36" i="23"/>
  <c r="C37" i="23"/>
  <c r="C38" i="23"/>
  <c r="C39" i="23"/>
  <c r="C40" i="23"/>
  <c r="C41" i="23"/>
  <c r="C42" i="23"/>
  <c r="C43" i="23"/>
  <c r="C44" i="23"/>
  <c r="C45" i="23"/>
  <c r="C46" i="23"/>
  <c r="C47" i="23"/>
  <c r="C48" i="23"/>
  <c r="C49" i="23"/>
  <c r="C50" i="23"/>
  <c r="C51" i="23"/>
  <c r="C52" i="23"/>
  <c r="C53" i="23"/>
  <c r="C54" i="23"/>
  <c r="C55" i="23"/>
  <c r="C56" i="23"/>
  <c r="C57" i="23"/>
  <c r="C58" i="23"/>
  <c r="C59" i="23"/>
  <c r="C60" i="23"/>
  <c r="C2" i="23"/>
  <c r="C3" i="22"/>
  <c r="C4" i="22"/>
  <c r="C5" i="22"/>
  <c r="C6" i="22"/>
  <c r="C7" i="22"/>
  <c r="C8" i="22"/>
  <c r="C9" i="22"/>
  <c r="C10" i="22"/>
  <c r="C11" i="22"/>
  <c r="C12" i="22"/>
  <c r="C13" i="22"/>
  <c r="C14" i="22"/>
  <c r="C15" i="22"/>
  <c r="C16" i="22"/>
  <c r="C17" i="22"/>
  <c r="C18" i="22"/>
  <c r="C19" i="22"/>
  <c r="C20" i="22"/>
  <c r="C21" i="22"/>
  <c r="C22" i="22"/>
  <c r="C23" i="22"/>
  <c r="C24" i="22"/>
  <c r="C25" i="22"/>
  <c r="C26" i="22"/>
  <c r="C27" i="22"/>
  <c r="C28" i="22"/>
  <c r="C29" i="22"/>
  <c r="C30" i="22"/>
  <c r="C31" i="22"/>
  <c r="C32" i="22"/>
  <c r="C33" i="22"/>
  <c r="C34" i="22"/>
  <c r="C35" i="22"/>
  <c r="C36" i="22"/>
  <c r="C37" i="22"/>
  <c r="C38" i="22"/>
  <c r="C39" i="22"/>
  <c r="C40" i="22"/>
  <c r="C41" i="22"/>
  <c r="C42" i="22"/>
  <c r="C43" i="22"/>
  <c r="C44" i="22"/>
  <c r="C45" i="22"/>
  <c r="C46" i="22"/>
  <c r="C47" i="22"/>
  <c r="C48" i="22"/>
  <c r="C49" i="22"/>
  <c r="C50" i="22"/>
  <c r="C51" i="22"/>
  <c r="C52" i="22"/>
  <c r="C53" i="22"/>
  <c r="C54" i="22"/>
  <c r="C55" i="22"/>
  <c r="C56" i="22"/>
  <c r="C57" i="22"/>
  <c r="C58" i="22"/>
  <c r="C59" i="22"/>
  <c r="C60" i="22"/>
  <c r="C2" i="22"/>
  <c r="C3" i="21"/>
  <c r="C4" i="21"/>
  <c r="C5" i="21"/>
  <c r="C6" i="21"/>
  <c r="C7" i="21"/>
  <c r="C8" i="21"/>
  <c r="C9" i="21"/>
  <c r="C10" i="21"/>
  <c r="C11" i="21"/>
  <c r="C12" i="21"/>
  <c r="C13" i="21"/>
  <c r="C14" i="21"/>
  <c r="C15" i="21"/>
  <c r="C16" i="21"/>
  <c r="C17" i="21"/>
  <c r="C18" i="21"/>
  <c r="C19" i="21"/>
  <c r="C20" i="21"/>
  <c r="C21" i="21"/>
  <c r="C22" i="21"/>
  <c r="C23" i="21"/>
  <c r="C24" i="21"/>
  <c r="C25" i="21"/>
  <c r="C26" i="21"/>
  <c r="C27" i="21"/>
  <c r="C28" i="21"/>
  <c r="C29" i="21"/>
  <c r="C30" i="21"/>
  <c r="C31" i="21"/>
  <c r="C2" i="21"/>
  <c r="C3" i="20"/>
  <c r="C4" i="20"/>
  <c r="C5" i="20"/>
  <c r="C6" i="20"/>
  <c r="C7" i="20"/>
  <c r="C8" i="20"/>
  <c r="C9" i="20"/>
  <c r="C10" i="20"/>
  <c r="C11" i="20"/>
  <c r="C12" i="20"/>
  <c r="C13" i="20"/>
  <c r="C14" i="20"/>
  <c r="C15" i="20"/>
  <c r="C16" i="20"/>
  <c r="C17" i="20"/>
  <c r="C18" i="20"/>
  <c r="C19" i="20"/>
  <c r="C20" i="20"/>
  <c r="C21" i="20"/>
  <c r="C22" i="20"/>
  <c r="C23" i="20"/>
  <c r="C24" i="20"/>
  <c r="C25" i="20"/>
  <c r="C26" i="20"/>
  <c r="C27" i="20"/>
  <c r="C28" i="20"/>
  <c r="C29" i="20"/>
  <c r="C30" i="20"/>
  <c r="C31" i="20"/>
  <c r="C32" i="20"/>
  <c r="C33" i="20"/>
  <c r="C34" i="20"/>
  <c r="C35" i="20"/>
  <c r="C36" i="20"/>
  <c r="C37" i="20"/>
  <c r="C38" i="20"/>
  <c r="C39" i="20"/>
  <c r="C40" i="20"/>
  <c r="C41" i="20"/>
  <c r="C42" i="20"/>
  <c r="C43" i="20"/>
  <c r="C44" i="20"/>
  <c r="C45" i="20"/>
  <c r="C46" i="20"/>
  <c r="C47" i="20"/>
  <c r="C48" i="20"/>
  <c r="C49" i="20"/>
  <c r="C50" i="20"/>
  <c r="C51" i="20"/>
  <c r="C52" i="20"/>
  <c r="C53" i="20"/>
  <c r="C54" i="20"/>
  <c r="C55" i="20"/>
  <c r="C56" i="20"/>
  <c r="C57" i="20"/>
  <c r="C58" i="20"/>
  <c r="C59" i="20"/>
  <c r="C60" i="20"/>
  <c r="C2" i="20"/>
  <c r="C3" i="19"/>
  <c r="C4" i="19"/>
  <c r="C5" i="19"/>
  <c r="C6" i="19"/>
  <c r="C7" i="19"/>
  <c r="C8" i="19"/>
  <c r="C9" i="19"/>
  <c r="C10" i="19"/>
  <c r="C11" i="19"/>
  <c r="C12" i="19"/>
  <c r="C13" i="19"/>
  <c r="C14" i="19"/>
  <c r="C15" i="19"/>
  <c r="C16" i="19"/>
  <c r="C17" i="19"/>
  <c r="C18" i="19"/>
  <c r="C19" i="19"/>
  <c r="C20" i="19"/>
  <c r="C21" i="19"/>
  <c r="C22" i="19"/>
  <c r="C23" i="19"/>
  <c r="C24" i="19"/>
  <c r="C2" i="19"/>
  <c r="C3" i="18"/>
  <c r="C4" i="18"/>
  <c r="C5" i="18"/>
  <c r="C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28" i="18"/>
  <c r="C29" i="18"/>
  <c r="C30" i="18"/>
  <c r="C31" i="18"/>
  <c r="C32" i="18"/>
  <c r="C33" i="18"/>
  <c r="C34" i="18"/>
  <c r="C35" i="18"/>
  <c r="C36" i="18"/>
  <c r="C37" i="18"/>
  <c r="C38" i="18"/>
  <c r="C39" i="18"/>
  <c r="C40" i="18"/>
  <c r="C41" i="18"/>
  <c r="C42" i="18"/>
  <c r="C43" i="18"/>
  <c r="C44" i="18"/>
  <c r="C45" i="18"/>
  <c r="C46" i="18"/>
  <c r="C47" i="18"/>
  <c r="C48" i="18"/>
  <c r="C49" i="18"/>
  <c r="C50" i="18"/>
  <c r="C51" i="18"/>
  <c r="C52" i="18"/>
  <c r="C53" i="18"/>
  <c r="C54" i="18"/>
  <c r="C55" i="18"/>
  <c r="C56" i="18"/>
  <c r="C57" i="18"/>
  <c r="C58" i="18"/>
  <c r="C59" i="18"/>
  <c r="C60" i="18"/>
  <c r="C2" i="18"/>
  <c r="X60" i="18"/>
  <c r="M60" i="46" s="1"/>
  <c r="C3" i="17"/>
  <c r="C4" i="17"/>
  <c r="C5" i="17"/>
  <c r="C6" i="17"/>
  <c r="C7" i="17"/>
  <c r="C8" i="17"/>
  <c r="C9" i="17"/>
  <c r="C10" i="17"/>
  <c r="C11" i="17"/>
  <c r="C12" i="17"/>
  <c r="C13" i="17"/>
  <c r="C14" i="17"/>
  <c r="C15" i="17"/>
  <c r="C16" i="17"/>
  <c r="C17" i="17"/>
  <c r="C18" i="17"/>
  <c r="C19" i="17"/>
  <c r="C20" i="17"/>
  <c r="C21" i="17"/>
  <c r="C22" i="17"/>
  <c r="C23" i="17"/>
  <c r="C24" i="17"/>
  <c r="C25" i="17"/>
  <c r="C26" i="17"/>
  <c r="C27" i="17"/>
  <c r="C28" i="17"/>
  <c r="C29" i="17"/>
  <c r="C30" i="17"/>
  <c r="C31" i="17"/>
  <c r="C32" i="17"/>
  <c r="C33" i="17"/>
  <c r="C34" i="17"/>
  <c r="C35" i="17"/>
  <c r="C36" i="17"/>
  <c r="C37" i="17"/>
  <c r="C38" i="17"/>
  <c r="C39" i="17"/>
  <c r="C40" i="17"/>
  <c r="C41" i="17"/>
  <c r="C42" i="17"/>
  <c r="C43" i="17"/>
  <c r="C44" i="17"/>
  <c r="C45" i="17"/>
  <c r="C46" i="17"/>
  <c r="C47" i="17"/>
  <c r="C48" i="17"/>
  <c r="C49" i="17"/>
  <c r="C50" i="17"/>
  <c r="C51" i="17"/>
  <c r="C52" i="17"/>
  <c r="C53" i="17"/>
  <c r="C54" i="17"/>
  <c r="C55" i="17"/>
  <c r="C56" i="17"/>
  <c r="C57" i="17"/>
  <c r="C58" i="17"/>
  <c r="C59" i="17"/>
  <c r="C60" i="17"/>
  <c r="C2" i="17"/>
  <c r="C3" i="16"/>
  <c r="C4" i="16"/>
  <c r="C5" i="16"/>
  <c r="C6" i="16"/>
  <c r="C7" i="16"/>
  <c r="C8" i="16"/>
  <c r="C9" i="16"/>
  <c r="C10" i="16"/>
  <c r="C11" i="16"/>
  <c r="C12" i="16"/>
  <c r="C13" i="16"/>
  <c r="C14" i="16"/>
  <c r="C15" i="16"/>
  <c r="C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C55" i="16"/>
  <c r="C56" i="16"/>
  <c r="C57" i="16"/>
  <c r="C58" i="16"/>
  <c r="C59" i="16"/>
  <c r="C60" i="16"/>
  <c r="C2" i="16"/>
  <c r="C3" i="15"/>
  <c r="C4" i="15"/>
  <c r="C5" i="15"/>
  <c r="C6" i="15"/>
  <c r="C7" i="15"/>
  <c r="C8" i="15"/>
  <c r="C9" i="15"/>
  <c r="C10" i="15"/>
  <c r="C11" i="15"/>
  <c r="C12" i="15"/>
  <c r="C13" i="15"/>
  <c r="C14" i="15"/>
  <c r="C15" i="15"/>
  <c r="C16" i="15"/>
  <c r="C17" i="15"/>
  <c r="C18" i="15"/>
  <c r="C19" i="15"/>
  <c r="C20" i="15"/>
  <c r="C21" i="15"/>
  <c r="C22" i="15"/>
  <c r="C23" i="15"/>
  <c r="C24" i="15"/>
  <c r="C25" i="15"/>
  <c r="C26" i="15"/>
  <c r="C27" i="15"/>
  <c r="C28" i="15"/>
  <c r="C29" i="15"/>
  <c r="C30" i="15"/>
  <c r="C31" i="15"/>
  <c r="C32" i="15"/>
  <c r="C33" i="15"/>
  <c r="C34" i="15"/>
  <c r="C35" i="15"/>
  <c r="C36" i="15"/>
  <c r="C37" i="15"/>
  <c r="C38" i="15"/>
  <c r="C39" i="15"/>
  <c r="C40" i="15"/>
  <c r="C41" i="15"/>
  <c r="C42" i="15"/>
  <c r="C43" i="15"/>
  <c r="C44" i="15"/>
  <c r="C45" i="15"/>
  <c r="C46" i="15"/>
  <c r="C47" i="15"/>
  <c r="C48" i="15"/>
  <c r="C49" i="15"/>
  <c r="C50" i="15"/>
  <c r="C51" i="15"/>
  <c r="C52" i="15"/>
  <c r="C53" i="15"/>
  <c r="C54" i="15"/>
  <c r="C55" i="15"/>
  <c r="C56" i="15"/>
  <c r="C57" i="15"/>
  <c r="C58" i="15"/>
  <c r="C59" i="15"/>
  <c r="C60" i="15"/>
  <c r="C2" i="15"/>
  <c r="C3" i="14"/>
  <c r="C4" i="14"/>
  <c r="C5" i="14"/>
  <c r="C6" i="14"/>
  <c r="C7" i="14"/>
  <c r="C8" i="14"/>
  <c r="C9" i="14"/>
  <c r="C10" i="14"/>
  <c r="C11" i="14"/>
  <c r="C12" i="14"/>
  <c r="C13" i="14"/>
  <c r="C14" i="14"/>
  <c r="C15" i="14"/>
  <c r="C16" i="14"/>
  <c r="C17" i="14"/>
  <c r="C18" i="14"/>
  <c r="C19" i="14"/>
  <c r="C20" i="14"/>
  <c r="C21" i="14"/>
  <c r="C22" i="14"/>
  <c r="C23" i="14"/>
  <c r="C24" i="14"/>
  <c r="C25" i="14"/>
  <c r="C26" i="14"/>
  <c r="C27" i="14"/>
  <c r="C28" i="14"/>
  <c r="C29" i="14"/>
  <c r="C30" i="14"/>
  <c r="C31" i="14"/>
  <c r="C35" i="14"/>
  <c r="C36" i="14"/>
  <c r="C37" i="14"/>
  <c r="C38" i="14"/>
  <c r="C39" i="14"/>
  <c r="C40" i="14"/>
  <c r="C41" i="14"/>
  <c r="C42" i="14"/>
  <c r="C43" i="14"/>
  <c r="C44" i="14"/>
  <c r="C45" i="14"/>
  <c r="C46" i="14"/>
  <c r="C47" i="14"/>
  <c r="C48" i="14"/>
  <c r="C49" i="14"/>
  <c r="C50" i="14"/>
  <c r="C51" i="14"/>
  <c r="C52" i="14"/>
  <c r="C53" i="14"/>
  <c r="C54" i="14"/>
  <c r="C55" i="14"/>
  <c r="C56" i="14"/>
  <c r="C57" i="14"/>
  <c r="C58" i="14"/>
  <c r="C59" i="14"/>
  <c r="C60" i="14"/>
  <c r="C2" i="14"/>
  <c r="C3" i="13"/>
  <c r="C4" i="13"/>
  <c r="C5" i="13"/>
  <c r="C6" i="13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1" i="13"/>
  <c r="C32" i="13"/>
  <c r="C33" i="13"/>
  <c r="C34" i="13"/>
  <c r="C35" i="13"/>
  <c r="C36" i="13"/>
  <c r="C37" i="13"/>
  <c r="C38" i="13"/>
  <c r="C39" i="13"/>
  <c r="C40" i="13"/>
  <c r="C41" i="13"/>
  <c r="C42" i="13"/>
  <c r="C43" i="13"/>
  <c r="C44" i="13"/>
  <c r="C45" i="13"/>
  <c r="C46" i="13"/>
  <c r="C47" i="13"/>
  <c r="C48" i="13"/>
  <c r="C49" i="13"/>
  <c r="C50" i="13"/>
  <c r="C51" i="13"/>
  <c r="C52" i="13"/>
  <c r="C53" i="13"/>
  <c r="C54" i="13"/>
  <c r="C55" i="13"/>
  <c r="C56" i="13"/>
  <c r="C57" i="13"/>
  <c r="C58" i="13"/>
  <c r="C2" i="13"/>
  <c r="C3" i="12"/>
  <c r="C4" i="12"/>
  <c r="C5" i="12"/>
  <c r="C6" i="12"/>
  <c r="C7" i="12"/>
  <c r="C8" i="12"/>
  <c r="C9" i="12"/>
  <c r="C10" i="12"/>
  <c r="C11" i="12"/>
  <c r="C12" i="12"/>
  <c r="C13" i="12"/>
  <c r="C14" i="12"/>
  <c r="C15" i="12"/>
  <c r="C16" i="12"/>
  <c r="C17" i="12"/>
  <c r="C18" i="12"/>
  <c r="C19" i="12"/>
  <c r="C20" i="12"/>
  <c r="C21" i="12"/>
  <c r="C22" i="12"/>
  <c r="C23" i="12"/>
  <c r="C24" i="12"/>
  <c r="C25" i="12"/>
  <c r="C26" i="12"/>
  <c r="C27" i="12"/>
  <c r="C28" i="12"/>
  <c r="C29" i="12"/>
  <c r="C30" i="12"/>
  <c r="C31" i="12"/>
  <c r="C32" i="12"/>
  <c r="C33" i="12"/>
  <c r="C34" i="12"/>
  <c r="C35" i="12"/>
  <c r="C36" i="12"/>
  <c r="C37" i="12"/>
  <c r="C38" i="12"/>
  <c r="C39" i="12"/>
  <c r="C40" i="12"/>
  <c r="C41" i="12"/>
  <c r="C42" i="12"/>
  <c r="C43" i="12"/>
  <c r="C44" i="12"/>
  <c r="C45" i="12"/>
  <c r="C46" i="12"/>
  <c r="C47" i="12"/>
  <c r="C48" i="12"/>
  <c r="C49" i="12"/>
  <c r="C50" i="12"/>
  <c r="C51" i="12"/>
  <c r="C52" i="12"/>
  <c r="C53" i="12"/>
  <c r="C54" i="12"/>
  <c r="C55" i="12"/>
  <c r="C56" i="12"/>
  <c r="C57" i="12"/>
  <c r="C58" i="12"/>
  <c r="C59" i="12"/>
  <c r="C60" i="12"/>
  <c r="C2" i="12"/>
  <c r="C3" i="11"/>
  <c r="C4" i="11"/>
  <c r="C5" i="11"/>
  <c r="C6" i="11"/>
  <c r="C7" i="1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2" i="11"/>
  <c r="C3" i="10"/>
  <c r="C4" i="10"/>
  <c r="C5" i="10"/>
  <c r="C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C60" i="10"/>
  <c r="C2" i="10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4" i="9"/>
  <c r="C3" i="9"/>
  <c r="C2" i="9"/>
  <c r="C60" i="8"/>
  <c r="C59" i="8"/>
  <c r="C58" i="8"/>
  <c r="C57" i="8"/>
  <c r="C56" i="8"/>
  <c r="C55" i="8"/>
  <c r="C54" i="8"/>
  <c r="C53" i="8"/>
  <c r="C52" i="8"/>
  <c r="C51" i="8"/>
  <c r="C50" i="8"/>
  <c r="C49" i="8"/>
  <c r="C48" i="8"/>
  <c r="C47" i="8"/>
  <c r="C46" i="8"/>
  <c r="C45" i="8"/>
  <c r="C44" i="8"/>
  <c r="C43" i="8"/>
  <c r="C42" i="8"/>
  <c r="C41" i="8"/>
  <c r="C40" i="8"/>
  <c r="C39" i="8"/>
  <c r="C38" i="8"/>
  <c r="C37" i="8"/>
  <c r="C36" i="8"/>
  <c r="C35" i="8"/>
  <c r="C34" i="8"/>
  <c r="C33" i="8"/>
  <c r="C32" i="8"/>
  <c r="C31" i="8"/>
  <c r="C30" i="8"/>
  <c r="C29" i="8"/>
  <c r="C28" i="8"/>
  <c r="C27" i="8"/>
  <c r="C26" i="8"/>
  <c r="C25" i="8"/>
  <c r="C24" i="8"/>
  <c r="C23" i="8"/>
  <c r="C22" i="8"/>
  <c r="C21" i="8"/>
  <c r="C20" i="8"/>
  <c r="C19" i="8"/>
  <c r="C18" i="8"/>
  <c r="C17" i="8"/>
  <c r="C16" i="8"/>
  <c r="C15" i="8"/>
  <c r="C14" i="8"/>
  <c r="C13" i="8"/>
  <c r="C12" i="8"/>
  <c r="C11" i="8"/>
  <c r="C10" i="8"/>
  <c r="C9" i="8"/>
  <c r="C8" i="8"/>
  <c r="C7" i="8"/>
  <c r="C6" i="8"/>
  <c r="C5" i="8"/>
  <c r="C4" i="8"/>
  <c r="C3" i="8"/>
  <c r="C2" i="8"/>
  <c r="C3" i="6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2" i="6"/>
  <c r="X22" i="12"/>
  <c r="X21" i="12"/>
  <c r="X20" i="12"/>
  <c r="X3" i="6"/>
  <c r="X2" i="6"/>
  <c r="W2" i="6"/>
  <c r="W30" i="9"/>
  <c r="X30" i="9"/>
  <c r="D60" i="46" s="1"/>
  <c r="AA30" i="9"/>
  <c r="AB30" i="9" s="1" a="1"/>
  <c r="AB30" i="9" s="1"/>
  <c r="AC30" i="9"/>
  <c r="AD30" i="9" s="1" a="1"/>
  <c r="AD30" i="9" s="1"/>
  <c r="AF30" i="9"/>
  <c r="W60" i="10"/>
  <c r="X60" i="10"/>
  <c r="E60" i="46" s="1"/>
  <c r="AA60" i="10"/>
  <c r="AB60" i="10" s="1" a="1"/>
  <c r="AB60" i="10" s="1"/>
  <c r="AC60" i="10"/>
  <c r="AD60" i="10" s="1" a="1"/>
  <c r="AD60" i="10" s="1"/>
  <c r="AE60" i="10"/>
  <c r="AF60" i="10"/>
  <c r="W60" i="16"/>
  <c r="X60" i="16"/>
  <c r="K60" i="46" s="1"/>
  <c r="AA60" i="16"/>
  <c r="AB60" i="16" s="1" a="1"/>
  <c r="AB60" i="16" s="1"/>
  <c r="AC60" i="16"/>
  <c r="AD60" i="16" s="1" a="1"/>
  <c r="AD60" i="16" s="1"/>
  <c r="AE60" i="16"/>
  <c r="AF60" i="16"/>
  <c r="W60" i="17"/>
  <c r="X60" i="17"/>
  <c r="L60" i="46" s="1"/>
  <c r="AA60" i="17"/>
  <c r="AB60" i="17" s="1" a="1"/>
  <c r="AB60" i="17" s="1"/>
  <c r="AC60" i="17"/>
  <c r="AD60" i="17" s="1" a="1"/>
  <c r="AD60" i="17" s="1"/>
  <c r="AE60" i="17"/>
  <c r="AF60" i="17"/>
  <c r="W60" i="18"/>
  <c r="AA60" i="18"/>
  <c r="AB60" i="18" s="1" a="1"/>
  <c r="AB60" i="18" s="1"/>
  <c r="AC60" i="18"/>
  <c r="AD60" i="18" s="1" a="1"/>
  <c r="AD60" i="18" s="1"/>
  <c r="AE60" i="18"/>
  <c r="AF60" i="18"/>
  <c r="W24" i="19"/>
  <c r="X24" i="19"/>
  <c r="N60" i="46" s="1"/>
  <c r="AA24" i="19"/>
  <c r="AB24" i="19" s="1" a="1"/>
  <c r="AB24" i="19" s="1"/>
  <c r="AC24" i="19"/>
  <c r="AD24" i="19" s="1" a="1"/>
  <c r="AD24" i="19" s="1"/>
  <c r="AF24" i="19"/>
  <c r="W60" i="22"/>
  <c r="X60" i="22"/>
  <c r="Q60" i="46" s="1"/>
  <c r="AA60" i="22"/>
  <c r="AB60" i="22" s="1" a="1"/>
  <c r="AB60" i="22" s="1"/>
  <c r="AC60" i="22"/>
  <c r="AD60" i="22" s="1" a="1"/>
  <c r="AD60" i="22" s="1"/>
  <c r="AF60" i="22"/>
  <c r="W60" i="25"/>
  <c r="X60" i="25"/>
  <c r="T60" i="46" s="1"/>
  <c r="AA60" i="25"/>
  <c r="AB60" i="25" s="1" a="1"/>
  <c r="AB60" i="25" s="1"/>
  <c r="AC60" i="25"/>
  <c r="AD60" i="25" s="1" a="1"/>
  <c r="AD60" i="25" s="1"/>
  <c r="AE60" i="25"/>
  <c r="AF60" i="25"/>
  <c r="W60" i="24"/>
  <c r="X60" i="24"/>
  <c r="S60" i="46" s="1"/>
  <c r="AA60" i="24"/>
  <c r="AB60" i="24" s="1" a="1"/>
  <c r="AB60" i="24" s="1"/>
  <c r="AC60" i="24"/>
  <c r="AD60" i="24" s="1" a="1"/>
  <c r="AD60" i="24" s="1"/>
  <c r="AF60" i="24"/>
  <c r="W60" i="26"/>
  <c r="X60" i="26"/>
  <c r="U60" i="46" s="1"/>
  <c r="AA60" i="26"/>
  <c r="AB60" i="26" s="1" a="1"/>
  <c r="AB60" i="26" s="1"/>
  <c r="AC60" i="26"/>
  <c r="AD60" i="26" s="1" a="1"/>
  <c r="AD60" i="26" s="1"/>
  <c r="AE60" i="26"/>
  <c r="AF60" i="26"/>
  <c r="W60" i="32"/>
  <c r="X60" i="32"/>
  <c r="AA60" i="46" s="1"/>
  <c r="AA60" i="32"/>
  <c r="AB60" i="32" s="1" a="1"/>
  <c r="AB60" i="32" s="1"/>
  <c r="AC60" i="32"/>
  <c r="AD60" i="32" s="1" a="1"/>
  <c r="AD60" i="32" s="1"/>
  <c r="AE60" i="32"/>
  <c r="AF60" i="32"/>
  <c r="W60" i="33"/>
  <c r="X60" i="33"/>
  <c r="AB60" i="46" s="1"/>
  <c r="AA60" i="33"/>
  <c r="AB60" i="33" s="1" a="1"/>
  <c r="AB60" i="33" s="1"/>
  <c r="AC60" i="33"/>
  <c r="AD60" i="33" s="1" a="1"/>
  <c r="AD60" i="33" s="1"/>
  <c r="AE60" i="33"/>
  <c r="AF60" i="33"/>
  <c r="W60" i="34"/>
  <c r="X60" i="34"/>
  <c r="AC60" i="46" s="1"/>
  <c r="AA60" i="34"/>
  <c r="AB60" i="34" s="1" a="1"/>
  <c r="AB60" i="34" s="1"/>
  <c r="AC60" i="34"/>
  <c r="AD60" i="34" s="1" a="1"/>
  <c r="AD60" i="34" s="1"/>
  <c r="AE60" i="34"/>
  <c r="AF60" i="34"/>
  <c r="W50" i="36"/>
  <c r="X50" i="36"/>
  <c r="AE60" i="46" s="1"/>
  <c r="AA50" i="36"/>
  <c r="AB50" i="36" s="1" a="1"/>
  <c r="AB50" i="36" s="1"/>
  <c r="AC50" i="36"/>
  <c r="AD50" i="36" s="1" a="1"/>
  <c r="AD50" i="36" s="1"/>
  <c r="AF50" i="36"/>
  <c r="W60" i="38"/>
  <c r="X60" i="38"/>
  <c r="AG60" i="46" s="1"/>
  <c r="AA60" i="38"/>
  <c r="AB60" i="38" s="1" a="1"/>
  <c r="AB60" i="38" s="1"/>
  <c r="AC60" i="38"/>
  <c r="AD60" i="38" s="1" a="1"/>
  <c r="AD60" i="38" s="1"/>
  <c r="AE60" i="38"/>
  <c r="AF60" i="38"/>
  <c r="W60" i="37"/>
  <c r="X60" i="37"/>
  <c r="AF60" i="46" s="1"/>
  <c r="AA60" i="37"/>
  <c r="AB60" i="37" s="1" a="1"/>
  <c r="AB60" i="37" s="1"/>
  <c r="AC60" i="37"/>
  <c r="AD60" i="37" s="1" a="1"/>
  <c r="AD60" i="37" s="1"/>
  <c r="AE60" i="37"/>
  <c r="AF60" i="37"/>
  <c r="W50" i="35"/>
  <c r="X50" i="35"/>
  <c r="AD60" i="46" s="1"/>
  <c r="AA50" i="35"/>
  <c r="AB50" i="35" s="1" a="1"/>
  <c r="AB50" i="35" s="1"/>
  <c r="AC50" i="35"/>
  <c r="AD50" i="35" s="1" a="1"/>
  <c r="AD50" i="35" s="1"/>
  <c r="AF50" i="35"/>
  <c r="W60" i="31"/>
  <c r="X60" i="31"/>
  <c r="Z60" i="46" s="1"/>
  <c r="AA60" i="31"/>
  <c r="AB60" i="31" s="1" a="1"/>
  <c r="AB60" i="31" s="1"/>
  <c r="AC60" i="31"/>
  <c r="AD60" i="31" s="1" a="1"/>
  <c r="AD60" i="31" s="1"/>
  <c r="AE60" i="31"/>
  <c r="AF60" i="31"/>
  <c r="W60" i="30"/>
  <c r="X60" i="30"/>
  <c r="Y60" i="46" s="1"/>
  <c r="AA60" i="30"/>
  <c r="AB60" i="30" s="1" a="1"/>
  <c r="AB60" i="30" s="1"/>
  <c r="AC60" i="30"/>
  <c r="AD60" i="30" s="1" a="1"/>
  <c r="AD60" i="30" s="1"/>
  <c r="AE60" i="30"/>
  <c r="AF60" i="30"/>
  <c r="W59" i="29"/>
  <c r="X59" i="29"/>
  <c r="X60" i="46" s="1"/>
  <c r="AA59" i="29"/>
  <c r="AB59" i="29" s="1" a="1"/>
  <c r="AB59" i="29" s="1"/>
  <c r="AC59" i="29"/>
  <c r="AD59" i="29" s="1" a="1"/>
  <c r="AD59" i="29" s="1"/>
  <c r="AF59" i="29"/>
  <c r="W60" i="28"/>
  <c r="X60" i="28"/>
  <c r="W60" i="46" s="1"/>
  <c r="AA60" i="28"/>
  <c r="AB60" i="28" s="1" a="1"/>
  <c r="AB60" i="28" s="1"/>
  <c r="AC60" i="28"/>
  <c r="AD60" i="28" s="1" a="1"/>
  <c r="AD60" i="28" s="1"/>
  <c r="AE60" i="28"/>
  <c r="AF60" i="28"/>
  <c r="W60" i="27"/>
  <c r="X60" i="27"/>
  <c r="V60" i="46" s="1"/>
  <c r="AA60" i="27"/>
  <c r="AB60" i="27" s="1" a="1"/>
  <c r="AB60" i="27" s="1"/>
  <c r="AC60" i="27"/>
  <c r="AD60" i="27" s="1" a="1"/>
  <c r="AD60" i="27" s="1"/>
  <c r="AF60" i="27"/>
  <c r="W60" i="23"/>
  <c r="X60" i="23"/>
  <c r="R60" i="46" s="1"/>
  <c r="AA60" i="23"/>
  <c r="AB60" i="23" s="1" a="1"/>
  <c r="AB60" i="23" s="1"/>
  <c r="AC60" i="23"/>
  <c r="AD60" i="23" s="1" a="1"/>
  <c r="AD60" i="23" s="1"/>
  <c r="AF60" i="23"/>
  <c r="W31" i="21"/>
  <c r="X31" i="21"/>
  <c r="P60" i="46" s="1"/>
  <c r="AA31" i="21"/>
  <c r="AB31" i="21" s="1" a="1"/>
  <c r="AB31" i="21" s="1"/>
  <c r="AC31" i="21"/>
  <c r="AD31" i="21" s="1" a="1"/>
  <c r="AD31" i="21" s="1"/>
  <c r="AF31" i="21"/>
  <c r="W60" i="20"/>
  <c r="X60" i="20"/>
  <c r="O60" i="46" s="1"/>
  <c r="AA60" i="20"/>
  <c r="AB60" i="20" s="1" a="1"/>
  <c r="AB60" i="20" s="1"/>
  <c r="AC60" i="20"/>
  <c r="AD60" i="20" s="1" a="1"/>
  <c r="AD60" i="20" s="1"/>
  <c r="AF60" i="20"/>
  <c r="W60" i="15"/>
  <c r="X60" i="15"/>
  <c r="J60" i="46" s="1"/>
  <c r="AA60" i="15"/>
  <c r="AB60" i="15" s="1" a="1"/>
  <c r="AB60" i="15" s="1"/>
  <c r="AC60" i="15"/>
  <c r="AD60" i="15" s="1" a="1"/>
  <c r="AD60" i="15" s="1"/>
  <c r="AE60" i="15"/>
  <c r="AF60" i="15"/>
  <c r="W60" i="14"/>
  <c r="X60" i="14"/>
  <c r="I60" i="46" s="1"/>
  <c r="AA60" i="14"/>
  <c r="AB60" i="14" s="1" a="1"/>
  <c r="AB60" i="14" s="1"/>
  <c r="AC60" i="14"/>
  <c r="AD60" i="14" s="1" a="1"/>
  <c r="AD60" i="14" s="1"/>
  <c r="AE60" i="14"/>
  <c r="AF60" i="14"/>
  <c r="W58" i="13"/>
  <c r="X58" i="13"/>
  <c r="H60" i="46" s="1"/>
  <c r="AA58" i="13"/>
  <c r="AB58" i="13" s="1" a="1"/>
  <c r="AB58" i="13" s="1"/>
  <c r="AC58" i="13"/>
  <c r="AD58" i="13" s="1" a="1"/>
  <c r="AD58" i="13" s="1"/>
  <c r="AF58" i="13"/>
  <c r="W60" i="12"/>
  <c r="X60" i="12"/>
  <c r="G60" i="46" s="1"/>
  <c r="AA60" i="12"/>
  <c r="AB60" i="12" s="1" a="1"/>
  <c r="AB60" i="12" s="1"/>
  <c r="AC60" i="12"/>
  <c r="AD60" i="12" s="1" a="1"/>
  <c r="AD60" i="12" s="1"/>
  <c r="AE60" i="12"/>
  <c r="AF60" i="12"/>
  <c r="X31" i="11"/>
  <c r="F60" i="46" s="1"/>
  <c r="W31" i="11"/>
  <c r="AA31" i="11"/>
  <c r="AB31" i="11" s="1" a="1"/>
  <c r="AB31" i="11" s="1"/>
  <c r="AC31" i="11"/>
  <c r="AD31" i="11" s="1" a="1"/>
  <c r="AD31" i="11" s="1"/>
  <c r="AF31" i="11"/>
  <c r="W60" i="8"/>
  <c r="X60" i="8"/>
  <c r="C60" i="46" s="1"/>
  <c r="AA60" i="8"/>
  <c r="AB60" i="8" s="1" a="1"/>
  <c r="AB60" i="8" s="1"/>
  <c r="AC60" i="8"/>
  <c r="AD60" i="8" s="1" a="1"/>
  <c r="AD60" i="8" s="1"/>
  <c r="AE60" i="8"/>
  <c r="AF60" i="8"/>
  <c r="W60" i="6"/>
  <c r="X60" i="6"/>
  <c r="B60" i="46" s="1"/>
  <c r="AA60" i="6"/>
  <c r="AB60" i="6" s="1" a="1"/>
  <c r="AB60" i="6" s="1"/>
  <c r="AC60" i="6"/>
  <c r="AD60" i="6" s="1" a="1"/>
  <c r="AD60" i="6" s="1"/>
  <c r="AE60" i="6"/>
  <c r="AF60" i="6"/>
  <c r="E3" i="43"/>
  <c r="E4" i="43"/>
  <c r="E5" i="43"/>
  <c r="E6" i="43"/>
  <c r="E7" i="43"/>
  <c r="E8" i="43"/>
  <c r="E9" i="43"/>
  <c r="E10" i="43"/>
  <c r="E11" i="43"/>
  <c r="E12" i="43"/>
  <c r="E13" i="43"/>
  <c r="E14" i="43"/>
  <c r="E2" i="43"/>
  <c r="AF2" i="15"/>
  <c r="AF59" i="15"/>
  <c r="AF58" i="15"/>
  <c r="AF57" i="15"/>
  <c r="AF56" i="15"/>
  <c r="AF55" i="15"/>
  <c r="AF54" i="15"/>
  <c r="AF53" i="15"/>
  <c r="AF52" i="15"/>
  <c r="AF51" i="15"/>
  <c r="AF50" i="15"/>
  <c r="AF49" i="15"/>
  <c r="AF48" i="15"/>
  <c r="AF47" i="15"/>
  <c r="AF46" i="15"/>
  <c r="AF45" i="15"/>
  <c r="AF44" i="15"/>
  <c r="AF43" i="15"/>
  <c r="AF42" i="15"/>
  <c r="AF41" i="15"/>
  <c r="AF40" i="15"/>
  <c r="AF39" i="15"/>
  <c r="AF38" i="15"/>
  <c r="AF37" i="15"/>
  <c r="AF36" i="15"/>
  <c r="AF35" i="15"/>
  <c r="AF34" i="15"/>
  <c r="AF33" i="15"/>
  <c r="AF32" i="15"/>
  <c r="AF31" i="15"/>
  <c r="AF30" i="15"/>
  <c r="AF29" i="15"/>
  <c r="AF28" i="15"/>
  <c r="AF27" i="15"/>
  <c r="AF26" i="15"/>
  <c r="AF25" i="15"/>
  <c r="AF24" i="15"/>
  <c r="AF23" i="15"/>
  <c r="AF22" i="15"/>
  <c r="AF21" i="15"/>
  <c r="AF20" i="15"/>
  <c r="AF19" i="15"/>
  <c r="AF18" i="15"/>
  <c r="AF17" i="15"/>
  <c r="AF16" i="15"/>
  <c r="AF15" i="15"/>
  <c r="AF14" i="15"/>
  <c r="AF13" i="15"/>
  <c r="AF12" i="15"/>
  <c r="AF11" i="15"/>
  <c r="AF10" i="15"/>
  <c r="AF9" i="15"/>
  <c r="AF8" i="15"/>
  <c r="AF7" i="15"/>
  <c r="AF6" i="15"/>
  <c r="AF5" i="15"/>
  <c r="AF4" i="15"/>
  <c r="AF3" i="15"/>
  <c r="AF58" i="14"/>
  <c r="AF59" i="14"/>
  <c r="AF3" i="14"/>
  <c r="AF57" i="14"/>
  <c r="AF56" i="14"/>
  <c r="AF55" i="14"/>
  <c r="AF54" i="14"/>
  <c r="AF53" i="14"/>
  <c r="AF52" i="14"/>
  <c r="AF51" i="14"/>
  <c r="AF50" i="14"/>
  <c r="AF49" i="14"/>
  <c r="AF48" i="14"/>
  <c r="AF47" i="14"/>
  <c r="AF46" i="14"/>
  <c r="AF45" i="14"/>
  <c r="AF44" i="14"/>
  <c r="AF43" i="14"/>
  <c r="AF42" i="14"/>
  <c r="AF41" i="14"/>
  <c r="AF40" i="14"/>
  <c r="AF39" i="14"/>
  <c r="AF38" i="14"/>
  <c r="AF37" i="14"/>
  <c r="AF36" i="14"/>
  <c r="AF35" i="14"/>
  <c r="AF34" i="14"/>
  <c r="AF33" i="14"/>
  <c r="AF32" i="14"/>
  <c r="AF31" i="14"/>
  <c r="AF30" i="14"/>
  <c r="AF29" i="14"/>
  <c r="AF28" i="14"/>
  <c r="AF27" i="14"/>
  <c r="AF26" i="14"/>
  <c r="AF25" i="14"/>
  <c r="AF24" i="14"/>
  <c r="AF23" i="14"/>
  <c r="AF22" i="14"/>
  <c r="AF21" i="14"/>
  <c r="AF20" i="14"/>
  <c r="AF19" i="14"/>
  <c r="AF18" i="14"/>
  <c r="AF17" i="14"/>
  <c r="AF16" i="14"/>
  <c r="AF15" i="14"/>
  <c r="AF14" i="14"/>
  <c r="AF13" i="14"/>
  <c r="AF12" i="14"/>
  <c r="AF11" i="14"/>
  <c r="AF10" i="14"/>
  <c r="AF9" i="14"/>
  <c r="AF8" i="14"/>
  <c r="AF7" i="14"/>
  <c r="AF6" i="14"/>
  <c r="AF5" i="14"/>
  <c r="AF4" i="14"/>
  <c r="AF4" i="13"/>
  <c r="AF5" i="13"/>
  <c r="AF6" i="13"/>
  <c r="AF7" i="13"/>
  <c r="AF8" i="13"/>
  <c r="AF9" i="13"/>
  <c r="AF10" i="13"/>
  <c r="AF11" i="13"/>
  <c r="AF12" i="13"/>
  <c r="AF28" i="13"/>
  <c r="AF29" i="13"/>
  <c r="AF30" i="13"/>
  <c r="AF31" i="13"/>
  <c r="AF32" i="13"/>
  <c r="AF33" i="13"/>
  <c r="AF34" i="13"/>
  <c r="AF35" i="13"/>
  <c r="AF36" i="13"/>
  <c r="AF37" i="13"/>
  <c r="AF38" i="13"/>
  <c r="AF39" i="13"/>
  <c r="AF40" i="13"/>
  <c r="AF57" i="13"/>
  <c r="AF56" i="13"/>
  <c r="AF55" i="13"/>
  <c r="AF54" i="13"/>
  <c r="AF53" i="13"/>
  <c r="AF52" i="13"/>
  <c r="AF51" i="13"/>
  <c r="AF50" i="13"/>
  <c r="AF49" i="13"/>
  <c r="AF48" i="13"/>
  <c r="AF47" i="13"/>
  <c r="AF46" i="13"/>
  <c r="AF45" i="13"/>
  <c r="AF44" i="13"/>
  <c r="AF43" i="13"/>
  <c r="AF42" i="13"/>
  <c r="AF41" i="13"/>
  <c r="AF27" i="13"/>
  <c r="AF26" i="13"/>
  <c r="AF25" i="13"/>
  <c r="AF24" i="13"/>
  <c r="AF23" i="13"/>
  <c r="AF22" i="13"/>
  <c r="AF21" i="13"/>
  <c r="AF20" i="13"/>
  <c r="AF19" i="13"/>
  <c r="AF18" i="13"/>
  <c r="AF17" i="13"/>
  <c r="AF16" i="13"/>
  <c r="AF15" i="13"/>
  <c r="AF14" i="13"/>
  <c r="AF13" i="13"/>
  <c r="AF59" i="12"/>
  <c r="AF58" i="12"/>
  <c r="AF57" i="12"/>
  <c r="AF56" i="12"/>
  <c r="AF55" i="12"/>
  <c r="AF54" i="12"/>
  <c r="AF53" i="12"/>
  <c r="AF52" i="12"/>
  <c r="AF51" i="12"/>
  <c r="AF50" i="12"/>
  <c r="AF49" i="12"/>
  <c r="AF48" i="12"/>
  <c r="AF47" i="12"/>
  <c r="AF46" i="12"/>
  <c r="AF45" i="12"/>
  <c r="AF44" i="12"/>
  <c r="AF43" i="12"/>
  <c r="AF42" i="12"/>
  <c r="AF41" i="12"/>
  <c r="AF40" i="12"/>
  <c r="AF39" i="12"/>
  <c r="AF38" i="12"/>
  <c r="AF37" i="12"/>
  <c r="AF36" i="12"/>
  <c r="AF35" i="12"/>
  <c r="AF34" i="12"/>
  <c r="AF33" i="12"/>
  <c r="AF32" i="12"/>
  <c r="AF31" i="12"/>
  <c r="AF30" i="12"/>
  <c r="AF29" i="12"/>
  <c r="AF28" i="12"/>
  <c r="AF27" i="12"/>
  <c r="AF26" i="12"/>
  <c r="AF25" i="12"/>
  <c r="AF24" i="12"/>
  <c r="AF23" i="12"/>
  <c r="AF22" i="12"/>
  <c r="AF21" i="12"/>
  <c r="AF20" i="12"/>
  <c r="AF19" i="12"/>
  <c r="AF18" i="12"/>
  <c r="AF17" i="12"/>
  <c r="AF16" i="12"/>
  <c r="AF15" i="12"/>
  <c r="AF14" i="12"/>
  <c r="AF13" i="12"/>
  <c r="AF9" i="11"/>
  <c r="AF10" i="11"/>
  <c r="AF11" i="11"/>
  <c r="AF12" i="11"/>
  <c r="AF13" i="11"/>
  <c r="AF14" i="11"/>
  <c r="AF15" i="11"/>
  <c r="AF16" i="11"/>
  <c r="AF17" i="11"/>
  <c r="AF18" i="11"/>
  <c r="AF19" i="11"/>
  <c r="AF20" i="11"/>
  <c r="AF21" i="11"/>
  <c r="AF22" i="11"/>
  <c r="AF23" i="11"/>
  <c r="AF24" i="11"/>
  <c r="AF25" i="11"/>
  <c r="AF26" i="11"/>
  <c r="AF27" i="11"/>
  <c r="AF28" i="11"/>
  <c r="AF29" i="11"/>
  <c r="AF30" i="11"/>
  <c r="AF8" i="11"/>
  <c r="AF7" i="11"/>
  <c r="AF6" i="11"/>
  <c r="AF5" i="11"/>
  <c r="AF4" i="11"/>
  <c r="AF3" i="11"/>
  <c r="AF9" i="10"/>
  <c r="AF10" i="10"/>
  <c r="AF11" i="10"/>
  <c r="AF12" i="10"/>
  <c r="AF13" i="10"/>
  <c r="AF14" i="10"/>
  <c r="AF15" i="10"/>
  <c r="AF16" i="10"/>
  <c r="AF17" i="10"/>
  <c r="AF18" i="10"/>
  <c r="AF19" i="10"/>
  <c r="AF20" i="10"/>
  <c r="AF21" i="10"/>
  <c r="AF22" i="10"/>
  <c r="AF23" i="10"/>
  <c r="AF24" i="10"/>
  <c r="AF25" i="10"/>
  <c r="AF26" i="10"/>
  <c r="AF27" i="10"/>
  <c r="AF28" i="10"/>
  <c r="AF29" i="10"/>
  <c r="AF30" i="10"/>
  <c r="AF31" i="10"/>
  <c r="AF32" i="10"/>
  <c r="AF33" i="10"/>
  <c r="AF34" i="10"/>
  <c r="AF35" i="10"/>
  <c r="AF36" i="10"/>
  <c r="AF37" i="10"/>
  <c r="AF38" i="10"/>
  <c r="AF39" i="10"/>
  <c r="AF40" i="10"/>
  <c r="AF41" i="10"/>
  <c r="AF42" i="10"/>
  <c r="AF43" i="10"/>
  <c r="AF44" i="10"/>
  <c r="AF45" i="10"/>
  <c r="AF46" i="10"/>
  <c r="AF47" i="10"/>
  <c r="AF48" i="10"/>
  <c r="AF49" i="10"/>
  <c r="AF50" i="10"/>
  <c r="AF51" i="10"/>
  <c r="AF52" i="10"/>
  <c r="AF53" i="10"/>
  <c r="AF54" i="10"/>
  <c r="AF55" i="10"/>
  <c r="AF56" i="10"/>
  <c r="AF57" i="10"/>
  <c r="AF58" i="10"/>
  <c r="AF59" i="10"/>
  <c r="AF2" i="10"/>
  <c r="AF3" i="10"/>
  <c r="AF4" i="10"/>
  <c r="AF5" i="10"/>
  <c r="AF6" i="10"/>
  <c r="AF7" i="10"/>
  <c r="AF8" i="10"/>
  <c r="AF15" i="9"/>
  <c r="AF16" i="9"/>
  <c r="AF17" i="9"/>
  <c r="AF18" i="9"/>
  <c r="AF19" i="9"/>
  <c r="AF20" i="9"/>
  <c r="AF21" i="9"/>
  <c r="AF22" i="9"/>
  <c r="AF23" i="9"/>
  <c r="AF24" i="9"/>
  <c r="AF25" i="9"/>
  <c r="AF26" i="9"/>
  <c r="AF27" i="9"/>
  <c r="AF28" i="9"/>
  <c r="AF29" i="9"/>
  <c r="AF6" i="9"/>
  <c r="AF7" i="9"/>
  <c r="AF8" i="9"/>
  <c r="AF9" i="9"/>
  <c r="AF10" i="9"/>
  <c r="AF11" i="9"/>
  <c r="AF12" i="9"/>
  <c r="AF13" i="9"/>
  <c r="AF14" i="9"/>
  <c r="AF14" i="8"/>
  <c r="AF15" i="8"/>
  <c r="AF16" i="8"/>
  <c r="AF17" i="8"/>
  <c r="AF18" i="8"/>
  <c r="AF19" i="8"/>
  <c r="AF20" i="8"/>
  <c r="AF21" i="8"/>
  <c r="AF22" i="8"/>
  <c r="AF23" i="8"/>
  <c r="AF24" i="8"/>
  <c r="AF25" i="8"/>
  <c r="AF26" i="8"/>
  <c r="AF27" i="8"/>
  <c r="AF28" i="8"/>
  <c r="AF29" i="8"/>
  <c r="AF30" i="8"/>
  <c r="AF31" i="8"/>
  <c r="AF32" i="8"/>
  <c r="AF33" i="8"/>
  <c r="AF34" i="8"/>
  <c r="AF35" i="8"/>
  <c r="AF36" i="8"/>
  <c r="AF37" i="8"/>
  <c r="AF38" i="8"/>
  <c r="AF39" i="8"/>
  <c r="AF40" i="8"/>
  <c r="AF41" i="8"/>
  <c r="AF42" i="8"/>
  <c r="AF43" i="8"/>
  <c r="AF44" i="8"/>
  <c r="AF45" i="8"/>
  <c r="AF46" i="8"/>
  <c r="AF47" i="8"/>
  <c r="AF48" i="8"/>
  <c r="AF49" i="8"/>
  <c r="AF50" i="8"/>
  <c r="AF51" i="8"/>
  <c r="AF52" i="8"/>
  <c r="AF53" i="8"/>
  <c r="AF54" i="8"/>
  <c r="AF55" i="8"/>
  <c r="AF56" i="8"/>
  <c r="AF57" i="8"/>
  <c r="AF58" i="8"/>
  <c r="AF59" i="8"/>
  <c r="AF59" i="6"/>
  <c r="AF58" i="6"/>
  <c r="AF57" i="6"/>
  <c r="AF56" i="6"/>
  <c r="AF55" i="6"/>
  <c r="AF54" i="6"/>
  <c r="AF53" i="6"/>
  <c r="AF52" i="6"/>
  <c r="AF51" i="6"/>
  <c r="AF50" i="6"/>
  <c r="AF49" i="6"/>
  <c r="AF48" i="6"/>
  <c r="AF47" i="6"/>
  <c r="AF46" i="6"/>
  <c r="AF45" i="6"/>
  <c r="AF44" i="6"/>
  <c r="AF43" i="6"/>
  <c r="AF42" i="6"/>
  <c r="AF41" i="6"/>
  <c r="AF40" i="6"/>
  <c r="AF39" i="6"/>
  <c r="AF38" i="6"/>
  <c r="AF37" i="6"/>
  <c r="AF36" i="6"/>
  <c r="AF35" i="6"/>
  <c r="AF34" i="6"/>
  <c r="AF33" i="6"/>
  <c r="AF32" i="6"/>
  <c r="AF31" i="6"/>
  <c r="AF30" i="6"/>
  <c r="AF29" i="6"/>
  <c r="AF28" i="6"/>
  <c r="AF27" i="6"/>
  <c r="AF26" i="6"/>
  <c r="AF25" i="6"/>
  <c r="AF24" i="6"/>
  <c r="AF23" i="6"/>
  <c r="AF22" i="6"/>
  <c r="AF21" i="6"/>
  <c r="AF20" i="6"/>
  <c r="AF19" i="6"/>
  <c r="AF18" i="6"/>
  <c r="AF17" i="6"/>
  <c r="AF16" i="6"/>
  <c r="AF15" i="6"/>
  <c r="AF14" i="6"/>
  <c r="AF13" i="6"/>
  <c r="AF12" i="6"/>
  <c r="AF11" i="6"/>
  <c r="AF10" i="6"/>
  <c r="AF14" i="16"/>
  <c r="AF13" i="16"/>
  <c r="AF15" i="16"/>
  <c r="AF16" i="16"/>
  <c r="AF17" i="16"/>
  <c r="AF18" i="16"/>
  <c r="AF19" i="16"/>
  <c r="AF20" i="16"/>
  <c r="AF21" i="16"/>
  <c r="AF22" i="16"/>
  <c r="AF23" i="16"/>
  <c r="AF24" i="16"/>
  <c r="AF25" i="16"/>
  <c r="AF26" i="16"/>
  <c r="AF27" i="16"/>
  <c r="AF28" i="16"/>
  <c r="AF29" i="16"/>
  <c r="AF30" i="16"/>
  <c r="AF31" i="16"/>
  <c r="AF32" i="16"/>
  <c r="AF33" i="16"/>
  <c r="AF34" i="16"/>
  <c r="AF35" i="16"/>
  <c r="AF36" i="16"/>
  <c r="AF37" i="16"/>
  <c r="AF38" i="16"/>
  <c r="AF39" i="16"/>
  <c r="AF40" i="16"/>
  <c r="AF41" i="16"/>
  <c r="AF42" i="16"/>
  <c r="AF43" i="16"/>
  <c r="AF44" i="16"/>
  <c r="AF45" i="16"/>
  <c r="AF46" i="16"/>
  <c r="AF47" i="16"/>
  <c r="AF48" i="16"/>
  <c r="AF49" i="16"/>
  <c r="AF50" i="16"/>
  <c r="AF51" i="16"/>
  <c r="AF52" i="16"/>
  <c r="AF53" i="16"/>
  <c r="AF54" i="16"/>
  <c r="AF55" i="16"/>
  <c r="AF56" i="16"/>
  <c r="AF57" i="16"/>
  <c r="AF58" i="16"/>
  <c r="AF59" i="16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2" i="3"/>
  <c r="AC4" i="36"/>
  <c r="AC5" i="36"/>
  <c r="AC6" i="36"/>
  <c r="AC7" i="36"/>
  <c r="AC8" i="36"/>
  <c r="AC9" i="36"/>
  <c r="AC10" i="36"/>
  <c r="AC11" i="36"/>
  <c r="AC12" i="36"/>
  <c r="AC13" i="36"/>
  <c r="AC14" i="36"/>
  <c r="AC15" i="36"/>
  <c r="AC16" i="36"/>
  <c r="AC17" i="36"/>
  <c r="AC18" i="36"/>
  <c r="AC19" i="36"/>
  <c r="AC20" i="36"/>
  <c r="AC21" i="36"/>
  <c r="AC22" i="36"/>
  <c r="AC23" i="36"/>
  <c r="AC24" i="36"/>
  <c r="AC25" i="36"/>
  <c r="AC26" i="36"/>
  <c r="AC27" i="36"/>
  <c r="AC28" i="36"/>
  <c r="AC29" i="36"/>
  <c r="AC30" i="36"/>
  <c r="AC31" i="36"/>
  <c r="AC32" i="36"/>
  <c r="AC33" i="36"/>
  <c r="AC34" i="36"/>
  <c r="AC35" i="36"/>
  <c r="AC36" i="36"/>
  <c r="AC37" i="36"/>
  <c r="AC38" i="36"/>
  <c r="AC39" i="36"/>
  <c r="AC40" i="36"/>
  <c r="AC41" i="36"/>
  <c r="AC42" i="36"/>
  <c r="AC43" i="36"/>
  <c r="AC44" i="36"/>
  <c r="AC45" i="36"/>
  <c r="AC46" i="36"/>
  <c r="AC47" i="36"/>
  <c r="AC48" i="36"/>
  <c r="AC49" i="36"/>
  <c r="AC3" i="36"/>
  <c r="AC4" i="35"/>
  <c r="AC5" i="35"/>
  <c r="AC6" i="35"/>
  <c r="AC7" i="35"/>
  <c r="AC8" i="35"/>
  <c r="AC9" i="35"/>
  <c r="AC10" i="35"/>
  <c r="AC11" i="35"/>
  <c r="AC12" i="35"/>
  <c r="AC13" i="35"/>
  <c r="AC14" i="35"/>
  <c r="AC15" i="35"/>
  <c r="AC16" i="35"/>
  <c r="AC17" i="35"/>
  <c r="AC18" i="35"/>
  <c r="AC19" i="35"/>
  <c r="AC20" i="35"/>
  <c r="AC21" i="35"/>
  <c r="AC22" i="35"/>
  <c r="AC23" i="35"/>
  <c r="AC24" i="35"/>
  <c r="AC25" i="35"/>
  <c r="AC26" i="35"/>
  <c r="AC27" i="35"/>
  <c r="AC28" i="35"/>
  <c r="AC29" i="35"/>
  <c r="AC30" i="35"/>
  <c r="AC31" i="35"/>
  <c r="AC32" i="35"/>
  <c r="AC33" i="35"/>
  <c r="AC34" i="35"/>
  <c r="AC35" i="35"/>
  <c r="AC36" i="35"/>
  <c r="AC37" i="35"/>
  <c r="AC38" i="35"/>
  <c r="AC39" i="35"/>
  <c r="AC40" i="35"/>
  <c r="AC41" i="35"/>
  <c r="AC42" i="35"/>
  <c r="AC43" i="35"/>
  <c r="AC44" i="35"/>
  <c r="AC45" i="35"/>
  <c r="AC46" i="35"/>
  <c r="AC47" i="35"/>
  <c r="AC48" i="35"/>
  <c r="AC49" i="35"/>
  <c r="AC3" i="35"/>
  <c r="AC4" i="29"/>
  <c r="AC5" i="29"/>
  <c r="AC6" i="29"/>
  <c r="AC7" i="29"/>
  <c r="AC8" i="29"/>
  <c r="AC9" i="29"/>
  <c r="AC10" i="29"/>
  <c r="AC11" i="29"/>
  <c r="AC12" i="29"/>
  <c r="AC13" i="29"/>
  <c r="AC14" i="29"/>
  <c r="AC15" i="29"/>
  <c r="AC16" i="29"/>
  <c r="AC17" i="29"/>
  <c r="AC18" i="29"/>
  <c r="AC19" i="29"/>
  <c r="AC20" i="29"/>
  <c r="AC21" i="29"/>
  <c r="AC22" i="29"/>
  <c r="AC23" i="29"/>
  <c r="AC24" i="29"/>
  <c r="AC25" i="29"/>
  <c r="AC26" i="29"/>
  <c r="AC27" i="29"/>
  <c r="AC28" i="29"/>
  <c r="AC29" i="29"/>
  <c r="AC30" i="29"/>
  <c r="AC31" i="29"/>
  <c r="AC32" i="29"/>
  <c r="AC33" i="29"/>
  <c r="AC34" i="29"/>
  <c r="AC35" i="29"/>
  <c r="AC36" i="29"/>
  <c r="AC37" i="29"/>
  <c r="AC38" i="29"/>
  <c r="AC39" i="29"/>
  <c r="AC40" i="29"/>
  <c r="AC41" i="29"/>
  <c r="AC42" i="29"/>
  <c r="AC43" i="29"/>
  <c r="AC44" i="29"/>
  <c r="AC45" i="29"/>
  <c r="AC46" i="29"/>
  <c r="AC47" i="29"/>
  <c r="AC48" i="29"/>
  <c r="AC49" i="29"/>
  <c r="AC50" i="29"/>
  <c r="AC51" i="29"/>
  <c r="AC52" i="29"/>
  <c r="AC53" i="29"/>
  <c r="AC54" i="29"/>
  <c r="AC55" i="29"/>
  <c r="AC56" i="29"/>
  <c r="AC57" i="29"/>
  <c r="AC58" i="29"/>
  <c r="AC3" i="29"/>
  <c r="AC4" i="27"/>
  <c r="AC5" i="27"/>
  <c r="AC6" i="27"/>
  <c r="AC7" i="27"/>
  <c r="AC8" i="27"/>
  <c r="AC9" i="27"/>
  <c r="AC10" i="27"/>
  <c r="AC11" i="27"/>
  <c r="AC12" i="27"/>
  <c r="AC13" i="27"/>
  <c r="AC14" i="27"/>
  <c r="AC15" i="27"/>
  <c r="AC16" i="27"/>
  <c r="AC17" i="27"/>
  <c r="AC18" i="27"/>
  <c r="AC19" i="27"/>
  <c r="AC20" i="27"/>
  <c r="AC21" i="27"/>
  <c r="AC22" i="27"/>
  <c r="AC23" i="27"/>
  <c r="AC24" i="27"/>
  <c r="AC25" i="27"/>
  <c r="AC26" i="27"/>
  <c r="AC27" i="27"/>
  <c r="AC28" i="27"/>
  <c r="AC29" i="27"/>
  <c r="AC30" i="27"/>
  <c r="AC31" i="27"/>
  <c r="AC32" i="27"/>
  <c r="AC33" i="27"/>
  <c r="AC34" i="27"/>
  <c r="AC35" i="27"/>
  <c r="AC36" i="27"/>
  <c r="AC37" i="27"/>
  <c r="AC38" i="27"/>
  <c r="AC39" i="27"/>
  <c r="AC40" i="27"/>
  <c r="AC41" i="27"/>
  <c r="AC42" i="27"/>
  <c r="AC43" i="27"/>
  <c r="AC44" i="27"/>
  <c r="AC45" i="27"/>
  <c r="AC46" i="27"/>
  <c r="AC47" i="27"/>
  <c r="AC48" i="27"/>
  <c r="AC49" i="27"/>
  <c r="AC50" i="27"/>
  <c r="AC51" i="27"/>
  <c r="AC52" i="27"/>
  <c r="AC53" i="27"/>
  <c r="AC54" i="27"/>
  <c r="AC55" i="27"/>
  <c r="AC56" i="27"/>
  <c r="AC57" i="27"/>
  <c r="AC58" i="27"/>
  <c r="AC59" i="27"/>
  <c r="AC3" i="27"/>
  <c r="AC4" i="24"/>
  <c r="AC5" i="24"/>
  <c r="AC6" i="24"/>
  <c r="AC7" i="24"/>
  <c r="AC8" i="24"/>
  <c r="AC9" i="24"/>
  <c r="AC10" i="24"/>
  <c r="AC11" i="24"/>
  <c r="AC12" i="24"/>
  <c r="AC13" i="24"/>
  <c r="AC14" i="24"/>
  <c r="AC15" i="24"/>
  <c r="AC16" i="24"/>
  <c r="AC17" i="24"/>
  <c r="AC18" i="24"/>
  <c r="AC19" i="24"/>
  <c r="AC20" i="24"/>
  <c r="AC21" i="24"/>
  <c r="AC22" i="24"/>
  <c r="AC23" i="24"/>
  <c r="AC24" i="24"/>
  <c r="AC25" i="24"/>
  <c r="AC26" i="24"/>
  <c r="AC27" i="24"/>
  <c r="AC28" i="24"/>
  <c r="AC29" i="24"/>
  <c r="AC30" i="24"/>
  <c r="AC31" i="24"/>
  <c r="AC32" i="24"/>
  <c r="AC33" i="24"/>
  <c r="AC34" i="24"/>
  <c r="AC35" i="24"/>
  <c r="AC36" i="24"/>
  <c r="AC37" i="24"/>
  <c r="AC38" i="24"/>
  <c r="AC39" i="24"/>
  <c r="AC40" i="24"/>
  <c r="AC41" i="24"/>
  <c r="AC42" i="24"/>
  <c r="AC43" i="24"/>
  <c r="AC44" i="24"/>
  <c r="AC45" i="24"/>
  <c r="AC46" i="24"/>
  <c r="AC47" i="24"/>
  <c r="AC48" i="24"/>
  <c r="AC49" i="24"/>
  <c r="AC50" i="24"/>
  <c r="AC51" i="24"/>
  <c r="AC52" i="24"/>
  <c r="AC53" i="24"/>
  <c r="AC54" i="24"/>
  <c r="AC55" i="24"/>
  <c r="AC56" i="24"/>
  <c r="AC57" i="24"/>
  <c r="AC58" i="24"/>
  <c r="AC59" i="24"/>
  <c r="AC3" i="24"/>
  <c r="AC4" i="23"/>
  <c r="AC5" i="23"/>
  <c r="AC6" i="23"/>
  <c r="AC7" i="23"/>
  <c r="AC8" i="23"/>
  <c r="AC9" i="23"/>
  <c r="AC10" i="23"/>
  <c r="AC11" i="23"/>
  <c r="AC12" i="23"/>
  <c r="AC13" i="23"/>
  <c r="AC14" i="23"/>
  <c r="AC15" i="23"/>
  <c r="AC16" i="23"/>
  <c r="AC17" i="23"/>
  <c r="AC18" i="23"/>
  <c r="AC19" i="23"/>
  <c r="AC20" i="23"/>
  <c r="AC21" i="23"/>
  <c r="AC22" i="23"/>
  <c r="AC23" i="23"/>
  <c r="AC24" i="23"/>
  <c r="AC25" i="23"/>
  <c r="AC26" i="23"/>
  <c r="AC27" i="23"/>
  <c r="AC28" i="23"/>
  <c r="AC29" i="23"/>
  <c r="AC30" i="23"/>
  <c r="AC31" i="23"/>
  <c r="AC32" i="23"/>
  <c r="AC33" i="23"/>
  <c r="AC34" i="23"/>
  <c r="AC35" i="23"/>
  <c r="AC36" i="23"/>
  <c r="AC37" i="23"/>
  <c r="AC38" i="23"/>
  <c r="AC39" i="23"/>
  <c r="AC40" i="23"/>
  <c r="AC41" i="23"/>
  <c r="AC42" i="23"/>
  <c r="AC43" i="23"/>
  <c r="AC44" i="23"/>
  <c r="AC45" i="23"/>
  <c r="AC46" i="23"/>
  <c r="AC47" i="23"/>
  <c r="AC48" i="23"/>
  <c r="AC49" i="23"/>
  <c r="AC50" i="23"/>
  <c r="AC51" i="23"/>
  <c r="AC52" i="23"/>
  <c r="AC53" i="23"/>
  <c r="AC54" i="23"/>
  <c r="AC55" i="23"/>
  <c r="AC56" i="23"/>
  <c r="AC57" i="23"/>
  <c r="AC58" i="23"/>
  <c r="AC59" i="23"/>
  <c r="AC3" i="23"/>
  <c r="AC4" i="22"/>
  <c r="AC5" i="22"/>
  <c r="AC6" i="22"/>
  <c r="AC7" i="22"/>
  <c r="AC8" i="22"/>
  <c r="AC9" i="22"/>
  <c r="AC10" i="22"/>
  <c r="AC11" i="22"/>
  <c r="AC12" i="22"/>
  <c r="AC13" i="22"/>
  <c r="AC14" i="22"/>
  <c r="AC15" i="22"/>
  <c r="AC16" i="22"/>
  <c r="AC17" i="22"/>
  <c r="AC18" i="22"/>
  <c r="AC19" i="22"/>
  <c r="AC20" i="22"/>
  <c r="AC21" i="22"/>
  <c r="AC22" i="22"/>
  <c r="AC23" i="22"/>
  <c r="AC24" i="22"/>
  <c r="AC25" i="22"/>
  <c r="AC26" i="22"/>
  <c r="AC27" i="22"/>
  <c r="AC28" i="22"/>
  <c r="AC29" i="22"/>
  <c r="AC30" i="22"/>
  <c r="AC31" i="22"/>
  <c r="AC32" i="22"/>
  <c r="AC33" i="22"/>
  <c r="AC34" i="22"/>
  <c r="AC35" i="22"/>
  <c r="AC36" i="22"/>
  <c r="AC37" i="22"/>
  <c r="AC38" i="22"/>
  <c r="AC39" i="22"/>
  <c r="AC40" i="22"/>
  <c r="AC41" i="22"/>
  <c r="AC42" i="22"/>
  <c r="AC43" i="22"/>
  <c r="AC44" i="22"/>
  <c r="AC45" i="22"/>
  <c r="AC46" i="22"/>
  <c r="AC47" i="22"/>
  <c r="AC48" i="22"/>
  <c r="AC49" i="22"/>
  <c r="AC50" i="22"/>
  <c r="AC51" i="22"/>
  <c r="AC52" i="22"/>
  <c r="AC53" i="22"/>
  <c r="AC54" i="22"/>
  <c r="AC55" i="22"/>
  <c r="AC56" i="22"/>
  <c r="AC57" i="22"/>
  <c r="AC58" i="22"/>
  <c r="AC59" i="22"/>
  <c r="AC3" i="22"/>
  <c r="AC4" i="21"/>
  <c r="AC5" i="21"/>
  <c r="AC6" i="21"/>
  <c r="AC7" i="21"/>
  <c r="AC8" i="21"/>
  <c r="AC9" i="21"/>
  <c r="AC10" i="21"/>
  <c r="AC11" i="21"/>
  <c r="AC12" i="21"/>
  <c r="AC13" i="21"/>
  <c r="AC14" i="21"/>
  <c r="AC15" i="21"/>
  <c r="AC16" i="21"/>
  <c r="AC17" i="21"/>
  <c r="AC18" i="21"/>
  <c r="AC19" i="21"/>
  <c r="AC20" i="21"/>
  <c r="AC21" i="21"/>
  <c r="AC22" i="21"/>
  <c r="AC23" i="21"/>
  <c r="AC24" i="21"/>
  <c r="AC25" i="21"/>
  <c r="AC26" i="21"/>
  <c r="AC27" i="21"/>
  <c r="AC28" i="21"/>
  <c r="AC29" i="21"/>
  <c r="AC30" i="21"/>
  <c r="AC3" i="21"/>
  <c r="AC4" i="20"/>
  <c r="AC5" i="20"/>
  <c r="AC6" i="20"/>
  <c r="AC7" i="20"/>
  <c r="AC8" i="20"/>
  <c r="AC9" i="20"/>
  <c r="AC10" i="20"/>
  <c r="AC11" i="20"/>
  <c r="AC12" i="20"/>
  <c r="AC13" i="20"/>
  <c r="AC14" i="20"/>
  <c r="AC15" i="20"/>
  <c r="AC16" i="20"/>
  <c r="AC17" i="20"/>
  <c r="AC18" i="20"/>
  <c r="AC19" i="20"/>
  <c r="AC20" i="20"/>
  <c r="AC21" i="20"/>
  <c r="AC22" i="20"/>
  <c r="AC23" i="20"/>
  <c r="AC24" i="20"/>
  <c r="AC25" i="20"/>
  <c r="AC26" i="20"/>
  <c r="AC27" i="20"/>
  <c r="AC28" i="20"/>
  <c r="AC29" i="20"/>
  <c r="AC30" i="20"/>
  <c r="AC31" i="20"/>
  <c r="AC32" i="20"/>
  <c r="AC33" i="20"/>
  <c r="AC34" i="20"/>
  <c r="AC35" i="20"/>
  <c r="AC36" i="20"/>
  <c r="AC37" i="20"/>
  <c r="AC38" i="20"/>
  <c r="AC39" i="20"/>
  <c r="AC40" i="20"/>
  <c r="AC41" i="20"/>
  <c r="AC42" i="20"/>
  <c r="AC43" i="20"/>
  <c r="AC44" i="20"/>
  <c r="AC45" i="20"/>
  <c r="AC46" i="20"/>
  <c r="AC47" i="20"/>
  <c r="AC48" i="20"/>
  <c r="AC49" i="20"/>
  <c r="AC50" i="20"/>
  <c r="AC51" i="20"/>
  <c r="AC52" i="20"/>
  <c r="AC53" i="20"/>
  <c r="AC54" i="20"/>
  <c r="AC55" i="20"/>
  <c r="AC56" i="20"/>
  <c r="AC57" i="20"/>
  <c r="AC58" i="20"/>
  <c r="AC59" i="20"/>
  <c r="AC3" i="20"/>
  <c r="AC4" i="19"/>
  <c r="AC5" i="19"/>
  <c r="AC6" i="19"/>
  <c r="AC7" i="19"/>
  <c r="AC8" i="19"/>
  <c r="AC9" i="19"/>
  <c r="AC10" i="19"/>
  <c r="AC11" i="19"/>
  <c r="AC12" i="19"/>
  <c r="AC13" i="19"/>
  <c r="AC14" i="19"/>
  <c r="AC15" i="19"/>
  <c r="AC16" i="19"/>
  <c r="AC17" i="19"/>
  <c r="AC18" i="19"/>
  <c r="AC19" i="19"/>
  <c r="AC20" i="19"/>
  <c r="AC21" i="19"/>
  <c r="AC22" i="19"/>
  <c r="AC23" i="19"/>
  <c r="AC3" i="19"/>
  <c r="AC4" i="18"/>
  <c r="AC5" i="18"/>
  <c r="AC6" i="18"/>
  <c r="AC7" i="18"/>
  <c r="AC8" i="18"/>
  <c r="AC9" i="18"/>
  <c r="AC10" i="18"/>
  <c r="AC11" i="18"/>
  <c r="AC12" i="18"/>
  <c r="AC13" i="18"/>
  <c r="AC14" i="18"/>
  <c r="AC15" i="18"/>
  <c r="AC16" i="18"/>
  <c r="AC17" i="18"/>
  <c r="AC18" i="18"/>
  <c r="AC19" i="18"/>
  <c r="AC20" i="18"/>
  <c r="AC21" i="18"/>
  <c r="AC22" i="18"/>
  <c r="AC23" i="18"/>
  <c r="AC24" i="18"/>
  <c r="AC25" i="18"/>
  <c r="AC26" i="18"/>
  <c r="AC27" i="18"/>
  <c r="AC28" i="18"/>
  <c r="AC29" i="18"/>
  <c r="AC30" i="18"/>
  <c r="AC31" i="18"/>
  <c r="AC32" i="18"/>
  <c r="AC33" i="18"/>
  <c r="AC34" i="18"/>
  <c r="AC35" i="18"/>
  <c r="AC36" i="18"/>
  <c r="AC37" i="18"/>
  <c r="AC38" i="18"/>
  <c r="AC39" i="18"/>
  <c r="AC40" i="18"/>
  <c r="AC41" i="18"/>
  <c r="AC42" i="18"/>
  <c r="AC43" i="18"/>
  <c r="AC44" i="18"/>
  <c r="AC45" i="18"/>
  <c r="AC46" i="18"/>
  <c r="AC47" i="18"/>
  <c r="AC48" i="18"/>
  <c r="AC49" i="18"/>
  <c r="AC50" i="18"/>
  <c r="AC51" i="18"/>
  <c r="AC52" i="18"/>
  <c r="AC53" i="18"/>
  <c r="AC54" i="18"/>
  <c r="AC55" i="18"/>
  <c r="AC56" i="18"/>
  <c r="AC57" i="18"/>
  <c r="AC58" i="18"/>
  <c r="AC59" i="18"/>
  <c r="AC3" i="18"/>
  <c r="AC13" i="12"/>
  <c r="AC2" i="12"/>
  <c r="AC59" i="10"/>
  <c r="AD59" i="10" s="1" a="1"/>
  <c r="AD59" i="10" s="1"/>
  <c r="AA59" i="10"/>
  <c r="AB59" i="10" s="1" a="1"/>
  <c r="AB59" i="10" s="1"/>
  <c r="AC3" i="9"/>
  <c r="AC3" i="8"/>
  <c r="B61" i="1" l="1"/>
  <c r="I61" i="1"/>
  <c r="O61" i="1"/>
  <c r="C61" i="48"/>
  <c r="Y61" i="6" s="1"/>
  <c r="Z61" i="6" s="1"/>
  <c r="AG61" i="6" s="1"/>
  <c r="AF61" i="48"/>
  <c r="Y51" i="36" s="1"/>
  <c r="Z51" i="36" s="1"/>
  <c r="AG51" i="36" s="1"/>
  <c r="N61" i="48"/>
  <c r="Y61" i="18" s="1"/>
  <c r="Z61" i="18" s="1"/>
  <c r="AG61" i="18" s="1"/>
  <c r="AB61" i="48"/>
  <c r="Y61" i="32" s="1"/>
  <c r="Z61" i="32" s="1"/>
  <c r="AG61" i="32" s="1"/>
  <c r="T61" i="48"/>
  <c r="Y61" i="24" s="1"/>
  <c r="Z61" i="24" s="1"/>
  <c r="AG61" i="24" s="1"/>
  <c r="L61" i="48"/>
  <c r="Y61" i="16" s="1"/>
  <c r="Z61" i="16" s="1"/>
  <c r="AG61" i="16" s="1"/>
  <c r="K61" i="48"/>
  <c r="Y61" i="15" s="1"/>
  <c r="Z61" i="15" s="1"/>
  <c r="AG61" i="15" s="1"/>
  <c r="J61" i="48"/>
  <c r="Y61" i="14" s="1"/>
  <c r="Z61" i="14" s="1"/>
  <c r="AG61" i="14" s="1"/>
  <c r="AD61" i="48"/>
  <c r="Y61" i="34" s="1"/>
  <c r="Z61" i="34" s="1"/>
  <c r="AG61" i="34" s="1"/>
  <c r="M61" i="48"/>
  <c r="Y61" i="17" s="1"/>
  <c r="Z61" i="17" s="1"/>
  <c r="AG61" i="17" s="1"/>
  <c r="AA61" i="48"/>
  <c r="Y61" i="31" s="1"/>
  <c r="Z61" i="31" s="1"/>
  <c r="AG61" i="31" s="1"/>
  <c r="S61" i="48"/>
  <c r="Y61" i="23" s="1"/>
  <c r="Z61" i="23" s="1"/>
  <c r="AG61" i="23" s="1"/>
  <c r="I61" i="48"/>
  <c r="Y59" i="13" s="1"/>
  <c r="Z59" i="13" s="1"/>
  <c r="AG59" i="13" s="1"/>
  <c r="AC61" i="48"/>
  <c r="Y61" i="33" s="1"/>
  <c r="Z61" i="33" s="1"/>
  <c r="AG61" i="33" s="1"/>
  <c r="H61" i="48"/>
  <c r="Y61" i="12" s="1"/>
  <c r="Z61" i="12" s="1"/>
  <c r="AG61" i="12" s="1"/>
  <c r="Z61" i="48"/>
  <c r="Y61" i="30" s="1"/>
  <c r="Z61" i="30" s="1"/>
  <c r="AG61" i="30" s="1"/>
  <c r="F61" i="48"/>
  <c r="Y61" i="10" s="1"/>
  <c r="Z61" i="10" s="1"/>
  <c r="AG61" i="10" s="1"/>
  <c r="Y61" i="48"/>
  <c r="Y60" i="29" s="1"/>
  <c r="Z60" i="29" s="1"/>
  <c r="AG60" i="29" s="1"/>
  <c r="E61" i="48"/>
  <c r="Y31" i="9" s="1"/>
  <c r="Z31" i="9" s="1"/>
  <c r="AG31" i="9" s="1"/>
  <c r="X61" i="48"/>
  <c r="Y61" i="28" s="1"/>
  <c r="Z61" i="28" s="1"/>
  <c r="AG61" i="28" s="1"/>
  <c r="AE61" i="48"/>
  <c r="Y51" i="35" s="1"/>
  <c r="Z51" i="35" s="1"/>
  <c r="AG51" i="35" s="1"/>
  <c r="W61" i="48"/>
  <c r="Y61" i="27" s="1"/>
  <c r="Z61" i="27" s="1"/>
  <c r="AG61" i="27" s="1"/>
  <c r="G61" i="48"/>
  <c r="Y32" i="11" s="1"/>
  <c r="Z32" i="11" s="1"/>
  <c r="AG32" i="11" s="1"/>
  <c r="O61" i="48"/>
  <c r="Y25" i="19" s="1"/>
  <c r="Z25" i="19" s="1"/>
  <c r="AG25" i="19" s="1"/>
  <c r="AH61" i="48"/>
  <c r="Y61" i="38" s="1"/>
  <c r="Z61" i="38" s="1"/>
  <c r="AG61" i="38" s="1"/>
  <c r="V61" i="48"/>
  <c r="Y61" i="26" s="1"/>
  <c r="Z61" i="26" s="1"/>
  <c r="AG61" i="26" s="1"/>
  <c r="AG61" i="48"/>
  <c r="Y61" i="37" s="1"/>
  <c r="Z61" i="37" s="1"/>
  <c r="AG61" i="37" s="1"/>
  <c r="U61" i="48"/>
  <c r="Y61" i="25" s="1"/>
  <c r="Z61" i="25" s="1"/>
  <c r="AG61" i="25" s="1"/>
  <c r="P61" i="48"/>
  <c r="Y61" i="20" s="1"/>
  <c r="Z61" i="20" s="1"/>
  <c r="AG61" i="20" s="1"/>
  <c r="D61" i="48"/>
  <c r="Y61" i="8" s="1"/>
  <c r="Z61" i="8" s="1"/>
  <c r="AG61" i="8" s="1"/>
  <c r="R61" i="48"/>
  <c r="Y61" i="22" s="1"/>
  <c r="Z61" i="22" s="1"/>
  <c r="AG61" i="22" s="1"/>
  <c r="Q61" i="48"/>
  <c r="Y32" i="21" s="1"/>
  <c r="Z32" i="21" s="1"/>
  <c r="AG32" i="21" s="1"/>
  <c r="Y60" i="48"/>
  <c r="Y59" i="29" s="1"/>
  <c r="I60" i="48"/>
  <c r="Y58" i="13" s="1"/>
  <c r="M60" i="48"/>
  <c r="Y60" i="17" s="1"/>
  <c r="AD60" i="48"/>
  <c r="Y60" i="34" s="1"/>
  <c r="L60" i="48"/>
  <c r="Y60" i="16" s="1"/>
  <c r="E60" i="48"/>
  <c r="Y30" i="9" s="1"/>
  <c r="AH60" i="48"/>
  <c r="Y60" i="38" s="1"/>
  <c r="AE60" i="48"/>
  <c r="Y50" i="35" s="1"/>
  <c r="AG60" i="48"/>
  <c r="Y60" i="37" s="1"/>
  <c r="U60" i="48"/>
  <c r="Y60" i="25" s="1"/>
  <c r="T60" i="48"/>
  <c r="Y60" i="24" s="1"/>
  <c r="D60" i="48"/>
  <c r="Y60" i="8" s="1"/>
  <c r="R60" i="48"/>
  <c r="Y60" i="22" s="1"/>
  <c r="Q60" i="48"/>
  <c r="Y31" i="21" s="1"/>
  <c r="AF60" i="48"/>
  <c r="Y50" i="36" s="1"/>
  <c r="P60" i="48"/>
  <c r="Y60" i="20" s="1"/>
  <c r="O60" i="48"/>
  <c r="Y24" i="19" s="1"/>
  <c r="S60" i="48"/>
  <c r="Y60" i="23" s="1"/>
  <c r="N60" i="48"/>
  <c r="Y60" i="18" s="1"/>
  <c r="AC60" i="48"/>
  <c r="Y60" i="33" s="1"/>
  <c r="AB60" i="48"/>
  <c r="Y60" i="32" s="1"/>
  <c r="AA60" i="48"/>
  <c r="Y60" i="31" s="1"/>
  <c r="K60" i="48"/>
  <c r="Y60" i="15" s="1"/>
  <c r="Z60" i="48"/>
  <c r="Y60" i="30" s="1"/>
  <c r="J60" i="48"/>
  <c r="Y60" i="14" s="1"/>
  <c r="X60" i="48"/>
  <c r="Y60" i="28" s="1"/>
  <c r="H60" i="48"/>
  <c r="Y60" i="12" s="1"/>
  <c r="W60" i="48"/>
  <c r="Y60" i="27" s="1"/>
  <c r="G60" i="48"/>
  <c r="Y31" i="11" s="1"/>
  <c r="V60" i="48"/>
  <c r="Y60" i="26" s="1"/>
  <c r="F60" i="48"/>
  <c r="Y60" i="10" s="1"/>
  <c r="C60" i="48"/>
  <c r="AC4" i="6"/>
  <c r="AC5" i="6"/>
  <c r="AC6" i="6"/>
  <c r="AC7" i="6"/>
  <c r="AC8" i="6"/>
  <c r="AC9" i="6"/>
  <c r="AC10" i="6"/>
  <c r="AC11" i="6"/>
  <c r="AC12" i="6"/>
  <c r="AC13" i="6"/>
  <c r="AC14" i="6"/>
  <c r="AC15" i="6"/>
  <c r="AC16" i="6"/>
  <c r="AC17" i="6"/>
  <c r="AC18" i="6"/>
  <c r="AC19" i="6"/>
  <c r="AC20" i="6"/>
  <c r="AC21" i="6"/>
  <c r="AC22" i="6"/>
  <c r="AC23" i="6"/>
  <c r="AC24" i="6"/>
  <c r="AC25" i="6"/>
  <c r="AC26" i="6"/>
  <c r="AC27" i="6"/>
  <c r="AC28" i="6"/>
  <c r="AC29" i="6"/>
  <c r="AC30" i="6"/>
  <c r="AC31" i="6"/>
  <c r="AC32" i="6"/>
  <c r="AC33" i="6"/>
  <c r="AC34" i="6"/>
  <c r="AC35" i="6"/>
  <c r="AC36" i="6"/>
  <c r="AC37" i="6"/>
  <c r="AC38" i="6"/>
  <c r="AC39" i="6"/>
  <c r="AC40" i="6"/>
  <c r="AC41" i="6"/>
  <c r="AC42" i="6"/>
  <c r="AC43" i="6"/>
  <c r="AC44" i="6"/>
  <c r="AC45" i="6"/>
  <c r="AC46" i="6"/>
  <c r="AC47" i="6"/>
  <c r="AC48" i="6"/>
  <c r="AC49" i="6"/>
  <c r="AC50" i="6"/>
  <c r="AC51" i="6"/>
  <c r="AC52" i="6"/>
  <c r="AC53" i="6"/>
  <c r="AC54" i="6"/>
  <c r="AC55" i="6"/>
  <c r="AC56" i="6"/>
  <c r="AC57" i="6"/>
  <c r="AC58" i="6"/>
  <c r="AC59" i="6"/>
  <c r="AC3" i="6"/>
  <c r="AC2" i="6"/>
  <c r="I2" i="47"/>
  <c r="S2" i="47"/>
  <c r="N2" i="47"/>
  <c r="AI61" i="48" l="1"/>
  <c r="Y60" i="6"/>
  <c r="AI60" i="48"/>
  <c r="W59" i="25"/>
  <c r="T59" i="44" s="1"/>
  <c r="X59" i="25"/>
  <c r="T59" i="46" s="1"/>
  <c r="AA59" i="25"/>
  <c r="AB59" i="25" s="1" a="1"/>
  <c r="AB59" i="25" s="1"/>
  <c r="AC59" i="25"/>
  <c r="AD59" i="25" s="1" a="1"/>
  <c r="AD59" i="25" s="1"/>
  <c r="AE59" i="25"/>
  <c r="AF59" i="25"/>
  <c r="K82" i="42"/>
  <c r="K83" i="42"/>
  <c r="K84" i="42"/>
  <c r="K85" i="42"/>
  <c r="K86" i="42"/>
  <c r="G88" i="42"/>
  <c r="F88" i="42"/>
  <c r="E88" i="42"/>
  <c r="D88" i="42"/>
  <c r="K81" i="42"/>
  <c r="K80" i="42"/>
  <c r="K79" i="42"/>
  <c r="K78" i="42"/>
  <c r="K77" i="42"/>
  <c r="K76" i="42"/>
  <c r="K75" i="42"/>
  <c r="K74" i="42"/>
  <c r="K73" i="42"/>
  <c r="K72" i="42"/>
  <c r="W59" i="15"/>
  <c r="X59" i="15"/>
  <c r="J59" i="46" s="1"/>
  <c r="AA59" i="15"/>
  <c r="AB59" i="15" s="1" a="1"/>
  <c r="AB59" i="15" s="1"/>
  <c r="AC59" i="15"/>
  <c r="AD59" i="15" s="1" a="1"/>
  <c r="AD59" i="15" s="1"/>
  <c r="AE59" i="15"/>
  <c r="X4" i="6"/>
  <c r="B4" i="46" s="1"/>
  <c r="X5" i="6"/>
  <c r="B5" i="46" s="1"/>
  <c r="X6" i="6"/>
  <c r="B6" i="46" s="1"/>
  <c r="X7" i="6"/>
  <c r="B7" i="46" s="1"/>
  <c r="X8" i="6"/>
  <c r="B8" i="46" s="1"/>
  <c r="X9" i="6"/>
  <c r="B9" i="46" s="1"/>
  <c r="X10" i="6"/>
  <c r="B10" i="46" s="1"/>
  <c r="X11" i="6"/>
  <c r="B11" i="46" s="1"/>
  <c r="X12" i="6"/>
  <c r="B12" i="46" s="1"/>
  <c r="X13" i="6"/>
  <c r="B13" i="46" s="1"/>
  <c r="X14" i="6"/>
  <c r="B14" i="46" s="1"/>
  <c r="X15" i="6"/>
  <c r="B15" i="46" s="1"/>
  <c r="X16" i="6"/>
  <c r="B16" i="46" s="1"/>
  <c r="X17" i="6"/>
  <c r="B17" i="46" s="1"/>
  <c r="X18" i="6"/>
  <c r="B18" i="46" s="1"/>
  <c r="X19" i="6"/>
  <c r="B19" i="46" s="1"/>
  <c r="X20" i="6"/>
  <c r="B20" i="46" s="1"/>
  <c r="X21" i="6"/>
  <c r="B21" i="46" s="1"/>
  <c r="X22" i="6"/>
  <c r="B22" i="46" s="1"/>
  <c r="X23" i="6"/>
  <c r="B23" i="46" s="1"/>
  <c r="X24" i="6"/>
  <c r="B24" i="46" s="1"/>
  <c r="X25" i="6"/>
  <c r="B25" i="46" s="1"/>
  <c r="X26" i="6"/>
  <c r="B26" i="46" s="1"/>
  <c r="X27" i="6"/>
  <c r="B27" i="46" s="1"/>
  <c r="X28" i="6"/>
  <c r="B28" i="46" s="1"/>
  <c r="X29" i="6"/>
  <c r="B29" i="46" s="1"/>
  <c r="X30" i="6"/>
  <c r="B30" i="46" s="1"/>
  <c r="X31" i="6"/>
  <c r="B31" i="46" s="1"/>
  <c r="X32" i="6"/>
  <c r="B32" i="46" s="1"/>
  <c r="X33" i="6"/>
  <c r="B33" i="46" s="1"/>
  <c r="X34" i="6"/>
  <c r="B34" i="46" s="1"/>
  <c r="X35" i="6"/>
  <c r="B35" i="46" s="1"/>
  <c r="X36" i="6"/>
  <c r="B36" i="46" s="1"/>
  <c r="X37" i="6"/>
  <c r="B37" i="46" s="1"/>
  <c r="X38" i="6"/>
  <c r="B38" i="46" s="1"/>
  <c r="X39" i="6"/>
  <c r="B39" i="46" s="1"/>
  <c r="X40" i="6"/>
  <c r="B40" i="46" s="1"/>
  <c r="X41" i="6"/>
  <c r="B41" i="46" s="1"/>
  <c r="X42" i="6"/>
  <c r="B42" i="46" s="1"/>
  <c r="X43" i="6"/>
  <c r="B43" i="46" s="1"/>
  <c r="X44" i="6"/>
  <c r="B44" i="46" s="1"/>
  <c r="X45" i="6"/>
  <c r="B45" i="46" s="1"/>
  <c r="X46" i="6"/>
  <c r="B46" i="46" s="1"/>
  <c r="X47" i="6"/>
  <c r="B47" i="46" s="1"/>
  <c r="X48" i="6"/>
  <c r="B48" i="46" s="1"/>
  <c r="X49" i="6"/>
  <c r="B49" i="46" s="1"/>
  <c r="X50" i="6"/>
  <c r="B50" i="46" s="1"/>
  <c r="X51" i="6"/>
  <c r="B51" i="46" s="1"/>
  <c r="X52" i="6"/>
  <c r="B52" i="46" s="1"/>
  <c r="X53" i="6"/>
  <c r="B53" i="46" s="1"/>
  <c r="X54" i="6"/>
  <c r="B54" i="46" s="1"/>
  <c r="X55" i="6"/>
  <c r="B55" i="46" s="1"/>
  <c r="X56" i="6"/>
  <c r="B56" i="46" s="1"/>
  <c r="X57" i="6"/>
  <c r="B57" i="46" s="1"/>
  <c r="X58" i="6"/>
  <c r="B58" i="46" s="1"/>
  <c r="X59" i="6"/>
  <c r="B59" i="46" s="1"/>
  <c r="B3" i="46"/>
  <c r="W59" i="12"/>
  <c r="G59" i="44" s="1"/>
  <c r="X59" i="12"/>
  <c r="G59" i="46" s="1"/>
  <c r="AA59" i="12"/>
  <c r="AB59" i="12" s="1" a="1"/>
  <c r="AB59" i="12" s="1"/>
  <c r="AC59" i="12"/>
  <c r="AD59" i="12" s="1" a="1"/>
  <c r="AD59" i="12" s="1"/>
  <c r="AE59" i="12"/>
  <c r="X4" i="16"/>
  <c r="K4" i="46" s="1"/>
  <c r="X5" i="16"/>
  <c r="K5" i="46" s="1"/>
  <c r="X6" i="16"/>
  <c r="K6" i="46" s="1"/>
  <c r="X7" i="16"/>
  <c r="K7" i="46" s="1"/>
  <c r="X8" i="16"/>
  <c r="K8" i="46" s="1"/>
  <c r="X9" i="16"/>
  <c r="K9" i="46" s="1"/>
  <c r="X10" i="16"/>
  <c r="K10" i="46" s="1"/>
  <c r="X11" i="16"/>
  <c r="K11" i="46" s="1"/>
  <c r="X12" i="16"/>
  <c r="K12" i="46" s="1"/>
  <c r="X13" i="16"/>
  <c r="K13" i="46" s="1"/>
  <c r="X14" i="16"/>
  <c r="K14" i="46" s="1"/>
  <c r="X15" i="16"/>
  <c r="K15" i="46" s="1"/>
  <c r="X16" i="16"/>
  <c r="K16" i="46" s="1"/>
  <c r="X17" i="16"/>
  <c r="K17" i="46" s="1"/>
  <c r="X18" i="16"/>
  <c r="K18" i="46" s="1"/>
  <c r="X19" i="16"/>
  <c r="K19" i="46" s="1"/>
  <c r="X20" i="16"/>
  <c r="K20" i="46" s="1"/>
  <c r="X21" i="16"/>
  <c r="K21" i="46" s="1"/>
  <c r="X22" i="16"/>
  <c r="K22" i="46" s="1"/>
  <c r="X23" i="16"/>
  <c r="K23" i="46" s="1"/>
  <c r="X24" i="16"/>
  <c r="K24" i="46" s="1"/>
  <c r="X25" i="16"/>
  <c r="K25" i="46" s="1"/>
  <c r="X26" i="16"/>
  <c r="K26" i="46" s="1"/>
  <c r="X27" i="16"/>
  <c r="K27" i="46" s="1"/>
  <c r="X28" i="16"/>
  <c r="K28" i="46" s="1"/>
  <c r="X29" i="16"/>
  <c r="K29" i="46" s="1"/>
  <c r="X30" i="16"/>
  <c r="K30" i="46" s="1"/>
  <c r="X31" i="16"/>
  <c r="K31" i="46" s="1"/>
  <c r="X32" i="16"/>
  <c r="K32" i="46" s="1"/>
  <c r="X33" i="16"/>
  <c r="K33" i="46" s="1"/>
  <c r="X34" i="16"/>
  <c r="K34" i="46" s="1"/>
  <c r="X35" i="16"/>
  <c r="K35" i="46" s="1"/>
  <c r="X36" i="16"/>
  <c r="K36" i="46" s="1"/>
  <c r="X37" i="16"/>
  <c r="K37" i="46" s="1"/>
  <c r="X38" i="16"/>
  <c r="K38" i="46" s="1"/>
  <c r="X39" i="16"/>
  <c r="K39" i="46" s="1"/>
  <c r="X40" i="16"/>
  <c r="K40" i="46" s="1"/>
  <c r="X41" i="16"/>
  <c r="K41" i="46" s="1"/>
  <c r="X42" i="16"/>
  <c r="K42" i="46" s="1"/>
  <c r="X43" i="16"/>
  <c r="K43" i="46" s="1"/>
  <c r="X44" i="16"/>
  <c r="K44" i="46" s="1"/>
  <c r="X45" i="16"/>
  <c r="K45" i="46" s="1"/>
  <c r="X46" i="16"/>
  <c r="K46" i="46" s="1"/>
  <c r="X47" i="16"/>
  <c r="K47" i="46" s="1"/>
  <c r="X48" i="16"/>
  <c r="K48" i="46" s="1"/>
  <c r="X49" i="16"/>
  <c r="K49" i="46" s="1"/>
  <c r="X50" i="16"/>
  <c r="K50" i="46" s="1"/>
  <c r="X51" i="16"/>
  <c r="K51" i="46" s="1"/>
  <c r="X52" i="16"/>
  <c r="K52" i="46" s="1"/>
  <c r="X53" i="16"/>
  <c r="K53" i="46" s="1"/>
  <c r="X54" i="16"/>
  <c r="K54" i="46" s="1"/>
  <c r="X55" i="16"/>
  <c r="K55" i="46" s="1"/>
  <c r="X56" i="16"/>
  <c r="K56" i="46" s="1"/>
  <c r="X57" i="16"/>
  <c r="K57" i="46" s="1"/>
  <c r="X58" i="16"/>
  <c r="K58" i="46" s="1"/>
  <c r="X59" i="16"/>
  <c r="K59" i="46" s="1"/>
  <c r="X3" i="16"/>
  <c r="K3" i="46" s="1"/>
  <c r="X4" i="17"/>
  <c r="L4" i="46" s="1"/>
  <c r="X5" i="17"/>
  <c r="L5" i="46" s="1"/>
  <c r="X6" i="17"/>
  <c r="L6" i="46" s="1"/>
  <c r="X7" i="17"/>
  <c r="L7" i="46" s="1"/>
  <c r="X8" i="17"/>
  <c r="L8" i="46" s="1"/>
  <c r="X9" i="17"/>
  <c r="L9" i="46" s="1"/>
  <c r="X10" i="17"/>
  <c r="L10" i="46" s="1"/>
  <c r="X11" i="17"/>
  <c r="L11" i="46" s="1"/>
  <c r="X12" i="17"/>
  <c r="L12" i="46" s="1"/>
  <c r="X13" i="17"/>
  <c r="L13" i="46" s="1"/>
  <c r="X14" i="17"/>
  <c r="L14" i="46" s="1"/>
  <c r="X15" i="17"/>
  <c r="L15" i="46" s="1"/>
  <c r="X16" i="17"/>
  <c r="L16" i="46" s="1"/>
  <c r="X17" i="17"/>
  <c r="L17" i="46" s="1"/>
  <c r="X18" i="17"/>
  <c r="L18" i="46" s="1"/>
  <c r="X19" i="17"/>
  <c r="L19" i="46" s="1"/>
  <c r="X20" i="17"/>
  <c r="L20" i="46" s="1"/>
  <c r="X21" i="17"/>
  <c r="L21" i="46" s="1"/>
  <c r="X22" i="17"/>
  <c r="L22" i="46" s="1"/>
  <c r="X23" i="17"/>
  <c r="L23" i="46" s="1"/>
  <c r="X24" i="17"/>
  <c r="L24" i="46" s="1"/>
  <c r="X25" i="17"/>
  <c r="L25" i="46" s="1"/>
  <c r="X26" i="17"/>
  <c r="L26" i="46" s="1"/>
  <c r="X27" i="17"/>
  <c r="L27" i="46" s="1"/>
  <c r="X28" i="17"/>
  <c r="L28" i="46" s="1"/>
  <c r="X29" i="17"/>
  <c r="L29" i="46" s="1"/>
  <c r="X30" i="17"/>
  <c r="L30" i="46" s="1"/>
  <c r="X31" i="17"/>
  <c r="L31" i="46" s="1"/>
  <c r="X32" i="17"/>
  <c r="L32" i="46" s="1"/>
  <c r="X33" i="17"/>
  <c r="L33" i="46" s="1"/>
  <c r="X34" i="17"/>
  <c r="L34" i="46" s="1"/>
  <c r="X35" i="17"/>
  <c r="L35" i="46" s="1"/>
  <c r="X36" i="17"/>
  <c r="L36" i="46" s="1"/>
  <c r="X37" i="17"/>
  <c r="L37" i="46" s="1"/>
  <c r="X38" i="17"/>
  <c r="L38" i="46" s="1"/>
  <c r="X39" i="17"/>
  <c r="L39" i="46" s="1"/>
  <c r="X40" i="17"/>
  <c r="L40" i="46" s="1"/>
  <c r="X41" i="17"/>
  <c r="L41" i="46" s="1"/>
  <c r="X42" i="17"/>
  <c r="L42" i="46" s="1"/>
  <c r="X43" i="17"/>
  <c r="L43" i="46" s="1"/>
  <c r="X44" i="17"/>
  <c r="L44" i="46" s="1"/>
  <c r="X45" i="17"/>
  <c r="L45" i="46" s="1"/>
  <c r="X46" i="17"/>
  <c r="L46" i="46" s="1"/>
  <c r="X47" i="17"/>
  <c r="L47" i="46" s="1"/>
  <c r="X48" i="17"/>
  <c r="L48" i="46" s="1"/>
  <c r="X49" i="17"/>
  <c r="L49" i="46" s="1"/>
  <c r="X50" i="17"/>
  <c r="L50" i="46" s="1"/>
  <c r="X51" i="17"/>
  <c r="L51" i="46" s="1"/>
  <c r="X52" i="17"/>
  <c r="L52" i="46" s="1"/>
  <c r="X53" i="17"/>
  <c r="L53" i="46" s="1"/>
  <c r="X54" i="17"/>
  <c r="L54" i="46" s="1"/>
  <c r="X55" i="17"/>
  <c r="L55" i="46" s="1"/>
  <c r="X56" i="17"/>
  <c r="L56" i="46" s="1"/>
  <c r="X57" i="17"/>
  <c r="L57" i="46" s="1"/>
  <c r="X58" i="17"/>
  <c r="L58" i="46" s="1"/>
  <c r="X59" i="17"/>
  <c r="L59" i="46" s="1"/>
  <c r="X3" i="17"/>
  <c r="L3" i="46" s="1"/>
  <c r="X4" i="18"/>
  <c r="M4" i="46" s="1"/>
  <c r="X5" i="18"/>
  <c r="M5" i="46" s="1"/>
  <c r="X6" i="18"/>
  <c r="M6" i="46" s="1"/>
  <c r="X7" i="18"/>
  <c r="M7" i="46" s="1"/>
  <c r="X8" i="18"/>
  <c r="M8" i="46" s="1"/>
  <c r="X9" i="18"/>
  <c r="M9" i="46" s="1"/>
  <c r="X10" i="18"/>
  <c r="M10" i="46" s="1"/>
  <c r="X11" i="18"/>
  <c r="M11" i="46" s="1"/>
  <c r="X12" i="18"/>
  <c r="M12" i="46" s="1"/>
  <c r="X13" i="18"/>
  <c r="M13" i="46" s="1"/>
  <c r="X14" i="18"/>
  <c r="M14" i="46" s="1"/>
  <c r="X15" i="18"/>
  <c r="M15" i="46" s="1"/>
  <c r="X16" i="18"/>
  <c r="M16" i="46" s="1"/>
  <c r="X17" i="18"/>
  <c r="M17" i="46" s="1"/>
  <c r="X18" i="18"/>
  <c r="M18" i="46" s="1"/>
  <c r="X19" i="18"/>
  <c r="M19" i="46" s="1"/>
  <c r="X20" i="18"/>
  <c r="M20" i="46" s="1"/>
  <c r="X21" i="18"/>
  <c r="M21" i="46" s="1"/>
  <c r="X22" i="18"/>
  <c r="M22" i="46" s="1"/>
  <c r="X23" i="18"/>
  <c r="M23" i="46" s="1"/>
  <c r="X24" i="18"/>
  <c r="M24" i="46" s="1"/>
  <c r="X25" i="18"/>
  <c r="M25" i="46" s="1"/>
  <c r="X26" i="18"/>
  <c r="M26" i="46" s="1"/>
  <c r="X27" i="18"/>
  <c r="M27" i="46" s="1"/>
  <c r="X28" i="18"/>
  <c r="M28" i="46" s="1"/>
  <c r="X29" i="18"/>
  <c r="M29" i="46" s="1"/>
  <c r="X30" i="18"/>
  <c r="M30" i="46" s="1"/>
  <c r="X31" i="18"/>
  <c r="M31" i="46" s="1"/>
  <c r="X32" i="18"/>
  <c r="M32" i="46" s="1"/>
  <c r="X33" i="18"/>
  <c r="M33" i="46" s="1"/>
  <c r="X34" i="18"/>
  <c r="M34" i="46" s="1"/>
  <c r="X35" i="18"/>
  <c r="M35" i="46" s="1"/>
  <c r="X36" i="18"/>
  <c r="M36" i="46" s="1"/>
  <c r="X37" i="18"/>
  <c r="M37" i="46" s="1"/>
  <c r="X38" i="18"/>
  <c r="M38" i="46" s="1"/>
  <c r="X39" i="18"/>
  <c r="M39" i="46" s="1"/>
  <c r="X40" i="18"/>
  <c r="M40" i="46" s="1"/>
  <c r="X41" i="18"/>
  <c r="M41" i="46" s="1"/>
  <c r="X42" i="18"/>
  <c r="M42" i="46" s="1"/>
  <c r="X43" i="18"/>
  <c r="M43" i="46" s="1"/>
  <c r="X44" i="18"/>
  <c r="M44" i="46" s="1"/>
  <c r="X45" i="18"/>
  <c r="M45" i="46" s="1"/>
  <c r="X46" i="18"/>
  <c r="M46" i="46" s="1"/>
  <c r="X47" i="18"/>
  <c r="M47" i="46" s="1"/>
  <c r="X48" i="18"/>
  <c r="M48" i="46" s="1"/>
  <c r="X49" i="18"/>
  <c r="M49" i="46" s="1"/>
  <c r="X50" i="18"/>
  <c r="M50" i="46" s="1"/>
  <c r="X51" i="18"/>
  <c r="M51" i="46" s="1"/>
  <c r="X52" i="18"/>
  <c r="M52" i="46" s="1"/>
  <c r="X53" i="18"/>
  <c r="M53" i="46" s="1"/>
  <c r="X54" i="18"/>
  <c r="M54" i="46" s="1"/>
  <c r="X55" i="18"/>
  <c r="M55" i="46" s="1"/>
  <c r="X56" i="18"/>
  <c r="M56" i="46" s="1"/>
  <c r="X57" i="18"/>
  <c r="M57" i="46" s="1"/>
  <c r="X58" i="18"/>
  <c r="M58" i="46" s="1"/>
  <c r="X59" i="18"/>
  <c r="M59" i="46" s="1"/>
  <c r="X3" i="18"/>
  <c r="M3" i="46" s="1"/>
  <c r="X4" i="19"/>
  <c r="N40" i="46" s="1"/>
  <c r="X5" i="19"/>
  <c r="N41" i="46" s="1"/>
  <c r="X6" i="19"/>
  <c r="N42" i="46" s="1"/>
  <c r="X7" i="19"/>
  <c r="N43" i="46" s="1"/>
  <c r="X8" i="19"/>
  <c r="N44" i="46" s="1"/>
  <c r="X9" i="19"/>
  <c r="N45" i="46" s="1"/>
  <c r="X10" i="19"/>
  <c r="N46" i="46" s="1"/>
  <c r="X11" i="19"/>
  <c r="N47" i="46" s="1"/>
  <c r="X12" i="19"/>
  <c r="N48" i="46" s="1"/>
  <c r="X13" i="19"/>
  <c r="N49" i="46" s="1"/>
  <c r="X14" i="19"/>
  <c r="N50" i="46" s="1"/>
  <c r="X15" i="19"/>
  <c r="N51" i="46" s="1"/>
  <c r="X16" i="19"/>
  <c r="N52" i="46" s="1"/>
  <c r="X17" i="19"/>
  <c r="N53" i="46" s="1"/>
  <c r="X18" i="19"/>
  <c r="N54" i="46" s="1"/>
  <c r="X19" i="19"/>
  <c r="N55" i="46" s="1"/>
  <c r="X20" i="19"/>
  <c r="N56" i="46" s="1"/>
  <c r="X21" i="19"/>
  <c r="N57" i="46" s="1"/>
  <c r="X22" i="19"/>
  <c r="N58" i="46" s="1"/>
  <c r="X23" i="19"/>
  <c r="N59" i="46" s="1"/>
  <c r="X3" i="19"/>
  <c r="N39" i="46" s="1"/>
  <c r="X4" i="20"/>
  <c r="O4" i="46" s="1"/>
  <c r="X5" i="20"/>
  <c r="O5" i="46" s="1"/>
  <c r="X6" i="20"/>
  <c r="O6" i="46" s="1"/>
  <c r="X7" i="20"/>
  <c r="O7" i="46" s="1"/>
  <c r="X8" i="20"/>
  <c r="O8" i="46" s="1"/>
  <c r="X9" i="20"/>
  <c r="O9" i="46" s="1"/>
  <c r="X10" i="20"/>
  <c r="O10" i="46" s="1"/>
  <c r="X11" i="20"/>
  <c r="O11" i="46" s="1"/>
  <c r="X12" i="20"/>
  <c r="O12" i="46" s="1"/>
  <c r="X13" i="20"/>
  <c r="O13" i="46" s="1"/>
  <c r="X14" i="20"/>
  <c r="O14" i="46" s="1"/>
  <c r="X15" i="20"/>
  <c r="O15" i="46" s="1"/>
  <c r="X16" i="20"/>
  <c r="O16" i="46" s="1"/>
  <c r="X17" i="20"/>
  <c r="O17" i="46" s="1"/>
  <c r="X18" i="20"/>
  <c r="O18" i="46" s="1"/>
  <c r="X19" i="20"/>
  <c r="O19" i="46" s="1"/>
  <c r="X20" i="20"/>
  <c r="O20" i="46" s="1"/>
  <c r="X21" i="20"/>
  <c r="O21" i="46" s="1"/>
  <c r="X22" i="20"/>
  <c r="O22" i="46" s="1"/>
  <c r="X23" i="20"/>
  <c r="O23" i="46" s="1"/>
  <c r="X24" i="20"/>
  <c r="O24" i="46" s="1"/>
  <c r="X25" i="20"/>
  <c r="O25" i="46" s="1"/>
  <c r="X26" i="20"/>
  <c r="O26" i="46" s="1"/>
  <c r="X27" i="20"/>
  <c r="O27" i="46" s="1"/>
  <c r="X28" i="20"/>
  <c r="O28" i="46" s="1"/>
  <c r="X29" i="20"/>
  <c r="O29" i="46" s="1"/>
  <c r="X30" i="20"/>
  <c r="O30" i="46" s="1"/>
  <c r="X31" i="20"/>
  <c r="O31" i="46" s="1"/>
  <c r="X32" i="20"/>
  <c r="O32" i="46" s="1"/>
  <c r="X33" i="20"/>
  <c r="O33" i="46" s="1"/>
  <c r="X34" i="20"/>
  <c r="O34" i="46" s="1"/>
  <c r="X35" i="20"/>
  <c r="O35" i="46" s="1"/>
  <c r="X36" i="20"/>
  <c r="O36" i="46" s="1"/>
  <c r="X37" i="20"/>
  <c r="O37" i="46" s="1"/>
  <c r="X38" i="20"/>
  <c r="O38" i="46" s="1"/>
  <c r="X39" i="20"/>
  <c r="O39" i="46" s="1"/>
  <c r="X40" i="20"/>
  <c r="O40" i="46" s="1"/>
  <c r="X41" i="20"/>
  <c r="O41" i="46" s="1"/>
  <c r="X42" i="20"/>
  <c r="O42" i="46" s="1"/>
  <c r="X43" i="20"/>
  <c r="O43" i="46" s="1"/>
  <c r="X44" i="20"/>
  <c r="O44" i="46" s="1"/>
  <c r="X45" i="20"/>
  <c r="O45" i="46" s="1"/>
  <c r="X46" i="20"/>
  <c r="O46" i="46" s="1"/>
  <c r="X47" i="20"/>
  <c r="O47" i="46" s="1"/>
  <c r="X48" i="20"/>
  <c r="O48" i="46" s="1"/>
  <c r="X49" i="20"/>
  <c r="O49" i="46" s="1"/>
  <c r="X50" i="20"/>
  <c r="O50" i="46" s="1"/>
  <c r="X51" i="20"/>
  <c r="O51" i="46" s="1"/>
  <c r="X52" i="20"/>
  <c r="O52" i="46" s="1"/>
  <c r="X53" i="20"/>
  <c r="O53" i="46" s="1"/>
  <c r="X54" i="20"/>
  <c r="O54" i="46" s="1"/>
  <c r="X55" i="20"/>
  <c r="O55" i="46" s="1"/>
  <c r="X56" i="20"/>
  <c r="O56" i="46" s="1"/>
  <c r="X57" i="20"/>
  <c r="O57" i="46" s="1"/>
  <c r="X58" i="20"/>
  <c r="O58" i="46" s="1"/>
  <c r="X59" i="20"/>
  <c r="O59" i="46" s="1"/>
  <c r="X3" i="20"/>
  <c r="O3" i="46" s="1"/>
  <c r="X4" i="21"/>
  <c r="P33" i="46" s="1"/>
  <c r="X5" i="21"/>
  <c r="P34" i="46" s="1"/>
  <c r="X6" i="21"/>
  <c r="P35" i="46" s="1"/>
  <c r="X7" i="21"/>
  <c r="P36" i="46" s="1"/>
  <c r="X8" i="21"/>
  <c r="P37" i="46" s="1"/>
  <c r="X9" i="21"/>
  <c r="P38" i="46" s="1"/>
  <c r="X10" i="21"/>
  <c r="P39" i="46" s="1"/>
  <c r="X11" i="21"/>
  <c r="P40" i="46" s="1"/>
  <c r="X12" i="21"/>
  <c r="P41" i="46" s="1"/>
  <c r="X13" i="21"/>
  <c r="P42" i="46" s="1"/>
  <c r="X14" i="21"/>
  <c r="P43" i="46" s="1"/>
  <c r="X15" i="21"/>
  <c r="P44" i="46" s="1"/>
  <c r="X16" i="21"/>
  <c r="P45" i="46" s="1"/>
  <c r="X17" i="21"/>
  <c r="P46" i="46" s="1"/>
  <c r="X18" i="21"/>
  <c r="P47" i="46" s="1"/>
  <c r="X19" i="21"/>
  <c r="P48" i="46" s="1"/>
  <c r="X20" i="21"/>
  <c r="P49" i="46" s="1"/>
  <c r="X21" i="21"/>
  <c r="P50" i="46" s="1"/>
  <c r="X22" i="21"/>
  <c r="P51" i="46" s="1"/>
  <c r="X23" i="21"/>
  <c r="P52" i="46" s="1"/>
  <c r="X24" i="21"/>
  <c r="P53" i="46" s="1"/>
  <c r="X25" i="21"/>
  <c r="P54" i="46" s="1"/>
  <c r="X26" i="21"/>
  <c r="P55" i="46" s="1"/>
  <c r="X27" i="21"/>
  <c r="P56" i="46" s="1"/>
  <c r="X28" i="21"/>
  <c r="P57" i="46" s="1"/>
  <c r="X29" i="21"/>
  <c r="P58" i="46" s="1"/>
  <c r="X30" i="21"/>
  <c r="P59" i="46" s="1"/>
  <c r="X3" i="21"/>
  <c r="P32" i="46" s="1"/>
  <c r="X4" i="22"/>
  <c r="Q4" i="46" s="1"/>
  <c r="X5" i="22"/>
  <c r="Q5" i="46" s="1"/>
  <c r="X6" i="22"/>
  <c r="Q6" i="46" s="1"/>
  <c r="X7" i="22"/>
  <c r="Q7" i="46" s="1"/>
  <c r="X8" i="22"/>
  <c r="Q8" i="46" s="1"/>
  <c r="X9" i="22"/>
  <c r="Q9" i="46" s="1"/>
  <c r="X10" i="22"/>
  <c r="Q10" i="46" s="1"/>
  <c r="X11" i="22"/>
  <c r="Q11" i="46" s="1"/>
  <c r="X12" i="22"/>
  <c r="Q12" i="46" s="1"/>
  <c r="X13" i="22"/>
  <c r="Q13" i="46" s="1"/>
  <c r="X14" i="22"/>
  <c r="Q14" i="46" s="1"/>
  <c r="X15" i="22"/>
  <c r="Q15" i="46" s="1"/>
  <c r="X16" i="22"/>
  <c r="Q16" i="46" s="1"/>
  <c r="X17" i="22"/>
  <c r="Q17" i="46" s="1"/>
  <c r="X18" i="22"/>
  <c r="Q18" i="46" s="1"/>
  <c r="X19" i="22"/>
  <c r="Q19" i="46" s="1"/>
  <c r="X20" i="22"/>
  <c r="Q20" i="46" s="1"/>
  <c r="X21" i="22"/>
  <c r="Q21" i="46" s="1"/>
  <c r="X22" i="22"/>
  <c r="Q22" i="46" s="1"/>
  <c r="X23" i="22"/>
  <c r="Q23" i="46" s="1"/>
  <c r="X24" i="22"/>
  <c r="Q24" i="46" s="1"/>
  <c r="X25" i="22"/>
  <c r="Q25" i="46" s="1"/>
  <c r="X26" i="22"/>
  <c r="Q26" i="46" s="1"/>
  <c r="X27" i="22"/>
  <c r="Q27" i="46" s="1"/>
  <c r="X28" i="22"/>
  <c r="Q28" i="46" s="1"/>
  <c r="X29" i="22"/>
  <c r="Q29" i="46" s="1"/>
  <c r="X30" i="22"/>
  <c r="Q30" i="46" s="1"/>
  <c r="X31" i="22"/>
  <c r="Q31" i="46" s="1"/>
  <c r="X32" i="22"/>
  <c r="Q32" i="46" s="1"/>
  <c r="X33" i="22"/>
  <c r="Q33" i="46" s="1"/>
  <c r="X34" i="22"/>
  <c r="Q34" i="46" s="1"/>
  <c r="X35" i="22"/>
  <c r="Q35" i="46" s="1"/>
  <c r="X36" i="22"/>
  <c r="Q36" i="46" s="1"/>
  <c r="X37" i="22"/>
  <c r="Q37" i="46" s="1"/>
  <c r="X38" i="22"/>
  <c r="Q38" i="46" s="1"/>
  <c r="X39" i="22"/>
  <c r="Q39" i="46" s="1"/>
  <c r="X40" i="22"/>
  <c r="Q40" i="46" s="1"/>
  <c r="X41" i="22"/>
  <c r="Q41" i="46" s="1"/>
  <c r="X42" i="22"/>
  <c r="Q42" i="46" s="1"/>
  <c r="X43" i="22"/>
  <c r="Q43" i="46" s="1"/>
  <c r="X44" i="22"/>
  <c r="Q44" i="46" s="1"/>
  <c r="X45" i="22"/>
  <c r="Q45" i="46" s="1"/>
  <c r="X46" i="22"/>
  <c r="Q46" i="46" s="1"/>
  <c r="X47" i="22"/>
  <c r="Q47" i="46" s="1"/>
  <c r="X48" i="22"/>
  <c r="Q48" i="46" s="1"/>
  <c r="X49" i="22"/>
  <c r="Q49" i="46" s="1"/>
  <c r="X50" i="22"/>
  <c r="Q50" i="46" s="1"/>
  <c r="X51" i="22"/>
  <c r="Q51" i="46" s="1"/>
  <c r="X52" i="22"/>
  <c r="Q52" i="46" s="1"/>
  <c r="X53" i="22"/>
  <c r="Q53" i="46" s="1"/>
  <c r="X54" i="22"/>
  <c r="Q54" i="46" s="1"/>
  <c r="X55" i="22"/>
  <c r="Q55" i="46" s="1"/>
  <c r="X56" i="22"/>
  <c r="Q56" i="46" s="1"/>
  <c r="X57" i="22"/>
  <c r="Q57" i="46" s="1"/>
  <c r="X58" i="22"/>
  <c r="Q58" i="46" s="1"/>
  <c r="X59" i="22"/>
  <c r="Q59" i="46" s="1"/>
  <c r="X3" i="22"/>
  <c r="Q3" i="46" s="1"/>
  <c r="X4" i="23"/>
  <c r="R4" i="46" s="1"/>
  <c r="X5" i="23"/>
  <c r="R5" i="46" s="1"/>
  <c r="X6" i="23"/>
  <c r="R6" i="46" s="1"/>
  <c r="X7" i="23"/>
  <c r="R7" i="46" s="1"/>
  <c r="X8" i="23"/>
  <c r="R8" i="46" s="1"/>
  <c r="X9" i="23"/>
  <c r="R9" i="46" s="1"/>
  <c r="X10" i="23"/>
  <c r="R10" i="46" s="1"/>
  <c r="X11" i="23"/>
  <c r="R11" i="46" s="1"/>
  <c r="X12" i="23"/>
  <c r="R12" i="46" s="1"/>
  <c r="X13" i="23"/>
  <c r="R13" i="46" s="1"/>
  <c r="X14" i="23"/>
  <c r="R14" i="46" s="1"/>
  <c r="X15" i="23"/>
  <c r="R15" i="46" s="1"/>
  <c r="X16" i="23"/>
  <c r="R16" i="46" s="1"/>
  <c r="X17" i="23"/>
  <c r="R17" i="46" s="1"/>
  <c r="X18" i="23"/>
  <c r="R18" i="46" s="1"/>
  <c r="X19" i="23"/>
  <c r="R19" i="46" s="1"/>
  <c r="X20" i="23"/>
  <c r="R20" i="46" s="1"/>
  <c r="X21" i="23"/>
  <c r="R21" i="46" s="1"/>
  <c r="X22" i="23"/>
  <c r="R22" i="46" s="1"/>
  <c r="X23" i="23"/>
  <c r="R23" i="46" s="1"/>
  <c r="X24" i="23"/>
  <c r="R24" i="46" s="1"/>
  <c r="X25" i="23"/>
  <c r="R25" i="46" s="1"/>
  <c r="X26" i="23"/>
  <c r="R26" i="46" s="1"/>
  <c r="X27" i="23"/>
  <c r="R27" i="46" s="1"/>
  <c r="X28" i="23"/>
  <c r="R28" i="46" s="1"/>
  <c r="X29" i="23"/>
  <c r="R29" i="46" s="1"/>
  <c r="X30" i="23"/>
  <c r="R30" i="46" s="1"/>
  <c r="X31" i="23"/>
  <c r="R31" i="46" s="1"/>
  <c r="X32" i="23"/>
  <c r="R32" i="46" s="1"/>
  <c r="X33" i="23"/>
  <c r="R33" i="46" s="1"/>
  <c r="X34" i="23"/>
  <c r="R34" i="46" s="1"/>
  <c r="X35" i="23"/>
  <c r="R35" i="46" s="1"/>
  <c r="X36" i="23"/>
  <c r="R36" i="46" s="1"/>
  <c r="X37" i="23"/>
  <c r="R37" i="46" s="1"/>
  <c r="X38" i="23"/>
  <c r="R38" i="46" s="1"/>
  <c r="X39" i="23"/>
  <c r="R39" i="46" s="1"/>
  <c r="X40" i="23"/>
  <c r="R40" i="46" s="1"/>
  <c r="X41" i="23"/>
  <c r="R41" i="46" s="1"/>
  <c r="X42" i="23"/>
  <c r="R42" i="46" s="1"/>
  <c r="X43" i="23"/>
  <c r="R43" i="46" s="1"/>
  <c r="X44" i="23"/>
  <c r="R44" i="46" s="1"/>
  <c r="X45" i="23"/>
  <c r="R45" i="46" s="1"/>
  <c r="X46" i="23"/>
  <c r="R46" i="46" s="1"/>
  <c r="X47" i="23"/>
  <c r="R47" i="46" s="1"/>
  <c r="X48" i="23"/>
  <c r="R48" i="46" s="1"/>
  <c r="X49" i="23"/>
  <c r="R49" i="46" s="1"/>
  <c r="X50" i="23"/>
  <c r="R50" i="46" s="1"/>
  <c r="X51" i="23"/>
  <c r="R51" i="46" s="1"/>
  <c r="X52" i="23"/>
  <c r="R52" i="46" s="1"/>
  <c r="X53" i="23"/>
  <c r="R53" i="46" s="1"/>
  <c r="X54" i="23"/>
  <c r="R54" i="46" s="1"/>
  <c r="X55" i="23"/>
  <c r="R55" i="46" s="1"/>
  <c r="X56" i="23"/>
  <c r="R56" i="46" s="1"/>
  <c r="X57" i="23"/>
  <c r="R57" i="46" s="1"/>
  <c r="X58" i="23"/>
  <c r="R58" i="46" s="1"/>
  <c r="X59" i="23"/>
  <c r="R59" i="46" s="1"/>
  <c r="X3" i="23"/>
  <c r="R3" i="46" s="1"/>
  <c r="X4" i="24"/>
  <c r="S4" i="46" s="1"/>
  <c r="X5" i="24"/>
  <c r="S5" i="46" s="1"/>
  <c r="X6" i="24"/>
  <c r="S6" i="46" s="1"/>
  <c r="X7" i="24"/>
  <c r="S7" i="46" s="1"/>
  <c r="X8" i="24"/>
  <c r="S8" i="46" s="1"/>
  <c r="X9" i="24"/>
  <c r="S9" i="46" s="1"/>
  <c r="X10" i="24"/>
  <c r="S10" i="46" s="1"/>
  <c r="X11" i="24"/>
  <c r="S11" i="46" s="1"/>
  <c r="X12" i="24"/>
  <c r="S12" i="46" s="1"/>
  <c r="X13" i="24"/>
  <c r="S13" i="46" s="1"/>
  <c r="X14" i="24"/>
  <c r="S14" i="46" s="1"/>
  <c r="X15" i="24"/>
  <c r="S15" i="46" s="1"/>
  <c r="X16" i="24"/>
  <c r="S16" i="46" s="1"/>
  <c r="X17" i="24"/>
  <c r="S17" i="46" s="1"/>
  <c r="X18" i="24"/>
  <c r="S18" i="46" s="1"/>
  <c r="X19" i="24"/>
  <c r="S19" i="46" s="1"/>
  <c r="X20" i="24"/>
  <c r="S20" i="46" s="1"/>
  <c r="X21" i="24"/>
  <c r="S21" i="46" s="1"/>
  <c r="X22" i="24"/>
  <c r="S22" i="46" s="1"/>
  <c r="X23" i="24"/>
  <c r="S23" i="46" s="1"/>
  <c r="X24" i="24"/>
  <c r="S24" i="46" s="1"/>
  <c r="X25" i="24"/>
  <c r="S25" i="46" s="1"/>
  <c r="X26" i="24"/>
  <c r="S26" i="46" s="1"/>
  <c r="X27" i="24"/>
  <c r="S27" i="46" s="1"/>
  <c r="X28" i="24"/>
  <c r="S28" i="46" s="1"/>
  <c r="X29" i="24"/>
  <c r="S29" i="46" s="1"/>
  <c r="X30" i="24"/>
  <c r="S30" i="46" s="1"/>
  <c r="X31" i="24"/>
  <c r="S31" i="46" s="1"/>
  <c r="X32" i="24"/>
  <c r="S32" i="46" s="1"/>
  <c r="X33" i="24"/>
  <c r="S33" i="46" s="1"/>
  <c r="X34" i="24"/>
  <c r="S34" i="46" s="1"/>
  <c r="X35" i="24"/>
  <c r="S35" i="46" s="1"/>
  <c r="X36" i="24"/>
  <c r="S36" i="46" s="1"/>
  <c r="X37" i="24"/>
  <c r="S37" i="46" s="1"/>
  <c r="X38" i="24"/>
  <c r="S38" i="46" s="1"/>
  <c r="X39" i="24"/>
  <c r="S39" i="46" s="1"/>
  <c r="X40" i="24"/>
  <c r="S40" i="46" s="1"/>
  <c r="X41" i="24"/>
  <c r="S41" i="46" s="1"/>
  <c r="X42" i="24"/>
  <c r="S42" i="46" s="1"/>
  <c r="X43" i="24"/>
  <c r="S43" i="46" s="1"/>
  <c r="X44" i="24"/>
  <c r="S44" i="46" s="1"/>
  <c r="X45" i="24"/>
  <c r="S45" i="46" s="1"/>
  <c r="X46" i="24"/>
  <c r="S46" i="46" s="1"/>
  <c r="X47" i="24"/>
  <c r="S47" i="46" s="1"/>
  <c r="X48" i="24"/>
  <c r="S48" i="46" s="1"/>
  <c r="X49" i="24"/>
  <c r="S49" i="46" s="1"/>
  <c r="X50" i="24"/>
  <c r="S50" i="46" s="1"/>
  <c r="X51" i="24"/>
  <c r="S51" i="46" s="1"/>
  <c r="X52" i="24"/>
  <c r="S52" i="46" s="1"/>
  <c r="X53" i="24"/>
  <c r="S53" i="46" s="1"/>
  <c r="X54" i="24"/>
  <c r="S54" i="46" s="1"/>
  <c r="X55" i="24"/>
  <c r="S55" i="46" s="1"/>
  <c r="X56" i="24"/>
  <c r="S56" i="46" s="1"/>
  <c r="X57" i="24"/>
  <c r="S57" i="46" s="1"/>
  <c r="X58" i="24"/>
  <c r="S58" i="46" s="1"/>
  <c r="X59" i="24"/>
  <c r="S59" i="46" s="1"/>
  <c r="X3" i="24"/>
  <c r="S3" i="46" s="1"/>
  <c r="X4" i="27"/>
  <c r="V4" i="46" s="1"/>
  <c r="X5" i="27"/>
  <c r="V5" i="46" s="1"/>
  <c r="X6" i="27"/>
  <c r="V6" i="46" s="1"/>
  <c r="X7" i="27"/>
  <c r="V7" i="46" s="1"/>
  <c r="X8" i="27"/>
  <c r="V8" i="46" s="1"/>
  <c r="X9" i="27"/>
  <c r="V9" i="46" s="1"/>
  <c r="X10" i="27"/>
  <c r="V10" i="46" s="1"/>
  <c r="X11" i="27"/>
  <c r="V11" i="46" s="1"/>
  <c r="X12" i="27"/>
  <c r="V12" i="46" s="1"/>
  <c r="X13" i="27"/>
  <c r="V13" i="46" s="1"/>
  <c r="X14" i="27"/>
  <c r="V14" i="46" s="1"/>
  <c r="X15" i="27"/>
  <c r="V15" i="46" s="1"/>
  <c r="X16" i="27"/>
  <c r="V16" i="46" s="1"/>
  <c r="X17" i="27"/>
  <c r="V17" i="46" s="1"/>
  <c r="X18" i="27"/>
  <c r="V18" i="46" s="1"/>
  <c r="X19" i="27"/>
  <c r="V19" i="46" s="1"/>
  <c r="X20" i="27"/>
  <c r="V20" i="46" s="1"/>
  <c r="X21" i="27"/>
  <c r="V21" i="46" s="1"/>
  <c r="X22" i="27"/>
  <c r="V22" i="46" s="1"/>
  <c r="X23" i="27"/>
  <c r="V23" i="46" s="1"/>
  <c r="X24" i="27"/>
  <c r="V24" i="46" s="1"/>
  <c r="X25" i="27"/>
  <c r="V25" i="46" s="1"/>
  <c r="X26" i="27"/>
  <c r="V26" i="46" s="1"/>
  <c r="X27" i="27"/>
  <c r="V27" i="46" s="1"/>
  <c r="X28" i="27"/>
  <c r="V28" i="46" s="1"/>
  <c r="X29" i="27"/>
  <c r="V29" i="46" s="1"/>
  <c r="X30" i="27"/>
  <c r="V30" i="46" s="1"/>
  <c r="X31" i="27"/>
  <c r="V31" i="46" s="1"/>
  <c r="X32" i="27"/>
  <c r="V32" i="46" s="1"/>
  <c r="X33" i="27"/>
  <c r="V33" i="46" s="1"/>
  <c r="X34" i="27"/>
  <c r="V34" i="46" s="1"/>
  <c r="X35" i="27"/>
  <c r="V35" i="46" s="1"/>
  <c r="X36" i="27"/>
  <c r="V36" i="46" s="1"/>
  <c r="X37" i="27"/>
  <c r="V37" i="46" s="1"/>
  <c r="X38" i="27"/>
  <c r="V38" i="46" s="1"/>
  <c r="X39" i="27"/>
  <c r="V39" i="46" s="1"/>
  <c r="X40" i="27"/>
  <c r="V40" i="46" s="1"/>
  <c r="X41" i="27"/>
  <c r="V41" i="46" s="1"/>
  <c r="X42" i="27"/>
  <c r="V42" i="46" s="1"/>
  <c r="X43" i="27"/>
  <c r="V43" i="46" s="1"/>
  <c r="X44" i="27"/>
  <c r="V44" i="46" s="1"/>
  <c r="X45" i="27"/>
  <c r="V45" i="46" s="1"/>
  <c r="X46" i="27"/>
  <c r="V46" i="46" s="1"/>
  <c r="X47" i="27"/>
  <c r="V47" i="46" s="1"/>
  <c r="X48" i="27"/>
  <c r="V48" i="46" s="1"/>
  <c r="X49" i="27"/>
  <c r="V49" i="46" s="1"/>
  <c r="X50" i="27"/>
  <c r="V50" i="46" s="1"/>
  <c r="X51" i="27"/>
  <c r="V51" i="46" s="1"/>
  <c r="X52" i="27"/>
  <c r="V52" i="46" s="1"/>
  <c r="X53" i="27"/>
  <c r="V53" i="46" s="1"/>
  <c r="X54" i="27"/>
  <c r="V54" i="46" s="1"/>
  <c r="X55" i="27"/>
  <c r="V55" i="46" s="1"/>
  <c r="X56" i="27"/>
  <c r="V56" i="46" s="1"/>
  <c r="X57" i="27"/>
  <c r="V57" i="46" s="1"/>
  <c r="X58" i="27"/>
  <c r="V58" i="46" s="1"/>
  <c r="X59" i="27"/>
  <c r="V59" i="46" s="1"/>
  <c r="X3" i="27"/>
  <c r="V3" i="46" s="1"/>
  <c r="X4" i="29"/>
  <c r="X5" i="46" s="1"/>
  <c r="X5" i="29"/>
  <c r="X6" i="46" s="1"/>
  <c r="X6" i="29"/>
  <c r="X7" i="46" s="1"/>
  <c r="X7" i="29"/>
  <c r="X8" i="46" s="1"/>
  <c r="X8" i="29"/>
  <c r="X9" i="46" s="1"/>
  <c r="X9" i="29"/>
  <c r="X10" i="46" s="1"/>
  <c r="X10" i="29"/>
  <c r="X11" i="46" s="1"/>
  <c r="X11" i="29"/>
  <c r="X12" i="46" s="1"/>
  <c r="X12" i="29"/>
  <c r="X13" i="46" s="1"/>
  <c r="X13" i="29"/>
  <c r="X14" i="46" s="1"/>
  <c r="X14" i="29"/>
  <c r="X15" i="46" s="1"/>
  <c r="X15" i="29"/>
  <c r="X16" i="46" s="1"/>
  <c r="X16" i="29"/>
  <c r="X17" i="46" s="1"/>
  <c r="X17" i="29"/>
  <c r="X18" i="46" s="1"/>
  <c r="X18" i="29"/>
  <c r="X19" i="46" s="1"/>
  <c r="X19" i="29"/>
  <c r="X20" i="46" s="1"/>
  <c r="X20" i="29"/>
  <c r="X21" i="46" s="1"/>
  <c r="X21" i="29"/>
  <c r="X22" i="46" s="1"/>
  <c r="X22" i="29"/>
  <c r="X23" i="46" s="1"/>
  <c r="X23" i="29"/>
  <c r="X24" i="46" s="1"/>
  <c r="X24" i="29"/>
  <c r="X25" i="46" s="1"/>
  <c r="X25" i="29"/>
  <c r="X26" i="46" s="1"/>
  <c r="X26" i="29"/>
  <c r="X27" i="46" s="1"/>
  <c r="X27" i="29"/>
  <c r="X28" i="46" s="1"/>
  <c r="X28" i="29"/>
  <c r="X29" i="46" s="1"/>
  <c r="X29" i="29"/>
  <c r="X30" i="46" s="1"/>
  <c r="X30" i="29"/>
  <c r="X31" i="46" s="1"/>
  <c r="X31" i="29"/>
  <c r="X32" i="46" s="1"/>
  <c r="X32" i="29"/>
  <c r="X33" i="46" s="1"/>
  <c r="X33" i="29"/>
  <c r="X34" i="46" s="1"/>
  <c r="X34" i="29"/>
  <c r="X35" i="46" s="1"/>
  <c r="X35" i="29"/>
  <c r="X36" i="46" s="1"/>
  <c r="X36" i="29"/>
  <c r="X37" i="46" s="1"/>
  <c r="X37" i="29"/>
  <c r="X38" i="46" s="1"/>
  <c r="X38" i="29"/>
  <c r="X39" i="46" s="1"/>
  <c r="X39" i="29"/>
  <c r="X40" i="46" s="1"/>
  <c r="X40" i="29"/>
  <c r="X41" i="46" s="1"/>
  <c r="X41" i="29"/>
  <c r="X42" i="46" s="1"/>
  <c r="X42" i="29"/>
  <c r="X43" i="46" s="1"/>
  <c r="X43" i="29"/>
  <c r="X44" i="46" s="1"/>
  <c r="X44" i="29"/>
  <c r="X45" i="46" s="1"/>
  <c r="X45" i="29"/>
  <c r="X46" i="46" s="1"/>
  <c r="X46" i="29"/>
  <c r="X47" i="46" s="1"/>
  <c r="X47" i="29"/>
  <c r="X48" i="46" s="1"/>
  <c r="X48" i="29"/>
  <c r="X49" i="46" s="1"/>
  <c r="X49" i="29"/>
  <c r="X50" i="46" s="1"/>
  <c r="X50" i="29"/>
  <c r="X51" i="46" s="1"/>
  <c r="X51" i="29"/>
  <c r="X52" i="46" s="1"/>
  <c r="X52" i="29"/>
  <c r="X53" i="46" s="1"/>
  <c r="X53" i="29"/>
  <c r="X54" i="46" s="1"/>
  <c r="X54" i="29"/>
  <c r="X55" i="46" s="1"/>
  <c r="X55" i="29"/>
  <c r="X56" i="46" s="1"/>
  <c r="X56" i="29"/>
  <c r="X57" i="46" s="1"/>
  <c r="X57" i="29"/>
  <c r="X58" i="46" s="1"/>
  <c r="X58" i="29"/>
  <c r="X59" i="46" s="1"/>
  <c r="X3" i="29"/>
  <c r="X4" i="46" s="1"/>
  <c r="W59" i="38"/>
  <c r="AG59" i="44" s="1"/>
  <c r="X59" i="38"/>
  <c r="AA59" i="38"/>
  <c r="AB59" i="38" s="1" a="1"/>
  <c r="AB59" i="38" s="1"/>
  <c r="AC59" i="38"/>
  <c r="AD59" i="38" s="1" a="1"/>
  <c r="AD59" i="38" s="1"/>
  <c r="AE59" i="38"/>
  <c r="AF59" i="38"/>
  <c r="W3" i="38"/>
  <c r="AG3" i="44" s="1"/>
  <c r="W4" i="38"/>
  <c r="AG4" i="44" s="1"/>
  <c r="W5" i="38"/>
  <c r="AG5" i="44" s="1"/>
  <c r="W6" i="38"/>
  <c r="AG6" i="44" s="1"/>
  <c r="W7" i="38"/>
  <c r="AG7" i="44" s="1"/>
  <c r="W8" i="38"/>
  <c r="AG8" i="44" s="1"/>
  <c r="W9" i="38"/>
  <c r="AG9" i="44" s="1"/>
  <c r="W10" i="38"/>
  <c r="AG10" i="44" s="1"/>
  <c r="W11" i="38"/>
  <c r="AG11" i="44" s="1"/>
  <c r="W12" i="38"/>
  <c r="AG12" i="44" s="1"/>
  <c r="W13" i="38"/>
  <c r="AG13" i="44" s="1"/>
  <c r="W14" i="38"/>
  <c r="AG14" i="44" s="1"/>
  <c r="W15" i="38"/>
  <c r="AG15" i="44" s="1"/>
  <c r="W16" i="38"/>
  <c r="AG16" i="44" s="1"/>
  <c r="W17" i="38"/>
  <c r="AG17" i="44" s="1"/>
  <c r="W18" i="38"/>
  <c r="AG18" i="44" s="1"/>
  <c r="W19" i="38"/>
  <c r="AG19" i="44" s="1"/>
  <c r="W20" i="38"/>
  <c r="AG20" i="44" s="1"/>
  <c r="W21" i="38"/>
  <c r="AG21" i="44" s="1"/>
  <c r="W22" i="38"/>
  <c r="AG22" i="44" s="1"/>
  <c r="W23" i="38"/>
  <c r="AG23" i="44" s="1"/>
  <c r="W24" i="38"/>
  <c r="AG24" i="44" s="1"/>
  <c r="W25" i="38"/>
  <c r="AG25" i="44" s="1"/>
  <c r="W26" i="38"/>
  <c r="AG26" i="44" s="1"/>
  <c r="W27" i="38"/>
  <c r="AG27" i="44" s="1"/>
  <c r="W28" i="38"/>
  <c r="AG28" i="44" s="1"/>
  <c r="W29" i="38"/>
  <c r="AG29" i="44" s="1"/>
  <c r="W30" i="38"/>
  <c r="AG30" i="44" s="1"/>
  <c r="W31" i="38"/>
  <c r="AG31" i="44" s="1"/>
  <c r="W32" i="38"/>
  <c r="AG32" i="44" s="1"/>
  <c r="W33" i="38"/>
  <c r="AG33" i="44" s="1"/>
  <c r="W34" i="38"/>
  <c r="AG34" i="44" s="1"/>
  <c r="W35" i="38"/>
  <c r="AG35" i="44" s="1"/>
  <c r="W36" i="38"/>
  <c r="AG36" i="44" s="1"/>
  <c r="W37" i="38"/>
  <c r="AG37" i="44" s="1"/>
  <c r="W38" i="38"/>
  <c r="AG38" i="44" s="1"/>
  <c r="W39" i="38"/>
  <c r="AG39" i="44" s="1"/>
  <c r="W40" i="38"/>
  <c r="AG40" i="44" s="1"/>
  <c r="W41" i="38"/>
  <c r="AG41" i="44" s="1"/>
  <c r="W42" i="38"/>
  <c r="AG42" i="44" s="1"/>
  <c r="W43" i="38"/>
  <c r="AG43" i="44" s="1"/>
  <c r="W44" i="38"/>
  <c r="AG44" i="44" s="1"/>
  <c r="W45" i="38"/>
  <c r="AG45" i="44" s="1"/>
  <c r="W46" i="38"/>
  <c r="AG46" i="44" s="1"/>
  <c r="W47" i="38"/>
  <c r="AG47" i="44" s="1"/>
  <c r="W48" i="38"/>
  <c r="AG48" i="44" s="1"/>
  <c r="W49" i="38"/>
  <c r="AG49" i="44" s="1"/>
  <c r="W50" i="38"/>
  <c r="AG50" i="44" s="1"/>
  <c r="W51" i="38"/>
  <c r="AG51" i="44" s="1"/>
  <c r="W52" i="38"/>
  <c r="AG52" i="44" s="1"/>
  <c r="W53" i="38"/>
  <c r="AG53" i="44" s="1"/>
  <c r="W54" i="38"/>
  <c r="AG54" i="44" s="1"/>
  <c r="W55" i="38"/>
  <c r="AG55" i="44" s="1"/>
  <c r="W56" i="38"/>
  <c r="AG56" i="44" s="1"/>
  <c r="W57" i="38"/>
  <c r="AG57" i="44" s="1"/>
  <c r="W58" i="38"/>
  <c r="AG58" i="44" s="1"/>
  <c r="W2" i="38"/>
  <c r="AG2" i="44" s="1"/>
  <c r="X3" i="37"/>
  <c r="AF3" i="46" s="1"/>
  <c r="W59" i="37"/>
  <c r="AF59" i="44" s="1"/>
  <c r="X59" i="37"/>
  <c r="AF59" i="46" s="1"/>
  <c r="AA59" i="37"/>
  <c r="AB59" i="37" s="1" a="1"/>
  <c r="AB59" i="37" s="1"/>
  <c r="AC59" i="37"/>
  <c r="AD59" i="37" s="1" a="1"/>
  <c r="AD59" i="37" s="1"/>
  <c r="AE59" i="37"/>
  <c r="AF59" i="37"/>
  <c r="W3" i="37"/>
  <c r="AF3" i="44" s="1"/>
  <c r="W4" i="37"/>
  <c r="AF4" i="44" s="1"/>
  <c r="W5" i="37"/>
  <c r="AF5" i="44" s="1"/>
  <c r="W6" i="37"/>
  <c r="AF6" i="44" s="1"/>
  <c r="W7" i="37"/>
  <c r="AF7" i="44" s="1"/>
  <c r="W8" i="37"/>
  <c r="AF8" i="44" s="1"/>
  <c r="W9" i="37"/>
  <c r="AF9" i="44" s="1"/>
  <c r="W10" i="37"/>
  <c r="AF10" i="44" s="1"/>
  <c r="W11" i="37"/>
  <c r="AF11" i="44" s="1"/>
  <c r="W12" i="37"/>
  <c r="AF12" i="44" s="1"/>
  <c r="W13" i="37"/>
  <c r="AF13" i="44" s="1"/>
  <c r="W14" i="37"/>
  <c r="AF14" i="44" s="1"/>
  <c r="W15" i="37"/>
  <c r="AF15" i="44" s="1"/>
  <c r="W16" i="37"/>
  <c r="AF16" i="44" s="1"/>
  <c r="W17" i="37"/>
  <c r="AF17" i="44" s="1"/>
  <c r="W18" i="37"/>
  <c r="AF18" i="44" s="1"/>
  <c r="W19" i="37"/>
  <c r="AF19" i="44" s="1"/>
  <c r="W20" i="37"/>
  <c r="AF20" i="44" s="1"/>
  <c r="W21" i="37"/>
  <c r="AF21" i="44" s="1"/>
  <c r="W22" i="37"/>
  <c r="AF22" i="44" s="1"/>
  <c r="W23" i="37"/>
  <c r="AF23" i="44" s="1"/>
  <c r="W24" i="37"/>
  <c r="AF24" i="44" s="1"/>
  <c r="W25" i="37"/>
  <c r="AF25" i="44" s="1"/>
  <c r="W26" i="37"/>
  <c r="AF26" i="44" s="1"/>
  <c r="W27" i="37"/>
  <c r="AF27" i="44" s="1"/>
  <c r="W28" i="37"/>
  <c r="AF28" i="44" s="1"/>
  <c r="W29" i="37"/>
  <c r="AF29" i="44" s="1"/>
  <c r="W30" i="37"/>
  <c r="AF30" i="44" s="1"/>
  <c r="W31" i="37"/>
  <c r="AF31" i="44" s="1"/>
  <c r="W32" i="37"/>
  <c r="AF32" i="44" s="1"/>
  <c r="W33" i="37"/>
  <c r="AF33" i="44" s="1"/>
  <c r="W34" i="37"/>
  <c r="AF34" i="44" s="1"/>
  <c r="W35" i="37"/>
  <c r="AF35" i="44" s="1"/>
  <c r="W36" i="37"/>
  <c r="AF36" i="44" s="1"/>
  <c r="W37" i="37"/>
  <c r="AF37" i="44" s="1"/>
  <c r="W38" i="37"/>
  <c r="AF38" i="44" s="1"/>
  <c r="W39" i="37"/>
  <c r="AF39" i="44" s="1"/>
  <c r="W40" i="37"/>
  <c r="AF40" i="44" s="1"/>
  <c r="W41" i="37"/>
  <c r="AF41" i="44" s="1"/>
  <c r="W42" i="37"/>
  <c r="AF42" i="44" s="1"/>
  <c r="W43" i="37"/>
  <c r="AF43" i="44" s="1"/>
  <c r="W44" i="37"/>
  <c r="AF44" i="44" s="1"/>
  <c r="W45" i="37"/>
  <c r="AF45" i="44" s="1"/>
  <c r="W46" i="37"/>
  <c r="AF46" i="44" s="1"/>
  <c r="W47" i="37"/>
  <c r="AF47" i="44" s="1"/>
  <c r="W48" i="37"/>
  <c r="AF48" i="44" s="1"/>
  <c r="W49" i="37"/>
  <c r="AF49" i="44" s="1"/>
  <c r="W50" i="37"/>
  <c r="AF50" i="44" s="1"/>
  <c r="W51" i="37"/>
  <c r="AF51" i="44" s="1"/>
  <c r="W52" i="37"/>
  <c r="AF52" i="44" s="1"/>
  <c r="W53" i="37"/>
  <c r="AF53" i="44" s="1"/>
  <c r="W54" i="37"/>
  <c r="AF54" i="44" s="1"/>
  <c r="W55" i="37"/>
  <c r="AF55" i="44" s="1"/>
  <c r="W56" i="37"/>
  <c r="AF56" i="44" s="1"/>
  <c r="W57" i="37"/>
  <c r="AF57" i="44" s="1"/>
  <c r="W58" i="37"/>
  <c r="AF58" i="44" s="1"/>
  <c r="W2" i="37"/>
  <c r="AF2" i="44" s="1"/>
  <c r="X4" i="36"/>
  <c r="AE14" i="46" s="1"/>
  <c r="X5" i="36"/>
  <c r="AE15" i="46" s="1"/>
  <c r="X6" i="36"/>
  <c r="AE16" i="46" s="1"/>
  <c r="X7" i="36"/>
  <c r="AE17" i="46" s="1"/>
  <c r="X8" i="36"/>
  <c r="AE18" i="46" s="1"/>
  <c r="X9" i="36"/>
  <c r="AE19" i="46" s="1"/>
  <c r="X10" i="36"/>
  <c r="AE20" i="46" s="1"/>
  <c r="X11" i="36"/>
  <c r="AE21" i="46" s="1"/>
  <c r="X12" i="36"/>
  <c r="AE22" i="46" s="1"/>
  <c r="X13" i="36"/>
  <c r="AE23" i="46" s="1"/>
  <c r="X14" i="36"/>
  <c r="AE24" i="46" s="1"/>
  <c r="X15" i="36"/>
  <c r="AE25" i="46" s="1"/>
  <c r="X16" i="36"/>
  <c r="AE26" i="46" s="1"/>
  <c r="X17" i="36"/>
  <c r="AE27" i="46" s="1"/>
  <c r="X18" i="36"/>
  <c r="AE28" i="46" s="1"/>
  <c r="X19" i="36"/>
  <c r="AE29" i="46" s="1"/>
  <c r="X20" i="36"/>
  <c r="AE30" i="46" s="1"/>
  <c r="X21" i="36"/>
  <c r="AE31" i="46" s="1"/>
  <c r="X22" i="36"/>
  <c r="AE32" i="46" s="1"/>
  <c r="X23" i="36"/>
  <c r="AE33" i="46" s="1"/>
  <c r="X24" i="36"/>
  <c r="AE34" i="46" s="1"/>
  <c r="X25" i="36"/>
  <c r="AE35" i="46" s="1"/>
  <c r="X26" i="36"/>
  <c r="AE36" i="46" s="1"/>
  <c r="X27" i="36"/>
  <c r="AE37" i="46" s="1"/>
  <c r="X28" i="36"/>
  <c r="AE38" i="46" s="1"/>
  <c r="X29" i="36"/>
  <c r="AE39" i="46" s="1"/>
  <c r="X30" i="36"/>
  <c r="AE40" i="46" s="1"/>
  <c r="X31" i="36"/>
  <c r="AE41" i="46" s="1"/>
  <c r="X32" i="36"/>
  <c r="AE42" i="46" s="1"/>
  <c r="X33" i="36"/>
  <c r="AE43" i="46" s="1"/>
  <c r="X34" i="36"/>
  <c r="AE44" i="46" s="1"/>
  <c r="X35" i="36"/>
  <c r="AE45" i="46" s="1"/>
  <c r="X36" i="36"/>
  <c r="AE46" i="46" s="1"/>
  <c r="X37" i="36"/>
  <c r="AE47" i="46" s="1"/>
  <c r="X38" i="36"/>
  <c r="AE48" i="46" s="1"/>
  <c r="X39" i="36"/>
  <c r="AE49" i="46" s="1"/>
  <c r="X40" i="36"/>
  <c r="AE50" i="46" s="1"/>
  <c r="X41" i="36"/>
  <c r="AE51" i="46" s="1"/>
  <c r="X42" i="36"/>
  <c r="AE52" i="46" s="1"/>
  <c r="X43" i="36"/>
  <c r="AE53" i="46" s="1"/>
  <c r="X44" i="36"/>
  <c r="AE54" i="46" s="1"/>
  <c r="X45" i="36"/>
  <c r="AE55" i="46" s="1"/>
  <c r="X46" i="36"/>
  <c r="AE56" i="46" s="1"/>
  <c r="X47" i="36"/>
  <c r="AE57" i="46" s="1"/>
  <c r="X48" i="36"/>
  <c r="AE58" i="46" s="1"/>
  <c r="X49" i="36"/>
  <c r="AE59" i="46" s="1"/>
  <c r="X3" i="36"/>
  <c r="AE13" i="46" s="1"/>
  <c r="W3" i="36"/>
  <c r="AE13" i="44" s="1"/>
  <c r="W4" i="36"/>
  <c r="AE14" i="44" s="1"/>
  <c r="W5" i="36"/>
  <c r="AE15" i="44" s="1"/>
  <c r="W6" i="36"/>
  <c r="AE16" i="44" s="1"/>
  <c r="W7" i="36"/>
  <c r="AE17" i="44" s="1"/>
  <c r="W8" i="36"/>
  <c r="AE18" i="44" s="1"/>
  <c r="W9" i="36"/>
  <c r="AE19" i="44" s="1"/>
  <c r="W10" i="36"/>
  <c r="AE20" i="44" s="1"/>
  <c r="W11" i="36"/>
  <c r="AE21" i="44" s="1"/>
  <c r="W12" i="36"/>
  <c r="AE22" i="44" s="1"/>
  <c r="W13" i="36"/>
  <c r="AE23" i="44" s="1"/>
  <c r="W14" i="36"/>
  <c r="AE24" i="44" s="1"/>
  <c r="W15" i="36"/>
  <c r="AE25" i="44" s="1"/>
  <c r="W16" i="36"/>
  <c r="AE26" i="44" s="1"/>
  <c r="W17" i="36"/>
  <c r="AE27" i="44" s="1"/>
  <c r="W18" i="36"/>
  <c r="AE28" i="44" s="1"/>
  <c r="W19" i="36"/>
  <c r="AE29" i="44" s="1"/>
  <c r="W20" i="36"/>
  <c r="AE30" i="44" s="1"/>
  <c r="W21" i="36"/>
  <c r="AE31" i="44" s="1"/>
  <c r="W22" i="36"/>
  <c r="AE32" i="44" s="1"/>
  <c r="W23" i="36"/>
  <c r="AE33" i="44" s="1"/>
  <c r="W24" i="36"/>
  <c r="AE34" i="44" s="1"/>
  <c r="W25" i="36"/>
  <c r="AE35" i="44" s="1"/>
  <c r="W26" i="36"/>
  <c r="AE36" i="44" s="1"/>
  <c r="W27" i="36"/>
  <c r="AE37" i="44" s="1"/>
  <c r="W28" i="36"/>
  <c r="AE38" i="44" s="1"/>
  <c r="W29" i="36"/>
  <c r="AE39" i="44" s="1"/>
  <c r="W30" i="36"/>
  <c r="AE40" i="44" s="1"/>
  <c r="W31" i="36"/>
  <c r="AE41" i="44" s="1"/>
  <c r="W32" i="36"/>
  <c r="AE42" i="44" s="1"/>
  <c r="W33" i="36"/>
  <c r="AE43" i="44" s="1"/>
  <c r="W34" i="36"/>
  <c r="AE44" i="44" s="1"/>
  <c r="W35" i="36"/>
  <c r="AE45" i="44" s="1"/>
  <c r="W36" i="36"/>
  <c r="AE46" i="44" s="1"/>
  <c r="W37" i="36"/>
  <c r="AE47" i="44" s="1"/>
  <c r="W38" i="36"/>
  <c r="AE48" i="44" s="1"/>
  <c r="W39" i="36"/>
  <c r="AE49" i="44" s="1"/>
  <c r="W40" i="36"/>
  <c r="AE50" i="44" s="1"/>
  <c r="W41" i="36"/>
  <c r="AE51" i="44" s="1"/>
  <c r="W42" i="36"/>
  <c r="AE52" i="44" s="1"/>
  <c r="W43" i="36"/>
  <c r="AE53" i="44" s="1"/>
  <c r="W44" i="36"/>
  <c r="AE54" i="44" s="1"/>
  <c r="W45" i="36"/>
  <c r="AE55" i="44" s="1"/>
  <c r="W46" i="36"/>
  <c r="AE56" i="44" s="1"/>
  <c r="W47" i="36"/>
  <c r="AE57" i="44" s="1"/>
  <c r="W48" i="36"/>
  <c r="AE58" i="44" s="1"/>
  <c r="W49" i="36"/>
  <c r="AE59" i="44" s="1"/>
  <c r="W2" i="36"/>
  <c r="X2" i="35"/>
  <c r="AD12" i="46" s="1"/>
  <c r="X4" i="35"/>
  <c r="AD14" i="46" s="1"/>
  <c r="X5" i="35"/>
  <c r="AD15" i="46" s="1"/>
  <c r="X6" i="35"/>
  <c r="AD16" i="46" s="1"/>
  <c r="X7" i="35"/>
  <c r="AD17" i="46" s="1"/>
  <c r="X8" i="35"/>
  <c r="AD18" i="46" s="1"/>
  <c r="X9" i="35"/>
  <c r="AD19" i="46" s="1"/>
  <c r="X10" i="35"/>
  <c r="AD20" i="46" s="1"/>
  <c r="X11" i="35"/>
  <c r="AD21" i="46" s="1"/>
  <c r="X12" i="35"/>
  <c r="AD22" i="46" s="1"/>
  <c r="X13" i="35"/>
  <c r="AD23" i="46" s="1"/>
  <c r="X14" i="35"/>
  <c r="AD24" i="46" s="1"/>
  <c r="X15" i="35"/>
  <c r="AD25" i="46" s="1"/>
  <c r="X16" i="35"/>
  <c r="AD26" i="46" s="1"/>
  <c r="X17" i="35"/>
  <c r="AD27" i="46" s="1"/>
  <c r="X18" i="35"/>
  <c r="AD28" i="46" s="1"/>
  <c r="X19" i="35"/>
  <c r="AD29" i="46" s="1"/>
  <c r="X20" i="35"/>
  <c r="AD30" i="46" s="1"/>
  <c r="X21" i="35"/>
  <c r="AD31" i="46" s="1"/>
  <c r="X22" i="35"/>
  <c r="AD32" i="46" s="1"/>
  <c r="X23" i="35"/>
  <c r="AD33" i="46" s="1"/>
  <c r="X24" i="35"/>
  <c r="AD34" i="46" s="1"/>
  <c r="X25" i="35"/>
  <c r="AD35" i="46" s="1"/>
  <c r="X26" i="35"/>
  <c r="AD36" i="46" s="1"/>
  <c r="X27" i="35"/>
  <c r="AD37" i="46" s="1"/>
  <c r="X28" i="35"/>
  <c r="AD38" i="46" s="1"/>
  <c r="X29" i="35"/>
  <c r="AD39" i="46" s="1"/>
  <c r="X30" i="35"/>
  <c r="AD40" i="46" s="1"/>
  <c r="X31" i="35"/>
  <c r="AD41" i="46" s="1"/>
  <c r="X32" i="35"/>
  <c r="AD42" i="46" s="1"/>
  <c r="X33" i="35"/>
  <c r="AD43" i="46" s="1"/>
  <c r="X34" i="35"/>
  <c r="AD44" i="46" s="1"/>
  <c r="X35" i="35"/>
  <c r="AD45" i="46" s="1"/>
  <c r="X36" i="35"/>
  <c r="AD46" i="46" s="1"/>
  <c r="X37" i="35"/>
  <c r="AD47" i="46" s="1"/>
  <c r="X38" i="35"/>
  <c r="AD48" i="46" s="1"/>
  <c r="X39" i="35"/>
  <c r="AD49" i="46" s="1"/>
  <c r="X40" i="35"/>
  <c r="AD50" i="46" s="1"/>
  <c r="X41" i="35"/>
  <c r="AD51" i="46" s="1"/>
  <c r="X42" i="35"/>
  <c r="AD52" i="46" s="1"/>
  <c r="X43" i="35"/>
  <c r="AD53" i="46" s="1"/>
  <c r="X44" i="35"/>
  <c r="AD54" i="46" s="1"/>
  <c r="X45" i="35"/>
  <c r="AD55" i="46" s="1"/>
  <c r="X46" i="35"/>
  <c r="AD56" i="46" s="1"/>
  <c r="X47" i="35"/>
  <c r="AD57" i="46" s="1"/>
  <c r="X48" i="35"/>
  <c r="AD58" i="46" s="1"/>
  <c r="X49" i="35"/>
  <c r="AD59" i="46" s="1"/>
  <c r="X3" i="35"/>
  <c r="AD13" i="46" s="1"/>
  <c r="W3" i="35"/>
  <c r="AD13" i="44" s="1"/>
  <c r="W4" i="35"/>
  <c r="AD14" i="44" s="1"/>
  <c r="W5" i="35"/>
  <c r="AD15" i="44" s="1"/>
  <c r="W6" i="35"/>
  <c r="AD16" i="44" s="1"/>
  <c r="W7" i="35"/>
  <c r="AD17" i="44" s="1"/>
  <c r="W8" i="35"/>
  <c r="AD18" i="44" s="1"/>
  <c r="W9" i="35"/>
  <c r="AD19" i="44" s="1"/>
  <c r="W10" i="35"/>
  <c r="AD20" i="44" s="1"/>
  <c r="W11" i="35"/>
  <c r="AD21" i="44" s="1"/>
  <c r="W12" i="35"/>
  <c r="AD22" i="44" s="1"/>
  <c r="W13" i="35"/>
  <c r="AD23" i="44" s="1"/>
  <c r="W14" i="35"/>
  <c r="AD24" i="44" s="1"/>
  <c r="W15" i="35"/>
  <c r="AD25" i="44" s="1"/>
  <c r="W16" i="35"/>
  <c r="AD26" i="44" s="1"/>
  <c r="W17" i="35"/>
  <c r="AD27" i="44" s="1"/>
  <c r="W18" i="35"/>
  <c r="AD28" i="44" s="1"/>
  <c r="W19" i="35"/>
  <c r="AD29" i="44" s="1"/>
  <c r="W20" i="35"/>
  <c r="AD30" i="44" s="1"/>
  <c r="W21" i="35"/>
  <c r="AD31" i="44" s="1"/>
  <c r="W22" i="35"/>
  <c r="AD32" i="44" s="1"/>
  <c r="W23" i="35"/>
  <c r="AD33" i="44" s="1"/>
  <c r="W24" i="35"/>
  <c r="AD34" i="44" s="1"/>
  <c r="W25" i="35"/>
  <c r="AD35" i="44" s="1"/>
  <c r="W26" i="35"/>
  <c r="AD36" i="44" s="1"/>
  <c r="W27" i="35"/>
  <c r="AD37" i="44" s="1"/>
  <c r="W28" i="35"/>
  <c r="AD38" i="44" s="1"/>
  <c r="W29" i="35"/>
  <c r="AD39" i="44" s="1"/>
  <c r="W30" i="35"/>
  <c r="AD40" i="44" s="1"/>
  <c r="W31" i="35"/>
  <c r="AD41" i="44" s="1"/>
  <c r="W32" i="35"/>
  <c r="AD42" i="44" s="1"/>
  <c r="W33" i="35"/>
  <c r="AD43" i="44" s="1"/>
  <c r="W34" i="35"/>
  <c r="AD44" i="44" s="1"/>
  <c r="W35" i="35"/>
  <c r="AD45" i="44" s="1"/>
  <c r="W36" i="35"/>
  <c r="AD46" i="44" s="1"/>
  <c r="W37" i="35"/>
  <c r="AD47" i="44" s="1"/>
  <c r="W38" i="35"/>
  <c r="AD48" i="44" s="1"/>
  <c r="W39" i="35"/>
  <c r="AD49" i="44" s="1"/>
  <c r="W40" i="35"/>
  <c r="AD50" i="44" s="1"/>
  <c r="W41" i="35"/>
  <c r="AD51" i="44" s="1"/>
  <c r="W42" i="35"/>
  <c r="AD52" i="44" s="1"/>
  <c r="W43" i="35"/>
  <c r="AD53" i="44" s="1"/>
  <c r="W44" i="35"/>
  <c r="AD54" i="44" s="1"/>
  <c r="W45" i="35"/>
  <c r="AD55" i="44" s="1"/>
  <c r="W46" i="35"/>
  <c r="AD56" i="44" s="1"/>
  <c r="W47" i="35"/>
  <c r="AD57" i="44" s="1"/>
  <c r="W48" i="35"/>
  <c r="AD58" i="44" s="1"/>
  <c r="W49" i="35"/>
  <c r="AD59" i="44" s="1"/>
  <c r="W2" i="35"/>
  <c r="W59" i="34"/>
  <c r="AC59" i="44" s="1"/>
  <c r="X59" i="34"/>
  <c r="AA59" i="34"/>
  <c r="AB59" i="34" s="1" a="1"/>
  <c r="AB59" i="34" s="1"/>
  <c r="AC59" i="34"/>
  <c r="AD59" i="34" s="1" a="1"/>
  <c r="AD59" i="34" s="1"/>
  <c r="AE59" i="34"/>
  <c r="AF59" i="34"/>
  <c r="W3" i="34"/>
  <c r="AC3" i="44" s="1"/>
  <c r="W4" i="34"/>
  <c r="AC4" i="44" s="1"/>
  <c r="W5" i="34"/>
  <c r="AC5" i="44" s="1"/>
  <c r="W6" i="34"/>
  <c r="AC6" i="44" s="1"/>
  <c r="W7" i="34"/>
  <c r="AC7" i="44" s="1"/>
  <c r="W8" i="34"/>
  <c r="AC8" i="44" s="1"/>
  <c r="W9" i="34"/>
  <c r="AC9" i="44" s="1"/>
  <c r="W10" i="34"/>
  <c r="AC10" i="44" s="1"/>
  <c r="W11" i="34"/>
  <c r="AC11" i="44" s="1"/>
  <c r="W12" i="34"/>
  <c r="AC12" i="44" s="1"/>
  <c r="W13" i="34"/>
  <c r="AC13" i="44" s="1"/>
  <c r="W14" i="34"/>
  <c r="AC14" i="44" s="1"/>
  <c r="W15" i="34"/>
  <c r="AC15" i="44" s="1"/>
  <c r="W16" i="34"/>
  <c r="AC16" i="44" s="1"/>
  <c r="W17" i="34"/>
  <c r="AC17" i="44" s="1"/>
  <c r="W18" i="34"/>
  <c r="AC18" i="44" s="1"/>
  <c r="W19" i="34"/>
  <c r="AC19" i="44" s="1"/>
  <c r="W20" i="34"/>
  <c r="AC20" i="44" s="1"/>
  <c r="W21" i="34"/>
  <c r="AC21" i="44" s="1"/>
  <c r="W22" i="34"/>
  <c r="AC22" i="44" s="1"/>
  <c r="W23" i="34"/>
  <c r="AC23" i="44" s="1"/>
  <c r="W24" i="34"/>
  <c r="AC24" i="44" s="1"/>
  <c r="W25" i="34"/>
  <c r="AC25" i="44" s="1"/>
  <c r="W26" i="34"/>
  <c r="AC26" i="44" s="1"/>
  <c r="W27" i="34"/>
  <c r="AC27" i="44" s="1"/>
  <c r="W28" i="34"/>
  <c r="AC28" i="44" s="1"/>
  <c r="W29" i="34"/>
  <c r="AC29" i="44" s="1"/>
  <c r="W30" i="34"/>
  <c r="AC30" i="44" s="1"/>
  <c r="W31" i="34"/>
  <c r="AC31" i="44" s="1"/>
  <c r="W32" i="34"/>
  <c r="AC32" i="44" s="1"/>
  <c r="W33" i="34"/>
  <c r="AC33" i="44" s="1"/>
  <c r="W34" i="34"/>
  <c r="AC34" i="44" s="1"/>
  <c r="W35" i="34"/>
  <c r="AC35" i="44" s="1"/>
  <c r="W36" i="34"/>
  <c r="AC36" i="44" s="1"/>
  <c r="W37" i="34"/>
  <c r="AC37" i="44" s="1"/>
  <c r="W38" i="34"/>
  <c r="AC38" i="44" s="1"/>
  <c r="W39" i="34"/>
  <c r="AC39" i="44" s="1"/>
  <c r="W40" i="34"/>
  <c r="AC40" i="44" s="1"/>
  <c r="W41" i="34"/>
  <c r="AC41" i="44" s="1"/>
  <c r="W42" i="34"/>
  <c r="AC42" i="44" s="1"/>
  <c r="W43" i="34"/>
  <c r="AC43" i="44" s="1"/>
  <c r="W44" i="34"/>
  <c r="AC44" i="44" s="1"/>
  <c r="W45" i="34"/>
  <c r="AC45" i="44" s="1"/>
  <c r="W46" i="34"/>
  <c r="AC46" i="44" s="1"/>
  <c r="W47" i="34"/>
  <c r="AC47" i="44" s="1"/>
  <c r="W48" i="34"/>
  <c r="AC48" i="44" s="1"/>
  <c r="W49" i="34"/>
  <c r="AC49" i="44" s="1"/>
  <c r="W50" i="34"/>
  <c r="AC50" i="44" s="1"/>
  <c r="W51" i="34"/>
  <c r="AC51" i="44" s="1"/>
  <c r="W52" i="34"/>
  <c r="AC52" i="44" s="1"/>
  <c r="W53" i="34"/>
  <c r="AC53" i="44" s="1"/>
  <c r="W54" i="34"/>
  <c r="AC54" i="44" s="1"/>
  <c r="W55" i="34"/>
  <c r="AC55" i="44" s="1"/>
  <c r="W56" i="34"/>
  <c r="AC56" i="44" s="1"/>
  <c r="W57" i="34"/>
  <c r="AC57" i="44" s="1"/>
  <c r="W58" i="34"/>
  <c r="AC58" i="44" s="1"/>
  <c r="W2" i="34"/>
  <c r="AC2" i="44" s="1"/>
  <c r="W59" i="33"/>
  <c r="AB59" i="44" s="1"/>
  <c r="X59" i="33"/>
  <c r="AA59" i="33"/>
  <c r="AB59" i="33" s="1" a="1"/>
  <c r="AB59" i="33" s="1"/>
  <c r="AC59" i="33"/>
  <c r="AD59" i="33" s="1" a="1"/>
  <c r="AD59" i="33" s="1"/>
  <c r="AE59" i="33"/>
  <c r="AF59" i="33"/>
  <c r="X2" i="33"/>
  <c r="AB2" i="46" s="1"/>
  <c r="W3" i="33"/>
  <c r="AB3" i="44" s="1"/>
  <c r="W4" i="33"/>
  <c r="AB4" i="44" s="1"/>
  <c r="W5" i="33"/>
  <c r="AB5" i="44" s="1"/>
  <c r="W6" i="33"/>
  <c r="AB6" i="44" s="1"/>
  <c r="W7" i="33"/>
  <c r="AB7" i="44" s="1"/>
  <c r="W8" i="33"/>
  <c r="AB8" i="44" s="1"/>
  <c r="W9" i="33"/>
  <c r="AB9" i="44" s="1"/>
  <c r="W10" i="33"/>
  <c r="AB10" i="44" s="1"/>
  <c r="W11" i="33"/>
  <c r="AB11" i="44" s="1"/>
  <c r="W12" i="33"/>
  <c r="AB12" i="44" s="1"/>
  <c r="W13" i="33"/>
  <c r="AB13" i="44" s="1"/>
  <c r="W14" i="33"/>
  <c r="AB14" i="44" s="1"/>
  <c r="W15" i="33"/>
  <c r="AB15" i="44" s="1"/>
  <c r="W16" i="33"/>
  <c r="AB16" i="44" s="1"/>
  <c r="W17" i="33"/>
  <c r="AB17" i="44" s="1"/>
  <c r="W18" i="33"/>
  <c r="AB18" i="44" s="1"/>
  <c r="W19" i="33"/>
  <c r="AB19" i="44" s="1"/>
  <c r="W20" i="33"/>
  <c r="AB20" i="44" s="1"/>
  <c r="W21" i="33"/>
  <c r="AB21" i="44" s="1"/>
  <c r="W22" i="33"/>
  <c r="AB22" i="44" s="1"/>
  <c r="W23" i="33"/>
  <c r="AB23" i="44" s="1"/>
  <c r="W24" i="33"/>
  <c r="AB24" i="44" s="1"/>
  <c r="W25" i="33"/>
  <c r="AB25" i="44" s="1"/>
  <c r="W26" i="33"/>
  <c r="AB26" i="44" s="1"/>
  <c r="W27" i="33"/>
  <c r="AB27" i="44" s="1"/>
  <c r="W28" i="33"/>
  <c r="AB28" i="44" s="1"/>
  <c r="W29" i="33"/>
  <c r="AB29" i="44" s="1"/>
  <c r="W30" i="33"/>
  <c r="AB30" i="44" s="1"/>
  <c r="W31" i="33"/>
  <c r="AB31" i="44" s="1"/>
  <c r="W32" i="33"/>
  <c r="AB32" i="44" s="1"/>
  <c r="W33" i="33"/>
  <c r="AB33" i="44" s="1"/>
  <c r="W34" i="33"/>
  <c r="AB34" i="44" s="1"/>
  <c r="W35" i="33"/>
  <c r="AB35" i="44" s="1"/>
  <c r="W36" i="33"/>
  <c r="AB36" i="44" s="1"/>
  <c r="W37" i="33"/>
  <c r="AB37" i="44" s="1"/>
  <c r="W38" i="33"/>
  <c r="AB38" i="44" s="1"/>
  <c r="W39" i="33"/>
  <c r="AB39" i="44" s="1"/>
  <c r="W40" i="33"/>
  <c r="AB40" i="44" s="1"/>
  <c r="W41" i="33"/>
  <c r="AB41" i="44" s="1"/>
  <c r="W42" i="33"/>
  <c r="AB42" i="44" s="1"/>
  <c r="W43" i="33"/>
  <c r="AB43" i="44" s="1"/>
  <c r="W44" i="33"/>
  <c r="AB44" i="44" s="1"/>
  <c r="W45" i="33"/>
  <c r="AB45" i="44" s="1"/>
  <c r="W46" i="33"/>
  <c r="AB46" i="44" s="1"/>
  <c r="W47" i="33"/>
  <c r="AB47" i="44" s="1"/>
  <c r="W48" i="33"/>
  <c r="AB48" i="44" s="1"/>
  <c r="W49" i="33"/>
  <c r="AB49" i="44" s="1"/>
  <c r="W50" i="33"/>
  <c r="AB50" i="44" s="1"/>
  <c r="W51" i="33"/>
  <c r="AB51" i="44" s="1"/>
  <c r="W52" i="33"/>
  <c r="AB52" i="44" s="1"/>
  <c r="W53" i="33"/>
  <c r="AB53" i="44" s="1"/>
  <c r="W54" i="33"/>
  <c r="AB54" i="44" s="1"/>
  <c r="W55" i="33"/>
  <c r="AB55" i="44" s="1"/>
  <c r="W56" i="33"/>
  <c r="AB56" i="44" s="1"/>
  <c r="W57" i="33"/>
  <c r="AB57" i="44" s="1"/>
  <c r="W58" i="33"/>
  <c r="AB58" i="44" s="1"/>
  <c r="W2" i="33"/>
  <c r="AB2" i="44" s="1"/>
  <c r="W59" i="32"/>
  <c r="AA59" i="44" s="1"/>
  <c r="X59" i="32"/>
  <c r="AA59" i="32"/>
  <c r="AB59" i="32" s="1" a="1"/>
  <c r="AB59" i="32" s="1"/>
  <c r="AC59" i="32"/>
  <c r="AD59" i="32" s="1" a="1"/>
  <c r="AD59" i="32" s="1"/>
  <c r="AE59" i="32"/>
  <c r="AF59" i="32"/>
  <c r="W3" i="32"/>
  <c r="AA3" i="44" s="1"/>
  <c r="W4" i="32"/>
  <c r="AA4" i="44" s="1"/>
  <c r="W5" i="32"/>
  <c r="AA5" i="44" s="1"/>
  <c r="W6" i="32"/>
  <c r="AA6" i="44" s="1"/>
  <c r="W7" i="32"/>
  <c r="AA7" i="44" s="1"/>
  <c r="W8" i="32"/>
  <c r="AA8" i="44" s="1"/>
  <c r="W9" i="32"/>
  <c r="AA9" i="44" s="1"/>
  <c r="W10" i="32"/>
  <c r="AA10" i="44" s="1"/>
  <c r="W11" i="32"/>
  <c r="AA11" i="44" s="1"/>
  <c r="W12" i="32"/>
  <c r="AA12" i="44" s="1"/>
  <c r="W13" i="32"/>
  <c r="AA13" i="44" s="1"/>
  <c r="W14" i="32"/>
  <c r="AA14" i="44" s="1"/>
  <c r="W15" i="32"/>
  <c r="AA15" i="44" s="1"/>
  <c r="W16" i="32"/>
  <c r="AA16" i="44" s="1"/>
  <c r="W17" i="32"/>
  <c r="AA17" i="44" s="1"/>
  <c r="W18" i="32"/>
  <c r="AA18" i="44" s="1"/>
  <c r="W19" i="32"/>
  <c r="AA19" i="44" s="1"/>
  <c r="W20" i="32"/>
  <c r="AA20" i="44" s="1"/>
  <c r="W21" i="32"/>
  <c r="AA21" i="44" s="1"/>
  <c r="W22" i="32"/>
  <c r="AA22" i="44" s="1"/>
  <c r="W23" i="32"/>
  <c r="AA23" i="44" s="1"/>
  <c r="W24" i="32"/>
  <c r="AA24" i="44" s="1"/>
  <c r="W25" i="32"/>
  <c r="AA25" i="44" s="1"/>
  <c r="W26" i="32"/>
  <c r="AA26" i="44" s="1"/>
  <c r="W27" i="32"/>
  <c r="AA27" i="44" s="1"/>
  <c r="W28" i="32"/>
  <c r="AA28" i="44" s="1"/>
  <c r="W29" i="32"/>
  <c r="AA29" i="44" s="1"/>
  <c r="W30" i="32"/>
  <c r="AA30" i="44" s="1"/>
  <c r="W31" i="32"/>
  <c r="AA31" i="44" s="1"/>
  <c r="W32" i="32"/>
  <c r="AA32" i="44" s="1"/>
  <c r="W33" i="32"/>
  <c r="AA33" i="44" s="1"/>
  <c r="W34" i="32"/>
  <c r="AA34" i="44" s="1"/>
  <c r="W35" i="32"/>
  <c r="AA35" i="44" s="1"/>
  <c r="W36" i="32"/>
  <c r="AA36" i="44" s="1"/>
  <c r="W37" i="32"/>
  <c r="AA37" i="44" s="1"/>
  <c r="W38" i="32"/>
  <c r="AA38" i="44" s="1"/>
  <c r="W39" i="32"/>
  <c r="AA39" i="44" s="1"/>
  <c r="W40" i="32"/>
  <c r="AA40" i="44" s="1"/>
  <c r="W41" i="32"/>
  <c r="AA41" i="44" s="1"/>
  <c r="W42" i="32"/>
  <c r="AA42" i="44" s="1"/>
  <c r="W43" i="32"/>
  <c r="AA43" i="44" s="1"/>
  <c r="W44" i="32"/>
  <c r="AA44" i="44" s="1"/>
  <c r="W45" i="32"/>
  <c r="AA45" i="44" s="1"/>
  <c r="W46" i="32"/>
  <c r="AA46" i="44" s="1"/>
  <c r="W47" i="32"/>
  <c r="AA47" i="44" s="1"/>
  <c r="W48" i="32"/>
  <c r="AA48" i="44" s="1"/>
  <c r="W49" i="32"/>
  <c r="AA49" i="44" s="1"/>
  <c r="W50" i="32"/>
  <c r="AA50" i="44" s="1"/>
  <c r="W51" i="32"/>
  <c r="AA51" i="44" s="1"/>
  <c r="W52" i="32"/>
  <c r="AA52" i="44" s="1"/>
  <c r="W53" i="32"/>
  <c r="AA53" i="44" s="1"/>
  <c r="W54" i="32"/>
  <c r="AA54" i="44" s="1"/>
  <c r="W55" i="32"/>
  <c r="AA55" i="44" s="1"/>
  <c r="W56" i="32"/>
  <c r="AA56" i="44" s="1"/>
  <c r="W57" i="32"/>
  <c r="AA57" i="44" s="1"/>
  <c r="W58" i="32"/>
  <c r="AA58" i="44" s="1"/>
  <c r="W2" i="32"/>
  <c r="AA2" i="44" s="1"/>
  <c r="W59" i="31"/>
  <c r="Z59" i="44" s="1"/>
  <c r="X59" i="31"/>
  <c r="AA59" i="31"/>
  <c r="AB59" i="31" s="1" a="1"/>
  <c r="AB59" i="31" s="1"/>
  <c r="AC59" i="31"/>
  <c r="AD59" i="31" s="1" a="1"/>
  <c r="AD59" i="31" s="1"/>
  <c r="AE59" i="31"/>
  <c r="AF59" i="31"/>
  <c r="W3" i="31"/>
  <c r="Z3" i="44" s="1"/>
  <c r="W4" i="31"/>
  <c r="Z4" i="44" s="1"/>
  <c r="W5" i="31"/>
  <c r="Z5" i="44" s="1"/>
  <c r="W6" i="31"/>
  <c r="Z6" i="44" s="1"/>
  <c r="W7" i="31"/>
  <c r="Z7" i="44" s="1"/>
  <c r="W8" i="31"/>
  <c r="Z8" i="44" s="1"/>
  <c r="W9" i="31"/>
  <c r="Z9" i="44" s="1"/>
  <c r="W10" i="31"/>
  <c r="Z10" i="44" s="1"/>
  <c r="W11" i="31"/>
  <c r="Z11" i="44" s="1"/>
  <c r="W12" i="31"/>
  <c r="Z12" i="44" s="1"/>
  <c r="W13" i="31"/>
  <c r="Z13" i="44" s="1"/>
  <c r="W14" i="31"/>
  <c r="Z14" i="44" s="1"/>
  <c r="W15" i="31"/>
  <c r="Z15" i="44" s="1"/>
  <c r="W16" i="31"/>
  <c r="Z16" i="44" s="1"/>
  <c r="W17" i="31"/>
  <c r="Z17" i="44" s="1"/>
  <c r="W18" i="31"/>
  <c r="Z18" i="44" s="1"/>
  <c r="W19" i="31"/>
  <c r="Z19" i="44" s="1"/>
  <c r="W20" i="31"/>
  <c r="Z20" i="44" s="1"/>
  <c r="W21" i="31"/>
  <c r="Z21" i="44" s="1"/>
  <c r="W22" i="31"/>
  <c r="Z22" i="44" s="1"/>
  <c r="W23" i="31"/>
  <c r="Z23" i="44" s="1"/>
  <c r="W24" i="31"/>
  <c r="Z24" i="44" s="1"/>
  <c r="W25" i="31"/>
  <c r="Z25" i="44" s="1"/>
  <c r="W26" i="31"/>
  <c r="Z26" i="44" s="1"/>
  <c r="W27" i="31"/>
  <c r="Z27" i="44" s="1"/>
  <c r="W28" i="31"/>
  <c r="Z28" i="44" s="1"/>
  <c r="W29" i="31"/>
  <c r="Z29" i="44" s="1"/>
  <c r="W30" i="31"/>
  <c r="Z30" i="44" s="1"/>
  <c r="W31" i="31"/>
  <c r="Z31" i="44" s="1"/>
  <c r="W32" i="31"/>
  <c r="Z32" i="44" s="1"/>
  <c r="W33" i="31"/>
  <c r="Z33" i="44" s="1"/>
  <c r="W34" i="31"/>
  <c r="Z34" i="44" s="1"/>
  <c r="W35" i="31"/>
  <c r="Z35" i="44" s="1"/>
  <c r="W36" i="31"/>
  <c r="Z36" i="44" s="1"/>
  <c r="W37" i="31"/>
  <c r="Z37" i="44" s="1"/>
  <c r="W38" i="31"/>
  <c r="Z38" i="44" s="1"/>
  <c r="W39" i="31"/>
  <c r="Z39" i="44" s="1"/>
  <c r="W40" i="31"/>
  <c r="Z40" i="44" s="1"/>
  <c r="W41" i="31"/>
  <c r="Z41" i="44" s="1"/>
  <c r="W42" i="31"/>
  <c r="Z42" i="44" s="1"/>
  <c r="W43" i="31"/>
  <c r="Z43" i="44" s="1"/>
  <c r="W44" i="31"/>
  <c r="Z44" i="44" s="1"/>
  <c r="W45" i="31"/>
  <c r="Z45" i="44" s="1"/>
  <c r="W46" i="31"/>
  <c r="Z46" i="44" s="1"/>
  <c r="W47" i="31"/>
  <c r="Z47" i="44" s="1"/>
  <c r="W48" i="31"/>
  <c r="Z48" i="44" s="1"/>
  <c r="W49" i="31"/>
  <c r="Z49" i="44" s="1"/>
  <c r="W50" i="31"/>
  <c r="Z50" i="44" s="1"/>
  <c r="W51" i="31"/>
  <c r="Z51" i="44" s="1"/>
  <c r="W52" i="31"/>
  <c r="Z52" i="44" s="1"/>
  <c r="W53" i="31"/>
  <c r="Z53" i="44" s="1"/>
  <c r="W54" i="31"/>
  <c r="Z54" i="44" s="1"/>
  <c r="W55" i="31"/>
  <c r="Z55" i="44" s="1"/>
  <c r="W56" i="31"/>
  <c r="Z56" i="44" s="1"/>
  <c r="W57" i="31"/>
  <c r="Z57" i="44" s="1"/>
  <c r="W58" i="31"/>
  <c r="Z58" i="44" s="1"/>
  <c r="W2" i="31"/>
  <c r="Z2" i="44" s="1"/>
  <c r="X2" i="29"/>
  <c r="X3" i="46" s="1"/>
  <c r="X3" i="30"/>
  <c r="Y3" i="46" s="1"/>
  <c r="X4" i="30"/>
  <c r="Y4" i="46" s="1"/>
  <c r="X5" i="30"/>
  <c r="Y5" i="46" s="1"/>
  <c r="X6" i="30"/>
  <c r="Y6" i="46" s="1"/>
  <c r="X7" i="30"/>
  <c r="Y7" i="46" s="1"/>
  <c r="X8" i="30"/>
  <c r="Y8" i="46" s="1"/>
  <c r="X9" i="30"/>
  <c r="Y9" i="46" s="1"/>
  <c r="X10" i="30"/>
  <c r="Y10" i="46" s="1"/>
  <c r="X11" i="30"/>
  <c r="Y11" i="46" s="1"/>
  <c r="X12" i="30"/>
  <c r="Y12" i="46" s="1"/>
  <c r="X13" i="30"/>
  <c r="Y13" i="46" s="1"/>
  <c r="X14" i="30"/>
  <c r="Y14" i="46" s="1"/>
  <c r="X15" i="30"/>
  <c r="Y15" i="46" s="1"/>
  <c r="X16" i="30"/>
  <c r="Y16" i="46" s="1"/>
  <c r="X17" i="30"/>
  <c r="Y17" i="46" s="1"/>
  <c r="X18" i="30"/>
  <c r="Y18" i="46" s="1"/>
  <c r="X19" i="30"/>
  <c r="Y19" i="46" s="1"/>
  <c r="X20" i="30"/>
  <c r="Y20" i="46" s="1"/>
  <c r="X21" i="30"/>
  <c r="Y21" i="46" s="1"/>
  <c r="X22" i="30"/>
  <c r="Y22" i="46" s="1"/>
  <c r="X23" i="30"/>
  <c r="Y23" i="46" s="1"/>
  <c r="X24" i="30"/>
  <c r="Y24" i="46" s="1"/>
  <c r="X25" i="30"/>
  <c r="Y25" i="46" s="1"/>
  <c r="X26" i="30"/>
  <c r="Y26" i="46" s="1"/>
  <c r="X27" i="30"/>
  <c r="Y27" i="46" s="1"/>
  <c r="X28" i="30"/>
  <c r="Y28" i="46" s="1"/>
  <c r="X29" i="30"/>
  <c r="Y29" i="46" s="1"/>
  <c r="X30" i="30"/>
  <c r="Y30" i="46" s="1"/>
  <c r="X31" i="30"/>
  <c r="Y31" i="46" s="1"/>
  <c r="X32" i="30"/>
  <c r="Y32" i="46" s="1"/>
  <c r="X33" i="30"/>
  <c r="Y33" i="46" s="1"/>
  <c r="X34" i="30"/>
  <c r="Y34" i="46" s="1"/>
  <c r="X35" i="30"/>
  <c r="Y35" i="46" s="1"/>
  <c r="X36" i="30"/>
  <c r="Y36" i="46" s="1"/>
  <c r="X37" i="30"/>
  <c r="Y37" i="46" s="1"/>
  <c r="X38" i="30"/>
  <c r="Y38" i="46" s="1"/>
  <c r="X39" i="30"/>
  <c r="Y39" i="46" s="1"/>
  <c r="X40" i="30"/>
  <c r="Y40" i="46" s="1"/>
  <c r="X41" i="30"/>
  <c r="Y41" i="46" s="1"/>
  <c r="X42" i="30"/>
  <c r="Y42" i="46" s="1"/>
  <c r="X43" i="30"/>
  <c r="Y43" i="46" s="1"/>
  <c r="X44" i="30"/>
  <c r="Y44" i="46" s="1"/>
  <c r="X45" i="30"/>
  <c r="Y45" i="46" s="1"/>
  <c r="X46" i="30"/>
  <c r="Y46" i="46" s="1"/>
  <c r="X47" i="30"/>
  <c r="Y47" i="46" s="1"/>
  <c r="X48" i="30"/>
  <c r="Y48" i="46" s="1"/>
  <c r="X49" i="30"/>
  <c r="Y49" i="46" s="1"/>
  <c r="X50" i="30"/>
  <c r="Y50" i="46" s="1"/>
  <c r="X51" i="30"/>
  <c r="Y51" i="46" s="1"/>
  <c r="X52" i="30"/>
  <c r="Y52" i="46" s="1"/>
  <c r="X53" i="30"/>
  <c r="Y53" i="46" s="1"/>
  <c r="X54" i="30"/>
  <c r="Y54" i="46" s="1"/>
  <c r="X55" i="30"/>
  <c r="Y55" i="46" s="1"/>
  <c r="X56" i="30"/>
  <c r="Y56" i="46" s="1"/>
  <c r="X57" i="30"/>
  <c r="Y57" i="46" s="1"/>
  <c r="X58" i="30"/>
  <c r="Y58" i="46" s="1"/>
  <c r="X59" i="30"/>
  <c r="X2" i="30"/>
  <c r="Y2" i="46" s="1"/>
  <c r="AA59" i="30"/>
  <c r="AB59" i="30" s="1" a="1"/>
  <c r="AB59" i="30" s="1"/>
  <c r="AC59" i="30"/>
  <c r="AD59" i="30" s="1" a="1"/>
  <c r="AD59" i="30" s="1"/>
  <c r="AE59" i="30"/>
  <c r="AF59" i="30"/>
  <c r="W59" i="30"/>
  <c r="Y59" i="44" s="1"/>
  <c r="W3" i="30"/>
  <c r="Y3" i="44" s="1"/>
  <c r="W4" i="30"/>
  <c r="Y4" i="44" s="1"/>
  <c r="W5" i="30"/>
  <c r="Y5" i="44" s="1"/>
  <c r="W6" i="30"/>
  <c r="Y6" i="44" s="1"/>
  <c r="W7" i="30"/>
  <c r="Y7" i="44" s="1"/>
  <c r="W8" i="30"/>
  <c r="Y8" i="44" s="1"/>
  <c r="W9" i="30"/>
  <c r="Y9" i="44" s="1"/>
  <c r="W10" i="30"/>
  <c r="Y10" i="44" s="1"/>
  <c r="W11" i="30"/>
  <c r="Y11" i="44" s="1"/>
  <c r="W12" i="30"/>
  <c r="Y12" i="44" s="1"/>
  <c r="W13" i="30"/>
  <c r="Y13" i="44" s="1"/>
  <c r="W14" i="30"/>
  <c r="Y14" i="44" s="1"/>
  <c r="W15" i="30"/>
  <c r="Y15" i="44" s="1"/>
  <c r="W16" i="30"/>
  <c r="Y16" i="44" s="1"/>
  <c r="W17" i="30"/>
  <c r="Y17" i="44" s="1"/>
  <c r="W18" i="30"/>
  <c r="Y18" i="44" s="1"/>
  <c r="W19" i="30"/>
  <c r="Y19" i="44" s="1"/>
  <c r="W20" i="30"/>
  <c r="Y20" i="44" s="1"/>
  <c r="W21" i="30"/>
  <c r="Y21" i="44" s="1"/>
  <c r="W22" i="30"/>
  <c r="Y22" i="44" s="1"/>
  <c r="W23" i="30"/>
  <c r="Y23" i="44" s="1"/>
  <c r="W24" i="30"/>
  <c r="Y24" i="44" s="1"/>
  <c r="W25" i="30"/>
  <c r="Y25" i="44" s="1"/>
  <c r="W26" i="30"/>
  <c r="Y26" i="44" s="1"/>
  <c r="W27" i="30"/>
  <c r="Y27" i="44" s="1"/>
  <c r="W28" i="30"/>
  <c r="Y28" i="44" s="1"/>
  <c r="W29" i="30"/>
  <c r="Y29" i="44" s="1"/>
  <c r="W30" i="30"/>
  <c r="Y30" i="44" s="1"/>
  <c r="W31" i="30"/>
  <c r="Y31" i="44" s="1"/>
  <c r="W32" i="30"/>
  <c r="Y32" i="44" s="1"/>
  <c r="W33" i="30"/>
  <c r="Y33" i="44" s="1"/>
  <c r="W34" i="30"/>
  <c r="Y34" i="44" s="1"/>
  <c r="W35" i="30"/>
  <c r="Y35" i="44" s="1"/>
  <c r="W36" i="30"/>
  <c r="Y36" i="44" s="1"/>
  <c r="W37" i="30"/>
  <c r="Y37" i="44" s="1"/>
  <c r="W38" i="30"/>
  <c r="Y38" i="44" s="1"/>
  <c r="W39" i="30"/>
  <c r="Y39" i="44" s="1"/>
  <c r="W40" i="30"/>
  <c r="Y40" i="44" s="1"/>
  <c r="W41" i="30"/>
  <c r="Y41" i="44" s="1"/>
  <c r="W42" i="30"/>
  <c r="Y42" i="44" s="1"/>
  <c r="W43" i="30"/>
  <c r="Y43" i="44" s="1"/>
  <c r="W44" i="30"/>
  <c r="Y44" i="44" s="1"/>
  <c r="W45" i="30"/>
  <c r="Y45" i="44" s="1"/>
  <c r="W46" i="30"/>
  <c r="Y46" i="44" s="1"/>
  <c r="W47" i="30"/>
  <c r="Y47" i="44" s="1"/>
  <c r="W48" i="30"/>
  <c r="Y48" i="44" s="1"/>
  <c r="W49" i="30"/>
  <c r="Y49" i="44" s="1"/>
  <c r="W50" i="30"/>
  <c r="Y50" i="44" s="1"/>
  <c r="W51" i="30"/>
  <c r="Y51" i="44" s="1"/>
  <c r="W52" i="30"/>
  <c r="Y52" i="44" s="1"/>
  <c r="W53" i="30"/>
  <c r="Y53" i="44" s="1"/>
  <c r="W54" i="30"/>
  <c r="Y54" i="44" s="1"/>
  <c r="W55" i="30"/>
  <c r="Y55" i="44" s="1"/>
  <c r="W56" i="30"/>
  <c r="Y56" i="44" s="1"/>
  <c r="W57" i="30"/>
  <c r="Y57" i="44" s="1"/>
  <c r="W58" i="30"/>
  <c r="Y58" i="44" s="1"/>
  <c r="W2" i="30"/>
  <c r="Y2" i="44" s="1"/>
  <c r="W58" i="29"/>
  <c r="X59" i="44" s="1"/>
  <c r="AA58" i="29"/>
  <c r="AB58" i="29" s="1" a="1"/>
  <c r="AB58" i="29" s="1"/>
  <c r="AD58" i="29" a="1"/>
  <c r="AD58" i="29" s="1"/>
  <c r="AF58" i="29"/>
  <c r="W3" i="29"/>
  <c r="X4" i="44" s="1"/>
  <c r="W4" i="29"/>
  <c r="X5" i="44" s="1"/>
  <c r="W5" i="29"/>
  <c r="X6" i="44" s="1"/>
  <c r="W6" i="29"/>
  <c r="X7" i="44" s="1"/>
  <c r="W7" i="29"/>
  <c r="X8" i="44" s="1"/>
  <c r="W8" i="29"/>
  <c r="X9" i="44" s="1"/>
  <c r="W9" i="29"/>
  <c r="X10" i="44" s="1"/>
  <c r="W10" i="29"/>
  <c r="X11" i="44" s="1"/>
  <c r="W11" i="29"/>
  <c r="X12" i="44" s="1"/>
  <c r="W12" i="29"/>
  <c r="X13" i="44" s="1"/>
  <c r="W13" i="29"/>
  <c r="X14" i="44" s="1"/>
  <c r="W14" i="29"/>
  <c r="X15" i="44" s="1"/>
  <c r="W15" i="29"/>
  <c r="X16" i="44" s="1"/>
  <c r="W16" i="29"/>
  <c r="X17" i="44" s="1"/>
  <c r="W17" i="29"/>
  <c r="X18" i="44" s="1"/>
  <c r="W18" i="29"/>
  <c r="X19" i="44" s="1"/>
  <c r="W19" i="29"/>
  <c r="X20" i="44" s="1"/>
  <c r="W20" i="29"/>
  <c r="X21" i="44" s="1"/>
  <c r="W21" i="29"/>
  <c r="X22" i="44" s="1"/>
  <c r="W22" i="29"/>
  <c r="X23" i="44" s="1"/>
  <c r="W23" i="29"/>
  <c r="X24" i="44" s="1"/>
  <c r="W24" i="29"/>
  <c r="X25" i="44" s="1"/>
  <c r="W25" i="29"/>
  <c r="X26" i="44" s="1"/>
  <c r="W26" i="29"/>
  <c r="X27" i="44" s="1"/>
  <c r="W27" i="29"/>
  <c r="X28" i="44" s="1"/>
  <c r="W28" i="29"/>
  <c r="X29" i="44" s="1"/>
  <c r="W29" i="29"/>
  <c r="X30" i="44" s="1"/>
  <c r="W30" i="29"/>
  <c r="X31" i="44" s="1"/>
  <c r="W31" i="29"/>
  <c r="X32" i="44" s="1"/>
  <c r="W32" i="29"/>
  <c r="X33" i="44" s="1"/>
  <c r="W33" i="29"/>
  <c r="X34" i="44" s="1"/>
  <c r="W34" i="29"/>
  <c r="X35" i="44" s="1"/>
  <c r="W35" i="29"/>
  <c r="X36" i="44" s="1"/>
  <c r="W36" i="29"/>
  <c r="X37" i="44" s="1"/>
  <c r="W37" i="29"/>
  <c r="X38" i="44" s="1"/>
  <c r="W38" i="29"/>
  <c r="X39" i="44" s="1"/>
  <c r="W39" i="29"/>
  <c r="X40" i="44" s="1"/>
  <c r="W40" i="29"/>
  <c r="X41" i="44" s="1"/>
  <c r="W41" i="29"/>
  <c r="X42" i="44" s="1"/>
  <c r="W42" i="29"/>
  <c r="X43" i="44" s="1"/>
  <c r="W43" i="29"/>
  <c r="X44" i="44" s="1"/>
  <c r="W44" i="29"/>
  <c r="X45" i="44" s="1"/>
  <c r="W45" i="29"/>
  <c r="X46" i="44" s="1"/>
  <c r="W46" i="29"/>
  <c r="X47" i="44" s="1"/>
  <c r="W47" i="29"/>
  <c r="X48" i="44" s="1"/>
  <c r="W48" i="29"/>
  <c r="X49" i="44" s="1"/>
  <c r="W49" i="29"/>
  <c r="X50" i="44" s="1"/>
  <c r="W50" i="29"/>
  <c r="X51" i="44" s="1"/>
  <c r="W51" i="29"/>
  <c r="X52" i="44" s="1"/>
  <c r="W52" i="29"/>
  <c r="X53" i="44" s="1"/>
  <c r="W53" i="29"/>
  <c r="X54" i="44" s="1"/>
  <c r="W54" i="29"/>
  <c r="X55" i="44" s="1"/>
  <c r="W55" i="29"/>
  <c r="X56" i="44" s="1"/>
  <c r="W56" i="29"/>
  <c r="X57" i="44" s="1"/>
  <c r="W57" i="29"/>
  <c r="X58" i="44" s="1"/>
  <c r="W2" i="29"/>
  <c r="X3" i="44" l="1"/>
  <c r="D24" i="55"/>
  <c r="D30" i="55"/>
  <c r="D31" i="55"/>
  <c r="AD12" i="44"/>
  <c r="E30" i="3"/>
  <c r="D30" i="3" s="1"/>
  <c r="AE12" i="44"/>
  <c r="E31" i="3"/>
  <c r="D31" i="3" s="1"/>
  <c r="AG59" i="46"/>
  <c r="AC59" i="46"/>
  <c r="AB59" i="46"/>
  <c r="AA59" i="46"/>
  <c r="Z59" i="46"/>
  <c r="Y59" i="46"/>
  <c r="K88" i="42"/>
  <c r="J59" i="44"/>
  <c r="W59" i="28" l="1"/>
  <c r="W59" i="44" s="1"/>
  <c r="X59" i="28"/>
  <c r="AA59" i="28"/>
  <c r="AB59" i="28" s="1" a="1"/>
  <c r="AB59" i="28" s="1"/>
  <c r="AC59" i="28"/>
  <c r="AD59" i="28" s="1" a="1"/>
  <c r="AD59" i="28" s="1"/>
  <c r="AE59" i="28"/>
  <c r="AF59" i="28"/>
  <c r="W3" i="28"/>
  <c r="W3" i="44" s="1"/>
  <c r="W4" i="28"/>
  <c r="W4" i="44" s="1"/>
  <c r="W5" i="28"/>
  <c r="W5" i="44" s="1"/>
  <c r="W6" i="28"/>
  <c r="W6" i="44" s="1"/>
  <c r="W7" i="28"/>
  <c r="W7" i="44" s="1"/>
  <c r="W8" i="28"/>
  <c r="W8" i="44" s="1"/>
  <c r="W9" i="28"/>
  <c r="W9" i="44" s="1"/>
  <c r="W10" i="28"/>
  <c r="W10" i="44" s="1"/>
  <c r="W11" i="28"/>
  <c r="W11" i="44" s="1"/>
  <c r="W12" i="28"/>
  <c r="W12" i="44" s="1"/>
  <c r="W13" i="28"/>
  <c r="W13" i="44" s="1"/>
  <c r="W14" i="28"/>
  <c r="W14" i="44" s="1"/>
  <c r="W15" i="28"/>
  <c r="W15" i="44" s="1"/>
  <c r="W16" i="28"/>
  <c r="W16" i="44" s="1"/>
  <c r="W17" i="28"/>
  <c r="W17" i="44" s="1"/>
  <c r="W18" i="28"/>
  <c r="W18" i="44" s="1"/>
  <c r="W19" i="28"/>
  <c r="W19" i="44" s="1"/>
  <c r="W20" i="28"/>
  <c r="W20" i="44" s="1"/>
  <c r="W21" i="28"/>
  <c r="W21" i="44" s="1"/>
  <c r="W22" i="28"/>
  <c r="W22" i="44" s="1"/>
  <c r="W23" i="28"/>
  <c r="W23" i="44" s="1"/>
  <c r="W24" i="28"/>
  <c r="W24" i="44" s="1"/>
  <c r="W25" i="28"/>
  <c r="W25" i="44" s="1"/>
  <c r="W26" i="28"/>
  <c r="W26" i="44" s="1"/>
  <c r="W27" i="28"/>
  <c r="W27" i="44" s="1"/>
  <c r="W28" i="28"/>
  <c r="W28" i="44" s="1"/>
  <c r="W29" i="28"/>
  <c r="W29" i="44" s="1"/>
  <c r="W30" i="28"/>
  <c r="W30" i="44" s="1"/>
  <c r="W31" i="28"/>
  <c r="W31" i="44" s="1"/>
  <c r="W32" i="28"/>
  <c r="W32" i="44" s="1"/>
  <c r="W33" i="28"/>
  <c r="W33" i="44" s="1"/>
  <c r="W34" i="28"/>
  <c r="W34" i="44" s="1"/>
  <c r="W35" i="28"/>
  <c r="W35" i="44" s="1"/>
  <c r="W36" i="28"/>
  <c r="W36" i="44" s="1"/>
  <c r="W37" i="28"/>
  <c r="W37" i="44" s="1"/>
  <c r="W38" i="28"/>
  <c r="W38" i="44" s="1"/>
  <c r="W39" i="28"/>
  <c r="W39" i="44" s="1"/>
  <c r="W40" i="28"/>
  <c r="W40" i="44" s="1"/>
  <c r="W41" i="28"/>
  <c r="W41" i="44" s="1"/>
  <c r="W42" i="28"/>
  <c r="W42" i="44" s="1"/>
  <c r="W43" i="28"/>
  <c r="W43" i="44" s="1"/>
  <c r="W44" i="28"/>
  <c r="W44" i="44" s="1"/>
  <c r="W45" i="28"/>
  <c r="W45" i="44" s="1"/>
  <c r="W46" i="28"/>
  <c r="W46" i="44" s="1"/>
  <c r="W47" i="28"/>
  <c r="W47" i="44" s="1"/>
  <c r="W48" i="28"/>
  <c r="W48" i="44" s="1"/>
  <c r="W49" i="28"/>
  <c r="W49" i="44" s="1"/>
  <c r="W50" i="28"/>
  <c r="W50" i="44" s="1"/>
  <c r="W51" i="28"/>
  <c r="W51" i="44" s="1"/>
  <c r="W52" i="28"/>
  <c r="W52" i="44" s="1"/>
  <c r="W53" i="28"/>
  <c r="W53" i="44" s="1"/>
  <c r="W54" i="28"/>
  <c r="W54" i="44" s="1"/>
  <c r="W55" i="28"/>
  <c r="W55" i="44" s="1"/>
  <c r="W56" i="28"/>
  <c r="W56" i="44" s="1"/>
  <c r="W57" i="28"/>
  <c r="W57" i="44" s="1"/>
  <c r="W58" i="28"/>
  <c r="W58" i="44" s="1"/>
  <c r="W2" i="28"/>
  <c r="AA59" i="27"/>
  <c r="AB59" i="27" s="1" a="1"/>
  <c r="AB59" i="27" s="1"/>
  <c r="AD59" i="27" a="1"/>
  <c r="AD59" i="27" s="1"/>
  <c r="AF59" i="27"/>
  <c r="W59" i="27"/>
  <c r="V59" i="44" s="1"/>
  <c r="W3" i="27"/>
  <c r="V3" i="44" s="1"/>
  <c r="W4" i="27"/>
  <c r="V4" i="44" s="1"/>
  <c r="W5" i="27"/>
  <c r="V5" i="44" s="1"/>
  <c r="W6" i="27"/>
  <c r="V6" i="44" s="1"/>
  <c r="W7" i="27"/>
  <c r="V7" i="44" s="1"/>
  <c r="W8" i="27"/>
  <c r="V8" i="44" s="1"/>
  <c r="W9" i="27"/>
  <c r="V9" i="44" s="1"/>
  <c r="W10" i="27"/>
  <c r="V10" i="44" s="1"/>
  <c r="W11" i="27"/>
  <c r="V11" i="44" s="1"/>
  <c r="W12" i="27"/>
  <c r="V12" i="44" s="1"/>
  <c r="W13" i="27"/>
  <c r="V13" i="44" s="1"/>
  <c r="W14" i="27"/>
  <c r="V14" i="44" s="1"/>
  <c r="W15" i="27"/>
  <c r="V15" i="44" s="1"/>
  <c r="W16" i="27"/>
  <c r="V16" i="44" s="1"/>
  <c r="W17" i="27"/>
  <c r="V17" i="44" s="1"/>
  <c r="W18" i="27"/>
  <c r="V18" i="44" s="1"/>
  <c r="W19" i="27"/>
  <c r="V19" i="44" s="1"/>
  <c r="W20" i="27"/>
  <c r="V20" i="44" s="1"/>
  <c r="W21" i="27"/>
  <c r="V21" i="44" s="1"/>
  <c r="W22" i="27"/>
  <c r="V22" i="44" s="1"/>
  <c r="W23" i="27"/>
  <c r="V23" i="44" s="1"/>
  <c r="W24" i="27"/>
  <c r="V24" i="44" s="1"/>
  <c r="W25" i="27"/>
  <c r="V25" i="44" s="1"/>
  <c r="W26" i="27"/>
  <c r="V26" i="44" s="1"/>
  <c r="W27" i="27"/>
  <c r="V27" i="44" s="1"/>
  <c r="W28" i="27"/>
  <c r="V28" i="44" s="1"/>
  <c r="W29" i="27"/>
  <c r="V29" i="44" s="1"/>
  <c r="W30" i="27"/>
  <c r="V30" i="44" s="1"/>
  <c r="W31" i="27"/>
  <c r="V31" i="44" s="1"/>
  <c r="W32" i="27"/>
  <c r="V32" i="44" s="1"/>
  <c r="W33" i="27"/>
  <c r="V33" i="44" s="1"/>
  <c r="W34" i="27"/>
  <c r="V34" i="44" s="1"/>
  <c r="W35" i="27"/>
  <c r="V35" i="44" s="1"/>
  <c r="W36" i="27"/>
  <c r="V36" i="44" s="1"/>
  <c r="W37" i="27"/>
  <c r="V37" i="44" s="1"/>
  <c r="W38" i="27"/>
  <c r="V38" i="44" s="1"/>
  <c r="W39" i="27"/>
  <c r="V39" i="44" s="1"/>
  <c r="W40" i="27"/>
  <c r="V40" i="44" s="1"/>
  <c r="W41" i="27"/>
  <c r="V41" i="44" s="1"/>
  <c r="W42" i="27"/>
  <c r="V42" i="44" s="1"/>
  <c r="W43" i="27"/>
  <c r="V43" i="44" s="1"/>
  <c r="W44" i="27"/>
  <c r="V44" i="44" s="1"/>
  <c r="W45" i="27"/>
  <c r="V45" i="44" s="1"/>
  <c r="W46" i="27"/>
  <c r="V46" i="44" s="1"/>
  <c r="W47" i="27"/>
  <c r="V47" i="44" s="1"/>
  <c r="W48" i="27"/>
  <c r="V48" i="44" s="1"/>
  <c r="W49" i="27"/>
  <c r="V49" i="44" s="1"/>
  <c r="W50" i="27"/>
  <c r="V50" i="44" s="1"/>
  <c r="W51" i="27"/>
  <c r="V51" i="44" s="1"/>
  <c r="W52" i="27"/>
  <c r="V52" i="44" s="1"/>
  <c r="W53" i="27"/>
  <c r="V53" i="44" s="1"/>
  <c r="W54" i="27"/>
  <c r="V54" i="44" s="1"/>
  <c r="W55" i="27"/>
  <c r="V55" i="44" s="1"/>
  <c r="W56" i="27"/>
  <c r="V56" i="44" s="1"/>
  <c r="W57" i="27"/>
  <c r="V57" i="44" s="1"/>
  <c r="W58" i="27"/>
  <c r="V58" i="44" s="1"/>
  <c r="W2" i="27"/>
  <c r="X59" i="26"/>
  <c r="AA59" i="26"/>
  <c r="AB59" i="26" s="1" a="1"/>
  <c r="AB59" i="26" s="1"/>
  <c r="AC59" i="26"/>
  <c r="AD59" i="26" s="1" a="1"/>
  <c r="AD59" i="26" s="1"/>
  <c r="AE59" i="26"/>
  <c r="AF59" i="26"/>
  <c r="W59" i="26"/>
  <c r="U59" i="44" s="1"/>
  <c r="W3" i="26"/>
  <c r="U3" i="44" s="1"/>
  <c r="W4" i="26"/>
  <c r="U4" i="44" s="1"/>
  <c r="W5" i="26"/>
  <c r="U5" i="44" s="1"/>
  <c r="W6" i="26"/>
  <c r="U6" i="44" s="1"/>
  <c r="W7" i="26"/>
  <c r="U7" i="44" s="1"/>
  <c r="W8" i="26"/>
  <c r="U8" i="44" s="1"/>
  <c r="W9" i="26"/>
  <c r="U9" i="44" s="1"/>
  <c r="W10" i="26"/>
  <c r="U10" i="44" s="1"/>
  <c r="W11" i="26"/>
  <c r="U11" i="44" s="1"/>
  <c r="W12" i="26"/>
  <c r="U12" i="44" s="1"/>
  <c r="W13" i="26"/>
  <c r="U13" i="44" s="1"/>
  <c r="W14" i="26"/>
  <c r="U14" i="44" s="1"/>
  <c r="W15" i="26"/>
  <c r="U15" i="44" s="1"/>
  <c r="W16" i="26"/>
  <c r="U16" i="44" s="1"/>
  <c r="W17" i="26"/>
  <c r="U17" i="44" s="1"/>
  <c r="W18" i="26"/>
  <c r="U18" i="44" s="1"/>
  <c r="W19" i="26"/>
  <c r="U19" i="44" s="1"/>
  <c r="W20" i="26"/>
  <c r="U20" i="44" s="1"/>
  <c r="W21" i="26"/>
  <c r="U21" i="44" s="1"/>
  <c r="W22" i="26"/>
  <c r="U22" i="44" s="1"/>
  <c r="W23" i="26"/>
  <c r="U23" i="44" s="1"/>
  <c r="W24" i="26"/>
  <c r="U24" i="44" s="1"/>
  <c r="W25" i="26"/>
  <c r="U25" i="44" s="1"/>
  <c r="W26" i="26"/>
  <c r="U26" i="44" s="1"/>
  <c r="W27" i="26"/>
  <c r="U27" i="44" s="1"/>
  <c r="W28" i="26"/>
  <c r="U28" i="44" s="1"/>
  <c r="W29" i="26"/>
  <c r="U29" i="44" s="1"/>
  <c r="W30" i="26"/>
  <c r="U30" i="44" s="1"/>
  <c r="W31" i="26"/>
  <c r="U31" i="44" s="1"/>
  <c r="W32" i="26"/>
  <c r="U32" i="44" s="1"/>
  <c r="W33" i="26"/>
  <c r="U33" i="44" s="1"/>
  <c r="W34" i="26"/>
  <c r="U34" i="44" s="1"/>
  <c r="W35" i="26"/>
  <c r="U35" i="44" s="1"/>
  <c r="W36" i="26"/>
  <c r="U36" i="44" s="1"/>
  <c r="W37" i="26"/>
  <c r="U37" i="44" s="1"/>
  <c r="W38" i="26"/>
  <c r="U38" i="44" s="1"/>
  <c r="W39" i="26"/>
  <c r="U39" i="44" s="1"/>
  <c r="W40" i="26"/>
  <c r="U40" i="44" s="1"/>
  <c r="W41" i="26"/>
  <c r="U41" i="44" s="1"/>
  <c r="W42" i="26"/>
  <c r="U42" i="44" s="1"/>
  <c r="W43" i="26"/>
  <c r="U43" i="44" s="1"/>
  <c r="W44" i="26"/>
  <c r="U44" i="44" s="1"/>
  <c r="W45" i="26"/>
  <c r="U45" i="44" s="1"/>
  <c r="W46" i="26"/>
  <c r="U46" i="44" s="1"/>
  <c r="W47" i="26"/>
  <c r="U47" i="44" s="1"/>
  <c r="W48" i="26"/>
  <c r="U48" i="44" s="1"/>
  <c r="W49" i="26"/>
  <c r="U49" i="44" s="1"/>
  <c r="W50" i="26"/>
  <c r="U50" i="44" s="1"/>
  <c r="W51" i="26"/>
  <c r="U51" i="44" s="1"/>
  <c r="W52" i="26"/>
  <c r="U52" i="44" s="1"/>
  <c r="W53" i="26"/>
  <c r="U53" i="44" s="1"/>
  <c r="W54" i="26"/>
  <c r="U54" i="44" s="1"/>
  <c r="W55" i="26"/>
  <c r="U55" i="44" s="1"/>
  <c r="W56" i="26"/>
  <c r="U56" i="44" s="1"/>
  <c r="W57" i="26"/>
  <c r="U57" i="44" s="1"/>
  <c r="W58" i="26"/>
  <c r="U58" i="44" s="1"/>
  <c r="W2" i="26"/>
  <c r="AA59" i="24"/>
  <c r="AB59" i="24" s="1" a="1"/>
  <c r="AB59" i="24" s="1"/>
  <c r="AD59" i="24" a="1"/>
  <c r="AD59" i="24" s="1"/>
  <c r="AF59" i="24"/>
  <c r="W59" i="24"/>
  <c r="S59" i="44" s="1"/>
  <c r="W3" i="24"/>
  <c r="S3" i="44" s="1"/>
  <c r="W4" i="24"/>
  <c r="S4" i="44" s="1"/>
  <c r="W5" i="24"/>
  <c r="S5" i="44" s="1"/>
  <c r="W6" i="24"/>
  <c r="S6" i="44" s="1"/>
  <c r="W7" i="24"/>
  <c r="S7" i="44" s="1"/>
  <c r="W8" i="24"/>
  <c r="S8" i="44" s="1"/>
  <c r="W9" i="24"/>
  <c r="S9" i="44" s="1"/>
  <c r="W10" i="24"/>
  <c r="S10" i="44" s="1"/>
  <c r="W11" i="24"/>
  <c r="S11" i="44" s="1"/>
  <c r="W12" i="24"/>
  <c r="S12" i="44" s="1"/>
  <c r="W13" i="24"/>
  <c r="S13" i="44" s="1"/>
  <c r="W14" i="24"/>
  <c r="S14" i="44" s="1"/>
  <c r="W15" i="24"/>
  <c r="S15" i="44" s="1"/>
  <c r="W16" i="24"/>
  <c r="S16" i="44" s="1"/>
  <c r="W17" i="24"/>
  <c r="S17" i="44" s="1"/>
  <c r="W18" i="24"/>
  <c r="S18" i="44" s="1"/>
  <c r="W19" i="24"/>
  <c r="S19" i="44" s="1"/>
  <c r="W20" i="24"/>
  <c r="S20" i="44" s="1"/>
  <c r="W21" i="24"/>
  <c r="S21" i="44" s="1"/>
  <c r="W22" i="24"/>
  <c r="S22" i="44" s="1"/>
  <c r="W23" i="24"/>
  <c r="S23" i="44" s="1"/>
  <c r="W24" i="24"/>
  <c r="S24" i="44" s="1"/>
  <c r="W25" i="24"/>
  <c r="S25" i="44" s="1"/>
  <c r="W26" i="24"/>
  <c r="S26" i="44" s="1"/>
  <c r="W27" i="24"/>
  <c r="S27" i="44" s="1"/>
  <c r="W28" i="24"/>
  <c r="S28" i="44" s="1"/>
  <c r="W29" i="24"/>
  <c r="S29" i="44" s="1"/>
  <c r="W30" i="24"/>
  <c r="S30" i="44" s="1"/>
  <c r="W31" i="24"/>
  <c r="S31" i="44" s="1"/>
  <c r="W32" i="24"/>
  <c r="S32" i="44" s="1"/>
  <c r="W33" i="24"/>
  <c r="S33" i="44" s="1"/>
  <c r="W34" i="24"/>
  <c r="S34" i="44" s="1"/>
  <c r="W35" i="24"/>
  <c r="S35" i="44" s="1"/>
  <c r="W36" i="24"/>
  <c r="S36" i="44" s="1"/>
  <c r="W37" i="24"/>
  <c r="S37" i="44" s="1"/>
  <c r="W38" i="24"/>
  <c r="S38" i="44" s="1"/>
  <c r="W39" i="24"/>
  <c r="S39" i="44" s="1"/>
  <c r="W40" i="24"/>
  <c r="S40" i="44" s="1"/>
  <c r="W41" i="24"/>
  <c r="S41" i="44" s="1"/>
  <c r="W42" i="24"/>
  <c r="S42" i="44" s="1"/>
  <c r="W43" i="24"/>
  <c r="S43" i="44" s="1"/>
  <c r="W44" i="24"/>
  <c r="S44" i="44" s="1"/>
  <c r="W45" i="24"/>
  <c r="S45" i="44" s="1"/>
  <c r="W46" i="24"/>
  <c r="S46" i="44" s="1"/>
  <c r="W47" i="24"/>
  <c r="S47" i="44" s="1"/>
  <c r="W48" i="24"/>
  <c r="S48" i="44" s="1"/>
  <c r="W49" i="24"/>
  <c r="S49" i="44" s="1"/>
  <c r="W50" i="24"/>
  <c r="S50" i="44" s="1"/>
  <c r="W51" i="24"/>
  <c r="S51" i="44" s="1"/>
  <c r="W52" i="24"/>
  <c r="S52" i="44" s="1"/>
  <c r="W53" i="24"/>
  <c r="S53" i="44" s="1"/>
  <c r="W54" i="24"/>
  <c r="S54" i="44" s="1"/>
  <c r="W55" i="24"/>
  <c r="S55" i="44" s="1"/>
  <c r="W56" i="24"/>
  <c r="S56" i="44" s="1"/>
  <c r="W57" i="24"/>
  <c r="S57" i="44" s="1"/>
  <c r="W58" i="24"/>
  <c r="S58" i="44" s="1"/>
  <c r="W2" i="24"/>
  <c r="W59" i="46" l="1"/>
  <c r="U59" i="46"/>
  <c r="V2" i="44"/>
  <c r="U2" i="44"/>
  <c r="S2" i="44"/>
  <c r="W2" i="44"/>
  <c r="W3" i="25"/>
  <c r="T3" i="44" s="1"/>
  <c r="W4" i="25"/>
  <c r="T4" i="44" s="1"/>
  <c r="W5" i="25"/>
  <c r="T5" i="44" s="1"/>
  <c r="W6" i="25"/>
  <c r="T6" i="44" s="1"/>
  <c r="W7" i="25"/>
  <c r="T7" i="44" s="1"/>
  <c r="W8" i="25"/>
  <c r="T8" i="44" s="1"/>
  <c r="W9" i="25"/>
  <c r="T9" i="44" s="1"/>
  <c r="W10" i="25"/>
  <c r="T10" i="44" s="1"/>
  <c r="W11" i="25"/>
  <c r="T11" i="44" s="1"/>
  <c r="W12" i="25"/>
  <c r="T12" i="44" s="1"/>
  <c r="W13" i="25"/>
  <c r="T13" i="44" s="1"/>
  <c r="W14" i="25"/>
  <c r="T14" i="44" s="1"/>
  <c r="W15" i="25"/>
  <c r="T15" i="44" s="1"/>
  <c r="W16" i="25"/>
  <c r="T16" i="44" s="1"/>
  <c r="W17" i="25"/>
  <c r="T17" i="44" s="1"/>
  <c r="W18" i="25"/>
  <c r="T18" i="44" s="1"/>
  <c r="W19" i="25"/>
  <c r="T19" i="44" s="1"/>
  <c r="W20" i="25"/>
  <c r="T20" i="44" s="1"/>
  <c r="W21" i="25"/>
  <c r="T21" i="44" s="1"/>
  <c r="W22" i="25"/>
  <c r="T22" i="44" s="1"/>
  <c r="W23" i="25"/>
  <c r="T23" i="44" s="1"/>
  <c r="W24" i="25"/>
  <c r="T24" i="44" s="1"/>
  <c r="W25" i="25"/>
  <c r="T25" i="44" s="1"/>
  <c r="W26" i="25"/>
  <c r="T26" i="44" s="1"/>
  <c r="W27" i="25"/>
  <c r="T27" i="44" s="1"/>
  <c r="W28" i="25"/>
  <c r="T28" i="44" s="1"/>
  <c r="W29" i="25"/>
  <c r="T29" i="44" s="1"/>
  <c r="W30" i="25"/>
  <c r="T30" i="44" s="1"/>
  <c r="W31" i="25"/>
  <c r="T31" i="44" s="1"/>
  <c r="W32" i="25"/>
  <c r="T32" i="44" s="1"/>
  <c r="W33" i="25"/>
  <c r="T33" i="44" s="1"/>
  <c r="W34" i="25"/>
  <c r="T34" i="44" s="1"/>
  <c r="W35" i="25"/>
  <c r="T35" i="44" s="1"/>
  <c r="W36" i="25"/>
  <c r="T36" i="44" s="1"/>
  <c r="W37" i="25"/>
  <c r="T37" i="44" s="1"/>
  <c r="W38" i="25"/>
  <c r="T38" i="44" s="1"/>
  <c r="W39" i="25"/>
  <c r="T39" i="44" s="1"/>
  <c r="W40" i="25"/>
  <c r="T40" i="44" s="1"/>
  <c r="W41" i="25"/>
  <c r="T41" i="44" s="1"/>
  <c r="W42" i="25"/>
  <c r="T42" i="44" s="1"/>
  <c r="W43" i="25"/>
  <c r="T43" i="44" s="1"/>
  <c r="W44" i="25"/>
  <c r="T44" i="44" s="1"/>
  <c r="W45" i="25"/>
  <c r="T45" i="44" s="1"/>
  <c r="W46" i="25"/>
  <c r="T46" i="44" s="1"/>
  <c r="W47" i="25"/>
  <c r="T47" i="44" s="1"/>
  <c r="W48" i="25"/>
  <c r="T48" i="44" s="1"/>
  <c r="W49" i="25"/>
  <c r="T49" i="44" s="1"/>
  <c r="W50" i="25"/>
  <c r="T50" i="44" s="1"/>
  <c r="W51" i="25"/>
  <c r="T51" i="44" s="1"/>
  <c r="W52" i="25"/>
  <c r="T52" i="44" s="1"/>
  <c r="W53" i="25"/>
  <c r="T53" i="44" s="1"/>
  <c r="W54" i="25"/>
  <c r="T54" i="44" s="1"/>
  <c r="W55" i="25"/>
  <c r="T55" i="44" s="1"/>
  <c r="W56" i="25"/>
  <c r="T56" i="44" s="1"/>
  <c r="W57" i="25"/>
  <c r="T57" i="44" s="1"/>
  <c r="W58" i="25"/>
  <c r="T58" i="44" s="1"/>
  <c r="W2" i="25"/>
  <c r="W3" i="23"/>
  <c r="R3" i="44" s="1"/>
  <c r="W4" i="23"/>
  <c r="R4" i="44" s="1"/>
  <c r="W5" i="23"/>
  <c r="R5" i="44" s="1"/>
  <c r="W6" i="23"/>
  <c r="R6" i="44" s="1"/>
  <c r="W7" i="23"/>
  <c r="R7" i="44" s="1"/>
  <c r="W8" i="23"/>
  <c r="R8" i="44" s="1"/>
  <c r="W9" i="23"/>
  <c r="R9" i="44" s="1"/>
  <c r="W10" i="23"/>
  <c r="R10" i="44" s="1"/>
  <c r="W11" i="23"/>
  <c r="R11" i="44" s="1"/>
  <c r="W12" i="23"/>
  <c r="R12" i="44" s="1"/>
  <c r="W13" i="23"/>
  <c r="R13" i="44" s="1"/>
  <c r="W14" i="23"/>
  <c r="R14" i="44" s="1"/>
  <c r="W15" i="23"/>
  <c r="R15" i="44" s="1"/>
  <c r="W16" i="23"/>
  <c r="R16" i="44" s="1"/>
  <c r="W17" i="23"/>
  <c r="R17" i="44" s="1"/>
  <c r="W18" i="23"/>
  <c r="R18" i="44" s="1"/>
  <c r="W19" i="23"/>
  <c r="R19" i="44" s="1"/>
  <c r="W20" i="23"/>
  <c r="R20" i="44" s="1"/>
  <c r="W21" i="23"/>
  <c r="R21" i="44" s="1"/>
  <c r="W22" i="23"/>
  <c r="R22" i="44" s="1"/>
  <c r="W23" i="23"/>
  <c r="R23" i="44" s="1"/>
  <c r="W24" i="23"/>
  <c r="R24" i="44" s="1"/>
  <c r="W25" i="23"/>
  <c r="R25" i="44" s="1"/>
  <c r="W26" i="23"/>
  <c r="R26" i="44" s="1"/>
  <c r="W27" i="23"/>
  <c r="R27" i="44" s="1"/>
  <c r="W28" i="23"/>
  <c r="R28" i="44" s="1"/>
  <c r="W29" i="23"/>
  <c r="R29" i="44" s="1"/>
  <c r="W30" i="23"/>
  <c r="R30" i="44" s="1"/>
  <c r="W31" i="23"/>
  <c r="R31" i="44" s="1"/>
  <c r="W32" i="23"/>
  <c r="R32" i="44" s="1"/>
  <c r="W33" i="23"/>
  <c r="R33" i="44" s="1"/>
  <c r="W34" i="23"/>
  <c r="R34" i="44" s="1"/>
  <c r="W35" i="23"/>
  <c r="R35" i="44" s="1"/>
  <c r="W36" i="23"/>
  <c r="R36" i="44" s="1"/>
  <c r="W37" i="23"/>
  <c r="R37" i="44" s="1"/>
  <c r="W38" i="23"/>
  <c r="R38" i="44" s="1"/>
  <c r="W39" i="23"/>
  <c r="R39" i="44" s="1"/>
  <c r="W40" i="23"/>
  <c r="R40" i="44" s="1"/>
  <c r="W41" i="23"/>
  <c r="R41" i="44" s="1"/>
  <c r="W42" i="23"/>
  <c r="R42" i="44" s="1"/>
  <c r="W43" i="23"/>
  <c r="R43" i="44" s="1"/>
  <c r="W44" i="23"/>
  <c r="R44" i="44" s="1"/>
  <c r="W45" i="23"/>
  <c r="R45" i="44" s="1"/>
  <c r="W46" i="23"/>
  <c r="R46" i="44" s="1"/>
  <c r="W47" i="23"/>
  <c r="R47" i="44" s="1"/>
  <c r="W48" i="23"/>
  <c r="R48" i="44" s="1"/>
  <c r="W49" i="23"/>
  <c r="R49" i="44" s="1"/>
  <c r="W50" i="23"/>
  <c r="R50" i="44" s="1"/>
  <c r="W51" i="23"/>
  <c r="R51" i="44" s="1"/>
  <c r="W52" i="23"/>
  <c r="R52" i="44" s="1"/>
  <c r="W53" i="23"/>
  <c r="R53" i="44" s="1"/>
  <c r="W54" i="23"/>
  <c r="R54" i="44" s="1"/>
  <c r="W55" i="23"/>
  <c r="R55" i="44" s="1"/>
  <c r="W56" i="23"/>
  <c r="R56" i="44" s="1"/>
  <c r="W57" i="23"/>
  <c r="R57" i="44" s="1"/>
  <c r="W58" i="23"/>
  <c r="R58" i="44" s="1"/>
  <c r="W59" i="23"/>
  <c r="R59" i="44" s="1"/>
  <c r="W2" i="23"/>
  <c r="AA59" i="23"/>
  <c r="AB59" i="23" s="1" a="1"/>
  <c r="AB59" i="23" s="1"/>
  <c r="AD59" i="23" a="1"/>
  <c r="AD59" i="23" s="1"/>
  <c r="AF59" i="23"/>
  <c r="AA59" i="22"/>
  <c r="AB59" i="22" s="1" a="1"/>
  <c r="AB59" i="22" s="1"/>
  <c r="AD59" i="22" a="1"/>
  <c r="AD59" i="22" s="1"/>
  <c r="AF59" i="22"/>
  <c r="W59" i="22"/>
  <c r="Q59" i="44" s="1"/>
  <c r="W3" i="22"/>
  <c r="Q3" i="44" s="1"/>
  <c r="W4" i="22"/>
  <c r="Q4" i="44" s="1"/>
  <c r="W5" i="22"/>
  <c r="Q5" i="44" s="1"/>
  <c r="W6" i="22"/>
  <c r="Q6" i="44" s="1"/>
  <c r="W7" i="22"/>
  <c r="Q7" i="44" s="1"/>
  <c r="W8" i="22"/>
  <c r="Q8" i="44" s="1"/>
  <c r="W9" i="22"/>
  <c r="Q9" i="44" s="1"/>
  <c r="W10" i="22"/>
  <c r="Q10" i="44" s="1"/>
  <c r="W11" i="22"/>
  <c r="Q11" i="44" s="1"/>
  <c r="W12" i="22"/>
  <c r="Q12" i="44" s="1"/>
  <c r="W13" i="22"/>
  <c r="Q13" i="44" s="1"/>
  <c r="W14" i="22"/>
  <c r="Q14" i="44" s="1"/>
  <c r="W15" i="22"/>
  <c r="Q15" i="44" s="1"/>
  <c r="W16" i="22"/>
  <c r="Q16" i="44" s="1"/>
  <c r="W17" i="22"/>
  <c r="Q17" i="44" s="1"/>
  <c r="W18" i="22"/>
  <c r="Q18" i="44" s="1"/>
  <c r="W19" i="22"/>
  <c r="Q19" i="44" s="1"/>
  <c r="W20" i="22"/>
  <c r="Q20" i="44" s="1"/>
  <c r="W21" i="22"/>
  <c r="Q21" i="44" s="1"/>
  <c r="W22" i="22"/>
  <c r="Q22" i="44" s="1"/>
  <c r="W23" i="22"/>
  <c r="Q23" i="44" s="1"/>
  <c r="W24" i="22"/>
  <c r="Q24" i="44" s="1"/>
  <c r="W25" i="22"/>
  <c r="Q25" i="44" s="1"/>
  <c r="W26" i="22"/>
  <c r="Q26" i="44" s="1"/>
  <c r="W27" i="22"/>
  <c r="Q27" i="44" s="1"/>
  <c r="W28" i="22"/>
  <c r="Q28" i="44" s="1"/>
  <c r="W29" i="22"/>
  <c r="Q29" i="44" s="1"/>
  <c r="W30" i="22"/>
  <c r="Q30" i="44" s="1"/>
  <c r="W31" i="22"/>
  <c r="Q31" i="44" s="1"/>
  <c r="W32" i="22"/>
  <c r="Q32" i="44" s="1"/>
  <c r="W33" i="22"/>
  <c r="Q33" i="44" s="1"/>
  <c r="W34" i="22"/>
  <c r="Q34" i="44" s="1"/>
  <c r="W35" i="22"/>
  <c r="Q35" i="44" s="1"/>
  <c r="W36" i="22"/>
  <c r="Q36" i="44" s="1"/>
  <c r="W37" i="22"/>
  <c r="Q37" i="44" s="1"/>
  <c r="W38" i="22"/>
  <c r="Q38" i="44" s="1"/>
  <c r="W39" i="22"/>
  <c r="Q39" i="44" s="1"/>
  <c r="W40" i="22"/>
  <c r="Q40" i="44" s="1"/>
  <c r="W41" i="22"/>
  <c r="Q41" i="44" s="1"/>
  <c r="W42" i="22"/>
  <c r="Q42" i="44" s="1"/>
  <c r="W43" i="22"/>
  <c r="Q43" i="44" s="1"/>
  <c r="W44" i="22"/>
  <c r="Q44" i="44" s="1"/>
  <c r="W45" i="22"/>
  <c r="Q45" i="44" s="1"/>
  <c r="W46" i="22"/>
  <c r="Q46" i="44" s="1"/>
  <c r="W47" i="22"/>
  <c r="Q47" i="44" s="1"/>
  <c r="W48" i="22"/>
  <c r="Q48" i="44" s="1"/>
  <c r="W49" i="22"/>
  <c r="Q49" i="44" s="1"/>
  <c r="W50" i="22"/>
  <c r="Q50" i="44" s="1"/>
  <c r="W51" i="22"/>
  <c r="Q51" i="44" s="1"/>
  <c r="W52" i="22"/>
  <c r="Q52" i="44" s="1"/>
  <c r="W53" i="22"/>
  <c r="Q53" i="44" s="1"/>
  <c r="W54" i="22"/>
  <c r="Q54" i="44" s="1"/>
  <c r="W55" i="22"/>
  <c r="Q55" i="44" s="1"/>
  <c r="W56" i="22"/>
  <c r="Q56" i="44" s="1"/>
  <c r="W57" i="22"/>
  <c r="Q57" i="44" s="1"/>
  <c r="W58" i="22"/>
  <c r="Q58" i="44" s="1"/>
  <c r="W2" i="22"/>
  <c r="W3" i="21"/>
  <c r="P32" i="44" s="1"/>
  <c r="W4" i="21"/>
  <c r="P33" i="44" s="1"/>
  <c r="W5" i="21"/>
  <c r="P34" i="44" s="1"/>
  <c r="W6" i="21"/>
  <c r="P35" i="44" s="1"/>
  <c r="W7" i="21"/>
  <c r="P36" i="44" s="1"/>
  <c r="W8" i="21"/>
  <c r="P37" i="44" s="1"/>
  <c r="W9" i="21"/>
  <c r="P38" i="44" s="1"/>
  <c r="W10" i="21"/>
  <c r="P39" i="44" s="1"/>
  <c r="W11" i="21"/>
  <c r="P40" i="44" s="1"/>
  <c r="W12" i="21"/>
  <c r="P41" i="44" s="1"/>
  <c r="W13" i="21"/>
  <c r="P42" i="44" s="1"/>
  <c r="W14" i="21"/>
  <c r="P43" i="44" s="1"/>
  <c r="W15" i="21"/>
  <c r="P44" i="44" s="1"/>
  <c r="W16" i="21"/>
  <c r="P45" i="44" s="1"/>
  <c r="W17" i="21"/>
  <c r="P46" i="44" s="1"/>
  <c r="W18" i="21"/>
  <c r="P47" i="44" s="1"/>
  <c r="W19" i="21"/>
  <c r="P48" i="44" s="1"/>
  <c r="W20" i="21"/>
  <c r="P49" i="44" s="1"/>
  <c r="W21" i="21"/>
  <c r="P50" i="44" s="1"/>
  <c r="W22" i="21"/>
  <c r="P51" i="44" s="1"/>
  <c r="W23" i="21"/>
  <c r="P52" i="44" s="1"/>
  <c r="W24" i="21"/>
  <c r="P53" i="44" s="1"/>
  <c r="W25" i="21"/>
  <c r="P54" i="44" s="1"/>
  <c r="W26" i="21"/>
  <c r="P55" i="44" s="1"/>
  <c r="W27" i="21"/>
  <c r="P56" i="44" s="1"/>
  <c r="W28" i="21"/>
  <c r="P57" i="44" s="1"/>
  <c r="W29" i="21"/>
  <c r="P58" i="44" s="1"/>
  <c r="W30" i="21"/>
  <c r="P59" i="44" s="1"/>
  <c r="W2" i="21"/>
  <c r="AA59" i="20"/>
  <c r="AB59" i="20" s="1" a="1"/>
  <c r="AB59" i="20" s="1"/>
  <c r="AD59" i="20" a="1"/>
  <c r="AD59" i="20" s="1"/>
  <c r="AF59" i="20"/>
  <c r="W59" i="20"/>
  <c r="O59" i="44" s="1"/>
  <c r="W3" i="20"/>
  <c r="O3" i="44" s="1"/>
  <c r="W4" i="20"/>
  <c r="O4" i="44" s="1"/>
  <c r="W5" i="20"/>
  <c r="O5" i="44" s="1"/>
  <c r="W6" i="20"/>
  <c r="O6" i="44" s="1"/>
  <c r="W7" i="20"/>
  <c r="O7" i="44" s="1"/>
  <c r="W8" i="20"/>
  <c r="O8" i="44" s="1"/>
  <c r="W9" i="20"/>
  <c r="O9" i="44" s="1"/>
  <c r="W10" i="20"/>
  <c r="O10" i="44" s="1"/>
  <c r="W11" i="20"/>
  <c r="O11" i="44" s="1"/>
  <c r="W12" i="20"/>
  <c r="O12" i="44" s="1"/>
  <c r="W13" i="20"/>
  <c r="O13" i="44" s="1"/>
  <c r="W14" i="20"/>
  <c r="O14" i="44" s="1"/>
  <c r="W15" i="20"/>
  <c r="O15" i="44" s="1"/>
  <c r="W16" i="20"/>
  <c r="O16" i="44" s="1"/>
  <c r="W17" i="20"/>
  <c r="O17" i="44" s="1"/>
  <c r="W18" i="20"/>
  <c r="O18" i="44" s="1"/>
  <c r="W19" i="20"/>
  <c r="O19" i="44" s="1"/>
  <c r="W20" i="20"/>
  <c r="O20" i="44" s="1"/>
  <c r="W21" i="20"/>
  <c r="O21" i="44" s="1"/>
  <c r="W22" i="20"/>
  <c r="O22" i="44" s="1"/>
  <c r="W23" i="20"/>
  <c r="O23" i="44" s="1"/>
  <c r="W24" i="20"/>
  <c r="O24" i="44" s="1"/>
  <c r="W25" i="20"/>
  <c r="O25" i="44" s="1"/>
  <c r="W26" i="20"/>
  <c r="O26" i="44" s="1"/>
  <c r="W27" i="20"/>
  <c r="O27" i="44" s="1"/>
  <c r="W28" i="20"/>
  <c r="O28" i="44" s="1"/>
  <c r="W29" i="20"/>
  <c r="O29" i="44" s="1"/>
  <c r="W30" i="20"/>
  <c r="O30" i="44" s="1"/>
  <c r="W31" i="20"/>
  <c r="O31" i="44" s="1"/>
  <c r="W32" i="20"/>
  <c r="O32" i="44" s="1"/>
  <c r="W33" i="20"/>
  <c r="O33" i="44" s="1"/>
  <c r="W34" i="20"/>
  <c r="O34" i="44" s="1"/>
  <c r="W35" i="20"/>
  <c r="O35" i="44" s="1"/>
  <c r="W36" i="20"/>
  <c r="O36" i="44" s="1"/>
  <c r="W37" i="20"/>
  <c r="O37" i="44" s="1"/>
  <c r="W38" i="20"/>
  <c r="O38" i="44" s="1"/>
  <c r="W39" i="20"/>
  <c r="O39" i="44" s="1"/>
  <c r="W40" i="20"/>
  <c r="O40" i="44" s="1"/>
  <c r="W41" i="20"/>
  <c r="O41" i="44" s="1"/>
  <c r="W42" i="20"/>
  <c r="O42" i="44" s="1"/>
  <c r="W43" i="20"/>
  <c r="O43" i="44" s="1"/>
  <c r="W44" i="20"/>
  <c r="O44" i="44" s="1"/>
  <c r="W45" i="20"/>
  <c r="O45" i="44" s="1"/>
  <c r="W46" i="20"/>
  <c r="O46" i="44" s="1"/>
  <c r="W47" i="20"/>
  <c r="O47" i="44" s="1"/>
  <c r="W48" i="20"/>
  <c r="O48" i="44" s="1"/>
  <c r="W49" i="20"/>
  <c r="O49" i="44" s="1"/>
  <c r="W50" i="20"/>
  <c r="O50" i="44" s="1"/>
  <c r="W51" i="20"/>
  <c r="O51" i="44" s="1"/>
  <c r="W52" i="20"/>
  <c r="O52" i="44" s="1"/>
  <c r="W53" i="20"/>
  <c r="O53" i="44" s="1"/>
  <c r="W54" i="20"/>
  <c r="O54" i="44" s="1"/>
  <c r="W55" i="20"/>
  <c r="O55" i="44" s="1"/>
  <c r="W56" i="20"/>
  <c r="O56" i="44" s="1"/>
  <c r="W57" i="20"/>
  <c r="O57" i="44" s="1"/>
  <c r="W58" i="20"/>
  <c r="O58" i="44" s="1"/>
  <c r="W2" i="20"/>
  <c r="W3" i="19"/>
  <c r="W4" i="19"/>
  <c r="N40" i="44" s="1"/>
  <c r="W5" i="19"/>
  <c r="N41" i="44" s="1"/>
  <c r="W6" i="19"/>
  <c r="N42" i="44" s="1"/>
  <c r="W7" i="19"/>
  <c r="N43" i="44" s="1"/>
  <c r="W8" i="19"/>
  <c r="N44" i="44" s="1"/>
  <c r="W9" i="19"/>
  <c r="N45" i="44" s="1"/>
  <c r="W10" i="19"/>
  <c r="N46" i="44" s="1"/>
  <c r="W11" i="19"/>
  <c r="N47" i="44" s="1"/>
  <c r="W12" i="19"/>
  <c r="N48" i="44" s="1"/>
  <c r="W13" i="19"/>
  <c r="N49" i="44" s="1"/>
  <c r="W14" i="19"/>
  <c r="N50" i="44" s="1"/>
  <c r="W15" i="19"/>
  <c r="N51" i="44" s="1"/>
  <c r="W16" i="19"/>
  <c r="N52" i="44" s="1"/>
  <c r="W17" i="19"/>
  <c r="N53" i="44" s="1"/>
  <c r="W18" i="19"/>
  <c r="N54" i="44" s="1"/>
  <c r="W19" i="19"/>
  <c r="N55" i="44" s="1"/>
  <c r="W20" i="19"/>
  <c r="N56" i="44" s="1"/>
  <c r="W21" i="19"/>
  <c r="N57" i="44" s="1"/>
  <c r="W22" i="19"/>
  <c r="N58" i="44" s="1"/>
  <c r="W23" i="19"/>
  <c r="N59" i="44" s="1"/>
  <c r="W2" i="19"/>
  <c r="W59" i="18"/>
  <c r="M59" i="44" s="1"/>
  <c r="AA59" i="18"/>
  <c r="AB59" i="18" s="1" a="1"/>
  <c r="AB59" i="18" s="1"/>
  <c r="AD59" i="18" a="1"/>
  <c r="AD59" i="18" s="1"/>
  <c r="AE59" i="18"/>
  <c r="AF59" i="18"/>
  <c r="W3" i="18"/>
  <c r="M3" i="44" s="1"/>
  <c r="W4" i="18"/>
  <c r="M4" i="44" s="1"/>
  <c r="W5" i="18"/>
  <c r="M5" i="44" s="1"/>
  <c r="W6" i="18"/>
  <c r="M6" i="44" s="1"/>
  <c r="W7" i="18"/>
  <c r="M7" i="44" s="1"/>
  <c r="W8" i="18"/>
  <c r="M8" i="44" s="1"/>
  <c r="W9" i="18"/>
  <c r="M9" i="44" s="1"/>
  <c r="W10" i="18"/>
  <c r="M10" i="44" s="1"/>
  <c r="W11" i="18"/>
  <c r="M11" i="44" s="1"/>
  <c r="W12" i="18"/>
  <c r="M12" i="44" s="1"/>
  <c r="W13" i="18"/>
  <c r="M13" i="44" s="1"/>
  <c r="W14" i="18"/>
  <c r="M14" i="44" s="1"/>
  <c r="W15" i="18"/>
  <c r="M15" i="44" s="1"/>
  <c r="W16" i="18"/>
  <c r="M16" i="44" s="1"/>
  <c r="W17" i="18"/>
  <c r="M17" i="44" s="1"/>
  <c r="W18" i="18"/>
  <c r="M18" i="44" s="1"/>
  <c r="W19" i="18"/>
  <c r="M19" i="44" s="1"/>
  <c r="W20" i="18"/>
  <c r="M20" i="44" s="1"/>
  <c r="W21" i="18"/>
  <c r="M21" i="44" s="1"/>
  <c r="W22" i="18"/>
  <c r="M22" i="44" s="1"/>
  <c r="W23" i="18"/>
  <c r="M23" i="44" s="1"/>
  <c r="W24" i="18"/>
  <c r="M24" i="44" s="1"/>
  <c r="W25" i="18"/>
  <c r="M25" i="44" s="1"/>
  <c r="W26" i="18"/>
  <c r="M26" i="44" s="1"/>
  <c r="W27" i="18"/>
  <c r="M27" i="44" s="1"/>
  <c r="W28" i="18"/>
  <c r="M28" i="44" s="1"/>
  <c r="W29" i="18"/>
  <c r="M29" i="44" s="1"/>
  <c r="W30" i="18"/>
  <c r="M30" i="44" s="1"/>
  <c r="W31" i="18"/>
  <c r="M31" i="44" s="1"/>
  <c r="W32" i="18"/>
  <c r="M32" i="44" s="1"/>
  <c r="W33" i="18"/>
  <c r="M33" i="44" s="1"/>
  <c r="W34" i="18"/>
  <c r="M34" i="44" s="1"/>
  <c r="W35" i="18"/>
  <c r="M35" i="44" s="1"/>
  <c r="W36" i="18"/>
  <c r="M36" i="44" s="1"/>
  <c r="W37" i="18"/>
  <c r="M37" i="44" s="1"/>
  <c r="W38" i="18"/>
  <c r="M38" i="44" s="1"/>
  <c r="W39" i="18"/>
  <c r="M39" i="44" s="1"/>
  <c r="W40" i="18"/>
  <c r="M40" i="44" s="1"/>
  <c r="W41" i="18"/>
  <c r="M41" i="44" s="1"/>
  <c r="W42" i="18"/>
  <c r="M42" i="44" s="1"/>
  <c r="W43" i="18"/>
  <c r="M43" i="44" s="1"/>
  <c r="W44" i="18"/>
  <c r="M44" i="44" s="1"/>
  <c r="W45" i="18"/>
  <c r="M45" i="44" s="1"/>
  <c r="W46" i="18"/>
  <c r="M46" i="44" s="1"/>
  <c r="W47" i="18"/>
  <c r="M47" i="44" s="1"/>
  <c r="W48" i="18"/>
  <c r="M48" i="44" s="1"/>
  <c r="W49" i="18"/>
  <c r="M49" i="44" s="1"/>
  <c r="W50" i="18"/>
  <c r="M50" i="44" s="1"/>
  <c r="W51" i="18"/>
  <c r="M51" i="44" s="1"/>
  <c r="W52" i="18"/>
  <c r="M52" i="44" s="1"/>
  <c r="W53" i="18"/>
  <c r="M53" i="44" s="1"/>
  <c r="W54" i="18"/>
  <c r="M54" i="44" s="1"/>
  <c r="W55" i="18"/>
  <c r="M55" i="44" s="1"/>
  <c r="W56" i="18"/>
  <c r="M56" i="44" s="1"/>
  <c r="W57" i="18"/>
  <c r="M57" i="44" s="1"/>
  <c r="W58" i="18"/>
  <c r="M58" i="44" s="1"/>
  <c r="W2" i="18"/>
  <c r="AA59" i="17"/>
  <c r="AB59" i="17" s="1" a="1"/>
  <c r="AB59" i="17" s="1"/>
  <c r="AC59" i="17"/>
  <c r="AD59" i="17" s="1" a="1"/>
  <c r="AD59" i="17" s="1"/>
  <c r="AE59" i="17"/>
  <c r="AF59" i="17"/>
  <c r="W59" i="17"/>
  <c r="L59" i="44" s="1"/>
  <c r="W3" i="17"/>
  <c r="L3" i="44" s="1"/>
  <c r="W4" i="17"/>
  <c r="L4" i="44" s="1"/>
  <c r="W5" i="17"/>
  <c r="L5" i="44" s="1"/>
  <c r="W6" i="17"/>
  <c r="L6" i="44" s="1"/>
  <c r="W7" i="17"/>
  <c r="L7" i="44" s="1"/>
  <c r="W8" i="17"/>
  <c r="L8" i="44" s="1"/>
  <c r="W9" i="17"/>
  <c r="L9" i="44" s="1"/>
  <c r="W10" i="17"/>
  <c r="L10" i="44" s="1"/>
  <c r="W11" i="17"/>
  <c r="L11" i="44" s="1"/>
  <c r="W12" i="17"/>
  <c r="L12" i="44" s="1"/>
  <c r="W13" i="17"/>
  <c r="L13" i="44" s="1"/>
  <c r="W14" i="17"/>
  <c r="L14" i="44" s="1"/>
  <c r="W15" i="17"/>
  <c r="L15" i="44" s="1"/>
  <c r="W16" i="17"/>
  <c r="L16" i="44" s="1"/>
  <c r="W17" i="17"/>
  <c r="L17" i="44" s="1"/>
  <c r="W18" i="17"/>
  <c r="L18" i="44" s="1"/>
  <c r="W19" i="17"/>
  <c r="L19" i="44" s="1"/>
  <c r="W20" i="17"/>
  <c r="L20" i="44" s="1"/>
  <c r="W21" i="17"/>
  <c r="L21" i="44" s="1"/>
  <c r="W22" i="17"/>
  <c r="L22" i="44" s="1"/>
  <c r="W23" i="17"/>
  <c r="L23" i="44" s="1"/>
  <c r="W24" i="17"/>
  <c r="L24" i="44" s="1"/>
  <c r="W25" i="17"/>
  <c r="L25" i="44" s="1"/>
  <c r="W26" i="17"/>
  <c r="L26" i="44" s="1"/>
  <c r="W27" i="17"/>
  <c r="L27" i="44" s="1"/>
  <c r="W28" i="17"/>
  <c r="L28" i="44" s="1"/>
  <c r="W29" i="17"/>
  <c r="L29" i="44" s="1"/>
  <c r="W30" i="17"/>
  <c r="L30" i="44" s="1"/>
  <c r="W31" i="17"/>
  <c r="L31" i="44" s="1"/>
  <c r="W32" i="17"/>
  <c r="L32" i="44" s="1"/>
  <c r="W33" i="17"/>
  <c r="L33" i="44" s="1"/>
  <c r="W34" i="17"/>
  <c r="L34" i="44" s="1"/>
  <c r="W35" i="17"/>
  <c r="L35" i="44" s="1"/>
  <c r="W36" i="17"/>
  <c r="L36" i="44" s="1"/>
  <c r="W37" i="17"/>
  <c r="L37" i="44" s="1"/>
  <c r="W38" i="17"/>
  <c r="L38" i="44" s="1"/>
  <c r="W39" i="17"/>
  <c r="L39" i="44" s="1"/>
  <c r="W40" i="17"/>
  <c r="L40" i="44" s="1"/>
  <c r="W41" i="17"/>
  <c r="L41" i="44" s="1"/>
  <c r="W42" i="17"/>
  <c r="L42" i="44" s="1"/>
  <c r="W43" i="17"/>
  <c r="L43" i="44" s="1"/>
  <c r="W44" i="17"/>
  <c r="L44" i="44" s="1"/>
  <c r="W45" i="17"/>
  <c r="L45" i="44" s="1"/>
  <c r="W46" i="17"/>
  <c r="L46" i="44" s="1"/>
  <c r="W47" i="17"/>
  <c r="L47" i="44" s="1"/>
  <c r="W48" i="17"/>
  <c r="L48" i="44" s="1"/>
  <c r="W49" i="17"/>
  <c r="L49" i="44" s="1"/>
  <c r="W50" i="17"/>
  <c r="L50" i="44" s="1"/>
  <c r="W51" i="17"/>
  <c r="L51" i="44" s="1"/>
  <c r="W52" i="17"/>
  <c r="L52" i="44" s="1"/>
  <c r="W53" i="17"/>
  <c r="L53" i="44" s="1"/>
  <c r="W54" i="17"/>
  <c r="L54" i="44" s="1"/>
  <c r="W55" i="17"/>
  <c r="L55" i="44" s="1"/>
  <c r="W56" i="17"/>
  <c r="L56" i="44" s="1"/>
  <c r="W57" i="17"/>
  <c r="L57" i="44" s="1"/>
  <c r="W58" i="17"/>
  <c r="L58" i="44" s="1"/>
  <c r="W2" i="17"/>
  <c r="W59" i="16"/>
  <c r="K59" i="44" s="1"/>
  <c r="AA59" i="16"/>
  <c r="AB59" i="16" s="1" a="1"/>
  <c r="AB59" i="16" s="1"/>
  <c r="AC59" i="16"/>
  <c r="AD59" i="16" s="1" a="1"/>
  <c r="AD59" i="16" s="1"/>
  <c r="AE59" i="16"/>
  <c r="W3" i="16"/>
  <c r="K3" i="44" s="1"/>
  <c r="W4" i="16"/>
  <c r="K4" i="44" s="1"/>
  <c r="W5" i="16"/>
  <c r="K5" i="44" s="1"/>
  <c r="W6" i="16"/>
  <c r="K6" i="44" s="1"/>
  <c r="W7" i="16"/>
  <c r="K7" i="44" s="1"/>
  <c r="W8" i="16"/>
  <c r="K8" i="44" s="1"/>
  <c r="W9" i="16"/>
  <c r="K9" i="44" s="1"/>
  <c r="W10" i="16"/>
  <c r="K10" i="44" s="1"/>
  <c r="W11" i="16"/>
  <c r="K11" i="44" s="1"/>
  <c r="W12" i="16"/>
  <c r="K12" i="44" s="1"/>
  <c r="W13" i="16"/>
  <c r="K13" i="44" s="1"/>
  <c r="W14" i="16"/>
  <c r="K14" i="44" s="1"/>
  <c r="W15" i="16"/>
  <c r="K15" i="44" s="1"/>
  <c r="W16" i="16"/>
  <c r="K16" i="44" s="1"/>
  <c r="W17" i="16"/>
  <c r="K17" i="44" s="1"/>
  <c r="W18" i="16"/>
  <c r="K18" i="44" s="1"/>
  <c r="W19" i="16"/>
  <c r="K19" i="44" s="1"/>
  <c r="W20" i="16"/>
  <c r="K20" i="44" s="1"/>
  <c r="W21" i="16"/>
  <c r="K21" i="44" s="1"/>
  <c r="W22" i="16"/>
  <c r="K22" i="44" s="1"/>
  <c r="W23" i="16"/>
  <c r="K23" i="44" s="1"/>
  <c r="W24" i="16"/>
  <c r="K24" i="44" s="1"/>
  <c r="W25" i="16"/>
  <c r="K25" i="44" s="1"/>
  <c r="W26" i="16"/>
  <c r="K26" i="44" s="1"/>
  <c r="W27" i="16"/>
  <c r="K27" i="44" s="1"/>
  <c r="W28" i="16"/>
  <c r="K28" i="44" s="1"/>
  <c r="W29" i="16"/>
  <c r="K29" i="44" s="1"/>
  <c r="W30" i="16"/>
  <c r="K30" i="44" s="1"/>
  <c r="W31" i="16"/>
  <c r="K31" i="44" s="1"/>
  <c r="W32" i="16"/>
  <c r="K32" i="44" s="1"/>
  <c r="W33" i="16"/>
  <c r="K33" i="44" s="1"/>
  <c r="W34" i="16"/>
  <c r="K34" i="44" s="1"/>
  <c r="W35" i="16"/>
  <c r="K35" i="44" s="1"/>
  <c r="W36" i="16"/>
  <c r="K36" i="44" s="1"/>
  <c r="W37" i="16"/>
  <c r="K37" i="44" s="1"/>
  <c r="W38" i="16"/>
  <c r="K38" i="44" s="1"/>
  <c r="W39" i="16"/>
  <c r="K39" i="44" s="1"/>
  <c r="W40" i="16"/>
  <c r="K40" i="44" s="1"/>
  <c r="W41" i="16"/>
  <c r="K41" i="44" s="1"/>
  <c r="W42" i="16"/>
  <c r="K42" i="44" s="1"/>
  <c r="W43" i="16"/>
  <c r="K43" i="44" s="1"/>
  <c r="W44" i="16"/>
  <c r="K44" i="44" s="1"/>
  <c r="W45" i="16"/>
  <c r="K45" i="44" s="1"/>
  <c r="W46" i="16"/>
  <c r="K46" i="44" s="1"/>
  <c r="W47" i="16"/>
  <c r="K47" i="44" s="1"/>
  <c r="W48" i="16"/>
  <c r="K48" i="44" s="1"/>
  <c r="W49" i="16"/>
  <c r="K49" i="44" s="1"/>
  <c r="W50" i="16"/>
  <c r="K50" i="44" s="1"/>
  <c r="W51" i="16"/>
  <c r="K51" i="44" s="1"/>
  <c r="W52" i="16"/>
  <c r="K52" i="44" s="1"/>
  <c r="W53" i="16"/>
  <c r="K53" i="44" s="1"/>
  <c r="W54" i="16"/>
  <c r="K54" i="44" s="1"/>
  <c r="W55" i="16"/>
  <c r="K55" i="44" s="1"/>
  <c r="W56" i="16"/>
  <c r="K56" i="44" s="1"/>
  <c r="W57" i="16"/>
  <c r="K57" i="44" s="1"/>
  <c r="W58" i="16"/>
  <c r="K58" i="44" s="1"/>
  <c r="W2" i="16"/>
  <c r="X59" i="14"/>
  <c r="AA59" i="14"/>
  <c r="AB59" i="14" s="1" a="1"/>
  <c r="AB59" i="14" s="1"/>
  <c r="AC59" i="14"/>
  <c r="AD59" i="14" s="1" a="1"/>
  <c r="AD59" i="14" s="1"/>
  <c r="AE59" i="14"/>
  <c r="W59" i="14"/>
  <c r="I59" i="44" s="1"/>
  <c r="W58" i="14"/>
  <c r="I58" i="44" s="1"/>
  <c r="W3" i="14"/>
  <c r="I3" i="44" s="1"/>
  <c r="W4" i="14"/>
  <c r="I4" i="44" s="1"/>
  <c r="W5" i="14"/>
  <c r="I5" i="44" s="1"/>
  <c r="W6" i="14"/>
  <c r="I6" i="44" s="1"/>
  <c r="W7" i="14"/>
  <c r="I7" i="44" s="1"/>
  <c r="W8" i="14"/>
  <c r="I8" i="44" s="1"/>
  <c r="W9" i="14"/>
  <c r="I9" i="44" s="1"/>
  <c r="W10" i="14"/>
  <c r="I10" i="44" s="1"/>
  <c r="W11" i="14"/>
  <c r="I11" i="44" s="1"/>
  <c r="W12" i="14"/>
  <c r="I12" i="44" s="1"/>
  <c r="W13" i="14"/>
  <c r="I13" i="44" s="1"/>
  <c r="W14" i="14"/>
  <c r="I14" i="44" s="1"/>
  <c r="W15" i="14"/>
  <c r="I15" i="44" s="1"/>
  <c r="W16" i="14"/>
  <c r="I16" i="44" s="1"/>
  <c r="W17" i="14"/>
  <c r="I17" i="44" s="1"/>
  <c r="W18" i="14"/>
  <c r="I18" i="44" s="1"/>
  <c r="W19" i="14"/>
  <c r="I19" i="44" s="1"/>
  <c r="W20" i="14"/>
  <c r="I20" i="44" s="1"/>
  <c r="W21" i="14"/>
  <c r="I21" i="44" s="1"/>
  <c r="W22" i="14"/>
  <c r="I22" i="44" s="1"/>
  <c r="W23" i="14"/>
  <c r="I23" i="44" s="1"/>
  <c r="W24" i="14"/>
  <c r="I24" i="44" s="1"/>
  <c r="W25" i="14"/>
  <c r="I25" i="44" s="1"/>
  <c r="W26" i="14"/>
  <c r="I26" i="44" s="1"/>
  <c r="W27" i="14"/>
  <c r="I27" i="44" s="1"/>
  <c r="W28" i="14"/>
  <c r="I28" i="44" s="1"/>
  <c r="W29" i="14"/>
  <c r="I29" i="44" s="1"/>
  <c r="W30" i="14"/>
  <c r="I30" i="44" s="1"/>
  <c r="W31" i="14"/>
  <c r="I31" i="44" s="1"/>
  <c r="W32" i="14"/>
  <c r="I32" i="44" s="1"/>
  <c r="W33" i="14"/>
  <c r="I33" i="44" s="1"/>
  <c r="W34" i="14"/>
  <c r="I34" i="44" s="1"/>
  <c r="W35" i="14"/>
  <c r="I35" i="44" s="1"/>
  <c r="W36" i="14"/>
  <c r="I36" i="44" s="1"/>
  <c r="W37" i="14"/>
  <c r="I37" i="44" s="1"/>
  <c r="W38" i="14"/>
  <c r="I38" i="44" s="1"/>
  <c r="W39" i="14"/>
  <c r="I39" i="44" s="1"/>
  <c r="W40" i="14"/>
  <c r="I40" i="44" s="1"/>
  <c r="W41" i="14"/>
  <c r="I41" i="44" s="1"/>
  <c r="W42" i="14"/>
  <c r="I42" i="44" s="1"/>
  <c r="W43" i="14"/>
  <c r="I43" i="44" s="1"/>
  <c r="W44" i="14"/>
  <c r="I44" i="44" s="1"/>
  <c r="W45" i="14"/>
  <c r="I45" i="44" s="1"/>
  <c r="W46" i="14"/>
  <c r="I46" i="44" s="1"/>
  <c r="W47" i="14"/>
  <c r="I47" i="44" s="1"/>
  <c r="W48" i="14"/>
  <c r="I48" i="44" s="1"/>
  <c r="W49" i="14"/>
  <c r="I49" i="44" s="1"/>
  <c r="W50" i="14"/>
  <c r="I50" i="44" s="1"/>
  <c r="W51" i="14"/>
  <c r="I51" i="44" s="1"/>
  <c r="W52" i="14"/>
  <c r="I52" i="44" s="1"/>
  <c r="W53" i="14"/>
  <c r="I53" i="44" s="1"/>
  <c r="W54" i="14"/>
  <c r="I54" i="44" s="1"/>
  <c r="W55" i="14"/>
  <c r="I55" i="44" s="1"/>
  <c r="W56" i="14"/>
  <c r="I56" i="44" s="1"/>
  <c r="W57" i="14"/>
  <c r="I57" i="44" s="1"/>
  <c r="W2" i="14"/>
  <c r="W3" i="13"/>
  <c r="H5" i="44" s="1"/>
  <c r="W4" i="13"/>
  <c r="H6" i="44" s="1"/>
  <c r="W5" i="13"/>
  <c r="H7" i="44" s="1"/>
  <c r="W6" i="13"/>
  <c r="H8" i="44" s="1"/>
  <c r="W7" i="13"/>
  <c r="H9" i="44" s="1"/>
  <c r="W8" i="13"/>
  <c r="H10" i="44" s="1"/>
  <c r="W9" i="13"/>
  <c r="H11" i="44" s="1"/>
  <c r="W10" i="13"/>
  <c r="H12" i="44" s="1"/>
  <c r="W11" i="13"/>
  <c r="H13" i="44" s="1"/>
  <c r="W12" i="13"/>
  <c r="H14" i="44" s="1"/>
  <c r="W13" i="13"/>
  <c r="H15" i="44" s="1"/>
  <c r="W14" i="13"/>
  <c r="H16" i="44" s="1"/>
  <c r="W15" i="13"/>
  <c r="H17" i="44" s="1"/>
  <c r="W16" i="13"/>
  <c r="H18" i="44" s="1"/>
  <c r="W17" i="13"/>
  <c r="H19" i="44" s="1"/>
  <c r="W18" i="13"/>
  <c r="H20" i="44" s="1"/>
  <c r="W19" i="13"/>
  <c r="H21" i="44" s="1"/>
  <c r="W20" i="13"/>
  <c r="H22" i="44" s="1"/>
  <c r="W21" i="13"/>
  <c r="H23" i="44" s="1"/>
  <c r="W22" i="13"/>
  <c r="H24" i="44" s="1"/>
  <c r="W23" i="13"/>
  <c r="H25" i="44" s="1"/>
  <c r="W24" i="13"/>
  <c r="H26" i="44" s="1"/>
  <c r="W25" i="13"/>
  <c r="H27" i="44" s="1"/>
  <c r="W26" i="13"/>
  <c r="H28" i="44" s="1"/>
  <c r="W27" i="13"/>
  <c r="H29" i="44" s="1"/>
  <c r="W28" i="13"/>
  <c r="H30" i="44" s="1"/>
  <c r="W29" i="13"/>
  <c r="H31" i="44" s="1"/>
  <c r="W30" i="13"/>
  <c r="H32" i="44" s="1"/>
  <c r="W31" i="13"/>
  <c r="H33" i="44" s="1"/>
  <c r="W32" i="13"/>
  <c r="H34" i="44" s="1"/>
  <c r="W33" i="13"/>
  <c r="H35" i="44" s="1"/>
  <c r="W34" i="13"/>
  <c r="H36" i="44" s="1"/>
  <c r="W35" i="13"/>
  <c r="H37" i="44" s="1"/>
  <c r="W36" i="13"/>
  <c r="H38" i="44" s="1"/>
  <c r="W37" i="13"/>
  <c r="H39" i="44" s="1"/>
  <c r="W38" i="13"/>
  <c r="H40" i="44" s="1"/>
  <c r="W39" i="13"/>
  <c r="H41" i="44" s="1"/>
  <c r="W40" i="13"/>
  <c r="H42" i="44" s="1"/>
  <c r="W41" i="13"/>
  <c r="H43" i="44" s="1"/>
  <c r="W42" i="13"/>
  <c r="H44" i="44" s="1"/>
  <c r="W43" i="13"/>
  <c r="H45" i="44" s="1"/>
  <c r="W44" i="13"/>
  <c r="H46" i="44" s="1"/>
  <c r="W45" i="13"/>
  <c r="H47" i="44" s="1"/>
  <c r="W46" i="13"/>
  <c r="H48" i="44" s="1"/>
  <c r="W47" i="13"/>
  <c r="H49" i="44" s="1"/>
  <c r="W48" i="13"/>
  <c r="H50" i="44" s="1"/>
  <c r="W49" i="13"/>
  <c r="H51" i="44" s="1"/>
  <c r="W50" i="13"/>
  <c r="H52" i="44" s="1"/>
  <c r="W51" i="13"/>
  <c r="H53" i="44" s="1"/>
  <c r="W52" i="13"/>
  <c r="H54" i="44" s="1"/>
  <c r="W53" i="13"/>
  <c r="H55" i="44" s="1"/>
  <c r="W54" i="13"/>
  <c r="H56" i="44" s="1"/>
  <c r="W55" i="13"/>
  <c r="H57" i="44" s="1"/>
  <c r="W56" i="13"/>
  <c r="H58" i="44" s="1"/>
  <c r="W57" i="13"/>
  <c r="H59" i="44" s="1"/>
  <c r="W2" i="13"/>
  <c r="W3" i="12"/>
  <c r="G3" i="44" s="1"/>
  <c r="W4" i="12"/>
  <c r="G4" i="44" s="1"/>
  <c r="W5" i="12"/>
  <c r="G5" i="44" s="1"/>
  <c r="W6" i="12"/>
  <c r="G6" i="44" s="1"/>
  <c r="W7" i="12"/>
  <c r="G7" i="44" s="1"/>
  <c r="W8" i="12"/>
  <c r="G8" i="44" s="1"/>
  <c r="W9" i="12"/>
  <c r="G9" i="44" s="1"/>
  <c r="W10" i="12"/>
  <c r="G10" i="44" s="1"/>
  <c r="W11" i="12"/>
  <c r="G11" i="44" s="1"/>
  <c r="W12" i="12"/>
  <c r="G12" i="44" s="1"/>
  <c r="W13" i="12"/>
  <c r="G13" i="44" s="1"/>
  <c r="W14" i="12"/>
  <c r="G14" i="44" s="1"/>
  <c r="W15" i="12"/>
  <c r="G15" i="44" s="1"/>
  <c r="W16" i="12"/>
  <c r="G16" i="44" s="1"/>
  <c r="W17" i="12"/>
  <c r="G17" i="44" s="1"/>
  <c r="W18" i="12"/>
  <c r="G18" i="44" s="1"/>
  <c r="W19" i="12"/>
  <c r="G19" i="44" s="1"/>
  <c r="W20" i="12"/>
  <c r="G20" i="44" s="1"/>
  <c r="W21" i="12"/>
  <c r="G21" i="44" s="1"/>
  <c r="W22" i="12"/>
  <c r="G22" i="44" s="1"/>
  <c r="W23" i="12"/>
  <c r="G23" i="44" s="1"/>
  <c r="W24" i="12"/>
  <c r="G24" i="44" s="1"/>
  <c r="W25" i="12"/>
  <c r="G25" i="44" s="1"/>
  <c r="W26" i="12"/>
  <c r="G26" i="44" s="1"/>
  <c r="W27" i="12"/>
  <c r="G27" i="44" s="1"/>
  <c r="W28" i="12"/>
  <c r="G28" i="44" s="1"/>
  <c r="W29" i="12"/>
  <c r="G29" i="44" s="1"/>
  <c r="W30" i="12"/>
  <c r="G30" i="44" s="1"/>
  <c r="W31" i="12"/>
  <c r="G31" i="44" s="1"/>
  <c r="W32" i="12"/>
  <c r="G32" i="44" s="1"/>
  <c r="W33" i="12"/>
  <c r="G33" i="44" s="1"/>
  <c r="W34" i="12"/>
  <c r="G34" i="44" s="1"/>
  <c r="W35" i="12"/>
  <c r="G35" i="44" s="1"/>
  <c r="W36" i="12"/>
  <c r="G36" i="44" s="1"/>
  <c r="W37" i="12"/>
  <c r="G37" i="44" s="1"/>
  <c r="W38" i="12"/>
  <c r="G38" i="44" s="1"/>
  <c r="W39" i="12"/>
  <c r="G39" i="44" s="1"/>
  <c r="W40" i="12"/>
  <c r="G40" i="44" s="1"/>
  <c r="W41" i="12"/>
  <c r="G41" i="44" s="1"/>
  <c r="W42" i="12"/>
  <c r="G42" i="44" s="1"/>
  <c r="W43" i="12"/>
  <c r="G43" i="44" s="1"/>
  <c r="W44" i="12"/>
  <c r="G44" i="44" s="1"/>
  <c r="W45" i="12"/>
  <c r="G45" i="44" s="1"/>
  <c r="W46" i="12"/>
  <c r="G46" i="44" s="1"/>
  <c r="W47" i="12"/>
  <c r="G47" i="44" s="1"/>
  <c r="W48" i="12"/>
  <c r="G48" i="44" s="1"/>
  <c r="W49" i="12"/>
  <c r="G49" i="44" s="1"/>
  <c r="W50" i="12"/>
  <c r="G50" i="44" s="1"/>
  <c r="W51" i="12"/>
  <c r="G51" i="44" s="1"/>
  <c r="W52" i="12"/>
  <c r="G52" i="44" s="1"/>
  <c r="W53" i="12"/>
  <c r="G53" i="44" s="1"/>
  <c r="W54" i="12"/>
  <c r="G54" i="44" s="1"/>
  <c r="W55" i="12"/>
  <c r="G55" i="44" s="1"/>
  <c r="W56" i="12"/>
  <c r="G56" i="44" s="1"/>
  <c r="W57" i="12"/>
  <c r="G57" i="44" s="1"/>
  <c r="W58" i="12"/>
  <c r="G58" i="44" s="1"/>
  <c r="W2" i="12"/>
  <c r="W3" i="11"/>
  <c r="F32" i="44" s="1"/>
  <c r="W4" i="11"/>
  <c r="F33" i="44" s="1"/>
  <c r="W5" i="11"/>
  <c r="F34" i="44" s="1"/>
  <c r="W6" i="11"/>
  <c r="F35" i="44" s="1"/>
  <c r="W7" i="11"/>
  <c r="F36" i="44" s="1"/>
  <c r="W8" i="11"/>
  <c r="F37" i="44" s="1"/>
  <c r="W9" i="11"/>
  <c r="F38" i="44" s="1"/>
  <c r="W10" i="11"/>
  <c r="F39" i="44" s="1"/>
  <c r="W11" i="11"/>
  <c r="F40" i="44" s="1"/>
  <c r="W12" i="11"/>
  <c r="F41" i="44" s="1"/>
  <c r="W13" i="11"/>
  <c r="F42" i="44" s="1"/>
  <c r="W14" i="11"/>
  <c r="F43" i="44" s="1"/>
  <c r="W15" i="11"/>
  <c r="F44" i="44" s="1"/>
  <c r="W16" i="11"/>
  <c r="F45" i="44" s="1"/>
  <c r="W17" i="11"/>
  <c r="F46" i="44" s="1"/>
  <c r="W18" i="11"/>
  <c r="F47" i="44" s="1"/>
  <c r="W19" i="11"/>
  <c r="F48" i="44" s="1"/>
  <c r="W20" i="11"/>
  <c r="F49" i="44" s="1"/>
  <c r="W21" i="11"/>
  <c r="F50" i="44" s="1"/>
  <c r="W22" i="11"/>
  <c r="F51" i="44" s="1"/>
  <c r="W23" i="11"/>
  <c r="F52" i="44" s="1"/>
  <c r="W24" i="11"/>
  <c r="F53" i="44" s="1"/>
  <c r="W25" i="11"/>
  <c r="F54" i="44" s="1"/>
  <c r="W26" i="11"/>
  <c r="F55" i="44" s="1"/>
  <c r="W27" i="11"/>
  <c r="F56" i="44" s="1"/>
  <c r="W28" i="11"/>
  <c r="F57" i="44" s="1"/>
  <c r="W29" i="11"/>
  <c r="F58" i="44" s="1"/>
  <c r="W30" i="11"/>
  <c r="F59" i="44" s="1"/>
  <c r="W2" i="11"/>
  <c r="X59" i="10"/>
  <c r="E59" i="46" s="1"/>
  <c r="W59" i="10"/>
  <c r="E59" i="44" s="1"/>
  <c r="AE59" i="10"/>
  <c r="D8" i="55" l="1"/>
  <c r="D16" i="55"/>
  <c r="D6" i="55"/>
  <c r="N39" i="44"/>
  <c r="E14" i="3"/>
  <c r="D14" i="3" s="1"/>
  <c r="E8" i="3"/>
  <c r="D8" i="3" s="1"/>
  <c r="E16" i="3"/>
  <c r="D16" i="3" s="1"/>
  <c r="E6" i="3"/>
  <c r="D6" i="3" s="1"/>
  <c r="I59" i="46"/>
  <c r="R2" i="44"/>
  <c r="P31" i="44"/>
  <c r="O2" i="44"/>
  <c r="H4" i="44"/>
  <c r="F31" i="44"/>
  <c r="T2" i="44"/>
  <c r="M2" i="44"/>
  <c r="L2" i="44"/>
  <c r="G2" i="44"/>
  <c r="K2" i="44"/>
  <c r="I2" i="44"/>
  <c r="Q2" i="44"/>
  <c r="W3" i="10"/>
  <c r="E3" i="44" s="1"/>
  <c r="W4" i="10"/>
  <c r="E4" i="44" s="1"/>
  <c r="W5" i="10"/>
  <c r="E5" i="44" s="1"/>
  <c r="W6" i="10"/>
  <c r="E6" i="44" s="1"/>
  <c r="W7" i="10"/>
  <c r="E7" i="44" s="1"/>
  <c r="W8" i="10"/>
  <c r="E8" i="44" s="1"/>
  <c r="W9" i="10"/>
  <c r="E9" i="44" s="1"/>
  <c r="W10" i="10"/>
  <c r="E10" i="44" s="1"/>
  <c r="W11" i="10"/>
  <c r="E11" i="44" s="1"/>
  <c r="W12" i="10"/>
  <c r="E12" i="44" s="1"/>
  <c r="W13" i="10"/>
  <c r="E13" i="44" s="1"/>
  <c r="W14" i="10"/>
  <c r="E14" i="44" s="1"/>
  <c r="W15" i="10"/>
  <c r="E15" i="44" s="1"/>
  <c r="W16" i="10"/>
  <c r="E16" i="44" s="1"/>
  <c r="W17" i="10"/>
  <c r="E17" i="44" s="1"/>
  <c r="W18" i="10"/>
  <c r="E18" i="44" s="1"/>
  <c r="W19" i="10"/>
  <c r="E19" i="44" s="1"/>
  <c r="W20" i="10"/>
  <c r="E20" i="44" s="1"/>
  <c r="W21" i="10"/>
  <c r="E21" i="44" s="1"/>
  <c r="W22" i="10"/>
  <c r="E22" i="44" s="1"/>
  <c r="W23" i="10"/>
  <c r="E23" i="44" s="1"/>
  <c r="W24" i="10"/>
  <c r="E24" i="44" s="1"/>
  <c r="W25" i="10"/>
  <c r="E25" i="44" s="1"/>
  <c r="W26" i="10"/>
  <c r="E26" i="44" s="1"/>
  <c r="W27" i="10"/>
  <c r="E27" i="44" s="1"/>
  <c r="W28" i="10"/>
  <c r="E28" i="44" s="1"/>
  <c r="W29" i="10"/>
  <c r="E29" i="44" s="1"/>
  <c r="W30" i="10"/>
  <c r="E30" i="44" s="1"/>
  <c r="W31" i="10"/>
  <c r="E31" i="44" s="1"/>
  <c r="W32" i="10"/>
  <c r="E32" i="44" s="1"/>
  <c r="W33" i="10"/>
  <c r="E33" i="44" s="1"/>
  <c r="W34" i="10"/>
  <c r="E34" i="44" s="1"/>
  <c r="W35" i="10"/>
  <c r="E35" i="44" s="1"/>
  <c r="W36" i="10"/>
  <c r="E36" i="44" s="1"/>
  <c r="W37" i="10"/>
  <c r="E37" i="44" s="1"/>
  <c r="W38" i="10"/>
  <c r="E38" i="44" s="1"/>
  <c r="W39" i="10"/>
  <c r="E39" i="44" s="1"/>
  <c r="W40" i="10"/>
  <c r="E40" i="44" s="1"/>
  <c r="W41" i="10"/>
  <c r="E41" i="44" s="1"/>
  <c r="W42" i="10"/>
  <c r="E42" i="44" s="1"/>
  <c r="W43" i="10"/>
  <c r="E43" i="44" s="1"/>
  <c r="W44" i="10"/>
  <c r="E44" i="44" s="1"/>
  <c r="W45" i="10"/>
  <c r="E45" i="44" s="1"/>
  <c r="W46" i="10"/>
  <c r="E46" i="44" s="1"/>
  <c r="W47" i="10"/>
  <c r="E47" i="44" s="1"/>
  <c r="W48" i="10"/>
  <c r="E48" i="44" s="1"/>
  <c r="W49" i="10"/>
  <c r="E49" i="44" s="1"/>
  <c r="W50" i="10"/>
  <c r="E50" i="44" s="1"/>
  <c r="W51" i="10"/>
  <c r="E51" i="44" s="1"/>
  <c r="W52" i="10"/>
  <c r="E52" i="44" s="1"/>
  <c r="W53" i="10"/>
  <c r="E53" i="44" s="1"/>
  <c r="W54" i="10"/>
  <c r="E54" i="44" s="1"/>
  <c r="W55" i="10"/>
  <c r="E55" i="44" s="1"/>
  <c r="W56" i="10"/>
  <c r="E56" i="44" s="1"/>
  <c r="W57" i="10"/>
  <c r="E57" i="44" s="1"/>
  <c r="W58" i="10"/>
  <c r="E58" i="44" s="1"/>
  <c r="W2" i="10"/>
  <c r="W3" i="9"/>
  <c r="D33" i="44" s="1"/>
  <c r="W4" i="9"/>
  <c r="D34" i="44" s="1"/>
  <c r="W5" i="9"/>
  <c r="D35" i="44" s="1"/>
  <c r="W6" i="9"/>
  <c r="D36" i="44" s="1"/>
  <c r="W7" i="9"/>
  <c r="D37" i="44" s="1"/>
  <c r="W8" i="9"/>
  <c r="D38" i="44" s="1"/>
  <c r="W9" i="9"/>
  <c r="D39" i="44" s="1"/>
  <c r="W10" i="9"/>
  <c r="D40" i="44" s="1"/>
  <c r="W11" i="9"/>
  <c r="D41" i="44" s="1"/>
  <c r="W12" i="9"/>
  <c r="D42" i="44" s="1"/>
  <c r="W13" i="9"/>
  <c r="D43" i="44" s="1"/>
  <c r="W14" i="9"/>
  <c r="D44" i="44" s="1"/>
  <c r="W15" i="9"/>
  <c r="D45" i="44" s="1"/>
  <c r="W16" i="9"/>
  <c r="D46" i="44" s="1"/>
  <c r="W17" i="9"/>
  <c r="D47" i="44" s="1"/>
  <c r="W18" i="9"/>
  <c r="D48" i="44" s="1"/>
  <c r="W19" i="9"/>
  <c r="D49" i="44" s="1"/>
  <c r="W20" i="9"/>
  <c r="D50" i="44" s="1"/>
  <c r="W21" i="9"/>
  <c r="D51" i="44" s="1"/>
  <c r="W22" i="9"/>
  <c r="D52" i="44" s="1"/>
  <c r="W23" i="9"/>
  <c r="D53" i="44" s="1"/>
  <c r="W24" i="9"/>
  <c r="D54" i="44" s="1"/>
  <c r="W25" i="9"/>
  <c r="D55" i="44" s="1"/>
  <c r="W26" i="9"/>
  <c r="D56" i="44" s="1"/>
  <c r="W27" i="9"/>
  <c r="D57" i="44" s="1"/>
  <c r="W28" i="9"/>
  <c r="D58" i="44" s="1"/>
  <c r="W29" i="9"/>
  <c r="D59" i="44" s="1"/>
  <c r="W2" i="9"/>
  <c r="W59" i="6"/>
  <c r="B59" i="44" s="1"/>
  <c r="AA59" i="6"/>
  <c r="AB59" i="6" s="1" a="1"/>
  <c r="AB59" i="6" s="1"/>
  <c r="AD59" i="6" a="1"/>
  <c r="AD59" i="6" s="1"/>
  <c r="AE59" i="6"/>
  <c r="W59" i="8"/>
  <c r="C59" i="44" s="1"/>
  <c r="X59" i="8"/>
  <c r="AA59" i="8"/>
  <c r="AB59" i="8" s="1" a="1"/>
  <c r="AB59" i="8" s="1"/>
  <c r="AC59" i="8"/>
  <c r="AD59" i="8" s="1" a="1"/>
  <c r="AD59" i="8" s="1"/>
  <c r="AE59" i="8"/>
  <c r="W3" i="8"/>
  <c r="C3" i="44" s="1"/>
  <c r="W4" i="8"/>
  <c r="C4" i="44" s="1"/>
  <c r="W5" i="8"/>
  <c r="C5" i="44" s="1"/>
  <c r="W6" i="8"/>
  <c r="C6" i="44" s="1"/>
  <c r="W7" i="8"/>
  <c r="C7" i="44" s="1"/>
  <c r="W8" i="8"/>
  <c r="C8" i="44" s="1"/>
  <c r="W9" i="8"/>
  <c r="C9" i="44" s="1"/>
  <c r="W10" i="8"/>
  <c r="C10" i="44" s="1"/>
  <c r="W11" i="8"/>
  <c r="C11" i="44" s="1"/>
  <c r="W12" i="8"/>
  <c r="C12" i="44" s="1"/>
  <c r="W13" i="8"/>
  <c r="C13" i="44" s="1"/>
  <c r="W14" i="8"/>
  <c r="C14" i="44" s="1"/>
  <c r="W15" i="8"/>
  <c r="C15" i="44" s="1"/>
  <c r="W16" i="8"/>
  <c r="C16" i="44" s="1"/>
  <c r="W17" i="8"/>
  <c r="C17" i="44" s="1"/>
  <c r="W18" i="8"/>
  <c r="C18" i="44" s="1"/>
  <c r="W19" i="8"/>
  <c r="C19" i="44" s="1"/>
  <c r="W20" i="8"/>
  <c r="C20" i="44" s="1"/>
  <c r="W21" i="8"/>
  <c r="C21" i="44" s="1"/>
  <c r="W22" i="8"/>
  <c r="C22" i="44" s="1"/>
  <c r="W23" i="8"/>
  <c r="C23" i="44" s="1"/>
  <c r="W24" i="8"/>
  <c r="C24" i="44" s="1"/>
  <c r="W25" i="8"/>
  <c r="C25" i="44" s="1"/>
  <c r="W26" i="8"/>
  <c r="C26" i="44" s="1"/>
  <c r="W27" i="8"/>
  <c r="C27" i="44" s="1"/>
  <c r="W28" i="8"/>
  <c r="C28" i="44" s="1"/>
  <c r="W29" i="8"/>
  <c r="C29" i="44" s="1"/>
  <c r="W30" i="8"/>
  <c r="C30" i="44" s="1"/>
  <c r="W31" i="8"/>
  <c r="C31" i="44" s="1"/>
  <c r="W32" i="8"/>
  <c r="C32" i="44" s="1"/>
  <c r="W33" i="8"/>
  <c r="C33" i="44" s="1"/>
  <c r="W34" i="8"/>
  <c r="C34" i="44" s="1"/>
  <c r="W35" i="8"/>
  <c r="C35" i="44" s="1"/>
  <c r="W36" i="8"/>
  <c r="C36" i="44" s="1"/>
  <c r="W37" i="8"/>
  <c r="C37" i="44" s="1"/>
  <c r="W38" i="8"/>
  <c r="C38" i="44" s="1"/>
  <c r="W39" i="8"/>
  <c r="C39" i="44" s="1"/>
  <c r="W40" i="8"/>
  <c r="C40" i="44" s="1"/>
  <c r="W41" i="8"/>
  <c r="C41" i="44" s="1"/>
  <c r="W42" i="8"/>
  <c r="C42" i="44" s="1"/>
  <c r="W43" i="8"/>
  <c r="C43" i="44" s="1"/>
  <c r="W44" i="8"/>
  <c r="C44" i="44" s="1"/>
  <c r="W45" i="8"/>
  <c r="C45" i="44" s="1"/>
  <c r="W46" i="8"/>
  <c r="C46" i="44" s="1"/>
  <c r="W47" i="8"/>
  <c r="C47" i="44" s="1"/>
  <c r="W48" i="8"/>
  <c r="C48" i="44" s="1"/>
  <c r="W49" i="8"/>
  <c r="C49" i="44" s="1"/>
  <c r="W50" i="8"/>
  <c r="C50" i="44" s="1"/>
  <c r="W51" i="8"/>
  <c r="C51" i="44" s="1"/>
  <c r="W52" i="8"/>
  <c r="C52" i="44" s="1"/>
  <c r="W53" i="8"/>
  <c r="C53" i="44" s="1"/>
  <c r="W54" i="8"/>
  <c r="C54" i="44" s="1"/>
  <c r="W55" i="8"/>
  <c r="C55" i="44" s="1"/>
  <c r="W56" i="8"/>
  <c r="C56" i="44" s="1"/>
  <c r="W57" i="8"/>
  <c r="C57" i="44" s="1"/>
  <c r="W58" i="8"/>
  <c r="C58" i="44" s="1"/>
  <c r="W2" i="8"/>
  <c r="W3" i="6"/>
  <c r="W4" i="6"/>
  <c r="B4" i="44" s="1"/>
  <c r="W5" i="6"/>
  <c r="B5" i="44" s="1"/>
  <c r="W6" i="6"/>
  <c r="B6" i="44" s="1"/>
  <c r="W7" i="6"/>
  <c r="B7" i="44" s="1"/>
  <c r="W8" i="6"/>
  <c r="B8" i="44" s="1"/>
  <c r="W9" i="6"/>
  <c r="B9" i="44" s="1"/>
  <c r="W10" i="6"/>
  <c r="B10" i="44" s="1"/>
  <c r="W11" i="6"/>
  <c r="B11" i="44" s="1"/>
  <c r="W12" i="6"/>
  <c r="B12" i="44" s="1"/>
  <c r="W13" i="6"/>
  <c r="B13" i="44" s="1"/>
  <c r="W14" i="6"/>
  <c r="B14" i="44" s="1"/>
  <c r="W15" i="6"/>
  <c r="B15" i="44" s="1"/>
  <c r="W16" i="6"/>
  <c r="B16" i="44" s="1"/>
  <c r="W17" i="6"/>
  <c r="B17" i="44" s="1"/>
  <c r="W18" i="6"/>
  <c r="B18" i="44" s="1"/>
  <c r="W19" i="6"/>
  <c r="B19" i="44" s="1"/>
  <c r="W20" i="6"/>
  <c r="B20" i="44" s="1"/>
  <c r="W21" i="6"/>
  <c r="B21" i="44" s="1"/>
  <c r="W22" i="6"/>
  <c r="B22" i="44" s="1"/>
  <c r="W23" i="6"/>
  <c r="B23" i="44" s="1"/>
  <c r="W24" i="6"/>
  <c r="B24" i="44" s="1"/>
  <c r="W25" i="6"/>
  <c r="B25" i="44" s="1"/>
  <c r="W26" i="6"/>
  <c r="B26" i="44" s="1"/>
  <c r="W27" i="6"/>
  <c r="B27" i="44" s="1"/>
  <c r="W28" i="6"/>
  <c r="B28" i="44" s="1"/>
  <c r="W29" i="6"/>
  <c r="B29" i="44" s="1"/>
  <c r="W30" i="6"/>
  <c r="B30" i="44" s="1"/>
  <c r="W31" i="6"/>
  <c r="B31" i="44" s="1"/>
  <c r="W32" i="6"/>
  <c r="B32" i="44" s="1"/>
  <c r="W33" i="6"/>
  <c r="B33" i="44" s="1"/>
  <c r="W34" i="6"/>
  <c r="B34" i="44" s="1"/>
  <c r="W35" i="6"/>
  <c r="B35" i="44" s="1"/>
  <c r="W36" i="6"/>
  <c r="B36" i="44" s="1"/>
  <c r="W37" i="6"/>
  <c r="B37" i="44" s="1"/>
  <c r="W38" i="6"/>
  <c r="B38" i="44" s="1"/>
  <c r="W39" i="6"/>
  <c r="B39" i="44" s="1"/>
  <c r="W40" i="6"/>
  <c r="B40" i="44" s="1"/>
  <c r="W41" i="6"/>
  <c r="B41" i="44" s="1"/>
  <c r="W42" i="6"/>
  <c r="B42" i="44" s="1"/>
  <c r="W43" i="6"/>
  <c r="B43" i="44" s="1"/>
  <c r="W44" i="6"/>
  <c r="B44" i="44" s="1"/>
  <c r="W45" i="6"/>
  <c r="B45" i="44" s="1"/>
  <c r="W46" i="6"/>
  <c r="B46" i="44" s="1"/>
  <c r="W47" i="6"/>
  <c r="B47" i="44" s="1"/>
  <c r="W48" i="6"/>
  <c r="B48" i="44" s="1"/>
  <c r="W49" i="6"/>
  <c r="B49" i="44" s="1"/>
  <c r="W50" i="6"/>
  <c r="B50" i="44" s="1"/>
  <c r="W51" i="6"/>
  <c r="B51" i="44" s="1"/>
  <c r="W52" i="6"/>
  <c r="B52" i="44" s="1"/>
  <c r="W53" i="6"/>
  <c r="B53" i="44" s="1"/>
  <c r="W54" i="6"/>
  <c r="B54" i="44" s="1"/>
  <c r="W55" i="6"/>
  <c r="B55" i="44" s="1"/>
  <c r="W56" i="6"/>
  <c r="B56" i="44" s="1"/>
  <c r="W57" i="6"/>
  <c r="B57" i="44" s="1"/>
  <c r="W58" i="6"/>
  <c r="B58" i="44" s="1"/>
  <c r="W3" i="15"/>
  <c r="J3" i="44" s="1"/>
  <c r="W4" i="15"/>
  <c r="J4" i="44" s="1"/>
  <c r="W5" i="15"/>
  <c r="J5" i="44" s="1"/>
  <c r="W6" i="15"/>
  <c r="J6" i="44" s="1"/>
  <c r="W7" i="15"/>
  <c r="J7" i="44" s="1"/>
  <c r="W8" i="15"/>
  <c r="J8" i="44" s="1"/>
  <c r="W9" i="15"/>
  <c r="J9" i="44" s="1"/>
  <c r="W10" i="15"/>
  <c r="J10" i="44" s="1"/>
  <c r="W11" i="15"/>
  <c r="J11" i="44" s="1"/>
  <c r="W12" i="15"/>
  <c r="J12" i="44" s="1"/>
  <c r="W13" i="15"/>
  <c r="J13" i="44" s="1"/>
  <c r="W14" i="15"/>
  <c r="J14" i="44" s="1"/>
  <c r="W15" i="15"/>
  <c r="J15" i="44" s="1"/>
  <c r="W16" i="15"/>
  <c r="J16" i="44" s="1"/>
  <c r="W17" i="15"/>
  <c r="J17" i="44" s="1"/>
  <c r="W18" i="15"/>
  <c r="J18" i="44" s="1"/>
  <c r="W19" i="15"/>
  <c r="J19" i="44" s="1"/>
  <c r="W20" i="15"/>
  <c r="J20" i="44" s="1"/>
  <c r="W21" i="15"/>
  <c r="J21" i="44" s="1"/>
  <c r="W22" i="15"/>
  <c r="J22" i="44" s="1"/>
  <c r="W23" i="15"/>
  <c r="J23" i="44" s="1"/>
  <c r="W24" i="15"/>
  <c r="J24" i="44" s="1"/>
  <c r="W25" i="15"/>
  <c r="J25" i="44" s="1"/>
  <c r="W26" i="15"/>
  <c r="J26" i="44" s="1"/>
  <c r="W27" i="15"/>
  <c r="J27" i="44" s="1"/>
  <c r="W28" i="15"/>
  <c r="J28" i="44" s="1"/>
  <c r="W29" i="15"/>
  <c r="J29" i="44" s="1"/>
  <c r="W30" i="15"/>
  <c r="J30" i="44" s="1"/>
  <c r="W31" i="15"/>
  <c r="J31" i="44" s="1"/>
  <c r="W32" i="15"/>
  <c r="J32" i="44" s="1"/>
  <c r="W33" i="15"/>
  <c r="J33" i="44" s="1"/>
  <c r="W34" i="15"/>
  <c r="J34" i="44" s="1"/>
  <c r="W35" i="15"/>
  <c r="J35" i="44" s="1"/>
  <c r="W36" i="15"/>
  <c r="J36" i="44" s="1"/>
  <c r="W37" i="15"/>
  <c r="J37" i="44" s="1"/>
  <c r="W38" i="15"/>
  <c r="J38" i="44" s="1"/>
  <c r="W39" i="15"/>
  <c r="J39" i="44" s="1"/>
  <c r="W40" i="15"/>
  <c r="J40" i="44" s="1"/>
  <c r="W41" i="15"/>
  <c r="J41" i="44" s="1"/>
  <c r="W42" i="15"/>
  <c r="J42" i="44" s="1"/>
  <c r="W43" i="15"/>
  <c r="J43" i="44" s="1"/>
  <c r="W44" i="15"/>
  <c r="J44" i="44" s="1"/>
  <c r="W45" i="15"/>
  <c r="J45" i="44" s="1"/>
  <c r="W46" i="15"/>
  <c r="J46" i="44" s="1"/>
  <c r="W47" i="15"/>
  <c r="J47" i="44" s="1"/>
  <c r="W48" i="15"/>
  <c r="J48" i="44" s="1"/>
  <c r="W49" i="15"/>
  <c r="J49" i="44" s="1"/>
  <c r="W50" i="15"/>
  <c r="J50" i="44" s="1"/>
  <c r="W51" i="15"/>
  <c r="J51" i="44" s="1"/>
  <c r="W52" i="15"/>
  <c r="J52" i="44" s="1"/>
  <c r="W53" i="15"/>
  <c r="J53" i="44" s="1"/>
  <c r="W54" i="15"/>
  <c r="J54" i="44" s="1"/>
  <c r="W55" i="15"/>
  <c r="J55" i="44" s="1"/>
  <c r="W56" i="15"/>
  <c r="J56" i="44" s="1"/>
  <c r="W57" i="15"/>
  <c r="J57" i="44" s="1"/>
  <c r="W58" i="15"/>
  <c r="J58" i="44" s="1"/>
  <c r="W2" i="15"/>
  <c r="G69" i="42"/>
  <c r="F69" i="42"/>
  <c r="E69" i="42"/>
  <c r="D69" i="42"/>
  <c r="K67" i="42"/>
  <c r="K65" i="42"/>
  <c r="K64" i="42"/>
  <c r="K63" i="42"/>
  <c r="K62" i="42"/>
  <c r="K61" i="42"/>
  <c r="K60" i="42"/>
  <c r="K59" i="42"/>
  <c r="K58" i="42"/>
  <c r="K57" i="42"/>
  <c r="K56" i="42"/>
  <c r="K55" i="42"/>
  <c r="K54" i="42"/>
  <c r="K53" i="42"/>
  <c r="E25" i="42"/>
  <c r="E50" i="42"/>
  <c r="F50" i="42"/>
  <c r="G50" i="42"/>
  <c r="D50" i="42"/>
  <c r="K35" i="42"/>
  <c r="K36" i="42"/>
  <c r="K37" i="42"/>
  <c r="K38" i="42"/>
  <c r="K39" i="42"/>
  <c r="K40" i="42"/>
  <c r="K41" i="42"/>
  <c r="K42" i="42"/>
  <c r="K43" i="42"/>
  <c r="K44" i="42"/>
  <c r="K45" i="42"/>
  <c r="K46" i="42"/>
  <c r="K48" i="42"/>
  <c r="K34" i="42"/>
  <c r="M3" i="42"/>
  <c r="M4" i="42"/>
  <c r="M5" i="42"/>
  <c r="M6" i="42"/>
  <c r="M7" i="42"/>
  <c r="M8" i="42"/>
  <c r="L15" i="42"/>
  <c r="M15" i="42" s="1"/>
  <c r="L9" i="42"/>
  <c r="M9" i="42" s="1"/>
  <c r="L10" i="42"/>
  <c r="M10" i="42" s="1"/>
  <c r="L11" i="42"/>
  <c r="M11" i="42" s="1"/>
  <c r="L12" i="42"/>
  <c r="M12" i="42" s="1"/>
  <c r="L13" i="42"/>
  <c r="M13" i="42" s="1"/>
  <c r="L14" i="42"/>
  <c r="M14" i="42" s="1"/>
  <c r="E30" i="42"/>
  <c r="I4" i="42"/>
  <c r="I5" i="42"/>
  <c r="I6" i="42"/>
  <c r="I7" i="42"/>
  <c r="I8" i="42"/>
  <c r="I9" i="42"/>
  <c r="I10" i="42"/>
  <c r="I11" i="42"/>
  <c r="I12" i="42"/>
  <c r="I13" i="42"/>
  <c r="I14" i="42"/>
  <c r="I15" i="42"/>
  <c r="I3" i="42"/>
  <c r="E23" i="42"/>
  <c r="E20" i="42"/>
  <c r="E29" i="42"/>
  <c r="E28" i="42"/>
  <c r="E27" i="42"/>
  <c r="E26" i="42"/>
  <c r="E24" i="42"/>
  <c r="E22" i="42"/>
  <c r="E21" i="42"/>
  <c r="E19" i="42"/>
  <c r="F6" i="42"/>
  <c r="F15" i="42"/>
  <c r="F14" i="42"/>
  <c r="B5" i="42"/>
  <c r="B4" i="42"/>
  <c r="B3" i="42"/>
  <c r="F9" i="42"/>
  <c r="X2" i="9"/>
  <c r="X58" i="38"/>
  <c r="AA58" i="38"/>
  <c r="AB58" i="38" s="1" a="1"/>
  <c r="AB58" i="38" s="1"/>
  <c r="AC58" i="38"/>
  <c r="AD58" i="38" s="1" a="1"/>
  <c r="AD58" i="38" s="1"/>
  <c r="AE58" i="38"/>
  <c r="AF58" i="38"/>
  <c r="X58" i="37"/>
  <c r="AA58" i="37"/>
  <c r="AB58" i="37" s="1" a="1"/>
  <c r="AB58" i="37" s="1"/>
  <c r="AC58" i="37"/>
  <c r="AD58" i="37" s="1" a="1"/>
  <c r="AD58" i="37" s="1"/>
  <c r="AE58" i="37"/>
  <c r="AF58" i="37"/>
  <c r="X58" i="34"/>
  <c r="AA58" i="34"/>
  <c r="AB58" i="34" s="1" a="1"/>
  <c r="AB58" i="34" s="1"/>
  <c r="AC58" i="34"/>
  <c r="AD58" i="34" s="1" a="1"/>
  <c r="AD58" i="34" s="1"/>
  <c r="AE58" i="34"/>
  <c r="AF58" i="34"/>
  <c r="X58" i="33"/>
  <c r="AA58" i="33"/>
  <c r="AB58" i="33" s="1" a="1"/>
  <c r="AB58" i="33" s="1"/>
  <c r="AC58" i="33"/>
  <c r="AD58" i="33" s="1" a="1"/>
  <c r="AD58" i="33" s="1"/>
  <c r="AE58" i="33"/>
  <c r="AF58" i="33"/>
  <c r="X58" i="32"/>
  <c r="AA58" i="32"/>
  <c r="AB58" i="32" s="1" a="1"/>
  <c r="AB58" i="32" s="1"/>
  <c r="AC58" i="32"/>
  <c r="AD58" i="32" s="1" a="1"/>
  <c r="AD58" i="32" s="1"/>
  <c r="AE58" i="32"/>
  <c r="AF58" i="32"/>
  <c r="X58" i="31"/>
  <c r="AA58" i="31"/>
  <c r="AB58" i="31" s="1" a="1"/>
  <c r="AB58" i="31" s="1"/>
  <c r="AC58" i="31"/>
  <c r="AD58" i="31" s="1" a="1"/>
  <c r="AD58" i="31" s="1"/>
  <c r="AE58" i="31"/>
  <c r="AF58" i="31"/>
  <c r="AA58" i="30"/>
  <c r="AB58" i="30" s="1" a="1"/>
  <c r="AB58" i="30" s="1"/>
  <c r="AC58" i="30"/>
  <c r="AD58" i="30" s="1" a="1"/>
  <c r="AD58" i="30" s="1"/>
  <c r="AE58" i="30"/>
  <c r="AF58" i="30"/>
  <c r="X58" i="28"/>
  <c r="AA58" i="28"/>
  <c r="AB58" i="28" s="1" a="1"/>
  <c r="AB58" i="28" s="1"/>
  <c r="AC58" i="28"/>
  <c r="AD58" i="28" s="1" a="1"/>
  <c r="AD58" i="28" s="1"/>
  <c r="AE58" i="28"/>
  <c r="AF58" i="28"/>
  <c r="AA58" i="27"/>
  <c r="AB58" i="27" s="1" a="1"/>
  <c r="AB58" i="27" s="1"/>
  <c r="AD58" i="27" a="1"/>
  <c r="AD58" i="27" s="1"/>
  <c r="AF58" i="27"/>
  <c r="X58" i="26"/>
  <c r="AA58" i="26"/>
  <c r="AB58" i="26" s="1" a="1"/>
  <c r="AB58" i="26" s="1"/>
  <c r="AC58" i="26"/>
  <c r="AD58" i="26" s="1" a="1"/>
  <c r="AD58" i="26" s="1"/>
  <c r="AE58" i="26"/>
  <c r="AF58" i="26"/>
  <c r="X58" i="25"/>
  <c r="AA58" i="25"/>
  <c r="AB58" i="25" s="1" a="1"/>
  <c r="AB58" i="25" s="1"/>
  <c r="AC58" i="25"/>
  <c r="AD58" i="25" s="1" a="1"/>
  <c r="AD58" i="25" s="1"/>
  <c r="AE58" i="25"/>
  <c r="AF58" i="25"/>
  <c r="AA58" i="24"/>
  <c r="AB58" i="24" s="1" a="1"/>
  <c r="AB58" i="24" s="1"/>
  <c r="AD58" i="24" a="1"/>
  <c r="AD58" i="24" s="1"/>
  <c r="AF58" i="24"/>
  <c r="AA58" i="23"/>
  <c r="AB58" i="23" s="1" a="1"/>
  <c r="AB58" i="23" s="1"/>
  <c r="AD58" i="23" a="1"/>
  <c r="AD58" i="23" s="1"/>
  <c r="AF58" i="23"/>
  <c r="AA58" i="22"/>
  <c r="AB58" i="22" s="1" a="1"/>
  <c r="AB58" i="22" s="1"/>
  <c r="AD58" i="22" a="1"/>
  <c r="AD58" i="22" s="1"/>
  <c r="AF58" i="22"/>
  <c r="AA58" i="20"/>
  <c r="AB58" i="20" s="1" a="1"/>
  <c r="AB58" i="20" s="1"/>
  <c r="AD58" i="20" a="1"/>
  <c r="AD58" i="20" s="1"/>
  <c r="AF58" i="20"/>
  <c r="AA58" i="18"/>
  <c r="AB58" i="18" s="1" a="1"/>
  <c r="AB58" i="18" s="1"/>
  <c r="AD58" i="18" a="1"/>
  <c r="AD58" i="18" s="1"/>
  <c r="AE58" i="18"/>
  <c r="AF58" i="18"/>
  <c r="AA58" i="17"/>
  <c r="AB58" i="17" s="1" a="1"/>
  <c r="AB58" i="17" s="1"/>
  <c r="AC58" i="17"/>
  <c r="AD58" i="17" s="1" a="1"/>
  <c r="AD58" i="17" s="1"/>
  <c r="AE58" i="17"/>
  <c r="AF58" i="17"/>
  <c r="AA58" i="16"/>
  <c r="AB58" i="16" s="1" a="1"/>
  <c r="AB58" i="16" s="1"/>
  <c r="AC58" i="16"/>
  <c r="AD58" i="16" s="1" a="1"/>
  <c r="AD58" i="16" s="1"/>
  <c r="AE58" i="16"/>
  <c r="X58" i="15"/>
  <c r="AA58" i="15"/>
  <c r="AB58" i="15" s="1" a="1"/>
  <c r="AB58" i="15" s="1"/>
  <c r="AC58" i="15"/>
  <c r="AD58" i="15" s="1" a="1"/>
  <c r="AD58" i="15" s="1"/>
  <c r="AE58" i="15"/>
  <c r="X58" i="14"/>
  <c r="AA58" i="14"/>
  <c r="AB58" i="14" s="1" a="1"/>
  <c r="AB58" i="14" s="1"/>
  <c r="AC58" i="14"/>
  <c r="AD58" i="14" s="1" a="1"/>
  <c r="AD58" i="14" s="1"/>
  <c r="AE58" i="14"/>
  <c r="X58" i="12"/>
  <c r="AA58" i="12"/>
  <c r="AB58" i="12" s="1" a="1"/>
  <c r="AB58" i="12" s="1"/>
  <c r="AC58" i="12"/>
  <c r="AD58" i="12" s="1" a="1"/>
  <c r="AD58" i="12" s="1"/>
  <c r="AE58" i="12"/>
  <c r="X58" i="10"/>
  <c r="AA58" i="10"/>
  <c r="AB58" i="10" s="1" a="1"/>
  <c r="AB58" i="10" s="1"/>
  <c r="AC58" i="10"/>
  <c r="AD58" i="10" s="1" a="1"/>
  <c r="AD58" i="10" s="1"/>
  <c r="AE58" i="10"/>
  <c r="X58" i="8"/>
  <c r="AA58" i="8"/>
  <c r="AB58" i="8" s="1" a="1"/>
  <c r="AB58" i="8" s="1"/>
  <c r="AC58" i="8"/>
  <c r="AD58" i="8" s="1" a="1"/>
  <c r="AD58" i="8" s="1"/>
  <c r="AE58" i="8"/>
  <c r="AE58" i="6"/>
  <c r="AD58" i="6" a="1"/>
  <c r="AD58" i="6" s="1"/>
  <c r="AA58" i="6"/>
  <c r="AB58" i="6" s="1" a="1"/>
  <c r="AB58" i="6" s="1"/>
  <c r="AC4" i="17"/>
  <c r="AD4" i="17" s="1" a="1"/>
  <c r="AD4" i="17" s="1"/>
  <c r="AC5" i="17"/>
  <c r="AD5" i="17" s="1" a="1"/>
  <c r="AD5" i="17" s="1"/>
  <c r="AC6" i="17"/>
  <c r="AD6" i="17" s="1" a="1"/>
  <c r="AD6" i="17" s="1"/>
  <c r="AC7" i="17"/>
  <c r="AD7" i="17" s="1" a="1"/>
  <c r="AD7" i="17" s="1"/>
  <c r="AC8" i="17"/>
  <c r="AD8" i="17" s="1" a="1"/>
  <c r="AD8" i="17" s="1"/>
  <c r="AC9" i="17"/>
  <c r="AD9" i="17" s="1" a="1"/>
  <c r="AD9" i="17" s="1"/>
  <c r="AC10" i="17"/>
  <c r="AD10" i="17" s="1" a="1"/>
  <c r="AD10" i="17" s="1"/>
  <c r="AC11" i="17"/>
  <c r="AD11" i="17" s="1" a="1"/>
  <c r="AD11" i="17" s="1"/>
  <c r="AC12" i="17"/>
  <c r="AD12" i="17" s="1" a="1"/>
  <c r="AD12" i="17" s="1"/>
  <c r="AC13" i="17"/>
  <c r="AD13" i="17" s="1" a="1"/>
  <c r="AD13" i="17" s="1"/>
  <c r="AC14" i="17"/>
  <c r="AD14" i="17" s="1" a="1"/>
  <c r="AD14" i="17" s="1"/>
  <c r="AC15" i="17"/>
  <c r="AD15" i="17" s="1" a="1"/>
  <c r="AD15" i="17" s="1"/>
  <c r="AC16" i="17"/>
  <c r="AD16" i="17" s="1" a="1"/>
  <c r="AD16" i="17" s="1"/>
  <c r="AC17" i="17"/>
  <c r="AD17" i="17" s="1" a="1"/>
  <c r="AD17" i="17" s="1"/>
  <c r="AC18" i="17"/>
  <c r="AD18" i="17" s="1" a="1"/>
  <c r="AD18" i="17" s="1"/>
  <c r="AC19" i="17"/>
  <c r="AD19" i="17" s="1" a="1"/>
  <c r="AD19" i="17" s="1"/>
  <c r="AC20" i="17"/>
  <c r="AD20" i="17" s="1" a="1"/>
  <c r="AD20" i="17" s="1"/>
  <c r="AC21" i="17"/>
  <c r="AD21" i="17" s="1" a="1"/>
  <c r="AD21" i="17" s="1"/>
  <c r="AC22" i="17"/>
  <c r="AD22" i="17" s="1" a="1"/>
  <c r="AD22" i="17" s="1"/>
  <c r="AC23" i="17"/>
  <c r="AD23" i="17" s="1" a="1"/>
  <c r="AD23" i="17" s="1"/>
  <c r="AC24" i="17"/>
  <c r="AD24" i="17" s="1" a="1"/>
  <c r="AD24" i="17" s="1"/>
  <c r="AC25" i="17"/>
  <c r="AD25" i="17" s="1" a="1"/>
  <c r="AD25" i="17" s="1"/>
  <c r="AC26" i="17"/>
  <c r="AD26" i="17" s="1" a="1"/>
  <c r="AD26" i="17" s="1"/>
  <c r="AC27" i="17"/>
  <c r="AD27" i="17" s="1" a="1"/>
  <c r="AD27" i="17" s="1"/>
  <c r="AC28" i="17"/>
  <c r="AD28" i="17" s="1" a="1"/>
  <c r="AD28" i="17" s="1"/>
  <c r="AC29" i="17"/>
  <c r="AD29" i="17" s="1" a="1"/>
  <c r="AD29" i="17" s="1"/>
  <c r="AC30" i="17"/>
  <c r="AD30" i="17" s="1" a="1"/>
  <c r="AD30" i="17" s="1"/>
  <c r="AC31" i="17"/>
  <c r="AD31" i="17" s="1" a="1"/>
  <c r="AD31" i="17" s="1"/>
  <c r="AC32" i="17"/>
  <c r="AD32" i="17" s="1" a="1"/>
  <c r="AD32" i="17" s="1"/>
  <c r="AC33" i="17"/>
  <c r="AD33" i="17" s="1" a="1"/>
  <c r="AD33" i="17" s="1"/>
  <c r="AC34" i="17"/>
  <c r="AD34" i="17" s="1" a="1"/>
  <c r="AD34" i="17" s="1"/>
  <c r="AC35" i="17"/>
  <c r="AD35" i="17" s="1" a="1"/>
  <c r="AD35" i="17" s="1"/>
  <c r="AC36" i="17"/>
  <c r="AD36" i="17" s="1" a="1"/>
  <c r="AD36" i="17" s="1"/>
  <c r="AC37" i="17"/>
  <c r="AD37" i="17" s="1" a="1"/>
  <c r="AD37" i="17" s="1"/>
  <c r="AC38" i="17"/>
  <c r="AD38" i="17" s="1" a="1"/>
  <c r="AD38" i="17" s="1"/>
  <c r="AC39" i="17"/>
  <c r="AD39" i="17" s="1" a="1"/>
  <c r="AD39" i="17" s="1"/>
  <c r="AC40" i="17"/>
  <c r="AD40" i="17" s="1" a="1"/>
  <c r="AD40" i="17" s="1"/>
  <c r="AC41" i="17"/>
  <c r="AD41" i="17" s="1" a="1"/>
  <c r="AD41" i="17" s="1"/>
  <c r="AC42" i="17"/>
  <c r="AD42" i="17" s="1" a="1"/>
  <c r="AD42" i="17" s="1"/>
  <c r="AC43" i="17"/>
  <c r="AD43" i="17" s="1" a="1"/>
  <c r="AD43" i="17" s="1"/>
  <c r="AC44" i="17"/>
  <c r="AD44" i="17" s="1" a="1"/>
  <c r="AD44" i="17" s="1"/>
  <c r="AC45" i="17"/>
  <c r="AD45" i="17" s="1" a="1"/>
  <c r="AD45" i="17" s="1"/>
  <c r="AC46" i="17"/>
  <c r="AD46" i="17" s="1" a="1"/>
  <c r="AD46" i="17" s="1"/>
  <c r="AC47" i="17"/>
  <c r="AD47" i="17" s="1" a="1"/>
  <c r="AD47" i="17" s="1"/>
  <c r="AC48" i="17"/>
  <c r="AD48" i="17" s="1" a="1"/>
  <c r="AD48" i="17" s="1"/>
  <c r="AC49" i="17"/>
  <c r="AD49" i="17" s="1" a="1"/>
  <c r="AD49" i="17" s="1"/>
  <c r="AC50" i="17"/>
  <c r="AD50" i="17" s="1" a="1"/>
  <c r="AD50" i="17" s="1"/>
  <c r="AC51" i="17"/>
  <c r="AD51" i="17" s="1" a="1"/>
  <c r="AD51" i="17" s="1"/>
  <c r="AC52" i="17"/>
  <c r="AD52" i="17" s="1" a="1"/>
  <c r="AD52" i="17" s="1"/>
  <c r="AC53" i="17"/>
  <c r="AD53" i="17" s="1" a="1"/>
  <c r="AD53" i="17" s="1"/>
  <c r="AC54" i="17"/>
  <c r="AD54" i="17" s="1" a="1"/>
  <c r="AD54" i="17" s="1"/>
  <c r="AC55" i="17"/>
  <c r="AD55" i="17" s="1" a="1"/>
  <c r="AD55" i="17" s="1"/>
  <c r="AC56" i="17"/>
  <c r="AD56" i="17" s="1" a="1"/>
  <c r="AD56" i="17" s="1"/>
  <c r="AC57" i="17"/>
  <c r="AD57" i="17" s="1" a="1"/>
  <c r="AD57" i="17" s="1"/>
  <c r="AC3" i="17"/>
  <c r="AD3" i="17" s="1" a="1"/>
  <c r="AD3" i="17" s="1"/>
  <c r="AC4" i="16"/>
  <c r="AD4" i="16" s="1" a="1"/>
  <c r="AD4" i="16" s="1"/>
  <c r="AC5" i="16"/>
  <c r="AD5" i="16" s="1" a="1"/>
  <c r="AD5" i="16" s="1"/>
  <c r="AC6" i="16"/>
  <c r="AD6" i="16" s="1" a="1"/>
  <c r="AD6" i="16" s="1"/>
  <c r="AC7" i="16"/>
  <c r="AD7" i="16" s="1" a="1"/>
  <c r="AD7" i="16" s="1"/>
  <c r="AC8" i="16"/>
  <c r="AD8" i="16" s="1" a="1"/>
  <c r="AD8" i="16" s="1"/>
  <c r="AC9" i="16"/>
  <c r="AD9" i="16" s="1" a="1"/>
  <c r="AD9" i="16" s="1"/>
  <c r="AC10" i="16"/>
  <c r="AD10" i="16" s="1" a="1"/>
  <c r="AD10" i="16" s="1"/>
  <c r="AC11" i="16"/>
  <c r="AD11" i="16" s="1" a="1"/>
  <c r="AD11" i="16" s="1"/>
  <c r="AC12" i="16"/>
  <c r="AD12" i="16" s="1" a="1"/>
  <c r="AD12" i="16" s="1"/>
  <c r="AC13" i="16"/>
  <c r="AD13" i="16" s="1" a="1"/>
  <c r="AD13" i="16" s="1"/>
  <c r="AC14" i="16"/>
  <c r="AD14" i="16" s="1" a="1"/>
  <c r="AD14" i="16" s="1"/>
  <c r="AC15" i="16"/>
  <c r="AD15" i="16" s="1" a="1"/>
  <c r="AD15" i="16" s="1"/>
  <c r="AC16" i="16"/>
  <c r="AD16" i="16" s="1" a="1"/>
  <c r="AD16" i="16" s="1"/>
  <c r="AC17" i="16"/>
  <c r="AD17" i="16" s="1" a="1"/>
  <c r="AD17" i="16" s="1"/>
  <c r="AC18" i="16"/>
  <c r="AD18" i="16" s="1" a="1"/>
  <c r="AD18" i="16" s="1"/>
  <c r="AC19" i="16"/>
  <c r="AD19" i="16" s="1" a="1"/>
  <c r="AD19" i="16" s="1"/>
  <c r="AC20" i="16"/>
  <c r="AD20" i="16" s="1" a="1"/>
  <c r="AD20" i="16" s="1"/>
  <c r="AC21" i="16"/>
  <c r="AD21" i="16" s="1" a="1"/>
  <c r="AD21" i="16" s="1"/>
  <c r="AC22" i="16"/>
  <c r="AD22" i="16" s="1" a="1"/>
  <c r="AD22" i="16" s="1"/>
  <c r="AC23" i="16"/>
  <c r="AD23" i="16" s="1" a="1"/>
  <c r="AD23" i="16" s="1"/>
  <c r="AC24" i="16"/>
  <c r="AD24" i="16" s="1" a="1"/>
  <c r="AD24" i="16" s="1"/>
  <c r="AC25" i="16"/>
  <c r="AD25" i="16" s="1" a="1"/>
  <c r="AD25" i="16" s="1"/>
  <c r="AC26" i="16"/>
  <c r="AD26" i="16" s="1" a="1"/>
  <c r="AD26" i="16" s="1"/>
  <c r="AC27" i="16"/>
  <c r="AD27" i="16" s="1" a="1"/>
  <c r="AD27" i="16" s="1"/>
  <c r="AC28" i="16"/>
  <c r="AD28" i="16" s="1" a="1"/>
  <c r="AD28" i="16" s="1"/>
  <c r="AC29" i="16"/>
  <c r="AD29" i="16" s="1" a="1"/>
  <c r="AD29" i="16" s="1"/>
  <c r="AC30" i="16"/>
  <c r="AD30" i="16" s="1" a="1"/>
  <c r="AD30" i="16" s="1"/>
  <c r="AC31" i="16"/>
  <c r="AD31" i="16" s="1" a="1"/>
  <c r="AD31" i="16" s="1"/>
  <c r="AC32" i="16"/>
  <c r="AD32" i="16" s="1" a="1"/>
  <c r="AD32" i="16" s="1"/>
  <c r="AC33" i="16"/>
  <c r="AD33" i="16" s="1" a="1"/>
  <c r="AD33" i="16" s="1"/>
  <c r="AC34" i="16"/>
  <c r="AD34" i="16" s="1" a="1"/>
  <c r="AD34" i="16" s="1"/>
  <c r="AC35" i="16"/>
  <c r="AD35" i="16" s="1" a="1"/>
  <c r="AD35" i="16" s="1"/>
  <c r="AC36" i="16"/>
  <c r="AD36" i="16" s="1" a="1"/>
  <c r="AD36" i="16" s="1"/>
  <c r="AC37" i="16"/>
  <c r="AD37" i="16" s="1" a="1"/>
  <c r="AD37" i="16" s="1"/>
  <c r="AC38" i="16"/>
  <c r="AD38" i="16" s="1" a="1"/>
  <c r="AD38" i="16" s="1"/>
  <c r="AC39" i="16"/>
  <c r="AD39" i="16" s="1" a="1"/>
  <c r="AD39" i="16" s="1"/>
  <c r="AC40" i="16"/>
  <c r="AD40" i="16" s="1" a="1"/>
  <c r="AD40" i="16" s="1"/>
  <c r="AC41" i="16"/>
  <c r="AD41" i="16" s="1" a="1"/>
  <c r="AD41" i="16" s="1"/>
  <c r="AC42" i="16"/>
  <c r="AD42" i="16" s="1" a="1"/>
  <c r="AD42" i="16" s="1"/>
  <c r="AC43" i="16"/>
  <c r="AD43" i="16" s="1" a="1"/>
  <c r="AD43" i="16" s="1"/>
  <c r="AC44" i="16"/>
  <c r="AD44" i="16" s="1" a="1"/>
  <c r="AD44" i="16" s="1"/>
  <c r="AC45" i="16"/>
  <c r="AD45" i="16" s="1" a="1"/>
  <c r="AD45" i="16" s="1"/>
  <c r="AC46" i="16"/>
  <c r="AD46" i="16" s="1" a="1"/>
  <c r="AD46" i="16" s="1"/>
  <c r="AC47" i="16"/>
  <c r="AD47" i="16" s="1" a="1"/>
  <c r="AD47" i="16" s="1"/>
  <c r="AC48" i="16"/>
  <c r="AD48" i="16" s="1" a="1"/>
  <c r="AD48" i="16" s="1"/>
  <c r="AC49" i="16"/>
  <c r="AD49" i="16" s="1" a="1"/>
  <c r="AD49" i="16" s="1"/>
  <c r="AC50" i="16"/>
  <c r="AD50" i="16" s="1" a="1"/>
  <c r="AD50" i="16" s="1"/>
  <c r="AC51" i="16"/>
  <c r="AD51" i="16" s="1" a="1"/>
  <c r="AD51" i="16" s="1"/>
  <c r="AC52" i="16"/>
  <c r="AD52" i="16" s="1" a="1"/>
  <c r="AD52" i="16" s="1"/>
  <c r="AC53" i="16"/>
  <c r="AD53" i="16" s="1" a="1"/>
  <c r="AD53" i="16" s="1"/>
  <c r="AC54" i="16"/>
  <c r="AD54" i="16" s="1" a="1"/>
  <c r="AD54" i="16" s="1"/>
  <c r="AC55" i="16"/>
  <c r="AD55" i="16" s="1" a="1"/>
  <c r="AD55" i="16" s="1"/>
  <c r="AC56" i="16"/>
  <c r="AD56" i="16" s="1" a="1"/>
  <c r="AD56" i="16" s="1"/>
  <c r="AC57" i="16"/>
  <c r="AD57" i="16" s="1" a="1"/>
  <c r="AD57" i="16" s="1"/>
  <c r="AC3" i="16"/>
  <c r="AD3" i="16" s="1" a="1"/>
  <c r="AD3" i="16" s="1"/>
  <c r="AC4" i="15"/>
  <c r="AD4" i="15" s="1" a="1"/>
  <c r="AD4" i="15" s="1"/>
  <c r="AC5" i="15"/>
  <c r="AD5" i="15" s="1" a="1"/>
  <c r="AD5" i="15" s="1"/>
  <c r="AC6" i="15"/>
  <c r="AD6" i="15" s="1" a="1"/>
  <c r="AD6" i="15" s="1"/>
  <c r="AC7" i="15"/>
  <c r="AD7" i="15" s="1" a="1"/>
  <c r="AD7" i="15" s="1"/>
  <c r="AC8" i="15"/>
  <c r="AD8" i="15" s="1" a="1"/>
  <c r="AD8" i="15" s="1"/>
  <c r="AC9" i="15"/>
  <c r="AD9" i="15" s="1" a="1"/>
  <c r="AD9" i="15" s="1"/>
  <c r="AC10" i="15"/>
  <c r="AD10" i="15" s="1" a="1"/>
  <c r="AD10" i="15" s="1"/>
  <c r="AC11" i="15"/>
  <c r="AD11" i="15" s="1" a="1"/>
  <c r="AD11" i="15" s="1"/>
  <c r="AC12" i="15"/>
  <c r="AD12" i="15" s="1" a="1"/>
  <c r="AD12" i="15" s="1"/>
  <c r="AC13" i="15"/>
  <c r="AD13" i="15" s="1" a="1"/>
  <c r="AD13" i="15" s="1"/>
  <c r="AC14" i="15"/>
  <c r="AD14" i="15" s="1" a="1"/>
  <c r="AD14" i="15" s="1"/>
  <c r="AC15" i="15"/>
  <c r="AD15" i="15" s="1" a="1"/>
  <c r="AD15" i="15" s="1"/>
  <c r="AC16" i="15"/>
  <c r="AD16" i="15" s="1" a="1"/>
  <c r="AD16" i="15" s="1"/>
  <c r="AC17" i="15"/>
  <c r="AD17" i="15" s="1" a="1"/>
  <c r="AD17" i="15" s="1"/>
  <c r="AC18" i="15"/>
  <c r="AD18" i="15" s="1" a="1"/>
  <c r="AD18" i="15" s="1"/>
  <c r="AC19" i="15"/>
  <c r="AD19" i="15" s="1" a="1"/>
  <c r="AD19" i="15" s="1"/>
  <c r="AC20" i="15"/>
  <c r="AD20" i="15" s="1" a="1"/>
  <c r="AD20" i="15" s="1"/>
  <c r="AC21" i="15"/>
  <c r="AD21" i="15" s="1" a="1"/>
  <c r="AD21" i="15" s="1"/>
  <c r="AC22" i="15"/>
  <c r="AD22" i="15" s="1" a="1"/>
  <c r="AD22" i="15" s="1"/>
  <c r="AC23" i="15"/>
  <c r="AD23" i="15" s="1" a="1"/>
  <c r="AD23" i="15" s="1"/>
  <c r="AC24" i="15"/>
  <c r="AD24" i="15" s="1" a="1"/>
  <c r="AD24" i="15" s="1"/>
  <c r="AC25" i="15"/>
  <c r="AD25" i="15" s="1" a="1"/>
  <c r="AD25" i="15" s="1"/>
  <c r="AC26" i="15"/>
  <c r="AD26" i="15" s="1" a="1"/>
  <c r="AD26" i="15" s="1"/>
  <c r="AC27" i="15"/>
  <c r="AD27" i="15" s="1" a="1"/>
  <c r="AD27" i="15" s="1"/>
  <c r="AC28" i="15"/>
  <c r="AD28" i="15" s="1" a="1"/>
  <c r="AD28" i="15" s="1"/>
  <c r="AC29" i="15"/>
  <c r="AD29" i="15" s="1" a="1"/>
  <c r="AD29" i="15" s="1"/>
  <c r="AC30" i="15"/>
  <c r="AD30" i="15" s="1" a="1"/>
  <c r="AD30" i="15" s="1"/>
  <c r="AC31" i="15"/>
  <c r="AD31" i="15" s="1" a="1"/>
  <c r="AD31" i="15" s="1"/>
  <c r="AC32" i="15"/>
  <c r="AD32" i="15" s="1" a="1"/>
  <c r="AD32" i="15" s="1"/>
  <c r="AC33" i="15"/>
  <c r="AD33" i="15" s="1" a="1"/>
  <c r="AD33" i="15" s="1"/>
  <c r="AC34" i="15"/>
  <c r="AD34" i="15" s="1" a="1"/>
  <c r="AD34" i="15" s="1"/>
  <c r="AC35" i="15"/>
  <c r="AD35" i="15" s="1" a="1"/>
  <c r="AD35" i="15" s="1"/>
  <c r="AC36" i="15"/>
  <c r="AD36" i="15" s="1" a="1"/>
  <c r="AD36" i="15" s="1"/>
  <c r="AC37" i="15"/>
  <c r="AD37" i="15" s="1" a="1"/>
  <c r="AD37" i="15" s="1"/>
  <c r="AC38" i="15"/>
  <c r="AD38" i="15" s="1" a="1"/>
  <c r="AD38" i="15" s="1"/>
  <c r="AC39" i="15"/>
  <c r="AD39" i="15" s="1" a="1"/>
  <c r="AD39" i="15" s="1"/>
  <c r="AC40" i="15"/>
  <c r="AD40" i="15" s="1" a="1"/>
  <c r="AD40" i="15" s="1"/>
  <c r="AC41" i="15"/>
  <c r="AD41" i="15" s="1" a="1"/>
  <c r="AD41" i="15" s="1"/>
  <c r="AC42" i="15"/>
  <c r="AD42" i="15" s="1" a="1"/>
  <c r="AD42" i="15" s="1"/>
  <c r="AC43" i="15"/>
  <c r="AD43" i="15" s="1" a="1"/>
  <c r="AD43" i="15" s="1"/>
  <c r="AC44" i="15"/>
  <c r="AD44" i="15" s="1" a="1"/>
  <c r="AD44" i="15" s="1"/>
  <c r="AC45" i="15"/>
  <c r="AD45" i="15" s="1" a="1"/>
  <c r="AD45" i="15" s="1"/>
  <c r="AC46" i="15"/>
  <c r="AD46" i="15" s="1" a="1"/>
  <c r="AD46" i="15" s="1"/>
  <c r="AC47" i="15"/>
  <c r="AD47" i="15" s="1" a="1"/>
  <c r="AD47" i="15" s="1"/>
  <c r="AC48" i="15"/>
  <c r="AD48" i="15" s="1" a="1"/>
  <c r="AD48" i="15" s="1"/>
  <c r="AC49" i="15"/>
  <c r="AD49" i="15" s="1" a="1"/>
  <c r="AD49" i="15" s="1"/>
  <c r="AC50" i="15"/>
  <c r="AD50" i="15" s="1" a="1"/>
  <c r="AD50" i="15" s="1"/>
  <c r="AC51" i="15"/>
  <c r="AD51" i="15" s="1" a="1"/>
  <c r="AD51" i="15" s="1"/>
  <c r="AC52" i="15"/>
  <c r="AD52" i="15" s="1" a="1"/>
  <c r="AD52" i="15" s="1"/>
  <c r="AC53" i="15"/>
  <c r="AD53" i="15" s="1" a="1"/>
  <c r="AD53" i="15" s="1"/>
  <c r="AC54" i="15"/>
  <c r="AD54" i="15" s="1" a="1"/>
  <c r="AD54" i="15" s="1"/>
  <c r="AC55" i="15"/>
  <c r="AD55" i="15" s="1" a="1"/>
  <c r="AD55" i="15" s="1"/>
  <c r="AC56" i="15"/>
  <c r="AD56" i="15" s="1" a="1"/>
  <c r="AD56" i="15" s="1"/>
  <c r="AC57" i="15"/>
  <c r="AD57" i="15" s="1" a="1"/>
  <c r="AD57" i="15" s="1"/>
  <c r="AC3" i="15"/>
  <c r="AD3" i="15" s="1" a="1"/>
  <c r="AD3" i="15" s="1"/>
  <c r="AA4" i="15"/>
  <c r="AA5" i="15"/>
  <c r="AA6" i="15"/>
  <c r="AA7" i="15"/>
  <c r="AA8" i="15"/>
  <c r="AA9" i="15"/>
  <c r="AA10" i="15"/>
  <c r="AA11" i="15"/>
  <c r="AA12" i="15"/>
  <c r="AA13" i="15"/>
  <c r="AA14" i="15"/>
  <c r="AA15" i="15"/>
  <c r="AA16" i="15"/>
  <c r="AA17" i="15"/>
  <c r="AA18" i="15"/>
  <c r="AA19" i="15"/>
  <c r="AA20" i="15"/>
  <c r="AA21" i="15"/>
  <c r="AA22" i="15"/>
  <c r="AA23" i="15"/>
  <c r="AA24" i="15"/>
  <c r="AA25" i="15"/>
  <c r="AA26" i="15"/>
  <c r="AA27" i="15"/>
  <c r="AA28" i="15"/>
  <c r="AA29" i="15"/>
  <c r="AA30" i="15"/>
  <c r="AA31" i="15"/>
  <c r="AA32" i="15"/>
  <c r="AA33" i="15"/>
  <c r="AA34" i="15"/>
  <c r="AA35" i="15"/>
  <c r="AA36" i="15"/>
  <c r="AA37" i="15"/>
  <c r="AA38" i="15"/>
  <c r="AA39" i="15"/>
  <c r="AA40" i="15"/>
  <c r="AA41" i="15"/>
  <c r="AA42" i="15"/>
  <c r="AA43" i="15"/>
  <c r="AA44" i="15"/>
  <c r="AA45" i="15"/>
  <c r="AA46" i="15"/>
  <c r="AA47" i="15"/>
  <c r="AA48" i="15"/>
  <c r="AA49" i="15"/>
  <c r="AA50" i="15"/>
  <c r="AA51" i="15"/>
  <c r="AA52" i="15"/>
  <c r="AA53" i="15"/>
  <c r="AA54" i="15"/>
  <c r="AA55" i="15"/>
  <c r="AA56" i="15"/>
  <c r="AA57" i="15"/>
  <c r="AA3" i="15"/>
  <c r="X4" i="15"/>
  <c r="J4" i="46" s="1"/>
  <c r="X5" i="15"/>
  <c r="J5" i="46" s="1"/>
  <c r="X6" i="15"/>
  <c r="J6" i="46" s="1"/>
  <c r="X7" i="15"/>
  <c r="J7" i="46" s="1"/>
  <c r="X8" i="15"/>
  <c r="J8" i="46" s="1"/>
  <c r="X9" i="15"/>
  <c r="J9" i="46" s="1"/>
  <c r="X10" i="15"/>
  <c r="J10" i="46" s="1"/>
  <c r="X11" i="15"/>
  <c r="J11" i="46" s="1"/>
  <c r="X12" i="15"/>
  <c r="J12" i="46" s="1"/>
  <c r="X13" i="15"/>
  <c r="J13" i="46" s="1"/>
  <c r="X14" i="15"/>
  <c r="J14" i="46" s="1"/>
  <c r="X15" i="15"/>
  <c r="J15" i="46" s="1"/>
  <c r="X16" i="15"/>
  <c r="J16" i="46" s="1"/>
  <c r="X17" i="15"/>
  <c r="J17" i="46" s="1"/>
  <c r="X18" i="15"/>
  <c r="J18" i="46" s="1"/>
  <c r="X19" i="15"/>
  <c r="J19" i="46" s="1"/>
  <c r="X20" i="15"/>
  <c r="J20" i="46" s="1"/>
  <c r="X21" i="15"/>
  <c r="J21" i="46" s="1"/>
  <c r="X22" i="15"/>
  <c r="J22" i="46" s="1"/>
  <c r="X23" i="15"/>
  <c r="J23" i="46" s="1"/>
  <c r="X24" i="15"/>
  <c r="J24" i="46" s="1"/>
  <c r="X25" i="15"/>
  <c r="J25" i="46" s="1"/>
  <c r="X26" i="15"/>
  <c r="J26" i="46" s="1"/>
  <c r="X27" i="15"/>
  <c r="J27" i="46" s="1"/>
  <c r="X28" i="15"/>
  <c r="J28" i="46" s="1"/>
  <c r="X29" i="15"/>
  <c r="J29" i="46" s="1"/>
  <c r="X30" i="15"/>
  <c r="J30" i="46" s="1"/>
  <c r="X31" i="15"/>
  <c r="J31" i="46" s="1"/>
  <c r="X32" i="15"/>
  <c r="J32" i="46" s="1"/>
  <c r="X33" i="15"/>
  <c r="J33" i="46" s="1"/>
  <c r="X34" i="15"/>
  <c r="J34" i="46" s="1"/>
  <c r="X35" i="15"/>
  <c r="J35" i="46" s="1"/>
  <c r="X36" i="15"/>
  <c r="J36" i="46" s="1"/>
  <c r="X37" i="15"/>
  <c r="J37" i="46" s="1"/>
  <c r="X38" i="15"/>
  <c r="J38" i="46" s="1"/>
  <c r="X39" i="15"/>
  <c r="J39" i="46" s="1"/>
  <c r="X40" i="15"/>
  <c r="J40" i="46" s="1"/>
  <c r="X41" i="15"/>
  <c r="J41" i="46" s="1"/>
  <c r="X42" i="15"/>
  <c r="J42" i="46" s="1"/>
  <c r="X43" i="15"/>
  <c r="J43" i="46" s="1"/>
  <c r="X44" i="15"/>
  <c r="J44" i="46" s="1"/>
  <c r="X45" i="15"/>
  <c r="J45" i="46" s="1"/>
  <c r="X46" i="15"/>
  <c r="J46" i="46" s="1"/>
  <c r="X47" i="15"/>
  <c r="J47" i="46" s="1"/>
  <c r="X48" i="15"/>
  <c r="J48" i="46" s="1"/>
  <c r="X49" i="15"/>
  <c r="J49" i="46" s="1"/>
  <c r="X50" i="15"/>
  <c r="J50" i="46" s="1"/>
  <c r="X51" i="15"/>
  <c r="J51" i="46" s="1"/>
  <c r="X52" i="15"/>
  <c r="J52" i="46" s="1"/>
  <c r="X53" i="15"/>
  <c r="J53" i="46" s="1"/>
  <c r="X54" i="15"/>
  <c r="J54" i="46" s="1"/>
  <c r="X55" i="15"/>
  <c r="J55" i="46" s="1"/>
  <c r="X56" i="15"/>
  <c r="J56" i="46" s="1"/>
  <c r="X57" i="15"/>
  <c r="J57" i="46" s="1"/>
  <c r="X3" i="15"/>
  <c r="J3" i="46" s="1"/>
  <c r="AA4" i="14"/>
  <c r="AA5" i="14"/>
  <c r="AA6" i="14"/>
  <c r="AA7" i="14"/>
  <c r="AA8" i="14"/>
  <c r="AA9" i="14"/>
  <c r="AA10" i="14"/>
  <c r="AA11" i="14"/>
  <c r="AA12" i="14"/>
  <c r="AA13" i="14"/>
  <c r="AA14" i="14"/>
  <c r="AA15" i="14"/>
  <c r="AA16" i="14"/>
  <c r="AA17" i="14"/>
  <c r="AA18" i="14"/>
  <c r="AA19" i="14"/>
  <c r="AA20" i="14"/>
  <c r="AA21" i="14"/>
  <c r="AA22" i="14"/>
  <c r="AA23" i="14"/>
  <c r="AA24" i="14"/>
  <c r="AA25" i="14"/>
  <c r="AA26" i="14"/>
  <c r="AA27" i="14"/>
  <c r="AA28" i="14"/>
  <c r="AA29" i="14"/>
  <c r="AA30" i="14"/>
  <c r="AA31" i="14"/>
  <c r="AA32" i="14"/>
  <c r="AA33" i="14"/>
  <c r="AA34" i="14"/>
  <c r="AA35" i="14"/>
  <c r="AA36" i="14"/>
  <c r="AA37" i="14"/>
  <c r="AA38" i="14"/>
  <c r="AA39" i="14"/>
  <c r="AA40" i="14"/>
  <c r="AA41" i="14"/>
  <c r="AA42" i="14"/>
  <c r="AA43" i="14"/>
  <c r="AA44" i="14"/>
  <c r="AA45" i="14"/>
  <c r="AA46" i="14"/>
  <c r="AA47" i="14"/>
  <c r="AA48" i="14"/>
  <c r="AA49" i="14"/>
  <c r="AA50" i="14"/>
  <c r="AA51" i="14"/>
  <c r="AA52" i="14"/>
  <c r="AA53" i="14"/>
  <c r="AA54" i="14"/>
  <c r="AA55" i="14"/>
  <c r="AA56" i="14"/>
  <c r="AA57" i="14"/>
  <c r="AA3" i="14"/>
  <c r="X4" i="14"/>
  <c r="I4" i="46" s="1"/>
  <c r="X5" i="14"/>
  <c r="I5" i="46" s="1"/>
  <c r="X6" i="14"/>
  <c r="I6" i="46" s="1"/>
  <c r="X7" i="14"/>
  <c r="I7" i="46" s="1"/>
  <c r="X8" i="14"/>
  <c r="I8" i="46" s="1"/>
  <c r="X9" i="14"/>
  <c r="I9" i="46" s="1"/>
  <c r="X10" i="14"/>
  <c r="I10" i="46" s="1"/>
  <c r="X11" i="14"/>
  <c r="I11" i="46" s="1"/>
  <c r="X12" i="14"/>
  <c r="I12" i="46" s="1"/>
  <c r="X13" i="14"/>
  <c r="I13" i="46" s="1"/>
  <c r="X14" i="14"/>
  <c r="I14" i="46" s="1"/>
  <c r="X15" i="14"/>
  <c r="I15" i="46" s="1"/>
  <c r="X16" i="14"/>
  <c r="I16" i="46" s="1"/>
  <c r="X17" i="14"/>
  <c r="I17" i="46" s="1"/>
  <c r="X18" i="14"/>
  <c r="I18" i="46" s="1"/>
  <c r="X19" i="14"/>
  <c r="I19" i="46" s="1"/>
  <c r="X20" i="14"/>
  <c r="I20" i="46" s="1"/>
  <c r="X21" i="14"/>
  <c r="I21" i="46" s="1"/>
  <c r="X22" i="14"/>
  <c r="I22" i="46" s="1"/>
  <c r="X23" i="14"/>
  <c r="I23" i="46" s="1"/>
  <c r="X24" i="14"/>
  <c r="I24" i="46" s="1"/>
  <c r="X25" i="14"/>
  <c r="I25" i="46" s="1"/>
  <c r="X26" i="14"/>
  <c r="I26" i="46" s="1"/>
  <c r="X27" i="14"/>
  <c r="I27" i="46" s="1"/>
  <c r="X28" i="14"/>
  <c r="I28" i="46" s="1"/>
  <c r="X29" i="14"/>
  <c r="I29" i="46" s="1"/>
  <c r="X30" i="14"/>
  <c r="I30" i="46" s="1"/>
  <c r="X31" i="14"/>
  <c r="I31" i="46" s="1"/>
  <c r="X32" i="14"/>
  <c r="I32" i="46" s="1"/>
  <c r="X33" i="14"/>
  <c r="I33" i="46" s="1"/>
  <c r="X34" i="14"/>
  <c r="I34" i="46" s="1"/>
  <c r="X35" i="14"/>
  <c r="I35" i="46" s="1"/>
  <c r="X36" i="14"/>
  <c r="I36" i="46" s="1"/>
  <c r="X37" i="14"/>
  <c r="I37" i="46" s="1"/>
  <c r="X38" i="14"/>
  <c r="I38" i="46" s="1"/>
  <c r="X39" i="14"/>
  <c r="I39" i="46" s="1"/>
  <c r="X40" i="14"/>
  <c r="I40" i="46" s="1"/>
  <c r="X41" i="14"/>
  <c r="I41" i="46" s="1"/>
  <c r="X42" i="14"/>
  <c r="I42" i="46" s="1"/>
  <c r="X43" i="14"/>
  <c r="I43" i="46" s="1"/>
  <c r="X44" i="14"/>
  <c r="I44" i="46" s="1"/>
  <c r="X45" i="14"/>
  <c r="I45" i="46" s="1"/>
  <c r="X46" i="14"/>
  <c r="I46" i="46" s="1"/>
  <c r="X47" i="14"/>
  <c r="I47" i="46" s="1"/>
  <c r="X48" i="14"/>
  <c r="I48" i="46" s="1"/>
  <c r="X49" i="14"/>
  <c r="I49" i="46" s="1"/>
  <c r="X50" i="14"/>
  <c r="I50" i="46" s="1"/>
  <c r="X51" i="14"/>
  <c r="I51" i="46" s="1"/>
  <c r="X52" i="14"/>
  <c r="I52" i="46" s="1"/>
  <c r="X53" i="14"/>
  <c r="I53" i="46" s="1"/>
  <c r="X54" i="14"/>
  <c r="I54" i="46" s="1"/>
  <c r="X55" i="14"/>
  <c r="I55" i="46" s="1"/>
  <c r="X56" i="14"/>
  <c r="I56" i="46" s="1"/>
  <c r="X57" i="14"/>
  <c r="I57" i="46" s="1"/>
  <c r="X3" i="14"/>
  <c r="I3" i="46" s="1"/>
  <c r="AC4" i="14"/>
  <c r="AD4" i="14" s="1" a="1"/>
  <c r="AD4" i="14" s="1"/>
  <c r="AC5" i="14"/>
  <c r="AD5" i="14" s="1" a="1"/>
  <c r="AD5" i="14" s="1"/>
  <c r="AC6" i="14"/>
  <c r="AD6" i="14" s="1" a="1"/>
  <c r="AD6" i="14" s="1"/>
  <c r="AC7" i="14"/>
  <c r="AD7" i="14" s="1" a="1"/>
  <c r="AD7" i="14" s="1"/>
  <c r="AC8" i="14"/>
  <c r="AD8" i="14" s="1" a="1"/>
  <c r="AD8" i="14" s="1"/>
  <c r="AC9" i="14"/>
  <c r="AD9" i="14" s="1" a="1"/>
  <c r="AD9" i="14" s="1"/>
  <c r="AC10" i="14"/>
  <c r="AD10" i="14" s="1" a="1"/>
  <c r="AD10" i="14" s="1"/>
  <c r="AC11" i="14"/>
  <c r="AD11" i="14" s="1" a="1"/>
  <c r="AD11" i="14" s="1"/>
  <c r="AC12" i="14"/>
  <c r="AD12" i="14" s="1" a="1"/>
  <c r="AD12" i="14" s="1"/>
  <c r="AC13" i="14"/>
  <c r="AD13" i="14" s="1" a="1"/>
  <c r="AD13" i="14" s="1"/>
  <c r="AC14" i="14"/>
  <c r="AD14" i="14" s="1" a="1"/>
  <c r="AD14" i="14" s="1"/>
  <c r="AC15" i="14"/>
  <c r="AD15" i="14" s="1" a="1"/>
  <c r="AD15" i="14" s="1"/>
  <c r="AC16" i="14"/>
  <c r="AD16" i="14" s="1" a="1"/>
  <c r="AD16" i="14" s="1"/>
  <c r="AC17" i="14"/>
  <c r="AD17" i="14" s="1" a="1"/>
  <c r="AD17" i="14" s="1"/>
  <c r="AC18" i="14"/>
  <c r="AD18" i="14" s="1" a="1"/>
  <c r="AD18" i="14" s="1"/>
  <c r="AC19" i="14"/>
  <c r="AD19" i="14" s="1" a="1"/>
  <c r="AD19" i="14" s="1"/>
  <c r="AC20" i="14"/>
  <c r="AD20" i="14" s="1" a="1"/>
  <c r="AD20" i="14" s="1"/>
  <c r="AC21" i="14"/>
  <c r="AD21" i="14" s="1" a="1"/>
  <c r="AD21" i="14" s="1"/>
  <c r="AC22" i="14"/>
  <c r="AD22" i="14" s="1" a="1"/>
  <c r="AD22" i="14" s="1"/>
  <c r="AC23" i="14"/>
  <c r="AD23" i="14" s="1" a="1"/>
  <c r="AD23" i="14" s="1"/>
  <c r="AC24" i="14"/>
  <c r="AD24" i="14" s="1" a="1"/>
  <c r="AD24" i="14" s="1"/>
  <c r="AC25" i="14"/>
  <c r="AD25" i="14" s="1" a="1"/>
  <c r="AD25" i="14" s="1"/>
  <c r="AC26" i="14"/>
  <c r="AD26" i="14" s="1" a="1"/>
  <c r="AD26" i="14" s="1"/>
  <c r="AC27" i="14"/>
  <c r="AD27" i="14" s="1" a="1"/>
  <c r="AD27" i="14" s="1"/>
  <c r="AC28" i="14"/>
  <c r="AD28" i="14" s="1" a="1"/>
  <c r="AD28" i="14" s="1"/>
  <c r="AC29" i="14"/>
  <c r="AD29" i="14" s="1" a="1"/>
  <c r="AD29" i="14" s="1"/>
  <c r="AC30" i="14"/>
  <c r="AD30" i="14" s="1" a="1"/>
  <c r="AD30" i="14" s="1"/>
  <c r="AC31" i="14"/>
  <c r="AD31" i="14" s="1" a="1"/>
  <c r="AD31" i="14" s="1"/>
  <c r="AC32" i="14"/>
  <c r="AD32" i="14" s="1" a="1"/>
  <c r="AD32" i="14" s="1"/>
  <c r="AC33" i="14"/>
  <c r="AD33" i="14" s="1" a="1"/>
  <c r="AD33" i="14" s="1"/>
  <c r="AC34" i="14"/>
  <c r="AD34" i="14" s="1" a="1"/>
  <c r="AD34" i="14" s="1"/>
  <c r="AC35" i="14"/>
  <c r="AD35" i="14" s="1" a="1"/>
  <c r="AD35" i="14" s="1"/>
  <c r="AC36" i="14"/>
  <c r="AD36" i="14" s="1" a="1"/>
  <c r="AD36" i="14" s="1"/>
  <c r="AC37" i="14"/>
  <c r="AD37" i="14" s="1" a="1"/>
  <c r="AD37" i="14" s="1"/>
  <c r="AC38" i="14"/>
  <c r="AD38" i="14" s="1" a="1"/>
  <c r="AD38" i="14" s="1"/>
  <c r="AC39" i="14"/>
  <c r="AD39" i="14" s="1" a="1"/>
  <c r="AD39" i="14" s="1"/>
  <c r="AC40" i="14"/>
  <c r="AD40" i="14" s="1" a="1"/>
  <c r="AD40" i="14" s="1"/>
  <c r="AC41" i="14"/>
  <c r="AD41" i="14" s="1" a="1"/>
  <c r="AD41" i="14" s="1"/>
  <c r="AC42" i="14"/>
  <c r="AD42" i="14" s="1" a="1"/>
  <c r="AD42" i="14" s="1"/>
  <c r="AC43" i="14"/>
  <c r="AD43" i="14" s="1" a="1"/>
  <c r="AD43" i="14" s="1"/>
  <c r="AC44" i="14"/>
  <c r="AD44" i="14" s="1" a="1"/>
  <c r="AD44" i="14" s="1"/>
  <c r="AC45" i="14"/>
  <c r="AD45" i="14" s="1" a="1"/>
  <c r="AD45" i="14" s="1"/>
  <c r="AC46" i="14"/>
  <c r="AD46" i="14" s="1" a="1"/>
  <c r="AD46" i="14" s="1"/>
  <c r="AC47" i="14"/>
  <c r="AD47" i="14" s="1" a="1"/>
  <c r="AD47" i="14" s="1"/>
  <c r="AC48" i="14"/>
  <c r="AD48" i="14" s="1" a="1"/>
  <c r="AD48" i="14" s="1"/>
  <c r="AC49" i="14"/>
  <c r="AD49" i="14" s="1" a="1"/>
  <c r="AD49" i="14" s="1"/>
  <c r="AC50" i="14"/>
  <c r="AD50" i="14" s="1" a="1"/>
  <c r="AD50" i="14" s="1"/>
  <c r="AC51" i="14"/>
  <c r="AD51" i="14" s="1" a="1"/>
  <c r="AD51" i="14" s="1"/>
  <c r="AC52" i="14"/>
  <c r="AD52" i="14" s="1" a="1"/>
  <c r="AD52" i="14" s="1"/>
  <c r="AC53" i="14"/>
  <c r="AD53" i="14" s="1" a="1"/>
  <c r="AD53" i="14" s="1"/>
  <c r="AC54" i="14"/>
  <c r="AD54" i="14" s="1" a="1"/>
  <c r="AD54" i="14" s="1"/>
  <c r="AC55" i="14"/>
  <c r="AD55" i="14" s="1" a="1"/>
  <c r="AD55" i="14" s="1"/>
  <c r="AC56" i="14"/>
  <c r="AD56" i="14" s="1" a="1"/>
  <c r="AD56" i="14" s="1"/>
  <c r="AC57" i="14"/>
  <c r="AD57" i="14" s="1" a="1"/>
  <c r="AD57" i="14" s="1"/>
  <c r="AC3" i="14"/>
  <c r="AD3" i="14" s="1" a="1"/>
  <c r="AD3" i="14" s="1"/>
  <c r="X4" i="13"/>
  <c r="H6" i="46" s="1"/>
  <c r="X5" i="13"/>
  <c r="H7" i="46" s="1"/>
  <c r="X6" i="13"/>
  <c r="H8" i="46" s="1"/>
  <c r="X7" i="13"/>
  <c r="H9" i="46" s="1"/>
  <c r="X8" i="13"/>
  <c r="H10" i="46" s="1"/>
  <c r="X9" i="13"/>
  <c r="H11" i="46" s="1"/>
  <c r="X10" i="13"/>
  <c r="H12" i="46" s="1"/>
  <c r="X11" i="13"/>
  <c r="H13" i="46" s="1"/>
  <c r="X12" i="13"/>
  <c r="H14" i="46" s="1"/>
  <c r="X13" i="13"/>
  <c r="H15" i="46" s="1"/>
  <c r="X14" i="13"/>
  <c r="H16" i="46" s="1"/>
  <c r="X15" i="13"/>
  <c r="H17" i="46" s="1"/>
  <c r="X16" i="13"/>
  <c r="H18" i="46" s="1"/>
  <c r="X17" i="13"/>
  <c r="H19" i="46" s="1"/>
  <c r="X18" i="13"/>
  <c r="H20" i="46" s="1"/>
  <c r="X19" i="13"/>
  <c r="H21" i="46" s="1"/>
  <c r="X20" i="13"/>
  <c r="H22" i="46" s="1"/>
  <c r="X21" i="13"/>
  <c r="H23" i="46" s="1"/>
  <c r="X22" i="13"/>
  <c r="H24" i="46" s="1"/>
  <c r="X23" i="13"/>
  <c r="H25" i="46" s="1"/>
  <c r="X24" i="13"/>
  <c r="H26" i="46" s="1"/>
  <c r="X25" i="13"/>
  <c r="H27" i="46" s="1"/>
  <c r="X26" i="13"/>
  <c r="H28" i="46" s="1"/>
  <c r="X27" i="13"/>
  <c r="H29" i="46" s="1"/>
  <c r="X28" i="13"/>
  <c r="H30" i="46" s="1"/>
  <c r="X29" i="13"/>
  <c r="H31" i="46" s="1"/>
  <c r="X30" i="13"/>
  <c r="H32" i="46" s="1"/>
  <c r="X31" i="13"/>
  <c r="H33" i="46" s="1"/>
  <c r="X32" i="13"/>
  <c r="H34" i="46" s="1"/>
  <c r="X33" i="13"/>
  <c r="H35" i="46" s="1"/>
  <c r="X34" i="13"/>
  <c r="H36" i="46" s="1"/>
  <c r="X35" i="13"/>
  <c r="H37" i="46" s="1"/>
  <c r="X36" i="13"/>
  <c r="H38" i="46" s="1"/>
  <c r="X37" i="13"/>
  <c r="H39" i="46" s="1"/>
  <c r="X38" i="13"/>
  <c r="H40" i="46" s="1"/>
  <c r="X39" i="13"/>
  <c r="H41" i="46" s="1"/>
  <c r="X40" i="13"/>
  <c r="H42" i="46" s="1"/>
  <c r="X41" i="13"/>
  <c r="H43" i="46" s="1"/>
  <c r="X42" i="13"/>
  <c r="H44" i="46" s="1"/>
  <c r="X43" i="13"/>
  <c r="H45" i="46" s="1"/>
  <c r="X44" i="13"/>
  <c r="H46" i="46" s="1"/>
  <c r="X45" i="13"/>
  <c r="H47" i="46" s="1"/>
  <c r="X46" i="13"/>
  <c r="H48" i="46" s="1"/>
  <c r="X47" i="13"/>
  <c r="H49" i="46" s="1"/>
  <c r="X48" i="13"/>
  <c r="H50" i="46" s="1"/>
  <c r="X49" i="13"/>
  <c r="H51" i="46" s="1"/>
  <c r="X50" i="13"/>
  <c r="H52" i="46" s="1"/>
  <c r="X51" i="13"/>
  <c r="H53" i="46" s="1"/>
  <c r="X52" i="13"/>
  <c r="H54" i="46" s="1"/>
  <c r="X53" i="13"/>
  <c r="H55" i="46" s="1"/>
  <c r="X54" i="13"/>
  <c r="H56" i="46" s="1"/>
  <c r="X55" i="13"/>
  <c r="H57" i="46" s="1"/>
  <c r="X56" i="13"/>
  <c r="H58" i="46" s="1"/>
  <c r="X57" i="13"/>
  <c r="H59" i="46" s="1"/>
  <c r="X3" i="13"/>
  <c r="H5" i="46" s="1"/>
  <c r="AA5" i="13"/>
  <c r="AA6" i="13"/>
  <c r="AA7" i="13"/>
  <c r="AA8" i="13"/>
  <c r="AA9" i="13"/>
  <c r="AA10" i="13"/>
  <c r="AA11" i="13"/>
  <c r="AA12" i="13"/>
  <c r="AA13" i="13"/>
  <c r="AA14" i="13"/>
  <c r="AA15" i="13"/>
  <c r="AA16" i="13"/>
  <c r="AA17" i="13"/>
  <c r="AA18" i="13"/>
  <c r="AA19" i="13"/>
  <c r="AA20" i="13"/>
  <c r="AA21" i="13"/>
  <c r="AA22" i="13"/>
  <c r="AA23" i="13"/>
  <c r="AA24" i="13"/>
  <c r="AA25" i="13"/>
  <c r="AA26" i="13"/>
  <c r="AA27" i="13"/>
  <c r="AA28" i="13"/>
  <c r="AA29" i="13"/>
  <c r="AA30" i="13"/>
  <c r="AA31" i="13"/>
  <c r="AA32" i="13"/>
  <c r="AA33" i="13"/>
  <c r="AA34" i="13"/>
  <c r="AA35" i="13"/>
  <c r="AA36" i="13"/>
  <c r="AA37" i="13"/>
  <c r="AA38" i="13"/>
  <c r="AA39" i="13"/>
  <c r="AA40" i="13"/>
  <c r="AA41" i="13"/>
  <c r="AA42" i="13"/>
  <c r="AA43" i="13"/>
  <c r="AA44" i="13"/>
  <c r="AA45" i="13"/>
  <c r="AA46" i="13"/>
  <c r="AA47" i="13"/>
  <c r="AA48" i="13"/>
  <c r="AA49" i="13"/>
  <c r="AA50" i="13"/>
  <c r="AA51" i="13"/>
  <c r="AA52" i="13"/>
  <c r="AA53" i="13"/>
  <c r="AA54" i="13"/>
  <c r="AA55" i="13"/>
  <c r="AA56" i="13"/>
  <c r="AA57" i="13"/>
  <c r="AA4" i="13"/>
  <c r="AC4" i="13"/>
  <c r="AD4" i="13" s="1" a="1"/>
  <c r="AD4" i="13" s="1"/>
  <c r="AC5" i="13"/>
  <c r="AD5" i="13" s="1" a="1"/>
  <c r="AD5" i="13" s="1"/>
  <c r="AC6" i="13"/>
  <c r="AD6" i="13" s="1" a="1"/>
  <c r="AD6" i="13" s="1"/>
  <c r="AC7" i="13"/>
  <c r="AD7" i="13" s="1" a="1"/>
  <c r="AD7" i="13" s="1"/>
  <c r="AC8" i="13"/>
  <c r="AD8" i="13" s="1" a="1"/>
  <c r="AD8" i="13" s="1"/>
  <c r="AC9" i="13"/>
  <c r="AD9" i="13" s="1" a="1"/>
  <c r="AD9" i="13" s="1"/>
  <c r="AC10" i="13"/>
  <c r="AD10" i="13" s="1" a="1"/>
  <c r="AD10" i="13" s="1"/>
  <c r="AC11" i="13"/>
  <c r="AD11" i="13" s="1" a="1"/>
  <c r="AD11" i="13" s="1"/>
  <c r="AC12" i="13"/>
  <c r="AD12" i="13" s="1" a="1"/>
  <c r="AD12" i="13" s="1"/>
  <c r="AC13" i="13"/>
  <c r="AD13" i="13" s="1" a="1"/>
  <c r="AD13" i="13" s="1"/>
  <c r="AC14" i="13"/>
  <c r="AD14" i="13" s="1" a="1"/>
  <c r="AD14" i="13" s="1"/>
  <c r="AC15" i="13"/>
  <c r="AD15" i="13" s="1" a="1"/>
  <c r="AD15" i="13" s="1"/>
  <c r="AC16" i="13"/>
  <c r="AD16" i="13" s="1" a="1"/>
  <c r="AD16" i="13" s="1"/>
  <c r="AC17" i="13"/>
  <c r="AD17" i="13" s="1" a="1"/>
  <c r="AD17" i="13" s="1"/>
  <c r="AC18" i="13"/>
  <c r="AD18" i="13" s="1" a="1"/>
  <c r="AD18" i="13" s="1"/>
  <c r="AC19" i="13"/>
  <c r="AD19" i="13" s="1" a="1"/>
  <c r="AD19" i="13" s="1"/>
  <c r="AC20" i="13"/>
  <c r="AD20" i="13" s="1" a="1"/>
  <c r="AD20" i="13" s="1"/>
  <c r="AC21" i="13"/>
  <c r="AD21" i="13" s="1" a="1"/>
  <c r="AD21" i="13" s="1"/>
  <c r="AC22" i="13"/>
  <c r="AD22" i="13" s="1" a="1"/>
  <c r="AD22" i="13" s="1"/>
  <c r="AC23" i="13"/>
  <c r="AD23" i="13" s="1" a="1"/>
  <c r="AD23" i="13" s="1"/>
  <c r="AC24" i="13"/>
  <c r="AD24" i="13" s="1" a="1"/>
  <c r="AD24" i="13" s="1"/>
  <c r="AC25" i="13"/>
  <c r="AD25" i="13" s="1" a="1"/>
  <c r="AD25" i="13" s="1"/>
  <c r="AC26" i="13"/>
  <c r="AD26" i="13" s="1" a="1"/>
  <c r="AD26" i="13" s="1"/>
  <c r="AC27" i="13"/>
  <c r="AD27" i="13" s="1" a="1"/>
  <c r="AD27" i="13" s="1"/>
  <c r="AC28" i="13"/>
  <c r="AD28" i="13" s="1" a="1"/>
  <c r="AD28" i="13" s="1"/>
  <c r="AC29" i="13"/>
  <c r="AD29" i="13" s="1" a="1"/>
  <c r="AD29" i="13" s="1"/>
  <c r="AC30" i="13"/>
  <c r="AD30" i="13" s="1" a="1"/>
  <c r="AD30" i="13" s="1"/>
  <c r="AC31" i="13"/>
  <c r="AD31" i="13" s="1" a="1"/>
  <c r="AD31" i="13" s="1"/>
  <c r="AC32" i="13"/>
  <c r="AD32" i="13" s="1" a="1"/>
  <c r="AD32" i="13" s="1"/>
  <c r="AC33" i="13"/>
  <c r="AD33" i="13" s="1" a="1"/>
  <c r="AD33" i="13" s="1"/>
  <c r="AC34" i="13"/>
  <c r="AD34" i="13" s="1" a="1"/>
  <c r="AD34" i="13" s="1"/>
  <c r="AC35" i="13"/>
  <c r="AD35" i="13" s="1" a="1"/>
  <c r="AD35" i="13" s="1"/>
  <c r="AC36" i="13"/>
  <c r="AD36" i="13" s="1" a="1"/>
  <c r="AD36" i="13" s="1"/>
  <c r="AC37" i="13"/>
  <c r="AD37" i="13" s="1" a="1"/>
  <c r="AD37" i="13" s="1"/>
  <c r="AC38" i="13"/>
  <c r="AD38" i="13" s="1" a="1"/>
  <c r="AD38" i="13" s="1"/>
  <c r="AC39" i="13"/>
  <c r="AD39" i="13" s="1" a="1"/>
  <c r="AD39" i="13" s="1"/>
  <c r="AC40" i="13"/>
  <c r="AD40" i="13" s="1" a="1"/>
  <c r="AD40" i="13" s="1"/>
  <c r="AC41" i="13"/>
  <c r="AD41" i="13" s="1" a="1"/>
  <c r="AD41" i="13" s="1"/>
  <c r="AC42" i="13"/>
  <c r="AD42" i="13" s="1" a="1"/>
  <c r="AD42" i="13" s="1"/>
  <c r="AC43" i="13"/>
  <c r="AD43" i="13" s="1" a="1"/>
  <c r="AD43" i="13" s="1"/>
  <c r="AC44" i="13"/>
  <c r="AD44" i="13" s="1" a="1"/>
  <c r="AD44" i="13" s="1"/>
  <c r="AC45" i="13"/>
  <c r="AD45" i="13" s="1" a="1"/>
  <c r="AD45" i="13" s="1"/>
  <c r="AC46" i="13"/>
  <c r="AD46" i="13" s="1" a="1"/>
  <c r="AD46" i="13" s="1"/>
  <c r="AC47" i="13"/>
  <c r="AD47" i="13" s="1" a="1"/>
  <c r="AD47" i="13" s="1"/>
  <c r="AC48" i="13"/>
  <c r="AD48" i="13" s="1" a="1"/>
  <c r="AD48" i="13" s="1"/>
  <c r="AC49" i="13"/>
  <c r="AD49" i="13" s="1" a="1"/>
  <c r="AD49" i="13" s="1"/>
  <c r="AC50" i="13"/>
  <c r="AD50" i="13" s="1" a="1"/>
  <c r="AD50" i="13" s="1"/>
  <c r="AC51" i="13"/>
  <c r="AD51" i="13" s="1" a="1"/>
  <c r="AD51" i="13" s="1"/>
  <c r="AC52" i="13"/>
  <c r="AD52" i="13" s="1" a="1"/>
  <c r="AD52" i="13" s="1"/>
  <c r="AC53" i="13"/>
  <c r="AD53" i="13" s="1" a="1"/>
  <c r="AD53" i="13" s="1"/>
  <c r="AC54" i="13"/>
  <c r="AD54" i="13" s="1" a="1"/>
  <c r="AD54" i="13" s="1"/>
  <c r="AC55" i="13"/>
  <c r="AD55" i="13" s="1" a="1"/>
  <c r="AD55" i="13" s="1"/>
  <c r="AC56" i="13"/>
  <c r="AD56" i="13" s="1" a="1"/>
  <c r="AD56" i="13" s="1"/>
  <c r="AC57" i="13"/>
  <c r="AD57" i="13" s="1" a="1"/>
  <c r="AD57" i="13" s="1"/>
  <c r="AC3" i="13"/>
  <c r="AD3" i="13" s="1" a="1"/>
  <c r="AD3" i="13" s="1"/>
  <c r="AA14" i="12"/>
  <c r="AA15" i="12"/>
  <c r="AA16" i="12"/>
  <c r="AA17" i="12"/>
  <c r="AA18" i="12"/>
  <c r="AA19" i="12"/>
  <c r="AA20" i="12"/>
  <c r="AA21" i="12"/>
  <c r="AA22" i="12"/>
  <c r="AA23" i="12"/>
  <c r="AA24" i="12"/>
  <c r="AA25" i="12"/>
  <c r="AA26" i="12"/>
  <c r="AA27" i="12"/>
  <c r="AA28" i="12"/>
  <c r="AA29" i="12"/>
  <c r="AA30" i="12"/>
  <c r="AA31" i="12"/>
  <c r="AA32" i="12"/>
  <c r="AA33" i="12"/>
  <c r="AA34" i="12"/>
  <c r="AA35" i="12"/>
  <c r="AA36" i="12"/>
  <c r="AA37" i="12"/>
  <c r="AA38" i="12"/>
  <c r="AA39" i="12"/>
  <c r="AA40" i="12"/>
  <c r="AA41" i="12"/>
  <c r="AA42" i="12"/>
  <c r="AA43" i="12"/>
  <c r="AA44" i="12"/>
  <c r="AA45" i="12"/>
  <c r="AA46" i="12"/>
  <c r="AA47" i="12"/>
  <c r="AA48" i="12"/>
  <c r="AA49" i="12"/>
  <c r="AA50" i="12"/>
  <c r="AA51" i="12"/>
  <c r="AA52" i="12"/>
  <c r="AA53" i="12"/>
  <c r="AA54" i="12"/>
  <c r="AA55" i="12"/>
  <c r="AA56" i="12"/>
  <c r="AA57" i="12"/>
  <c r="AA13" i="12"/>
  <c r="AC4" i="12"/>
  <c r="AD4" i="12" s="1" a="1"/>
  <c r="AD4" i="12" s="1"/>
  <c r="AC5" i="12"/>
  <c r="AD5" i="12" s="1" a="1"/>
  <c r="AD5" i="12" s="1"/>
  <c r="AC6" i="12"/>
  <c r="AD6" i="12" s="1" a="1"/>
  <c r="AD6" i="12" s="1"/>
  <c r="AC7" i="12"/>
  <c r="AD7" i="12" s="1" a="1"/>
  <c r="AD7" i="12" s="1"/>
  <c r="AC8" i="12"/>
  <c r="AD8" i="12" s="1" a="1"/>
  <c r="AD8" i="12" s="1"/>
  <c r="AC9" i="12"/>
  <c r="AD9" i="12" s="1" a="1"/>
  <c r="AD9" i="12" s="1"/>
  <c r="AC10" i="12"/>
  <c r="AD10" i="12" s="1" a="1"/>
  <c r="AD10" i="12" s="1"/>
  <c r="AC11" i="12"/>
  <c r="AD11" i="12" s="1" a="1"/>
  <c r="AD11" i="12" s="1"/>
  <c r="AC12" i="12"/>
  <c r="AD12" i="12" s="1" a="1"/>
  <c r="AD12" i="12" s="1"/>
  <c r="AD13" i="12" a="1"/>
  <c r="AD13" i="12" s="1"/>
  <c r="AC14" i="12"/>
  <c r="AD14" i="12" s="1" a="1"/>
  <c r="AD14" i="12" s="1"/>
  <c r="AC15" i="12"/>
  <c r="AD15" i="12" s="1" a="1"/>
  <c r="AD15" i="12" s="1"/>
  <c r="AC16" i="12"/>
  <c r="AD16" i="12" s="1" a="1"/>
  <c r="AD16" i="12" s="1"/>
  <c r="AC17" i="12"/>
  <c r="AD17" i="12" s="1" a="1"/>
  <c r="AD17" i="12" s="1"/>
  <c r="AC18" i="12"/>
  <c r="AD18" i="12" s="1" a="1"/>
  <c r="AD18" i="12" s="1"/>
  <c r="AC19" i="12"/>
  <c r="AD19" i="12" s="1" a="1"/>
  <c r="AD19" i="12" s="1"/>
  <c r="AC20" i="12"/>
  <c r="AD20" i="12" s="1" a="1"/>
  <c r="AD20" i="12" s="1"/>
  <c r="AC21" i="12"/>
  <c r="AD21" i="12" s="1" a="1"/>
  <c r="AD21" i="12" s="1"/>
  <c r="AC22" i="12"/>
  <c r="AD22" i="12" s="1" a="1"/>
  <c r="AD22" i="12" s="1"/>
  <c r="AC23" i="12"/>
  <c r="AD23" i="12" s="1" a="1"/>
  <c r="AD23" i="12" s="1"/>
  <c r="AC24" i="12"/>
  <c r="AD24" i="12" s="1" a="1"/>
  <c r="AD24" i="12" s="1"/>
  <c r="AC25" i="12"/>
  <c r="AD25" i="12" s="1" a="1"/>
  <c r="AD25" i="12" s="1"/>
  <c r="AC26" i="12"/>
  <c r="AD26" i="12" s="1" a="1"/>
  <c r="AD26" i="12" s="1"/>
  <c r="AC27" i="12"/>
  <c r="AD27" i="12" s="1" a="1"/>
  <c r="AD27" i="12" s="1"/>
  <c r="AC28" i="12"/>
  <c r="AD28" i="12" s="1" a="1"/>
  <c r="AD28" i="12" s="1"/>
  <c r="AC29" i="12"/>
  <c r="AD29" i="12" s="1" a="1"/>
  <c r="AD29" i="12" s="1"/>
  <c r="AC30" i="12"/>
  <c r="AD30" i="12" s="1" a="1"/>
  <c r="AD30" i="12" s="1"/>
  <c r="AC31" i="12"/>
  <c r="AD31" i="12" s="1" a="1"/>
  <c r="AD31" i="12" s="1"/>
  <c r="AC32" i="12"/>
  <c r="AD32" i="12" s="1" a="1"/>
  <c r="AD32" i="12" s="1"/>
  <c r="AC33" i="12"/>
  <c r="AD33" i="12" s="1" a="1"/>
  <c r="AD33" i="12" s="1"/>
  <c r="AC34" i="12"/>
  <c r="AD34" i="12" s="1" a="1"/>
  <c r="AD34" i="12" s="1"/>
  <c r="AC35" i="12"/>
  <c r="AD35" i="12" s="1" a="1"/>
  <c r="AD35" i="12" s="1"/>
  <c r="AC36" i="12"/>
  <c r="AD36" i="12" s="1" a="1"/>
  <c r="AD36" i="12" s="1"/>
  <c r="AC37" i="12"/>
  <c r="AD37" i="12" s="1" a="1"/>
  <c r="AD37" i="12" s="1"/>
  <c r="AC38" i="12"/>
  <c r="AD38" i="12" s="1" a="1"/>
  <c r="AD38" i="12" s="1"/>
  <c r="AC39" i="12"/>
  <c r="AD39" i="12" s="1" a="1"/>
  <c r="AD39" i="12" s="1"/>
  <c r="AC40" i="12"/>
  <c r="AD40" i="12" s="1" a="1"/>
  <c r="AD40" i="12" s="1"/>
  <c r="AC41" i="12"/>
  <c r="AD41" i="12" s="1" a="1"/>
  <c r="AD41" i="12" s="1"/>
  <c r="AC42" i="12"/>
  <c r="AD42" i="12" s="1" a="1"/>
  <c r="AD42" i="12" s="1"/>
  <c r="AC43" i="12"/>
  <c r="AD43" i="12" s="1" a="1"/>
  <c r="AD43" i="12" s="1"/>
  <c r="AC44" i="12"/>
  <c r="AD44" i="12" s="1" a="1"/>
  <c r="AD44" i="12" s="1"/>
  <c r="AC45" i="12"/>
  <c r="AD45" i="12" s="1" a="1"/>
  <c r="AD45" i="12" s="1"/>
  <c r="AC46" i="12"/>
  <c r="AD46" i="12" s="1" a="1"/>
  <c r="AD46" i="12" s="1"/>
  <c r="AC47" i="12"/>
  <c r="AD47" i="12" s="1" a="1"/>
  <c r="AD47" i="12" s="1"/>
  <c r="AC48" i="12"/>
  <c r="AD48" i="12" s="1" a="1"/>
  <c r="AD48" i="12" s="1"/>
  <c r="AC49" i="12"/>
  <c r="AD49" i="12" s="1" a="1"/>
  <c r="AD49" i="12" s="1"/>
  <c r="AC50" i="12"/>
  <c r="AD50" i="12" s="1" a="1"/>
  <c r="AD50" i="12" s="1"/>
  <c r="AC51" i="12"/>
  <c r="AD51" i="12" s="1" a="1"/>
  <c r="AD51" i="12" s="1"/>
  <c r="AC52" i="12"/>
  <c r="AD52" i="12" s="1" a="1"/>
  <c r="AD52" i="12" s="1"/>
  <c r="AC53" i="12"/>
  <c r="AD53" i="12" s="1" a="1"/>
  <c r="AD53" i="12" s="1"/>
  <c r="AC54" i="12"/>
  <c r="AD54" i="12" s="1" a="1"/>
  <c r="AD54" i="12" s="1"/>
  <c r="AC55" i="12"/>
  <c r="AD55" i="12" s="1" a="1"/>
  <c r="AD55" i="12" s="1"/>
  <c r="AC56" i="12"/>
  <c r="AD56" i="12" s="1" a="1"/>
  <c r="AD56" i="12" s="1"/>
  <c r="AC57" i="12"/>
  <c r="AD57" i="12" s="1" a="1"/>
  <c r="AD57" i="12" s="1"/>
  <c r="AC3" i="12"/>
  <c r="AD3" i="12" s="1" a="1"/>
  <c r="AD3" i="12" s="1"/>
  <c r="X4" i="12"/>
  <c r="G4" i="46" s="1"/>
  <c r="X5" i="12"/>
  <c r="G5" i="46" s="1"/>
  <c r="X6" i="12"/>
  <c r="G6" i="46" s="1"/>
  <c r="X7" i="12"/>
  <c r="G7" i="46" s="1"/>
  <c r="X8" i="12"/>
  <c r="G8" i="46" s="1"/>
  <c r="X9" i="12"/>
  <c r="G9" i="46" s="1"/>
  <c r="X10" i="12"/>
  <c r="G10" i="46" s="1"/>
  <c r="X11" i="12"/>
  <c r="G11" i="46" s="1"/>
  <c r="X12" i="12"/>
  <c r="G12" i="46" s="1"/>
  <c r="X13" i="12"/>
  <c r="G13" i="46" s="1"/>
  <c r="X14" i="12"/>
  <c r="G14" i="46" s="1"/>
  <c r="X15" i="12"/>
  <c r="G15" i="46" s="1"/>
  <c r="X16" i="12"/>
  <c r="G16" i="46" s="1"/>
  <c r="X17" i="12"/>
  <c r="G17" i="46" s="1"/>
  <c r="X18" i="12"/>
  <c r="G18" i="46" s="1"/>
  <c r="X19" i="12"/>
  <c r="G19" i="46" s="1"/>
  <c r="G20" i="46"/>
  <c r="G21" i="46"/>
  <c r="G22" i="46"/>
  <c r="X23" i="12"/>
  <c r="G23" i="46" s="1"/>
  <c r="X24" i="12"/>
  <c r="G24" i="46" s="1"/>
  <c r="X25" i="12"/>
  <c r="G25" i="46" s="1"/>
  <c r="X26" i="12"/>
  <c r="G26" i="46" s="1"/>
  <c r="X27" i="12"/>
  <c r="G27" i="46" s="1"/>
  <c r="X28" i="12"/>
  <c r="G28" i="46" s="1"/>
  <c r="X29" i="12"/>
  <c r="G29" i="46" s="1"/>
  <c r="X30" i="12"/>
  <c r="G30" i="46" s="1"/>
  <c r="X31" i="12"/>
  <c r="G31" i="46" s="1"/>
  <c r="X32" i="12"/>
  <c r="G32" i="46" s="1"/>
  <c r="X33" i="12"/>
  <c r="G33" i="46" s="1"/>
  <c r="X34" i="12"/>
  <c r="G34" i="46" s="1"/>
  <c r="X35" i="12"/>
  <c r="G35" i="46" s="1"/>
  <c r="X36" i="12"/>
  <c r="G36" i="46" s="1"/>
  <c r="X37" i="12"/>
  <c r="G37" i="46" s="1"/>
  <c r="X38" i="12"/>
  <c r="G38" i="46" s="1"/>
  <c r="X39" i="12"/>
  <c r="G39" i="46" s="1"/>
  <c r="X40" i="12"/>
  <c r="G40" i="46" s="1"/>
  <c r="X41" i="12"/>
  <c r="G41" i="46" s="1"/>
  <c r="X42" i="12"/>
  <c r="G42" i="46" s="1"/>
  <c r="X43" i="12"/>
  <c r="G43" i="46" s="1"/>
  <c r="X44" i="12"/>
  <c r="G44" i="46" s="1"/>
  <c r="X45" i="12"/>
  <c r="G45" i="46" s="1"/>
  <c r="X46" i="12"/>
  <c r="G46" i="46" s="1"/>
  <c r="X47" i="12"/>
  <c r="G47" i="46" s="1"/>
  <c r="X48" i="12"/>
  <c r="G48" i="46" s="1"/>
  <c r="X49" i="12"/>
  <c r="G49" i="46" s="1"/>
  <c r="X50" i="12"/>
  <c r="G50" i="46" s="1"/>
  <c r="X51" i="12"/>
  <c r="G51" i="46" s="1"/>
  <c r="X52" i="12"/>
  <c r="G52" i="46" s="1"/>
  <c r="X53" i="12"/>
  <c r="G53" i="46" s="1"/>
  <c r="X54" i="12"/>
  <c r="G54" i="46" s="1"/>
  <c r="X55" i="12"/>
  <c r="G55" i="46" s="1"/>
  <c r="X56" i="12"/>
  <c r="G56" i="46" s="1"/>
  <c r="X57" i="12"/>
  <c r="G57" i="46" s="1"/>
  <c r="X3" i="12"/>
  <c r="G3" i="46" s="1"/>
  <c r="X4" i="11"/>
  <c r="F33" i="46" s="1"/>
  <c r="X5" i="11"/>
  <c r="F34" i="46" s="1"/>
  <c r="X6" i="11"/>
  <c r="F35" i="46" s="1"/>
  <c r="X7" i="11"/>
  <c r="F36" i="46" s="1"/>
  <c r="X8" i="11"/>
  <c r="F37" i="46" s="1"/>
  <c r="X9" i="11"/>
  <c r="F38" i="46" s="1"/>
  <c r="X10" i="11"/>
  <c r="F39" i="46" s="1"/>
  <c r="X11" i="11"/>
  <c r="F40" i="46" s="1"/>
  <c r="X12" i="11"/>
  <c r="F41" i="46" s="1"/>
  <c r="X13" i="11"/>
  <c r="F42" i="46" s="1"/>
  <c r="X14" i="11"/>
  <c r="F43" i="46" s="1"/>
  <c r="X15" i="11"/>
  <c r="F44" i="46" s="1"/>
  <c r="X16" i="11"/>
  <c r="F45" i="46" s="1"/>
  <c r="X17" i="11"/>
  <c r="F46" i="46" s="1"/>
  <c r="X18" i="11"/>
  <c r="F47" i="46" s="1"/>
  <c r="X19" i="11"/>
  <c r="F48" i="46" s="1"/>
  <c r="X20" i="11"/>
  <c r="F49" i="46" s="1"/>
  <c r="X21" i="11"/>
  <c r="F50" i="46" s="1"/>
  <c r="X22" i="11"/>
  <c r="F51" i="46" s="1"/>
  <c r="X23" i="11"/>
  <c r="F52" i="46" s="1"/>
  <c r="X24" i="11"/>
  <c r="F53" i="46" s="1"/>
  <c r="X25" i="11"/>
  <c r="F54" i="46" s="1"/>
  <c r="X26" i="11"/>
  <c r="F55" i="46" s="1"/>
  <c r="X27" i="11"/>
  <c r="F56" i="46" s="1"/>
  <c r="X28" i="11"/>
  <c r="F57" i="46" s="1"/>
  <c r="X29" i="11"/>
  <c r="F58" i="46" s="1"/>
  <c r="X30" i="11"/>
  <c r="F59" i="46" s="1"/>
  <c r="X3" i="11"/>
  <c r="F32" i="46" s="1"/>
  <c r="AC4" i="11"/>
  <c r="AD4" i="11" s="1" a="1"/>
  <c r="AD4" i="11" s="1"/>
  <c r="AC5" i="11"/>
  <c r="AD5" i="11" s="1" a="1"/>
  <c r="AD5" i="11" s="1"/>
  <c r="AC6" i="11"/>
  <c r="AD6" i="11" s="1" a="1"/>
  <c r="AD6" i="11" s="1"/>
  <c r="AC7" i="11"/>
  <c r="AD7" i="11" s="1" a="1"/>
  <c r="AD7" i="11" s="1"/>
  <c r="AC8" i="11"/>
  <c r="AD8" i="11" s="1" a="1"/>
  <c r="AD8" i="11" s="1"/>
  <c r="AC9" i="11"/>
  <c r="AD9" i="11" s="1" a="1"/>
  <c r="AD9" i="11" s="1"/>
  <c r="AC10" i="11"/>
  <c r="AD10" i="11" s="1" a="1"/>
  <c r="AD10" i="11" s="1"/>
  <c r="AC11" i="11"/>
  <c r="AD11" i="11" s="1" a="1"/>
  <c r="AD11" i="11" s="1"/>
  <c r="AC12" i="11"/>
  <c r="AD12" i="11" s="1" a="1"/>
  <c r="AD12" i="11" s="1"/>
  <c r="AC13" i="11"/>
  <c r="AD13" i="11" s="1" a="1"/>
  <c r="AD13" i="11" s="1"/>
  <c r="AC14" i="11"/>
  <c r="AD14" i="11" s="1" a="1"/>
  <c r="AD14" i="11" s="1"/>
  <c r="AC15" i="11"/>
  <c r="AD15" i="11" s="1" a="1"/>
  <c r="AD15" i="11" s="1"/>
  <c r="AC16" i="11"/>
  <c r="AD16" i="11" s="1" a="1"/>
  <c r="AD16" i="11" s="1"/>
  <c r="AC17" i="11"/>
  <c r="AD17" i="11" s="1" a="1"/>
  <c r="AD17" i="11" s="1"/>
  <c r="AC18" i="11"/>
  <c r="AD18" i="11" s="1" a="1"/>
  <c r="AD18" i="11" s="1"/>
  <c r="AC19" i="11"/>
  <c r="AD19" i="11" s="1" a="1"/>
  <c r="AD19" i="11" s="1"/>
  <c r="AC20" i="11"/>
  <c r="AD20" i="11" s="1" a="1"/>
  <c r="AD20" i="11" s="1"/>
  <c r="AC21" i="11"/>
  <c r="AD21" i="11" s="1" a="1"/>
  <c r="AD21" i="11" s="1"/>
  <c r="AC22" i="11"/>
  <c r="AD22" i="11" s="1" a="1"/>
  <c r="AD22" i="11" s="1"/>
  <c r="AC23" i="11"/>
  <c r="AD23" i="11" s="1" a="1"/>
  <c r="AD23" i="11" s="1"/>
  <c r="AC24" i="11"/>
  <c r="AD24" i="11" s="1" a="1"/>
  <c r="AD24" i="11" s="1"/>
  <c r="AC25" i="11"/>
  <c r="AD25" i="11" s="1" a="1"/>
  <c r="AD25" i="11" s="1"/>
  <c r="AC26" i="11"/>
  <c r="AD26" i="11" s="1" a="1"/>
  <c r="AD26" i="11" s="1"/>
  <c r="AC27" i="11"/>
  <c r="AD27" i="11" s="1" a="1"/>
  <c r="AD27" i="11" s="1"/>
  <c r="AC28" i="11"/>
  <c r="AD28" i="11" s="1" a="1"/>
  <c r="AD28" i="11" s="1"/>
  <c r="AC29" i="11"/>
  <c r="AD29" i="11" s="1" a="1"/>
  <c r="AD29" i="11" s="1"/>
  <c r="AC30" i="11"/>
  <c r="AD30" i="11" s="1" a="1"/>
  <c r="AD30" i="11" s="1"/>
  <c r="AC3" i="11"/>
  <c r="AD3" i="11" s="1" a="1"/>
  <c r="AD3" i="11" s="1"/>
  <c r="AC4" i="10"/>
  <c r="AD4" i="10" s="1" a="1"/>
  <c r="AD4" i="10" s="1"/>
  <c r="AC5" i="10"/>
  <c r="AD5" i="10" s="1" a="1"/>
  <c r="AD5" i="10" s="1"/>
  <c r="AC6" i="10"/>
  <c r="AD6" i="10" s="1" a="1"/>
  <c r="AD6" i="10" s="1"/>
  <c r="AC7" i="10"/>
  <c r="AD7" i="10" s="1" a="1"/>
  <c r="AD7" i="10" s="1"/>
  <c r="AC8" i="10"/>
  <c r="AD8" i="10" s="1" a="1"/>
  <c r="AD8" i="10" s="1"/>
  <c r="AC9" i="10"/>
  <c r="AD9" i="10" s="1" a="1"/>
  <c r="AD9" i="10" s="1"/>
  <c r="AC10" i="10"/>
  <c r="AD10" i="10" s="1" a="1"/>
  <c r="AD10" i="10" s="1"/>
  <c r="AC11" i="10"/>
  <c r="AD11" i="10" s="1" a="1"/>
  <c r="AD11" i="10" s="1"/>
  <c r="AC12" i="10"/>
  <c r="AD12" i="10" s="1" a="1"/>
  <c r="AD12" i="10" s="1"/>
  <c r="AC13" i="10"/>
  <c r="AD13" i="10" s="1" a="1"/>
  <c r="AD13" i="10" s="1"/>
  <c r="AC14" i="10"/>
  <c r="AD14" i="10" s="1" a="1"/>
  <c r="AD14" i="10" s="1"/>
  <c r="AC15" i="10"/>
  <c r="AD15" i="10" s="1" a="1"/>
  <c r="AD15" i="10" s="1"/>
  <c r="AC16" i="10"/>
  <c r="AD16" i="10" s="1" a="1"/>
  <c r="AD16" i="10" s="1"/>
  <c r="AC17" i="10"/>
  <c r="AD17" i="10" s="1" a="1"/>
  <c r="AD17" i="10" s="1"/>
  <c r="AC18" i="10"/>
  <c r="AD18" i="10" s="1" a="1"/>
  <c r="AD18" i="10" s="1"/>
  <c r="AC19" i="10"/>
  <c r="AD19" i="10" s="1" a="1"/>
  <c r="AD19" i="10" s="1"/>
  <c r="AC20" i="10"/>
  <c r="AD20" i="10" s="1" a="1"/>
  <c r="AD20" i="10" s="1"/>
  <c r="AC21" i="10"/>
  <c r="AD21" i="10" s="1" a="1"/>
  <c r="AD21" i="10" s="1"/>
  <c r="AC22" i="10"/>
  <c r="AD22" i="10" s="1" a="1"/>
  <c r="AD22" i="10" s="1"/>
  <c r="AC23" i="10"/>
  <c r="AD23" i="10" s="1" a="1"/>
  <c r="AD23" i="10" s="1"/>
  <c r="AC24" i="10"/>
  <c r="AD24" i="10" s="1" a="1"/>
  <c r="AD24" i="10" s="1"/>
  <c r="AC25" i="10"/>
  <c r="AD25" i="10" s="1" a="1"/>
  <c r="AD25" i="10" s="1"/>
  <c r="AC26" i="10"/>
  <c r="AD26" i="10" s="1" a="1"/>
  <c r="AD26" i="10" s="1"/>
  <c r="AC27" i="10"/>
  <c r="AD27" i="10" s="1" a="1"/>
  <c r="AD27" i="10" s="1"/>
  <c r="AC28" i="10"/>
  <c r="AD28" i="10" s="1" a="1"/>
  <c r="AD28" i="10" s="1"/>
  <c r="AC29" i="10"/>
  <c r="AD29" i="10" s="1" a="1"/>
  <c r="AD29" i="10" s="1"/>
  <c r="AC30" i="10"/>
  <c r="AD30" i="10" s="1" a="1"/>
  <c r="AD30" i="10" s="1"/>
  <c r="AC31" i="10"/>
  <c r="AD31" i="10" s="1" a="1"/>
  <c r="AD31" i="10" s="1"/>
  <c r="AC32" i="10"/>
  <c r="AD32" i="10" s="1" a="1"/>
  <c r="AD32" i="10" s="1"/>
  <c r="AC33" i="10"/>
  <c r="AD33" i="10" s="1" a="1"/>
  <c r="AD33" i="10" s="1"/>
  <c r="AC34" i="10"/>
  <c r="AD34" i="10" s="1" a="1"/>
  <c r="AD34" i="10" s="1"/>
  <c r="AC35" i="10"/>
  <c r="AD35" i="10" s="1" a="1"/>
  <c r="AD35" i="10" s="1"/>
  <c r="AC36" i="10"/>
  <c r="AD36" i="10" s="1" a="1"/>
  <c r="AD36" i="10" s="1"/>
  <c r="AC37" i="10"/>
  <c r="AD37" i="10" s="1" a="1"/>
  <c r="AD37" i="10" s="1"/>
  <c r="AC38" i="10"/>
  <c r="AD38" i="10" s="1" a="1"/>
  <c r="AD38" i="10" s="1"/>
  <c r="AC39" i="10"/>
  <c r="AD39" i="10" s="1" a="1"/>
  <c r="AD39" i="10" s="1"/>
  <c r="AC40" i="10"/>
  <c r="AD40" i="10" s="1" a="1"/>
  <c r="AD40" i="10" s="1"/>
  <c r="AC41" i="10"/>
  <c r="AD41" i="10" s="1" a="1"/>
  <c r="AD41" i="10" s="1"/>
  <c r="AC42" i="10"/>
  <c r="AD42" i="10" s="1" a="1"/>
  <c r="AD42" i="10" s="1"/>
  <c r="AC43" i="10"/>
  <c r="AD43" i="10" s="1" a="1"/>
  <c r="AD43" i="10" s="1"/>
  <c r="AC44" i="10"/>
  <c r="AD44" i="10" s="1" a="1"/>
  <c r="AD44" i="10" s="1"/>
  <c r="AC45" i="10"/>
  <c r="AD45" i="10" s="1" a="1"/>
  <c r="AD45" i="10" s="1"/>
  <c r="AC46" i="10"/>
  <c r="AD46" i="10" s="1" a="1"/>
  <c r="AD46" i="10" s="1"/>
  <c r="AC47" i="10"/>
  <c r="AD47" i="10" s="1" a="1"/>
  <c r="AD47" i="10" s="1"/>
  <c r="AC48" i="10"/>
  <c r="AD48" i="10" s="1" a="1"/>
  <c r="AD48" i="10" s="1"/>
  <c r="AC49" i="10"/>
  <c r="AD49" i="10" s="1" a="1"/>
  <c r="AD49" i="10" s="1"/>
  <c r="AC50" i="10"/>
  <c r="AD50" i="10" s="1" a="1"/>
  <c r="AD50" i="10" s="1"/>
  <c r="AC51" i="10"/>
  <c r="AD51" i="10" s="1" a="1"/>
  <c r="AD51" i="10" s="1"/>
  <c r="AC52" i="10"/>
  <c r="AD52" i="10" s="1" a="1"/>
  <c r="AD52" i="10" s="1"/>
  <c r="AC53" i="10"/>
  <c r="AD53" i="10" s="1" a="1"/>
  <c r="AD53" i="10" s="1"/>
  <c r="AC54" i="10"/>
  <c r="AD54" i="10" s="1" a="1"/>
  <c r="AD54" i="10" s="1"/>
  <c r="AC55" i="10"/>
  <c r="AD55" i="10" s="1" a="1"/>
  <c r="AD55" i="10" s="1"/>
  <c r="AC56" i="10"/>
  <c r="AD56" i="10" s="1" a="1"/>
  <c r="AD56" i="10" s="1"/>
  <c r="AC57" i="10"/>
  <c r="AD57" i="10" s="1" a="1"/>
  <c r="AD57" i="10" s="1"/>
  <c r="AC3" i="10"/>
  <c r="AA4" i="10"/>
  <c r="AA5" i="10"/>
  <c r="AA6" i="10"/>
  <c r="AA7" i="10"/>
  <c r="AA8" i="10"/>
  <c r="AA9" i="10"/>
  <c r="AA10" i="10"/>
  <c r="AA11" i="10"/>
  <c r="AA12" i="10"/>
  <c r="AA13" i="10"/>
  <c r="AA14" i="10"/>
  <c r="AA15" i="10"/>
  <c r="AA16" i="10"/>
  <c r="AA17" i="10"/>
  <c r="AA18" i="10"/>
  <c r="AA19" i="10"/>
  <c r="AA20" i="10"/>
  <c r="AA21" i="10"/>
  <c r="AA22" i="10"/>
  <c r="AA23" i="10"/>
  <c r="AA24" i="10"/>
  <c r="AA25" i="10"/>
  <c r="AA26" i="10"/>
  <c r="AA27" i="10"/>
  <c r="AA28" i="10"/>
  <c r="AA29" i="10"/>
  <c r="AA30" i="10"/>
  <c r="AA31" i="10"/>
  <c r="AA32" i="10"/>
  <c r="AA33" i="10"/>
  <c r="AA34" i="10"/>
  <c r="AA35" i="10"/>
  <c r="AA36" i="10"/>
  <c r="AA37" i="10"/>
  <c r="AA38" i="10"/>
  <c r="AA39" i="10"/>
  <c r="AA40" i="10"/>
  <c r="AA41" i="10"/>
  <c r="AA42" i="10"/>
  <c r="AA43" i="10"/>
  <c r="AA44" i="10"/>
  <c r="AA45" i="10"/>
  <c r="AA46" i="10"/>
  <c r="AA47" i="10"/>
  <c r="AA48" i="10"/>
  <c r="AA49" i="10"/>
  <c r="AA50" i="10"/>
  <c r="AA51" i="10"/>
  <c r="AA52" i="10"/>
  <c r="AA53" i="10"/>
  <c r="AA54" i="10"/>
  <c r="AA55" i="10"/>
  <c r="AA56" i="10"/>
  <c r="AA57" i="10"/>
  <c r="AA3" i="10"/>
  <c r="X4" i="10"/>
  <c r="E4" i="46" s="1"/>
  <c r="X5" i="10"/>
  <c r="E5" i="46" s="1"/>
  <c r="X6" i="10"/>
  <c r="E6" i="46" s="1"/>
  <c r="X7" i="10"/>
  <c r="E7" i="46" s="1"/>
  <c r="X8" i="10"/>
  <c r="E8" i="46" s="1"/>
  <c r="X9" i="10"/>
  <c r="E9" i="46" s="1"/>
  <c r="X10" i="10"/>
  <c r="E10" i="46" s="1"/>
  <c r="X11" i="10"/>
  <c r="E11" i="46" s="1"/>
  <c r="X12" i="10"/>
  <c r="E12" i="46" s="1"/>
  <c r="X13" i="10"/>
  <c r="E13" i="46" s="1"/>
  <c r="X14" i="10"/>
  <c r="E14" i="46" s="1"/>
  <c r="X15" i="10"/>
  <c r="E15" i="46" s="1"/>
  <c r="X16" i="10"/>
  <c r="E16" i="46" s="1"/>
  <c r="X17" i="10"/>
  <c r="E17" i="46" s="1"/>
  <c r="X18" i="10"/>
  <c r="E18" i="46" s="1"/>
  <c r="X19" i="10"/>
  <c r="E19" i="46" s="1"/>
  <c r="X20" i="10"/>
  <c r="E20" i="46" s="1"/>
  <c r="X21" i="10"/>
  <c r="E21" i="46" s="1"/>
  <c r="X22" i="10"/>
  <c r="E22" i="46" s="1"/>
  <c r="X23" i="10"/>
  <c r="E23" i="46" s="1"/>
  <c r="X24" i="10"/>
  <c r="E24" i="46" s="1"/>
  <c r="X25" i="10"/>
  <c r="E25" i="46" s="1"/>
  <c r="X26" i="10"/>
  <c r="E26" i="46" s="1"/>
  <c r="X27" i="10"/>
  <c r="E27" i="46" s="1"/>
  <c r="X28" i="10"/>
  <c r="E28" i="46" s="1"/>
  <c r="X29" i="10"/>
  <c r="E29" i="46" s="1"/>
  <c r="X30" i="10"/>
  <c r="E30" i="46" s="1"/>
  <c r="X31" i="10"/>
  <c r="E31" i="46" s="1"/>
  <c r="X32" i="10"/>
  <c r="E32" i="46" s="1"/>
  <c r="X33" i="10"/>
  <c r="E33" i="46" s="1"/>
  <c r="X34" i="10"/>
  <c r="E34" i="46" s="1"/>
  <c r="X35" i="10"/>
  <c r="E35" i="46" s="1"/>
  <c r="X36" i="10"/>
  <c r="E36" i="46" s="1"/>
  <c r="X37" i="10"/>
  <c r="E37" i="46" s="1"/>
  <c r="X38" i="10"/>
  <c r="E38" i="46" s="1"/>
  <c r="X39" i="10"/>
  <c r="E39" i="46" s="1"/>
  <c r="X40" i="10"/>
  <c r="E40" i="46" s="1"/>
  <c r="X41" i="10"/>
  <c r="E41" i="46" s="1"/>
  <c r="X42" i="10"/>
  <c r="E42" i="46" s="1"/>
  <c r="X43" i="10"/>
  <c r="E43" i="46" s="1"/>
  <c r="X44" i="10"/>
  <c r="E44" i="46" s="1"/>
  <c r="X45" i="10"/>
  <c r="E45" i="46" s="1"/>
  <c r="X46" i="10"/>
  <c r="E46" i="46" s="1"/>
  <c r="X47" i="10"/>
  <c r="E47" i="46" s="1"/>
  <c r="X48" i="10"/>
  <c r="E48" i="46" s="1"/>
  <c r="X49" i="10"/>
  <c r="E49" i="46" s="1"/>
  <c r="X50" i="10"/>
  <c r="E50" i="46" s="1"/>
  <c r="X51" i="10"/>
  <c r="E51" i="46" s="1"/>
  <c r="X52" i="10"/>
  <c r="E52" i="46" s="1"/>
  <c r="X53" i="10"/>
  <c r="E53" i="46" s="1"/>
  <c r="X54" i="10"/>
  <c r="E54" i="46" s="1"/>
  <c r="X55" i="10"/>
  <c r="E55" i="46" s="1"/>
  <c r="X56" i="10"/>
  <c r="E56" i="46" s="1"/>
  <c r="X57" i="10"/>
  <c r="E57" i="46" s="1"/>
  <c r="X3" i="10"/>
  <c r="E3" i="46" s="1"/>
  <c r="AC2" i="9"/>
  <c r="AD2" i="9" s="1" a="1"/>
  <c r="AD2" i="9" s="1"/>
  <c r="AC43" i="8"/>
  <c r="AD43" i="8" s="1" a="1"/>
  <c r="AD43" i="8" s="1"/>
  <c r="AC4" i="8"/>
  <c r="AD4" i="8" s="1" a="1"/>
  <c r="AD4" i="8" s="1"/>
  <c r="AC5" i="8"/>
  <c r="AD5" i="8" s="1" a="1"/>
  <c r="AD5" i="8" s="1"/>
  <c r="AC6" i="8"/>
  <c r="AD6" i="8" s="1" a="1"/>
  <c r="AD6" i="8" s="1"/>
  <c r="AC7" i="8"/>
  <c r="AD7" i="8" s="1" a="1"/>
  <c r="AD7" i="8" s="1"/>
  <c r="AC8" i="8"/>
  <c r="AD8" i="8" s="1" a="1"/>
  <c r="AD8" i="8" s="1"/>
  <c r="AC9" i="8"/>
  <c r="AD9" i="8" s="1" a="1"/>
  <c r="AD9" i="8" s="1"/>
  <c r="AC10" i="8"/>
  <c r="AD10" i="8" s="1" a="1"/>
  <c r="AD10" i="8" s="1"/>
  <c r="AC11" i="8"/>
  <c r="AD11" i="8" s="1" a="1"/>
  <c r="AD11" i="8" s="1"/>
  <c r="AC12" i="8"/>
  <c r="AD12" i="8" s="1" a="1"/>
  <c r="AD12" i="8" s="1"/>
  <c r="AC13" i="8"/>
  <c r="AD13" i="8" s="1" a="1"/>
  <c r="AD13" i="8" s="1"/>
  <c r="AC14" i="8"/>
  <c r="AD14" i="8" s="1" a="1"/>
  <c r="AD14" i="8" s="1"/>
  <c r="AC15" i="8"/>
  <c r="AD15" i="8" s="1" a="1"/>
  <c r="AD15" i="8" s="1"/>
  <c r="AC16" i="8"/>
  <c r="AD16" i="8" s="1" a="1"/>
  <c r="AD16" i="8" s="1"/>
  <c r="AC17" i="8"/>
  <c r="AD17" i="8" s="1" a="1"/>
  <c r="AD17" i="8" s="1"/>
  <c r="AC18" i="8"/>
  <c r="AD18" i="8" s="1" a="1"/>
  <c r="AD18" i="8" s="1"/>
  <c r="AC19" i="8"/>
  <c r="AD19" i="8" s="1" a="1"/>
  <c r="AD19" i="8" s="1"/>
  <c r="AC20" i="8"/>
  <c r="AD20" i="8" s="1" a="1"/>
  <c r="AD20" i="8" s="1"/>
  <c r="AC21" i="8"/>
  <c r="AD21" i="8" s="1" a="1"/>
  <c r="AD21" i="8" s="1"/>
  <c r="AC22" i="8"/>
  <c r="AD22" i="8" s="1" a="1"/>
  <c r="AD22" i="8" s="1"/>
  <c r="AC23" i="8"/>
  <c r="AD23" i="8" s="1" a="1"/>
  <c r="AD23" i="8" s="1"/>
  <c r="AC24" i="8"/>
  <c r="AD24" i="8" s="1" a="1"/>
  <c r="AD24" i="8" s="1"/>
  <c r="AC25" i="8"/>
  <c r="AD25" i="8" s="1" a="1"/>
  <c r="AD25" i="8" s="1"/>
  <c r="AC26" i="8"/>
  <c r="AD26" i="8" s="1" a="1"/>
  <c r="AD26" i="8" s="1"/>
  <c r="AC27" i="8"/>
  <c r="AD27" i="8" s="1" a="1"/>
  <c r="AD27" i="8" s="1"/>
  <c r="AC28" i="8"/>
  <c r="AD28" i="8" s="1" a="1"/>
  <c r="AD28" i="8" s="1"/>
  <c r="AC29" i="8"/>
  <c r="AD29" i="8" s="1" a="1"/>
  <c r="AD29" i="8" s="1"/>
  <c r="AC30" i="8"/>
  <c r="AD30" i="8" s="1" a="1"/>
  <c r="AD30" i="8" s="1"/>
  <c r="AC31" i="8"/>
  <c r="AD31" i="8" s="1" a="1"/>
  <c r="AD31" i="8" s="1"/>
  <c r="AC32" i="8"/>
  <c r="AD32" i="8" s="1" a="1"/>
  <c r="AD32" i="8" s="1"/>
  <c r="AC33" i="8"/>
  <c r="AD33" i="8" s="1" a="1"/>
  <c r="AD33" i="8" s="1"/>
  <c r="AC34" i="8"/>
  <c r="AD34" i="8" s="1" a="1"/>
  <c r="AD34" i="8" s="1"/>
  <c r="AC35" i="8"/>
  <c r="AD35" i="8" s="1" a="1"/>
  <c r="AD35" i="8" s="1"/>
  <c r="AC36" i="8"/>
  <c r="AD36" i="8" s="1" a="1"/>
  <c r="AD36" i="8" s="1"/>
  <c r="AC37" i="8"/>
  <c r="AD37" i="8" s="1" a="1"/>
  <c r="AD37" i="8" s="1"/>
  <c r="AC38" i="8"/>
  <c r="AD38" i="8" s="1" a="1"/>
  <c r="AD38" i="8" s="1"/>
  <c r="AC39" i="8"/>
  <c r="AD39" i="8" s="1" a="1"/>
  <c r="AD39" i="8" s="1"/>
  <c r="AC40" i="8"/>
  <c r="AD40" i="8" s="1" a="1"/>
  <c r="AD40" i="8" s="1"/>
  <c r="AC41" i="8"/>
  <c r="AD41" i="8" s="1" a="1"/>
  <c r="AD41" i="8" s="1"/>
  <c r="AC42" i="8"/>
  <c r="AD42" i="8" s="1" a="1"/>
  <c r="AD42" i="8" s="1"/>
  <c r="AC44" i="8"/>
  <c r="AD44" i="8" s="1" a="1"/>
  <c r="AD44" i="8" s="1"/>
  <c r="AC45" i="8"/>
  <c r="AD45" i="8" s="1" a="1"/>
  <c r="AD45" i="8" s="1"/>
  <c r="AC46" i="8"/>
  <c r="AD46" i="8" s="1" a="1"/>
  <c r="AD46" i="8" s="1"/>
  <c r="AC47" i="8"/>
  <c r="AD47" i="8" s="1" a="1"/>
  <c r="AD47" i="8" s="1"/>
  <c r="AC48" i="8"/>
  <c r="AD48" i="8" s="1" a="1"/>
  <c r="AD48" i="8" s="1"/>
  <c r="AC49" i="8"/>
  <c r="AD49" i="8" s="1" a="1"/>
  <c r="AD49" i="8" s="1"/>
  <c r="AC50" i="8"/>
  <c r="AD50" i="8" s="1" a="1"/>
  <c r="AD50" i="8" s="1"/>
  <c r="AC51" i="8"/>
  <c r="AD51" i="8" s="1" a="1"/>
  <c r="AD51" i="8" s="1"/>
  <c r="AC52" i="8"/>
  <c r="AD52" i="8" s="1" a="1"/>
  <c r="AD52" i="8" s="1"/>
  <c r="AC53" i="8"/>
  <c r="AD53" i="8" s="1" a="1"/>
  <c r="AD53" i="8" s="1"/>
  <c r="AC54" i="8"/>
  <c r="AD54" i="8" s="1" a="1"/>
  <c r="AD54" i="8" s="1"/>
  <c r="AC55" i="8"/>
  <c r="AD55" i="8" s="1" a="1"/>
  <c r="AD55" i="8" s="1"/>
  <c r="AC56" i="8"/>
  <c r="AD56" i="8" s="1" a="1"/>
  <c r="AD56" i="8" s="1"/>
  <c r="AC57" i="8"/>
  <c r="AD57" i="8" s="1" a="1"/>
  <c r="AD57" i="8" s="1"/>
  <c r="AD3" i="8" a="1"/>
  <c r="AD3" i="8" s="1"/>
  <c r="AC2" i="8"/>
  <c r="AD2" i="8" s="1" a="1"/>
  <c r="AD2" i="8" s="1"/>
  <c r="AC7" i="9"/>
  <c r="AD7" i="9" s="1" a="1"/>
  <c r="AD7" i="9" s="1"/>
  <c r="AC8" i="9"/>
  <c r="AD8" i="9" s="1" a="1"/>
  <c r="AD8" i="9" s="1"/>
  <c r="AC9" i="9"/>
  <c r="AD9" i="9" s="1" a="1"/>
  <c r="AD9" i="9" s="1"/>
  <c r="AC10" i="9"/>
  <c r="AD10" i="9" s="1" a="1"/>
  <c r="AD10" i="9" s="1"/>
  <c r="AC11" i="9"/>
  <c r="AD11" i="9" s="1" a="1"/>
  <c r="AD11" i="9" s="1"/>
  <c r="AC12" i="9"/>
  <c r="AD12" i="9" s="1" a="1"/>
  <c r="AD12" i="9" s="1"/>
  <c r="AC13" i="9"/>
  <c r="AD13" i="9" s="1" a="1"/>
  <c r="AD13" i="9" s="1"/>
  <c r="AC14" i="9"/>
  <c r="AD14" i="9" s="1" a="1"/>
  <c r="AD14" i="9" s="1"/>
  <c r="AC15" i="9"/>
  <c r="AD15" i="9" s="1" a="1"/>
  <c r="AD15" i="9" s="1"/>
  <c r="AC16" i="9"/>
  <c r="AD16" i="9" s="1" a="1"/>
  <c r="AD16" i="9" s="1"/>
  <c r="AC17" i="9"/>
  <c r="AD17" i="9" s="1" a="1"/>
  <c r="AD17" i="9" s="1"/>
  <c r="AC18" i="9"/>
  <c r="AD18" i="9" s="1" a="1"/>
  <c r="AD18" i="9" s="1"/>
  <c r="AC19" i="9"/>
  <c r="AD19" i="9" s="1" a="1"/>
  <c r="AD19" i="9" s="1"/>
  <c r="AC20" i="9"/>
  <c r="AD20" i="9" s="1" a="1"/>
  <c r="AD20" i="9" s="1"/>
  <c r="AC21" i="9"/>
  <c r="AD21" i="9" s="1" a="1"/>
  <c r="AD21" i="9" s="1"/>
  <c r="AC22" i="9"/>
  <c r="AD22" i="9" s="1" a="1"/>
  <c r="AD22" i="9" s="1"/>
  <c r="AC23" i="9"/>
  <c r="AD23" i="9" s="1" a="1"/>
  <c r="AD23" i="9" s="1"/>
  <c r="AC24" i="9"/>
  <c r="AD24" i="9" s="1" a="1"/>
  <c r="AD24" i="9" s="1"/>
  <c r="AC25" i="9"/>
  <c r="AD25" i="9" s="1" a="1"/>
  <c r="AD25" i="9" s="1"/>
  <c r="AC26" i="9"/>
  <c r="AD26" i="9" s="1" a="1"/>
  <c r="AD26" i="9" s="1"/>
  <c r="AC27" i="9"/>
  <c r="AD27" i="9" s="1" a="1"/>
  <c r="AD27" i="9" s="1"/>
  <c r="AC28" i="9"/>
  <c r="AD28" i="9" s="1" a="1"/>
  <c r="AD28" i="9" s="1"/>
  <c r="AC29" i="9"/>
  <c r="AD29" i="9" s="1" a="1"/>
  <c r="AD29" i="9" s="1"/>
  <c r="AD3" i="9" a="1"/>
  <c r="AD3" i="9" s="1"/>
  <c r="AC4" i="9"/>
  <c r="AD4" i="9" s="1" a="1"/>
  <c r="AD4" i="9" s="1"/>
  <c r="AC5" i="9"/>
  <c r="AD5" i="9" s="1" a="1"/>
  <c r="AD5" i="9" s="1"/>
  <c r="AC6" i="9"/>
  <c r="AD6" i="9" s="1" a="1"/>
  <c r="AD6" i="9" s="1"/>
  <c r="AA7" i="9"/>
  <c r="AA8" i="9"/>
  <c r="AA9" i="9"/>
  <c r="AA10" i="9"/>
  <c r="AA11" i="9"/>
  <c r="AA12" i="9"/>
  <c r="AA13" i="9"/>
  <c r="AA14" i="9"/>
  <c r="AA15" i="9"/>
  <c r="AA16" i="9"/>
  <c r="AA17" i="9"/>
  <c r="AA18" i="9"/>
  <c r="AA19" i="9"/>
  <c r="AA20" i="9"/>
  <c r="AA21" i="9"/>
  <c r="AA22" i="9"/>
  <c r="AA23" i="9"/>
  <c r="AA24" i="9"/>
  <c r="AA25" i="9"/>
  <c r="AA26" i="9"/>
  <c r="AA27" i="9"/>
  <c r="AA28" i="9"/>
  <c r="AA29" i="9"/>
  <c r="AA6" i="9"/>
  <c r="X4" i="9"/>
  <c r="D34" i="46" s="1"/>
  <c r="X5" i="9"/>
  <c r="D35" i="46" s="1"/>
  <c r="X6" i="9"/>
  <c r="D36" i="46" s="1"/>
  <c r="X7" i="9"/>
  <c r="D37" i="46" s="1"/>
  <c r="X8" i="9"/>
  <c r="D38" i="46" s="1"/>
  <c r="X9" i="9"/>
  <c r="D39" i="46" s="1"/>
  <c r="X10" i="9"/>
  <c r="D40" i="46" s="1"/>
  <c r="X11" i="9"/>
  <c r="D41" i="46" s="1"/>
  <c r="X12" i="9"/>
  <c r="D42" i="46" s="1"/>
  <c r="X13" i="9"/>
  <c r="D43" i="46" s="1"/>
  <c r="X14" i="9"/>
  <c r="D44" i="46" s="1"/>
  <c r="X15" i="9"/>
  <c r="D45" i="46" s="1"/>
  <c r="X16" i="9"/>
  <c r="D46" i="46" s="1"/>
  <c r="X17" i="9"/>
  <c r="D47" i="46" s="1"/>
  <c r="X18" i="9"/>
  <c r="D48" i="46" s="1"/>
  <c r="X19" i="9"/>
  <c r="D49" i="46" s="1"/>
  <c r="X20" i="9"/>
  <c r="D50" i="46" s="1"/>
  <c r="X21" i="9"/>
  <c r="D51" i="46" s="1"/>
  <c r="X22" i="9"/>
  <c r="D52" i="46" s="1"/>
  <c r="X23" i="9"/>
  <c r="D53" i="46" s="1"/>
  <c r="X24" i="9"/>
  <c r="D54" i="46" s="1"/>
  <c r="X25" i="9"/>
  <c r="D55" i="46" s="1"/>
  <c r="X26" i="9"/>
  <c r="D56" i="46" s="1"/>
  <c r="X27" i="9"/>
  <c r="D57" i="46" s="1"/>
  <c r="X28" i="9"/>
  <c r="D58" i="46" s="1"/>
  <c r="X29" i="9"/>
  <c r="D59" i="46" s="1"/>
  <c r="X3" i="9"/>
  <c r="D33" i="46" s="1"/>
  <c r="D4" i="55" l="1"/>
  <c r="B3" i="44"/>
  <c r="AH3" i="44" s="1"/>
  <c r="E4" i="3"/>
  <c r="D4" i="3" s="1"/>
  <c r="AG58" i="46"/>
  <c r="AF58" i="46"/>
  <c r="AC58" i="46"/>
  <c r="AB58" i="46"/>
  <c r="AA58" i="46"/>
  <c r="Z58" i="46"/>
  <c r="W58" i="46"/>
  <c r="U58" i="46"/>
  <c r="T58" i="46"/>
  <c r="J58" i="46"/>
  <c r="AH28" i="44"/>
  <c r="K28" i="55" s="1"/>
  <c r="L28" i="55" s="1"/>
  <c r="AH12" i="44"/>
  <c r="I58" i="46"/>
  <c r="G58" i="46"/>
  <c r="E58" i="46"/>
  <c r="AH44" i="44"/>
  <c r="D32" i="46"/>
  <c r="C59" i="46"/>
  <c r="C58" i="46"/>
  <c r="AH59" i="44"/>
  <c r="AH54" i="44"/>
  <c r="AH38" i="44"/>
  <c r="K38" i="55" s="1"/>
  <c r="L38" i="55" s="1"/>
  <c r="E14" i="55" s="1"/>
  <c r="AH22" i="44"/>
  <c r="AH6" i="44"/>
  <c r="AH49" i="44"/>
  <c r="AH33" i="44"/>
  <c r="K33" i="55" s="1"/>
  <c r="L33" i="55" s="1"/>
  <c r="AH17" i="44"/>
  <c r="B2" i="44"/>
  <c r="AH43" i="44"/>
  <c r="AH27" i="44"/>
  <c r="K27" i="55" s="1"/>
  <c r="L27" i="55" s="1"/>
  <c r="AH11" i="44"/>
  <c r="AH58" i="44"/>
  <c r="AH42" i="44"/>
  <c r="AH26" i="44"/>
  <c r="K26" i="55" s="1"/>
  <c r="L26" i="55" s="1"/>
  <c r="AH10" i="44"/>
  <c r="AH57" i="44"/>
  <c r="AH41" i="44"/>
  <c r="AH25" i="44"/>
  <c r="K25" i="55" s="1"/>
  <c r="L25" i="55" s="1"/>
  <c r="AH9" i="44"/>
  <c r="AH56" i="44"/>
  <c r="AH40" i="44"/>
  <c r="K40" i="55" s="1"/>
  <c r="L40" i="55" s="1"/>
  <c r="C24" i="55" s="1"/>
  <c r="AH24" i="44"/>
  <c r="AH8" i="44"/>
  <c r="AH55" i="44"/>
  <c r="AH39" i="44"/>
  <c r="K39" i="55" s="1"/>
  <c r="L39" i="55" s="1"/>
  <c r="AH23" i="44"/>
  <c r="AH7" i="44"/>
  <c r="AH53" i="44"/>
  <c r="AH37" i="44"/>
  <c r="K37" i="55" s="1"/>
  <c r="L37" i="55" s="1"/>
  <c r="AH21" i="44"/>
  <c r="AH5" i="44"/>
  <c r="J2" i="44"/>
  <c r="AH52" i="44"/>
  <c r="AH36" i="44"/>
  <c r="K36" i="55" s="1"/>
  <c r="L36" i="55" s="1"/>
  <c r="AH20" i="44"/>
  <c r="AH4" i="44"/>
  <c r="AH51" i="44"/>
  <c r="AH35" i="44"/>
  <c r="K35" i="55" s="1"/>
  <c r="L35" i="55" s="1"/>
  <c r="AH19" i="44"/>
  <c r="E2" i="44"/>
  <c r="AH50" i="44"/>
  <c r="AH34" i="44"/>
  <c r="K34" i="55" s="1"/>
  <c r="L34" i="55" s="1"/>
  <c r="AH18" i="44"/>
  <c r="C2" i="44"/>
  <c r="AH48" i="44"/>
  <c r="AH16" i="44"/>
  <c r="AH47" i="44"/>
  <c r="AH31" i="44"/>
  <c r="K31" i="55" s="1"/>
  <c r="L31" i="55" s="1"/>
  <c r="E16" i="55" s="1"/>
  <c r="AH15" i="44"/>
  <c r="D32" i="44"/>
  <c r="AH32" i="44" s="1"/>
  <c r="K32" i="55" s="1"/>
  <c r="L32" i="55" s="1"/>
  <c r="AH46" i="44"/>
  <c r="AH30" i="44"/>
  <c r="K30" i="55" s="1"/>
  <c r="L30" i="55" s="1"/>
  <c r="AH14" i="44"/>
  <c r="AH45" i="44"/>
  <c r="AH29" i="44"/>
  <c r="K29" i="55" s="1"/>
  <c r="L29" i="55" s="1"/>
  <c r="AH13" i="44"/>
  <c r="K69" i="42"/>
  <c r="K50" i="42"/>
  <c r="B2" i="42"/>
  <c r="C6" i="42" s="1"/>
  <c r="F3" i="42"/>
  <c r="F13" i="42"/>
  <c r="F12" i="42"/>
  <c r="F8" i="42"/>
  <c r="F7" i="42"/>
  <c r="F5" i="42"/>
  <c r="F4" i="42"/>
  <c r="F2" i="42"/>
  <c r="F11" i="42"/>
  <c r="F10" i="42"/>
  <c r="AI13" i="44" l="1"/>
  <c r="K13" i="55"/>
  <c r="L13" i="55" s="1"/>
  <c r="AI12" i="44"/>
  <c r="K12" i="55"/>
  <c r="L12" i="55" s="1"/>
  <c r="AI5" i="44"/>
  <c r="K5" i="55"/>
  <c r="L5" i="55" s="1"/>
  <c r="AI17" i="44"/>
  <c r="K17" i="55"/>
  <c r="L17" i="55" s="1"/>
  <c r="AI16" i="44"/>
  <c r="K16" i="55"/>
  <c r="L16" i="55" s="1"/>
  <c r="AI4" i="44"/>
  <c r="K4" i="55"/>
  <c r="L4" i="55" s="1"/>
  <c r="E8" i="55" s="1"/>
  <c r="AI6" i="44"/>
  <c r="K6" i="55"/>
  <c r="L6" i="55" s="1"/>
  <c r="AI18" i="44"/>
  <c r="K18" i="55"/>
  <c r="L18" i="55" s="1"/>
  <c r="AI20" i="44"/>
  <c r="K20" i="55"/>
  <c r="L20" i="55" s="1"/>
  <c r="AI7" i="44"/>
  <c r="K7" i="55"/>
  <c r="L7" i="55" s="1"/>
  <c r="AI9" i="44"/>
  <c r="K9" i="55"/>
  <c r="L9" i="55" s="1"/>
  <c r="AI11" i="44"/>
  <c r="K11" i="55"/>
  <c r="L11" i="55" s="1"/>
  <c r="AI22" i="44"/>
  <c r="K22" i="55"/>
  <c r="L22" i="55" s="1"/>
  <c r="AI19" i="44"/>
  <c r="K19" i="55"/>
  <c r="L19" i="55" s="1"/>
  <c r="AI10" i="44"/>
  <c r="K10" i="55"/>
  <c r="L10" i="55" s="1"/>
  <c r="AI23" i="44"/>
  <c r="K23" i="55"/>
  <c r="L23" i="55" s="1"/>
  <c r="E4" i="55"/>
  <c r="AI8" i="44"/>
  <c r="K8" i="55"/>
  <c r="L8" i="55" s="1"/>
  <c r="AI21" i="44"/>
  <c r="K21" i="55"/>
  <c r="L21" i="55" s="1"/>
  <c r="AI24" i="44"/>
  <c r="K24" i="55"/>
  <c r="L24" i="55" s="1"/>
  <c r="AI14" i="44"/>
  <c r="K14" i="55"/>
  <c r="L14" i="55" s="1"/>
  <c r="AI15" i="44"/>
  <c r="K15" i="55"/>
  <c r="L15" i="55" s="1"/>
  <c r="E6" i="55"/>
  <c r="AI3" i="44"/>
  <c r="K3" i="55"/>
  <c r="L3" i="55" s="1"/>
  <c r="E24" i="55" s="1"/>
  <c r="AB58" i="48"/>
  <c r="Y58" i="32" s="1"/>
  <c r="N58" i="48"/>
  <c r="Y58" i="18" s="1"/>
  <c r="J58" i="45"/>
  <c r="AE58" i="48"/>
  <c r="Y48" i="35" s="1"/>
  <c r="E58" i="48"/>
  <c r="Y28" i="9" s="1"/>
  <c r="D58" i="45"/>
  <c r="AC58" i="48"/>
  <c r="Y58" i="33" s="1"/>
  <c r="L58" i="45"/>
  <c r="AG58" i="48"/>
  <c r="Y58" i="37" s="1"/>
  <c r="G58" i="48"/>
  <c r="Y29" i="11" s="1"/>
  <c r="S58" i="48"/>
  <c r="Y58" i="23" s="1"/>
  <c r="D58" i="48"/>
  <c r="Y58" i="8" s="1"/>
  <c r="AH58" i="48"/>
  <c r="Y58" i="38" s="1"/>
  <c r="K58" i="48"/>
  <c r="Y58" i="15" s="1"/>
  <c r="N58" i="45"/>
  <c r="T58" i="48"/>
  <c r="Y58" i="24" s="1"/>
  <c r="P58" i="45"/>
  <c r="H58" i="48"/>
  <c r="Y58" i="12" s="1"/>
  <c r="U58" i="48"/>
  <c r="Y58" i="25" s="1"/>
  <c r="L58" i="48"/>
  <c r="Y58" i="16" s="1"/>
  <c r="V58" i="48"/>
  <c r="Y58" i="26" s="1"/>
  <c r="Z58" i="48"/>
  <c r="Y58" i="30" s="1"/>
  <c r="I58" i="48"/>
  <c r="Y56" i="13" s="1"/>
  <c r="T58" i="45"/>
  <c r="AA58" i="48"/>
  <c r="Y58" i="31" s="1"/>
  <c r="M58" i="48"/>
  <c r="Y58" i="17" s="1"/>
  <c r="J58" i="48"/>
  <c r="Y58" i="14" s="1"/>
  <c r="Y58" i="48"/>
  <c r="Y57" i="29" s="1"/>
  <c r="AF58" i="48"/>
  <c r="Y48" i="36" s="1"/>
  <c r="R58" i="48"/>
  <c r="Y58" i="22" s="1"/>
  <c r="F58" i="45"/>
  <c r="C58" i="48"/>
  <c r="V58" i="45"/>
  <c r="O58" i="48"/>
  <c r="Y22" i="19" s="1"/>
  <c r="R58" i="45"/>
  <c r="H58" i="45"/>
  <c r="W58" i="48"/>
  <c r="Y58" i="27" s="1"/>
  <c r="X58" i="48"/>
  <c r="Y58" i="28" s="1"/>
  <c r="F58" i="48"/>
  <c r="Y58" i="10" s="1"/>
  <c r="P58" i="48"/>
  <c r="Y58" i="20" s="1"/>
  <c r="Q58" i="48"/>
  <c r="Y29" i="21" s="1"/>
  <c r="AD58" i="48"/>
  <c r="Y58" i="34" s="1"/>
  <c r="AD59" i="48"/>
  <c r="Y59" i="34" s="1"/>
  <c r="N59" i="48"/>
  <c r="Y59" i="18" s="1"/>
  <c r="P59" i="48"/>
  <c r="Y59" i="20" s="1"/>
  <c r="L59" i="48"/>
  <c r="Y59" i="16" s="1"/>
  <c r="R59" i="48"/>
  <c r="Y59" i="22" s="1"/>
  <c r="K59" i="48"/>
  <c r="Y59" i="15" s="1"/>
  <c r="M59" i="48"/>
  <c r="Y59" i="17" s="1"/>
  <c r="Z59" i="48"/>
  <c r="Y59" i="30" s="1"/>
  <c r="Q59" i="48"/>
  <c r="Y30" i="21" s="1"/>
  <c r="E59" i="48"/>
  <c r="Y29" i="9" s="1"/>
  <c r="L59" i="45"/>
  <c r="Y59" i="48"/>
  <c r="Y58" i="29" s="1"/>
  <c r="O59" i="48"/>
  <c r="Y23" i="19" s="1"/>
  <c r="AB59" i="48"/>
  <c r="Y59" i="32" s="1"/>
  <c r="N59" i="45"/>
  <c r="AA59" i="48"/>
  <c r="Y59" i="31" s="1"/>
  <c r="R59" i="45"/>
  <c r="D59" i="48"/>
  <c r="Y59" i="8" s="1"/>
  <c r="D59" i="45"/>
  <c r="AG59" i="48"/>
  <c r="Y59" i="37" s="1"/>
  <c r="S59" i="48"/>
  <c r="Y59" i="23" s="1"/>
  <c r="H59" i="45"/>
  <c r="AE59" i="48"/>
  <c r="Y49" i="35" s="1"/>
  <c r="T59" i="48"/>
  <c r="Y59" i="24" s="1"/>
  <c r="G59" i="48"/>
  <c r="Y30" i="11" s="1"/>
  <c r="P59" i="45"/>
  <c r="AF59" i="48"/>
  <c r="Y49" i="36" s="1"/>
  <c r="U59" i="48"/>
  <c r="Y59" i="25" s="1"/>
  <c r="H59" i="48"/>
  <c r="Y59" i="12" s="1"/>
  <c r="V59" i="48"/>
  <c r="Y59" i="26" s="1"/>
  <c r="J59" i="45"/>
  <c r="AC59" i="48"/>
  <c r="Y59" i="33" s="1"/>
  <c r="I59" i="48"/>
  <c r="Y57" i="13" s="1"/>
  <c r="T59" i="45"/>
  <c r="AH59" i="48"/>
  <c r="Y59" i="38" s="1"/>
  <c r="F59" i="45"/>
  <c r="F59" i="48"/>
  <c r="Y59" i="10" s="1"/>
  <c r="W59" i="48"/>
  <c r="Y59" i="27" s="1"/>
  <c r="X59" i="48"/>
  <c r="Y59" i="28" s="1"/>
  <c r="C59" i="48"/>
  <c r="J59" i="48"/>
  <c r="Y59" i="14" s="1"/>
  <c r="V59" i="45"/>
  <c r="AH2" i="44"/>
  <c r="C11" i="42"/>
  <c r="C14" i="42"/>
  <c r="C3" i="42"/>
  <c r="C4" i="42"/>
  <c r="C5" i="42"/>
  <c r="C7" i="42"/>
  <c r="C8" i="42"/>
  <c r="C2" i="42"/>
  <c r="C9" i="42"/>
  <c r="C10" i="42"/>
  <c r="C12" i="42"/>
  <c r="C13" i="42"/>
  <c r="AA11" i="6"/>
  <c r="AB11" i="6" s="1" a="1"/>
  <c r="AB11" i="6" s="1"/>
  <c r="AA12" i="6"/>
  <c r="AB12" i="6" s="1" a="1"/>
  <c r="AB12" i="6" s="1"/>
  <c r="AA13" i="6"/>
  <c r="AB13" i="6" s="1" a="1"/>
  <c r="AB13" i="6" s="1"/>
  <c r="AA14" i="6"/>
  <c r="AB14" i="6" s="1" a="1"/>
  <c r="AB14" i="6" s="1"/>
  <c r="AA15" i="6"/>
  <c r="AB15" i="6" s="1" a="1"/>
  <c r="AB15" i="6" s="1"/>
  <c r="AA16" i="6"/>
  <c r="AB16" i="6" s="1" a="1"/>
  <c r="AB16" i="6" s="1"/>
  <c r="AA17" i="6"/>
  <c r="AB17" i="6" s="1" a="1"/>
  <c r="AB17" i="6" s="1"/>
  <c r="AA18" i="6"/>
  <c r="AB18" i="6" s="1" a="1"/>
  <c r="AB18" i="6" s="1"/>
  <c r="AA19" i="6"/>
  <c r="AB19" i="6" s="1" a="1"/>
  <c r="AB19" i="6" s="1"/>
  <c r="AA20" i="6"/>
  <c r="AB20" i="6" s="1" a="1"/>
  <c r="AB20" i="6" s="1"/>
  <c r="AA21" i="6"/>
  <c r="AB21" i="6" s="1" a="1"/>
  <c r="AB21" i="6" s="1"/>
  <c r="AA22" i="6"/>
  <c r="AB22" i="6" s="1" a="1"/>
  <c r="AB22" i="6" s="1"/>
  <c r="AA23" i="6"/>
  <c r="AB23" i="6" s="1" a="1"/>
  <c r="AB23" i="6" s="1"/>
  <c r="AA24" i="6"/>
  <c r="AB24" i="6" s="1" a="1"/>
  <c r="AB24" i="6" s="1"/>
  <c r="AA25" i="6"/>
  <c r="AB25" i="6" s="1" a="1"/>
  <c r="AB25" i="6" s="1"/>
  <c r="AA26" i="6"/>
  <c r="AB26" i="6" s="1" a="1"/>
  <c r="AB26" i="6" s="1"/>
  <c r="AA27" i="6"/>
  <c r="AB27" i="6" s="1" a="1"/>
  <c r="AB27" i="6" s="1"/>
  <c r="AA28" i="6"/>
  <c r="AB28" i="6" s="1" a="1"/>
  <c r="AB28" i="6" s="1"/>
  <c r="AA29" i="6"/>
  <c r="AB29" i="6" s="1" a="1"/>
  <c r="AB29" i="6" s="1"/>
  <c r="AA30" i="6"/>
  <c r="AB30" i="6" s="1" a="1"/>
  <c r="AB30" i="6" s="1"/>
  <c r="AA31" i="6"/>
  <c r="AB31" i="6" s="1" a="1"/>
  <c r="AB31" i="6" s="1"/>
  <c r="AA32" i="6"/>
  <c r="AB32" i="6" s="1" a="1"/>
  <c r="AB32" i="6" s="1"/>
  <c r="AA33" i="6"/>
  <c r="AB33" i="6" s="1" a="1"/>
  <c r="AB33" i="6" s="1"/>
  <c r="AA34" i="6"/>
  <c r="AB34" i="6" s="1" a="1"/>
  <c r="AB34" i="6" s="1"/>
  <c r="AA35" i="6"/>
  <c r="AB35" i="6" s="1" a="1"/>
  <c r="AB35" i="6" s="1"/>
  <c r="AA36" i="6"/>
  <c r="AB36" i="6" s="1" a="1"/>
  <c r="AB36" i="6" s="1"/>
  <c r="AA37" i="6"/>
  <c r="AB37" i="6" s="1" a="1"/>
  <c r="AB37" i="6" s="1"/>
  <c r="AA38" i="6"/>
  <c r="AB38" i="6" s="1" a="1"/>
  <c r="AB38" i="6" s="1"/>
  <c r="AA39" i="6"/>
  <c r="AB39" i="6" s="1" a="1"/>
  <c r="AB39" i="6" s="1"/>
  <c r="AA40" i="6"/>
  <c r="AB40" i="6" s="1" a="1"/>
  <c r="AB40" i="6" s="1"/>
  <c r="AA41" i="6"/>
  <c r="AB41" i="6" s="1" a="1"/>
  <c r="AB41" i="6" s="1"/>
  <c r="AA42" i="6"/>
  <c r="AB42" i="6" s="1" a="1"/>
  <c r="AB42" i="6" s="1"/>
  <c r="AA43" i="6"/>
  <c r="AB43" i="6" s="1" a="1"/>
  <c r="AB43" i="6" s="1"/>
  <c r="AA44" i="6"/>
  <c r="AB44" i="6" s="1" a="1"/>
  <c r="AB44" i="6" s="1"/>
  <c r="AA45" i="6"/>
  <c r="AB45" i="6" s="1" a="1"/>
  <c r="AB45" i="6" s="1"/>
  <c r="AA46" i="6"/>
  <c r="AB46" i="6" s="1" a="1"/>
  <c r="AB46" i="6" s="1"/>
  <c r="AA47" i="6"/>
  <c r="AB47" i="6" s="1" a="1"/>
  <c r="AB47" i="6" s="1"/>
  <c r="AA48" i="6"/>
  <c r="AB48" i="6" s="1" a="1"/>
  <c r="AB48" i="6" s="1"/>
  <c r="AA49" i="6"/>
  <c r="AB49" i="6" s="1" a="1"/>
  <c r="AB49" i="6" s="1"/>
  <c r="AA50" i="6"/>
  <c r="AA51" i="6"/>
  <c r="AB51" i="6" s="1" a="1"/>
  <c r="AB51" i="6" s="1"/>
  <c r="AA52" i="6"/>
  <c r="AB52" i="6" s="1" a="1"/>
  <c r="AB52" i="6" s="1"/>
  <c r="AA53" i="6"/>
  <c r="AB53" i="6" s="1" a="1"/>
  <c r="AB53" i="6" s="1"/>
  <c r="AA54" i="6"/>
  <c r="AB54" i="6" s="1" a="1"/>
  <c r="AB54" i="6" s="1"/>
  <c r="AA55" i="6"/>
  <c r="AB55" i="6" s="1" a="1"/>
  <c r="AB55" i="6" s="1"/>
  <c r="AA56" i="6"/>
  <c r="AB56" i="6" s="1" a="1"/>
  <c r="AB56" i="6" s="1"/>
  <c r="AA57" i="6"/>
  <c r="AB57" i="6" s="1" a="1"/>
  <c r="AB57" i="6" s="1"/>
  <c r="AA10" i="6"/>
  <c r="AB10" i="6" s="1" a="1"/>
  <c r="AB10" i="6" s="1"/>
  <c r="AA16" i="8"/>
  <c r="AB16" i="8" s="1" a="1"/>
  <c r="AB16" i="8" s="1"/>
  <c r="AA17" i="8"/>
  <c r="AB17" i="8" s="1" a="1"/>
  <c r="AB17" i="8" s="1"/>
  <c r="AA18" i="8"/>
  <c r="AB18" i="8" s="1" a="1"/>
  <c r="AB18" i="8" s="1"/>
  <c r="AA19" i="8"/>
  <c r="AB19" i="8" s="1" a="1"/>
  <c r="AB19" i="8" s="1"/>
  <c r="AA20" i="8"/>
  <c r="AB20" i="8" s="1" a="1"/>
  <c r="AB20" i="8" s="1"/>
  <c r="AA21" i="8"/>
  <c r="AB21" i="8" s="1" a="1"/>
  <c r="AB21" i="8" s="1"/>
  <c r="AA22" i="8"/>
  <c r="AB22" i="8" s="1" a="1"/>
  <c r="AB22" i="8" s="1"/>
  <c r="AA23" i="8"/>
  <c r="AB23" i="8" s="1" a="1"/>
  <c r="AB23" i="8" s="1"/>
  <c r="AA24" i="8"/>
  <c r="AB24" i="8" s="1" a="1"/>
  <c r="AB24" i="8" s="1"/>
  <c r="AA25" i="8"/>
  <c r="AB25" i="8" s="1" a="1"/>
  <c r="AB25" i="8" s="1"/>
  <c r="AA26" i="8"/>
  <c r="AB26" i="8" s="1" a="1"/>
  <c r="AB26" i="8" s="1"/>
  <c r="AA27" i="8"/>
  <c r="AB27" i="8" s="1" a="1"/>
  <c r="AB27" i="8" s="1"/>
  <c r="AA28" i="8"/>
  <c r="AB28" i="8" s="1" a="1"/>
  <c r="AB28" i="8" s="1"/>
  <c r="AA29" i="8"/>
  <c r="AB29" i="8" s="1" a="1"/>
  <c r="AB29" i="8" s="1"/>
  <c r="AA30" i="8"/>
  <c r="AB30" i="8" s="1" a="1"/>
  <c r="AB30" i="8" s="1"/>
  <c r="AA31" i="8"/>
  <c r="AB31" i="8" s="1" a="1"/>
  <c r="AB31" i="8" s="1"/>
  <c r="AA32" i="8"/>
  <c r="AB32" i="8" s="1" a="1"/>
  <c r="AB32" i="8" s="1"/>
  <c r="AA33" i="8"/>
  <c r="AB33" i="8" s="1" a="1"/>
  <c r="AB33" i="8" s="1"/>
  <c r="AA34" i="8"/>
  <c r="AB34" i="8" s="1" a="1"/>
  <c r="AB34" i="8" s="1"/>
  <c r="AA35" i="8"/>
  <c r="AB35" i="8" s="1" a="1"/>
  <c r="AB35" i="8" s="1"/>
  <c r="AA36" i="8"/>
  <c r="AB36" i="8" s="1" a="1"/>
  <c r="AB36" i="8" s="1"/>
  <c r="AA37" i="8"/>
  <c r="AB37" i="8" s="1" a="1"/>
  <c r="AB37" i="8" s="1"/>
  <c r="AA38" i="8"/>
  <c r="AB38" i="8" s="1" a="1"/>
  <c r="AB38" i="8" s="1"/>
  <c r="AA39" i="8"/>
  <c r="AB39" i="8" s="1" a="1"/>
  <c r="AB39" i="8" s="1"/>
  <c r="AA40" i="8"/>
  <c r="AB40" i="8" s="1" a="1"/>
  <c r="AB40" i="8" s="1"/>
  <c r="AA41" i="8"/>
  <c r="AB41" i="8" s="1" a="1"/>
  <c r="AB41" i="8" s="1"/>
  <c r="AA42" i="8"/>
  <c r="AB42" i="8" s="1" a="1"/>
  <c r="AB42" i="8" s="1"/>
  <c r="AA43" i="8"/>
  <c r="AB43" i="8" s="1" a="1"/>
  <c r="AB43" i="8" s="1"/>
  <c r="AA44" i="8"/>
  <c r="AB44" i="8" s="1" a="1"/>
  <c r="AB44" i="8" s="1"/>
  <c r="AA45" i="8"/>
  <c r="AB45" i="8" s="1" a="1"/>
  <c r="AB45" i="8" s="1"/>
  <c r="AA46" i="8"/>
  <c r="AB46" i="8" s="1" a="1"/>
  <c r="AB46" i="8" s="1"/>
  <c r="AA47" i="8"/>
  <c r="AB47" i="8" s="1" a="1"/>
  <c r="AB47" i="8" s="1"/>
  <c r="AA48" i="8"/>
  <c r="AB48" i="8" s="1" a="1"/>
  <c r="AB48" i="8" s="1"/>
  <c r="AA49" i="8"/>
  <c r="AB49" i="8" s="1" a="1"/>
  <c r="AB49" i="8" s="1"/>
  <c r="AA50" i="8"/>
  <c r="AB50" i="8" s="1" a="1"/>
  <c r="AB50" i="8" s="1"/>
  <c r="AA51" i="8"/>
  <c r="AB51" i="8" s="1" a="1"/>
  <c r="AB51" i="8" s="1"/>
  <c r="AA52" i="8"/>
  <c r="AB52" i="8" s="1" a="1"/>
  <c r="AB52" i="8" s="1"/>
  <c r="AA53" i="8"/>
  <c r="AB53" i="8" s="1" a="1"/>
  <c r="AB53" i="8" s="1"/>
  <c r="AA54" i="8"/>
  <c r="AB54" i="8" s="1" a="1"/>
  <c r="AB54" i="8" s="1"/>
  <c r="AA55" i="8"/>
  <c r="AB55" i="8" s="1" a="1"/>
  <c r="AB55" i="8" s="1"/>
  <c r="AA56" i="8"/>
  <c r="AB56" i="8" s="1" a="1"/>
  <c r="AB56" i="8" s="1"/>
  <c r="AA57" i="8"/>
  <c r="AB57" i="8" s="1" a="1"/>
  <c r="AB57" i="8" s="1"/>
  <c r="AA15" i="8"/>
  <c r="AA14" i="8"/>
  <c r="X4" i="8"/>
  <c r="C4" i="46" s="1"/>
  <c r="X5" i="8"/>
  <c r="C5" i="46" s="1"/>
  <c r="X6" i="8"/>
  <c r="C6" i="46" s="1"/>
  <c r="X7" i="8"/>
  <c r="C7" i="46" s="1"/>
  <c r="X8" i="8"/>
  <c r="X9" i="8"/>
  <c r="C9" i="46" s="1"/>
  <c r="X10" i="8"/>
  <c r="X11" i="8"/>
  <c r="X12" i="8"/>
  <c r="C12" i="46" s="1"/>
  <c r="X13" i="8"/>
  <c r="C13" i="46" s="1"/>
  <c r="X14" i="8"/>
  <c r="C14" i="46" s="1"/>
  <c r="X15" i="8"/>
  <c r="X16" i="8"/>
  <c r="C16" i="46" s="1"/>
  <c r="X17" i="8"/>
  <c r="C17" i="46" s="1"/>
  <c r="X18" i="8"/>
  <c r="X19" i="8"/>
  <c r="C19" i="46" s="1"/>
  <c r="X20" i="8"/>
  <c r="C20" i="46" s="1"/>
  <c r="X21" i="8"/>
  <c r="C21" i="46" s="1"/>
  <c r="X22" i="8"/>
  <c r="C22" i="46" s="1"/>
  <c r="X23" i="8"/>
  <c r="C23" i="46" s="1"/>
  <c r="X24" i="8"/>
  <c r="X25" i="8"/>
  <c r="X26" i="8"/>
  <c r="X27" i="8"/>
  <c r="X28" i="8"/>
  <c r="C28" i="46" s="1"/>
  <c r="X29" i="8"/>
  <c r="C29" i="46" s="1"/>
  <c r="X30" i="8"/>
  <c r="C30" i="46" s="1"/>
  <c r="X31" i="8"/>
  <c r="X32" i="8"/>
  <c r="C32" i="46" s="1"/>
  <c r="X33" i="8"/>
  <c r="X34" i="8"/>
  <c r="X35" i="8"/>
  <c r="C35" i="46" s="1"/>
  <c r="X36" i="8"/>
  <c r="C36" i="46" s="1"/>
  <c r="X37" i="8"/>
  <c r="C37" i="46" s="1"/>
  <c r="X38" i="8"/>
  <c r="C38" i="46" s="1"/>
  <c r="X39" i="8"/>
  <c r="C39" i="46" s="1"/>
  <c r="X40" i="8"/>
  <c r="X41" i="8"/>
  <c r="X42" i="8"/>
  <c r="X43" i="8"/>
  <c r="X44" i="8"/>
  <c r="C44" i="46" s="1"/>
  <c r="X45" i="8"/>
  <c r="C45" i="46" s="1"/>
  <c r="X46" i="8"/>
  <c r="X47" i="8"/>
  <c r="X48" i="8"/>
  <c r="C48" i="46" s="1"/>
  <c r="X49" i="8"/>
  <c r="X50" i="8"/>
  <c r="X51" i="8"/>
  <c r="C51" i="46" s="1"/>
  <c r="X52" i="8"/>
  <c r="C52" i="46" s="1"/>
  <c r="X53" i="8"/>
  <c r="C53" i="46" s="1"/>
  <c r="X54" i="8"/>
  <c r="C54" i="46" s="1"/>
  <c r="X55" i="8"/>
  <c r="C55" i="46" s="1"/>
  <c r="X56" i="8"/>
  <c r="X57" i="8"/>
  <c r="X3" i="8"/>
  <c r="AB3" i="38" a="1"/>
  <c r="AB3" i="38" s="1"/>
  <c r="AB4" i="38" a="1"/>
  <c r="AB4" i="38" s="1"/>
  <c r="AB5" i="38" a="1"/>
  <c r="AB5" i="38" s="1"/>
  <c r="AB6" i="38" a="1"/>
  <c r="AB6" i="38" s="1"/>
  <c r="AB2" i="38" a="1"/>
  <c r="AB2" i="38" s="1"/>
  <c r="AB2" i="37" a="1"/>
  <c r="AB2" i="37" s="1"/>
  <c r="AB3" i="36" a="1"/>
  <c r="AB3" i="36" s="1"/>
  <c r="AB4" i="36" a="1"/>
  <c r="AB4" i="36" s="1"/>
  <c r="AB2" i="36" a="1"/>
  <c r="AB2" i="36" s="1"/>
  <c r="AB3" i="35" a="1"/>
  <c r="AB3" i="35" s="1"/>
  <c r="AB4" i="35" a="1"/>
  <c r="AB4" i="35" s="1"/>
  <c r="AB5" i="35" a="1"/>
  <c r="AB5" i="35" s="1"/>
  <c r="AB6" i="35" a="1"/>
  <c r="AB6" i="35" s="1"/>
  <c r="AB7" i="35" a="1"/>
  <c r="AB7" i="35" s="1"/>
  <c r="AB8" i="35" a="1"/>
  <c r="AB8" i="35" s="1"/>
  <c r="AB2" i="35" a="1"/>
  <c r="AB2" i="35" s="1"/>
  <c r="AB3" i="33" a="1"/>
  <c r="AB3" i="33" s="1"/>
  <c r="AB4" i="33" a="1"/>
  <c r="AB4" i="33" s="1"/>
  <c r="AB5" i="33" a="1"/>
  <c r="AB5" i="33" s="1"/>
  <c r="AB6" i="33" a="1"/>
  <c r="AB6" i="33" s="1"/>
  <c r="AB7" i="33" a="1"/>
  <c r="AB7" i="33" s="1"/>
  <c r="AB2" i="33" a="1"/>
  <c r="AB2" i="33" s="1"/>
  <c r="AB3" i="32" a="1"/>
  <c r="AB3" i="32" s="1"/>
  <c r="AB4" i="32" a="1"/>
  <c r="AB4" i="32" s="1"/>
  <c r="AB5" i="32" a="1"/>
  <c r="AB5" i="32" s="1"/>
  <c r="AB6" i="32" a="1"/>
  <c r="AB6" i="32" s="1"/>
  <c r="AB7" i="32" a="1"/>
  <c r="AB7" i="32" s="1"/>
  <c r="AB8" i="32" a="1"/>
  <c r="AB8" i="32" s="1"/>
  <c r="AB9" i="32" a="1"/>
  <c r="AB9" i="32" s="1"/>
  <c r="AB10" i="32" a="1"/>
  <c r="AB10" i="32" s="1"/>
  <c r="AB11" i="32" a="1"/>
  <c r="AB11" i="32" s="1"/>
  <c r="AB12" i="32" a="1"/>
  <c r="AB12" i="32" s="1"/>
  <c r="AB13" i="32" a="1"/>
  <c r="AB13" i="32" s="1"/>
  <c r="AB2" i="32" a="1"/>
  <c r="AB2" i="32" s="1"/>
  <c r="AB3" i="31" a="1"/>
  <c r="AB3" i="31" s="1"/>
  <c r="AB2" i="31" a="1"/>
  <c r="AB2" i="31" s="1"/>
  <c r="AB3" i="30" a="1"/>
  <c r="AB3" i="30" s="1"/>
  <c r="AB4" i="30" a="1"/>
  <c r="AB4" i="30" s="1"/>
  <c r="AB5" i="30" a="1"/>
  <c r="AB5" i="30" s="1"/>
  <c r="AB6" i="30" a="1"/>
  <c r="AB6" i="30" s="1"/>
  <c r="AB7" i="30" a="1"/>
  <c r="AB7" i="30" s="1"/>
  <c r="AB8" i="30" a="1"/>
  <c r="AB8" i="30" s="1"/>
  <c r="AB9" i="30" a="1"/>
  <c r="AB9" i="30" s="1"/>
  <c r="AB10" i="30" a="1"/>
  <c r="AB10" i="30" s="1"/>
  <c r="AB11" i="30" a="1"/>
  <c r="AB11" i="30" s="1"/>
  <c r="AB12" i="30" a="1"/>
  <c r="AB12" i="30" s="1"/>
  <c r="AB13" i="30" a="1"/>
  <c r="AB13" i="30" s="1"/>
  <c r="AB14" i="30" a="1"/>
  <c r="AB14" i="30" s="1"/>
  <c r="AB15" i="30" a="1"/>
  <c r="AB15" i="30" s="1"/>
  <c r="AB16" i="30" a="1"/>
  <c r="AB16" i="30" s="1"/>
  <c r="AB2" i="30" a="1"/>
  <c r="AB2" i="30" s="1"/>
  <c r="AB3" i="29" a="1"/>
  <c r="AB3" i="29" s="1"/>
  <c r="AB4" i="29" a="1"/>
  <c r="AB4" i="29" s="1"/>
  <c r="AB5" i="29" a="1"/>
  <c r="AB5" i="29" s="1"/>
  <c r="AB6" i="29" a="1"/>
  <c r="AB6" i="29" s="1"/>
  <c r="AB7" i="29" a="1"/>
  <c r="AB7" i="29" s="1"/>
  <c r="AB8" i="29" a="1"/>
  <c r="AB8" i="29" s="1"/>
  <c r="AB9" i="29" a="1"/>
  <c r="AB9" i="29" s="1"/>
  <c r="AB10" i="29" a="1"/>
  <c r="AB10" i="29" s="1"/>
  <c r="AB11" i="29" a="1"/>
  <c r="AB11" i="29" s="1"/>
  <c r="AB12" i="29" a="1"/>
  <c r="AB12" i="29" s="1"/>
  <c r="AB13" i="29" a="1"/>
  <c r="AB13" i="29" s="1"/>
  <c r="AB14" i="29" a="1"/>
  <c r="AB14" i="29" s="1"/>
  <c r="AB15" i="29" a="1"/>
  <c r="AB15" i="29" s="1"/>
  <c r="AB16" i="29" a="1"/>
  <c r="AB16" i="29" s="1"/>
  <c r="AB17" i="29" a="1"/>
  <c r="AB17" i="29" s="1"/>
  <c r="AB18" i="29" a="1"/>
  <c r="AB18" i="29" s="1"/>
  <c r="AB19" i="29" a="1"/>
  <c r="AB19" i="29" s="1"/>
  <c r="AB20" i="29" a="1"/>
  <c r="AB20" i="29" s="1"/>
  <c r="AB21" i="29" a="1"/>
  <c r="AB21" i="29" s="1"/>
  <c r="AB2" i="29" a="1"/>
  <c r="AB2" i="29" s="1"/>
  <c r="AB3" i="28" a="1"/>
  <c r="AB3" i="28" s="1"/>
  <c r="AB4" i="28" a="1"/>
  <c r="AB4" i="28" s="1"/>
  <c r="AB5" i="28" a="1"/>
  <c r="AB5" i="28" s="1"/>
  <c r="AB6" i="28" a="1"/>
  <c r="AB6" i="28" s="1"/>
  <c r="AB7" i="28" a="1"/>
  <c r="AB7" i="28" s="1"/>
  <c r="AB8" i="28" a="1"/>
  <c r="AB8" i="28" s="1"/>
  <c r="AB9" i="28" a="1"/>
  <c r="AB9" i="28" s="1"/>
  <c r="AB10" i="28" a="1"/>
  <c r="AB10" i="28" s="1"/>
  <c r="AB11" i="28" a="1"/>
  <c r="AB11" i="28" s="1"/>
  <c r="AB2" i="28" a="1"/>
  <c r="AB2" i="28" s="1"/>
  <c r="AB3" i="27" a="1"/>
  <c r="AB3" i="27" s="1"/>
  <c r="AB4" i="27" a="1"/>
  <c r="AB4" i="27" s="1"/>
  <c r="AB5" i="27" a="1"/>
  <c r="AB5" i="27" s="1"/>
  <c r="AB2" i="27" a="1"/>
  <c r="AB2" i="27" s="1"/>
  <c r="AB3" i="26" a="1"/>
  <c r="AB3" i="26" s="1"/>
  <c r="AB2" i="26" a="1"/>
  <c r="AB2" i="26" s="1"/>
  <c r="AB3" i="25" a="1"/>
  <c r="AB3" i="25" s="1"/>
  <c r="AB4" i="25" a="1"/>
  <c r="AB4" i="25" s="1"/>
  <c r="AB5" i="25" a="1"/>
  <c r="AB5" i="25" s="1"/>
  <c r="AB6" i="25" a="1"/>
  <c r="AB6" i="25" s="1"/>
  <c r="AB7" i="25" a="1"/>
  <c r="AB7" i="25" s="1"/>
  <c r="AB8" i="25" a="1"/>
  <c r="AB8" i="25" s="1"/>
  <c r="AB9" i="25" a="1"/>
  <c r="AB9" i="25" s="1"/>
  <c r="AB10" i="25" a="1"/>
  <c r="AB10" i="25" s="1"/>
  <c r="AB11" i="25" a="1"/>
  <c r="AB11" i="25" s="1"/>
  <c r="AB12" i="25" a="1"/>
  <c r="AB12" i="25" s="1"/>
  <c r="AB13" i="25" a="1"/>
  <c r="AB13" i="25" s="1"/>
  <c r="AB14" i="25" a="1"/>
  <c r="AB14" i="25" s="1"/>
  <c r="AB2" i="25" a="1"/>
  <c r="AB2" i="25" s="1"/>
  <c r="AB3" i="17" a="1"/>
  <c r="AB3" i="17" s="1"/>
  <c r="AB4" i="17" a="1"/>
  <c r="AB4" i="17" s="1"/>
  <c r="AB5" i="17" a="1"/>
  <c r="AB5" i="17" s="1"/>
  <c r="AB2" i="17" a="1"/>
  <c r="AB2" i="17" s="1"/>
  <c r="AB3" i="16" a="1"/>
  <c r="AB3" i="16" s="1"/>
  <c r="AB4" i="16" a="1"/>
  <c r="AB4" i="16" s="1"/>
  <c r="AB5" i="16" a="1"/>
  <c r="AB5" i="16" s="1"/>
  <c r="AB6" i="16" a="1"/>
  <c r="AB6" i="16" s="1"/>
  <c r="AB7" i="16" a="1"/>
  <c r="AB7" i="16" s="1"/>
  <c r="AB8" i="16" a="1"/>
  <c r="AB8" i="16" s="1"/>
  <c r="AB9" i="16" a="1"/>
  <c r="AB9" i="16" s="1"/>
  <c r="AB10" i="16" a="1"/>
  <c r="AB10" i="16" s="1"/>
  <c r="AB11" i="16" a="1"/>
  <c r="AB11" i="16" s="1"/>
  <c r="AB12" i="16" a="1"/>
  <c r="AB12" i="16" s="1"/>
  <c r="AB2" i="16" a="1"/>
  <c r="AB2" i="16" s="1"/>
  <c r="AB8" i="15" a="1"/>
  <c r="AB8" i="15" s="1"/>
  <c r="AB21" i="15" a="1"/>
  <c r="AB21" i="15" s="1"/>
  <c r="AB36" i="15" a="1"/>
  <c r="AB36" i="15" s="1"/>
  <c r="AB50" i="15" a="1"/>
  <c r="AB50" i="15" s="1"/>
  <c r="AB2" i="14" a="1"/>
  <c r="AB2" i="14" s="1"/>
  <c r="AB3" i="13" a="1"/>
  <c r="AB3" i="13" s="1"/>
  <c r="AB2" i="13" a="1"/>
  <c r="AB2" i="13" s="1"/>
  <c r="AB3" i="12" a="1"/>
  <c r="AB3" i="12" s="1"/>
  <c r="AB4" i="12" a="1"/>
  <c r="AB4" i="12" s="1"/>
  <c r="AB5" i="12" a="1"/>
  <c r="AB5" i="12" s="1"/>
  <c r="AB6" i="12" a="1"/>
  <c r="AB6" i="12" s="1"/>
  <c r="AB7" i="12" a="1"/>
  <c r="AB7" i="12" s="1"/>
  <c r="AB8" i="12" a="1"/>
  <c r="AB8" i="12" s="1"/>
  <c r="AB9" i="12" a="1"/>
  <c r="AB9" i="12" s="1"/>
  <c r="AB10" i="12" a="1"/>
  <c r="AB10" i="12" s="1"/>
  <c r="AB11" i="12" a="1"/>
  <c r="AB11" i="12" s="1"/>
  <c r="AB12" i="12" a="1"/>
  <c r="AB12" i="12" s="1"/>
  <c r="AB2" i="12" a="1"/>
  <c r="AB2" i="12" s="1"/>
  <c r="AB2" i="11" a="1"/>
  <c r="AB2" i="11" s="1"/>
  <c r="AB17" i="10" a="1"/>
  <c r="AB17" i="10" s="1"/>
  <c r="AB33" i="10" a="1"/>
  <c r="AB33" i="10" s="1"/>
  <c r="AB49" i="10" a="1"/>
  <c r="AB49" i="10" s="1"/>
  <c r="AB3" i="9" a="1"/>
  <c r="AB3" i="9" s="1"/>
  <c r="AB4" i="9" a="1"/>
  <c r="AB4" i="9" s="1"/>
  <c r="AB5" i="9" a="1"/>
  <c r="AB5" i="9" s="1"/>
  <c r="AB14" i="9" a="1"/>
  <c r="AB14" i="9" s="1"/>
  <c r="AB2" i="9" a="1"/>
  <c r="AB2" i="9" s="1"/>
  <c r="AB3" i="8" a="1"/>
  <c r="AB3" i="8" s="1"/>
  <c r="AB4" i="8" a="1"/>
  <c r="AB4" i="8" s="1"/>
  <c r="AB5" i="8" a="1"/>
  <c r="AB5" i="8" s="1"/>
  <c r="AB6" i="8" a="1"/>
  <c r="AB6" i="8" s="1"/>
  <c r="AB7" i="8" a="1"/>
  <c r="AB7" i="8" s="1"/>
  <c r="AB8" i="8" a="1"/>
  <c r="AB8" i="8" s="1"/>
  <c r="AB9" i="8" a="1"/>
  <c r="AB9" i="8" s="1"/>
  <c r="AB10" i="8" a="1"/>
  <c r="AB10" i="8" s="1"/>
  <c r="AB11" i="8" a="1"/>
  <c r="AB11" i="8" s="1"/>
  <c r="AB12" i="8" a="1"/>
  <c r="AB12" i="8" s="1"/>
  <c r="AB13" i="8" a="1"/>
  <c r="AB13" i="8" s="1"/>
  <c r="AB2" i="8" a="1"/>
  <c r="AB2" i="8" s="1"/>
  <c r="AB3" i="34" a="1"/>
  <c r="AB3" i="34" s="1"/>
  <c r="AB4" i="34" a="1"/>
  <c r="AB4" i="34" s="1"/>
  <c r="AB5" i="34" a="1"/>
  <c r="AB5" i="34" s="1"/>
  <c r="AB2" i="34" a="1"/>
  <c r="AB2" i="34" s="1"/>
  <c r="AB3" i="6" a="1"/>
  <c r="AB3" i="6" s="1"/>
  <c r="AB4" i="6" a="1"/>
  <c r="AB4" i="6" s="1"/>
  <c r="AB5" i="6" a="1"/>
  <c r="AB5" i="6" s="1"/>
  <c r="AB6" i="6" a="1"/>
  <c r="AB6" i="6" s="1"/>
  <c r="AB7" i="6" a="1"/>
  <c r="AB7" i="6" s="1"/>
  <c r="AB8" i="6" a="1"/>
  <c r="AB8" i="6" s="1"/>
  <c r="AB9" i="6" a="1"/>
  <c r="AB9" i="6" s="1"/>
  <c r="AB2" i="6" a="1"/>
  <c r="AB2" i="6" s="1"/>
  <c r="AF57" i="38"/>
  <c r="AE57" i="38"/>
  <c r="AC57" i="38"/>
  <c r="AD57" i="38" s="1" a="1"/>
  <c r="AD57" i="38" s="1"/>
  <c r="AA57" i="38"/>
  <c r="AB57" i="38" s="1" a="1"/>
  <c r="AB57" i="38" s="1"/>
  <c r="X57" i="38"/>
  <c r="AF56" i="38"/>
  <c r="AE56" i="38"/>
  <c r="AC56" i="38"/>
  <c r="AD56" i="38" s="1" a="1"/>
  <c r="AD56" i="38" s="1"/>
  <c r="AA56" i="38"/>
  <c r="AB56" i="38" s="1" a="1"/>
  <c r="AB56" i="38" s="1"/>
  <c r="X56" i="38"/>
  <c r="AF55" i="38"/>
  <c r="AE55" i="38"/>
  <c r="AC55" i="38"/>
  <c r="AD55" i="38" s="1" a="1"/>
  <c r="AD55" i="38" s="1"/>
  <c r="AA55" i="38"/>
  <c r="AB55" i="38" s="1" a="1"/>
  <c r="AB55" i="38" s="1"/>
  <c r="X55" i="38"/>
  <c r="AF54" i="38"/>
  <c r="AE54" i="38"/>
  <c r="AC54" i="38"/>
  <c r="AD54" i="38" s="1" a="1"/>
  <c r="AD54" i="38" s="1"/>
  <c r="AA54" i="38"/>
  <c r="AB54" i="38" s="1" a="1"/>
  <c r="AB54" i="38" s="1"/>
  <c r="X54" i="38"/>
  <c r="AF53" i="38"/>
  <c r="AE53" i="38"/>
  <c r="AC53" i="38"/>
  <c r="AD53" i="38" s="1" a="1"/>
  <c r="AD53" i="38" s="1"/>
  <c r="AA53" i="38"/>
  <c r="AB53" i="38" s="1" a="1"/>
  <c r="AB53" i="38" s="1"/>
  <c r="X53" i="38"/>
  <c r="AF52" i="38"/>
  <c r="AE52" i="38"/>
  <c r="AC52" i="38"/>
  <c r="AD52" i="38" s="1" a="1"/>
  <c r="AD52" i="38" s="1"/>
  <c r="AA52" i="38"/>
  <c r="AB52" i="38" s="1" a="1"/>
  <c r="AB52" i="38" s="1"/>
  <c r="X52" i="38"/>
  <c r="AF51" i="38"/>
  <c r="AE51" i="38"/>
  <c r="AC51" i="38"/>
  <c r="AD51" i="38" s="1" a="1"/>
  <c r="AD51" i="38" s="1"/>
  <c r="AA51" i="38"/>
  <c r="AB51" i="38" s="1" a="1"/>
  <c r="AB51" i="38" s="1"/>
  <c r="X51" i="38"/>
  <c r="AF50" i="38"/>
  <c r="AE50" i="38"/>
  <c r="AC50" i="38"/>
  <c r="AD50" i="38" s="1" a="1"/>
  <c r="AD50" i="38" s="1"/>
  <c r="AA50" i="38"/>
  <c r="AB50" i="38" s="1" a="1"/>
  <c r="AB50" i="38" s="1"/>
  <c r="X50" i="38"/>
  <c r="AF49" i="38"/>
  <c r="AE49" i="38"/>
  <c r="AC49" i="38"/>
  <c r="AD49" i="38" s="1" a="1"/>
  <c r="AD49" i="38" s="1"/>
  <c r="AA49" i="38"/>
  <c r="AB49" i="38" s="1" a="1"/>
  <c r="AB49" i="38" s="1"/>
  <c r="X49" i="38"/>
  <c r="AF48" i="38"/>
  <c r="AE48" i="38"/>
  <c r="AC48" i="38"/>
  <c r="AD48" i="38" s="1" a="1"/>
  <c r="AD48" i="38" s="1"/>
  <c r="AA48" i="38"/>
  <c r="AB48" i="38" s="1" a="1"/>
  <c r="AB48" i="38" s="1"/>
  <c r="X48" i="38"/>
  <c r="AF47" i="38"/>
  <c r="AE47" i="38"/>
  <c r="AC47" i="38"/>
  <c r="AD47" i="38" s="1" a="1"/>
  <c r="AD47" i="38" s="1"/>
  <c r="AA47" i="38"/>
  <c r="AB47" i="38" s="1" a="1"/>
  <c r="AB47" i="38" s="1"/>
  <c r="X47" i="38"/>
  <c r="AF46" i="38"/>
  <c r="AE46" i="38"/>
  <c r="AC46" i="38"/>
  <c r="AD46" i="38" s="1" a="1"/>
  <c r="AD46" i="38" s="1"/>
  <c r="AA46" i="38"/>
  <c r="AB46" i="38" s="1" a="1"/>
  <c r="AB46" i="38" s="1"/>
  <c r="X46" i="38"/>
  <c r="AF45" i="38"/>
  <c r="AE45" i="38"/>
  <c r="AC45" i="38"/>
  <c r="AD45" i="38" s="1" a="1"/>
  <c r="AD45" i="38" s="1"/>
  <c r="AA45" i="38"/>
  <c r="AB45" i="38" s="1" a="1"/>
  <c r="AB45" i="38" s="1"/>
  <c r="X45" i="38"/>
  <c r="AF44" i="38"/>
  <c r="AE44" i="38"/>
  <c r="AC44" i="38"/>
  <c r="AD44" i="38" s="1" a="1"/>
  <c r="AD44" i="38" s="1"/>
  <c r="AA44" i="38"/>
  <c r="AB44" i="38" s="1" a="1"/>
  <c r="AB44" i="38" s="1"/>
  <c r="X44" i="38"/>
  <c r="AF43" i="38"/>
  <c r="AE43" i="38"/>
  <c r="AC43" i="38"/>
  <c r="AD43" i="38" s="1" a="1"/>
  <c r="AD43" i="38" s="1"/>
  <c r="AA43" i="38"/>
  <c r="AB43" i="38" s="1" a="1"/>
  <c r="AB43" i="38" s="1"/>
  <c r="X43" i="38"/>
  <c r="AF42" i="38"/>
  <c r="AE42" i="38"/>
  <c r="AC42" i="38"/>
  <c r="AD42" i="38" s="1" a="1"/>
  <c r="AD42" i="38" s="1"/>
  <c r="AA42" i="38"/>
  <c r="AB42" i="38" s="1" a="1"/>
  <c r="AB42" i="38" s="1"/>
  <c r="X42" i="38"/>
  <c r="AF41" i="38"/>
  <c r="AE41" i="38"/>
  <c r="AC41" i="38"/>
  <c r="AD41" i="38" s="1" a="1"/>
  <c r="AD41" i="38" s="1"/>
  <c r="AA41" i="38"/>
  <c r="AB41" i="38" s="1" a="1"/>
  <c r="AB41" i="38" s="1"/>
  <c r="X41" i="38"/>
  <c r="AF40" i="38"/>
  <c r="AE40" i="38"/>
  <c r="AC40" i="38"/>
  <c r="AD40" i="38" s="1" a="1"/>
  <c r="AD40" i="38" s="1"/>
  <c r="AA40" i="38"/>
  <c r="AB40" i="38" s="1" a="1"/>
  <c r="AB40" i="38" s="1"/>
  <c r="X40" i="38"/>
  <c r="AF39" i="38"/>
  <c r="AE39" i="38"/>
  <c r="AC39" i="38"/>
  <c r="AD39" i="38" s="1" a="1"/>
  <c r="AD39" i="38" s="1"/>
  <c r="AA39" i="38"/>
  <c r="AB39" i="38" s="1" a="1"/>
  <c r="AB39" i="38" s="1"/>
  <c r="X39" i="38"/>
  <c r="AF38" i="38"/>
  <c r="AE38" i="38"/>
  <c r="AC38" i="38"/>
  <c r="AD38" i="38" s="1" a="1"/>
  <c r="AD38" i="38" s="1"/>
  <c r="AA38" i="38"/>
  <c r="AB38" i="38" s="1" a="1"/>
  <c r="AB38" i="38" s="1"/>
  <c r="X38" i="38"/>
  <c r="AF37" i="38"/>
  <c r="AE37" i="38"/>
  <c r="AC37" i="38"/>
  <c r="AD37" i="38" s="1" a="1"/>
  <c r="AD37" i="38" s="1"/>
  <c r="AA37" i="38"/>
  <c r="AB37" i="38" s="1" a="1"/>
  <c r="AB37" i="38" s="1"/>
  <c r="X37" i="38"/>
  <c r="AF36" i="38"/>
  <c r="AE36" i="38"/>
  <c r="AC36" i="38"/>
  <c r="AD36" i="38" s="1" a="1"/>
  <c r="AD36" i="38" s="1"/>
  <c r="AA36" i="38"/>
  <c r="AB36" i="38" s="1" a="1"/>
  <c r="AB36" i="38" s="1"/>
  <c r="X36" i="38"/>
  <c r="AF35" i="38"/>
  <c r="AE35" i="38"/>
  <c r="AC35" i="38"/>
  <c r="AD35" i="38" s="1" a="1"/>
  <c r="AD35" i="38" s="1"/>
  <c r="AA35" i="38"/>
  <c r="AB35" i="38" s="1" a="1"/>
  <c r="AB35" i="38" s="1"/>
  <c r="X35" i="38"/>
  <c r="AF34" i="38"/>
  <c r="AE34" i="38"/>
  <c r="AC34" i="38"/>
  <c r="AD34" i="38" s="1" a="1"/>
  <c r="AD34" i="38" s="1"/>
  <c r="AA34" i="38"/>
  <c r="AB34" i="38" s="1" a="1"/>
  <c r="AB34" i="38" s="1"/>
  <c r="X34" i="38"/>
  <c r="AF33" i="38"/>
  <c r="AE33" i="38"/>
  <c r="AC33" i="38"/>
  <c r="AD33" i="38" s="1" a="1"/>
  <c r="AD33" i="38" s="1"/>
  <c r="AA33" i="38"/>
  <c r="AB33" i="38" s="1" a="1"/>
  <c r="AB33" i="38" s="1"/>
  <c r="X33" i="38"/>
  <c r="AF32" i="38"/>
  <c r="AE32" i="38"/>
  <c r="AC32" i="38"/>
  <c r="AD32" i="38" s="1" a="1"/>
  <c r="AD32" i="38" s="1"/>
  <c r="AA32" i="38"/>
  <c r="AB32" i="38" s="1" a="1"/>
  <c r="AB32" i="38" s="1"/>
  <c r="X32" i="38"/>
  <c r="AF31" i="38"/>
  <c r="AE31" i="38"/>
  <c r="AC31" i="38"/>
  <c r="AD31" i="38" s="1" a="1"/>
  <c r="AD31" i="38" s="1"/>
  <c r="AA31" i="38"/>
  <c r="AB31" i="38" s="1" a="1"/>
  <c r="AB31" i="38" s="1"/>
  <c r="X31" i="38"/>
  <c r="AF30" i="38"/>
  <c r="AE30" i="38"/>
  <c r="AC30" i="38"/>
  <c r="AD30" i="38" s="1" a="1"/>
  <c r="AD30" i="38" s="1"/>
  <c r="AA30" i="38"/>
  <c r="AB30" i="38" s="1" a="1"/>
  <c r="AB30" i="38" s="1"/>
  <c r="X30" i="38"/>
  <c r="AF29" i="38"/>
  <c r="AE29" i="38"/>
  <c r="AC29" i="38"/>
  <c r="AD29" i="38" s="1" a="1"/>
  <c r="AD29" i="38" s="1"/>
  <c r="AA29" i="38"/>
  <c r="AB29" i="38" s="1" a="1"/>
  <c r="AB29" i="38" s="1"/>
  <c r="X29" i="38"/>
  <c r="AF28" i="38"/>
  <c r="AE28" i="38"/>
  <c r="AC28" i="38"/>
  <c r="AD28" i="38" s="1" a="1"/>
  <c r="AD28" i="38" s="1"/>
  <c r="AA28" i="38"/>
  <c r="AB28" i="38" s="1" a="1"/>
  <c r="AB28" i="38" s="1"/>
  <c r="X28" i="38"/>
  <c r="AF27" i="38"/>
  <c r="AE27" i="38"/>
  <c r="AC27" i="38"/>
  <c r="AD27" i="38" s="1" a="1"/>
  <c r="AD27" i="38" s="1"/>
  <c r="AA27" i="38"/>
  <c r="AB27" i="38" s="1" a="1"/>
  <c r="AB27" i="38" s="1"/>
  <c r="X27" i="38"/>
  <c r="AF26" i="38"/>
  <c r="AE26" i="38"/>
  <c r="AC26" i="38"/>
  <c r="AD26" i="38" s="1" a="1"/>
  <c r="AD26" i="38" s="1"/>
  <c r="AA26" i="38"/>
  <c r="AB26" i="38" s="1" a="1"/>
  <c r="AB26" i="38" s="1"/>
  <c r="X26" i="38"/>
  <c r="AF25" i="38"/>
  <c r="AE25" i="38"/>
  <c r="AC25" i="38"/>
  <c r="AD25" i="38" s="1" a="1"/>
  <c r="AD25" i="38" s="1"/>
  <c r="AA25" i="38"/>
  <c r="AB25" i="38" s="1" a="1"/>
  <c r="AB25" i="38" s="1"/>
  <c r="X25" i="38"/>
  <c r="AF24" i="38"/>
  <c r="AE24" i="38"/>
  <c r="AC24" i="38"/>
  <c r="AD24" i="38" s="1" a="1"/>
  <c r="AD24" i="38" s="1"/>
  <c r="AA24" i="38"/>
  <c r="AB24" i="38" s="1" a="1"/>
  <c r="AB24" i="38" s="1"/>
  <c r="X24" i="38"/>
  <c r="AF23" i="38"/>
  <c r="AE23" i="38"/>
  <c r="AC23" i="38"/>
  <c r="AD23" i="38" s="1" a="1"/>
  <c r="AD23" i="38" s="1"/>
  <c r="AA23" i="38"/>
  <c r="AB23" i="38" s="1" a="1"/>
  <c r="AB23" i="38" s="1"/>
  <c r="X23" i="38"/>
  <c r="AF22" i="38"/>
  <c r="AE22" i="38"/>
  <c r="AC22" i="38"/>
  <c r="AD22" i="38" s="1" a="1"/>
  <c r="AD22" i="38" s="1"/>
  <c r="AA22" i="38"/>
  <c r="AB22" i="38" s="1" a="1"/>
  <c r="AB22" i="38" s="1"/>
  <c r="X22" i="38"/>
  <c r="AF21" i="38"/>
  <c r="AE21" i="38"/>
  <c r="AC21" i="38"/>
  <c r="AD21" i="38" s="1" a="1"/>
  <c r="AD21" i="38" s="1"/>
  <c r="AA21" i="38"/>
  <c r="AB21" i="38" s="1" a="1"/>
  <c r="AB21" i="38" s="1"/>
  <c r="X21" i="38"/>
  <c r="AF20" i="38"/>
  <c r="AE20" i="38"/>
  <c r="AC20" i="38"/>
  <c r="AD20" i="38" s="1" a="1"/>
  <c r="AD20" i="38" s="1"/>
  <c r="AA20" i="38"/>
  <c r="AB20" i="38" s="1" a="1"/>
  <c r="AB20" i="38" s="1"/>
  <c r="X20" i="38"/>
  <c r="AF19" i="38"/>
  <c r="AE19" i="38"/>
  <c r="AC19" i="38"/>
  <c r="AD19" i="38" s="1" a="1"/>
  <c r="AD19" i="38" s="1"/>
  <c r="AA19" i="38"/>
  <c r="AB19" i="38" s="1" a="1"/>
  <c r="AB19" i="38" s="1"/>
  <c r="X19" i="38"/>
  <c r="AF18" i="38"/>
  <c r="AE18" i="38"/>
  <c r="AC18" i="38"/>
  <c r="AD18" i="38" s="1" a="1"/>
  <c r="AD18" i="38" s="1"/>
  <c r="AA18" i="38"/>
  <c r="AB18" i="38" s="1" a="1"/>
  <c r="AB18" i="38" s="1"/>
  <c r="X18" i="38"/>
  <c r="AF17" i="38"/>
  <c r="AE17" i="38"/>
  <c r="AC17" i="38"/>
  <c r="AD17" i="38" s="1" a="1"/>
  <c r="AD17" i="38" s="1"/>
  <c r="AA17" i="38"/>
  <c r="AB17" i="38" s="1" a="1"/>
  <c r="AB17" i="38" s="1"/>
  <c r="X17" i="38"/>
  <c r="AF16" i="38"/>
  <c r="AE16" i="38"/>
  <c r="AC16" i="38"/>
  <c r="AD16" i="38" s="1" a="1"/>
  <c r="AD16" i="38" s="1"/>
  <c r="AA16" i="38"/>
  <c r="AB16" i="38" s="1" a="1"/>
  <c r="AB16" i="38" s="1"/>
  <c r="X16" i="38"/>
  <c r="AF15" i="38"/>
  <c r="AE15" i="38"/>
  <c r="AC15" i="38"/>
  <c r="AD15" i="38" s="1" a="1"/>
  <c r="AD15" i="38" s="1"/>
  <c r="AA15" i="38"/>
  <c r="AB15" i="38" s="1" a="1"/>
  <c r="AB15" i="38" s="1"/>
  <c r="X15" i="38"/>
  <c r="AF14" i="38"/>
  <c r="AE14" i="38"/>
  <c r="AC14" i="38"/>
  <c r="AD14" i="38" s="1" a="1"/>
  <c r="AD14" i="38" s="1"/>
  <c r="AA14" i="38"/>
  <c r="AB14" i="38" s="1" a="1"/>
  <c r="AB14" i="38" s="1"/>
  <c r="X14" i="38"/>
  <c r="AF13" i="38"/>
  <c r="AE13" i="38"/>
  <c r="AC13" i="38"/>
  <c r="AD13" i="38" s="1" a="1"/>
  <c r="AD13" i="38" s="1"/>
  <c r="AA13" i="38"/>
  <c r="AB13" i="38" s="1" a="1"/>
  <c r="AB13" i="38" s="1"/>
  <c r="X13" i="38"/>
  <c r="AF12" i="38"/>
  <c r="AE12" i="38"/>
  <c r="AC12" i="38"/>
  <c r="AD12" i="38" s="1" a="1"/>
  <c r="AD12" i="38" s="1"/>
  <c r="AA12" i="38"/>
  <c r="AB12" i="38" s="1" a="1"/>
  <c r="AB12" i="38" s="1"/>
  <c r="X12" i="38"/>
  <c r="AF11" i="38"/>
  <c r="AE11" i="38"/>
  <c r="AC11" i="38"/>
  <c r="AD11" i="38" s="1" a="1"/>
  <c r="AD11" i="38" s="1"/>
  <c r="AA11" i="38"/>
  <c r="AB11" i="38" s="1" a="1"/>
  <c r="AB11" i="38" s="1"/>
  <c r="X11" i="38"/>
  <c r="AF10" i="38"/>
  <c r="AE10" i="38"/>
  <c r="AC10" i="38"/>
  <c r="AD10" i="38" s="1" a="1"/>
  <c r="AD10" i="38" s="1"/>
  <c r="AA10" i="38"/>
  <c r="AB10" i="38" s="1" a="1"/>
  <c r="AB10" i="38" s="1"/>
  <c r="X10" i="38"/>
  <c r="AF9" i="38"/>
  <c r="AE9" i="38"/>
  <c r="AC9" i="38"/>
  <c r="AD9" i="38" s="1" a="1"/>
  <c r="AD9" i="38" s="1"/>
  <c r="AA9" i="38"/>
  <c r="AB9" i="38" s="1" a="1"/>
  <c r="AB9" i="38" s="1"/>
  <c r="X9" i="38"/>
  <c r="AF8" i="38"/>
  <c r="AE8" i="38"/>
  <c r="AC8" i="38"/>
  <c r="AD8" i="38" s="1" a="1"/>
  <c r="AD8" i="38" s="1"/>
  <c r="AA8" i="38"/>
  <c r="AB8" i="38" s="1" a="1"/>
  <c r="AB8" i="38" s="1"/>
  <c r="X8" i="38"/>
  <c r="AF7" i="38"/>
  <c r="AE7" i="38"/>
  <c r="AC7" i="38"/>
  <c r="AD7" i="38" s="1" a="1"/>
  <c r="AD7" i="38" s="1"/>
  <c r="AA7" i="38"/>
  <c r="AB7" i="38" s="1" a="1"/>
  <c r="AB7" i="38" s="1"/>
  <c r="X7" i="38"/>
  <c r="AE6" i="38"/>
  <c r="AC6" i="38"/>
  <c r="AD6" i="38" s="1" a="1"/>
  <c r="AD6" i="38" s="1"/>
  <c r="X6" i="38"/>
  <c r="AE5" i="38"/>
  <c r="AC5" i="38"/>
  <c r="AD5" i="38" s="1" a="1"/>
  <c r="AD5" i="38" s="1"/>
  <c r="X5" i="38"/>
  <c r="AE4" i="38"/>
  <c r="AC4" i="38"/>
  <c r="AD4" i="38" s="1" a="1"/>
  <c r="AD4" i="38" s="1"/>
  <c r="X4" i="38"/>
  <c r="AE3" i="38"/>
  <c r="AC3" i="38"/>
  <c r="AD3" i="38" s="1" a="1"/>
  <c r="AD3" i="38" s="1"/>
  <c r="X3" i="38"/>
  <c r="AE2" i="38"/>
  <c r="AC2" i="38"/>
  <c r="AD2" i="38" s="1" a="1"/>
  <c r="AD2" i="38" s="1"/>
  <c r="X2" i="38"/>
  <c r="AF57" i="37"/>
  <c r="AE57" i="37"/>
  <c r="AC57" i="37"/>
  <c r="AD57" i="37" s="1" a="1"/>
  <c r="AD57" i="37" s="1"/>
  <c r="AA57" i="37"/>
  <c r="AB57" i="37" s="1" a="1"/>
  <c r="AB57" i="37" s="1"/>
  <c r="X57" i="37"/>
  <c r="AF56" i="37"/>
  <c r="AE56" i="37"/>
  <c r="AC56" i="37"/>
  <c r="AD56" i="37" s="1" a="1"/>
  <c r="AD56" i="37" s="1"/>
  <c r="AA56" i="37"/>
  <c r="AB56" i="37" s="1" a="1"/>
  <c r="AB56" i="37" s="1"/>
  <c r="X56" i="37"/>
  <c r="AF55" i="37"/>
  <c r="AE55" i="37"/>
  <c r="AC55" i="37"/>
  <c r="AD55" i="37" s="1" a="1"/>
  <c r="AD55" i="37" s="1"/>
  <c r="AA55" i="37"/>
  <c r="AB55" i="37" s="1" a="1"/>
  <c r="AB55" i="37" s="1"/>
  <c r="X55" i="37"/>
  <c r="AF54" i="37"/>
  <c r="AE54" i="37"/>
  <c r="AC54" i="37"/>
  <c r="AD54" i="37" s="1" a="1"/>
  <c r="AD54" i="37" s="1"/>
  <c r="AA54" i="37"/>
  <c r="AB54" i="37" s="1" a="1"/>
  <c r="AB54" i="37" s="1"/>
  <c r="X54" i="37"/>
  <c r="AF53" i="37"/>
  <c r="AE53" i="37"/>
  <c r="AC53" i="37"/>
  <c r="AD53" i="37" s="1" a="1"/>
  <c r="AD53" i="37" s="1"/>
  <c r="AA53" i="37"/>
  <c r="AB53" i="37" s="1" a="1"/>
  <c r="AB53" i="37" s="1"/>
  <c r="X53" i="37"/>
  <c r="AF52" i="37"/>
  <c r="AE52" i="37"/>
  <c r="AC52" i="37"/>
  <c r="AD52" i="37" s="1" a="1"/>
  <c r="AD52" i="37" s="1"/>
  <c r="AA52" i="37"/>
  <c r="AB52" i="37" s="1" a="1"/>
  <c r="AB52" i="37" s="1"/>
  <c r="X52" i="37"/>
  <c r="AF51" i="37"/>
  <c r="AE51" i="37"/>
  <c r="AC51" i="37"/>
  <c r="AD51" i="37" s="1" a="1"/>
  <c r="AD51" i="37" s="1"/>
  <c r="AA51" i="37"/>
  <c r="AB51" i="37" s="1" a="1"/>
  <c r="AB51" i="37" s="1"/>
  <c r="X51" i="37"/>
  <c r="AF50" i="37"/>
  <c r="AE50" i="37"/>
  <c r="AC50" i="37"/>
  <c r="AD50" i="37" s="1" a="1"/>
  <c r="AD50" i="37" s="1"/>
  <c r="AA50" i="37"/>
  <c r="AB50" i="37" s="1" a="1"/>
  <c r="AB50" i="37" s="1"/>
  <c r="X50" i="37"/>
  <c r="AF49" i="37"/>
  <c r="AE49" i="37"/>
  <c r="AC49" i="37"/>
  <c r="AD49" i="37" s="1" a="1"/>
  <c r="AD49" i="37" s="1"/>
  <c r="AA49" i="37"/>
  <c r="AB49" i="37" s="1" a="1"/>
  <c r="AB49" i="37" s="1"/>
  <c r="X49" i="37"/>
  <c r="AF48" i="37"/>
  <c r="AE48" i="37"/>
  <c r="AC48" i="37"/>
  <c r="AD48" i="37" s="1" a="1"/>
  <c r="AD48" i="37" s="1"/>
  <c r="AA48" i="37"/>
  <c r="AB48" i="37" s="1" a="1"/>
  <c r="AB48" i="37" s="1"/>
  <c r="X48" i="37"/>
  <c r="AF47" i="37"/>
  <c r="AE47" i="37"/>
  <c r="AC47" i="37"/>
  <c r="AD47" i="37" s="1" a="1"/>
  <c r="AD47" i="37" s="1"/>
  <c r="AA47" i="37"/>
  <c r="AB47" i="37" s="1" a="1"/>
  <c r="AB47" i="37" s="1"/>
  <c r="X47" i="37"/>
  <c r="AF46" i="37"/>
  <c r="AE46" i="37"/>
  <c r="AC46" i="37"/>
  <c r="AD46" i="37" s="1" a="1"/>
  <c r="AD46" i="37" s="1"/>
  <c r="AA46" i="37"/>
  <c r="AB46" i="37" s="1" a="1"/>
  <c r="AB46" i="37" s="1"/>
  <c r="X46" i="37"/>
  <c r="AF45" i="37"/>
  <c r="AE45" i="37"/>
  <c r="AC45" i="37"/>
  <c r="AD45" i="37" s="1" a="1"/>
  <c r="AD45" i="37" s="1"/>
  <c r="AA45" i="37"/>
  <c r="AB45" i="37" s="1" a="1"/>
  <c r="AB45" i="37" s="1"/>
  <c r="X45" i="37"/>
  <c r="AF44" i="37"/>
  <c r="AE44" i="37"/>
  <c r="AC44" i="37"/>
  <c r="AD44" i="37" s="1" a="1"/>
  <c r="AD44" i="37" s="1"/>
  <c r="AA44" i="37"/>
  <c r="AB44" i="37" s="1" a="1"/>
  <c r="AB44" i="37" s="1"/>
  <c r="X44" i="37"/>
  <c r="AF43" i="37"/>
  <c r="AE43" i="37"/>
  <c r="AC43" i="37"/>
  <c r="AD43" i="37" s="1" a="1"/>
  <c r="AD43" i="37" s="1"/>
  <c r="AA43" i="37"/>
  <c r="AB43" i="37" s="1" a="1"/>
  <c r="AB43" i="37" s="1"/>
  <c r="X43" i="37"/>
  <c r="AF42" i="37"/>
  <c r="AE42" i="37"/>
  <c r="AC42" i="37"/>
  <c r="AD42" i="37" s="1" a="1"/>
  <c r="AD42" i="37" s="1"/>
  <c r="AA42" i="37"/>
  <c r="AB42" i="37" s="1" a="1"/>
  <c r="AB42" i="37" s="1"/>
  <c r="X42" i="37"/>
  <c r="AF41" i="37"/>
  <c r="AE41" i="37"/>
  <c r="AC41" i="37"/>
  <c r="AD41" i="37" s="1" a="1"/>
  <c r="AD41" i="37" s="1"/>
  <c r="AA41" i="37"/>
  <c r="AB41" i="37" s="1" a="1"/>
  <c r="AB41" i="37" s="1"/>
  <c r="X41" i="37"/>
  <c r="AF40" i="37"/>
  <c r="AE40" i="37"/>
  <c r="AC40" i="37"/>
  <c r="AD40" i="37" s="1" a="1"/>
  <c r="AD40" i="37" s="1"/>
  <c r="AA40" i="37"/>
  <c r="AB40" i="37" s="1" a="1"/>
  <c r="AB40" i="37" s="1"/>
  <c r="X40" i="37"/>
  <c r="AF39" i="37"/>
  <c r="AE39" i="37"/>
  <c r="AC39" i="37"/>
  <c r="AD39" i="37" s="1" a="1"/>
  <c r="AD39" i="37" s="1"/>
  <c r="AA39" i="37"/>
  <c r="AB39" i="37" s="1" a="1"/>
  <c r="AB39" i="37" s="1"/>
  <c r="X39" i="37"/>
  <c r="AF38" i="37"/>
  <c r="AE38" i="37"/>
  <c r="AC38" i="37"/>
  <c r="AD38" i="37" s="1" a="1"/>
  <c r="AD38" i="37" s="1"/>
  <c r="AA38" i="37"/>
  <c r="AB38" i="37" s="1" a="1"/>
  <c r="AB38" i="37" s="1"/>
  <c r="X38" i="37"/>
  <c r="AF37" i="37"/>
  <c r="AE37" i="37"/>
  <c r="AC37" i="37"/>
  <c r="AD37" i="37" s="1" a="1"/>
  <c r="AD37" i="37" s="1"/>
  <c r="AA37" i="37"/>
  <c r="AB37" i="37" s="1" a="1"/>
  <c r="AB37" i="37" s="1"/>
  <c r="X37" i="37"/>
  <c r="AF36" i="37"/>
  <c r="AE36" i="37"/>
  <c r="AC36" i="37"/>
  <c r="AD36" i="37" s="1" a="1"/>
  <c r="AD36" i="37" s="1"/>
  <c r="AA36" i="37"/>
  <c r="AB36" i="37" s="1" a="1"/>
  <c r="AB36" i="37" s="1"/>
  <c r="X36" i="37"/>
  <c r="AF35" i="37"/>
  <c r="AE35" i="37"/>
  <c r="AC35" i="37"/>
  <c r="AD35" i="37" s="1" a="1"/>
  <c r="AD35" i="37" s="1"/>
  <c r="AA35" i="37"/>
  <c r="AB35" i="37" s="1" a="1"/>
  <c r="AB35" i="37" s="1"/>
  <c r="X35" i="37"/>
  <c r="AF34" i="37"/>
  <c r="AE34" i="37"/>
  <c r="AC34" i="37"/>
  <c r="AD34" i="37" s="1" a="1"/>
  <c r="AD34" i="37" s="1"/>
  <c r="AA34" i="37"/>
  <c r="AB34" i="37" s="1" a="1"/>
  <c r="AB34" i="37" s="1"/>
  <c r="X34" i="37"/>
  <c r="AF33" i="37"/>
  <c r="AE33" i="37"/>
  <c r="AC33" i="37"/>
  <c r="AD33" i="37" s="1" a="1"/>
  <c r="AD33" i="37" s="1"/>
  <c r="AA33" i="37"/>
  <c r="AB33" i="37" s="1" a="1"/>
  <c r="AB33" i="37" s="1"/>
  <c r="X33" i="37"/>
  <c r="AF32" i="37"/>
  <c r="AE32" i="37"/>
  <c r="AC32" i="37"/>
  <c r="AD32" i="37" s="1" a="1"/>
  <c r="AD32" i="37" s="1"/>
  <c r="AA32" i="37"/>
  <c r="AB32" i="37" s="1" a="1"/>
  <c r="AB32" i="37" s="1"/>
  <c r="X32" i="37"/>
  <c r="AF31" i="37"/>
  <c r="AE31" i="37"/>
  <c r="AC31" i="37"/>
  <c r="AD31" i="37" s="1" a="1"/>
  <c r="AD31" i="37" s="1"/>
  <c r="AA31" i="37"/>
  <c r="AB31" i="37" s="1" a="1"/>
  <c r="AB31" i="37" s="1"/>
  <c r="X31" i="37"/>
  <c r="AF30" i="37"/>
  <c r="AE30" i="37"/>
  <c r="AC30" i="37"/>
  <c r="AD30" i="37" s="1" a="1"/>
  <c r="AD30" i="37" s="1"/>
  <c r="AA30" i="37"/>
  <c r="AB30" i="37" s="1" a="1"/>
  <c r="AB30" i="37" s="1"/>
  <c r="X30" i="37"/>
  <c r="AF29" i="37"/>
  <c r="AE29" i="37"/>
  <c r="AC29" i="37"/>
  <c r="AD29" i="37" s="1" a="1"/>
  <c r="AD29" i="37" s="1"/>
  <c r="AA29" i="37"/>
  <c r="AB29" i="37" s="1" a="1"/>
  <c r="AB29" i="37" s="1"/>
  <c r="X29" i="37"/>
  <c r="AF28" i="37"/>
  <c r="AE28" i="37"/>
  <c r="AC28" i="37"/>
  <c r="AD28" i="37" s="1" a="1"/>
  <c r="AD28" i="37" s="1"/>
  <c r="AA28" i="37"/>
  <c r="AB28" i="37" s="1" a="1"/>
  <c r="AB28" i="37" s="1"/>
  <c r="X28" i="37"/>
  <c r="AF27" i="37"/>
  <c r="AE27" i="37"/>
  <c r="AC27" i="37"/>
  <c r="AD27" i="37" s="1" a="1"/>
  <c r="AD27" i="37" s="1"/>
  <c r="AA27" i="37"/>
  <c r="AB27" i="37" s="1" a="1"/>
  <c r="AB27" i="37" s="1"/>
  <c r="X27" i="37"/>
  <c r="AF26" i="37"/>
  <c r="AE26" i="37"/>
  <c r="AC26" i="37"/>
  <c r="AD26" i="37" s="1" a="1"/>
  <c r="AD26" i="37" s="1"/>
  <c r="AA26" i="37"/>
  <c r="AB26" i="37" s="1" a="1"/>
  <c r="AB26" i="37" s="1"/>
  <c r="X26" i="37"/>
  <c r="AF25" i="37"/>
  <c r="AE25" i="37"/>
  <c r="AC25" i="37"/>
  <c r="AD25" i="37" s="1" a="1"/>
  <c r="AD25" i="37" s="1"/>
  <c r="AA25" i="37"/>
  <c r="AB25" i="37" s="1" a="1"/>
  <c r="AB25" i="37" s="1"/>
  <c r="X25" i="37"/>
  <c r="AF24" i="37"/>
  <c r="AE24" i="37"/>
  <c r="AC24" i="37"/>
  <c r="AD24" i="37" s="1" a="1"/>
  <c r="AD24" i="37" s="1"/>
  <c r="AA24" i="37"/>
  <c r="AB24" i="37" s="1" a="1"/>
  <c r="AB24" i="37" s="1"/>
  <c r="X24" i="37"/>
  <c r="AF23" i="37"/>
  <c r="AE23" i="37"/>
  <c r="AC23" i="37"/>
  <c r="AD23" i="37" s="1" a="1"/>
  <c r="AD23" i="37" s="1"/>
  <c r="AA23" i="37"/>
  <c r="AB23" i="37" s="1" a="1"/>
  <c r="AB23" i="37" s="1"/>
  <c r="X23" i="37"/>
  <c r="AF22" i="37"/>
  <c r="AE22" i="37"/>
  <c r="AC22" i="37"/>
  <c r="AD22" i="37" s="1" a="1"/>
  <c r="AD22" i="37" s="1"/>
  <c r="AA22" i="37"/>
  <c r="AB22" i="37" s="1" a="1"/>
  <c r="AB22" i="37" s="1"/>
  <c r="X22" i="37"/>
  <c r="AF21" i="37"/>
  <c r="AE21" i="37"/>
  <c r="AC21" i="37"/>
  <c r="AD21" i="37" s="1" a="1"/>
  <c r="AD21" i="37" s="1"/>
  <c r="AA21" i="37"/>
  <c r="AB21" i="37" s="1" a="1"/>
  <c r="AB21" i="37" s="1"/>
  <c r="X21" i="37"/>
  <c r="AF20" i="37"/>
  <c r="AE20" i="37"/>
  <c r="AC20" i="37"/>
  <c r="AD20" i="37" s="1" a="1"/>
  <c r="AD20" i="37" s="1"/>
  <c r="AA20" i="37"/>
  <c r="AB20" i="37" s="1" a="1"/>
  <c r="AB20" i="37" s="1"/>
  <c r="X20" i="37"/>
  <c r="AF19" i="37"/>
  <c r="AE19" i="37"/>
  <c r="AC19" i="37"/>
  <c r="AD19" i="37" s="1" a="1"/>
  <c r="AD19" i="37" s="1"/>
  <c r="AA19" i="37"/>
  <c r="AB19" i="37" s="1" a="1"/>
  <c r="AB19" i="37" s="1"/>
  <c r="X19" i="37"/>
  <c r="AF18" i="37"/>
  <c r="AE18" i="37"/>
  <c r="AC18" i="37"/>
  <c r="AD18" i="37" s="1" a="1"/>
  <c r="AD18" i="37" s="1"/>
  <c r="AA18" i="37"/>
  <c r="AB18" i="37" s="1" a="1"/>
  <c r="AB18" i="37" s="1"/>
  <c r="X18" i="37"/>
  <c r="AF17" i="37"/>
  <c r="AE17" i="37"/>
  <c r="AC17" i="37"/>
  <c r="AD17" i="37" s="1" a="1"/>
  <c r="AD17" i="37" s="1"/>
  <c r="AA17" i="37"/>
  <c r="AB17" i="37" s="1" a="1"/>
  <c r="AB17" i="37" s="1"/>
  <c r="X17" i="37"/>
  <c r="AF16" i="37"/>
  <c r="AE16" i="37"/>
  <c r="AC16" i="37"/>
  <c r="AD16" i="37" s="1" a="1"/>
  <c r="AD16" i="37" s="1"/>
  <c r="AA16" i="37"/>
  <c r="AB16" i="37" s="1" a="1"/>
  <c r="AB16" i="37" s="1"/>
  <c r="X16" i="37"/>
  <c r="AF15" i="37"/>
  <c r="AE15" i="37"/>
  <c r="AC15" i="37"/>
  <c r="AD15" i="37" s="1" a="1"/>
  <c r="AD15" i="37" s="1"/>
  <c r="AA15" i="37"/>
  <c r="AB15" i="37" s="1" a="1"/>
  <c r="AB15" i="37" s="1"/>
  <c r="X15" i="37"/>
  <c r="AF14" i="37"/>
  <c r="AE14" i="37"/>
  <c r="AC14" i="37"/>
  <c r="AD14" i="37" s="1" a="1"/>
  <c r="AD14" i="37" s="1"/>
  <c r="AA14" i="37"/>
  <c r="AB14" i="37" s="1" a="1"/>
  <c r="AB14" i="37" s="1"/>
  <c r="X14" i="37"/>
  <c r="AF13" i="37"/>
  <c r="AE13" i="37"/>
  <c r="AC13" i="37"/>
  <c r="AD13" i="37" s="1" a="1"/>
  <c r="AD13" i="37" s="1"/>
  <c r="AA13" i="37"/>
  <c r="AB13" i="37" s="1" a="1"/>
  <c r="AB13" i="37" s="1"/>
  <c r="X13" i="37"/>
  <c r="AF12" i="37"/>
  <c r="AE12" i="37"/>
  <c r="AC12" i="37"/>
  <c r="AD12" i="37" s="1" a="1"/>
  <c r="AD12" i="37" s="1"/>
  <c r="AA12" i="37"/>
  <c r="AB12" i="37" s="1" a="1"/>
  <c r="AB12" i="37" s="1"/>
  <c r="X12" i="37"/>
  <c r="AF11" i="37"/>
  <c r="AE11" i="37"/>
  <c r="AC11" i="37"/>
  <c r="AD11" i="37" s="1" a="1"/>
  <c r="AD11" i="37" s="1"/>
  <c r="AA11" i="37"/>
  <c r="AB11" i="37" s="1" a="1"/>
  <c r="AB11" i="37" s="1"/>
  <c r="X11" i="37"/>
  <c r="AF10" i="37"/>
  <c r="AE10" i="37"/>
  <c r="AC10" i="37"/>
  <c r="AD10" i="37" s="1" a="1"/>
  <c r="AD10" i="37" s="1"/>
  <c r="AA10" i="37"/>
  <c r="AB10" i="37" s="1" a="1"/>
  <c r="AB10" i="37" s="1"/>
  <c r="X10" i="37"/>
  <c r="AF9" i="37"/>
  <c r="AE9" i="37"/>
  <c r="AC9" i="37"/>
  <c r="AD9" i="37" s="1" a="1"/>
  <c r="AD9" i="37" s="1"/>
  <c r="AA9" i="37"/>
  <c r="AB9" i="37" s="1" a="1"/>
  <c r="AB9" i="37" s="1"/>
  <c r="X9" i="37"/>
  <c r="AF8" i="37"/>
  <c r="AE8" i="37"/>
  <c r="AC8" i="37"/>
  <c r="AD8" i="37" s="1" a="1"/>
  <c r="AD8" i="37" s="1"/>
  <c r="AA8" i="37"/>
  <c r="AB8" i="37" s="1" a="1"/>
  <c r="AB8" i="37" s="1"/>
  <c r="X8" i="37"/>
  <c r="AF7" i="37"/>
  <c r="AE7" i="37"/>
  <c r="AC7" i="37"/>
  <c r="AD7" i="37" s="1" a="1"/>
  <c r="AD7" i="37" s="1"/>
  <c r="AA7" i="37"/>
  <c r="AB7" i="37" s="1" a="1"/>
  <c r="AB7" i="37" s="1"/>
  <c r="X7" i="37"/>
  <c r="AF6" i="37"/>
  <c r="AE6" i="37"/>
  <c r="AC6" i="37"/>
  <c r="AD6" i="37" s="1" a="1"/>
  <c r="AD6" i="37" s="1"/>
  <c r="AA6" i="37"/>
  <c r="AB6" i="37" s="1" a="1"/>
  <c r="AB6" i="37" s="1"/>
  <c r="X6" i="37"/>
  <c r="AF5" i="37"/>
  <c r="AE5" i="37"/>
  <c r="AC5" i="37"/>
  <c r="AD5" i="37" s="1" a="1"/>
  <c r="AD5" i="37" s="1"/>
  <c r="AA5" i="37"/>
  <c r="AB5" i="37" s="1" a="1"/>
  <c r="AB5" i="37" s="1"/>
  <c r="X5" i="37"/>
  <c r="AF4" i="37"/>
  <c r="AE4" i="37"/>
  <c r="AC4" i="37"/>
  <c r="AD4" i="37" s="1" a="1"/>
  <c r="AD4" i="37" s="1"/>
  <c r="AA4" i="37"/>
  <c r="AB4" i="37" s="1" a="1"/>
  <c r="AB4" i="37" s="1"/>
  <c r="X4" i="37"/>
  <c r="AF3" i="37"/>
  <c r="AE3" i="37"/>
  <c r="AC3" i="37"/>
  <c r="AD3" i="37" s="1" a="1"/>
  <c r="AD3" i="37" s="1"/>
  <c r="AA3" i="37"/>
  <c r="AB3" i="37" s="1" a="1"/>
  <c r="AB3" i="37" s="1"/>
  <c r="AE2" i="37"/>
  <c r="AC2" i="37"/>
  <c r="AD2" i="37" s="1" a="1"/>
  <c r="AD2" i="37" s="1"/>
  <c r="X2" i="37"/>
  <c r="AF49" i="36"/>
  <c r="AA49" i="36"/>
  <c r="AB49" i="36" s="1" a="1"/>
  <c r="AB49" i="36" s="1"/>
  <c r="AF48" i="36"/>
  <c r="AA48" i="36"/>
  <c r="AB48" i="36" s="1" a="1"/>
  <c r="AB48" i="36" s="1"/>
  <c r="AF47" i="36"/>
  <c r="AA47" i="36"/>
  <c r="AB47" i="36" s="1" a="1"/>
  <c r="AB47" i="36" s="1"/>
  <c r="AF46" i="36"/>
  <c r="AA46" i="36"/>
  <c r="AB46" i="36" s="1" a="1"/>
  <c r="AB46" i="36" s="1"/>
  <c r="AF45" i="36"/>
  <c r="AA45" i="36"/>
  <c r="AB45" i="36" s="1" a="1"/>
  <c r="AB45" i="36" s="1"/>
  <c r="AF44" i="36"/>
  <c r="AA44" i="36"/>
  <c r="AB44" i="36" s="1" a="1"/>
  <c r="AB44" i="36" s="1"/>
  <c r="AF43" i="36"/>
  <c r="AA43" i="36"/>
  <c r="AB43" i="36" s="1" a="1"/>
  <c r="AB43" i="36" s="1"/>
  <c r="AF42" i="36"/>
  <c r="AA42" i="36"/>
  <c r="AB42" i="36" s="1" a="1"/>
  <c r="AB42" i="36" s="1"/>
  <c r="AF41" i="36"/>
  <c r="AA41" i="36"/>
  <c r="AB41" i="36" s="1" a="1"/>
  <c r="AB41" i="36" s="1"/>
  <c r="AF40" i="36"/>
  <c r="AA40" i="36"/>
  <c r="AB40" i="36" s="1" a="1"/>
  <c r="AB40" i="36" s="1"/>
  <c r="AF39" i="36"/>
  <c r="AA39" i="36"/>
  <c r="AB39" i="36" s="1" a="1"/>
  <c r="AB39" i="36" s="1"/>
  <c r="AF38" i="36"/>
  <c r="AA38" i="36"/>
  <c r="AB38" i="36" s="1" a="1"/>
  <c r="AB38" i="36" s="1"/>
  <c r="AF37" i="36"/>
  <c r="AA37" i="36"/>
  <c r="AB37" i="36" s="1" a="1"/>
  <c r="AB37" i="36" s="1"/>
  <c r="AF36" i="36"/>
  <c r="AA36" i="36"/>
  <c r="AB36" i="36" s="1" a="1"/>
  <c r="AB36" i="36" s="1"/>
  <c r="AF35" i="36"/>
  <c r="AA35" i="36"/>
  <c r="AB35" i="36" s="1" a="1"/>
  <c r="AB35" i="36" s="1"/>
  <c r="AF34" i="36"/>
  <c r="AA34" i="36"/>
  <c r="AB34" i="36" s="1" a="1"/>
  <c r="AB34" i="36" s="1"/>
  <c r="AF33" i="36"/>
  <c r="AA33" i="36"/>
  <c r="AB33" i="36" s="1" a="1"/>
  <c r="AB33" i="36" s="1"/>
  <c r="AF32" i="36"/>
  <c r="AA32" i="36"/>
  <c r="AB32" i="36" s="1" a="1"/>
  <c r="AB32" i="36" s="1"/>
  <c r="AF31" i="36"/>
  <c r="AA31" i="36"/>
  <c r="AB31" i="36" s="1" a="1"/>
  <c r="AB31" i="36" s="1"/>
  <c r="AF30" i="36"/>
  <c r="AA30" i="36"/>
  <c r="AB30" i="36" s="1" a="1"/>
  <c r="AB30" i="36" s="1"/>
  <c r="AF29" i="36"/>
  <c r="AA29" i="36"/>
  <c r="AB29" i="36" s="1" a="1"/>
  <c r="AB29" i="36" s="1"/>
  <c r="AF28" i="36"/>
  <c r="AA28" i="36"/>
  <c r="AB28" i="36" s="1" a="1"/>
  <c r="AB28" i="36" s="1"/>
  <c r="AF27" i="36"/>
  <c r="AA27" i="36"/>
  <c r="AB27" i="36" s="1" a="1"/>
  <c r="AB27" i="36" s="1"/>
  <c r="AF26" i="36"/>
  <c r="AA26" i="36"/>
  <c r="AB26" i="36" s="1" a="1"/>
  <c r="AB26" i="36" s="1"/>
  <c r="AF25" i="36"/>
  <c r="AA25" i="36"/>
  <c r="AB25" i="36" s="1" a="1"/>
  <c r="AB25" i="36" s="1"/>
  <c r="AF24" i="36"/>
  <c r="AA24" i="36"/>
  <c r="AB24" i="36" s="1" a="1"/>
  <c r="AB24" i="36" s="1"/>
  <c r="AF23" i="36"/>
  <c r="AA23" i="36"/>
  <c r="AB23" i="36" s="1" a="1"/>
  <c r="AB23" i="36" s="1"/>
  <c r="AF22" i="36"/>
  <c r="AA22" i="36"/>
  <c r="AB22" i="36" s="1" a="1"/>
  <c r="AB22" i="36" s="1"/>
  <c r="AF21" i="36"/>
  <c r="AA21" i="36"/>
  <c r="AB21" i="36" s="1" a="1"/>
  <c r="AB21" i="36" s="1"/>
  <c r="AF20" i="36"/>
  <c r="AA20" i="36"/>
  <c r="AB20" i="36" s="1" a="1"/>
  <c r="AB20" i="36" s="1"/>
  <c r="AF19" i="36"/>
  <c r="AA19" i="36"/>
  <c r="AB19" i="36" s="1" a="1"/>
  <c r="AB19" i="36" s="1"/>
  <c r="AF18" i="36"/>
  <c r="AA18" i="36"/>
  <c r="AB18" i="36" s="1" a="1"/>
  <c r="AB18" i="36" s="1"/>
  <c r="AF17" i="36"/>
  <c r="AA17" i="36"/>
  <c r="AB17" i="36" s="1" a="1"/>
  <c r="AB17" i="36" s="1"/>
  <c r="AF16" i="36"/>
  <c r="AA16" i="36"/>
  <c r="AB16" i="36" s="1" a="1"/>
  <c r="AB16" i="36" s="1"/>
  <c r="AF15" i="36"/>
  <c r="AA15" i="36"/>
  <c r="AB15" i="36" s="1" a="1"/>
  <c r="AB15" i="36" s="1"/>
  <c r="AF14" i="36"/>
  <c r="AA14" i="36"/>
  <c r="AB14" i="36" s="1" a="1"/>
  <c r="AB14" i="36" s="1"/>
  <c r="AF13" i="36"/>
  <c r="AA13" i="36"/>
  <c r="AB13" i="36" s="1" a="1"/>
  <c r="AB13" i="36" s="1"/>
  <c r="AF12" i="36"/>
  <c r="AA12" i="36"/>
  <c r="AB12" i="36" s="1" a="1"/>
  <c r="AB12" i="36" s="1"/>
  <c r="AF11" i="36"/>
  <c r="AA11" i="36"/>
  <c r="AB11" i="36" s="1" a="1"/>
  <c r="AB11" i="36" s="1"/>
  <c r="AF10" i="36"/>
  <c r="AA10" i="36"/>
  <c r="AB10" i="36" s="1" a="1"/>
  <c r="AB10" i="36" s="1"/>
  <c r="AF9" i="36"/>
  <c r="AA9" i="36"/>
  <c r="AB9" i="36" s="1" a="1"/>
  <c r="AB9" i="36" s="1"/>
  <c r="AF8" i="36"/>
  <c r="AA8" i="36"/>
  <c r="AB8" i="36" s="1" a="1"/>
  <c r="AB8" i="36" s="1"/>
  <c r="AF7" i="36"/>
  <c r="AA7" i="36"/>
  <c r="AB7" i="36" s="1" a="1"/>
  <c r="AB7" i="36" s="1"/>
  <c r="AF6" i="36"/>
  <c r="AA6" i="36"/>
  <c r="AB6" i="36" s="1" a="1"/>
  <c r="AB6" i="36" s="1"/>
  <c r="AF5" i="36"/>
  <c r="AA5" i="36"/>
  <c r="AB5" i="36" s="1" a="1"/>
  <c r="AB5" i="36" s="1"/>
  <c r="AC2" i="36"/>
  <c r="AD2" i="36" s="1" a="1"/>
  <c r="AD2" i="36" s="1"/>
  <c r="X2" i="36"/>
  <c r="AF49" i="35"/>
  <c r="AA49" i="35"/>
  <c r="AB49" i="35" s="1" a="1"/>
  <c r="AB49" i="35" s="1"/>
  <c r="AF48" i="35"/>
  <c r="AA48" i="35"/>
  <c r="AB48" i="35" s="1" a="1"/>
  <c r="AB48" i="35" s="1"/>
  <c r="AF47" i="35"/>
  <c r="AA47" i="35"/>
  <c r="AB47" i="35" s="1" a="1"/>
  <c r="AB47" i="35" s="1"/>
  <c r="AF46" i="35"/>
  <c r="AA46" i="35"/>
  <c r="AB46" i="35" s="1" a="1"/>
  <c r="AB46" i="35" s="1"/>
  <c r="AF45" i="35"/>
  <c r="AA45" i="35"/>
  <c r="AB45" i="35" s="1" a="1"/>
  <c r="AB45" i="35" s="1"/>
  <c r="AF44" i="35"/>
  <c r="AA44" i="35"/>
  <c r="AB44" i="35" s="1" a="1"/>
  <c r="AB44" i="35" s="1"/>
  <c r="AF43" i="35"/>
  <c r="AA43" i="35"/>
  <c r="AB43" i="35" s="1" a="1"/>
  <c r="AB43" i="35" s="1"/>
  <c r="AF42" i="35"/>
  <c r="AA42" i="35"/>
  <c r="AB42" i="35" s="1" a="1"/>
  <c r="AB42" i="35" s="1"/>
  <c r="AF41" i="35"/>
  <c r="AA41" i="35"/>
  <c r="AB41" i="35" s="1" a="1"/>
  <c r="AB41" i="35" s="1"/>
  <c r="AF40" i="35"/>
  <c r="AA40" i="35"/>
  <c r="AB40" i="35" s="1" a="1"/>
  <c r="AB40" i="35" s="1"/>
  <c r="AF39" i="35"/>
  <c r="AA39" i="35"/>
  <c r="AB39" i="35" s="1" a="1"/>
  <c r="AB39" i="35" s="1"/>
  <c r="AF38" i="35"/>
  <c r="AA38" i="35"/>
  <c r="AB38" i="35" s="1" a="1"/>
  <c r="AB38" i="35" s="1"/>
  <c r="AF37" i="35"/>
  <c r="AA37" i="35"/>
  <c r="AB37" i="35" s="1" a="1"/>
  <c r="AB37" i="35" s="1"/>
  <c r="AF36" i="35"/>
  <c r="AA36" i="35"/>
  <c r="AB36" i="35" s="1" a="1"/>
  <c r="AB36" i="35" s="1"/>
  <c r="AF35" i="35"/>
  <c r="AA35" i="35"/>
  <c r="AB35" i="35" s="1" a="1"/>
  <c r="AB35" i="35" s="1"/>
  <c r="AF34" i="35"/>
  <c r="AA34" i="35"/>
  <c r="AB34" i="35" s="1" a="1"/>
  <c r="AB34" i="35" s="1"/>
  <c r="AF33" i="35"/>
  <c r="AA33" i="35"/>
  <c r="AB33" i="35" s="1" a="1"/>
  <c r="AB33" i="35" s="1"/>
  <c r="AF32" i="35"/>
  <c r="AA32" i="35"/>
  <c r="AB32" i="35" s="1" a="1"/>
  <c r="AB32" i="35" s="1"/>
  <c r="AF31" i="35"/>
  <c r="AA31" i="35"/>
  <c r="AB31" i="35" s="1" a="1"/>
  <c r="AB31" i="35" s="1"/>
  <c r="AF30" i="35"/>
  <c r="AA30" i="35"/>
  <c r="AB30" i="35" s="1" a="1"/>
  <c r="AB30" i="35" s="1"/>
  <c r="AF29" i="35"/>
  <c r="AA29" i="35"/>
  <c r="AB29" i="35" s="1" a="1"/>
  <c r="AB29" i="35" s="1"/>
  <c r="AF28" i="35"/>
  <c r="AA28" i="35"/>
  <c r="AB28" i="35" s="1" a="1"/>
  <c r="AB28" i="35" s="1"/>
  <c r="AF27" i="35"/>
  <c r="AA27" i="35"/>
  <c r="AB27" i="35" s="1" a="1"/>
  <c r="AB27" i="35" s="1"/>
  <c r="AF26" i="35"/>
  <c r="AA26" i="35"/>
  <c r="AB26" i="35" s="1" a="1"/>
  <c r="AB26" i="35" s="1"/>
  <c r="AF25" i="35"/>
  <c r="AA25" i="35"/>
  <c r="AB25" i="35" s="1" a="1"/>
  <c r="AB25" i="35" s="1"/>
  <c r="AF24" i="35"/>
  <c r="AA24" i="35"/>
  <c r="AB24" i="35" s="1" a="1"/>
  <c r="AB24" i="35" s="1"/>
  <c r="AF23" i="35"/>
  <c r="AA23" i="35"/>
  <c r="AB23" i="35" s="1" a="1"/>
  <c r="AB23" i="35" s="1"/>
  <c r="AF22" i="35"/>
  <c r="AA22" i="35"/>
  <c r="AB22" i="35" s="1" a="1"/>
  <c r="AB22" i="35" s="1"/>
  <c r="AF21" i="35"/>
  <c r="AA21" i="35"/>
  <c r="AB21" i="35" s="1" a="1"/>
  <c r="AB21" i="35" s="1"/>
  <c r="AF20" i="35"/>
  <c r="AA20" i="35"/>
  <c r="AB20" i="35" s="1" a="1"/>
  <c r="AB20" i="35" s="1"/>
  <c r="AF19" i="35"/>
  <c r="AA19" i="35"/>
  <c r="AB19" i="35" s="1" a="1"/>
  <c r="AB19" i="35" s="1"/>
  <c r="AF18" i="35"/>
  <c r="AA18" i="35"/>
  <c r="AB18" i="35" s="1" a="1"/>
  <c r="AB18" i="35" s="1"/>
  <c r="AF17" i="35"/>
  <c r="AA17" i="35"/>
  <c r="AB17" i="35" s="1" a="1"/>
  <c r="AB17" i="35" s="1"/>
  <c r="AF16" i="35"/>
  <c r="AA16" i="35"/>
  <c r="AB16" i="35" s="1" a="1"/>
  <c r="AB16" i="35" s="1"/>
  <c r="AF15" i="35"/>
  <c r="AA15" i="35"/>
  <c r="AB15" i="35" s="1" a="1"/>
  <c r="AB15" i="35" s="1"/>
  <c r="AF14" i="35"/>
  <c r="AA14" i="35"/>
  <c r="AB14" i="35" s="1" a="1"/>
  <c r="AB14" i="35" s="1"/>
  <c r="AF13" i="35"/>
  <c r="AA13" i="35"/>
  <c r="AB13" i="35" s="1" a="1"/>
  <c r="AB13" i="35" s="1"/>
  <c r="AF12" i="35"/>
  <c r="AA12" i="35"/>
  <c r="AB12" i="35" s="1" a="1"/>
  <c r="AB12" i="35" s="1"/>
  <c r="AF11" i="35"/>
  <c r="AA11" i="35"/>
  <c r="AB11" i="35" s="1" a="1"/>
  <c r="AB11" i="35" s="1"/>
  <c r="AF10" i="35"/>
  <c r="AA10" i="35"/>
  <c r="AB10" i="35" s="1" a="1"/>
  <c r="AB10" i="35" s="1"/>
  <c r="AF9" i="35"/>
  <c r="AA9" i="35"/>
  <c r="AB9" i="35" s="1" a="1"/>
  <c r="AB9" i="35" s="1"/>
  <c r="AC2" i="35"/>
  <c r="AD2" i="35" s="1" a="1"/>
  <c r="AD2" i="35" s="1"/>
  <c r="AF57" i="34"/>
  <c r="AE57" i="34"/>
  <c r="AC57" i="34"/>
  <c r="AD57" i="34" s="1" a="1"/>
  <c r="AD57" i="34" s="1"/>
  <c r="AA57" i="34"/>
  <c r="AB57" i="34" s="1" a="1"/>
  <c r="AB57" i="34" s="1"/>
  <c r="X57" i="34"/>
  <c r="AF56" i="34"/>
  <c r="AE56" i="34"/>
  <c r="AC56" i="34"/>
  <c r="AD56" i="34" s="1" a="1"/>
  <c r="AD56" i="34" s="1"/>
  <c r="AA56" i="34"/>
  <c r="AB56" i="34" s="1" a="1"/>
  <c r="AB56" i="34" s="1"/>
  <c r="X56" i="34"/>
  <c r="AF55" i="34"/>
  <c r="AE55" i="34"/>
  <c r="AC55" i="34"/>
  <c r="AD55" i="34" s="1" a="1"/>
  <c r="AD55" i="34" s="1"/>
  <c r="AA55" i="34"/>
  <c r="AB55" i="34" s="1" a="1"/>
  <c r="AB55" i="34" s="1"/>
  <c r="X55" i="34"/>
  <c r="AF54" i="34"/>
  <c r="AE54" i="34"/>
  <c r="AC54" i="34"/>
  <c r="AD54" i="34" s="1" a="1"/>
  <c r="AD54" i="34" s="1"/>
  <c r="AA54" i="34"/>
  <c r="AB54" i="34" s="1" a="1"/>
  <c r="AB54" i="34" s="1"/>
  <c r="X54" i="34"/>
  <c r="AF53" i="34"/>
  <c r="AE53" i="34"/>
  <c r="AC53" i="34"/>
  <c r="AD53" i="34" s="1" a="1"/>
  <c r="AD53" i="34" s="1"/>
  <c r="AA53" i="34"/>
  <c r="AB53" i="34" s="1" a="1"/>
  <c r="AB53" i="34" s="1"/>
  <c r="X53" i="34"/>
  <c r="AF52" i="34"/>
  <c r="AE52" i="34"/>
  <c r="AC52" i="34"/>
  <c r="AD52" i="34" s="1" a="1"/>
  <c r="AD52" i="34" s="1"/>
  <c r="AA52" i="34"/>
  <c r="AB52" i="34" s="1" a="1"/>
  <c r="AB52" i="34" s="1"/>
  <c r="X52" i="34"/>
  <c r="AF51" i="34"/>
  <c r="AE51" i="34"/>
  <c r="AC51" i="34"/>
  <c r="AD51" i="34" s="1" a="1"/>
  <c r="AD51" i="34" s="1"/>
  <c r="AA51" i="34"/>
  <c r="AB51" i="34" s="1" a="1"/>
  <c r="AB51" i="34" s="1"/>
  <c r="X51" i="34"/>
  <c r="AF50" i="34"/>
  <c r="AE50" i="34"/>
  <c r="AC50" i="34"/>
  <c r="AD50" i="34" s="1" a="1"/>
  <c r="AD50" i="34" s="1"/>
  <c r="AA50" i="34"/>
  <c r="AB50" i="34" s="1" a="1"/>
  <c r="AB50" i="34" s="1"/>
  <c r="X50" i="34"/>
  <c r="AF49" i="34"/>
  <c r="AE49" i="34"/>
  <c r="AC49" i="34"/>
  <c r="AD49" i="34" s="1" a="1"/>
  <c r="AD49" i="34" s="1"/>
  <c r="AA49" i="34"/>
  <c r="AB49" i="34" s="1" a="1"/>
  <c r="AB49" i="34" s="1"/>
  <c r="X49" i="34"/>
  <c r="AF48" i="34"/>
  <c r="AE48" i="34"/>
  <c r="AC48" i="34"/>
  <c r="AD48" i="34" s="1" a="1"/>
  <c r="AD48" i="34" s="1"/>
  <c r="AA48" i="34"/>
  <c r="AB48" i="34" s="1" a="1"/>
  <c r="AB48" i="34" s="1"/>
  <c r="X48" i="34"/>
  <c r="AF47" i="34"/>
  <c r="AE47" i="34"/>
  <c r="AC47" i="34"/>
  <c r="AD47" i="34" s="1" a="1"/>
  <c r="AD47" i="34" s="1"/>
  <c r="AA47" i="34"/>
  <c r="AB47" i="34" s="1" a="1"/>
  <c r="AB47" i="34" s="1"/>
  <c r="X47" i="34"/>
  <c r="AF46" i="34"/>
  <c r="AE46" i="34"/>
  <c r="AC46" i="34"/>
  <c r="AD46" i="34" s="1" a="1"/>
  <c r="AD46" i="34" s="1"/>
  <c r="AA46" i="34"/>
  <c r="AB46" i="34" s="1" a="1"/>
  <c r="AB46" i="34" s="1"/>
  <c r="X46" i="34"/>
  <c r="AF45" i="34"/>
  <c r="AE45" i="34"/>
  <c r="AC45" i="34"/>
  <c r="AD45" i="34" s="1" a="1"/>
  <c r="AD45" i="34" s="1"/>
  <c r="AA45" i="34"/>
  <c r="AB45" i="34" s="1" a="1"/>
  <c r="AB45" i="34" s="1"/>
  <c r="X45" i="34"/>
  <c r="AF44" i="34"/>
  <c r="AE44" i="34"/>
  <c r="AC44" i="34"/>
  <c r="AD44" i="34" s="1" a="1"/>
  <c r="AD44" i="34" s="1"/>
  <c r="AA44" i="34"/>
  <c r="AB44" i="34" s="1" a="1"/>
  <c r="AB44" i="34" s="1"/>
  <c r="X44" i="34"/>
  <c r="AF43" i="34"/>
  <c r="AE43" i="34"/>
  <c r="AC43" i="34"/>
  <c r="AD43" i="34" s="1" a="1"/>
  <c r="AD43" i="34" s="1"/>
  <c r="AA43" i="34"/>
  <c r="AB43" i="34" s="1" a="1"/>
  <c r="AB43" i="34" s="1"/>
  <c r="X43" i="34"/>
  <c r="AF42" i="34"/>
  <c r="AE42" i="34"/>
  <c r="AC42" i="34"/>
  <c r="AD42" i="34" s="1" a="1"/>
  <c r="AD42" i="34" s="1"/>
  <c r="AA42" i="34"/>
  <c r="AB42" i="34" s="1" a="1"/>
  <c r="AB42" i="34" s="1"/>
  <c r="X42" i="34"/>
  <c r="AF41" i="34"/>
  <c r="AE41" i="34"/>
  <c r="AC41" i="34"/>
  <c r="AD41" i="34" s="1" a="1"/>
  <c r="AD41" i="34" s="1"/>
  <c r="AA41" i="34"/>
  <c r="AB41" i="34" s="1" a="1"/>
  <c r="AB41" i="34" s="1"/>
  <c r="X41" i="34"/>
  <c r="AF40" i="34"/>
  <c r="AE40" i="34"/>
  <c r="AC40" i="34"/>
  <c r="AD40" i="34" s="1" a="1"/>
  <c r="AD40" i="34" s="1"/>
  <c r="AA40" i="34"/>
  <c r="AB40" i="34" s="1" a="1"/>
  <c r="AB40" i="34" s="1"/>
  <c r="X40" i="34"/>
  <c r="AF39" i="34"/>
  <c r="AE39" i="34"/>
  <c r="AC39" i="34"/>
  <c r="AD39" i="34" s="1" a="1"/>
  <c r="AD39" i="34" s="1"/>
  <c r="AA39" i="34"/>
  <c r="AB39" i="34" s="1" a="1"/>
  <c r="AB39" i="34" s="1"/>
  <c r="X39" i="34"/>
  <c r="AF38" i="34"/>
  <c r="AE38" i="34"/>
  <c r="AC38" i="34"/>
  <c r="AD38" i="34" s="1" a="1"/>
  <c r="AD38" i="34" s="1"/>
  <c r="AA38" i="34"/>
  <c r="AB38" i="34" s="1" a="1"/>
  <c r="AB38" i="34" s="1"/>
  <c r="X38" i="34"/>
  <c r="AF37" i="34"/>
  <c r="AE37" i="34"/>
  <c r="AC37" i="34"/>
  <c r="AD37" i="34" s="1" a="1"/>
  <c r="AD37" i="34" s="1"/>
  <c r="AA37" i="34"/>
  <c r="AB37" i="34" s="1" a="1"/>
  <c r="AB37" i="34" s="1"/>
  <c r="X37" i="34"/>
  <c r="AF36" i="34"/>
  <c r="AE36" i="34"/>
  <c r="AC36" i="34"/>
  <c r="AD36" i="34" s="1" a="1"/>
  <c r="AD36" i="34" s="1"/>
  <c r="AA36" i="34"/>
  <c r="AB36" i="34" s="1" a="1"/>
  <c r="AB36" i="34" s="1"/>
  <c r="X36" i="34"/>
  <c r="AF35" i="34"/>
  <c r="AE35" i="34"/>
  <c r="AC35" i="34"/>
  <c r="AD35" i="34" s="1" a="1"/>
  <c r="AD35" i="34" s="1"/>
  <c r="AA35" i="34"/>
  <c r="AB35" i="34" s="1" a="1"/>
  <c r="AB35" i="34" s="1"/>
  <c r="X35" i="34"/>
  <c r="AF34" i="34"/>
  <c r="AE34" i="34"/>
  <c r="AC34" i="34"/>
  <c r="AD34" i="34" s="1" a="1"/>
  <c r="AD34" i="34" s="1"/>
  <c r="AA34" i="34"/>
  <c r="AB34" i="34" s="1" a="1"/>
  <c r="AB34" i="34" s="1"/>
  <c r="X34" i="34"/>
  <c r="AF33" i="34"/>
  <c r="AE33" i="34"/>
  <c r="AC33" i="34"/>
  <c r="AD33" i="34" s="1" a="1"/>
  <c r="AD33" i="34" s="1"/>
  <c r="AA33" i="34"/>
  <c r="AB33" i="34" s="1" a="1"/>
  <c r="AB33" i="34" s="1"/>
  <c r="X33" i="34"/>
  <c r="AF32" i="34"/>
  <c r="AE32" i="34"/>
  <c r="AC32" i="34"/>
  <c r="AD32" i="34" s="1" a="1"/>
  <c r="AD32" i="34" s="1"/>
  <c r="AA32" i="34"/>
  <c r="AB32" i="34" s="1" a="1"/>
  <c r="AB32" i="34" s="1"/>
  <c r="X32" i="34"/>
  <c r="AF31" i="34"/>
  <c r="AE31" i="34"/>
  <c r="AC31" i="34"/>
  <c r="AD31" i="34" s="1" a="1"/>
  <c r="AD31" i="34" s="1"/>
  <c r="AA31" i="34"/>
  <c r="AB31" i="34" s="1" a="1"/>
  <c r="AB31" i="34" s="1"/>
  <c r="X31" i="34"/>
  <c r="AF30" i="34"/>
  <c r="AE30" i="34"/>
  <c r="AC30" i="34"/>
  <c r="AD30" i="34" s="1" a="1"/>
  <c r="AD30" i="34" s="1"/>
  <c r="AA30" i="34"/>
  <c r="AB30" i="34" s="1" a="1"/>
  <c r="AB30" i="34" s="1"/>
  <c r="X30" i="34"/>
  <c r="AF29" i="34"/>
  <c r="AE29" i="34"/>
  <c r="AC29" i="34"/>
  <c r="AD29" i="34" s="1" a="1"/>
  <c r="AD29" i="34" s="1"/>
  <c r="AA29" i="34"/>
  <c r="AB29" i="34" s="1" a="1"/>
  <c r="AB29" i="34" s="1"/>
  <c r="X29" i="34"/>
  <c r="AF28" i="34"/>
  <c r="AE28" i="34"/>
  <c r="AC28" i="34"/>
  <c r="AD28" i="34" s="1" a="1"/>
  <c r="AD28" i="34" s="1"/>
  <c r="AA28" i="34"/>
  <c r="AB28" i="34" s="1" a="1"/>
  <c r="AB28" i="34" s="1"/>
  <c r="X28" i="34"/>
  <c r="AF27" i="34"/>
  <c r="AE27" i="34"/>
  <c r="AC27" i="34"/>
  <c r="AD27" i="34" s="1" a="1"/>
  <c r="AD27" i="34" s="1"/>
  <c r="AA27" i="34"/>
  <c r="AB27" i="34" s="1" a="1"/>
  <c r="AB27" i="34" s="1"/>
  <c r="X27" i="34"/>
  <c r="AF26" i="34"/>
  <c r="AE26" i="34"/>
  <c r="AC26" i="34"/>
  <c r="AD26" i="34" s="1" a="1"/>
  <c r="AD26" i="34" s="1"/>
  <c r="AA26" i="34"/>
  <c r="AB26" i="34" s="1" a="1"/>
  <c r="AB26" i="34" s="1"/>
  <c r="X26" i="34"/>
  <c r="AF25" i="34"/>
  <c r="AE25" i="34"/>
  <c r="AC25" i="34"/>
  <c r="AD25" i="34" s="1" a="1"/>
  <c r="AD25" i="34" s="1"/>
  <c r="AA25" i="34"/>
  <c r="AB25" i="34" s="1" a="1"/>
  <c r="AB25" i="34" s="1"/>
  <c r="X25" i="34"/>
  <c r="AF24" i="34"/>
  <c r="AE24" i="34"/>
  <c r="AC24" i="34"/>
  <c r="AD24" i="34" s="1" a="1"/>
  <c r="AD24" i="34" s="1"/>
  <c r="AA24" i="34"/>
  <c r="AB24" i="34" s="1" a="1"/>
  <c r="AB24" i="34" s="1"/>
  <c r="X24" i="34"/>
  <c r="AF23" i="34"/>
  <c r="AE23" i="34"/>
  <c r="AC23" i="34"/>
  <c r="AD23" i="34" s="1" a="1"/>
  <c r="AD23" i="34" s="1"/>
  <c r="AA23" i="34"/>
  <c r="AB23" i="34" s="1" a="1"/>
  <c r="AB23" i="34" s="1"/>
  <c r="X23" i="34"/>
  <c r="AF22" i="34"/>
  <c r="AE22" i="34"/>
  <c r="AC22" i="34"/>
  <c r="AD22" i="34" s="1" a="1"/>
  <c r="AD22" i="34" s="1"/>
  <c r="AA22" i="34"/>
  <c r="AB22" i="34" s="1" a="1"/>
  <c r="AB22" i="34" s="1"/>
  <c r="X22" i="34"/>
  <c r="AF21" i="34"/>
  <c r="AE21" i="34"/>
  <c r="AC21" i="34"/>
  <c r="AD21" i="34" s="1" a="1"/>
  <c r="AD21" i="34" s="1"/>
  <c r="AA21" i="34"/>
  <c r="AB21" i="34" s="1" a="1"/>
  <c r="AB21" i="34" s="1"/>
  <c r="X21" i="34"/>
  <c r="AF20" i="34"/>
  <c r="AE20" i="34"/>
  <c r="AC20" i="34"/>
  <c r="AD20" i="34" s="1" a="1"/>
  <c r="AD20" i="34" s="1"/>
  <c r="AA20" i="34"/>
  <c r="AB20" i="34" s="1" a="1"/>
  <c r="AB20" i="34" s="1"/>
  <c r="X20" i="34"/>
  <c r="AF19" i="34"/>
  <c r="AE19" i="34"/>
  <c r="AC19" i="34"/>
  <c r="AD19" i="34" s="1" a="1"/>
  <c r="AD19" i="34" s="1"/>
  <c r="AA19" i="34"/>
  <c r="AB19" i="34" s="1" a="1"/>
  <c r="AB19" i="34" s="1"/>
  <c r="X19" i="34"/>
  <c r="AF18" i="34"/>
  <c r="AE18" i="34"/>
  <c r="AC18" i="34"/>
  <c r="AD18" i="34" s="1" a="1"/>
  <c r="AD18" i="34" s="1"/>
  <c r="AA18" i="34"/>
  <c r="AB18" i="34" s="1" a="1"/>
  <c r="AB18" i="34" s="1"/>
  <c r="X18" i="34"/>
  <c r="AF17" i="34"/>
  <c r="AE17" i="34"/>
  <c r="AC17" i="34"/>
  <c r="AD17" i="34" s="1" a="1"/>
  <c r="AD17" i="34" s="1"/>
  <c r="AA17" i="34"/>
  <c r="AB17" i="34" s="1" a="1"/>
  <c r="AB17" i="34" s="1"/>
  <c r="X17" i="34"/>
  <c r="AF16" i="34"/>
  <c r="AE16" i="34"/>
  <c r="AC16" i="34"/>
  <c r="AD16" i="34" s="1" a="1"/>
  <c r="AD16" i="34" s="1"/>
  <c r="AA16" i="34"/>
  <c r="AB16" i="34" s="1" a="1"/>
  <c r="AB16" i="34" s="1"/>
  <c r="X16" i="34"/>
  <c r="AF15" i="34"/>
  <c r="AE15" i="34"/>
  <c r="AC15" i="34"/>
  <c r="AD15" i="34" s="1" a="1"/>
  <c r="AD15" i="34" s="1"/>
  <c r="AA15" i="34"/>
  <c r="AB15" i="34" s="1" a="1"/>
  <c r="AB15" i="34" s="1"/>
  <c r="X15" i="34"/>
  <c r="AF14" i="34"/>
  <c r="AE14" i="34"/>
  <c r="AC14" i="34"/>
  <c r="AD14" i="34" s="1" a="1"/>
  <c r="AD14" i="34" s="1"/>
  <c r="AA14" i="34"/>
  <c r="AB14" i="34" s="1" a="1"/>
  <c r="AB14" i="34" s="1"/>
  <c r="X14" i="34"/>
  <c r="AF13" i="34"/>
  <c r="AE13" i="34"/>
  <c r="AC13" i="34"/>
  <c r="AD13" i="34" s="1" a="1"/>
  <c r="AD13" i="34" s="1"/>
  <c r="AA13" i="34"/>
  <c r="AB13" i="34" s="1" a="1"/>
  <c r="AB13" i="34" s="1"/>
  <c r="X13" i="34"/>
  <c r="AF12" i="34"/>
  <c r="AE12" i="34"/>
  <c r="AC12" i="34"/>
  <c r="AD12" i="34" s="1" a="1"/>
  <c r="AD12" i="34" s="1"/>
  <c r="AA12" i="34"/>
  <c r="AB12" i="34" s="1" a="1"/>
  <c r="AB12" i="34" s="1"/>
  <c r="X12" i="34"/>
  <c r="AF11" i="34"/>
  <c r="AE11" i="34"/>
  <c r="AC11" i="34"/>
  <c r="AD11" i="34" s="1" a="1"/>
  <c r="AD11" i="34" s="1"/>
  <c r="AA11" i="34"/>
  <c r="AB11" i="34" s="1" a="1"/>
  <c r="AB11" i="34" s="1"/>
  <c r="X11" i="34"/>
  <c r="AF10" i="34"/>
  <c r="AE10" i="34"/>
  <c r="AC10" i="34"/>
  <c r="AD10" i="34" s="1" a="1"/>
  <c r="AD10" i="34" s="1"/>
  <c r="AA10" i="34"/>
  <c r="AB10" i="34" s="1" a="1"/>
  <c r="AB10" i="34" s="1"/>
  <c r="X10" i="34"/>
  <c r="AF9" i="34"/>
  <c r="AE9" i="34"/>
  <c r="AC9" i="34"/>
  <c r="AD9" i="34" s="1" a="1"/>
  <c r="AD9" i="34" s="1"/>
  <c r="AA9" i="34"/>
  <c r="AB9" i="34" s="1" a="1"/>
  <c r="AB9" i="34" s="1"/>
  <c r="X9" i="34"/>
  <c r="AF8" i="34"/>
  <c r="AE8" i="34"/>
  <c r="AC8" i="34"/>
  <c r="AD8" i="34" s="1" a="1"/>
  <c r="AD8" i="34" s="1"/>
  <c r="AA8" i="34"/>
  <c r="AB8" i="34" s="1" a="1"/>
  <c r="AB8" i="34" s="1"/>
  <c r="X8" i="34"/>
  <c r="AF7" i="34"/>
  <c r="AE7" i="34"/>
  <c r="AC7" i="34"/>
  <c r="AD7" i="34" s="1" a="1"/>
  <c r="AD7" i="34" s="1"/>
  <c r="AA7" i="34"/>
  <c r="AB7" i="34" s="1" a="1"/>
  <c r="AB7" i="34" s="1"/>
  <c r="X7" i="34"/>
  <c r="AF6" i="34"/>
  <c r="AE6" i="34"/>
  <c r="AC6" i="34"/>
  <c r="AD6" i="34" s="1" a="1"/>
  <c r="AD6" i="34" s="1"/>
  <c r="AA6" i="34"/>
  <c r="AB6" i="34" s="1" a="1"/>
  <c r="AB6" i="34" s="1"/>
  <c r="X6" i="34"/>
  <c r="AE5" i="34"/>
  <c r="AC5" i="34"/>
  <c r="AD5" i="34" s="1" a="1"/>
  <c r="AD5" i="34" s="1"/>
  <c r="X5" i="34"/>
  <c r="AE4" i="34"/>
  <c r="AC4" i="34"/>
  <c r="AD4" i="34" s="1" a="1"/>
  <c r="AD4" i="34" s="1"/>
  <c r="X4" i="34"/>
  <c r="AE3" i="34"/>
  <c r="AC3" i="34"/>
  <c r="AD3" i="34" s="1" a="1"/>
  <c r="AD3" i="34" s="1"/>
  <c r="X3" i="34"/>
  <c r="AE2" i="34"/>
  <c r="AC2" i="34"/>
  <c r="AD2" i="34" s="1" a="1"/>
  <c r="AD2" i="34" s="1"/>
  <c r="X2" i="34"/>
  <c r="AF57" i="33"/>
  <c r="AE57" i="33"/>
  <c r="AC57" i="33"/>
  <c r="AD57" i="33" s="1" a="1"/>
  <c r="AD57" i="33" s="1"/>
  <c r="AA57" i="33"/>
  <c r="AB57" i="33" s="1" a="1"/>
  <c r="AB57" i="33" s="1"/>
  <c r="X57" i="33"/>
  <c r="AF56" i="33"/>
  <c r="AE56" i="33"/>
  <c r="AC56" i="33"/>
  <c r="AD56" i="33" s="1" a="1"/>
  <c r="AD56" i="33" s="1"/>
  <c r="AA56" i="33"/>
  <c r="AB56" i="33" s="1" a="1"/>
  <c r="AB56" i="33" s="1"/>
  <c r="X56" i="33"/>
  <c r="AF55" i="33"/>
  <c r="AE55" i="33"/>
  <c r="AC55" i="33"/>
  <c r="AD55" i="33" s="1" a="1"/>
  <c r="AD55" i="33" s="1"/>
  <c r="AA55" i="33"/>
  <c r="AB55" i="33" s="1" a="1"/>
  <c r="AB55" i="33" s="1"/>
  <c r="X55" i="33"/>
  <c r="AF54" i="33"/>
  <c r="AE54" i="33"/>
  <c r="AC54" i="33"/>
  <c r="AD54" i="33" s="1" a="1"/>
  <c r="AD54" i="33" s="1"/>
  <c r="AA54" i="33"/>
  <c r="AB54" i="33" s="1" a="1"/>
  <c r="AB54" i="33" s="1"/>
  <c r="X54" i="33"/>
  <c r="AF53" i="33"/>
  <c r="AE53" i="33"/>
  <c r="AC53" i="33"/>
  <c r="AD53" i="33" s="1" a="1"/>
  <c r="AD53" i="33" s="1"/>
  <c r="AA53" i="33"/>
  <c r="AB53" i="33" s="1" a="1"/>
  <c r="AB53" i="33" s="1"/>
  <c r="X53" i="33"/>
  <c r="AF52" i="33"/>
  <c r="AE52" i="33"/>
  <c r="AC52" i="33"/>
  <c r="AD52" i="33" s="1" a="1"/>
  <c r="AD52" i="33" s="1"/>
  <c r="AA52" i="33"/>
  <c r="AB52" i="33" s="1" a="1"/>
  <c r="AB52" i="33" s="1"/>
  <c r="X52" i="33"/>
  <c r="AF51" i="33"/>
  <c r="AE51" i="33"/>
  <c r="AC51" i="33"/>
  <c r="AD51" i="33" s="1" a="1"/>
  <c r="AD51" i="33" s="1"/>
  <c r="AA51" i="33"/>
  <c r="AB51" i="33" s="1" a="1"/>
  <c r="AB51" i="33" s="1"/>
  <c r="X51" i="33"/>
  <c r="AF50" i="33"/>
  <c r="AE50" i="33"/>
  <c r="AC50" i="33"/>
  <c r="AD50" i="33" s="1" a="1"/>
  <c r="AD50" i="33" s="1"/>
  <c r="AA50" i="33"/>
  <c r="AB50" i="33" s="1" a="1"/>
  <c r="AB50" i="33" s="1"/>
  <c r="X50" i="33"/>
  <c r="AF49" i="33"/>
  <c r="AE49" i="33"/>
  <c r="AC49" i="33"/>
  <c r="AD49" i="33" s="1" a="1"/>
  <c r="AD49" i="33" s="1"/>
  <c r="AA49" i="33"/>
  <c r="AB49" i="33" s="1" a="1"/>
  <c r="AB49" i="33" s="1"/>
  <c r="X49" i="33"/>
  <c r="AF48" i="33"/>
  <c r="AE48" i="33"/>
  <c r="AC48" i="33"/>
  <c r="AD48" i="33" s="1" a="1"/>
  <c r="AD48" i="33" s="1"/>
  <c r="AA48" i="33"/>
  <c r="AB48" i="33" s="1" a="1"/>
  <c r="AB48" i="33" s="1"/>
  <c r="X48" i="33"/>
  <c r="AF47" i="33"/>
  <c r="AE47" i="33"/>
  <c r="AC47" i="33"/>
  <c r="AD47" i="33" s="1" a="1"/>
  <c r="AD47" i="33" s="1"/>
  <c r="AA47" i="33"/>
  <c r="AB47" i="33" s="1" a="1"/>
  <c r="AB47" i="33" s="1"/>
  <c r="X47" i="33"/>
  <c r="AF46" i="33"/>
  <c r="AE46" i="33"/>
  <c r="AC46" i="33"/>
  <c r="AD46" i="33" s="1" a="1"/>
  <c r="AD46" i="33" s="1"/>
  <c r="AA46" i="33"/>
  <c r="AB46" i="33" s="1" a="1"/>
  <c r="AB46" i="33" s="1"/>
  <c r="X46" i="33"/>
  <c r="AF45" i="33"/>
  <c r="AE45" i="33"/>
  <c r="AC45" i="33"/>
  <c r="AD45" i="33" s="1" a="1"/>
  <c r="AD45" i="33" s="1"/>
  <c r="AA45" i="33"/>
  <c r="AB45" i="33" s="1" a="1"/>
  <c r="AB45" i="33" s="1"/>
  <c r="X45" i="33"/>
  <c r="AF44" i="33"/>
  <c r="AE44" i="33"/>
  <c r="AC44" i="33"/>
  <c r="AD44" i="33" s="1" a="1"/>
  <c r="AD44" i="33" s="1"/>
  <c r="AA44" i="33"/>
  <c r="AB44" i="33" s="1" a="1"/>
  <c r="AB44" i="33" s="1"/>
  <c r="X44" i="33"/>
  <c r="AF43" i="33"/>
  <c r="AE43" i="33"/>
  <c r="AC43" i="33"/>
  <c r="AD43" i="33" s="1" a="1"/>
  <c r="AD43" i="33" s="1"/>
  <c r="AA43" i="33"/>
  <c r="AB43" i="33" s="1" a="1"/>
  <c r="AB43" i="33" s="1"/>
  <c r="X43" i="33"/>
  <c r="AF42" i="33"/>
  <c r="AE42" i="33"/>
  <c r="AC42" i="33"/>
  <c r="AD42" i="33" s="1" a="1"/>
  <c r="AD42" i="33" s="1"/>
  <c r="AA42" i="33"/>
  <c r="AB42" i="33" s="1" a="1"/>
  <c r="AB42" i="33" s="1"/>
  <c r="X42" i="33"/>
  <c r="AF41" i="33"/>
  <c r="AE41" i="33"/>
  <c r="AC41" i="33"/>
  <c r="AD41" i="33" s="1" a="1"/>
  <c r="AD41" i="33" s="1"/>
  <c r="AA41" i="33"/>
  <c r="AB41" i="33" s="1" a="1"/>
  <c r="AB41" i="33" s="1"/>
  <c r="X41" i="33"/>
  <c r="AF40" i="33"/>
  <c r="AE40" i="33"/>
  <c r="AC40" i="33"/>
  <c r="AD40" i="33" s="1" a="1"/>
  <c r="AD40" i="33" s="1"/>
  <c r="AA40" i="33"/>
  <c r="AB40" i="33" s="1" a="1"/>
  <c r="AB40" i="33" s="1"/>
  <c r="X40" i="33"/>
  <c r="AF39" i="33"/>
  <c r="AE39" i="33"/>
  <c r="AC39" i="33"/>
  <c r="AD39" i="33" s="1" a="1"/>
  <c r="AD39" i="33" s="1"/>
  <c r="AA39" i="33"/>
  <c r="AB39" i="33" s="1" a="1"/>
  <c r="AB39" i="33" s="1"/>
  <c r="X39" i="33"/>
  <c r="AF38" i="33"/>
  <c r="AE38" i="33"/>
  <c r="AC38" i="33"/>
  <c r="AD38" i="33" s="1" a="1"/>
  <c r="AD38" i="33" s="1"/>
  <c r="AA38" i="33"/>
  <c r="AB38" i="33" s="1" a="1"/>
  <c r="AB38" i="33" s="1"/>
  <c r="X38" i="33"/>
  <c r="AF37" i="33"/>
  <c r="AE37" i="33"/>
  <c r="AC37" i="33"/>
  <c r="AD37" i="33" s="1" a="1"/>
  <c r="AD37" i="33" s="1"/>
  <c r="AA37" i="33"/>
  <c r="AB37" i="33" s="1" a="1"/>
  <c r="AB37" i="33" s="1"/>
  <c r="X37" i="33"/>
  <c r="AF36" i="33"/>
  <c r="AE36" i="33"/>
  <c r="AC36" i="33"/>
  <c r="AD36" i="33" s="1" a="1"/>
  <c r="AD36" i="33" s="1"/>
  <c r="AA36" i="33"/>
  <c r="AB36" i="33" s="1" a="1"/>
  <c r="AB36" i="33" s="1"/>
  <c r="X36" i="33"/>
  <c r="AF35" i="33"/>
  <c r="AE35" i="33"/>
  <c r="AC35" i="33"/>
  <c r="AD35" i="33" s="1" a="1"/>
  <c r="AD35" i="33" s="1"/>
  <c r="AA35" i="33"/>
  <c r="AB35" i="33" s="1" a="1"/>
  <c r="AB35" i="33" s="1"/>
  <c r="X35" i="33"/>
  <c r="AF34" i="33"/>
  <c r="AE34" i="33"/>
  <c r="AC34" i="33"/>
  <c r="AD34" i="33" s="1" a="1"/>
  <c r="AD34" i="33" s="1"/>
  <c r="AA34" i="33"/>
  <c r="AB34" i="33" s="1" a="1"/>
  <c r="AB34" i="33" s="1"/>
  <c r="X34" i="33"/>
  <c r="AF33" i="33"/>
  <c r="AE33" i="33"/>
  <c r="AC33" i="33"/>
  <c r="AD33" i="33" s="1" a="1"/>
  <c r="AD33" i="33" s="1"/>
  <c r="AA33" i="33"/>
  <c r="AB33" i="33" s="1" a="1"/>
  <c r="AB33" i="33" s="1"/>
  <c r="X33" i="33"/>
  <c r="AF32" i="33"/>
  <c r="AE32" i="33"/>
  <c r="AC32" i="33"/>
  <c r="AD32" i="33" s="1" a="1"/>
  <c r="AD32" i="33" s="1"/>
  <c r="AA32" i="33"/>
  <c r="AB32" i="33" s="1" a="1"/>
  <c r="AB32" i="33" s="1"/>
  <c r="X32" i="33"/>
  <c r="AF31" i="33"/>
  <c r="AE31" i="33"/>
  <c r="AC31" i="33"/>
  <c r="AD31" i="33" s="1" a="1"/>
  <c r="AD31" i="33" s="1"/>
  <c r="AA31" i="33"/>
  <c r="AB31" i="33" s="1" a="1"/>
  <c r="AB31" i="33" s="1"/>
  <c r="X31" i="33"/>
  <c r="AF30" i="33"/>
  <c r="AE30" i="33"/>
  <c r="AC30" i="33"/>
  <c r="AD30" i="33" s="1" a="1"/>
  <c r="AD30" i="33" s="1"/>
  <c r="AA30" i="33"/>
  <c r="AB30" i="33" s="1" a="1"/>
  <c r="AB30" i="33" s="1"/>
  <c r="X30" i="33"/>
  <c r="AF29" i="33"/>
  <c r="AE29" i="33"/>
  <c r="AC29" i="33"/>
  <c r="AD29" i="33" s="1" a="1"/>
  <c r="AD29" i="33" s="1"/>
  <c r="AA29" i="33"/>
  <c r="AB29" i="33" s="1" a="1"/>
  <c r="AB29" i="33" s="1"/>
  <c r="X29" i="33"/>
  <c r="AF28" i="33"/>
  <c r="AE28" i="33"/>
  <c r="AC28" i="33"/>
  <c r="AD28" i="33" s="1" a="1"/>
  <c r="AD28" i="33" s="1"/>
  <c r="AA28" i="33"/>
  <c r="AB28" i="33" s="1" a="1"/>
  <c r="AB28" i="33" s="1"/>
  <c r="X28" i="33"/>
  <c r="AF27" i="33"/>
  <c r="AE27" i="33"/>
  <c r="AC27" i="33"/>
  <c r="AD27" i="33" s="1" a="1"/>
  <c r="AD27" i="33" s="1"/>
  <c r="AA27" i="33"/>
  <c r="AB27" i="33" s="1" a="1"/>
  <c r="AB27" i="33" s="1"/>
  <c r="X27" i="33"/>
  <c r="AF26" i="33"/>
  <c r="AE26" i="33"/>
  <c r="AC26" i="33"/>
  <c r="AD26" i="33" s="1" a="1"/>
  <c r="AD26" i="33" s="1"/>
  <c r="AA26" i="33"/>
  <c r="AB26" i="33" s="1" a="1"/>
  <c r="AB26" i="33" s="1"/>
  <c r="X26" i="33"/>
  <c r="AF25" i="33"/>
  <c r="AE25" i="33"/>
  <c r="AC25" i="33"/>
  <c r="AD25" i="33" s="1" a="1"/>
  <c r="AD25" i="33" s="1"/>
  <c r="AA25" i="33"/>
  <c r="AB25" i="33" s="1" a="1"/>
  <c r="AB25" i="33" s="1"/>
  <c r="X25" i="33"/>
  <c r="AF24" i="33"/>
  <c r="AE24" i="33"/>
  <c r="AC24" i="33"/>
  <c r="AD24" i="33" s="1" a="1"/>
  <c r="AD24" i="33" s="1"/>
  <c r="AA24" i="33"/>
  <c r="AB24" i="33" s="1" a="1"/>
  <c r="AB24" i="33" s="1"/>
  <c r="X24" i="33"/>
  <c r="AF23" i="33"/>
  <c r="AE23" i="33"/>
  <c r="AC23" i="33"/>
  <c r="AD23" i="33" s="1" a="1"/>
  <c r="AD23" i="33" s="1"/>
  <c r="AA23" i="33"/>
  <c r="AB23" i="33" s="1" a="1"/>
  <c r="AB23" i="33" s="1"/>
  <c r="X23" i="33"/>
  <c r="AF22" i="33"/>
  <c r="AE22" i="33"/>
  <c r="AC22" i="33"/>
  <c r="AD22" i="33" s="1" a="1"/>
  <c r="AD22" i="33" s="1"/>
  <c r="AA22" i="33"/>
  <c r="AB22" i="33" s="1" a="1"/>
  <c r="AB22" i="33" s="1"/>
  <c r="X22" i="33"/>
  <c r="AF21" i="33"/>
  <c r="AE21" i="33"/>
  <c r="AC21" i="33"/>
  <c r="AD21" i="33" s="1" a="1"/>
  <c r="AD21" i="33" s="1"/>
  <c r="AA21" i="33"/>
  <c r="AB21" i="33" s="1" a="1"/>
  <c r="AB21" i="33" s="1"/>
  <c r="X21" i="33"/>
  <c r="AF20" i="33"/>
  <c r="AE20" i="33"/>
  <c r="AC20" i="33"/>
  <c r="AD20" i="33" s="1" a="1"/>
  <c r="AD20" i="33" s="1"/>
  <c r="AA20" i="33"/>
  <c r="AB20" i="33" s="1" a="1"/>
  <c r="AB20" i="33" s="1"/>
  <c r="X20" i="33"/>
  <c r="AF19" i="33"/>
  <c r="AE19" i="33"/>
  <c r="AC19" i="33"/>
  <c r="AD19" i="33" s="1" a="1"/>
  <c r="AD19" i="33" s="1"/>
  <c r="AA19" i="33"/>
  <c r="AB19" i="33" s="1" a="1"/>
  <c r="AB19" i="33" s="1"/>
  <c r="X19" i="33"/>
  <c r="AF18" i="33"/>
  <c r="AE18" i="33"/>
  <c r="AC18" i="33"/>
  <c r="AD18" i="33" s="1" a="1"/>
  <c r="AD18" i="33" s="1"/>
  <c r="AA18" i="33"/>
  <c r="AB18" i="33" s="1" a="1"/>
  <c r="AB18" i="33" s="1"/>
  <c r="X18" i="33"/>
  <c r="AF17" i="33"/>
  <c r="AE17" i="33"/>
  <c r="AC17" i="33"/>
  <c r="AD17" i="33" s="1" a="1"/>
  <c r="AD17" i="33" s="1"/>
  <c r="AA17" i="33"/>
  <c r="AB17" i="33" s="1" a="1"/>
  <c r="AB17" i="33" s="1"/>
  <c r="X17" i="33"/>
  <c r="AF16" i="33"/>
  <c r="AE16" i="33"/>
  <c r="AC16" i="33"/>
  <c r="AD16" i="33" s="1" a="1"/>
  <c r="AD16" i="33" s="1"/>
  <c r="AA16" i="33"/>
  <c r="AB16" i="33" s="1" a="1"/>
  <c r="AB16" i="33" s="1"/>
  <c r="X16" i="33"/>
  <c r="AF15" i="33"/>
  <c r="AE15" i="33"/>
  <c r="AC15" i="33"/>
  <c r="AD15" i="33" s="1" a="1"/>
  <c r="AD15" i="33" s="1"/>
  <c r="AA15" i="33"/>
  <c r="AB15" i="33" s="1" a="1"/>
  <c r="AB15" i="33" s="1"/>
  <c r="X15" i="33"/>
  <c r="AF14" i="33"/>
  <c r="AE14" i="33"/>
  <c r="AC14" i="33"/>
  <c r="AD14" i="33" s="1" a="1"/>
  <c r="AD14" i="33" s="1"/>
  <c r="AA14" i="33"/>
  <c r="AB14" i="33" s="1" a="1"/>
  <c r="AB14" i="33" s="1"/>
  <c r="X14" i="33"/>
  <c r="AF13" i="33"/>
  <c r="AE13" i="33"/>
  <c r="AC13" i="33"/>
  <c r="AD13" i="33" s="1" a="1"/>
  <c r="AD13" i="33" s="1"/>
  <c r="AA13" i="33"/>
  <c r="AB13" i="33" s="1" a="1"/>
  <c r="AB13" i="33" s="1"/>
  <c r="X13" i="33"/>
  <c r="AF12" i="33"/>
  <c r="AE12" i="33"/>
  <c r="AC12" i="33"/>
  <c r="AD12" i="33" s="1" a="1"/>
  <c r="AD12" i="33" s="1"/>
  <c r="AA12" i="33"/>
  <c r="AB12" i="33" s="1" a="1"/>
  <c r="AB12" i="33" s="1"/>
  <c r="X12" i="33"/>
  <c r="AF11" i="33"/>
  <c r="AE11" i="33"/>
  <c r="AC11" i="33"/>
  <c r="AD11" i="33" s="1" a="1"/>
  <c r="AD11" i="33" s="1"/>
  <c r="AA11" i="33"/>
  <c r="AB11" i="33" s="1" a="1"/>
  <c r="AB11" i="33" s="1"/>
  <c r="X11" i="33"/>
  <c r="AF10" i="33"/>
  <c r="AE10" i="33"/>
  <c r="AC10" i="33"/>
  <c r="AD10" i="33" s="1" a="1"/>
  <c r="AD10" i="33" s="1"/>
  <c r="AA10" i="33"/>
  <c r="AB10" i="33" s="1" a="1"/>
  <c r="AB10" i="33" s="1"/>
  <c r="X10" i="33"/>
  <c r="AF9" i="33"/>
  <c r="AE9" i="33"/>
  <c r="AC9" i="33"/>
  <c r="AD9" i="33" s="1" a="1"/>
  <c r="AD9" i="33" s="1"/>
  <c r="AA9" i="33"/>
  <c r="AB9" i="33" s="1" a="1"/>
  <c r="AB9" i="33" s="1"/>
  <c r="X9" i="33"/>
  <c r="AF8" i="33"/>
  <c r="AE8" i="33"/>
  <c r="AC8" i="33"/>
  <c r="AD8" i="33" s="1" a="1"/>
  <c r="AD8" i="33" s="1"/>
  <c r="AA8" i="33"/>
  <c r="AB8" i="33" s="1" a="1"/>
  <c r="AB8" i="33" s="1"/>
  <c r="X8" i="33"/>
  <c r="AE7" i="33"/>
  <c r="AC7" i="33"/>
  <c r="AD7" i="33" s="1" a="1"/>
  <c r="AD7" i="33" s="1"/>
  <c r="X7" i="33"/>
  <c r="AE6" i="33"/>
  <c r="AC6" i="33"/>
  <c r="AD6" i="33" s="1" a="1"/>
  <c r="AD6" i="33" s="1"/>
  <c r="X6" i="33"/>
  <c r="AE5" i="33"/>
  <c r="AC5" i="33"/>
  <c r="AD5" i="33" s="1" a="1"/>
  <c r="AD5" i="33" s="1"/>
  <c r="X5" i="33"/>
  <c r="AE4" i="33"/>
  <c r="AC4" i="33"/>
  <c r="AD4" i="33" s="1" a="1"/>
  <c r="AD4" i="33" s="1"/>
  <c r="X4" i="33"/>
  <c r="AE3" i="33"/>
  <c r="AC3" i="33"/>
  <c r="AD3" i="33" s="1" a="1"/>
  <c r="AD3" i="33" s="1"/>
  <c r="X3" i="33"/>
  <c r="AE2" i="33"/>
  <c r="AC2" i="33"/>
  <c r="AD2" i="33" s="1" a="1"/>
  <c r="AD2" i="33" s="1"/>
  <c r="AF57" i="32"/>
  <c r="AE57" i="32"/>
  <c r="AC57" i="32"/>
  <c r="AD57" i="32" s="1" a="1"/>
  <c r="AD57" i="32" s="1"/>
  <c r="AA57" i="32"/>
  <c r="AB57" i="32" s="1" a="1"/>
  <c r="AB57" i="32" s="1"/>
  <c r="X57" i="32"/>
  <c r="AF56" i="32"/>
  <c r="AE56" i="32"/>
  <c r="AC56" i="32"/>
  <c r="AD56" i="32" s="1" a="1"/>
  <c r="AD56" i="32" s="1"/>
  <c r="AA56" i="32"/>
  <c r="AB56" i="32" s="1" a="1"/>
  <c r="AB56" i="32" s="1"/>
  <c r="X56" i="32"/>
  <c r="AF55" i="32"/>
  <c r="AE55" i="32"/>
  <c r="AC55" i="32"/>
  <c r="AD55" i="32" s="1" a="1"/>
  <c r="AD55" i="32" s="1"/>
  <c r="AA55" i="32"/>
  <c r="AB55" i="32" s="1" a="1"/>
  <c r="AB55" i="32" s="1"/>
  <c r="X55" i="32"/>
  <c r="AF54" i="32"/>
  <c r="AE54" i="32"/>
  <c r="AC54" i="32"/>
  <c r="AD54" i="32" s="1" a="1"/>
  <c r="AD54" i="32" s="1"/>
  <c r="AA54" i="32"/>
  <c r="AB54" i="32" s="1" a="1"/>
  <c r="AB54" i="32" s="1"/>
  <c r="X54" i="32"/>
  <c r="AF53" i="32"/>
  <c r="AE53" i="32"/>
  <c r="AC53" i="32"/>
  <c r="AD53" i="32" s="1" a="1"/>
  <c r="AD53" i="32" s="1"/>
  <c r="AA53" i="32"/>
  <c r="AB53" i="32" s="1" a="1"/>
  <c r="AB53" i="32" s="1"/>
  <c r="X53" i="32"/>
  <c r="AF52" i="32"/>
  <c r="AE52" i="32"/>
  <c r="AC52" i="32"/>
  <c r="AD52" i="32" s="1" a="1"/>
  <c r="AD52" i="32" s="1"/>
  <c r="AA52" i="32"/>
  <c r="AB52" i="32" s="1" a="1"/>
  <c r="AB52" i="32" s="1"/>
  <c r="X52" i="32"/>
  <c r="AF51" i="32"/>
  <c r="AE51" i="32"/>
  <c r="AC51" i="32"/>
  <c r="AD51" i="32" s="1" a="1"/>
  <c r="AD51" i="32" s="1"/>
  <c r="AA51" i="32"/>
  <c r="AB51" i="32" s="1" a="1"/>
  <c r="AB51" i="32" s="1"/>
  <c r="X51" i="32"/>
  <c r="AF50" i="32"/>
  <c r="AE50" i="32"/>
  <c r="AC50" i="32"/>
  <c r="AD50" i="32" s="1" a="1"/>
  <c r="AD50" i="32" s="1"/>
  <c r="AA50" i="32"/>
  <c r="AB50" i="32" s="1" a="1"/>
  <c r="AB50" i="32" s="1"/>
  <c r="X50" i="32"/>
  <c r="AF49" i="32"/>
  <c r="AE49" i="32"/>
  <c r="AC49" i="32"/>
  <c r="AD49" i="32" s="1" a="1"/>
  <c r="AD49" i="32" s="1"/>
  <c r="AA49" i="32"/>
  <c r="AB49" i="32" s="1" a="1"/>
  <c r="AB49" i="32" s="1"/>
  <c r="X49" i="32"/>
  <c r="AF48" i="32"/>
  <c r="AE48" i="32"/>
  <c r="AC48" i="32"/>
  <c r="AD48" i="32" s="1" a="1"/>
  <c r="AD48" i="32" s="1"/>
  <c r="AA48" i="32"/>
  <c r="AB48" i="32" s="1" a="1"/>
  <c r="AB48" i="32" s="1"/>
  <c r="X48" i="32"/>
  <c r="AF47" i="32"/>
  <c r="AE47" i="32"/>
  <c r="AC47" i="32"/>
  <c r="AD47" i="32" s="1" a="1"/>
  <c r="AD47" i="32" s="1"/>
  <c r="AA47" i="32"/>
  <c r="AB47" i="32" s="1" a="1"/>
  <c r="AB47" i="32" s="1"/>
  <c r="X47" i="32"/>
  <c r="AF46" i="32"/>
  <c r="AE46" i="32"/>
  <c r="AC46" i="32"/>
  <c r="AD46" i="32" s="1" a="1"/>
  <c r="AD46" i="32" s="1"/>
  <c r="AA46" i="32"/>
  <c r="AB46" i="32" s="1" a="1"/>
  <c r="AB46" i="32" s="1"/>
  <c r="X46" i="32"/>
  <c r="AF45" i="32"/>
  <c r="AE45" i="32"/>
  <c r="AC45" i="32"/>
  <c r="AD45" i="32" s="1" a="1"/>
  <c r="AD45" i="32" s="1"/>
  <c r="AA45" i="32"/>
  <c r="AB45" i="32" s="1" a="1"/>
  <c r="AB45" i="32" s="1"/>
  <c r="X45" i="32"/>
  <c r="AF44" i="32"/>
  <c r="AE44" i="32"/>
  <c r="AC44" i="32"/>
  <c r="AD44" i="32" s="1" a="1"/>
  <c r="AD44" i="32" s="1"/>
  <c r="AA44" i="32"/>
  <c r="AB44" i="32" s="1" a="1"/>
  <c r="AB44" i="32" s="1"/>
  <c r="X44" i="32"/>
  <c r="AF43" i="32"/>
  <c r="AE43" i="32"/>
  <c r="AC43" i="32"/>
  <c r="AD43" i="32" s="1" a="1"/>
  <c r="AD43" i="32" s="1"/>
  <c r="AA43" i="32"/>
  <c r="AB43" i="32" s="1" a="1"/>
  <c r="AB43" i="32" s="1"/>
  <c r="X43" i="32"/>
  <c r="AF42" i="32"/>
  <c r="AE42" i="32"/>
  <c r="AC42" i="32"/>
  <c r="AD42" i="32" s="1" a="1"/>
  <c r="AD42" i="32" s="1"/>
  <c r="AA42" i="32"/>
  <c r="AB42" i="32" s="1" a="1"/>
  <c r="AB42" i="32" s="1"/>
  <c r="X42" i="32"/>
  <c r="AF41" i="32"/>
  <c r="AE41" i="32"/>
  <c r="AC41" i="32"/>
  <c r="AD41" i="32" s="1" a="1"/>
  <c r="AD41" i="32" s="1"/>
  <c r="AA41" i="32"/>
  <c r="AB41" i="32" s="1" a="1"/>
  <c r="AB41" i="32" s="1"/>
  <c r="X41" i="32"/>
  <c r="AF40" i="32"/>
  <c r="AE40" i="32"/>
  <c r="AC40" i="32"/>
  <c r="AD40" i="32" s="1" a="1"/>
  <c r="AD40" i="32" s="1"/>
  <c r="AA40" i="32"/>
  <c r="AB40" i="32" s="1" a="1"/>
  <c r="AB40" i="32" s="1"/>
  <c r="X40" i="32"/>
  <c r="AF39" i="32"/>
  <c r="AE39" i="32"/>
  <c r="AC39" i="32"/>
  <c r="AD39" i="32" s="1" a="1"/>
  <c r="AD39" i="32" s="1"/>
  <c r="AA39" i="32"/>
  <c r="AB39" i="32" s="1" a="1"/>
  <c r="AB39" i="32" s="1"/>
  <c r="X39" i="32"/>
  <c r="AF38" i="32"/>
  <c r="AE38" i="32"/>
  <c r="AC38" i="32"/>
  <c r="AD38" i="32" s="1" a="1"/>
  <c r="AD38" i="32" s="1"/>
  <c r="AA38" i="32"/>
  <c r="AB38" i="32" s="1" a="1"/>
  <c r="AB38" i="32" s="1"/>
  <c r="X38" i="32"/>
  <c r="AF37" i="32"/>
  <c r="AE37" i="32"/>
  <c r="AC37" i="32"/>
  <c r="AD37" i="32" s="1" a="1"/>
  <c r="AD37" i="32" s="1"/>
  <c r="AA37" i="32"/>
  <c r="AB37" i="32" s="1" a="1"/>
  <c r="AB37" i="32" s="1"/>
  <c r="X37" i="32"/>
  <c r="AF36" i="32"/>
  <c r="AE36" i="32"/>
  <c r="AC36" i="32"/>
  <c r="AD36" i="32" s="1" a="1"/>
  <c r="AD36" i="32" s="1"/>
  <c r="AA36" i="32"/>
  <c r="AB36" i="32" s="1" a="1"/>
  <c r="AB36" i="32" s="1"/>
  <c r="X36" i="32"/>
  <c r="AF35" i="32"/>
  <c r="AE35" i="32"/>
  <c r="AC35" i="32"/>
  <c r="AD35" i="32" s="1" a="1"/>
  <c r="AD35" i="32" s="1"/>
  <c r="AA35" i="32"/>
  <c r="AB35" i="32" s="1" a="1"/>
  <c r="AB35" i="32" s="1"/>
  <c r="X35" i="32"/>
  <c r="AF34" i="32"/>
  <c r="AE34" i="32"/>
  <c r="AC34" i="32"/>
  <c r="AD34" i="32" s="1" a="1"/>
  <c r="AD34" i="32" s="1"/>
  <c r="AA34" i="32"/>
  <c r="AB34" i="32" s="1" a="1"/>
  <c r="AB34" i="32" s="1"/>
  <c r="X34" i="32"/>
  <c r="AF33" i="32"/>
  <c r="AE33" i="32"/>
  <c r="AC33" i="32"/>
  <c r="AD33" i="32" s="1" a="1"/>
  <c r="AD33" i="32" s="1"/>
  <c r="AA33" i="32"/>
  <c r="AB33" i="32" s="1" a="1"/>
  <c r="AB33" i="32" s="1"/>
  <c r="X33" i="32"/>
  <c r="AF32" i="32"/>
  <c r="AE32" i="32"/>
  <c r="AC32" i="32"/>
  <c r="AD32" i="32" s="1" a="1"/>
  <c r="AD32" i="32" s="1"/>
  <c r="AA32" i="32"/>
  <c r="AB32" i="32" s="1" a="1"/>
  <c r="AB32" i="32" s="1"/>
  <c r="X32" i="32"/>
  <c r="AF31" i="32"/>
  <c r="AE31" i="32"/>
  <c r="AC31" i="32"/>
  <c r="AD31" i="32" s="1" a="1"/>
  <c r="AD31" i="32" s="1"/>
  <c r="AA31" i="32"/>
  <c r="AB31" i="32" s="1" a="1"/>
  <c r="AB31" i="32" s="1"/>
  <c r="X31" i="32"/>
  <c r="AF30" i="32"/>
  <c r="AE30" i="32"/>
  <c r="AC30" i="32"/>
  <c r="AD30" i="32" s="1" a="1"/>
  <c r="AD30" i="32" s="1"/>
  <c r="AA30" i="32"/>
  <c r="AB30" i="32" s="1" a="1"/>
  <c r="AB30" i="32" s="1"/>
  <c r="X30" i="32"/>
  <c r="AF29" i="32"/>
  <c r="AE29" i="32"/>
  <c r="AC29" i="32"/>
  <c r="AD29" i="32" s="1" a="1"/>
  <c r="AD29" i="32" s="1"/>
  <c r="AA29" i="32"/>
  <c r="AB29" i="32" s="1" a="1"/>
  <c r="AB29" i="32" s="1"/>
  <c r="X29" i="32"/>
  <c r="AF28" i="32"/>
  <c r="AE28" i="32"/>
  <c r="AC28" i="32"/>
  <c r="AD28" i="32" s="1" a="1"/>
  <c r="AD28" i="32" s="1"/>
  <c r="AA28" i="32"/>
  <c r="AB28" i="32" s="1" a="1"/>
  <c r="AB28" i="32" s="1"/>
  <c r="X28" i="32"/>
  <c r="AF27" i="32"/>
  <c r="AE27" i="32"/>
  <c r="AC27" i="32"/>
  <c r="AD27" i="32" s="1" a="1"/>
  <c r="AD27" i="32" s="1"/>
  <c r="AA27" i="32"/>
  <c r="AB27" i="32" s="1" a="1"/>
  <c r="AB27" i="32" s="1"/>
  <c r="X27" i="32"/>
  <c r="AF26" i="32"/>
  <c r="AE26" i="32"/>
  <c r="AC26" i="32"/>
  <c r="AD26" i="32" s="1" a="1"/>
  <c r="AD26" i="32" s="1"/>
  <c r="AA26" i="32"/>
  <c r="AB26" i="32" s="1" a="1"/>
  <c r="AB26" i="32" s="1"/>
  <c r="X26" i="32"/>
  <c r="AF25" i="32"/>
  <c r="AE25" i="32"/>
  <c r="AC25" i="32"/>
  <c r="AD25" i="32" s="1" a="1"/>
  <c r="AD25" i="32" s="1"/>
  <c r="AA25" i="32"/>
  <c r="AB25" i="32" s="1" a="1"/>
  <c r="AB25" i="32" s="1"/>
  <c r="X25" i="32"/>
  <c r="AF24" i="32"/>
  <c r="AE24" i="32"/>
  <c r="AC24" i="32"/>
  <c r="AD24" i="32" s="1" a="1"/>
  <c r="AD24" i="32" s="1"/>
  <c r="AA24" i="32"/>
  <c r="AB24" i="32" s="1" a="1"/>
  <c r="AB24" i="32" s="1"/>
  <c r="X24" i="32"/>
  <c r="AF23" i="32"/>
  <c r="AE23" i="32"/>
  <c r="AC23" i="32"/>
  <c r="AD23" i="32" s="1" a="1"/>
  <c r="AD23" i="32" s="1"/>
  <c r="AA23" i="32"/>
  <c r="AB23" i="32" s="1" a="1"/>
  <c r="AB23" i="32" s="1"/>
  <c r="X23" i="32"/>
  <c r="AF22" i="32"/>
  <c r="AE22" i="32"/>
  <c r="AC22" i="32"/>
  <c r="AD22" i="32" s="1" a="1"/>
  <c r="AD22" i="32" s="1"/>
  <c r="AA22" i="32"/>
  <c r="AB22" i="32" s="1" a="1"/>
  <c r="AB22" i="32" s="1"/>
  <c r="X22" i="32"/>
  <c r="AF21" i="32"/>
  <c r="AE21" i="32"/>
  <c r="AC21" i="32"/>
  <c r="AD21" i="32" s="1" a="1"/>
  <c r="AD21" i="32" s="1"/>
  <c r="AA21" i="32"/>
  <c r="AB21" i="32" s="1" a="1"/>
  <c r="AB21" i="32" s="1"/>
  <c r="X21" i="32"/>
  <c r="AF20" i="32"/>
  <c r="AE20" i="32"/>
  <c r="AC20" i="32"/>
  <c r="AD20" i="32" s="1" a="1"/>
  <c r="AD20" i="32" s="1"/>
  <c r="AA20" i="32"/>
  <c r="AB20" i="32" s="1" a="1"/>
  <c r="AB20" i="32" s="1"/>
  <c r="X20" i="32"/>
  <c r="AF19" i="32"/>
  <c r="AE19" i="32"/>
  <c r="AC19" i="32"/>
  <c r="AD19" i="32" s="1" a="1"/>
  <c r="AD19" i="32" s="1"/>
  <c r="AA19" i="32"/>
  <c r="AB19" i="32" s="1" a="1"/>
  <c r="AB19" i="32" s="1"/>
  <c r="X19" i="32"/>
  <c r="AF18" i="32"/>
  <c r="AE18" i="32"/>
  <c r="AC18" i="32"/>
  <c r="AD18" i="32" s="1" a="1"/>
  <c r="AD18" i="32" s="1"/>
  <c r="AA18" i="32"/>
  <c r="AB18" i="32" s="1" a="1"/>
  <c r="AB18" i="32" s="1"/>
  <c r="X18" i="32"/>
  <c r="AF17" i="32"/>
  <c r="AE17" i="32"/>
  <c r="AC17" i="32"/>
  <c r="AD17" i="32" s="1" a="1"/>
  <c r="AD17" i="32" s="1"/>
  <c r="AA17" i="32"/>
  <c r="AB17" i="32" s="1" a="1"/>
  <c r="AB17" i="32" s="1"/>
  <c r="X17" i="32"/>
  <c r="AF16" i="32"/>
  <c r="AE16" i="32"/>
  <c r="AC16" i="32"/>
  <c r="AD16" i="32" s="1" a="1"/>
  <c r="AD16" i="32" s="1"/>
  <c r="AA16" i="32"/>
  <c r="AB16" i="32" s="1" a="1"/>
  <c r="AB16" i="32" s="1"/>
  <c r="X16" i="32"/>
  <c r="AF15" i="32"/>
  <c r="AE15" i="32"/>
  <c r="AC15" i="32"/>
  <c r="AD15" i="32" s="1" a="1"/>
  <c r="AD15" i="32" s="1"/>
  <c r="AA15" i="32"/>
  <c r="AB15" i="32" s="1" a="1"/>
  <c r="AB15" i="32" s="1"/>
  <c r="X15" i="32"/>
  <c r="AF14" i="32"/>
  <c r="AE14" i="32"/>
  <c r="AC14" i="32"/>
  <c r="AD14" i="32" s="1" a="1"/>
  <c r="AD14" i="32" s="1"/>
  <c r="AA14" i="32"/>
  <c r="AB14" i="32" s="1" a="1"/>
  <c r="AB14" i="32" s="1"/>
  <c r="X14" i="32"/>
  <c r="AE13" i="32"/>
  <c r="AC13" i="32"/>
  <c r="AD13" i="32" s="1" a="1"/>
  <c r="AD13" i="32" s="1"/>
  <c r="X13" i="32"/>
  <c r="AE12" i="32"/>
  <c r="AC12" i="32"/>
  <c r="AD12" i="32" s="1" a="1"/>
  <c r="AD12" i="32" s="1"/>
  <c r="X12" i="32"/>
  <c r="AE11" i="32"/>
  <c r="AC11" i="32"/>
  <c r="AD11" i="32" s="1" a="1"/>
  <c r="AD11" i="32" s="1"/>
  <c r="X11" i="32"/>
  <c r="AE10" i="32"/>
  <c r="AC10" i="32"/>
  <c r="AD10" i="32" s="1" a="1"/>
  <c r="AD10" i="32" s="1"/>
  <c r="X10" i="32"/>
  <c r="AE9" i="32"/>
  <c r="AC9" i="32"/>
  <c r="AD9" i="32" s="1" a="1"/>
  <c r="AD9" i="32" s="1"/>
  <c r="X9" i="32"/>
  <c r="AE8" i="32"/>
  <c r="AC8" i="32"/>
  <c r="AD8" i="32" s="1" a="1"/>
  <c r="AD8" i="32" s="1"/>
  <c r="X8" i="32"/>
  <c r="AE7" i="32"/>
  <c r="AC7" i="32"/>
  <c r="AD7" i="32" s="1" a="1"/>
  <c r="AD7" i="32" s="1"/>
  <c r="X7" i="32"/>
  <c r="AE6" i="32"/>
  <c r="AC6" i="32"/>
  <c r="AD6" i="32" s="1" a="1"/>
  <c r="AD6" i="32" s="1"/>
  <c r="X6" i="32"/>
  <c r="AE5" i="32"/>
  <c r="AC5" i="32"/>
  <c r="AD5" i="32" s="1" a="1"/>
  <c r="AD5" i="32" s="1"/>
  <c r="X5" i="32"/>
  <c r="AE4" i="32"/>
  <c r="AC4" i="32"/>
  <c r="AD4" i="32" s="1" a="1"/>
  <c r="AD4" i="32" s="1"/>
  <c r="X4" i="32"/>
  <c r="AE3" i="32"/>
  <c r="AC3" i="32"/>
  <c r="AD3" i="32" s="1" a="1"/>
  <c r="AD3" i="32" s="1"/>
  <c r="X3" i="32"/>
  <c r="AA3" i="46" s="1"/>
  <c r="AE2" i="32"/>
  <c r="AC2" i="32"/>
  <c r="AD2" i="32" s="1" a="1"/>
  <c r="AD2" i="32" s="1"/>
  <c r="X2" i="32"/>
  <c r="AA2" i="46" s="1"/>
  <c r="AF57" i="31"/>
  <c r="AE57" i="31"/>
  <c r="AC57" i="31"/>
  <c r="AD57" i="31" s="1" a="1"/>
  <c r="AD57" i="31" s="1"/>
  <c r="AA57" i="31"/>
  <c r="AB57" i="31" s="1" a="1"/>
  <c r="AB57" i="31" s="1"/>
  <c r="X57" i="31"/>
  <c r="AF56" i="31"/>
  <c r="AE56" i="31"/>
  <c r="AC56" i="31"/>
  <c r="AD56" i="31" s="1" a="1"/>
  <c r="AD56" i="31" s="1"/>
  <c r="AA56" i="31"/>
  <c r="AB56" i="31" s="1" a="1"/>
  <c r="AB56" i="31" s="1"/>
  <c r="X56" i="31"/>
  <c r="AF55" i="31"/>
  <c r="AE55" i="31"/>
  <c r="AC55" i="31"/>
  <c r="AD55" i="31" s="1" a="1"/>
  <c r="AD55" i="31" s="1"/>
  <c r="AA55" i="31"/>
  <c r="AB55" i="31" s="1" a="1"/>
  <c r="AB55" i="31" s="1"/>
  <c r="X55" i="31"/>
  <c r="AF54" i="31"/>
  <c r="AE54" i="31"/>
  <c r="AC54" i="31"/>
  <c r="AD54" i="31" s="1" a="1"/>
  <c r="AD54" i="31" s="1"/>
  <c r="AA54" i="31"/>
  <c r="AB54" i="31" s="1" a="1"/>
  <c r="AB54" i="31" s="1"/>
  <c r="X54" i="31"/>
  <c r="AF53" i="31"/>
  <c r="AE53" i="31"/>
  <c r="AC53" i="31"/>
  <c r="AD53" i="31" s="1" a="1"/>
  <c r="AD53" i="31" s="1"/>
  <c r="AA53" i="31"/>
  <c r="AB53" i="31" s="1" a="1"/>
  <c r="AB53" i="31" s="1"/>
  <c r="X53" i="31"/>
  <c r="AF52" i="31"/>
  <c r="AE52" i="31"/>
  <c r="AC52" i="31"/>
  <c r="AD52" i="31" s="1" a="1"/>
  <c r="AD52" i="31" s="1"/>
  <c r="AA52" i="31"/>
  <c r="AB52" i="31" s="1" a="1"/>
  <c r="AB52" i="31" s="1"/>
  <c r="X52" i="31"/>
  <c r="AF51" i="31"/>
  <c r="AE51" i="31"/>
  <c r="AC51" i="31"/>
  <c r="AD51" i="31" s="1" a="1"/>
  <c r="AD51" i="31" s="1"/>
  <c r="AA51" i="31"/>
  <c r="AB51" i="31" s="1" a="1"/>
  <c r="AB51" i="31" s="1"/>
  <c r="X51" i="31"/>
  <c r="AF50" i="31"/>
  <c r="AE50" i="31"/>
  <c r="AC50" i="31"/>
  <c r="AD50" i="31" s="1" a="1"/>
  <c r="AD50" i="31" s="1"/>
  <c r="AA50" i="31"/>
  <c r="AB50" i="31" s="1" a="1"/>
  <c r="AB50" i="31" s="1"/>
  <c r="X50" i="31"/>
  <c r="AF49" i="31"/>
  <c r="AE49" i="31"/>
  <c r="AC49" i="31"/>
  <c r="AD49" i="31" s="1" a="1"/>
  <c r="AD49" i="31" s="1"/>
  <c r="AA49" i="31"/>
  <c r="AB49" i="31" s="1" a="1"/>
  <c r="AB49" i="31" s="1"/>
  <c r="X49" i="31"/>
  <c r="AF48" i="31"/>
  <c r="AE48" i="31"/>
  <c r="AC48" i="31"/>
  <c r="AD48" i="31" s="1" a="1"/>
  <c r="AD48" i="31" s="1"/>
  <c r="AA48" i="31"/>
  <c r="AB48" i="31" s="1" a="1"/>
  <c r="AB48" i="31" s="1"/>
  <c r="X48" i="31"/>
  <c r="AF47" i="31"/>
  <c r="AE47" i="31"/>
  <c r="AC47" i="31"/>
  <c r="AD47" i="31" s="1" a="1"/>
  <c r="AD47" i="31" s="1"/>
  <c r="AA47" i="31"/>
  <c r="AB47" i="31" s="1" a="1"/>
  <c r="AB47" i="31" s="1"/>
  <c r="X47" i="31"/>
  <c r="AF46" i="31"/>
  <c r="AE46" i="31"/>
  <c r="AC46" i="31"/>
  <c r="AD46" i="31" s="1" a="1"/>
  <c r="AD46" i="31" s="1"/>
  <c r="AA46" i="31"/>
  <c r="AB46" i="31" s="1" a="1"/>
  <c r="AB46" i="31" s="1"/>
  <c r="X46" i="31"/>
  <c r="AF45" i="31"/>
  <c r="AE45" i="31"/>
  <c r="AC45" i="31"/>
  <c r="AD45" i="31" s="1" a="1"/>
  <c r="AD45" i="31" s="1"/>
  <c r="AA45" i="31"/>
  <c r="AB45" i="31" s="1" a="1"/>
  <c r="AB45" i="31" s="1"/>
  <c r="X45" i="31"/>
  <c r="AF44" i="31"/>
  <c r="AE44" i="31"/>
  <c r="AC44" i="31"/>
  <c r="AD44" i="31" s="1" a="1"/>
  <c r="AD44" i="31" s="1"/>
  <c r="AA44" i="31"/>
  <c r="AB44" i="31" s="1" a="1"/>
  <c r="AB44" i="31" s="1"/>
  <c r="X44" i="31"/>
  <c r="AF43" i="31"/>
  <c r="AE43" i="31"/>
  <c r="AC43" i="31"/>
  <c r="AD43" i="31" s="1" a="1"/>
  <c r="AD43" i="31" s="1"/>
  <c r="AA43" i="31"/>
  <c r="AB43" i="31" s="1" a="1"/>
  <c r="AB43" i="31" s="1"/>
  <c r="X43" i="31"/>
  <c r="AF42" i="31"/>
  <c r="AE42" i="31"/>
  <c r="AC42" i="31"/>
  <c r="AD42" i="31" s="1" a="1"/>
  <c r="AD42" i="31" s="1"/>
  <c r="AA42" i="31"/>
  <c r="AB42" i="31" s="1" a="1"/>
  <c r="AB42" i="31" s="1"/>
  <c r="X42" i="31"/>
  <c r="AF41" i="31"/>
  <c r="AE41" i="31"/>
  <c r="AC41" i="31"/>
  <c r="AD41" i="31" s="1" a="1"/>
  <c r="AD41" i="31" s="1"/>
  <c r="AA41" i="31"/>
  <c r="AB41" i="31" s="1" a="1"/>
  <c r="AB41" i="31" s="1"/>
  <c r="X41" i="31"/>
  <c r="AF40" i="31"/>
  <c r="AE40" i="31"/>
  <c r="AC40" i="31"/>
  <c r="AD40" i="31" s="1" a="1"/>
  <c r="AD40" i="31" s="1"/>
  <c r="AA40" i="31"/>
  <c r="AB40" i="31" s="1" a="1"/>
  <c r="AB40" i="31" s="1"/>
  <c r="X40" i="31"/>
  <c r="AF39" i="31"/>
  <c r="AE39" i="31"/>
  <c r="AC39" i="31"/>
  <c r="AD39" i="31" s="1" a="1"/>
  <c r="AD39" i="31" s="1"/>
  <c r="AA39" i="31"/>
  <c r="AB39" i="31" s="1" a="1"/>
  <c r="AB39" i="31" s="1"/>
  <c r="X39" i="31"/>
  <c r="AF38" i="31"/>
  <c r="AE38" i="31"/>
  <c r="AC38" i="31"/>
  <c r="AD38" i="31" s="1" a="1"/>
  <c r="AD38" i="31" s="1"/>
  <c r="AA38" i="31"/>
  <c r="AB38" i="31" s="1" a="1"/>
  <c r="AB38" i="31" s="1"/>
  <c r="X38" i="31"/>
  <c r="AF37" i="31"/>
  <c r="AE37" i="31"/>
  <c r="AC37" i="31"/>
  <c r="AD37" i="31" s="1" a="1"/>
  <c r="AD37" i="31" s="1"/>
  <c r="AA37" i="31"/>
  <c r="AB37" i="31" s="1" a="1"/>
  <c r="AB37" i="31" s="1"/>
  <c r="X37" i="31"/>
  <c r="AF36" i="31"/>
  <c r="AE36" i="31"/>
  <c r="AC36" i="31"/>
  <c r="AD36" i="31" s="1" a="1"/>
  <c r="AD36" i="31" s="1"/>
  <c r="AA36" i="31"/>
  <c r="AB36" i="31" s="1" a="1"/>
  <c r="AB36" i="31" s="1"/>
  <c r="X36" i="31"/>
  <c r="AF35" i="31"/>
  <c r="AE35" i="31"/>
  <c r="AC35" i="31"/>
  <c r="AD35" i="31" s="1" a="1"/>
  <c r="AD35" i="31" s="1"/>
  <c r="AA35" i="31"/>
  <c r="AB35" i="31" s="1" a="1"/>
  <c r="AB35" i="31" s="1"/>
  <c r="X35" i="31"/>
  <c r="AF34" i="31"/>
  <c r="AE34" i="31"/>
  <c r="AC34" i="31"/>
  <c r="AD34" i="31" s="1" a="1"/>
  <c r="AD34" i="31" s="1"/>
  <c r="AA34" i="31"/>
  <c r="AB34" i="31" s="1" a="1"/>
  <c r="AB34" i="31" s="1"/>
  <c r="X34" i="31"/>
  <c r="AF33" i="31"/>
  <c r="AE33" i="31"/>
  <c r="AC33" i="31"/>
  <c r="AD33" i="31" s="1" a="1"/>
  <c r="AD33" i="31" s="1"/>
  <c r="AA33" i="31"/>
  <c r="AB33" i="31" s="1" a="1"/>
  <c r="AB33" i="31" s="1"/>
  <c r="X33" i="31"/>
  <c r="AF32" i="31"/>
  <c r="AE32" i="31"/>
  <c r="AC32" i="31"/>
  <c r="AD32" i="31" s="1" a="1"/>
  <c r="AD32" i="31" s="1"/>
  <c r="AA32" i="31"/>
  <c r="AB32" i="31" s="1" a="1"/>
  <c r="AB32" i="31" s="1"/>
  <c r="X32" i="31"/>
  <c r="AF31" i="31"/>
  <c r="AE31" i="31"/>
  <c r="AC31" i="31"/>
  <c r="AD31" i="31" s="1" a="1"/>
  <c r="AD31" i="31" s="1"/>
  <c r="AA31" i="31"/>
  <c r="AB31" i="31" s="1" a="1"/>
  <c r="AB31" i="31" s="1"/>
  <c r="X31" i="31"/>
  <c r="AF30" i="31"/>
  <c r="AE30" i="31"/>
  <c r="AC30" i="31"/>
  <c r="AD30" i="31" s="1" a="1"/>
  <c r="AD30" i="31" s="1"/>
  <c r="AA30" i="31"/>
  <c r="AB30" i="31" s="1" a="1"/>
  <c r="AB30" i="31" s="1"/>
  <c r="X30" i="31"/>
  <c r="AF29" i="31"/>
  <c r="AE29" i="31"/>
  <c r="AC29" i="31"/>
  <c r="AD29" i="31" s="1" a="1"/>
  <c r="AD29" i="31" s="1"/>
  <c r="AA29" i="31"/>
  <c r="AB29" i="31" s="1" a="1"/>
  <c r="AB29" i="31" s="1"/>
  <c r="X29" i="31"/>
  <c r="AF28" i="31"/>
  <c r="AE28" i="31"/>
  <c r="AC28" i="31"/>
  <c r="AD28" i="31" s="1" a="1"/>
  <c r="AD28" i="31" s="1"/>
  <c r="AA28" i="31"/>
  <c r="AB28" i="31" s="1" a="1"/>
  <c r="AB28" i="31" s="1"/>
  <c r="X28" i="31"/>
  <c r="AF27" i="31"/>
  <c r="AE27" i="31"/>
  <c r="AC27" i="31"/>
  <c r="AD27" i="31" s="1" a="1"/>
  <c r="AD27" i="31" s="1"/>
  <c r="AA27" i="31"/>
  <c r="AB27" i="31" s="1" a="1"/>
  <c r="AB27" i="31" s="1"/>
  <c r="X27" i="31"/>
  <c r="AF26" i="31"/>
  <c r="AE26" i="31"/>
  <c r="AC26" i="31"/>
  <c r="AD26" i="31" s="1" a="1"/>
  <c r="AD26" i="31" s="1"/>
  <c r="AA26" i="31"/>
  <c r="AB26" i="31" s="1" a="1"/>
  <c r="AB26" i="31" s="1"/>
  <c r="X26" i="31"/>
  <c r="AF25" i="31"/>
  <c r="AE25" i="31"/>
  <c r="AC25" i="31"/>
  <c r="AD25" i="31" s="1" a="1"/>
  <c r="AD25" i="31" s="1"/>
  <c r="AA25" i="31"/>
  <c r="AB25" i="31" s="1" a="1"/>
  <c r="AB25" i="31" s="1"/>
  <c r="X25" i="31"/>
  <c r="AF24" i="31"/>
  <c r="AE24" i="31"/>
  <c r="AC24" i="31"/>
  <c r="AD24" i="31" s="1" a="1"/>
  <c r="AD24" i="31" s="1"/>
  <c r="AA24" i="31"/>
  <c r="AB24" i="31" s="1" a="1"/>
  <c r="AB24" i="31" s="1"/>
  <c r="X24" i="31"/>
  <c r="AF23" i="31"/>
  <c r="AE23" i="31"/>
  <c r="AC23" i="31"/>
  <c r="AD23" i="31" s="1" a="1"/>
  <c r="AD23" i="31" s="1"/>
  <c r="AA23" i="31"/>
  <c r="AB23" i="31" s="1" a="1"/>
  <c r="AB23" i="31" s="1"/>
  <c r="X23" i="31"/>
  <c r="AF22" i="31"/>
  <c r="AE22" i="31"/>
  <c r="AC22" i="31"/>
  <c r="AD22" i="31" s="1" a="1"/>
  <c r="AD22" i="31" s="1"/>
  <c r="AA22" i="31"/>
  <c r="AB22" i="31" s="1" a="1"/>
  <c r="AB22" i="31" s="1"/>
  <c r="X22" i="31"/>
  <c r="AF21" i="31"/>
  <c r="AE21" i="31"/>
  <c r="AC21" i="31"/>
  <c r="AD21" i="31" s="1" a="1"/>
  <c r="AD21" i="31" s="1"/>
  <c r="AA21" i="31"/>
  <c r="AB21" i="31" s="1" a="1"/>
  <c r="AB21" i="31" s="1"/>
  <c r="X21" i="31"/>
  <c r="AF20" i="31"/>
  <c r="AE20" i="31"/>
  <c r="AC20" i="31"/>
  <c r="AD20" i="31" s="1" a="1"/>
  <c r="AD20" i="31" s="1"/>
  <c r="AA20" i="31"/>
  <c r="AB20" i="31" s="1" a="1"/>
  <c r="AB20" i="31" s="1"/>
  <c r="X20" i="31"/>
  <c r="AF19" i="31"/>
  <c r="AE19" i="31"/>
  <c r="AC19" i="31"/>
  <c r="AD19" i="31" s="1" a="1"/>
  <c r="AD19" i="31" s="1"/>
  <c r="AA19" i="31"/>
  <c r="AB19" i="31" s="1" a="1"/>
  <c r="AB19" i="31" s="1"/>
  <c r="X19" i="31"/>
  <c r="AF18" i="31"/>
  <c r="AE18" i="31"/>
  <c r="AC18" i="31"/>
  <c r="AD18" i="31" s="1" a="1"/>
  <c r="AD18" i="31" s="1"/>
  <c r="AA18" i="31"/>
  <c r="AB18" i="31" s="1" a="1"/>
  <c r="AB18" i="31" s="1"/>
  <c r="X18" i="31"/>
  <c r="AF17" i="31"/>
  <c r="AE17" i="31"/>
  <c r="AC17" i="31"/>
  <c r="AD17" i="31" s="1" a="1"/>
  <c r="AD17" i="31" s="1"/>
  <c r="AA17" i="31"/>
  <c r="AB17" i="31" s="1" a="1"/>
  <c r="AB17" i="31" s="1"/>
  <c r="X17" i="31"/>
  <c r="AF16" i="31"/>
  <c r="AE16" i="31"/>
  <c r="AC16" i="31"/>
  <c r="AD16" i="31" s="1" a="1"/>
  <c r="AD16" i="31" s="1"/>
  <c r="AA16" i="31"/>
  <c r="AB16" i="31" s="1" a="1"/>
  <c r="AB16" i="31" s="1"/>
  <c r="X16" i="31"/>
  <c r="AF15" i="31"/>
  <c r="AE15" i="31"/>
  <c r="AC15" i="31"/>
  <c r="AD15" i="31" s="1" a="1"/>
  <c r="AD15" i="31" s="1"/>
  <c r="AA15" i="31"/>
  <c r="AB15" i="31" s="1" a="1"/>
  <c r="AB15" i="31" s="1"/>
  <c r="X15" i="31"/>
  <c r="AF14" i="31"/>
  <c r="AE14" i="31"/>
  <c r="AC14" i="31"/>
  <c r="AD14" i="31" s="1" a="1"/>
  <c r="AD14" i="31" s="1"/>
  <c r="AA14" i="31"/>
  <c r="AB14" i="31" s="1" a="1"/>
  <c r="AB14" i="31" s="1"/>
  <c r="X14" i="31"/>
  <c r="AF13" i="31"/>
  <c r="AE13" i="31"/>
  <c r="AC13" i="31"/>
  <c r="AD13" i="31" s="1" a="1"/>
  <c r="AD13" i="31" s="1"/>
  <c r="AA13" i="31"/>
  <c r="AB13" i="31" s="1" a="1"/>
  <c r="AB13" i="31" s="1"/>
  <c r="X13" i="31"/>
  <c r="AF12" i="31"/>
  <c r="AE12" i="31"/>
  <c r="AC12" i="31"/>
  <c r="AD12" i="31" s="1" a="1"/>
  <c r="AD12" i="31" s="1"/>
  <c r="AA12" i="31"/>
  <c r="AB12" i="31" s="1" a="1"/>
  <c r="AB12" i="31" s="1"/>
  <c r="X12" i="31"/>
  <c r="AF11" i="31"/>
  <c r="AE11" i="31"/>
  <c r="AC11" i="31"/>
  <c r="AD11" i="31" s="1" a="1"/>
  <c r="AD11" i="31" s="1"/>
  <c r="AA11" i="31"/>
  <c r="AB11" i="31" s="1" a="1"/>
  <c r="AB11" i="31" s="1"/>
  <c r="X11" i="31"/>
  <c r="AF10" i="31"/>
  <c r="AE10" i="31"/>
  <c r="AC10" i="31"/>
  <c r="AD10" i="31" s="1" a="1"/>
  <c r="AD10" i="31" s="1"/>
  <c r="AA10" i="31"/>
  <c r="AB10" i="31" s="1" a="1"/>
  <c r="AB10" i="31" s="1"/>
  <c r="X10" i="31"/>
  <c r="AF9" i="31"/>
  <c r="AE9" i="31"/>
  <c r="AC9" i="31"/>
  <c r="AD9" i="31" s="1" a="1"/>
  <c r="AD9" i="31" s="1"/>
  <c r="AA9" i="31"/>
  <c r="AB9" i="31" s="1" a="1"/>
  <c r="AB9" i="31" s="1"/>
  <c r="X9" i="31"/>
  <c r="AF8" i="31"/>
  <c r="AE8" i="31"/>
  <c r="AC8" i="31"/>
  <c r="AD8" i="31" s="1" a="1"/>
  <c r="AD8" i="31" s="1"/>
  <c r="AA8" i="31"/>
  <c r="AB8" i="31" s="1" a="1"/>
  <c r="AB8" i="31" s="1"/>
  <c r="X8" i="31"/>
  <c r="AF7" i="31"/>
  <c r="AE7" i="31"/>
  <c r="AC7" i="31"/>
  <c r="AD7" i="31" s="1" a="1"/>
  <c r="AD7" i="31" s="1"/>
  <c r="AA7" i="31"/>
  <c r="AB7" i="31" s="1" a="1"/>
  <c r="AB7" i="31" s="1"/>
  <c r="X7" i="31"/>
  <c r="AF6" i="31"/>
  <c r="AE6" i="31"/>
  <c r="AC6" i="31"/>
  <c r="AD6" i="31" s="1" a="1"/>
  <c r="AD6" i="31" s="1"/>
  <c r="AA6" i="31"/>
  <c r="AB6" i="31" s="1" a="1"/>
  <c r="AB6" i="31" s="1"/>
  <c r="X6" i="31"/>
  <c r="AF5" i="31"/>
  <c r="AE5" i="31"/>
  <c r="AC5" i="31"/>
  <c r="AD5" i="31" s="1" a="1"/>
  <c r="AD5" i="31" s="1"/>
  <c r="AA5" i="31"/>
  <c r="AB5" i="31" s="1" a="1"/>
  <c r="AB5" i="31" s="1"/>
  <c r="X5" i="31"/>
  <c r="AF4" i="31"/>
  <c r="AE4" i="31"/>
  <c r="AC4" i="31"/>
  <c r="AD4" i="31" s="1" a="1"/>
  <c r="AD4" i="31" s="1"/>
  <c r="AA4" i="31"/>
  <c r="AB4" i="31" s="1" a="1"/>
  <c r="AB4" i="31" s="1"/>
  <c r="X4" i="31"/>
  <c r="AE3" i="31"/>
  <c r="AC3" i="31"/>
  <c r="AD3" i="31" s="1" a="1"/>
  <c r="AD3" i="31" s="1"/>
  <c r="X3" i="31"/>
  <c r="AE2" i="31"/>
  <c r="AC2" i="31"/>
  <c r="AD2" i="31" s="1" a="1"/>
  <c r="AD2" i="31" s="1"/>
  <c r="X2" i="31"/>
  <c r="AF57" i="30"/>
  <c r="AE57" i="30"/>
  <c r="AC57" i="30"/>
  <c r="AD57" i="30" s="1" a="1"/>
  <c r="AD57" i="30" s="1"/>
  <c r="AA57" i="30"/>
  <c r="AB57" i="30" s="1" a="1"/>
  <c r="AB57" i="30" s="1"/>
  <c r="AF56" i="30"/>
  <c r="AE56" i="30"/>
  <c r="AC56" i="30"/>
  <c r="AD56" i="30" s="1" a="1"/>
  <c r="AD56" i="30" s="1"/>
  <c r="AA56" i="30"/>
  <c r="AB56" i="30" s="1" a="1"/>
  <c r="AB56" i="30" s="1"/>
  <c r="AF55" i="30"/>
  <c r="AE55" i="30"/>
  <c r="AC55" i="30"/>
  <c r="AD55" i="30" s="1" a="1"/>
  <c r="AD55" i="30" s="1"/>
  <c r="AA55" i="30"/>
  <c r="AB55" i="30" s="1" a="1"/>
  <c r="AB55" i="30" s="1"/>
  <c r="AF54" i="30"/>
  <c r="AE54" i="30"/>
  <c r="AC54" i="30"/>
  <c r="AD54" i="30" s="1" a="1"/>
  <c r="AD54" i="30" s="1"/>
  <c r="AA54" i="30"/>
  <c r="AB54" i="30" s="1" a="1"/>
  <c r="AB54" i="30" s="1"/>
  <c r="AF53" i="30"/>
  <c r="AE53" i="30"/>
  <c r="AC53" i="30"/>
  <c r="AD53" i="30" s="1" a="1"/>
  <c r="AD53" i="30" s="1"/>
  <c r="AA53" i="30"/>
  <c r="AB53" i="30" s="1" a="1"/>
  <c r="AB53" i="30" s="1"/>
  <c r="AF52" i="30"/>
  <c r="AE52" i="30"/>
  <c r="AC52" i="30"/>
  <c r="AD52" i="30" s="1" a="1"/>
  <c r="AD52" i="30" s="1"/>
  <c r="AA52" i="30"/>
  <c r="AB52" i="30" s="1" a="1"/>
  <c r="AB52" i="30" s="1"/>
  <c r="AF51" i="30"/>
  <c r="AE51" i="30"/>
  <c r="AC51" i="30"/>
  <c r="AD51" i="30" s="1" a="1"/>
  <c r="AD51" i="30" s="1"/>
  <c r="AA51" i="30"/>
  <c r="AB51" i="30" s="1" a="1"/>
  <c r="AB51" i="30" s="1"/>
  <c r="AF50" i="30"/>
  <c r="AE50" i="30"/>
  <c r="AC50" i="30"/>
  <c r="AD50" i="30" s="1" a="1"/>
  <c r="AD50" i="30" s="1"/>
  <c r="AA50" i="30"/>
  <c r="AB50" i="30" s="1" a="1"/>
  <c r="AB50" i="30" s="1"/>
  <c r="AF49" i="30"/>
  <c r="AE49" i="30"/>
  <c r="AC49" i="30"/>
  <c r="AD49" i="30" s="1" a="1"/>
  <c r="AD49" i="30" s="1"/>
  <c r="AA49" i="30"/>
  <c r="AB49" i="30" s="1" a="1"/>
  <c r="AB49" i="30" s="1"/>
  <c r="AF48" i="30"/>
  <c r="AE48" i="30"/>
  <c r="AC48" i="30"/>
  <c r="AD48" i="30" s="1" a="1"/>
  <c r="AD48" i="30" s="1"/>
  <c r="AA48" i="30"/>
  <c r="AB48" i="30" s="1" a="1"/>
  <c r="AB48" i="30" s="1"/>
  <c r="AF47" i="30"/>
  <c r="AE47" i="30"/>
  <c r="AC47" i="30"/>
  <c r="AD47" i="30" s="1" a="1"/>
  <c r="AD47" i="30" s="1"/>
  <c r="AA47" i="30"/>
  <c r="AB47" i="30" s="1" a="1"/>
  <c r="AB47" i="30" s="1"/>
  <c r="AF46" i="30"/>
  <c r="AE46" i="30"/>
  <c r="AC46" i="30"/>
  <c r="AD46" i="30" s="1" a="1"/>
  <c r="AD46" i="30" s="1"/>
  <c r="AA46" i="30"/>
  <c r="AB46" i="30" s="1" a="1"/>
  <c r="AB46" i="30" s="1"/>
  <c r="AF45" i="30"/>
  <c r="AE45" i="30"/>
  <c r="AC45" i="30"/>
  <c r="AD45" i="30" s="1" a="1"/>
  <c r="AD45" i="30" s="1"/>
  <c r="AA45" i="30"/>
  <c r="AB45" i="30" s="1" a="1"/>
  <c r="AB45" i="30" s="1"/>
  <c r="AF44" i="30"/>
  <c r="AE44" i="30"/>
  <c r="AC44" i="30"/>
  <c r="AD44" i="30" s="1" a="1"/>
  <c r="AD44" i="30" s="1"/>
  <c r="AA44" i="30"/>
  <c r="AB44" i="30" s="1" a="1"/>
  <c r="AB44" i="30" s="1"/>
  <c r="AF43" i="30"/>
  <c r="AE43" i="30"/>
  <c r="AC43" i="30"/>
  <c r="AD43" i="30" s="1" a="1"/>
  <c r="AD43" i="30" s="1"/>
  <c r="AA43" i="30"/>
  <c r="AB43" i="30" s="1" a="1"/>
  <c r="AB43" i="30" s="1"/>
  <c r="AF42" i="30"/>
  <c r="AE42" i="30"/>
  <c r="AC42" i="30"/>
  <c r="AD42" i="30" s="1" a="1"/>
  <c r="AD42" i="30" s="1"/>
  <c r="AA42" i="30"/>
  <c r="AB42" i="30" s="1" a="1"/>
  <c r="AB42" i="30" s="1"/>
  <c r="AF41" i="30"/>
  <c r="AE41" i="30"/>
  <c r="AC41" i="30"/>
  <c r="AD41" i="30" s="1" a="1"/>
  <c r="AD41" i="30" s="1"/>
  <c r="AA41" i="30"/>
  <c r="AB41" i="30" s="1" a="1"/>
  <c r="AB41" i="30" s="1"/>
  <c r="AF40" i="30"/>
  <c r="AE40" i="30"/>
  <c r="AC40" i="30"/>
  <c r="AD40" i="30" s="1" a="1"/>
  <c r="AD40" i="30" s="1"/>
  <c r="AA40" i="30"/>
  <c r="AB40" i="30" s="1" a="1"/>
  <c r="AB40" i="30" s="1"/>
  <c r="AF39" i="30"/>
  <c r="AE39" i="30"/>
  <c r="AC39" i="30"/>
  <c r="AD39" i="30" s="1" a="1"/>
  <c r="AD39" i="30" s="1"/>
  <c r="AA39" i="30"/>
  <c r="AB39" i="30" s="1" a="1"/>
  <c r="AB39" i="30" s="1"/>
  <c r="AF38" i="30"/>
  <c r="AE38" i="30"/>
  <c r="AC38" i="30"/>
  <c r="AD38" i="30" s="1" a="1"/>
  <c r="AD38" i="30" s="1"/>
  <c r="AA38" i="30"/>
  <c r="AB38" i="30" s="1" a="1"/>
  <c r="AB38" i="30" s="1"/>
  <c r="AF37" i="30"/>
  <c r="AE37" i="30"/>
  <c r="AC37" i="30"/>
  <c r="AD37" i="30" s="1" a="1"/>
  <c r="AD37" i="30" s="1"/>
  <c r="AA37" i="30"/>
  <c r="AB37" i="30" s="1" a="1"/>
  <c r="AB37" i="30" s="1"/>
  <c r="AF36" i="30"/>
  <c r="AE36" i="30"/>
  <c r="AC36" i="30"/>
  <c r="AD36" i="30" s="1" a="1"/>
  <c r="AD36" i="30" s="1"/>
  <c r="AA36" i="30"/>
  <c r="AB36" i="30" s="1" a="1"/>
  <c r="AB36" i="30" s="1"/>
  <c r="AF35" i="30"/>
  <c r="AE35" i="30"/>
  <c r="AC35" i="30"/>
  <c r="AD35" i="30" s="1" a="1"/>
  <c r="AD35" i="30" s="1"/>
  <c r="AA35" i="30"/>
  <c r="AB35" i="30" s="1" a="1"/>
  <c r="AB35" i="30" s="1"/>
  <c r="AF34" i="30"/>
  <c r="AE34" i="30"/>
  <c r="AC34" i="30"/>
  <c r="AD34" i="30" s="1" a="1"/>
  <c r="AD34" i="30" s="1"/>
  <c r="AA34" i="30"/>
  <c r="AB34" i="30" s="1" a="1"/>
  <c r="AB34" i="30" s="1"/>
  <c r="AF33" i="30"/>
  <c r="AE33" i="30"/>
  <c r="AC33" i="30"/>
  <c r="AD33" i="30" s="1" a="1"/>
  <c r="AD33" i="30" s="1"/>
  <c r="AA33" i="30"/>
  <c r="AB33" i="30" s="1" a="1"/>
  <c r="AB33" i="30" s="1"/>
  <c r="AF32" i="30"/>
  <c r="AE32" i="30"/>
  <c r="AC32" i="30"/>
  <c r="AD32" i="30" s="1" a="1"/>
  <c r="AD32" i="30" s="1"/>
  <c r="AA32" i="30"/>
  <c r="AB32" i="30" s="1" a="1"/>
  <c r="AB32" i="30" s="1"/>
  <c r="AF31" i="30"/>
  <c r="AE31" i="30"/>
  <c r="AC31" i="30"/>
  <c r="AD31" i="30" s="1" a="1"/>
  <c r="AD31" i="30" s="1"/>
  <c r="AA31" i="30"/>
  <c r="AB31" i="30" s="1" a="1"/>
  <c r="AB31" i="30" s="1"/>
  <c r="AF30" i="30"/>
  <c r="AE30" i="30"/>
  <c r="AC30" i="30"/>
  <c r="AD30" i="30" s="1" a="1"/>
  <c r="AD30" i="30" s="1"/>
  <c r="AA30" i="30"/>
  <c r="AB30" i="30" s="1" a="1"/>
  <c r="AB30" i="30" s="1"/>
  <c r="AF29" i="30"/>
  <c r="AE29" i="30"/>
  <c r="AC29" i="30"/>
  <c r="AD29" i="30" s="1" a="1"/>
  <c r="AD29" i="30" s="1"/>
  <c r="AA29" i="30"/>
  <c r="AB29" i="30" s="1" a="1"/>
  <c r="AB29" i="30" s="1"/>
  <c r="AF28" i="30"/>
  <c r="AE28" i="30"/>
  <c r="AC28" i="30"/>
  <c r="AD28" i="30" s="1" a="1"/>
  <c r="AD28" i="30" s="1"/>
  <c r="AA28" i="30"/>
  <c r="AB28" i="30" s="1" a="1"/>
  <c r="AB28" i="30" s="1"/>
  <c r="AF27" i="30"/>
  <c r="AE27" i="30"/>
  <c r="AC27" i="30"/>
  <c r="AD27" i="30" s="1" a="1"/>
  <c r="AD27" i="30" s="1"/>
  <c r="AA27" i="30"/>
  <c r="AB27" i="30" s="1" a="1"/>
  <c r="AB27" i="30" s="1"/>
  <c r="AF26" i="30"/>
  <c r="AE26" i="30"/>
  <c r="AC26" i="30"/>
  <c r="AD26" i="30" s="1" a="1"/>
  <c r="AD26" i="30" s="1"/>
  <c r="AA26" i="30"/>
  <c r="AB26" i="30" s="1" a="1"/>
  <c r="AB26" i="30" s="1"/>
  <c r="AF25" i="30"/>
  <c r="AE25" i="30"/>
  <c r="AC25" i="30"/>
  <c r="AD25" i="30" s="1" a="1"/>
  <c r="AD25" i="30" s="1"/>
  <c r="AA25" i="30"/>
  <c r="AB25" i="30" s="1" a="1"/>
  <c r="AB25" i="30" s="1"/>
  <c r="AF24" i="30"/>
  <c r="AE24" i="30"/>
  <c r="AC24" i="30"/>
  <c r="AD24" i="30" s="1" a="1"/>
  <c r="AD24" i="30" s="1"/>
  <c r="AA24" i="30"/>
  <c r="AB24" i="30" s="1" a="1"/>
  <c r="AB24" i="30" s="1"/>
  <c r="AF23" i="30"/>
  <c r="AE23" i="30"/>
  <c r="AC23" i="30"/>
  <c r="AD23" i="30" s="1" a="1"/>
  <c r="AD23" i="30" s="1"/>
  <c r="AA23" i="30"/>
  <c r="AB23" i="30" s="1" a="1"/>
  <c r="AB23" i="30" s="1"/>
  <c r="AF22" i="30"/>
  <c r="AE22" i="30"/>
  <c r="AC22" i="30"/>
  <c r="AD22" i="30" s="1" a="1"/>
  <c r="AD22" i="30" s="1"/>
  <c r="AA22" i="30"/>
  <c r="AB22" i="30" s="1" a="1"/>
  <c r="AB22" i="30" s="1"/>
  <c r="AF21" i="30"/>
  <c r="AE21" i="30"/>
  <c r="AC21" i="30"/>
  <c r="AD21" i="30" s="1" a="1"/>
  <c r="AD21" i="30" s="1"/>
  <c r="AA21" i="30"/>
  <c r="AB21" i="30" s="1" a="1"/>
  <c r="AB21" i="30" s="1"/>
  <c r="AF20" i="30"/>
  <c r="AE20" i="30"/>
  <c r="AC20" i="30"/>
  <c r="AD20" i="30" s="1" a="1"/>
  <c r="AD20" i="30" s="1"/>
  <c r="AA20" i="30"/>
  <c r="AB20" i="30" s="1" a="1"/>
  <c r="AB20" i="30" s="1"/>
  <c r="AF19" i="30"/>
  <c r="AE19" i="30"/>
  <c r="AC19" i="30"/>
  <c r="AD19" i="30" s="1" a="1"/>
  <c r="AD19" i="30" s="1"/>
  <c r="AA19" i="30"/>
  <c r="AB19" i="30" s="1" a="1"/>
  <c r="AB19" i="30" s="1"/>
  <c r="AF18" i="30"/>
  <c r="AE18" i="30"/>
  <c r="AC18" i="30"/>
  <c r="AD18" i="30" s="1" a="1"/>
  <c r="AD18" i="30" s="1"/>
  <c r="AA18" i="30"/>
  <c r="AB18" i="30" s="1" a="1"/>
  <c r="AB18" i="30" s="1"/>
  <c r="AF17" i="30"/>
  <c r="AE17" i="30"/>
  <c r="AC17" i="30"/>
  <c r="AD17" i="30" s="1" a="1"/>
  <c r="AD17" i="30" s="1"/>
  <c r="AA17" i="30"/>
  <c r="AB17" i="30" s="1" a="1"/>
  <c r="AB17" i="30" s="1"/>
  <c r="AE16" i="30"/>
  <c r="AC16" i="30"/>
  <c r="AD16" i="30" s="1" a="1"/>
  <c r="AD16" i="30" s="1"/>
  <c r="AE15" i="30"/>
  <c r="AC15" i="30"/>
  <c r="AD15" i="30" s="1" a="1"/>
  <c r="AD15" i="30" s="1"/>
  <c r="AE14" i="30"/>
  <c r="AC14" i="30"/>
  <c r="AD14" i="30" s="1" a="1"/>
  <c r="AD14" i="30" s="1"/>
  <c r="AE13" i="30"/>
  <c r="AC13" i="30"/>
  <c r="AD13" i="30" s="1" a="1"/>
  <c r="AD13" i="30" s="1"/>
  <c r="AE12" i="30"/>
  <c r="AC12" i="30"/>
  <c r="AD12" i="30" s="1" a="1"/>
  <c r="AD12" i="30" s="1"/>
  <c r="AE11" i="30"/>
  <c r="AC11" i="30"/>
  <c r="AD11" i="30" s="1" a="1"/>
  <c r="AD11" i="30" s="1"/>
  <c r="AE10" i="30"/>
  <c r="AC10" i="30"/>
  <c r="AD10" i="30" s="1" a="1"/>
  <c r="AD10" i="30" s="1"/>
  <c r="AE9" i="30"/>
  <c r="AC9" i="30"/>
  <c r="AD9" i="30" s="1" a="1"/>
  <c r="AD9" i="30" s="1"/>
  <c r="AE8" i="30"/>
  <c r="AC8" i="30"/>
  <c r="AD8" i="30" s="1" a="1"/>
  <c r="AD8" i="30" s="1"/>
  <c r="AE7" i="30"/>
  <c r="AC7" i="30"/>
  <c r="AD7" i="30" s="1" a="1"/>
  <c r="AD7" i="30" s="1"/>
  <c r="AE6" i="30"/>
  <c r="AC6" i="30"/>
  <c r="AD6" i="30" s="1" a="1"/>
  <c r="AD6" i="30" s="1"/>
  <c r="AE5" i="30"/>
  <c r="AC5" i="30"/>
  <c r="AD5" i="30" s="1" a="1"/>
  <c r="AD5" i="30" s="1"/>
  <c r="AE4" i="30"/>
  <c r="AC4" i="30"/>
  <c r="AD4" i="30" s="1" a="1"/>
  <c r="AD4" i="30" s="1"/>
  <c r="AE3" i="30"/>
  <c r="AC3" i="30"/>
  <c r="AD3" i="30" s="1" a="1"/>
  <c r="AD3" i="30" s="1"/>
  <c r="AE2" i="30"/>
  <c r="AC2" i="30"/>
  <c r="AD2" i="30" s="1" a="1"/>
  <c r="AD2" i="30" s="1"/>
  <c r="AF57" i="29"/>
  <c r="AD57" i="29" a="1"/>
  <c r="AD57" i="29" s="1"/>
  <c r="AA57" i="29"/>
  <c r="AB57" i="29" s="1" a="1"/>
  <c r="AB57" i="29" s="1"/>
  <c r="AF56" i="29"/>
  <c r="AD56" i="29" a="1"/>
  <c r="AD56" i="29" s="1"/>
  <c r="AA56" i="29"/>
  <c r="AB56" i="29" s="1" a="1"/>
  <c r="AB56" i="29" s="1"/>
  <c r="AF55" i="29"/>
  <c r="AD55" i="29" a="1"/>
  <c r="AD55" i="29" s="1"/>
  <c r="AA55" i="29"/>
  <c r="AB55" i="29" s="1" a="1"/>
  <c r="AB55" i="29" s="1"/>
  <c r="AF54" i="29"/>
  <c r="AD54" i="29" a="1"/>
  <c r="AD54" i="29" s="1"/>
  <c r="AA54" i="29"/>
  <c r="AB54" i="29" s="1" a="1"/>
  <c r="AB54" i="29" s="1"/>
  <c r="AF53" i="29"/>
  <c r="AD53" i="29" a="1"/>
  <c r="AD53" i="29" s="1"/>
  <c r="AA53" i="29"/>
  <c r="AB53" i="29" s="1" a="1"/>
  <c r="AB53" i="29" s="1"/>
  <c r="AF52" i="29"/>
  <c r="AD52" i="29" a="1"/>
  <c r="AD52" i="29" s="1"/>
  <c r="AA52" i="29"/>
  <c r="AB52" i="29" s="1" a="1"/>
  <c r="AB52" i="29" s="1"/>
  <c r="AF51" i="29"/>
  <c r="AD51" i="29" a="1"/>
  <c r="AD51" i="29" s="1"/>
  <c r="AA51" i="29"/>
  <c r="AB51" i="29" s="1" a="1"/>
  <c r="AB51" i="29" s="1"/>
  <c r="AF50" i="29"/>
  <c r="AD50" i="29" a="1"/>
  <c r="AD50" i="29" s="1"/>
  <c r="AA50" i="29"/>
  <c r="AB50" i="29" s="1" a="1"/>
  <c r="AB50" i="29" s="1"/>
  <c r="AF49" i="29"/>
  <c r="AD49" i="29" a="1"/>
  <c r="AD49" i="29" s="1"/>
  <c r="AA49" i="29"/>
  <c r="AB49" i="29" s="1" a="1"/>
  <c r="AB49" i="29" s="1"/>
  <c r="AF48" i="29"/>
  <c r="AD48" i="29" a="1"/>
  <c r="AD48" i="29" s="1"/>
  <c r="AA48" i="29"/>
  <c r="AB48" i="29" s="1" a="1"/>
  <c r="AB48" i="29" s="1"/>
  <c r="AF47" i="29"/>
  <c r="AD47" i="29" a="1"/>
  <c r="AD47" i="29" s="1"/>
  <c r="AA47" i="29"/>
  <c r="AB47" i="29" s="1" a="1"/>
  <c r="AB47" i="29" s="1"/>
  <c r="AF46" i="29"/>
  <c r="AD46" i="29" a="1"/>
  <c r="AD46" i="29" s="1"/>
  <c r="AA46" i="29"/>
  <c r="AB46" i="29" s="1" a="1"/>
  <c r="AB46" i="29" s="1"/>
  <c r="AF45" i="29"/>
  <c r="AD45" i="29" a="1"/>
  <c r="AD45" i="29" s="1"/>
  <c r="AA45" i="29"/>
  <c r="AB45" i="29" s="1" a="1"/>
  <c r="AB45" i="29" s="1"/>
  <c r="AF44" i="29"/>
  <c r="AD44" i="29" a="1"/>
  <c r="AD44" i="29" s="1"/>
  <c r="AA44" i="29"/>
  <c r="AB44" i="29" s="1" a="1"/>
  <c r="AB44" i="29" s="1"/>
  <c r="AF43" i="29"/>
  <c r="AD43" i="29" a="1"/>
  <c r="AD43" i="29" s="1"/>
  <c r="AA43" i="29"/>
  <c r="AB43" i="29" s="1" a="1"/>
  <c r="AB43" i="29" s="1"/>
  <c r="AF42" i="29"/>
  <c r="AD42" i="29" a="1"/>
  <c r="AD42" i="29" s="1"/>
  <c r="AA42" i="29"/>
  <c r="AB42" i="29" s="1" a="1"/>
  <c r="AB42" i="29" s="1"/>
  <c r="AF41" i="29"/>
  <c r="AD41" i="29" a="1"/>
  <c r="AD41" i="29" s="1"/>
  <c r="AA41" i="29"/>
  <c r="AB41" i="29" s="1" a="1"/>
  <c r="AB41" i="29" s="1"/>
  <c r="AF40" i="29"/>
  <c r="AD40" i="29" a="1"/>
  <c r="AD40" i="29" s="1"/>
  <c r="AA40" i="29"/>
  <c r="AB40" i="29" s="1" a="1"/>
  <c r="AB40" i="29" s="1"/>
  <c r="AF39" i="29"/>
  <c r="AD39" i="29" a="1"/>
  <c r="AD39" i="29" s="1"/>
  <c r="AA39" i="29"/>
  <c r="AB39" i="29" s="1" a="1"/>
  <c r="AB39" i="29" s="1"/>
  <c r="AF38" i="29"/>
  <c r="AD38" i="29" a="1"/>
  <c r="AD38" i="29" s="1"/>
  <c r="AA38" i="29"/>
  <c r="AB38" i="29" s="1" a="1"/>
  <c r="AB38" i="29" s="1"/>
  <c r="AF37" i="29"/>
  <c r="AD37" i="29" a="1"/>
  <c r="AD37" i="29" s="1"/>
  <c r="AA37" i="29"/>
  <c r="AB37" i="29" s="1" a="1"/>
  <c r="AB37" i="29" s="1"/>
  <c r="AF36" i="29"/>
  <c r="AD36" i="29" a="1"/>
  <c r="AD36" i="29" s="1"/>
  <c r="AA36" i="29"/>
  <c r="AB36" i="29" s="1" a="1"/>
  <c r="AB36" i="29" s="1"/>
  <c r="AF35" i="29"/>
  <c r="AD35" i="29" a="1"/>
  <c r="AD35" i="29" s="1"/>
  <c r="AA35" i="29"/>
  <c r="AB35" i="29" s="1" a="1"/>
  <c r="AB35" i="29" s="1"/>
  <c r="AF34" i="29"/>
  <c r="AD34" i="29" a="1"/>
  <c r="AD34" i="29" s="1"/>
  <c r="AA34" i="29"/>
  <c r="AB34" i="29" s="1" a="1"/>
  <c r="AB34" i="29" s="1"/>
  <c r="AF33" i="29"/>
  <c r="AD33" i="29" a="1"/>
  <c r="AD33" i="29" s="1"/>
  <c r="AA33" i="29"/>
  <c r="AB33" i="29" s="1" a="1"/>
  <c r="AB33" i="29" s="1"/>
  <c r="AF32" i="29"/>
  <c r="AD32" i="29" a="1"/>
  <c r="AD32" i="29" s="1"/>
  <c r="AA32" i="29"/>
  <c r="AB32" i="29" s="1" a="1"/>
  <c r="AB32" i="29" s="1"/>
  <c r="AF31" i="29"/>
  <c r="AD31" i="29" a="1"/>
  <c r="AD31" i="29" s="1"/>
  <c r="AA31" i="29"/>
  <c r="AB31" i="29" s="1" a="1"/>
  <c r="AB31" i="29" s="1"/>
  <c r="AF30" i="29"/>
  <c r="AD30" i="29" a="1"/>
  <c r="AD30" i="29" s="1"/>
  <c r="AA30" i="29"/>
  <c r="AB30" i="29" s="1" a="1"/>
  <c r="AB30" i="29" s="1"/>
  <c r="AF29" i="29"/>
  <c r="AD29" i="29" a="1"/>
  <c r="AD29" i="29" s="1"/>
  <c r="AA29" i="29"/>
  <c r="AB29" i="29" s="1" a="1"/>
  <c r="AB29" i="29" s="1"/>
  <c r="AF28" i="29"/>
  <c r="AD28" i="29" a="1"/>
  <c r="AD28" i="29" s="1"/>
  <c r="AA28" i="29"/>
  <c r="AB28" i="29" s="1" a="1"/>
  <c r="AB28" i="29" s="1"/>
  <c r="AF27" i="29"/>
  <c r="AD27" i="29" a="1"/>
  <c r="AD27" i="29" s="1"/>
  <c r="AA27" i="29"/>
  <c r="AB27" i="29" s="1" a="1"/>
  <c r="AB27" i="29" s="1"/>
  <c r="AF26" i="29"/>
  <c r="AD26" i="29" a="1"/>
  <c r="AD26" i="29" s="1"/>
  <c r="AA26" i="29"/>
  <c r="AB26" i="29" s="1" a="1"/>
  <c r="AB26" i="29" s="1"/>
  <c r="AF25" i="29"/>
  <c r="AD25" i="29" a="1"/>
  <c r="AD25" i="29" s="1"/>
  <c r="AA25" i="29"/>
  <c r="AB25" i="29" s="1" a="1"/>
  <c r="AB25" i="29" s="1"/>
  <c r="AF24" i="29"/>
  <c r="AD24" i="29" a="1"/>
  <c r="AD24" i="29" s="1"/>
  <c r="AA24" i="29"/>
  <c r="AB24" i="29" s="1" a="1"/>
  <c r="AB24" i="29" s="1"/>
  <c r="AF23" i="29"/>
  <c r="AD23" i="29" a="1"/>
  <c r="AD23" i="29" s="1"/>
  <c r="AA23" i="29"/>
  <c r="AB23" i="29" s="1" a="1"/>
  <c r="AB23" i="29" s="1"/>
  <c r="AF22" i="29"/>
  <c r="AD22" i="29" a="1"/>
  <c r="AD22" i="29" s="1"/>
  <c r="AA22" i="29"/>
  <c r="AB22" i="29" s="1" a="1"/>
  <c r="AB22" i="29" s="1"/>
  <c r="AD21" i="29" a="1"/>
  <c r="AD21" i="29" s="1"/>
  <c r="AD20" i="29" a="1"/>
  <c r="AD20" i="29" s="1"/>
  <c r="AD19" i="29" a="1"/>
  <c r="AD19" i="29" s="1"/>
  <c r="AD18" i="29" a="1"/>
  <c r="AD18" i="29" s="1"/>
  <c r="AD17" i="29" a="1"/>
  <c r="AD17" i="29" s="1"/>
  <c r="AD16" i="29" a="1"/>
  <c r="AD16" i="29" s="1"/>
  <c r="AD15" i="29" a="1"/>
  <c r="AD15" i="29" s="1"/>
  <c r="AD14" i="29" a="1"/>
  <c r="AD14" i="29" s="1"/>
  <c r="AD13" i="29" a="1"/>
  <c r="AD13" i="29" s="1"/>
  <c r="AD12" i="29" a="1"/>
  <c r="AD12" i="29" s="1"/>
  <c r="AD11" i="29" a="1"/>
  <c r="AD11" i="29" s="1"/>
  <c r="AD10" i="29" a="1"/>
  <c r="AD10" i="29" s="1"/>
  <c r="AD9" i="29" a="1"/>
  <c r="AD9" i="29" s="1"/>
  <c r="AD8" i="29" a="1"/>
  <c r="AD8" i="29" s="1"/>
  <c r="AD7" i="29" a="1"/>
  <c r="AD7" i="29" s="1"/>
  <c r="AD6" i="29" a="1"/>
  <c r="AD6" i="29" s="1"/>
  <c r="AD5" i="29" a="1"/>
  <c r="AD5" i="29" s="1"/>
  <c r="AD4" i="29" a="1"/>
  <c r="AD4" i="29" s="1"/>
  <c r="AE8" i="29"/>
  <c r="AE9" i="29" s="1"/>
  <c r="AE10" i="29" s="1"/>
  <c r="AE11" i="29" s="1"/>
  <c r="AE12" i="29" s="1"/>
  <c r="AE13" i="29" s="1"/>
  <c r="AE14" i="29" s="1"/>
  <c r="AE15" i="29" s="1"/>
  <c r="AE16" i="29" s="1"/>
  <c r="AE17" i="29" s="1"/>
  <c r="AE18" i="29" s="1"/>
  <c r="AE19" i="29" s="1"/>
  <c r="AE20" i="29" s="1"/>
  <c r="AE21" i="29" s="1"/>
  <c r="AE22" i="29" s="1"/>
  <c r="AE23" i="29" s="1"/>
  <c r="AE24" i="29" s="1"/>
  <c r="AE25" i="29" s="1"/>
  <c r="AE26" i="29" s="1"/>
  <c r="AE27" i="29" s="1"/>
  <c r="AE28" i="29" s="1"/>
  <c r="AE29" i="29" s="1"/>
  <c r="AE30" i="29" s="1"/>
  <c r="AE31" i="29" s="1"/>
  <c r="AE32" i="29" s="1"/>
  <c r="AE33" i="29" s="1"/>
  <c r="AE34" i="29" s="1"/>
  <c r="AE35" i="29" s="1"/>
  <c r="AE36" i="29" s="1"/>
  <c r="AE37" i="29" s="1"/>
  <c r="AE38" i="29" s="1"/>
  <c r="AE39" i="29" s="1"/>
  <c r="AE40" i="29" s="1"/>
  <c r="AE41" i="29" s="1"/>
  <c r="AE42" i="29" s="1"/>
  <c r="AE43" i="29" s="1"/>
  <c r="AE44" i="29" s="1"/>
  <c r="AE45" i="29" s="1"/>
  <c r="AE46" i="29" s="1"/>
  <c r="AE47" i="29" s="1"/>
  <c r="AE48" i="29" s="1"/>
  <c r="AE49" i="29" s="1"/>
  <c r="AE50" i="29" s="1"/>
  <c r="AE51" i="29" s="1"/>
  <c r="AE52" i="29" s="1"/>
  <c r="AE53" i="29" s="1"/>
  <c r="AE54" i="29" s="1"/>
  <c r="AE55" i="29" s="1"/>
  <c r="AE56" i="29" s="1"/>
  <c r="AE57" i="29" s="1"/>
  <c r="AE58" i="29" s="1"/>
  <c r="AE59" i="29" s="1"/>
  <c r="AD3" i="29" a="1"/>
  <c r="AD3" i="29" s="1"/>
  <c r="AC2" i="29"/>
  <c r="AD2" i="29" s="1" a="1"/>
  <c r="AD2" i="29" s="1"/>
  <c r="AF57" i="28"/>
  <c r="AE57" i="28"/>
  <c r="AC57" i="28"/>
  <c r="AD57" i="28" s="1" a="1"/>
  <c r="AD57" i="28" s="1"/>
  <c r="AA57" i="28"/>
  <c r="AB57" i="28" s="1" a="1"/>
  <c r="AB57" i="28" s="1"/>
  <c r="X57" i="28"/>
  <c r="AF56" i="28"/>
  <c r="AE56" i="28"/>
  <c r="AC56" i="28"/>
  <c r="AD56" i="28" s="1" a="1"/>
  <c r="AD56" i="28" s="1"/>
  <c r="AA56" i="28"/>
  <c r="AB56" i="28" s="1" a="1"/>
  <c r="AB56" i="28" s="1"/>
  <c r="X56" i="28"/>
  <c r="AF55" i="28"/>
  <c r="AE55" i="28"/>
  <c r="AC55" i="28"/>
  <c r="AD55" i="28" s="1" a="1"/>
  <c r="AD55" i="28" s="1"/>
  <c r="AA55" i="28"/>
  <c r="AB55" i="28" s="1" a="1"/>
  <c r="AB55" i="28" s="1"/>
  <c r="X55" i="28"/>
  <c r="AF54" i="28"/>
  <c r="AE54" i="28"/>
  <c r="AC54" i="28"/>
  <c r="AD54" i="28" s="1" a="1"/>
  <c r="AD54" i="28" s="1"/>
  <c r="AA54" i="28"/>
  <c r="AB54" i="28" s="1" a="1"/>
  <c r="AB54" i="28" s="1"/>
  <c r="X54" i="28"/>
  <c r="AF53" i="28"/>
  <c r="AE53" i="28"/>
  <c r="AC53" i="28"/>
  <c r="AD53" i="28" s="1" a="1"/>
  <c r="AD53" i="28" s="1"/>
  <c r="AA53" i="28"/>
  <c r="AB53" i="28" s="1" a="1"/>
  <c r="AB53" i="28" s="1"/>
  <c r="X53" i="28"/>
  <c r="AF52" i="28"/>
  <c r="AE52" i="28"/>
  <c r="AC52" i="28"/>
  <c r="AD52" i="28" s="1" a="1"/>
  <c r="AD52" i="28" s="1"/>
  <c r="AA52" i="28"/>
  <c r="AB52" i="28" s="1" a="1"/>
  <c r="AB52" i="28" s="1"/>
  <c r="X52" i="28"/>
  <c r="AF51" i="28"/>
  <c r="AE51" i="28"/>
  <c r="AC51" i="28"/>
  <c r="AD51" i="28" s="1" a="1"/>
  <c r="AD51" i="28" s="1"/>
  <c r="AA51" i="28"/>
  <c r="AB51" i="28" s="1" a="1"/>
  <c r="AB51" i="28" s="1"/>
  <c r="X51" i="28"/>
  <c r="AF50" i="28"/>
  <c r="AE50" i="28"/>
  <c r="AC50" i="28"/>
  <c r="AD50" i="28" s="1" a="1"/>
  <c r="AD50" i="28" s="1"/>
  <c r="AA50" i="28"/>
  <c r="AB50" i="28" s="1" a="1"/>
  <c r="AB50" i="28" s="1"/>
  <c r="X50" i="28"/>
  <c r="AF49" i="28"/>
  <c r="AE49" i="28"/>
  <c r="AC49" i="28"/>
  <c r="AD49" i="28" s="1" a="1"/>
  <c r="AD49" i="28" s="1"/>
  <c r="AA49" i="28"/>
  <c r="AB49" i="28" s="1" a="1"/>
  <c r="AB49" i="28" s="1"/>
  <c r="X49" i="28"/>
  <c r="AF48" i="28"/>
  <c r="AE48" i="28"/>
  <c r="AC48" i="28"/>
  <c r="AD48" i="28" s="1" a="1"/>
  <c r="AD48" i="28" s="1"/>
  <c r="AA48" i="28"/>
  <c r="AB48" i="28" s="1" a="1"/>
  <c r="AB48" i="28" s="1"/>
  <c r="X48" i="28"/>
  <c r="AF47" i="28"/>
  <c r="AE47" i="28"/>
  <c r="AC47" i="28"/>
  <c r="AD47" i="28" s="1" a="1"/>
  <c r="AD47" i="28" s="1"/>
  <c r="AA47" i="28"/>
  <c r="AB47" i="28" s="1" a="1"/>
  <c r="AB47" i="28" s="1"/>
  <c r="X47" i="28"/>
  <c r="AF46" i="28"/>
  <c r="AE46" i="28"/>
  <c r="AC46" i="28"/>
  <c r="AD46" i="28" s="1" a="1"/>
  <c r="AD46" i="28" s="1"/>
  <c r="AA46" i="28"/>
  <c r="AB46" i="28" s="1" a="1"/>
  <c r="AB46" i="28" s="1"/>
  <c r="X46" i="28"/>
  <c r="AF45" i="28"/>
  <c r="AE45" i="28"/>
  <c r="AC45" i="28"/>
  <c r="AD45" i="28" s="1" a="1"/>
  <c r="AD45" i="28" s="1"/>
  <c r="AA45" i="28"/>
  <c r="AB45" i="28" s="1" a="1"/>
  <c r="AB45" i="28" s="1"/>
  <c r="X45" i="28"/>
  <c r="AF44" i="28"/>
  <c r="AE44" i="28"/>
  <c r="AC44" i="28"/>
  <c r="AD44" i="28" s="1" a="1"/>
  <c r="AD44" i="28" s="1"/>
  <c r="AA44" i="28"/>
  <c r="AB44" i="28" s="1" a="1"/>
  <c r="AB44" i="28" s="1"/>
  <c r="X44" i="28"/>
  <c r="AF43" i="28"/>
  <c r="AE43" i="28"/>
  <c r="AC43" i="28"/>
  <c r="AD43" i="28" s="1" a="1"/>
  <c r="AD43" i="28" s="1"/>
  <c r="AA43" i="28"/>
  <c r="AB43" i="28" s="1" a="1"/>
  <c r="AB43" i="28" s="1"/>
  <c r="X43" i="28"/>
  <c r="AF42" i="28"/>
  <c r="AE42" i="28"/>
  <c r="AC42" i="28"/>
  <c r="AD42" i="28" s="1" a="1"/>
  <c r="AD42" i="28" s="1"/>
  <c r="AA42" i="28"/>
  <c r="AB42" i="28" s="1" a="1"/>
  <c r="AB42" i="28" s="1"/>
  <c r="X42" i="28"/>
  <c r="AF41" i="28"/>
  <c r="AE41" i="28"/>
  <c r="AC41" i="28"/>
  <c r="AD41" i="28" s="1" a="1"/>
  <c r="AD41" i="28" s="1"/>
  <c r="AA41" i="28"/>
  <c r="AB41" i="28" s="1" a="1"/>
  <c r="AB41" i="28" s="1"/>
  <c r="X41" i="28"/>
  <c r="AF40" i="28"/>
  <c r="AE40" i="28"/>
  <c r="AC40" i="28"/>
  <c r="AD40" i="28" s="1" a="1"/>
  <c r="AD40" i="28" s="1"/>
  <c r="AA40" i="28"/>
  <c r="AB40" i="28" s="1" a="1"/>
  <c r="AB40" i="28" s="1"/>
  <c r="X40" i="28"/>
  <c r="AF39" i="28"/>
  <c r="AE39" i="28"/>
  <c r="AC39" i="28"/>
  <c r="AD39" i="28" s="1" a="1"/>
  <c r="AD39" i="28" s="1"/>
  <c r="AA39" i="28"/>
  <c r="AB39" i="28" s="1" a="1"/>
  <c r="AB39" i="28" s="1"/>
  <c r="X39" i="28"/>
  <c r="AF38" i="28"/>
  <c r="AE38" i="28"/>
  <c r="AC38" i="28"/>
  <c r="AD38" i="28" s="1" a="1"/>
  <c r="AD38" i="28" s="1"/>
  <c r="AA38" i="28"/>
  <c r="AB38" i="28" s="1" a="1"/>
  <c r="AB38" i="28" s="1"/>
  <c r="X38" i="28"/>
  <c r="AF37" i="28"/>
  <c r="AE37" i="28"/>
  <c r="AC37" i="28"/>
  <c r="AD37" i="28" s="1" a="1"/>
  <c r="AD37" i="28" s="1"/>
  <c r="AA37" i="28"/>
  <c r="AB37" i="28" s="1" a="1"/>
  <c r="AB37" i="28" s="1"/>
  <c r="X37" i="28"/>
  <c r="AF36" i="28"/>
  <c r="AE36" i="28"/>
  <c r="AC36" i="28"/>
  <c r="AD36" i="28" s="1" a="1"/>
  <c r="AD36" i="28" s="1"/>
  <c r="AA36" i="28"/>
  <c r="AB36" i="28" s="1" a="1"/>
  <c r="AB36" i="28" s="1"/>
  <c r="X36" i="28"/>
  <c r="AF35" i="28"/>
  <c r="AE35" i="28"/>
  <c r="AC35" i="28"/>
  <c r="AD35" i="28" s="1" a="1"/>
  <c r="AD35" i="28" s="1"/>
  <c r="AA35" i="28"/>
  <c r="AB35" i="28" s="1" a="1"/>
  <c r="AB35" i="28" s="1"/>
  <c r="X35" i="28"/>
  <c r="AF34" i="28"/>
  <c r="AE34" i="28"/>
  <c r="AC34" i="28"/>
  <c r="AD34" i="28" s="1" a="1"/>
  <c r="AD34" i="28" s="1"/>
  <c r="AA34" i="28"/>
  <c r="AB34" i="28" s="1" a="1"/>
  <c r="AB34" i="28" s="1"/>
  <c r="X34" i="28"/>
  <c r="AF33" i="28"/>
  <c r="AE33" i="28"/>
  <c r="AC33" i="28"/>
  <c r="AD33" i="28" s="1" a="1"/>
  <c r="AD33" i="28" s="1"/>
  <c r="AA33" i="28"/>
  <c r="AB33" i="28" s="1" a="1"/>
  <c r="AB33" i="28" s="1"/>
  <c r="X33" i="28"/>
  <c r="AF32" i="28"/>
  <c r="AE32" i="28"/>
  <c r="AC32" i="28"/>
  <c r="AD32" i="28" s="1" a="1"/>
  <c r="AD32" i="28" s="1"/>
  <c r="AA32" i="28"/>
  <c r="AB32" i="28" s="1" a="1"/>
  <c r="AB32" i="28" s="1"/>
  <c r="X32" i="28"/>
  <c r="AF31" i="28"/>
  <c r="AE31" i="28"/>
  <c r="AC31" i="28"/>
  <c r="AD31" i="28" s="1" a="1"/>
  <c r="AD31" i="28" s="1"/>
  <c r="AA31" i="28"/>
  <c r="AB31" i="28" s="1" a="1"/>
  <c r="AB31" i="28" s="1"/>
  <c r="X31" i="28"/>
  <c r="AF30" i="28"/>
  <c r="AE30" i="28"/>
  <c r="AC30" i="28"/>
  <c r="AD30" i="28" s="1" a="1"/>
  <c r="AD30" i="28" s="1"/>
  <c r="AA30" i="28"/>
  <c r="AB30" i="28" s="1" a="1"/>
  <c r="AB30" i="28" s="1"/>
  <c r="X30" i="28"/>
  <c r="AF29" i="28"/>
  <c r="AE29" i="28"/>
  <c r="AC29" i="28"/>
  <c r="AD29" i="28" s="1" a="1"/>
  <c r="AD29" i="28" s="1"/>
  <c r="AA29" i="28"/>
  <c r="AB29" i="28" s="1" a="1"/>
  <c r="AB29" i="28" s="1"/>
  <c r="X29" i="28"/>
  <c r="AF28" i="28"/>
  <c r="AE28" i="28"/>
  <c r="AC28" i="28"/>
  <c r="AD28" i="28" s="1" a="1"/>
  <c r="AD28" i="28" s="1"/>
  <c r="AA28" i="28"/>
  <c r="AB28" i="28" s="1" a="1"/>
  <c r="AB28" i="28" s="1"/>
  <c r="X28" i="28"/>
  <c r="AF27" i="28"/>
  <c r="AE27" i="28"/>
  <c r="AC27" i="28"/>
  <c r="AD27" i="28" s="1" a="1"/>
  <c r="AD27" i="28" s="1"/>
  <c r="AA27" i="28"/>
  <c r="AB27" i="28" s="1" a="1"/>
  <c r="AB27" i="28" s="1"/>
  <c r="X27" i="28"/>
  <c r="AF26" i="28"/>
  <c r="AE26" i="28"/>
  <c r="AC26" i="28"/>
  <c r="AD26" i="28" s="1" a="1"/>
  <c r="AD26" i="28" s="1"/>
  <c r="AA26" i="28"/>
  <c r="AB26" i="28" s="1" a="1"/>
  <c r="AB26" i="28" s="1"/>
  <c r="X26" i="28"/>
  <c r="AF25" i="28"/>
  <c r="AE25" i="28"/>
  <c r="AC25" i="28"/>
  <c r="AD25" i="28" s="1" a="1"/>
  <c r="AD25" i="28" s="1"/>
  <c r="AA25" i="28"/>
  <c r="AB25" i="28" s="1" a="1"/>
  <c r="AB25" i="28" s="1"/>
  <c r="X25" i="28"/>
  <c r="AF24" i="28"/>
  <c r="AE24" i="28"/>
  <c r="AC24" i="28"/>
  <c r="AD24" i="28" s="1" a="1"/>
  <c r="AD24" i="28" s="1"/>
  <c r="AA24" i="28"/>
  <c r="AB24" i="28" s="1" a="1"/>
  <c r="AB24" i="28" s="1"/>
  <c r="X24" i="28"/>
  <c r="AF23" i="28"/>
  <c r="AE23" i="28"/>
  <c r="AC23" i="28"/>
  <c r="AD23" i="28" s="1" a="1"/>
  <c r="AD23" i="28" s="1"/>
  <c r="AA23" i="28"/>
  <c r="AB23" i="28" s="1" a="1"/>
  <c r="AB23" i="28" s="1"/>
  <c r="X23" i="28"/>
  <c r="AF22" i="28"/>
  <c r="AE22" i="28"/>
  <c r="AC22" i="28"/>
  <c r="AD22" i="28" s="1" a="1"/>
  <c r="AD22" i="28" s="1"/>
  <c r="AA22" i="28"/>
  <c r="AB22" i="28" s="1" a="1"/>
  <c r="AB22" i="28" s="1"/>
  <c r="X22" i="28"/>
  <c r="AF21" i="28"/>
  <c r="AE21" i="28"/>
  <c r="AC21" i="28"/>
  <c r="AD21" i="28" s="1" a="1"/>
  <c r="AD21" i="28" s="1"/>
  <c r="AA21" i="28"/>
  <c r="AB21" i="28" s="1" a="1"/>
  <c r="AB21" i="28" s="1"/>
  <c r="X21" i="28"/>
  <c r="AF20" i="28"/>
  <c r="AE20" i="28"/>
  <c r="AC20" i="28"/>
  <c r="AD20" i="28" s="1" a="1"/>
  <c r="AD20" i="28" s="1"/>
  <c r="AA20" i="28"/>
  <c r="AB20" i="28" s="1" a="1"/>
  <c r="AB20" i="28" s="1"/>
  <c r="X20" i="28"/>
  <c r="AF19" i="28"/>
  <c r="AE19" i="28"/>
  <c r="AC19" i="28"/>
  <c r="AD19" i="28" s="1" a="1"/>
  <c r="AD19" i="28" s="1"/>
  <c r="AA19" i="28"/>
  <c r="AB19" i="28" s="1" a="1"/>
  <c r="AB19" i="28" s="1"/>
  <c r="X19" i="28"/>
  <c r="AF18" i="28"/>
  <c r="AE18" i="28"/>
  <c r="AC18" i="28"/>
  <c r="AD18" i="28" s="1" a="1"/>
  <c r="AD18" i="28" s="1"/>
  <c r="AA18" i="28"/>
  <c r="AB18" i="28" s="1" a="1"/>
  <c r="AB18" i="28" s="1"/>
  <c r="X18" i="28"/>
  <c r="AF17" i="28"/>
  <c r="AE17" i="28"/>
  <c r="AC17" i="28"/>
  <c r="AD17" i="28" s="1" a="1"/>
  <c r="AD17" i="28" s="1"/>
  <c r="AA17" i="28"/>
  <c r="AB17" i="28" s="1" a="1"/>
  <c r="AB17" i="28" s="1"/>
  <c r="X17" i="28"/>
  <c r="AF16" i="28"/>
  <c r="AE16" i="28"/>
  <c r="AC16" i="28"/>
  <c r="AD16" i="28" s="1" a="1"/>
  <c r="AD16" i="28" s="1"/>
  <c r="AA16" i="28"/>
  <c r="AB16" i="28" s="1" a="1"/>
  <c r="AB16" i="28" s="1"/>
  <c r="X16" i="28"/>
  <c r="AF15" i="28"/>
  <c r="AE15" i="28"/>
  <c r="AC15" i="28"/>
  <c r="AD15" i="28" s="1" a="1"/>
  <c r="AD15" i="28" s="1"/>
  <c r="AA15" i="28"/>
  <c r="AB15" i="28" s="1" a="1"/>
  <c r="AB15" i="28" s="1"/>
  <c r="X15" i="28"/>
  <c r="AF14" i="28"/>
  <c r="AE14" i="28"/>
  <c r="AC14" i="28"/>
  <c r="AD14" i="28" s="1" a="1"/>
  <c r="AD14" i="28" s="1"/>
  <c r="AA14" i="28"/>
  <c r="AB14" i="28" s="1" a="1"/>
  <c r="AB14" i="28" s="1"/>
  <c r="X14" i="28"/>
  <c r="AF13" i="28"/>
  <c r="AE13" i="28"/>
  <c r="AC13" i="28"/>
  <c r="AD13" i="28" s="1" a="1"/>
  <c r="AD13" i="28" s="1"/>
  <c r="AA13" i="28"/>
  <c r="AB13" i="28" s="1" a="1"/>
  <c r="AB13" i="28" s="1"/>
  <c r="X13" i="28"/>
  <c r="AF12" i="28"/>
  <c r="AE12" i="28"/>
  <c r="AC12" i="28"/>
  <c r="AD12" i="28" s="1" a="1"/>
  <c r="AD12" i="28" s="1"/>
  <c r="AA12" i="28"/>
  <c r="AB12" i="28" s="1" a="1"/>
  <c r="AB12" i="28" s="1"/>
  <c r="X12" i="28"/>
  <c r="AE11" i="28"/>
  <c r="AC11" i="28"/>
  <c r="AD11" i="28" s="1" a="1"/>
  <c r="AD11" i="28" s="1"/>
  <c r="X11" i="28"/>
  <c r="AE10" i="28"/>
  <c r="AC10" i="28"/>
  <c r="AD10" i="28" s="1" a="1"/>
  <c r="AD10" i="28" s="1"/>
  <c r="X10" i="28"/>
  <c r="AE9" i="28"/>
  <c r="AC9" i="28"/>
  <c r="AD9" i="28" s="1" a="1"/>
  <c r="AD9" i="28" s="1"/>
  <c r="X9" i="28"/>
  <c r="AE8" i="28"/>
  <c r="AC8" i="28"/>
  <c r="AD8" i="28" s="1" a="1"/>
  <c r="AD8" i="28" s="1"/>
  <c r="X8" i="28"/>
  <c r="AE7" i="28"/>
  <c r="AC7" i="28"/>
  <c r="AD7" i="28" s="1" a="1"/>
  <c r="AD7" i="28" s="1"/>
  <c r="X7" i="28"/>
  <c r="AE6" i="28"/>
  <c r="AC6" i="28"/>
  <c r="AD6" i="28" s="1" a="1"/>
  <c r="AD6" i="28" s="1"/>
  <c r="X6" i="28"/>
  <c r="AE5" i="28"/>
  <c r="AC5" i="28"/>
  <c r="AD5" i="28" s="1" a="1"/>
  <c r="AD5" i="28" s="1"/>
  <c r="X5" i="28"/>
  <c r="AE4" i="28"/>
  <c r="AC4" i="28"/>
  <c r="AD4" i="28" s="1" a="1"/>
  <c r="AD4" i="28" s="1"/>
  <c r="X4" i="28"/>
  <c r="AE3" i="28"/>
  <c r="AC3" i="28"/>
  <c r="AD3" i="28" s="1" a="1"/>
  <c r="AD3" i="28" s="1"/>
  <c r="X3" i="28"/>
  <c r="AE2" i="28"/>
  <c r="AC2" i="28"/>
  <c r="AD2" i="28" s="1" a="1"/>
  <c r="AD2" i="28" s="1"/>
  <c r="X2" i="28"/>
  <c r="AF57" i="27"/>
  <c r="AD57" i="27" a="1"/>
  <c r="AD57" i="27" s="1"/>
  <c r="AA57" i="27"/>
  <c r="AB57" i="27" s="1" a="1"/>
  <c r="AB57" i="27" s="1"/>
  <c r="AF56" i="27"/>
  <c r="AD56" i="27" a="1"/>
  <c r="AD56" i="27" s="1"/>
  <c r="AA56" i="27"/>
  <c r="AB56" i="27" s="1" a="1"/>
  <c r="AB56" i="27" s="1"/>
  <c r="AF55" i="27"/>
  <c r="AD55" i="27" a="1"/>
  <c r="AD55" i="27" s="1"/>
  <c r="AA55" i="27"/>
  <c r="AB55" i="27" s="1" a="1"/>
  <c r="AB55" i="27" s="1"/>
  <c r="AF54" i="27"/>
  <c r="AD54" i="27" a="1"/>
  <c r="AD54" i="27" s="1"/>
  <c r="AA54" i="27"/>
  <c r="AB54" i="27" s="1" a="1"/>
  <c r="AB54" i="27" s="1"/>
  <c r="AF53" i="27"/>
  <c r="AD53" i="27" a="1"/>
  <c r="AD53" i="27" s="1"/>
  <c r="AA53" i="27"/>
  <c r="AB53" i="27" s="1" a="1"/>
  <c r="AB53" i="27" s="1"/>
  <c r="AF52" i="27"/>
  <c r="AD52" i="27" a="1"/>
  <c r="AD52" i="27" s="1"/>
  <c r="AA52" i="27"/>
  <c r="AB52" i="27" s="1" a="1"/>
  <c r="AB52" i="27" s="1"/>
  <c r="AF51" i="27"/>
  <c r="AD51" i="27" a="1"/>
  <c r="AD51" i="27" s="1"/>
  <c r="AA51" i="27"/>
  <c r="AB51" i="27" s="1" a="1"/>
  <c r="AB51" i="27" s="1"/>
  <c r="AF50" i="27"/>
  <c r="AD50" i="27" a="1"/>
  <c r="AD50" i="27" s="1"/>
  <c r="AA50" i="27"/>
  <c r="AB50" i="27" s="1" a="1"/>
  <c r="AB50" i="27" s="1"/>
  <c r="AF49" i="27"/>
  <c r="AD49" i="27" a="1"/>
  <c r="AD49" i="27" s="1"/>
  <c r="AA49" i="27"/>
  <c r="AB49" i="27" s="1" a="1"/>
  <c r="AB49" i="27" s="1"/>
  <c r="AF48" i="27"/>
  <c r="AD48" i="27" a="1"/>
  <c r="AD48" i="27" s="1"/>
  <c r="AA48" i="27"/>
  <c r="AB48" i="27" s="1" a="1"/>
  <c r="AB48" i="27" s="1"/>
  <c r="AF47" i="27"/>
  <c r="AD47" i="27" a="1"/>
  <c r="AD47" i="27" s="1"/>
  <c r="AA47" i="27"/>
  <c r="AB47" i="27" s="1" a="1"/>
  <c r="AB47" i="27" s="1"/>
  <c r="AF46" i="27"/>
  <c r="AD46" i="27" a="1"/>
  <c r="AD46" i="27" s="1"/>
  <c r="AA46" i="27"/>
  <c r="AB46" i="27" s="1" a="1"/>
  <c r="AB46" i="27" s="1"/>
  <c r="AF45" i="27"/>
  <c r="AD45" i="27" a="1"/>
  <c r="AD45" i="27" s="1"/>
  <c r="AA45" i="27"/>
  <c r="AB45" i="27" s="1" a="1"/>
  <c r="AB45" i="27" s="1"/>
  <c r="AF44" i="27"/>
  <c r="AD44" i="27" a="1"/>
  <c r="AD44" i="27" s="1"/>
  <c r="AA44" i="27"/>
  <c r="AB44" i="27" s="1" a="1"/>
  <c r="AB44" i="27" s="1"/>
  <c r="AF43" i="27"/>
  <c r="AD43" i="27" a="1"/>
  <c r="AD43" i="27" s="1"/>
  <c r="AA43" i="27"/>
  <c r="AB43" i="27" s="1" a="1"/>
  <c r="AB43" i="27" s="1"/>
  <c r="AF42" i="27"/>
  <c r="AD42" i="27" a="1"/>
  <c r="AD42" i="27" s="1"/>
  <c r="AA42" i="27"/>
  <c r="AB42" i="27" s="1" a="1"/>
  <c r="AB42" i="27" s="1"/>
  <c r="AF41" i="27"/>
  <c r="AD41" i="27" a="1"/>
  <c r="AD41" i="27" s="1"/>
  <c r="AA41" i="27"/>
  <c r="AB41" i="27" s="1" a="1"/>
  <c r="AB41" i="27" s="1"/>
  <c r="AF40" i="27"/>
  <c r="AD40" i="27" a="1"/>
  <c r="AD40" i="27" s="1"/>
  <c r="AA40" i="27"/>
  <c r="AB40" i="27" s="1" a="1"/>
  <c r="AB40" i="27" s="1"/>
  <c r="AF39" i="27"/>
  <c r="AD39" i="27" a="1"/>
  <c r="AD39" i="27" s="1"/>
  <c r="AA39" i="27"/>
  <c r="AB39" i="27" s="1" a="1"/>
  <c r="AB39" i="27" s="1"/>
  <c r="AF38" i="27"/>
  <c r="AD38" i="27" a="1"/>
  <c r="AD38" i="27" s="1"/>
  <c r="AA38" i="27"/>
  <c r="AB38" i="27" s="1" a="1"/>
  <c r="AB38" i="27" s="1"/>
  <c r="AF37" i="27"/>
  <c r="AD37" i="27" a="1"/>
  <c r="AD37" i="27" s="1"/>
  <c r="AA37" i="27"/>
  <c r="AB37" i="27" s="1" a="1"/>
  <c r="AB37" i="27" s="1"/>
  <c r="AF36" i="27"/>
  <c r="AD36" i="27" a="1"/>
  <c r="AD36" i="27" s="1"/>
  <c r="AA36" i="27"/>
  <c r="AB36" i="27" s="1" a="1"/>
  <c r="AB36" i="27" s="1"/>
  <c r="AF35" i="27"/>
  <c r="AD35" i="27" a="1"/>
  <c r="AD35" i="27" s="1"/>
  <c r="AA35" i="27"/>
  <c r="AB35" i="27" s="1" a="1"/>
  <c r="AB35" i="27" s="1"/>
  <c r="AF34" i="27"/>
  <c r="AD34" i="27" a="1"/>
  <c r="AD34" i="27" s="1"/>
  <c r="AA34" i="27"/>
  <c r="AB34" i="27" s="1" a="1"/>
  <c r="AB34" i="27" s="1"/>
  <c r="AF33" i="27"/>
  <c r="AD33" i="27" a="1"/>
  <c r="AD33" i="27" s="1"/>
  <c r="AA33" i="27"/>
  <c r="AB33" i="27" s="1" a="1"/>
  <c r="AB33" i="27" s="1"/>
  <c r="AF32" i="27"/>
  <c r="AD32" i="27" a="1"/>
  <c r="AD32" i="27" s="1"/>
  <c r="AA32" i="27"/>
  <c r="AB32" i="27" s="1" a="1"/>
  <c r="AB32" i="27" s="1"/>
  <c r="AF31" i="27"/>
  <c r="AD31" i="27" a="1"/>
  <c r="AD31" i="27" s="1"/>
  <c r="AA31" i="27"/>
  <c r="AB31" i="27" s="1" a="1"/>
  <c r="AB31" i="27" s="1"/>
  <c r="AF30" i="27"/>
  <c r="AD30" i="27" a="1"/>
  <c r="AD30" i="27" s="1"/>
  <c r="AA30" i="27"/>
  <c r="AB30" i="27" s="1" a="1"/>
  <c r="AB30" i="27" s="1"/>
  <c r="AF29" i="27"/>
  <c r="AD29" i="27" a="1"/>
  <c r="AD29" i="27" s="1"/>
  <c r="AA29" i="27"/>
  <c r="AB29" i="27" s="1" a="1"/>
  <c r="AB29" i="27" s="1"/>
  <c r="AF28" i="27"/>
  <c r="AD28" i="27" a="1"/>
  <c r="AD28" i="27" s="1"/>
  <c r="AA28" i="27"/>
  <c r="AB28" i="27" s="1" a="1"/>
  <c r="AB28" i="27" s="1"/>
  <c r="AF27" i="27"/>
  <c r="AD27" i="27" a="1"/>
  <c r="AD27" i="27" s="1"/>
  <c r="AA27" i="27"/>
  <c r="AB27" i="27" s="1" a="1"/>
  <c r="AB27" i="27" s="1"/>
  <c r="AF26" i="27"/>
  <c r="AD26" i="27" a="1"/>
  <c r="AD26" i="27" s="1"/>
  <c r="AA26" i="27"/>
  <c r="AB26" i="27" s="1" a="1"/>
  <c r="AB26" i="27" s="1"/>
  <c r="AF25" i="27"/>
  <c r="AD25" i="27" a="1"/>
  <c r="AD25" i="27" s="1"/>
  <c r="AA25" i="27"/>
  <c r="AB25" i="27" s="1" a="1"/>
  <c r="AB25" i="27" s="1"/>
  <c r="AF24" i="27"/>
  <c r="AD24" i="27" a="1"/>
  <c r="AD24" i="27" s="1"/>
  <c r="AA24" i="27"/>
  <c r="AB24" i="27" s="1" a="1"/>
  <c r="AB24" i="27" s="1"/>
  <c r="AF23" i="27"/>
  <c r="AD23" i="27" a="1"/>
  <c r="AD23" i="27" s="1"/>
  <c r="AA23" i="27"/>
  <c r="AB23" i="27" s="1" a="1"/>
  <c r="AB23" i="27" s="1"/>
  <c r="AF22" i="27"/>
  <c r="AD22" i="27" a="1"/>
  <c r="AD22" i="27" s="1"/>
  <c r="AA22" i="27"/>
  <c r="AB22" i="27" s="1" a="1"/>
  <c r="AB22" i="27" s="1"/>
  <c r="AF21" i="27"/>
  <c r="AD21" i="27" a="1"/>
  <c r="AD21" i="27" s="1"/>
  <c r="AA21" i="27"/>
  <c r="AB21" i="27" s="1" a="1"/>
  <c r="AB21" i="27" s="1"/>
  <c r="AF20" i="27"/>
  <c r="AD20" i="27" a="1"/>
  <c r="AD20" i="27" s="1"/>
  <c r="AA20" i="27"/>
  <c r="AB20" i="27" s="1" a="1"/>
  <c r="AB20" i="27" s="1"/>
  <c r="AF19" i="27"/>
  <c r="AD19" i="27" a="1"/>
  <c r="AD19" i="27" s="1"/>
  <c r="AA19" i="27"/>
  <c r="AB19" i="27" s="1" a="1"/>
  <c r="AB19" i="27" s="1"/>
  <c r="AF18" i="27"/>
  <c r="AD18" i="27" a="1"/>
  <c r="AD18" i="27" s="1"/>
  <c r="AA18" i="27"/>
  <c r="AB18" i="27" s="1" a="1"/>
  <c r="AB18" i="27" s="1"/>
  <c r="AF17" i="27"/>
  <c r="AD17" i="27" a="1"/>
  <c r="AD17" i="27" s="1"/>
  <c r="AA17" i="27"/>
  <c r="AB17" i="27" s="1" a="1"/>
  <c r="AB17" i="27" s="1"/>
  <c r="AF16" i="27"/>
  <c r="AD16" i="27" a="1"/>
  <c r="AD16" i="27" s="1"/>
  <c r="AA16" i="27"/>
  <c r="AB16" i="27" s="1" a="1"/>
  <c r="AB16" i="27" s="1"/>
  <c r="AF15" i="27"/>
  <c r="AD15" i="27" a="1"/>
  <c r="AD15" i="27" s="1"/>
  <c r="AA15" i="27"/>
  <c r="AB15" i="27" s="1" a="1"/>
  <c r="AB15" i="27" s="1"/>
  <c r="AF14" i="27"/>
  <c r="AD14" i="27" a="1"/>
  <c r="AD14" i="27" s="1"/>
  <c r="AA14" i="27"/>
  <c r="AB14" i="27" s="1" a="1"/>
  <c r="AB14" i="27" s="1"/>
  <c r="AF13" i="27"/>
  <c r="AD13" i="27" a="1"/>
  <c r="AD13" i="27" s="1"/>
  <c r="AA13" i="27"/>
  <c r="AB13" i="27" s="1" a="1"/>
  <c r="AB13" i="27" s="1"/>
  <c r="AF12" i="27"/>
  <c r="AD12" i="27" a="1"/>
  <c r="AD12" i="27" s="1"/>
  <c r="AA12" i="27"/>
  <c r="AB12" i="27" s="1" a="1"/>
  <c r="AB12" i="27" s="1"/>
  <c r="AF11" i="27"/>
  <c r="AD11" i="27" a="1"/>
  <c r="AD11" i="27" s="1"/>
  <c r="AA11" i="27"/>
  <c r="AB11" i="27" s="1" a="1"/>
  <c r="AB11" i="27" s="1"/>
  <c r="AF10" i="27"/>
  <c r="AD10" i="27" a="1"/>
  <c r="AD10" i="27" s="1"/>
  <c r="AA10" i="27"/>
  <c r="AB10" i="27" s="1" a="1"/>
  <c r="AB10" i="27" s="1"/>
  <c r="AF9" i="27"/>
  <c r="AD9" i="27" a="1"/>
  <c r="AD9" i="27" s="1"/>
  <c r="AA9" i="27"/>
  <c r="AB9" i="27" s="1" a="1"/>
  <c r="AB9" i="27" s="1"/>
  <c r="AF8" i="27"/>
  <c r="AD8" i="27" a="1"/>
  <c r="AD8" i="27" s="1"/>
  <c r="AA8" i="27"/>
  <c r="AB8" i="27" s="1" a="1"/>
  <c r="AB8" i="27" s="1"/>
  <c r="AF7" i="27"/>
  <c r="AD7" i="27" a="1"/>
  <c r="AD7" i="27" s="1"/>
  <c r="AA7" i="27"/>
  <c r="AB7" i="27" s="1" a="1"/>
  <c r="AB7" i="27" s="1"/>
  <c r="AF6" i="27"/>
  <c r="AD6" i="27" a="1"/>
  <c r="AD6" i="27" s="1"/>
  <c r="AA6" i="27"/>
  <c r="AB6" i="27" s="1" a="1"/>
  <c r="AB6" i="27" s="1"/>
  <c r="AD5" i="27" a="1"/>
  <c r="AD5" i="27" s="1"/>
  <c r="AD4" i="27" a="1"/>
  <c r="AD4" i="27" s="1"/>
  <c r="AE3" i="27"/>
  <c r="AE4" i="27" s="1"/>
  <c r="AE5" i="27" s="1"/>
  <c r="AE6" i="27" s="1"/>
  <c r="AE7" i="27" s="1"/>
  <c r="AE8" i="27" s="1"/>
  <c r="AE9" i="27" s="1"/>
  <c r="AE10" i="27" s="1"/>
  <c r="AE11" i="27" s="1"/>
  <c r="AD3" i="27" a="1"/>
  <c r="AD3" i="27" s="1"/>
  <c r="AC2" i="27"/>
  <c r="AD2" i="27" s="1" a="1"/>
  <c r="AD2" i="27" s="1"/>
  <c r="X2" i="27"/>
  <c r="AF57" i="26"/>
  <c r="AE57" i="26"/>
  <c r="AC57" i="26"/>
  <c r="AD57" i="26" s="1" a="1"/>
  <c r="AD57" i="26" s="1"/>
  <c r="AA57" i="26"/>
  <c r="AB57" i="26" s="1" a="1"/>
  <c r="AB57" i="26" s="1"/>
  <c r="X57" i="26"/>
  <c r="AF56" i="26"/>
  <c r="AE56" i="26"/>
  <c r="AC56" i="26"/>
  <c r="AD56" i="26" s="1" a="1"/>
  <c r="AD56" i="26" s="1"/>
  <c r="AA56" i="26"/>
  <c r="AB56" i="26" s="1" a="1"/>
  <c r="AB56" i="26" s="1"/>
  <c r="X56" i="26"/>
  <c r="AF55" i="26"/>
  <c r="AE55" i="26"/>
  <c r="AC55" i="26"/>
  <c r="AD55" i="26" s="1" a="1"/>
  <c r="AD55" i="26" s="1"/>
  <c r="AA55" i="26"/>
  <c r="AB55" i="26" s="1" a="1"/>
  <c r="AB55" i="26" s="1"/>
  <c r="X55" i="26"/>
  <c r="AF54" i="26"/>
  <c r="AE54" i="26"/>
  <c r="AC54" i="26"/>
  <c r="AD54" i="26" s="1" a="1"/>
  <c r="AD54" i="26" s="1"/>
  <c r="AA54" i="26"/>
  <c r="AB54" i="26" s="1" a="1"/>
  <c r="AB54" i="26" s="1"/>
  <c r="X54" i="26"/>
  <c r="AF53" i="26"/>
  <c r="AE53" i="26"/>
  <c r="AC53" i="26"/>
  <c r="AD53" i="26" s="1" a="1"/>
  <c r="AD53" i="26" s="1"/>
  <c r="AA53" i="26"/>
  <c r="AB53" i="26" s="1" a="1"/>
  <c r="AB53" i="26" s="1"/>
  <c r="X53" i="26"/>
  <c r="AF52" i="26"/>
  <c r="AE52" i="26"/>
  <c r="AC52" i="26"/>
  <c r="AD52" i="26" s="1" a="1"/>
  <c r="AD52" i="26" s="1"/>
  <c r="AA52" i="26"/>
  <c r="AB52" i="26" s="1" a="1"/>
  <c r="AB52" i="26" s="1"/>
  <c r="X52" i="26"/>
  <c r="AF51" i="26"/>
  <c r="AE51" i="26"/>
  <c r="AC51" i="26"/>
  <c r="AD51" i="26" s="1" a="1"/>
  <c r="AD51" i="26" s="1"/>
  <c r="AA51" i="26"/>
  <c r="AB51" i="26" s="1" a="1"/>
  <c r="AB51" i="26" s="1"/>
  <c r="X51" i="26"/>
  <c r="AF50" i="26"/>
  <c r="AE50" i="26"/>
  <c r="AC50" i="26"/>
  <c r="AD50" i="26" s="1" a="1"/>
  <c r="AD50" i="26" s="1"/>
  <c r="AA50" i="26"/>
  <c r="AB50" i="26" s="1" a="1"/>
  <c r="AB50" i="26" s="1"/>
  <c r="X50" i="26"/>
  <c r="AF49" i="26"/>
  <c r="AE49" i="26"/>
  <c r="AC49" i="26"/>
  <c r="AD49" i="26" s="1" a="1"/>
  <c r="AD49" i="26" s="1"/>
  <c r="AA49" i="26"/>
  <c r="AB49" i="26" s="1" a="1"/>
  <c r="AB49" i="26" s="1"/>
  <c r="X49" i="26"/>
  <c r="AF48" i="26"/>
  <c r="AE48" i="26"/>
  <c r="AC48" i="26"/>
  <c r="AD48" i="26" s="1" a="1"/>
  <c r="AD48" i="26" s="1"/>
  <c r="AA48" i="26"/>
  <c r="AB48" i="26" s="1" a="1"/>
  <c r="AB48" i="26" s="1"/>
  <c r="X48" i="26"/>
  <c r="AF47" i="26"/>
  <c r="AE47" i="26"/>
  <c r="AC47" i="26"/>
  <c r="AD47" i="26" s="1" a="1"/>
  <c r="AD47" i="26" s="1"/>
  <c r="AA47" i="26"/>
  <c r="AB47" i="26" s="1" a="1"/>
  <c r="AB47" i="26" s="1"/>
  <c r="X47" i="26"/>
  <c r="AF46" i="26"/>
  <c r="AE46" i="26"/>
  <c r="AC46" i="26"/>
  <c r="AD46" i="26" s="1" a="1"/>
  <c r="AD46" i="26" s="1"/>
  <c r="AA46" i="26"/>
  <c r="AB46" i="26" s="1" a="1"/>
  <c r="AB46" i="26" s="1"/>
  <c r="X46" i="26"/>
  <c r="AF45" i="26"/>
  <c r="AE45" i="26"/>
  <c r="AC45" i="26"/>
  <c r="AD45" i="26" s="1" a="1"/>
  <c r="AD45" i="26" s="1"/>
  <c r="AA45" i="26"/>
  <c r="AB45" i="26" s="1" a="1"/>
  <c r="AB45" i="26" s="1"/>
  <c r="X45" i="26"/>
  <c r="AF44" i="26"/>
  <c r="AE44" i="26"/>
  <c r="AC44" i="26"/>
  <c r="AD44" i="26" s="1" a="1"/>
  <c r="AD44" i="26" s="1"/>
  <c r="AA44" i="26"/>
  <c r="AB44" i="26" s="1" a="1"/>
  <c r="AB44" i="26" s="1"/>
  <c r="X44" i="26"/>
  <c r="AF43" i="26"/>
  <c r="AE43" i="26"/>
  <c r="AC43" i="26"/>
  <c r="AD43" i="26" s="1" a="1"/>
  <c r="AD43" i="26" s="1"/>
  <c r="AA43" i="26"/>
  <c r="AB43" i="26" s="1" a="1"/>
  <c r="AB43" i="26" s="1"/>
  <c r="X43" i="26"/>
  <c r="AF42" i="26"/>
  <c r="AE42" i="26"/>
  <c r="AC42" i="26"/>
  <c r="AD42" i="26" s="1" a="1"/>
  <c r="AD42" i="26" s="1"/>
  <c r="AA42" i="26"/>
  <c r="AB42" i="26" s="1" a="1"/>
  <c r="AB42" i="26" s="1"/>
  <c r="X42" i="26"/>
  <c r="AF41" i="26"/>
  <c r="AE41" i="26"/>
  <c r="AC41" i="26"/>
  <c r="AD41" i="26" s="1" a="1"/>
  <c r="AD41" i="26" s="1"/>
  <c r="AA41" i="26"/>
  <c r="AB41" i="26" s="1" a="1"/>
  <c r="AB41" i="26" s="1"/>
  <c r="X41" i="26"/>
  <c r="AF40" i="26"/>
  <c r="AE40" i="26"/>
  <c r="AC40" i="26"/>
  <c r="AD40" i="26" s="1" a="1"/>
  <c r="AD40" i="26" s="1"/>
  <c r="AA40" i="26"/>
  <c r="AB40" i="26" s="1" a="1"/>
  <c r="AB40" i="26" s="1"/>
  <c r="X40" i="26"/>
  <c r="AF39" i="26"/>
  <c r="AE39" i="26"/>
  <c r="AC39" i="26"/>
  <c r="AD39" i="26" s="1" a="1"/>
  <c r="AD39" i="26" s="1"/>
  <c r="AA39" i="26"/>
  <c r="AB39" i="26" s="1" a="1"/>
  <c r="AB39" i="26" s="1"/>
  <c r="X39" i="26"/>
  <c r="AF38" i="26"/>
  <c r="AE38" i="26"/>
  <c r="AC38" i="26"/>
  <c r="AD38" i="26" s="1" a="1"/>
  <c r="AD38" i="26" s="1"/>
  <c r="AA38" i="26"/>
  <c r="AB38" i="26" s="1" a="1"/>
  <c r="AB38" i="26" s="1"/>
  <c r="X38" i="26"/>
  <c r="AF37" i="26"/>
  <c r="AE37" i="26"/>
  <c r="AC37" i="26"/>
  <c r="AD37" i="26" s="1" a="1"/>
  <c r="AD37" i="26" s="1"/>
  <c r="AA37" i="26"/>
  <c r="AB37" i="26" s="1" a="1"/>
  <c r="AB37" i="26" s="1"/>
  <c r="X37" i="26"/>
  <c r="AF36" i="26"/>
  <c r="AE36" i="26"/>
  <c r="AC36" i="26"/>
  <c r="AD36" i="26" s="1" a="1"/>
  <c r="AD36" i="26" s="1"/>
  <c r="AA36" i="26"/>
  <c r="AB36" i="26" s="1" a="1"/>
  <c r="AB36" i="26" s="1"/>
  <c r="X36" i="26"/>
  <c r="AF35" i="26"/>
  <c r="AE35" i="26"/>
  <c r="AC35" i="26"/>
  <c r="AD35" i="26" s="1" a="1"/>
  <c r="AD35" i="26" s="1"/>
  <c r="AA35" i="26"/>
  <c r="AB35" i="26" s="1" a="1"/>
  <c r="AB35" i="26" s="1"/>
  <c r="X35" i="26"/>
  <c r="AF34" i="26"/>
  <c r="AE34" i="26"/>
  <c r="AC34" i="26"/>
  <c r="AD34" i="26" s="1" a="1"/>
  <c r="AD34" i="26" s="1"/>
  <c r="AA34" i="26"/>
  <c r="AB34" i="26" s="1" a="1"/>
  <c r="AB34" i="26" s="1"/>
  <c r="X34" i="26"/>
  <c r="AF33" i="26"/>
  <c r="AE33" i="26"/>
  <c r="AC33" i="26"/>
  <c r="AD33" i="26" s="1" a="1"/>
  <c r="AD33" i="26" s="1"/>
  <c r="AA33" i="26"/>
  <c r="AB33" i="26" s="1" a="1"/>
  <c r="AB33" i="26" s="1"/>
  <c r="X33" i="26"/>
  <c r="AF32" i="26"/>
  <c r="AE32" i="26"/>
  <c r="AC32" i="26"/>
  <c r="AD32" i="26" s="1" a="1"/>
  <c r="AD32" i="26" s="1"/>
  <c r="AA32" i="26"/>
  <c r="AB32" i="26" s="1" a="1"/>
  <c r="AB32" i="26" s="1"/>
  <c r="X32" i="26"/>
  <c r="AF31" i="26"/>
  <c r="AE31" i="26"/>
  <c r="AC31" i="26"/>
  <c r="AD31" i="26" s="1" a="1"/>
  <c r="AD31" i="26" s="1"/>
  <c r="AA31" i="26"/>
  <c r="AB31" i="26" s="1" a="1"/>
  <c r="AB31" i="26" s="1"/>
  <c r="X31" i="26"/>
  <c r="AF30" i="26"/>
  <c r="AE30" i="26"/>
  <c r="AC30" i="26"/>
  <c r="AD30" i="26" s="1" a="1"/>
  <c r="AD30" i="26" s="1"/>
  <c r="AA30" i="26"/>
  <c r="AB30" i="26" s="1" a="1"/>
  <c r="AB30" i="26" s="1"/>
  <c r="X30" i="26"/>
  <c r="AF29" i="26"/>
  <c r="AE29" i="26"/>
  <c r="AC29" i="26"/>
  <c r="AD29" i="26" s="1" a="1"/>
  <c r="AD29" i="26" s="1"/>
  <c r="AA29" i="26"/>
  <c r="AB29" i="26" s="1" a="1"/>
  <c r="AB29" i="26" s="1"/>
  <c r="X29" i="26"/>
  <c r="AF28" i="26"/>
  <c r="AE28" i="26"/>
  <c r="AC28" i="26"/>
  <c r="AD28" i="26" s="1" a="1"/>
  <c r="AD28" i="26" s="1"/>
  <c r="AA28" i="26"/>
  <c r="AB28" i="26" s="1" a="1"/>
  <c r="AB28" i="26" s="1"/>
  <c r="X28" i="26"/>
  <c r="AF27" i="26"/>
  <c r="AE27" i="26"/>
  <c r="AC27" i="26"/>
  <c r="AD27" i="26" s="1" a="1"/>
  <c r="AD27" i="26" s="1"/>
  <c r="AA27" i="26"/>
  <c r="AB27" i="26" s="1" a="1"/>
  <c r="AB27" i="26" s="1"/>
  <c r="X27" i="26"/>
  <c r="AF26" i="26"/>
  <c r="AE26" i="26"/>
  <c r="AC26" i="26"/>
  <c r="AD26" i="26" s="1" a="1"/>
  <c r="AD26" i="26" s="1"/>
  <c r="AA26" i="26"/>
  <c r="AB26" i="26" s="1" a="1"/>
  <c r="AB26" i="26" s="1"/>
  <c r="X26" i="26"/>
  <c r="AF25" i="26"/>
  <c r="AE25" i="26"/>
  <c r="AC25" i="26"/>
  <c r="AD25" i="26" s="1" a="1"/>
  <c r="AD25" i="26" s="1"/>
  <c r="AA25" i="26"/>
  <c r="AB25" i="26" s="1" a="1"/>
  <c r="AB25" i="26" s="1"/>
  <c r="X25" i="26"/>
  <c r="AF24" i="26"/>
  <c r="AE24" i="26"/>
  <c r="AC24" i="26"/>
  <c r="AD24" i="26" s="1" a="1"/>
  <c r="AD24" i="26" s="1"/>
  <c r="AA24" i="26"/>
  <c r="AB24" i="26" s="1" a="1"/>
  <c r="AB24" i="26" s="1"/>
  <c r="X24" i="26"/>
  <c r="AF23" i="26"/>
  <c r="AE23" i="26"/>
  <c r="AC23" i="26"/>
  <c r="AD23" i="26" s="1" a="1"/>
  <c r="AD23" i="26" s="1"/>
  <c r="AA23" i="26"/>
  <c r="AB23" i="26" s="1" a="1"/>
  <c r="AB23" i="26" s="1"/>
  <c r="X23" i="26"/>
  <c r="AF22" i="26"/>
  <c r="AE22" i="26"/>
  <c r="AC22" i="26"/>
  <c r="AD22" i="26" s="1" a="1"/>
  <c r="AD22" i="26" s="1"/>
  <c r="AA22" i="26"/>
  <c r="AB22" i="26" s="1" a="1"/>
  <c r="AB22" i="26" s="1"/>
  <c r="X22" i="26"/>
  <c r="AF21" i="26"/>
  <c r="AE21" i="26"/>
  <c r="AC21" i="26"/>
  <c r="AD21" i="26" s="1" a="1"/>
  <c r="AD21" i="26" s="1"/>
  <c r="AA21" i="26"/>
  <c r="AB21" i="26" s="1" a="1"/>
  <c r="AB21" i="26" s="1"/>
  <c r="X21" i="26"/>
  <c r="AF20" i="26"/>
  <c r="AE20" i="26"/>
  <c r="AC20" i="26"/>
  <c r="AD20" i="26" s="1" a="1"/>
  <c r="AD20" i="26" s="1"/>
  <c r="AA20" i="26"/>
  <c r="AB20" i="26" s="1" a="1"/>
  <c r="AB20" i="26" s="1"/>
  <c r="X20" i="26"/>
  <c r="AF19" i="26"/>
  <c r="AE19" i="26"/>
  <c r="AC19" i="26"/>
  <c r="AD19" i="26" s="1" a="1"/>
  <c r="AD19" i="26" s="1"/>
  <c r="AA19" i="26"/>
  <c r="AB19" i="26" s="1" a="1"/>
  <c r="AB19" i="26" s="1"/>
  <c r="X19" i="26"/>
  <c r="AF18" i="26"/>
  <c r="AE18" i="26"/>
  <c r="AC18" i="26"/>
  <c r="AD18" i="26" s="1" a="1"/>
  <c r="AD18" i="26" s="1"/>
  <c r="AA18" i="26"/>
  <c r="AB18" i="26" s="1" a="1"/>
  <c r="AB18" i="26" s="1"/>
  <c r="X18" i="26"/>
  <c r="AF17" i="26"/>
  <c r="AE17" i="26"/>
  <c r="AC17" i="26"/>
  <c r="AD17" i="26" s="1" a="1"/>
  <c r="AD17" i="26" s="1"/>
  <c r="AA17" i="26"/>
  <c r="AB17" i="26" s="1" a="1"/>
  <c r="AB17" i="26" s="1"/>
  <c r="X17" i="26"/>
  <c r="AF16" i="26"/>
  <c r="AE16" i="26"/>
  <c r="AC16" i="26"/>
  <c r="AD16" i="26" s="1" a="1"/>
  <c r="AD16" i="26" s="1"/>
  <c r="AA16" i="26"/>
  <c r="AB16" i="26" s="1" a="1"/>
  <c r="AB16" i="26" s="1"/>
  <c r="X16" i="26"/>
  <c r="AF15" i="26"/>
  <c r="AE15" i="26"/>
  <c r="AC15" i="26"/>
  <c r="AD15" i="26" s="1" a="1"/>
  <c r="AD15" i="26" s="1"/>
  <c r="AA15" i="26"/>
  <c r="AB15" i="26" s="1" a="1"/>
  <c r="AB15" i="26" s="1"/>
  <c r="X15" i="26"/>
  <c r="AF14" i="26"/>
  <c r="AE14" i="26"/>
  <c r="AC14" i="26"/>
  <c r="AD14" i="26" s="1" a="1"/>
  <c r="AD14" i="26" s="1"/>
  <c r="AA14" i="26"/>
  <c r="AB14" i="26" s="1" a="1"/>
  <c r="AB14" i="26" s="1"/>
  <c r="X14" i="26"/>
  <c r="AF13" i="26"/>
  <c r="AE13" i="26"/>
  <c r="AC13" i="26"/>
  <c r="AD13" i="26" s="1" a="1"/>
  <c r="AD13" i="26" s="1"/>
  <c r="AA13" i="26"/>
  <c r="AB13" i="26" s="1" a="1"/>
  <c r="AB13" i="26" s="1"/>
  <c r="X13" i="26"/>
  <c r="AF12" i="26"/>
  <c r="AE12" i="26"/>
  <c r="AC12" i="26"/>
  <c r="AD12" i="26" s="1" a="1"/>
  <c r="AD12" i="26" s="1"/>
  <c r="AA12" i="26"/>
  <c r="AB12" i="26" s="1" a="1"/>
  <c r="AB12" i="26" s="1"/>
  <c r="X12" i="26"/>
  <c r="AF11" i="26"/>
  <c r="AE11" i="26"/>
  <c r="AC11" i="26"/>
  <c r="AD11" i="26" s="1" a="1"/>
  <c r="AD11" i="26" s="1"/>
  <c r="AA11" i="26"/>
  <c r="AB11" i="26" s="1" a="1"/>
  <c r="AB11" i="26" s="1"/>
  <c r="X11" i="26"/>
  <c r="AF10" i="26"/>
  <c r="AE10" i="26"/>
  <c r="AC10" i="26"/>
  <c r="AD10" i="26" s="1" a="1"/>
  <c r="AD10" i="26" s="1"/>
  <c r="AA10" i="26"/>
  <c r="AB10" i="26" s="1" a="1"/>
  <c r="AB10" i="26" s="1"/>
  <c r="X10" i="26"/>
  <c r="AF9" i="26"/>
  <c r="AE9" i="26"/>
  <c r="AC9" i="26"/>
  <c r="AD9" i="26" s="1" a="1"/>
  <c r="AD9" i="26" s="1"/>
  <c r="AA9" i="26"/>
  <c r="AB9" i="26" s="1" a="1"/>
  <c r="AB9" i="26" s="1"/>
  <c r="X9" i="26"/>
  <c r="AF8" i="26"/>
  <c r="AE8" i="26"/>
  <c r="AC8" i="26"/>
  <c r="AD8" i="26" s="1" a="1"/>
  <c r="AD8" i="26" s="1"/>
  <c r="AA8" i="26"/>
  <c r="AB8" i="26" s="1" a="1"/>
  <c r="AB8" i="26" s="1"/>
  <c r="X8" i="26"/>
  <c r="AF7" i="26"/>
  <c r="AE7" i="26"/>
  <c r="AC7" i="26"/>
  <c r="AD7" i="26" s="1" a="1"/>
  <c r="AD7" i="26" s="1"/>
  <c r="AA7" i="26"/>
  <c r="AB7" i="26" s="1" a="1"/>
  <c r="AB7" i="26" s="1"/>
  <c r="X7" i="26"/>
  <c r="AF6" i="26"/>
  <c r="AE6" i="26"/>
  <c r="AC6" i="26"/>
  <c r="AD6" i="26" s="1" a="1"/>
  <c r="AD6" i="26" s="1"/>
  <c r="AA6" i="26"/>
  <c r="AB6" i="26" s="1" a="1"/>
  <c r="AB6" i="26" s="1"/>
  <c r="X6" i="26"/>
  <c r="AF5" i="26"/>
  <c r="AE5" i="26"/>
  <c r="AC5" i="26"/>
  <c r="AD5" i="26" s="1" a="1"/>
  <c r="AD5" i="26" s="1"/>
  <c r="AA5" i="26"/>
  <c r="AB5" i="26" s="1" a="1"/>
  <c r="AB5" i="26" s="1"/>
  <c r="X5" i="26"/>
  <c r="AF4" i="26"/>
  <c r="AE4" i="26"/>
  <c r="AC4" i="26"/>
  <c r="AD4" i="26" s="1" a="1"/>
  <c r="AD4" i="26" s="1"/>
  <c r="AA4" i="26"/>
  <c r="AB4" i="26" s="1" a="1"/>
  <c r="AB4" i="26" s="1"/>
  <c r="X4" i="26"/>
  <c r="AE3" i="26"/>
  <c r="AC3" i="26"/>
  <c r="AD3" i="26" s="1" a="1"/>
  <c r="AD3" i="26" s="1"/>
  <c r="X3" i="26"/>
  <c r="AE2" i="26"/>
  <c r="AC2" i="26"/>
  <c r="AD2" i="26" s="1" a="1"/>
  <c r="AD2" i="26" s="1"/>
  <c r="X2" i="26"/>
  <c r="AF57" i="25"/>
  <c r="AE57" i="25"/>
  <c r="AC57" i="25"/>
  <c r="AD57" i="25" s="1" a="1"/>
  <c r="AD57" i="25" s="1"/>
  <c r="AA57" i="25"/>
  <c r="AB57" i="25" s="1" a="1"/>
  <c r="AB57" i="25" s="1"/>
  <c r="X57" i="25"/>
  <c r="AF56" i="25"/>
  <c r="AE56" i="25"/>
  <c r="AC56" i="25"/>
  <c r="AD56" i="25" s="1" a="1"/>
  <c r="AD56" i="25" s="1"/>
  <c r="AA56" i="25"/>
  <c r="AB56" i="25" s="1" a="1"/>
  <c r="AB56" i="25" s="1"/>
  <c r="X56" i="25"/>
  <c r="AF55" i="25"/>
  <c r="AE55" i="25"/>
  <c r="AC55" i="25"/>
  <c r="AD55" i="25" s="1" a="1"/>
  <c r="AD55" i="25" s="1"/>
  <c r="AA55" i="25"/>
  <c r="AB55" i="25" s="1" a="1"/>
  <c r="AB55" i="25" s="1"/>
  <c r="X55" i="25"/>
  <c r="AF54" i="25"/>
  <c r="AE54" i="25"/>
  <c r="AC54" i="25"/>
  <c r="AD54" i="25" s="1" a="1"/>
  <c r="AD54" i="25" s="1"/>
  <c r="AA54" i="25"/>
  <c r="AB54" i="25" s="1" a="1"/>
  <c r="AB54" i="25" s="1"/>
  <c r="X54" i="25"/>
  <c r="AF53" i="25"/>
  <c r="AE53" i="25"/>
  <c r="AC53" i="25"/>
  <c r="AD53" i="25" s="1" a="1"/>
  <c r="AD53" i="25" s="1"/>
  <c r="AA53" i="25"/>
  <c r="AB53" i="25" s="1" a="1"/>
  <c r="AB53" i="25" s="1"/>
  <c r="X53" i="25"/>
  <c r="AF52" i="25"/>
  <c r="AE52" i="25"/>
  <c r="AC52" i="25"/>
  <c r="AD52" i="25" s="1" a="1"/>
  <c r="AD52" i="25" s="1"/>
  <c r="AA52" i="25"/>
  <c r="AB52" i="25" s="1" a="1"/>
  <c r="AB52" i="25" s="1"/>
  <c r="X52" i="25"/>
  <c r="AF51" i="25"/>
  <c r="AE51" i="25"/>
  <c r="AC51" i="25"/>
  <c r="AD51" i="25" s="1" a="1"/>
  <c r="AD51" i="25" s="1"/>
  <c r="AA51" i="25"/>
  <c r="AB51" i="25" s="1" a="1"/>
  <c r="AB51" i="25" s="1"/>
  <c r="X51" i="25"/>
  <c r="AF50" i="25"/>
  <c r="AE50" i="25"/>
  <c r="AC50" i="25"/>
  <c r="AD50" i="25" s="1" a="1"/>
  <c r="AD50" i="25" s="1"/>
  <c r="AA50" i="25"/>
  <c r="AB50" i="25" s="1" a="1"/>
  <c r="AB50" i="25" s="1"/>
  <c r="X50" i="25"/>
  <c r="AF49" i="25"/>
  <c r="AE49" i="25"/>
  <c r="AC49" i="25"/>
  <c r="AD49" i="25" s="1" a="1"/>
  <c r="AD49" i="25" s="1"/>
  <c r="AA49" i="25"/>
  <c r="AB49" i="25" s="1" a="1"/>
  <c r="AB49" i="25" s="1"/>
  <c r="X49" i="25"/>
  <c r="AF48" i="25"/>
  <c r="AE48" i="25"/>
  <c r="AC48" i="25"/>
  <c r="AD48" i="25" s="1" a="1"/>
  <c r="AD48" i="25" s="1"/>
  <c r="AA48" i="25"/>
  <c r="AB48" i="25" s="1" a="1"/>
  <c r="AB48" i="25" s="1"/>
  <c r="X48" i="25"/>
  <c r="AF47" i="25"/>
  <c r="AE47" i="25"/>
  <c r="AC47" i="25"/>
  <c r="AD47" i="25" s="1" a="1"/>
  <c r="AD47" i="25" s="1"/>
  <c r="AA47" i="25"/>
  <c r="AB47" i="25" s="1" a="1"/>
  <c r="AB47" i="25" s="1"/>
  <c r="X47" i="25"/>
  <c r="AF46" i="25"/>
  <c r="AE46" i="25"/>
  <c r="AC46" i="25"/>
  <c r="AD46" i="25" s="1" a="1"/>
  <c r="AD46" i="25" s="1"/>
  <c r="AA46" i="25"/>
  <c r="AB46" i="25" s="1" a="1"/>
  <c r="AB46" i="25" s="1"/>
  <c r="X46" i="25"/>
  <c r="AF45" i="25"/>
  <c r="AE45" i="25"/>
  <c r="AC45" i="25"/>
  <c r="AD45" i="25" s="1" a="1"/>
  <c r="AD45" i="25" s="1"/>
  <c r="AA45" i="25"/>
  <c r="AB45" i="25" s="1" a="1"/>
  <c r="AB45" i="25" s="1"/>
  <c r="X45" i="25"/>
  <c r="AF44" i="25"/>
  <c r="AE44" i="25"/>
  <c r="AC44" i="25"/>
  <c r="AD44" i="25" s="1" a="1"/>
  <c r="AD44" i="25" s="1"/>
  <c r="AA44" i="25"/>
  <c r="AB44" i="25" s="1" a="1"/>
  <c r="AB44" i="25" s="1"/>
  <c r="X44" i="25"/>
  <c r="AF43" i="25"/>
  <c r="AE43" i="25"/>
  <c r="AC43" i="25"/>
  <c r="AD43" i="25" s="1" a="1"/>
  <c r="AD43" i="25" s="1"/>
  <c r="AA43" i="25"/>
  <c r="AB43" i="25" s="1" a="1"/>
  <c r="AB43" i="25" s="1"/>
  <c r="X43" i="25"/>
  <c r="AF42" i="25"/>
  <c r="AE42" i="25"/>
  <c r="AC42" i="25"/>
  <c r="AD42" i="25" s="1" a="1"/>
  <c r="AD42" i="25" s="1"/>
  <c r="AA42" i="25"/>
  <c r="AB42" i="25" s="1" a="1"/>
  <c r="AB42" i="25" s="1"/>
  <c r="X42" i="25"/>
  <c r="AF41" i="25"/>
  <c r="AE41" i="25"/>
  <c r="AC41" i="25"/>
  <c r="AD41" i="25" s="1" a="1"/>
  <c r="AD41" i="25" s="1"/>
  <c r="AA41" i="25"/>
  <c r="AB41" i="25" s="1" a="1"/>
  <c r="AB41" i="25" s="1"/>
  <c r="X41" i="25"/>
  <c r="AF40" i="25"/>
  <c r="AE40" i="25"/>
  <c r="AC40" i="25"/>
  <c r="AD40" i="25" s="1" a="1"/>
  <c r="AD40" i="25" s="1"/>
  <c r="AA40" i="25"/>
  <c r="AB40" i="25" s="1" a="1"/>
  <c r="AB40" i="25" s="1"/>
  <c r="X40" i="25"/>
  <c r="AF39" i="25"/>
  <c r="AE39" i="25"/>
  <c r="AC39" i="25"/>
  <c r="AD39" i="25" s="1" a="1"/>
  <c r="AD39" i="25" s="1"/>
  <c r="AA39" i="25"/>
  <c r="AB39" i="25" s="1" a="1"/>
  <c r="AB39" i="25" s="1"/>
  <c r="X39" i="25"/>
  <c r="AF38" i="25"/>
  <c r="AE38" i="25"/>
  <c r="AC38" i="25"/>
  <c r="AD38" i="25" s="1" a="1"/>
  <c r="AD38" i="25" s="1"/>
  <c r="AA38" i="25"/>
  <c r="AB38" i="25" s="1" a="1"/>
  <c r="AB38" i="25" s="1"/>
  <c r="X38" i="25"/>
  <c r="AF37" i="25"/>
  <c r="AE37" i="25"/>
  <c r="AC37" i="25"/>
  <c r="AD37" i="25" s="1" a="1"/>
  <c r="AD37" i="25" s="1"/>
  <c r="AA37" i="25"/>
  <c r="AB37" i="25" s="1" a="1"/>
  <c r="AB37" i="25" s="1"/>
  <c r="X37" i="25"/>
  <c r="AF36" i="25"/>
  <c r="AE36" i="25"/>
  <c r="AC36" i="25"/>
  <c r="AD36" i="25" s="1" a="1"/>
  <c r="AD36" i="25" s="1"/>
  <c r="AA36" i="25"/>
  <c r="AB36" i="25" s="1" a="1"/>
  <c r="AB36" i="25" s="1"/>
  <c r="X36" i="25"/>
  <c r="AF35" i="25"/>
  <c r="AE35" i="25"/>
  <c r="AC35" i="25"/>
  <c r="AD35" i="25" s="1" a="1"/>
  <c r="AD35" i="25" s="1"/>
  <c r="AA35" i="25"/>
  <c r="AB35" i="25" s="1" a="1"/>
  <c r="AB35" i="25" s="1"/>
  <c r="X35" i="25"/>
  <c r="AF34" i="25"/>
  <c r="AE34" i="25"/>
  <c r="AC34" i="25"/>
  <c r="AD34" i="25" s="1" a="1"/>
  <c r="AD34" i="25" s="1"/>
  <c r="AA34" i="25"/>
  <c r="AB34" i="25" s="1" a="1"/>
  <c r="AB34" i="25" s="1"/>
  <c r="X34" i="25"/>
  <c r="AF33" i="25"/>
  <c r="AE33" i="25"/>
  <c r="AC33" i="25"/>
  <c r="AD33" i="25" s="1" a="1"/>
  <c r="AD33" i="25" s="1"/>
  <c r="AA33" i="25"/>
  <c r="AB33" i="25" s="1" a="1"/>
  <c r="AB33" i="25" s="1"/>
  <c r="X33" i="25"/>
  <c r="AF32" i="25"/>
  <c r="AE32" i="25"/>
  <c r="AC32" i="25"/>
  <c r="AD32" i="25" s="1" a="1"/>
  <c r="AD32" i="25" s="1"/>
  <c r="AA32" i="25"/>
  <c r="AB32" i="25" s="1" a="1"/>
  <c r="AB32" i="25" s="1"/>
  <c r="X32" i="25"/>
  <c r="AF31" i="25"/>
  <c r="AE31" i="25"/>
  <c r="AC31" i="25"/>
  <c r="AD31" i="25" s="1" a="1"/>
  <c r="AD31" i="25" s="1"/>
  <c r="AA31" i="25"/>
  <c r="AB31" i="25" s="1" a="1"/>
  <c r="AB31" i="25" s="1"/>
  <c r="X31" i="25"/>
  <c r="AF30" i="25"/>
  <c r="AE30" i="25"/>
  <c r="AC30" i="25"/>
  <c r="AD30" i="25" s="1" a="1"/>
  <c r="AD30" i="25" s="1"/>
  <c r="AA30" i="25"/>
  <c r="AB30" i="25" s="1" a="1"/>
  <c r="AB30" i="25" s="1"/>
  <c r="X30" i="25"/>
  <c r="AF29" i="25"/>
  <c r="AE29" i="25"/>
  <c r="AC29" i="25"/>
  <c r="AD29" i="25" s="1" a="1"/>
  <c r="AD29" i="25" s="1"/>
  <c r="AA29" i="25"/>
  <c r="AB29" i="25" s="1" a="1"/>
  <c r="AB29" i="25" s="1"/>
  <c r="X29" i="25"/>
  <c r="AF28" i="25"/>
  <c r="AE28" i="25"/>
  <c r="AC28" i="25"/>
  <c r="AD28" i="25" s="1" a="1"/>
  <c r="AD28" i="25" s="1"/>
  <c r="AA28" i="25"/>
  <c r="AB28" i="25" s="1" a="1"/>
  <c r="AB28" i="25" s="1"/>
  <c r="X28" i="25"/>
  <c r="AF27" i="25"/>
  <c r="AE27" i="25"/>
  <c r="AC27" i="25"/>
  <c r="AD27" i="25" s="1" a="1"/>
  <c r="AD27" i="25" s="1"/>
  <c r="AA27" i="25"/>
  <c r="AB27" i="25" s="1" a="1"/>
  <c r="AB27" i="25" s="1"/>
  <c r="X27" i="25"/>
  <c r="AF26" i="25"/>
  <c r="AE26" i="25"/>
  <c r="AC26" i="25"/>
  <c r="AD26" i="25" s="1" a="1"/>
  <c r="AD26" i="25" s="1"/>
  <c r="AA26" i="25"/>
  <c r="AB26" i="25" s="1" a="1"/>
  <c r="AB26" i="25" s="1"/>
  <c r="X26" i="25"/>
  <c r="AF25" i="25"/>
  <c r="AE25" i="25"/>
  <c r="AC25" i="25"/>
  <c r="AD25" i="25" s="1" a="1"/>
  <c r="AD25" i="25" s="1"/>
  <c r="AA25" i="25"/>
  <c r="AB25" i="25" s="1" a="1"/>
  <c r="AB25" i="25" s="1"/>
  <c r="X25" i="25"/>
  <c r="AF24" i="25"/>
  <c r="AE24" i="25"/>
  <c r="AC24" i="25"/>
  <c r="AD24" i="25" s="1" a="1"/>
  <c r="AD24" i="25" s="1"/>
  <c r="AA24" i="25"/>
  <c r="AB24" i="25" s="1" a="1"/>
  <c r="AB24" i="25" s="1"/>
  <c r="X24" i="25"/>
  <c r="AF23" i="25"/>
  <c r="AE23" i="25"/>
  <c r="AC23" i="25"/>
  <c r="AD23" i="25" s="1" a="1"/>
  <c r="AD23" i="25" s="1"/>
  <c r="AA23" i="25"/>
  <c r="AB23" i="25" s="1" a="1"/>
  <c r="AB23" i="25" s="1"/>
  <c r="X23" i="25"/>
  <c r="AF22" i="25"/>
  <c r="AE22" i="25"/>
  <c r="AC22" i="25"/>
  <c r="AD22" i="25" s="1" a="1"/>
  <c r="AD22" i="25" s="1"/>
  <c r="AA22" i="25"/>
  <c r="AB22" i="25" s="1" a="1"/>
  <c r="AB22" i="25" s="1"/>
  <c r="X22" i="25"/>
  <c r="AF21" i="25"/>
  <c r="AE21" i="25"/>
  <c r="AC21" i="25"/>
  <c r="AD21" i="25" s="1" a="1"/>
  <c r="AD21" i="25" s="1"/>
  <c r="AA21" i="25"/>
  <c r="AB21" i="25" s="1" a="1"/>
  <c r="AB21" i="25" s="1"/>
  <c r="X21" i="25"/>
  <c r="AF20" i="25"/>
  <c r="AE20" i="25"/>
  <c r="AC20" i="25"/>
  <c r="AD20" i="25" s="1" a="1"/>
  <c r="AD20" i="25" s="1"/>
  <c r="AA20" i="25"/>
  <c r="AB20" i="25" s="1" a="1"/>
  <c r="AB20" i="25" s="1"/>
  <c r="X20" i="25"/>
  <c r="AF19" i="25"/>
  <c r="AE19" i="25"/>
  <c r="AC19" i="25"/>
  <c r="AD19" i="25" s="1" a="1"/>
  <c r="AD19" i="25" s="1"/>
  <c r="AA19" i="25"/>
  <c r="AB19" i="25" s="1" a="1"/>
  <c r="AB19" i="25" s="1"/>
  <c r="X19" i="25"/>
  <c r="AF18" i="25"/>
  <c r="AE18" i="25"/>
  <c r="AC18" i="25"/>
  <c r="AD18" i="25" s="1" a="1"/>
  <c r="AD18" i="25" s="1"/>
  <c r="AA18" i="25"/>
  <c r="AB18" i="25" s="1" a="1"/>
  <c r="AB18" i="25" s="1"/>
  <c r="X18" i="25"/>
  <c r="AF17" i="25"/>
  <c r="AE17" i="25"/>
  <c r="AC17" i="25"/>
  <c r="AD17" i="25" s="1" a="1"/>
  <c r="AD17" i="25" s="1"/>
  <c r="AA17" i="25"/>
  <c r="AB17" i="25" s="1" a="1"/>
  <c r="AB17" i="25" s="1"/>
  <c r="X17" i="25"/>
  <c r="AF16" i="25"/>
  <c r="AE16" i="25"/>
  <c r="AC16" i="25"/>
  <c r="AD16" i="25" s="1" a="1"/>
  <c r="AD16" i="25" s="1"/>
  <c r="AA16" i="25"/>
  <c r="AB16" i="25" s="1" a="1"/>
  <c r="AB16" i="25" s="1"/>
  <c r="X16" i="25"/>
  <c r="AF15" i="25"/>
  <c r="AE15" i="25"/>
  <c r="AC15" i="25"/>
  <c r="AD15" i="25" s="1" a="1"/>
  <c r="AD15" i="25" s="1"/>
  <c r="AA15" i="25"/>
  <c r="AB15" i="25" s="1" a="1"/>
  <c r="AB15" i="25" s="1"/>
  <c r="X15" i="25"/>
  <c r="AE14" i="25"/>
  <c r="AC14" i="25"/>
  <c r="AD14" i="25" s="1" a="1"/>
  <c r="AD14" i="25" s="1"/>
  <c r="X14" i="25"/>
  <c r="AE13" i="25"/>
  <c r="AC13" i="25"/>
  <c r="AD13" i="25" s="1" a="1"/>
  <c r="AD13" i="25" s="1"/>
  <c r="X13" i="25"/>
  <c r="AE12" i="25"/>
  <c r="AC12" i="25"/>
  <c r="AD12" i="25" s="1" a="1"/>
  <c r="AD12" i="25" s="1"/>
  <c r="X12" i="25"/>
  <c r="AE11" i="25"/>
  <c r="AC11" i="25"/>
  <c r="AD11" i="25" s="1" a="1"/>
  <c r="AD11" i="25" s="1"/>
  <c r="X11" i="25"/>
  <c r="AE10" i="25"/>
  <c r="AC10" i="25"/>
  <c r="AD10" i="25" s="1" a="1"/>
  <c r="AD10" i="25" s="1"/>
  <c r="X10" i="25"/>
  <c r="AE9" i="25"/>
  <c r="AC9" i="25"/>
  <c r="AD9" i="25" s="1" a="1"/>
  <c r="AD9" i="25" s="1"/>
  <c r="X9" i="25"/>
  <c r="AE8" i="25"/>
  <c r="AC8" i="25"/>
  <c r="AD8" i="25" s="1" a="1"/>
  <c r="AD8" i="25" s="1"/>
  <c r="X8" i="25"/>
  <c r="AE7" i="25"/>
  <c r="AC7" i="25"/>
  <c r="AD7" i="25" s="1" a="1"/>
  <c r="AD7" i="25" s="1"/>
  <c r="X7" i="25"/>
  <c r="AE6" i="25"/>
  <c r="AC6" i="25"/>
  <c r="AD6" i="25" s="1" a="1"/>
  <c r="AD6" i="25" s="1"/>
  <c r="X6" i="25"/>
  <c r="AE5" i="25"/>
  <c r="AC5" i="25"/>
  <c r="AD5" i="25" s="1" a="1"/>
  <c r="AD5" i="25" s="1"/>
  <c r="X5" i="25"/>
  <c r="AE4" i="25"/>
  <c r="AC4" i="25"/>
  <c r="AD4" i="25" s="1" a="1"/>
  <c r="AD4" i="25" s="1"/>
  <c r="X4" i="25"/>
  <c r="AE3" i="25"/>
  <c r="AC3" i="25"/>
  <c r="AD3" i="25" s="1" a="1"/>
  <c r="AD3" i="25" s="1"/>
  <c r="X3" i="25"/>
  <c r="AE2" i="25"/>
  <c r="AC2" i="25"/>
  <c r="AD2" i="25" s="1" a="1"/>
  <c r="AD2" i="25" s="1"/>
  <c r="X2" i="25"/>
  <c r="AF57" i="24"/>
  <c r="AD57" i="24" a="1"/>
  <c r="AD57" i="24" s="1"/>
  <c r="AA57" i="24"/>
  <c r="AB57" i="24" s="1" a="1"/>
  <c r="AB57" i="24" s="1"/>
  <c r="AF56" i="24"/>
  <c r="AD56" i="24" a="1"/>
  <c r="AD56" i="24" s="1"/>
  <c r="AA56" i="24"/>
  <c r="AB56" i="24" s="1" a="1"/>
  <c r="AB56" i="24" s="1"/>
  <c r="AF55" i="24"/>
  <c r="AD55" i="24" a="1"/>
  <c r="AD55" i="24" s="1"/>
  <c r="AA55" i="24"/>
  <c r="AB55" i="24" s="1" a="1"/>
  <c r="AB55" i="24" s="1"/>
  <c r="AF54" i="24"/>
  <c r="AD54" i="24" a="1"/>
  <c r="AD54" i="24" s="1"/>
  <c r="AA54" i="24"/>
  <c r="AB54" i="24" s="1" a="1"/>
  <c r="AB54" i="24" s="1"/>
  <c r="AF53" i="24"/>
  <c r="AD53" i="24" a="1"/>
  <c r="AD53" i="24" s="1"/>
  <c r="AA53" i="24"/>
  <c r="AB53" i="24" s="1" a="1"/>
  <c r="AB53" i="24" s="1"/>
  <c r="AF52" i="24"/>
  <c r="AD52" i="24" a="1"/>
  <c r="AD52" i="24" s="1"/>
  <c r="AA52" i="24"/>
  <c r="AB52" i="24" s="1" a="1"/>
  <c r="AB52" i="24" s="1"/>
  <c r="AF51" i="24"/>
  <c r="AD51" i="24" a="1"/>
  <c r="AD51" i="24" s="1"/>
  <c r="AA51" i="24"/>
  <c r="AB51" i="24" s="1" a="1"/>
  <c r="AB51" i="24" s="1"/>
  <c r="AF50" i="24"/>
  <c r="AD50" i="24" a="1"/>
  <c r="AD50" i="24" s="1"/>
  <c r="AA50" i="24"/>
  <c r="AB50" i="24" s="1" a="1"/>
  <c r="AB50" i="24" s="1"/>
  <c r="AF49" i="24"/>
  <c r="AD49" i="24" a="1"/>
  <c r="AD49" i="24" s="1"/>
  <c r="AA49" i="24"/>
  <c r="AB49" i="24" s="1" a="1"/>
  <c r="AB49" i="24" s="1"/>
  <c r="AF48" i="24"/>
  <c r="AD48" i="24" a="1"/>
  <c r="AD48" i="24" s="1"/>
  <c r="AA48" i="24"/>
  <c r="AB48" i="24" s="1" a="1"/>
  <c r="AB48" i="24" s="1"/>
  <c r="AF47" i="24"/>
  <c r="AD47" i="24" a="1"/>
  <c r="AD47" i="24" s="1"/>
  <c r="AA47" i="24"/>
  <c r="AB47" i="24" s="1" a="1"/>
  <c r="AB47" i="24" s="1"/>
  <c r="AF46" i="24"/>
  <c r="AD46" i="24" a="1"/>
  <c r="AD46" i="24" s="1"/>
  <c r="AA46" i="24"/>
  <c r="AB46" i="24" s="1" a="1"/>
  <c r="AB46" i="24" s="1"/>
  <c r="AF45" i="24"/>
  <c r="AD45" i="24" a="1"/>
  <c r="AD45" i="24" s="1"/>
  <c r="AA45" i="24"/>
  <c r="AB45" i="24" s="1" a="1"/>
  <c r="AB45" i="24" s="1"/>
  <c r="AF44" i="24"/>
  <c r="AD44" i="24" a="1"/>
  <c r="AD44" i="24" s="1"/>
  <c r="AA44" i="24"/>
  <c r="AB44" i="24" s="1" a="1"/>
  <c r="AB44" i="24" s="1"/>
  <c r="AF43" i="24"/>
  <c r="AD43" i="24" a="1"/>
  <c r="AD43" i="24" s="1"/>
  <c r="AA43" i="24"/>
  <c r="AB43" i="24" s="1" a="1"/>
  <c r="AB43" i="24" s="1"/>
  <c r="AF42" i="24"/>
  <c r="AD42" i="24" a="1"/>
  <c r="AD42" i="24" s="1"/>
  <c r="AA42" i="24"/>
  <c r="AB42" i="24" s="1" a="1"/>
  <c r="AB42" i="24" s="1"/>
  <c r="AF41" i="24"/>
  <c r="AD41" i="24" a="1"/>
  <c r="AD41" i="24" s="1"/>
  <c r="AA41" i="24"/>
  <c r="AB41" i="24" s="1" a="1"/>
  <c r="AB41" i="24" s="1"/>
  <c r="AF40" i="24"/>
  <c r="AD40" i="24" a="1"/>
  <c r="AD40" i="24" s="1"/>
  <c r="AA40" i="24"/>
  <c r="AB40" i="24" s="1" a="1"/>
  <c r="AB40" i="24" s="1"/>
  <c r="AF39" i="24"/>
  <c r="AD39" i="24" a="1"/>
  <c r="AD39" i="24" s="1"/>
  <c r="AA39" i="24"/>
  <c r="AB39" i="24" s="1" a="1"/>
  <c r="AB39" i="24" s="1"/>
  <c r="AF38" i="24"/>
  <c r="AD38" i="24" a="1"/>
  <c r="AD38" i="24" s="1"/>
  <c r="AA38" i="24"/>
  <c r="AB38" i="24" s="1" a="1"/>
  <c r="AB38" i="24" s="1"/>
  <c r="AF37" i="24"/>
  <c r="AD37" i="24" a="1"/>
  <c r="AD37" i="24" s="1"/>
  <c r="AA37" i="24"/>
  <c r="AB37" i="24" s="1" a="1"/>
  <c r="AB37" i="24" s="1"/>
  <c r="AF36" i="24"/>
  <c r="AD36" i="24" a="1"/>
  <c r="AD36" i="24" s="1"/>
  <c r="AA36" i="24"/>
  <c r="AB36" i="24" s="1" a="1"/>
  <c r="AB36" i="24" s="1"/>
  <c r="AF35" i="24"/>
  <c r="AD35" i="24" a="1"/>
  <c r="AD35" i="24" s="1"/>
  <c r="AA35" i="24"/>
  <c r="AB35" i="24" s="1" a="1"/>
  <c r="AB35" i="24" s="1"/>
  <c r="AF34" i="24"/>
  <c r="AD34" i="24" a="1"/>
  <c r="AD34" i="24" s="1"/>
  <c r="AA34" i="24"/>
  <c r="AB34" i="24" s="1" a="1"/>
  <c r="AB34" i="24" s="1"/>
  <c r="AF33" i="24"/>
  <c r="AD33" i="24" a="1"/>
  <c r="AD33" i="24" s="1"/>
  <c r="AA33" i="24"/>
  <c r="AB33" i="24" s="1" a="1"/>
  <c r="AB33" i="24" s="1"/>
  <c r="AF32" i="24"/>
  <c r="AD32" i="24" a="1"/>
  <c r="AD32" i="24" s="1"/>
  <c r="AA32" i="24"/>
  <c r="AB32" i="24" s="1" a="1"/>
  <c r="AB32" i="24" s="1"/>
  <c r="AF31" i="24"/>
  <c r="AD31" i="24" a="1"/>
  <c r="AD31" i="24" s="1"/>
  <c r="AA31" i="24"/>
  <c r="AB31" i="24" s="1" a="1"/>
  <c r="AB31" i="24" s="1"/>
  <c r="AF30" i="24"/>
  <c r="AD30" i="24" a="1"/>
  <c r="AD30" i="24" s="1"/>
  <c r="AA30" i="24"/>
  <c r="AB30" i="24" s="1" a="1"/>
  <c r="AB30" i="24" s="1"/>
  <c r="AF29" i="24"/>
  <c r="AD29" i="24" a="1"/>
  <c r="AD29" i="24" s="1"/>
  <c r="AA29" i="24"/>
  <c r="AB29" i="24" s="1" a="1"/>
  <c r="AB29" i="24" s="1"/>
  <c r="AF28" i="24"/>
  <c r="AD28" i="24" a="1"/>
  <c r="AD28" i="24" s="1"/>
  <c r="AA28" i="24"/>
  <c r="AB28" i="24" s="1" a="1"/>
  <c r="AB28" i="24" s="1"/>
  <c r="AF27" i="24"/>
  <c r="AD27" i="24" a="1"/>
  <c r="AD27" i="24" s="1"/>
  <c r="AA27" i="24"/>
  <c r="AB27" i="24" s="1" a="1"/>
  <c r="AB27" i="24" s="1"/>
  <c r="AF26" i="24"/>
  <c r="AD26" i="24" a="1"/>
  <c r="AD26" i="24" s="1"/>
  <c r="AA26" i="24"/>
  <c r="AB26" i="24" s="1" a="1"/>
  <c r="AB26" i="24" s="1"/>
  <c r="AF25" i="24"/>
  <c r="AD25" i="24" a="1"/>
  <c r="AD25" i="24" s="1"/>
  <c r="AA25" i="24"/>
  <c r="AB25" i="24" s="1" a="1"/>
  <c r="AB25" i="24" s="1"/>
  <c r="AF24" i="24"/>
  <c r="AD24" i="24" a="1"/>
  <c r="AD24" i="24" s="1"/>
  <c r="AA24" i="24"/>
  <c r="AB24" i="24" s="1" a="1"/>
  <c r="AB24" i="24" s="1"/>
  <c r="AF23" i="24"/>
  <c r="AD23" i="24" a="1"/>
  <c r="AD23" i="24" s="1"/>
  <c r="AA23" i="24"/>
  <c r="AB23" i="24" s="1" a="1"/>
  <c r="AB23" i="24" s="1"/>
  <c r="AF22" i="24"/>
  <c r="AD22" i="24" a="1"/>
  <c r="AD22" i="24" s="1"/>
  <c r="AA22" i="24"/>
  <c r="AB22" i="24" s="1" a="1"/>
  <c r="AB22" i="24" s="1"/>
  <c r="AF21" i="24"/>
  <c r="AD21" i="24" a="1"/>
  <c r="AD21" i="24" s="1"/>
  <c r="AA21" i="24"/>
  <c r="AB21" i="24" s="1" a="1"/>
  <c r="AB21" i="24" s="1"/>
  <c r="AF20" i="24"/>
  <c r="AD20" i="24" a="1"/>
  <c r="AD20" i="24" s="1"/>
  <c r="AA20" i="24"/>
  <c r="AB20" i="24" s="1" a="1"/>
  <c r="AB20" i="24" s="1"/>
  <c r="AF19" i="24"/>
  <c r="AD19" i="24" a="1"/>
  <c r="AD19" i="24" s="1"/>
  <c r="AA19" i="24"/>
  <c r="AB19" i="24" s="1" a="1"/>
  <c r="AB19" i="24" s="1"/>
  <c r="AF18" i="24"/>
  <c r="AD18" i="24" a="1"/>
  <c r="AD18" i="24" s="1"/>
  <c r="AA18" i="24"/>
  <c r="AB18" i="24" s="1" a="1"/>
  <c r="AB18" i="24" s="1"/>
  <c r="AF17" i="24"/>
  <c r="AD17" i="24" a="1"/>
  <c r="AD17" i="24" s="1"/>
  <c r="AA17" i="24"/>
  <c r="AB17" i="24" s="1" a="1"/>
  <c r="AB17" i="24" s="1"/>
  <c r="AF16" i="24"/>
  <c r="AD16" i="24" a="1"/>
  <c r="AD16" i="24" s="1"/>
  <c r="AA16" i="24"/>
  <c r="AB16" i="24" s="1" a="1"/>
  <c r="AB16" i="24" s="1"/>
  <c r="AF15" i="24"/>
  <c r="AD15" i="24" a="1"/>
  <c r="AD15" i="24" s="1"/>
  <c r="AA15" i="24"/>
  <c r="AB15" i="24" s="1" a="1"/>
  <c r="AB15" i="24" s="1"/>
  <c r="AF14" i="24"/>
  <c r="AD14" i="24" a="1"/>
  <c r="AD14" i="24" s="1"/>
  <c r="AA14" i="24"/>
  <c r="AB14" i="24" s="1" a="1"/>
  <c r="AB14" i="24" s="1"/>
  <c r="AF13" i="24"/>
  <c r="AD13" i="24" a="1"/>
  <c r="AD13" i="24" s="1"/>
  <c r="AA13" i="24"/>
  <c r="AB13" i="24" s="1" a="1"/>
  <c r="AB13" i="24" s="1"/>
  <c r="AF12" i="24"/>
  <c r="AD12" i="24" a="1"/>
  <c r="AD12" i="24" s="1"/>
  <c r="AA12" i="24"/>
  <c r="AB12" i="24" s="1" a="1"/>
  <c r="AB12" i="24" s="1"/>
  <c r="AF11" i="24"/>
  <c r="AD11" i="24" a="1"/>
  <c r="AD11" i="24" s="1"/>
  <c r="AA11" i="24"/>
  <c r="AB11" i="24" s="1" a="1"/>
  <c r="AB11" i="24" s="1"/>
  <c r="AF10" i="24"/>
  <c r="AD10" i="24" a="1"/>
  <c r="AD10" i="24" s="1"/>
  <c r="AA10" i="24"/>
  <c r="AB10" i="24" s="1" a="1"/>
  <c r="AB10" i="24" s="1"/>
  <c r="AF9" i="24"/>
  <c r="AD9" i="24" a="1"/>
  <c r="AD9" i="24" s="1"/>
  <c r="AA9" i="24"/>
  <c r="AB9" i="24" s="1" a="1"/>
  <c r="AB9" i="24" s="1"/>
  <c r="AF8" i="24"/>
  <c r="AD8" i="24" a="1"/>
  <c r="AD8" i="24" s="1"/>
  <c r="AA8" i="24"/>
  <c r="AB8" i="24" s="1" a="1"/>
  <c r="AB8" i="24" s="1"/>
  <c r="AF7" i="24"/>
  <c r="AD7" i="24" a="1"/>
  <c r="AD7" i="24" s="1"/>
  <c r="AA7" i="24"/>
  <c r="AB7" i="24" s="1" a="1"/>
  <c r="AB7" i="24" s="1"/>
  <c r="AF6" i="24"/>
  <c r="AD6" i="24" a="1"/>
  <c r="AD6" i="24" s="1"/>
  <c r="AA6" i="24"/>
  <c r="AB6" i="24" s="1" a="1"/>
  <c r="AB6" i="24" s="1"/>
  <c r="AF5" i="24"/>
  <c r="AD5" i="24" a="1"/>
  <c r="AD5" i="24" s="1"/>
  <c r="AA5" i="24"/>
  <c r="AB5" i="24" s="1" a="1"/>
  <c r="AB5" i="24" s="1"/>
  <c r="AF4" i="24"/>
  <c r="AD4" i="24" a="1"/>
  <c r="AD4" i="24" s="1"/>
  <c r="AA4" i="24"/>
  <c r="AB4" i="24" s="1" a="1"/>
  <c r="AB4" i="24" s="1"/>
  <c r="AF3" i="24"/>
  <c r="AD3" i="24" a="1"/>
  <c r="AD3" i="24" s="1"/>
  <c r="AA3" i="24"/>
  <c r="AB3" i="24" s="1" a="1"/>
  <c r="AB3" i="24" s="1"/>
  <c r="AC2" i="24"/>
  <c r="AD2" i="24" s="1" a="1"/>
  <c r="AD2" i="24" s="1"/>
  <c r="X2" i="24"/>
  <c r="AF57" i="23"/>
  <c r="AD57" i="23" a="1"/>
  <c r="AD57" i="23" s="1"/>
  <c r="AA57" i="23"/>
  <c r="AB57" i="23" s="1" a="1"/>
  <c r="AB57" i="23" s="1"/>
  <c r="AF56" i="23"/>
  <c r="AD56" i="23" a="1"/>
  <c r="AD56" i="23" s="1"/>
  <c r="AA56" i="23"/>
  <c r="AB56" i="23" s="1" a="1"/>
  <c r="AB56" i="23" s="1"/>
  <c r="AF55" i="23"/>
  <c r="AD55" i="23" a="1"/>
  <c r="AD55" i="23" s="1"/>
  <c r="AA55" i="23"/>
  <c r="AB55" i="23" s="1" a="1"/>
  <c r="AB55" i="23" s="1"/>
  <c r="AF54" i="23"/>
  <c r="AD54" i="23" a="1"/>
  <c r="AD54" i="23" s="1"/>
  <c r="AA54" i="23"/>
  <c r="AB54" i="23" s="1" a="1"/>
  <c r="AB54" i="23" s="1"/>
  <c r="AF53" i="23"/>
  <c r="AD53" i="23" a="1"/>
  <c r="AD53" i="23" s="1"/>
  <c r="AA53" i="23"/>
  <c r="AB53" i="23" s="1" a="1"/>
  <c r="AB53" i="23" s="1"/>
  <c r="AF52" i="23"/>
  <c r="AD52" i="23" a="1"/>
  <c r="AD52" i="23" s="1"/>
  <c r="AA52" i="23"/>
  <c r="AB52" i="23" s="1" a="1"/>
  <c r="AB52" i="23" s="1"/>
  <c r="AF51" i="23"/>
  <c r="AD51" i="23" a="1"/>
  <c r="AD51" i="23" s="1"/>
  <c r="AA51" i="23"/>
  <c r="AB51" i="23" s="1" a="1"/>
  <c r="AB51" i="23" s="1"/>
  <c r="AF50" i="23"/>
  <c r="AD50" i="23" a="1"/>
  <c r="AD50" i="23" s="1"/>
  <c r="AA50" i="23"/>
  <c r="AB50" i="23" s="1" a="1"/>
  <c r="AB50" i="23" s="1"/>
  <c r="AF49" i="23"/>
  <c r="AD49" i="23" a="1"/>
  <c r="AD49" i="23" s="1"/>
  <c r="AA49" i="23"/>
  <c r="AB49" i="23" s="1" a="1"/>
  <c r="AB49" i="23" s="1"/>
  <c r="AF48" i="23"/>
  <c r="AD48" i="23" a="1"/>
  <c r="AD48" i="23" s="1"/>
  <c r="AA48" i="23"/>
  <c r="AB48" i="23" s="1" a="1"/>
  <c r="AB48" i="23" s="1"/>
  <c r="AF47" i="23"/>
  <c r="AD47" i="23" a="1"/>
  <c r="AD47" i="23" s="1"/>
  <c r="AA47" i="23"/>
  <c r="AB47" i="23" s="1" a="1"/>
  <c r="AB47" i="23" s="1"/>
  <c r="AF46" i="23"/>
  <c r="AD46" i="23" a="1"/>
  <c r="AD46" i="23" s="1"/>
  <c r="AA46" i="23"/>
  <c r="AB46" i="23" s="1" a="1"/>
  <c r="AB46" i="23" s="1"/>
  <c r="AF45" i="23"/>
  <c r="AD45" i="23" a="1"/>
  <c r="AD45" i="23" s="1"/>
  <c r="AA45" i="23"/>
  <c r="AB45" i="23" s="1" a="1"/>
  <c r="AB45" i="23" s="1"/>
  <c r="AF44" i="23"/>
  <c r="AD44" i="23" a="1"/>
  <c r="AD44" i="23" s="1"/>
  <c r="AA44" i="23"/>
  <c r="AB44" i="23" s="1" a="1"/>
  <c r="AB44" i="23" s="1"/>
  <c r="AF43" i="23"/>
  <c r="AD43" i="23" a="1"/>
  <c r="AD43" i="23" s="1"/>
  <c r="AA43" i="23"/>
  <c r="AB43" i="23" s="1" a="1"/>
  <c r="AB43" i="23" s="1"/>
  <c r="AF42" i="23"/>
  <c r="AD42" i="23" a="1"/>
  <c r="AD42" i="23" s="1"/>
  <c r="AA42" i="23"/>
  <c r="AB42" i="23" s="1" a="1"/>
  <c r="AB42" i="23" s="1"/>
  <c r="AF41" i="23"/>
  <c r="AD41" i="23" a="1"/>
  <c r="AD41" i="23" s="1"/>
  <c r="AA41" i="23"/>
  <c r="AB41" i="23" s="1" a="1"/>
  <c r="AB41" i="23" s="1"/>
  <c r="AF40" i="23"/>
  <c r="AD40" i="23" a="1"/>
  <c r="AD40" i="23" s="1"/>
  <c r="AA40" i="23"/>
  <c r="AB40" i="23" s="1" a="1"/>
  <c r="AB40" i="23" s="1"/>
  <c r="AF39" i="23"/>
  <c r="AD39" i="23" a="1"/>
  <c r="AD39" i="23" s="1"/>
  <c r="AA39" i="23"/>
  <c r="AB39" i="23" s="1" a="1"/>
  <c r="AB39" i="23" s="1"/>
  <c r="AF38" i="23"/>
  <c r="AD38" i="23" a="1"/>
  <c r="AD38" i="23" s="1"/>
  <c r="AA38" i="23"/>
  <c r="AB38" i="23" s="1" a="1"/>
  <c r="AB38" i="23" s="1"/>
  <c r="AF37" i="23"/>
  <c r="AD37" i="23" a="1"/>
  <c r="AD37" i="23" s="1"/>
  <c r="AA37" i="23"/>
  <c r="AB37" i="23" s="1" a="1"/>
  <c r="AB37" i="23" s="1"/>
  <c r="AF36" i="23"/>
  <c r="AD36" i="23" a="1"/>
  <c r="AD36" i="23" s="1"/>
  <c r="AA36" i="23"/>
  <c r="AB36" i="23" s="1" a="1"/>
  <c r="AB36" i="23" s="1"/>
  <c r="AF35" i="23"/>
  <c r="AD35" i="23" a="1"/>
  <c r="AD35" i="23" s="1"/>
  <c r="AA35" i="23"/>
  <c r="AB35" i="23" s="1" a="1"/>
  <c r="AB35" i="23" s="1"/>
  <c r="AF34" i="23"/>
  <c r="AD34" i="23" a="1"/>
  <c r="AD34" i="23" s="1"/>
  <c r="AA34" i="23"/>
  <c r="AB34" i="23" s="1" a="1"/>
  <c r="AB34" i="23" s="1"/>
  <c r="AF33" i="23"/>
  <c r="AD33" i="23" a="1"/>
  <c r="AD33" i="23" s="1"/>
  <c r="AA33" i="23"/>
  <c r="AB33" i="23" s="1" a="1"/>
  <c r="AB33" i="23" s="1"/>
  <c r="AF32" i="23"/>
  <c r="AD32" i="23" a="1"/>
  <c r="AD32" i="23" s="1"/>
  <c r="AA32" i="23"/>
  <c r="AB32" i="23" s="1" a="1"/>
  <c r="AB32" i="23" s="1"/>
  <c r="AF31" i="23"/>
  <c r="AD31" i="23" a="1"/>
  <c r="AD31" i="23" s="1"/>
  <c r="AA31" i="23"/>
  <c r="AB31" i="23" s="1" a="1"/>
  <c r="AB31" i="23" s="1"/>
  <c r="AF30" i="23"/>
  <c r="AD30" i="23" a="1"/>
  <c r="AD30" i="23" s="1"/>
  <c r="AA30" i="23"/>
  <c r="AB30" i="23" s="1" a="1"/>
  <c r="AB30" i="23" s="1"/>
  <c r="AF29" i="23"/>
  <c r="AD29" i="23" a="1"/>
  <c r="AD29" i="23" s="1"/>
  <c r="AA29" i="23"/>
  <c r="AB29" i="23" s="1" a="1"/>
  <c r="AB29" i="23" s="1"/>
  <c r="AF28" i="23"/>
  <c r="AD28" i="23" a="1"/>
  <c r="AD28" i="23" s="1"/>
  <c r="AA28" i="23"/>
  <c r="AB28" i="23" s="1" a="1"/>
  <c r="AB28" i="23" s="1"/>
  <c r="AF27" i="23"/>
  <c r="AD27" i="23" a="1"/>
  <c r="AD27" i="23" s="1"/>
  <c r="AA27" i="23"/>
  <c r="AB27" i="23" s="1" a="1"/>
  <c r="AB27" i="23" s="1"/>
  <c r="AF26" i="23"/>
  <c r="AD26" i="23" a="1"/>
  <c r="AD26" i="23" s="1"/>
  <c r="AA26" i="23"/>
  <c r="AB26" i="23" s="1" a="1"/>
  <c r="AB26" i="23" s="1"/>
  <c r="AF25" i="23"/>
  <c r="AD25" i="23" a="1"/>
  <c r="AD25" i="23" s="1"/>
  <c r="AA25" i="23"/>
  <c r="AB25" i="23" s="1" a="1"/>
  <c r="AB25" i="23" s="1"/>
  <c r="AF24" i="23"/>
  <c r="AD24" i="23" a="1"/>
  <c r="AD24" i="23" s="1"/>
  <c r="AA24" i="23"/>
  <c r="AB24" i="23" s="1" a="1"/>
  <c r="AB24" i="23" s="1"/>
  <c r="AF23" i="23"/>
  <c r="AD23" i="23" a="1"/>
  <c r="AD23" i="23" s="1"/>
  <c r="AA23" i="23"/>
  <c r="AB23" i="23" s="1" a="1"/>
  <c r="AB23" i="23" s="1"/>
  <c r="AF22" i="23"/>
  <c r="AD22" i="23" a="1"/>
  <c r="AD22" i="23" s="1"/>
  <c r="AA22" i="23"/>
  <c r="AB22" i="23" s="1" a="1"/>
  <c r="AB22" i="23" s="1"/>
  <c r="AF21" i="23"/>
  <c r="AD21" i="23" a="1"/>
  <c r="AD21" i="23" s="1"/>
  <c r="AA21" i="23"/>
  <c r="AB21" i="23" s="1" a="1"/>
  <c r="AB21" i="23" s="1"/>
  <c r="AF20" i="23"/>
  <c r="AD20" i="23" a="1"/>
  <c r="AD20" i="23" s="1"/>
  <c r="AA20" i="23"/>
  <c r="AB20" i="23" s="1" a="1"/>
  <c r="AB20" i="23" s="1"/>
  <c r="AF19" i="23"/>
  <c r="AD19" i="23" a="1"/>
  <c r="AD19" i="23" s="1"/>
  <c r="AA19" i="23"/>
  <c r="AB19" i="23" s="1" a="1"/>
  <c r="AB19" i="23" s="1"/>
  <c r="AF18" i="23"/>
  <c r="AD18" i="23" a="1"/>
  <c r="AD18" i="23" s="1"/>
  <c r="AA18" i="23"/>
  <c r="AB18" i="23" s="1" a="1"/>
  <c r="AB18" i="23" s="1"/>
  <c r="AF17" i="23"/>
  <c r="AD17" i="23" a="1"/>
  <c r="AD17" i="23" s="1"/>
  <c r="AA17" i="23"/>
  <c r="AB17" i="23" s="1" a="1"/>
  <c r="AB17" i="23" s="1"/>
  <c r="AF16" i="23"/>
  <c r="AD16" i="23" a="1"/>
  <c r="AD16" i="23" s="1"/>
  <c r="AA16" i="23"/>
  <c r="AB16" i="23" s="1" a="1"/>
  <c r="AB16" i="23" s="1"/>
  <c r="AF15" i="23"/>
  <c r="AD15" i="23" a="1"/>
  <c r="AD15" i="23" s="1"/>
  <c r="AA15" i="23"/>
  <c r="AB15" i="23" s="1" a="1"/>
  <c r="AB15" i="23" s="1"/>
  <c r="AF14" i="23"/>
  <c r="AD14" i="23" a="1"/>
  <c r="AD14" i="23" s="1"/>
  <c r="AA14" i="23"/>
  <c r="AB14" i="23" s="1" a="1"/>
  <c r="AB14" i="23" s="1"/>
  <c r="AF13" i="23"/>
  <c r="AD13" i="23" a="1"/>
  <c r="AD13" i="23" s="1"/>
  <c r="AA13" i="23"/>
  <c r="AB13" i="23" s="1" a="1"/>
  <c r="AB13" i="23" s="1"/>
  <c r="AF12" i="23"/>
  <c r="AD12" i="23" a="1"/>
  <c r="AD12" i="23" s="1"/>
  <c r="AA12" i="23"/>
  <c r="AB12" i="23" s="1" a="1"/>
  <c r="AB12" i="23" s="1"/>
  <c r="AF11" i="23"/>
  <c r="AD11" i="23" a="1"/>
  <c r="AD11" i="23" s="1"/>
  <c r="AA11" i="23"/>
  <c r="AB11" i="23" s="1" a="1"/>
  <c r="AB11" i="23" s="1"/>
  <c r="AF10" i="23"/>
  <c r="AD10" i="23" a="1"/>
  <c r="AD10" i="23" s="1"/>
  <c r="AA10" i="23"/>
  <c r="AB10" i="23" s="1" a="1"/>
  <c r="AB10" i="23" s="1"/>
  <c r="AF9" i="23"/>
  <c r="AD9" i="23" a="1"/>
  <c r="AD9" i="23" s="1"/>
  <c r="AA9" i="23"/>
  <c r="AB9" i="23" s="1" a="1"/>
  <c r="AB9" i="23" s="1"/>
  <c r="AF8" i="23"/>
  <c r="AD8" i="23" a="1"/>
  <c r="AD8" i="23" s="1"/>
  <c r="AA8" i="23"/>
  <c r="AB8" i="23" s="1" a="1"/>
  <c r="AB8" i="23" s="1"/>
  <c r="AF7" i="23"/>
  <c r="AD7" i="23" a="1"/>
  <c r="AD7" i="23" s="1"/>
  <c r="AA7" i="23"/>
  <c r="AB7" i="23" s="1" a="1"/>
  <c r="AB7" i="23" s="1"/>
  <c r="AF6" i="23"/>
  <c r="AD6" i="23" a="1"/>
  <c r="AD6" i="23" s="1"/>
  <c r="AA6" i="23"/>
  <c r="AB6" i="23" s="1" a="1"/>
  <c r="AB6" i="23" s="1"/>
  <c r="AF5" i="23"/>
  <c r="AD5" i="23" a="1"/>
  <c r="AD5" i="23" s="1"/>
  <c r="AA5" i="23"/>
  <c r="AB5" i="23" s="1" a="1"/>
  <c r="AB5" i="23" s="1"/>
  <c r="AF4" i="23"/>
  <c r="AD4" i="23" a="1"/>
  <c r="AD4" i="23" s="1"/>
  <c r="AA4" i="23"/>
  <c r="AB4" i="23" s="1" a="1"/>
  <c r="AB4" i="23" s="1"/>
  <c r="AF3" i="23"/>
  <c r="AD3" i="23" a="1"/>
  <c r="AD3" i="23" s="1"/>
  <c r="AA3" i="23"/>
  <c r="AB3" i="23" s="1" a="1"/>
  <c r="AB3" i="23" s="1"/>
  <c r="AC2" i="23"/>
  <c r="AD2" i="23" s="1" a="1"/>
  <c r="AD2" i="23" s="1"/>
  <c r="X2" i="23"/>
  <c r="R2" i="46" s="1"/>
  <c r="AF57" i="22"/>
  <c r="AD57" i="22" a="1"/>
  <c r="AD57" i="22" s="1"/>
  <c r="AA57" i="22"/>
  <c r="AB57" i="22" s="1" a="1"/>
  <c r="AB57" i="22" s="1"/>
  <c r="AF56" i="22"/>
  <c r="AD56" i="22" a="1"/>
  <c r="AD56" i="22" s="1"/>
  <c r="AA56" i="22"/>
  <c r="AB56" i="22" s="1" a="1"/>
  <c r="AB56" i="22" s="1"/>
  <c r="AF55" i="22"/>
  <c r="AD55" i="22" a="1"/>
  <c r="AD55" i="22" s="1"/>
  <c r="AA55" i="22"/>
  <c r="AB55" i="22" s="1" a="1"/>
  <c r="AB55" i="22" s="1"/>
  <c r="AF54" i="22"/>
  <c r="AD54" i="22" a="1"/>
  <c r="AD54" i="22" s="1"/>
  <c r="AA54" i="22"/>
  <c r="AB54" i="22" s="1" a="1"/>
  <c r="AB54" i="22" s="1"/>
  <c r="AF53" i="22"/>
  <c r="AD53" i="22" a="1"/>
  <c r="AD53" i="22" s="1"/>
  <c r="AA53" i="22"/>
  <c r="AB53" i="22" s="1" a="1"/>
  <c r="AB53" i="22" s="1"/>
  <c r="AF52" i="22"/>
  <c r="AD52" i="22" a="1"/>
  <c r="AD52" i="22" s="1"/>
  <c r="AA52" i="22"/>
  <c r="AB52" i="22" s="1" a="1"/>
  <c r="AB52" i="22" s="1"/>
  <c r="AF51" i="22"/>
  <c r="AD51" i="22" a="1"/>
  <c r="AD51" i="22" s="1"/>
  <c r="AA51" i="22"/>
  <c r="AB51" i="22" s="1" a="1"/>
  <c r="AB51" i="22" s="1"/>
  <c r="AF50" i="22"/>
  <c r="AD50" i="22" a="1"/>
  <c r="AD50" i="22" s="1"/>
  <c r="AA50" i="22"/>
  <c r="AB50" i="22" s="1" a="1"/>
  <c r="AB50" i="22" s="1"/>
  <c r="AF49" i="22"/>
  <c r="AD49" i="22" a="1"/>
  <c r="AD49" i="22" s="1"/>
  <c r="AA49" i="22"/>
  <c r="AB49" i="22" s="1" a="1"/>
  <c r="AB49" i="22" s="1"/>
  <c r="AF48" i="22"/>
  <c r="AD48" i="22" a="1"/>
  <c r="AD48" i="22" s="1"/>
  <c r="AA48" i="22"/>
  <c r="AB48" i="22" s="1" a="1"/>
  <c r="AB48" i="22" s="1"/>
  <c r="AF47" i="22"/>
  <c r="AD47" i="22" a="1"/>
  <c r="AD47" i="22" s="1"/>
  <c r="AA47" i="22"/>
  <c r="AB47" i="22" s="1" a="1"/>
  <c r="AB47" i="22" s="1"/>
  <c r="AF46" i="22"/>
  <c r="AD46" i="22" a="1"/>
  <c r="AD46" i="22" s="1"/>
  <c r="AA46" i="22"/>
  <c r="AB46" i="22" s="1" a="1"/>
  <c r="AB46" i="22" s="1"/>
  <c r="AF45" i="22"/>
  <c r="AD45" i="22" a="1"/>
  <c r="AD45" i="22" s="1"/>
  <c r="AA45" i="22"/>
  <c r="AB45" i="22" s="1" a="1"/>
  <c r="AB45" i="22" s="1"/>
  <c r="AF44" i="22"/>
  <c r="AD44" i="22" a="1"/>
  <c r="AD44" i="22" s="1"/>
  <c r="AA44" i="22"/>
  <c r="AB44" i="22" s="1" a="1"/>
  <c r="AB44" i="22" s="1"/>
  <c r="AF43" i="22"/>
  <c r="AD43" i="22" a="1"/>
  <c r="AD43" i="22" s="1"/>
  <c r="AA43" i="22"/>
  <c r="AB43" i="22" s="1" a="1"/>
  <c r="AB43" i="22" s="1"/>
  <c r="AF42" i="22"/>
  <c r="AD42" i="22" a="1"/>
  <c r="AD42" i="22" s="1"/>
  <c r="AA42" i="22"/>
  <c r="AB42" i="22" s="1" a="1"/>
  <c r="AB42" i="22" s="1"/>
  <c r="AF41" i="22"/>
  <c r="AD41" i="22" a="1"/>
  <c r="AD41" i="22" s="1"/>
  <c r="AA41" i="22"/>
  <c r="AB41" i="22" s="1" a="1"/>
  <c r="AB41" i="22" s="1"/>
  <c r="AF40" i="22"/>
  <c r="AD40" i="22" a="1"/>
  <c r="AD40" i="22" s="1"/>
  <c r="AA40" i="22"/>
  <c r="AB40" i="22" s="1" a="1"/>
  <c r="AB40" i="22" s="1"/>
  <c r="AF39" i="22"/>
  <c r="AD39" i="22" a="1"/>
  <c r="AD39" i="22" s="1"/>
  <c r="AA39" i="22"/>
  <c r="AB39" i="22" s="1" a="1"/>
  <c r="AB39" i="22" s="1"/>
  <c r="AF38" i="22"/>
  <c r="AD38" i="22" a="1"/>
  <c r="AD38" i="22" s="1"/>
  <c r="AA38" i="22"/>
  <c r="AB38" i="22" s="1" a="1"/>
  <c r="AB38" i="22" s="1"/>
  <c r="AF37" i="22"/>
  <c r="AD37" i="22" a="1"/>
  <c r="AD37" i="22" s="1"/>
  <c r="AA37" i="22"/>
  <c r="AB37" i="22" s="1" a="1"/>
  <c r="AB37" i="22" s="1"/>
  <c r="AF36" i="22"/>
  <c r="AD36" i="22" a="1"/>
  <c r="AD36" i="22" s="1"/>
  <c r="AA36" i="22"/>
  <c r="AB36" i="22" s="1" a="1"/>
  <c r="AB36" i="22" s="1"/>
  <c r="AF35" i="22"/>
  <c r="AD35" i="22" a="1"/>
  <c r="AD35" i="22" s="1"/>
  <c r="AA35" i="22"/>
  <c r="AB35" i="22" s="1" a="1"/>
  <c r="AB35" i="22" s="1"/>
  <c r="AF34" i="22"/>
  <c r="AD34" i="22" a="1"/>
  <c r="AD34" i="22" s="1"/>
  <c r="AA34" i="22"/>
  <c r="AB34" i="22" s="1" a="1"/>
  <c r="AB34" i="22" s="1"/>
  <c r="AF33" i="22"/>
  <c r="AD33" i="22" a="1"/>
  <c r="AD33" i="22" s="1"/>
  <c r="AA33" i="22"/>
  <c r="AB33" i="22" s="1" a="1"/>
  <c r="AB33" i="22" s="1"/>
  <c r="AF32" i="22"/>
  <c r="AD32" i="22" a="1"/>
  <c r="AD32" i="22" s="1"/>
  <c r="AA32" i="22"/>
  <c r="AB32" i="22" s="1" a="1"/>
  <c r="AB32" i="22" s="1"/>
  <c r="AF31" i="22"/>
  <c r="AD31" i="22" a="1"/>
  <c r="AD31" i="22" s="1"/>
  <c r="AA31" i="22"/>
  <c r="AB31" i="22" s="1" a="1"/>
  <c r="AB31" i="22" s="1"/>
  <c r="AF30" i="22"/>
  <c r="AD30" i="22" a="1"/>
  <c r="AD30" i="22" s="1"/>
  <c r="AA30" i="22"/>
  <c r="AB30" i="22" s="1" a="1"/>
  <c r="AB30" i="22" s="1"/>
  <c r="AF29" i="22"/>
  <c r="AD29" i="22" a="1"/>
  <c r="AD29" i="22" s="1"/>
  <c r="AA29" i="22"/>
  <c r="AB29" i="22" s="1" a="1"/>
  <c r="AB29" i="22" s="1"/>
  <c r="AF28" i="22"/>
  <c r="AD28" i="22" a="1"/>
  <c r="AD28" i="22" s="1"/>
  <c r="AA28" i="22"/>
  <c r="AB28" i="22" s="1" a="1"/>
  <c r="AB28" i="22" s="1"/>
  <c r="AF27" i="22"/>
  <c r="AD27" i="22" a="1"/>
  <c r="AD27" i="22" s="1"/>
  <c r="AA27" i="22"/>
  <c r="AB27" i="22" s="1" a="1"/>
  <c r="AB27" i="22" s="1"/>
  <c r="AF26" i="22"/>
  <c r="AD26" i="22" a="1"/>
  <c r="AD26" i="22" s="1"/>
  <c r="AA26" i="22"/>
  <c r="AB26" i="22" s="1" a="1"/>
  <c r="AB26" i="22" s="1"/>
  <c r="AF25" i="22"/>
  <c r="AD25" i="22" a="1"/>
  <c r="AD25" i="22" s="1"/>
  <c r="AA25" i="22"/>
  <c r="AB25" i="22" s="1" a="1"/>
  <c r="AB25" i="22" s="1"/>
  <c r="AF24" i="22"/>
  <c r="AD24" i="22" a="1"/>
  <c r="AD24" i="22" s="1"/>
  <c r="AA24" i="22"/>
  <c r="AB24" i="22" s="1" a="1"/>
  <c r="AB24" i="22" s="1"/>
  <c r="AF23" i="22"/>
  <c r="AD23" i="22" a="1"/>
  <c r="AD23" i="22" s="1"/>
  <c r="AA23" i="22"/>
  <c r="AB23" i="22" s="1" a="1"/>
  <c r="AB23" i="22" s="1"/>
  <c r="AF22" i="22"/>
  <c r="AD22" i="22" a="1"/>
  <c r="AD22" i="22" s="1"/>
  <c r="AA22" i="22"/>
  <c r="AB22" i="22" s="1" a="1"/>
  <c r="AB22" i="22" s="1"/>
  <c r="AF21" i="22"/>
  <c r="AD21" i="22" a="1"/>
  <c r="AD21" i="22" s="1"/>
  <c r="AA21" i="22"/>
  <c r="AB21" i="22" s="1" a="1"/>
  <c r="AB21" i="22" s="1"/>
  <c r="AF20" i="22"/>
  <c r="AD20" i="22" a="1"/>
  <c r="AD20" i="22" s="1"/>
  <c r="AA20" i="22"/>
  <c r="AB20" i="22" s="1" a="1"/>
  <c r="AB20" i="22" s="1"/>
  <c r="AF19" i="22"/>
  <c r="AD19" i="22" a="1"/>
  <c r="AD19" i="22" s="1"/>
  <c r="AA19" i="22"/>
  <c r="AB19" i="22" s="1" a="1"/>
  <c r="AB19" i="22" s="1"/>
  <c r="AF18" i="22"/>
  <c r="AD18" i="22" a="1"/>
  <c r="AD18" i="22" s="1"/>
  <c r="AA18" i="22"/>
  <c r="AB18" i="22" s="1" a="1"/>
  <c r="AB18" i="22" s="1"/>
  <c r="AF17" i="22"/>
  <c r="AD17" i="22" a="1"/>
  <c r="AD17" i="22" s="1"/>
  <c r="AA17" i="22"/>
  <c r="AB17" i="22" s="1" a="1"/>
  <c r="AB17" i="22" s="1"/>
  <c r="AF16" i="22"/>
  <c r="AD16" i="22" a="1"/>
  <c r="AD16" i="22" s="1"/>
  <c r="AA16" i="22"/>
  <c r="AB16" i="22" s="1" a="1"/>
  <c r="AB16" i="22" s="1"/>
  <c r="AF15" i="22"/>
  <c r="AD15" i="22" a="1"/>
  <c r="AD15" i="22" s="1"/>
  <c r="AA15" i="22"/>
  <c r="AB15" i="22" s="1" a="1"/>
  <c r="AB15" i="22" s="1"/>
  <c r="AF14" i="22"/>
  <c r="AD14" i="22" a="1"/>
  <c r="AD14" i="22" s="1"/>
  <c r="AA14" i="22"/>
  <c r="AB14" i="22" s="1" a="1"/>
  <c r="AB14" i="22" s="1"/>
  <c r="AF13" i="22"/>
  <c r="AD13" i="22" a="1"/>
  <c r="AD13" i="22" s="1"/>
  <c r="AA13" i="22"/>
  <c r="AB13" i="22" s="1" a="1"/>
  <c r="AB13" i="22" s="1"/>
  <c r="AF12" i="22"/>
  <c r="AD12" i="22" a="1"/>
  <c r="AD12" i="22" s="1"/>
  <c r="AA12" i="22"/>
  <c r="AB12" i="22" s="1" a="1"/>
  <c r="AB12" i="22" s="1"/>
  <c r="AF11" i="22"/>
  <c r="AD11" i="22" a="1"/>
  <c r="AD11" i="22" s="1"/>
  <c r="AA11" i="22"/>
  <c r="AB11" i="22" s="1" a="1"/>
  <c r="AB11" i="22" s="1"/>
  <c r="AF10" i="22"/>
  <c r="AD10" i="22" a="1"/>
  <c r="AD10" i="22" s="1"/>
  <c r="AA10" i="22"/>
  <c r="AB10" i="22" s="1" a="1"/>
  <c r="AB10" i="22" s="1"/>
  <c r="AF9" i="22"/>
  <c r="AD9" i="22" a="1"/>
  <c r="AD9" i="22" s="1"/>
  <c r="AA9" i="22"/>
  <c r="AB9" i="22" s="1" a="1"/>
  <c r="AB9" i="22" s="1"/>
  <c r="AF8" i="22"/>
  <c r="AD8" i="22" a="1"/>
  <c r="AD8" i="22" s="1"/>
  <c r="AA8" i="22"/>
  <c r="AB8" i="22" s="1" a="1"/>
  <c r="AB8" i="22" s="1"/>
  <c r="AF7" i="22"/>
  <c r="AD7" i="22" a="1"/>
  <c r="AD7" i="22" s="1"/>
  <c r="AA7" i="22"/>
  <c r="AB7" i="22" s="1" a="1"/>
  <c r="AB7" i="22" s="1"/>
  <c r="AF6" i="22"/>
  <c r="AD6" i="22" a="1"/>
  <c r="AD6" i="22" s="1"/>
  <c r="AA6" i="22"/>
  <c r="AB6" i="22" s="1" a="1"/>
  <c r="AB6" i="22" s="1"/>
  <c r="AF5" i="22"/>
  <c r="AD5" i="22" a="1"/>
  <c r="AD5" i="22" s="1"/>
  <c r="AA5" i="22"/>
  <c r="AB5" i="22" s="1" a="1"/>
  <c r="AB5" i="22" s="1"/>
  <c r="AF4" i="22"/>
  <c r="AD4" i="22" a="1"/>
  <c r="AD4" i="22" s="1"/>
  <c r="AA4" i="22"/>
  <c r="AB4" i="22" s="1" a="1"/>
  <c r="AB4" i="22" s="1"/>
  <c r="AF3" i="22"/>
  <c r="AD3" i="22" a="1"/>
  <c r="AD3" i="22" s="1"/>
  <c r="AA3" i="22"/>
  <c r="AB3" i="22" s="1" a="1"/>
  <c r="AB3" i="22" s="1"/>
  <c r="AF2" i="22"/>
  <c r="AC2" i="22"/>
  <c r="AD2" i="22" s="1" a="1"/>
  <c r="AD2" i="22" s="1"/>
  <c r="AA2" i="22"/>
  <c r="AB2" i="22" s="1" a="1"/>
  <c r="AB2" i="22" s="1"/>
  <c r="X2" i="22"/>
  <c r="AF30" i="21"/>
  <c r="AD30" i="21" a="1"/>
  <c r="AD30" i="21" s="1"/>
  <c r="AA30" i="21"/>
  <c r="AB30" i="21" s="1" a="1"/>
  <c r="AB30" i="21" s="1"/>
  <c r="AF29" i="21"/>
  <c r="AD29" i="21" a="1"/>
  <c r="AD29" i="21" s="1"/>
  <c r="AA29" i="21"/>
  <c r="AB29" i="21" s="1" a="1"/>
  <c r="AB29" i="21" s="1"/>
  <c r="AF28" i="21"/>
  <c r="AD28" i="21" a="1"/>
  <c r="AD28" i="21" s="1"/>
  <c r="AA28" i="21"/>
  <c r="AB28" i="21" s="1" a="1"/>
  <c r="AB28" i="21" s="1"/>
  <c r="AF27" i="21"/>
  <c r="AD27" i="21" a="1"/>
  <c r="AD27" i="21" s="1"/>
  <c r="AA27" i="21"/>
  <c r="AB27" i="21" s="1" a="1"/>
  <c r="AB27" i="21" s="1"/>
  <c r="AF26" i="21"/>
  <c r="AD26" i="21" a="1"/>
  <c r="AD26" i="21" s="1"/>
  <c r="AA26" i="21"/>
  <c r="AB26" i="21" s="1" a="1"/>
  <c r="AB26" i="21" s="1"/>
  <c r="AF25" i="21"/>
  <c r="AD25" i="21" a="1"/>
  <c r="AD25" i="21" s="1"/>
  <c r="AA25" i="21"/>
  <c r="AB25" i="21" s="1" a="1"/>
  <c r="AB25" i="21" s="1"/>
  <c r="AF24" i="21"/>
  <c r="AD24" i="21" a="1"/>
  <c r="AD24" i="21" s="1"/>
  <c r="AA24" i="21"/>
  <c r="AB24" i="21" s="1" a="1"/>
  <c r="AB24" i="21" s="1"/>
  <c r="AF23" i="21"/>
  <c r="AD23" i="21" a="1"/>
  <c r="AD23" i="21" s="1"/>
  <c r="AA23" i="21"/>
  <c r="AB23" i="21" s="1" a="1"/>
  <c r="AB23" i="21" s="1"/>
  <c r="AF22" i="21"/>
  <c r="AD22" i="21" a="1"/>
  <c r="AD22" i="21" s="1"/>
  <c r="AA22" i="21"/>
  <c r="AB22" i="21" s="1" a="1"/>
  <c r="AB22" i="21" s="1"/>
  <c r="AF21" i="21"/>
  <c r="AD21" i="21" a="1"/>
  <c r="AD21" i="21" s="1"/>
  <c r="AA21" i="21"/>
  <c r="AB21" i="21" s="1" a="1"/>
  <c r="AB21" i="21" s="1"/>
  <c r="AF20" i="21"/>
  <c r="AD20" i="21" a="1"/>
  <c r="AD20" i="21" s="1"/>
  <c r="AA20" i="21"/>
  <c r="AB20" i="21" s="1" a="1"/>
  <c r="AB20" i="21" s="1"/>
  <c r="AF19" i="21"/>
  <c r="AD19" i="21" a="1"/>
  <c r="AD19" i="21" s="1"/>
  <c r="AA19" i="21"/>
  <c r="AB19" i="21" s="1" a="1"/>
  <c r="AB19" i="21" s="1"/>
  <c r="AF18" i="21"/>
  <c r="AD18" i="21" a="1"/>
  <c r="AD18" i="21" s="1"/>
  <c r="AA18" i="21"/>
  <c r="AB18" i="21" s="1" a="1"/>
  <c r="AB18" i="21" s="1"/>
  <c r="AF17" i="21"/>
  <c r="AD17" i="21" a="1"/>
  <c r="AD17" i="21" s="1"/>
  <c r="AA17" i="21"/>
  <c r="AB17" i="21" s="1" a="1"/>
  <c r="AB17" i="21" s="1"/>
  <c r="AF16" i="21"/>
  <c r="AD16" i="21" a="1"/>
  <c r="AD16" i="21" s="1"/>
  <c r="AA16" i="21"/>
  <c r="AB16" i="21" s="1" a="1"/>
  <c r="AB16" i="21" s="1"/>
  <c r="AF15" i="21"/>
  <c r="AD15" i="21" a="1"/>
  <c r="AD15" i="21" s="1"/>
  <c r="AA15" i="21"/>
  <c r="AB15" i="21" s="1" a="1"/>
  <c r="AB15" i="21" s="1"/>
  <c r="AF14" i="21"/>
  <c r="AD14" i="21" a="1"/>
  <c r="AD14" i="21" s="1"/>
  <c r="AA14" i="21"/>
  <c r="AB14" i="21" s="1" a="1"/>
  <c r="AB14" i="21" s="1"/>
  <c r="AF13" i="21"/>
  <c r="AD13" i="21" a="1"/>
  <c r="AD13" i="21" s="1"/>
  <c r="AA13" i="21"/>
  <c r="AB13" i="21" s="1" a="1"/>
  <c r="AB13" i="21" s="1"/>
  <c r="AF12" i="21"/>
  <c r="AD12" i="21" a="1"/>
  <c r="AD12" i="21" s="1"/>
  <c r="AA12" i="21"/>
  <c r="AB12" i="21" s="1" a="1"/>
  <c r="AB12" i="21" s="1"/>
  <c r="AF11" i="21"/>
  <c r="AD11" i="21" a="1"/>
  <c r="AD11" i="21" s="1"/>
  <c r="AA11" i="21"/>
  <c r="AB11" i="21" s="1" a="1"/>
  <c r="AB11" i="21" s="1"/>
  <c r="AF10" i="21"/>
  <c r="AD10" i="21" a="1"/>
  <c r="AD10" i="21" s="1"/>
  <c r="AA10" i="21"/>
  <c r="AB10" i="21" s="1" a="1"/>
  <c r="AB10" i="21" s="1"/>
  <c r="AF9" i="21"/>
  <c r="AD9" i="21" a="1"/>
  <c r="AD9" i="21" s="1"/>
  <c r="AA9" i="21"/>
  <c r="AB9" i="21" s="1" a="1"/>
  <c r="AB9" i="21" s="1"/>
  <c r="AF8" i="21"/>
  <c r="AD8" i="21" a="1"/>
  <c r="AD8" i="21" s="1"/>
  <c r="AA8" i="21"/>
  <c r="AB8" i="21" s="1" a="1"/>
  <c r="AB8" i="21" s="1"/>
  <c r="AF7" i="21"/>
  <c r="AD7" i="21" a="1"/>
  <c r="AD7" i="21" s="1"/>
  <c r="AA7" i="21"/>
  <c r="AB7" i="21" s="1" a="1"/>
  <c r="AB7" i="21" s="1"/>
  <c r="AF6" i="21"/>
  <c r="AD6" i="21" a="1"/>
  <c r="AD6" i="21" s="1"/>
  <c r="AA6" i="21"/>
  <c r="AB6" i="21" s="1" a="1"/>
  <c r="AB6" i="21" s="1"/>
  <c r="AF5" i="21"/>
  <c r="AD5" i="21" a="1"/>
  <c r="AD5" i="21" s="1"/>
  <c r="AA5" i="21"/>
  <c r="AB5" i="21" s="1" a="1"/>
  <c r="AB5" i="21" s="1"/>
  <c r="AF4" i="21"/>
  <c r="AD4" i="21" a="1"/>
  <c r="AD4" i="21" s="1"/>
  <c r="AA4" i="21"/>
  <c r="AB4" i="21" s="1" a="1"/>
  <c r="AB4" i="21" s="1"/>
  <c r="AF3" i="21"/>
  <c r="AD3" i="21" a="1"/>
  <c r="AD3" i="21" s="1"/>
  <c r="AA3" i="21"/>
  <c r="AB3" i="21" s="1" a="1"/>
  <c r="AB3" i="21" s="1"/>
  <c r="AE4" i="21"/>
  <c r="AE5" i="21" s="1"/>
  <c r="AE6" i="21" s="1"/>
  <c r="AE7" i="21" s="1"/>
  <c r="AE8" i="21" s="1"/>
  <c r="AE9" i="21" s="1"/>
  <c r="AE10" i="21" s="1"/>
  <c r="AE11" i="21" s="1"/>
  <c r="AE12" i="21" s="1"/>
  <c r="AE13" i="21" s="1"/>
  <c r="AE14" i="21" s="1"/>
  <c r="AE15" i="21" s="1"/>
  <c r="AE16" i="21" s="1"/>
  <c r="AE17" i="21" s="1"/>
  <c r="AE18" i="21" s="1"/>
  <c r="AE19" i="21" s="1"/>
  <c r="AE20" i="21" s="1"/>
  <c r="AE21" i="21" s="1"/>
  <c r="AE22" i="21" s="1"/>
  <c r="AE23" i="21" s="1"/>
  <c r="AE24" i="21" s="1"/>
  <c r="AE25" i="21" s="1"/>
  <c r="AE26" i="21" s="1"/>
  <c r="AE27" i="21" s="1"/>
  <c r="AE28" i="21" s="1"/>
  <c r="AE29" i="21" s="1"/>
  <c r="AE30" i="21" s="1"/>
  <c r="AE31" i="21" s="1"/>
  <c r="AC2" i="21"/>
  <c r="AD2" i="21" s="1" a="1"/>
  <c r="AD2" i="21" s="1"/>
  <c r="X2" i="21"/>
  <c r="AF57" i="20"/>
  <c r="AD57" i="20" a="1"/>
  <c r="AD57" i="20" s="1"/>
  <c r="AA57" i="20"/>
  <c r="AB57" i="20" s="1" a="1"/>
  <c r="AB57" i="20" s="1"/>
  <c r="AF56" i="20"/>
  <c r="AD56" i="20" a="1"/>
  <c r="AD56" i="20" s="1"/>
  <c r="AA56" i="20"/>
  <c r="AB56" i="20" s="1" a="1"/>
  <c r="AB56" i="20" s="1"/>
  <c r="AF55" i="20"/>
  <c r="AD55" i="20" a="1"/>
  <c r="AD55" i="20" s="1"/>
  <c r="AA55" i="20"/>
  <c r="AB55" i="20" s="1" a="1"/>
  <c r="AB55" i="20" s="1"/>
  <c r="AF54" i="20"/>
  <c r="AD54" i="20" a="1"/>
  <c r="AD54" i="20" s="1"/>
  <c r="AA54" i="20"/>
  <c r="AB54" i="20" s="1" a="1"/>
  <c r="AB54" i="20" s="1"/>
  <c r="AF53" i="20"/>
  <c r="AD53" i="20" a="1"/>
  <c r="AD53" i="20" s="1"/>
  <c r="AA53" i="20"/>
  <c r="AB53" i="20" s="1" a="1"/>
  <c r="AB53" i="20" s="1"/>
  <c r="AF52" i="20"/>
  <c r="AD52" i="20" a="1"/>
  <c r="AD52" i="20" s="1"/>
  <c r="AA52" i="20"/>
  <c r="AB52" i="20" s="1" a="1"/>
  <c r="AB52" i="20" s="1"/>
  <c r="AF51" i="20"/>
  <c r="AD51" i="20" a="1"/>
  <c r="AD51" i="20" s="1"/>
  <c r="AA51" i="20"/>
  <c r="AB51" i="20" s="1" a="1"/>
  <c r="AB51" i="20" s="1"/>
  <c r="AF50" i="20"/>
  <c r="AD50" i="20" a="1"/>
  <c r="AD50" i="20" s="1"/>
  <c r="AA50" i="20"/>
  <c r="AB50" i="20" s="1" a="1"/>
  <c r="AB50" i="20" s="1"/>
  <c r="AF49" i="20"/>
  <c r="AD49" i="20" a="1"/>
  <c r="AD49" i="20" s="1"/>
  <c r="AA49" i="20"/>
  <c r="AB49" i="20" s="1" a="1"/>
  <c r="AB49" i="20" s="1"/>
  <c r="AF48" i="20"/>
  <c r="AD48" i="20" a="1"/>
  <c r="AD48" i="20" s="1"/>
  <c r="AA48" i="20"/>
  <c r="AB48" i="20" s="1" a="1"/>
  <c r="AB48" i="20" s="1"/>
  <c r="AF47" i="20"/>
  <c r="AD47" i="20" a="1"/>
  <c r="AD47" i="20" s="1"/>
  <c r="AA47" i="20"/>
  <c r="AB47" i="20" s="1" a="1"/>
  <c r="AB47" i="20" s="1"/>
  <c r="AF46" i="20"/>
  <c r="AD46" i="20" a="1"/>
  <c r="AD46" i="20" s="1"/>
  <c r="AA46" i="20"/>
  <c r="AB46" i="20" s="1" a="1"/>
  <c r="AB46" i="20" s="1"/>
  <c r="AF45" i="20"/>
  <c r="AD45" i="20" a="1"/>
  <c r="AD45" i="20" s="1"/>
  <c r="AA45" i="20"/>
  <c r="AB45" i="20" s="1" a="1"/>
  <c r="AB45" i="20" s="1"/>
  <c r="AF44" i="20"/>
  <c r="AD44" i="20" a="1"/>
  <c r="AD44" i="20" s="1"/>
  <c r="AA44" i="20"/>
  <c r="AB44" i="20" s="1" a="1"/>
  <c r="AB44" i="20" s="1"/>
  <c r="AF43" i="20"/>
  <c r="AD43" i="20" a="1"/>
  <c r="AD43" i="20" s="1"/>
  <c r="AA43" i="20"/>
  <c r="AB43" i="20" s="1" a="1"/>
  <c r="AB43" i="20" s="1"/>
  <c r="AF42" i="20"/>
  <c r="AD42" i="20" a="1"/>
  <c r="AD42" i="20" s="1"/>
  <c r="AA42" i="20"/>
  <c r="AB42" i="20" s="1" a="1"/>
  <c r="AB42" i="20" s="1"/>
  <c r="AF41" i="20"/>
  <c r="AD41" i="20" a="1"/>
  <c r="AD41" i="20" s="1"/>
  <c r="AA41" i="20"/>
  <c r="AB41" i="20" s="1" a="1"/>
  <c r="AB41" i="20" s="1"/>
  <c r="AF40" i="20"/>
  <c r="AD40" i="20" a="1"/>
  <c r="AD40" i="20" s="1"/>
  <c r="AA40" i="20"/>
  <c r="AB40" i="20" s="1" a="1"/>
  <c r="AB40" i="20" s="1"/>
  <c r="AF39" i="20"/>
  <c r="AD39" i="20" a="1"/>
  <c r="AD39" i="20" s="1"/>
  <c r="AA39" i="20"/>
  <c r="AB39" i="20" s="1" a="1"/>
  <c r="AB39" i="20" s="1"/>
  <c r="AF38" i="20"/>
  <c r="AD38" i="20" a="1"/>
  <c r="AD38" i="20" s="1"/>
  <c r="AA38" i="20"/>
  <c r="AB38" i="20" s="1" a="1"/>
  <c r="AB38" i="20" s="1"/>
  <c r="AF37" i="20"/>
  <c r="AD37" i="20" a="1"/>
  <c r="AD37" i="20" s="1"/>
  <c r="AA37" i="20"/>
  <c r="AB37" i="20" s="1" a="1"/>
  <c r="AB37" i="20" s="1"/>
  <c r="AF36" i="20"/>
  <c r="AD36" i="20" a="1"/>
  <c r="AD36" i="20" s="1"/>
  <c r="AA36" i="20"/>
  <c r="AB36" i="20" s="1" a="1"/>
  <c r="AB36" i="20" s="1"/>
  <c r="AF35" i="20"/>
  <c r="AD35" i="20" a="1"/>
  <c r="AD35" i="20" s="1"/>
  <c r="AA35" i="20"/>
  <c r="AB35" i="20" s="1" a="1"/>
  <c r="AB35" i="20" s="1"/>
  <c r="AF34" i="20"/>
  <c r="AD34" i="20" a="1"/>
  <c r="AD34" i="20" s="1"/>
  <c r="AA34" i="20"/>
  <c r="AB34" i="20" s="1" a="1"/>
  <c r="AB34" i="20" s="1"/>
  <c r="AF33" i="20"/>
  <c r="AD33" i="20" a="1"/>
  <c r="AD33" i="20" s="1"/>
  <c r="AA33" i="20"/>
  <c r="AB33" i="20" s="1" a="1"/>
  <c r="AB33" i="20" s="1"/>
  <c r="AF32" i="20"/>
  <c r="AD32" i="20" a="1"/>
  <c r="AD32" i="20" s="1"/>
  <c r="AA32" i="20"/>
  <c r="AB32" i="20" s="1" a="1"/>
  <c r="AB32" i="20" s="1"/>
  <c r="AF31" i="20"/>
  <c r="AD31" i="20" a="1"/>
  <c r="AD31" i="20" s="1"/>
  <c r="AA31" i="20"/>
  <c r="AB31" i="20" s="1" a="1"/>
  <c r="AB31" i="20" s="1"/>
  <c r="AF30" i="20"/>
  <c r="AD30" i="20" a="1"/>
  <c r="AD30" i="20" s="1"/>
  <c r="AA30" i="20"/>
  <c r="AB30" i="20" s="1" a="1"/>
  <c r="AB30" i="20" s="1"/>
  <c r="AF29" i="20"/>
  <c r="AD29" i="20" a="1"/>
  <c r="AD29" i="20" s="1"/>
  <c r="AA29" i="20"/>
  <c r="AB29" i="20" s="1" a="1"/>
  <c r="AB29" i="20" s="1"/>
  <c r="AF28" i="20"/>
  <c r="AD28" i="20" a="1"/>
  <c r="AD28" i="20" s="1"/>
  <c r="AA28" i="20"/>
  <c r="AB28" i="20" s="1" a="1"/>
  <c r="AB28" i="20" s="1"/>
  <c r="AF27" i="20"/>
  <c r="AD27" i="20" a="1"/>
  <c r="AD27" i="20" s="1"/>
  <c r="AA27" i="20"/>
  <c r="AB27" i="20" s="1" a="1"/>
  <c r="AB27" i="20" s="1"/>
  <c r="AF26" i="20"/>
  <c r="AD26" i="20" a="1"/>
  <c r="AD26" i="20" s="1"/>
  <c r="AA26" i="20"/>
  <c r="AB26" i="20" s="1" a="1"/>
  <c r="AB26" i="20" s="1"/>
  <c r="AF25" i="20"/>
  <c r="AD25" i="20" a="1"/>
  <c r="AD25" i="20" s="1"/>
  <c r="AA25" i="20"/>
  <c r="AB25" i="20" s="1" a="1"/>
  <c r="AB25" i="20" s="1"/>
  <c r="AF24" i="20"/>
  <c r="AD24" i="20" a="1"/>
  <c r="AD24" i="20" s="1"/>
  <c r="AA24" i="20"/>
  <c r="AB24" i="20" s="1" a="1"/>
  <c r="AB24" i="20" s="1"/>
  <c r="AF23" i="20"/>
  <c r="AD23" i="20" a="1"/>
  <c r="AD23" i="20" s="1"/>
  <c r="AA23" i="20"/>
  <c r="AB23" i="20" s="1" a="1"/>
  <c r="AB23" i="20" s="1"/>
  <c r="AF22" i="20"/>
  <c r="AD22" i="20" a="1"/>
  <c r="AD22" i="20" s="1"/>
  <c r="AA22" i="20"/>
  <c r="AB22" i="20" s="1" a="1"/>
  <c r="AB22" i="20" s="1"/>
  <c r="AF21" i="20"/>
  <c r="AD21" i="20" a="1"/>
  <c r="AD21" i="20" s="1"/>
  <c r="AA21" i="20"/>
  <c r="AB21" i="20" s="1" a="1"/>
  <c r="AB21" i="20" s="1"/>
  <c r="AF20" i="20"/>
  <c r="AD20" i="20" a="1"/>
  <c r="AD20" i="20" s="1"/>
  <c r="AA20" i="20"/>
  <c r="AB20" i="20" s="1" a="1"/>
  <c r="AB20" i="20" s="1"/>
  <c r="AF19" i="20"/>
  <c r="AD19" i="20" a="1"/>
  <c r="AD19" i="20" s="1"/>
  <c r="AA19" i="20"/>
  <c r="AB19" i="20" s="1" a="1"/>
  <c r="AB19" i="20" s="1"/>
  <c r="AF18" i="20"/>
  <c r="AD18" i="20" a="1"/>
  <c r="AD18" i="20" s="1"/>
  <c r="AA18" i="20"/>
  <c r="AB18" i="20" s="1" a="1"/>
  <c r="AB18" i="20" s="1"/>
  <c r="AF17" i="20"/>
  <c r="AD17" i="20" a="1"/>
  <c r="AD17" i="20" s="1"/>
  <c r="AA17" i="20"/>
  <c r="AB17" i="20" s="1" a="1"/>
  <c r="AB17" i="20" s="1"/>
  <c r="AF16" i="20"/>
  <c r="AD16" i="20" a="1"/>
  <c r="AD16" i="20" s="1"/>
  <c r="AA16" i="20"/>
  <c r="AB16" i="20" s="1" a="1"/>
  <c r="AB16" i="20" s="1"/>
  <c r="AF15" i="20"/>
  <c r="AD15" i="20" a="1"/>
  <c r="AD15" i="20" s="1"/>
  <c r="AA15" i="20"/>
  <c r="AB15" i="20" s="1" a="1"/>
  <c r="AB15" i="20" s="1"/>
  <c r="AF14" i="20"/>
  <c r="AD14" i="20" a="1"/>
  <c r="AD14" i="20" s="1"/>
  <c r="AA14" i="20"/>
  <c r="AB14" i="20" s="1" a="1"/>
  <c r="AB14" i="20" s="1"/>
  <c r="AF13" i="20"/>
  <c r="AD13" i="20" a="1"/>
  <c r="AD13" i="20" s="1"/>
  <c r="AA13" i="20"/>
  <c r="AB13" i="20" s="1" a="1"/>
  <c r="AB13" i="20" s="1"/>
  <c r="AF12" i="20"/>
  <c r="AD12" i="20" a="1"/>
  <c r="AD12" i="20" s="1"/>
  <c r="AA12" i="20"/>
  <c r="AB12" i="20" s="1" a="1"/>
  <c r="AB12" i="20" s="1"/>
  <c r="AF11" i="20"/>
  <c r="AD11" i="20" a="1"/>
  <c r="AD11" i="20" s="1"/>
  <c r="AA11" i="20"/>
  <c r="AB11" i="20" s="1" a="1"/>
  <c r="AB11" i="20" s="1"/>
  <c r="AF10" i="20"/>
  <c r="AD10" i="20" a="1"/>
  <c r="AD10" i="20" s="1"/>
  <c r="AA10" i="20"/>
  <c r="AB10" i="20" s="1" a="1"/>
  <c r="AB10" i="20" s="1"/>
  <c r="AF9" i="20"/>
  <c r="AD9" i="20" a="1"/>
  <c r="AD9" i="20" s="1"/>
  <c r="AA9" i="20"/>
  <c r="AB9" i="20" s="1" a="1"/>
  <c r="AB9" i="20" s="1"/>
  <c r="AF8" i="20"/>
  <c r="AD8" i="20" a="1"/>
  <c r="AD8" i="20" s="1"/>
  <c r="AA8" i="20"/>
  <c r="AB8" i="20" s="1" a="1"/>
  <c r="AB8" i="20" s="1"/>
  <c r="AF7" i="20"/>
  <c r="AD7" i="20" a="1"/>
  <c r="AD7" i="20" s="1"/>
  <c r="AA7" i="20"/>
  <c r="AB7" i="20" s="1" a="1"/>
  <c r="AB7" i="20" s="1"/>
  <c r="AF6" i="20"/>
  <c r="AD6" i="20" a="1"/>
  <c r="AD6" i="20" s="1"/>
  <c r="AA6" i="20"/>
  <c r="AB6" i="20" s="1" a="1"/>
  <c r="AB6" i="20" s="1"/>
  <c r="AF5" i="20"/>
  <c r="AD5" i="20" a="1"/>
  <c r="AD5" i="20" s="1"/>
  <c r="AA5" i="20"/>
  <c r="AB5" i="20" s="1" a="1"/>
  <c r="AB5" i="20" s="1"/>
  <c r="AF4" i="20"/>
  <c r="AD4" i="20" a="1"/>
  <c r="AD4" i="20" s="1"/>
  <c r="AA4" i="20"/>
  <c r="AB4" i="20" s="1" a="1"/>
  <c r="AB4" i="20" s="1"/>
  <c r="AD3" i="20" a="1"/>
  <c r="AD3" i="20" s="1"/>
  <c r="AC2" i="20"/>
  <c r="AD2" i="20" s="1" a="1"/>
  <c r="AD2" i="20" s="1"/>
  <c r="X2" i="20"/>
  <c r="AF23" i="19"/>
  <c r="AD23" i="19" a="1"/>
  <c r="AD23" i="19" s="1"/>
  <c r="AA23" i="19"/>
  <c r="AB23" i="19" s="1" a="1"/>
  <c r="AB23" i="19" s="1"/>
  <c r="AF22" i="19"/>
  <c r="AD22" i="19" a="1"/>
  <c r="AD22" i="19" s="1"/>
  <c r="AA22" i="19"/>
  <c r="AB22" i="19" s="1" a="1"/>
  <c r="AB22" i="19" s="1"/>
  <c r="AF21" i="19"/>
  <c r="AD21" i="19" a="1"/>
  <c r="AD21" i="19" s="1"/>
  <c r="AA21" i="19"/>
  <c r="AB21" i="19" s="1" a="1"/>
  <c r="AB21" i="19" s="1"/>
  <c r="AF20" i="19"/>
  <c r="AD20" i="19" a="1"/>
  <c r="AD20" i="19" s="1"/>
  <c r="AA20" i="19"/>
  <c r="AB20" i="19" s="1" a="1"/>
  <c r="AB20" i="19" s="1"/>
  <c r="AF19" i="19"/>
  <c r="AD19" i="19" a="1"/>
  <c r="AD19" i="19" s="1"/>
  <c r="AA19" i="19"/>
  <c r="AB19" i="19" s="1" a="1"/>
  <c r="AB19" i="19" s="1"/>
  <c r="AF18" i="19"/>
  <c r="AD18" i="19" a="1"/>
  <c r="AD18" i="19" s="1"/>
  <c r="AA18" i="19"/>
  <c r="AB18" i="19" s="1" a="1"/>
  <c r="AB18" i="19" s="1"/>
  <c r="AF17" i="19"/>
  <c r="AD17" i="19" a="1"/>
  <c r="AD17" i="19" s="1"/>
  <c r="AA17" i="19"/>
  <c r="AB17" i="19" s="1" a="1"/>
  <c r="AB17" i="19" s="1"/>
  <c r="AF16" i="19"/>
  <c r="AD16" i="19" a="1"/>
  <c r="AD16" i="19" s="1"/>
  <c r="AA16" i="19"/>
  <c r="AB16" i="19" s="1" a="1"/>
  <c r="AB16" i="19" s="1"/>
  <c r="AF15" i="19"/>
  <c r="AD15" i="19" a="1"/>
  <c r="AD15" i="19" s="1"/>
  <c r="AA15" i="19"/>
  <c r="AB15" i="19" s="1" a="1"/>
  <c r="AB15" i="19" s="1"/>
  <c r="AF14" i="19"/>
  <c r="AD14" i="19" a="1"/>
  <c r="AD14" i="19" s="1"/>
  <c r="AA14" i="19"/>
  <c r="AB14" i="19" s="1" a="1"/>
  <c r="AB14" i="19" s="1"/>
  <c r="AF13" i="19"/>
  <c r="AD13" i="19" a="1"/>
  <c r="AD13" i="19" s="1"/>
  <c r="AA13" i="19"/>
  <c r="AB13" i="19" s="1" a="1"/>
  <c r="AB13" i="19" s="1"/>
  <c r="AF12" i="19"/>
  <c r="AD12" i="19" a="1"/>
  <c r="AD12" i="19" s="1"/>
  <c r="AA12" i="19"/>
  <c r="AB12" i="19" s="1" a="1"/>
  <c r="AB12" i="19" s="1"/>
  <c r="AF11" i="19"/>
  <c r="AD11" i="19" a="1"/>
  <c r="AD11" i="19" s="1"/>
  <c r="AA11" i="19"/>
  <c r="AB11" i="19" s="1" a="1"/>
  <c r="AB11" i="19" s="1"/>
  <c r="AD10" i="19" a="1"/>
  <c r="AD10" i="19" s="1"/>
  <c r="AD9" i="19" a="1"/>
  <c r="AD9" i="19" s="1"/>
  <c r="AD8" i="19" a="1"/>
  <c r="AD8" i="19" s="1"/>
  <c r="AD7" i="19" a="1"/>
  <c r="AD7" i="19" s="1"/>
  <c r="AD6" i="19" a="1"/>
  <c r="AD6" i="19" s="1"/>
  <c r="AD5" i="19" a="1"/>
  <c r="AD5" i="19" s="1"/>
  <c r="AD4" i="19" a="1"/>
  <c r="AD4" i="19" s="1"/>
  <c r="AD3" i="19" a="1"/>
  <c r="AD3" i="19" s="1"/>
  <c r="AE4" i="19"/>
  <c r="AE5" i="19" s="1"/>
  <c r="AE6" i="19" s="1"/>
  <c r="AE7" i="19" s="1"/>
  <c r="AE8" i="19" s="1"/>
  <c r="AE9" i="19" s="1"/>
  <c r="AE10" i="19" s="1"/>
  <c r="AE11" i="19" s="1"/>
  <c r="AE12" i="19" s="1"/>
  <c r="AE13" i="19" s="1"/>
  <c r="AE14" i="19" s="1"/>
  <c r="AE15" i="19" s="1"/>
  <c r="AE16" i="19" s="1"/>
  <c r="AE17" i="19" s="1"/>
  <c r="AE18" i="19" s="1"/>
  <c r="AE19" i="19" s="1"/>
  <c r="AE20" i="19" s="1"/>
  <c r="AE21" i="19" s="1"/>
  <c r="AE22" i="19" s="1"/>
  <c r="AE23" i="19" s="1"/>
  <c r="AE24" i="19" s="1"/>
  <c r="AC2" i="19"/>
  <c r="AD2" i="19" s="1" a="1"/>
  <c r="AD2" i="19" s="1"/>
  <c r="X2" i="19"/>
  <c r="AF57" i="18"/>
  <c r="AE57" i="18"/>
  <c r="AD57" i="18" a="1"/>
  <c r="AD57" i="18" s="1"/>
  <c r="AA57" i="18"/>
  <c r="AB57" i="18" s="1" a="1"/>
  <c r="AB57" i="18" s="1"/>
  <c r="AF56" i="18"/>
  <c r="AE56" i="18"/>
  <c r="AD56" i="18" a="1"/>
  <c r="AD56" i="18" s="1"/>
  <c r="AA56" i="18"/>
  <c r="AB56" i="18" s="1" a="1"/>
  <c r="AB56" i="18" s="1"/>
  <c r="AF55" i="18"/>
  <c r="AE55" i="18"/>
  <c r="AD55" i="18" a="1"/>
  <c r="AD55" i="18" s="1"/>
  <c r="AA55" i="18"/>
  <c r="AB55" i="18" s="1" a="1"/>
  <c r="AB55" i="18" s="1"/>
  <c r="AF54" i="18"/>
  <c r="AE54" i="18"/>
  <c r="AD54" i="18" a="1"/>
  <c r="AD54" i="18" s="1"/>
  <c r="AA54" i="18"/>
  <c r="AB54" i="18" s="1" a="1"/>
  <c r="AB54" i="18" s="1"/>
  <c r="AF53" i="18"/>
  <c r="AE53" i="18"/>
  <c r="AD53" i="18" a="1"/>
  <c r="AD53" i="18" s="1"/>
  <c r="AA53" i="18"/>
  <c r="AB53" i="18" s="1" a="1"/>
  <c r="AB53" i="18" s="1"/>
  <c r="AF52" i="18"/>
  <c r="AE52" i="18"/>
  <c r="AD52" i="18" a="1"/>
  <c r="AD52" i="18" s="1"/>
  <c r="AA52" i="18"/>
  <c r="AB52" i="18" s="1" a="1"/>
  <c r="AB52" i="18" s="1"/>
  <c r="AF51" i="18"/>
  <c r="AE51" i="18"/>
  <c r="AD51" i="18" a="1"/>
  <c r="AD51" i="18" s="1"/>
  <c r="AA51" i="18"/>
  <c r="AB51" i="18" s="1" a="1"/>
  <c r="AB51" i="18" s="1"/>
  <c r="AF50" i="18"/>
  <c r="AE50" i="18"/>
  <c r="AD50" i="18" a="1"/>
  <c r="AD50" i="18" s="1"/>
  <c r="AA50" i="18"/>
  <c r="AB50" i="18" s="1" a="1"/>
  <c r="AB50" i="18" s="1"/>
  <c r="AF49" i="18"/>
  <c r="AE49" i="18"/>
  <c r="AD49" i="18" a="1"/>
  <c r="AD49" i="18" s="1"/>
  <c r="AA49" i="18"/>
  <c r="AB49" i="18" s="1" a="1"/>
  <c r="AB49" i="18" s="1"/>
  <c r="AF48" i="18"/>
  <c r="AE48" i="18"/>
  <c r="AD48" i="18" a="1"/>
  <c r="AD48" i="18" s="1"/>
  <c r="AA48" i="18"/>
  <c r="AB48" i="18" s="1" a="1"/>
  <c r="AB48" i="18" s="1"/>
  <c r="AF47" i="18"/>
  <c r="AE47" i="18"/>
  <c r="AD47" i="18" a="1"/>
  <c r="AD47" i="18" s="1"/>
  <c r="AA47" i="18"/>
  <c r="AB47" i="18" s="1" a="1"/>
  <c r="AB47" i="18" s="1"/>
  <c r="AF46" i="18"/>
  <c r="AE46" i="18"/>
  <c r="AD46" i="18" a="1"/>
  <c r="AD46" i="18" s="1"/>
  <c r="AA46" i="18"/>
  <c r="AB46" i="18" s="1" a="1"/>
  <c r="AB46" i="18" s="1"/>
  <c r="AF45" i="18"/>
  <c r="AE45" i="18"/>
  <c r="AD45" i="18" a="1"/>
  <c r="AD45" i="18" s="1"/>
  <c r="AA45" i="18"/>
  <c r="AB45" i="18" s="1" a="1"/>
  <c r="AB45" i="18" s="1"/>
  <c r="AF44" i="18"/>
  <c r="AE44" i="18"/>
  <c r="AD44" i="18" a="1"/>
  <c r="AD44" i="18" s="1"/>
  <c r="AA44" i="18"/>
  <c r="AB44" i="18" s="1" a="1"/>
  <c r="AB44" i="18" s="1"/>
  <c r="AF43" i="18"/>
  <c r="AE43" i="18"/>
  <c r="AD43" i="18" a="1"/>
  <c r="AD43" i="18" s="1"/>
  <c r="AA43" i="18"/>
  <c r="AB43" i="18" s="1" a="1"/>
  <c r="AB43" i="18" s="1"/>
  <c r="AF42" i="18"/>
  <c r="AE42" i="18"/>
  <c r="AD42" i="18" a="1"/>
  <c r="AD42" i="18" s="1"/>
  <c r="AA42" i="18"/>
  <c r="AB42" i="18" s="1" a="1"/>
  <c r="AB42" i="18" s="1"/>
  <c r="AF41" i="18"/>
  <c r="AE41" i="18"/>
  <c r="AD41" i="18" a="1"/>
  <c r="AD41" i="18" s="1"/>
  <c r="AA41" i="18"/>
  <c r="AB41" i="18" s="1" a="1"/>
  <c r="AB41" i="18" s="1"/>
  <c r="AF40" i="18"/>
  <c r="AE40" i="18"/>
  <c r="AD40" i="18" a="1"/>
  <c r="AD40" i="18" s="1"/>
  <c r="AA40" i="18"/>
  <c r="AB40" i="18" s="1" a="1"/>
  <c r="AB40" i="18" s="1"/>
  <c r="AF39" i="18"/>
  <c r="AE39" i="18"/>
  <c r="AD39" i="18" a="1"/>
  <c r="AD39" i="18" s="1"/>
  <c r="AA39" i="18"/>
  <c r="AB39" i="18" s="1" a="1"/>
  <c r="AB39" i="18" s="1"/>
  <c r="AF38" i="18"/>
  <c r="AE38" i="18"/>
  <c r="AD38" i="18" a="1"/>
  <c r="AD38" i="18" s="1"/>
  <c r="AA38" i="18"/>
  <c r="AB38" i="18" s="1" a="1"/>
  <c r="AB38" i="18" s="1"/>
  <c r="AF37" i="18"/>
  <c r="AE37" i="18"/>
  <c r="AD37" i="18" a="1"/>
  <c r="AD37" i="18" s="1"/>
  <c r="AA37" i="18"/>
  <c r="AB37" i="18" s="1" a="1"/>
  <c r="AB37" i="18" s="1"/>
  <c r="AF36" i="18"/>
  <c r="AE36" i="18"/>
  <c r="AD36" i="18" a="1"/>
  <c r="AD36" i="18" s="1"/>
  <c r="AA36" i="18"/>
  <c r="AB36" i="18" s="1" a="1"/>
  <c r="AB36" i="18" s="1"/>
  <c r="AF35" i="18"/>
  <c r="AE35" i="18"/>
  <c r="AD35" i="18" a="1"/>
  <c r="AD35" i="18" s="1"/>
  <c r="AA35" i="18"/>
  <c r="AB35" i="18" s="1" a="1"/>
  <c r="AB35" i="18" s="1"/>
  <c r="AF34" i="18"/>
  <c r="AE34" i="18"/>
  <c r="AD34" i="18" a="1"/>
  <c r="AD34" i="18" s="1"/>
  <c r="AA34" i="18"/>
  <c r="AB34" i="18" s="1" a="1"/>
  <c r="AB34" i="18" s="1"/>
  <c r="AF33" i="18"/>
  <c r="AE33" i="18"/>
  <c r="AD33" i="18" a="1"/>
  <c r="AD33" i="18" s="1"/>
  <c r="AA33" i="18"/>
  <c r="AB33" i="18" s="1" a="1"/>
  <c r="AB33" i="18" s="1"/>
  <c r="AF32" i="18"/>
  <c r="AE32" i="18"/>
  <c r="AD32" i="18" a="1"/>
  <c r="AD32" i="18" s="1"/>
  <c r="AA32" i="18"/>
  <c r="AB32" i="18" s="1" a="1"/>
  <c r="AB32" i="18" s="1"/>
  <c r="AF31" i="18"/>
  <c r="AE31" i="18"/>
  <c r="AD31" i="18" a="1"/>
  <c r="AD31" i="18" s="1"/>
  <c r="AA31" i="18"/>
  <c r="AB31" i="18" s="1" a="1"/>
  <c r="AB31" i="18" s="1"/>
  <c r="AF30" i="18"/>
  <c r="AE30" i="18"/>
  <c r="AD30" i="18" a="1"/>
  <c r="AD30" i="18" s="1"/>
  <c r="AA30" i="18"/>
  <c r="AB30" i="18" s="1" a="1"/>
  <c r="AB30" i="18" s="1"/>
  <c r="AF29" i="18"/>
  <c r="AE29" i="18"/>
  <c r="AD29" i="18" a="1"/>
  <c r="AD29" i="18" s="1"/>
  <c r="AA29" i="18"/>
  <c r="AB29" i="18" s="1" a="1"/>
  <c r="AB29" i="18" s="1"/>
  <c r="AF28" i="18"/>
  <c r="AE28" i="18"/>
  <c r="AD28" i="18" a="1"/>
  <c r="AD28" i="18" s="1"/>
  <c r="AA28" i="18"/>
  <c r="AB28" i="18" s="1" a="1"/>
  <c r="AB28" i="18" s="1"/>
  <c r="AF27" i="18"/>
  <c r="AE27" i="18"/>
  <c r="AD27" i="18" a="1"/>
  <c r="AD27" i="18" s="1"/>
  <c r="AA27" i="18"/>
  <c r="AB27" i="18" s="1" a="1"/>
  <c r="AB27" i="18" s="1"/>
  <c r="AF26" i="18"/>
  <c r="AE26" i="18"/>
  <c r="AD26" i="18" a="1"/>
  <c r="AD26" i="18" s="1"/>
  <c r="AA26" i="18"/>
  <c r="AB26" i="18" s="1" a="1"/>
  <c r="AB26" i="18" s="1"/>
  <c r="AF25" i="18"/>
  <c r="AE25" i="18"/>
  <c r="AD25" i="18" a="1"/>
  <c r="AD25" i="18" s="1"/>
  <c r="AA25" i="18"/>
  <c r="AB25" i="18" s="1" a="1"/>
  <c r="AB25" i="18" s="1"/>
  <c r="AF24" i="18"/>
  <c r="AE24" i="18"/>
  <c r="AD24" i="18" a="1"/>
  <c r="AD24" i="18" s="1"/>
  <c r="AA24" i="18"/>
  <c r="AB24" i="18" s="1" a="1"/>
  <c r="AB24" i="18" s="1"/>
  <c r="AF23" i="18"/>
  <c r="AE23" i="18"/>
  <c r="AD23" i="18" a="1"/>
  <c r="AD23" i="18" s="1"/>
  <c r="AA23" i="18"/>
  <c r="AB23" i="18" s="1" a="1"/>
  <c r="AB23" i="18" s="1"/>
  <c r="AF22" i="18"/>
  <c r="AE22" i="18"/>
  <c r="AD22" i="18" a="1"/>
  <c r="AD22" i="18" s="1"/>
  <c r="AA22" i="18"/>
  <c r="AB22" i="18" s="1" a="1"/>
  <c r="AB22" i="18" s="1"/>
  <c r="AF21" i="18"/>
  <c r="AE21" i="18"/>
  <c r="AD21" i="18" a="1"/>
  <c r="AD21" i="18" s="1"/>
  <c r="AA21" i="18"/>
  <c r="AB21" i="18" s="1" a="1"/>
  <c r="AB21" i="18" s="1"/>
  <c r="AF20" i="18"/>
  <c r="AE20" i="18"/>
  <c r="AD20" i="18" a="1"/>
  <c r="AD20" i="18" s="1"/>
  <c r="AA20" i="18"/>
  <c r="AB20" i="18" s="1" a="1"/>
  <c r="AB20" i="18" s="1"/>
  <c r="AF19" i="18"/>
  <c r="AE19" i="18"/>
  <c r="AD19" i="18" a="1"/>
  <c r="AD19" i="18" s="1"/>
  <c r="AA19" i="18"/>
  <c r="AB19" i="18" s="1" a="1"/>
  <c r="AB19" i="18" s="1"/>
  <c r="AF18" i="18"/>
  <c r="AE18" i="18"/>
  <c r="AD18" i="18" a="1"/>
  <c r="AD18" i="18" s="1"/>
  <c r="AA18" i="18"/>
  <c r="AB18" i="18" s="1" a="1"/>
  <c r="AB18" i="18" s="1"/>
  <c r="AF17" i="18"/>
  <c r="AE17" i="18"/>
  <c r="AD17" i="18" a="1"/>
  <c r="AD17" i="18" s="1"/>
  <c r="AA17" i="18"/>
  <c r="AB17" i="18" s="1" a="1"/>
  <c r="AB17" i="18" s="1"/>
  <c r="AF16" i="18"/>
  <c r="AE16" i="18"/>
  <c r="AD16" i="18" a="1"/>
  <c r="AD16" i="18" s="1"/>
  <c r="AA16" i="18"/>
  <c r="AB16" i="18" s="1" a="1"/>
  <c r="AB16" i="18" s="1"/>
  <c r="AF15" i="18"/>
  <c r="AE15" i="18"/>
  <c r="AD15" i="18" a="1"/>
  <c r="AD15" i="18" s="1"/>
  <c r="AA15" i="18"/>
  <c r="AB15" i="18" s="1" a="1"/>
  <c r="AB15" i="18" s="1"/>
  <c r="AF14" i="18"/>
  <c r="AE14" i="18"/>
  <c r="AD14" i="18" a="1"/>
  <c r="AD14" i="18" s="1"/>
  <c r="AA14" i="18"/>
  <c r="AB14" i="18" s="1" a="1"/>
  <c r="AB14" i="18" s="1"/>
  <c r="AF13" i="18"/>
  <c r="AE13" i="18"/>
  <c r="AD13" i="18" a="1"/>
  <c r="AD13" i="18" s="1"/>
  <c r="AA13" i="18"/>
  <c r="AB13" i="18" s="1" a="1"/>
  <c r="AB13" i="18" s="1"/>
  <c r="AF12" i="18"/>
  <c r="AE12" i="18"/>
  <c r="AD12" i="18" a="1"/>
  <c r="AD12" i="18" s="1"/>
  <c r="AA12" i="18"/>
  <c r="AB12" i="18" s="1" a="1"/>
  <c r="AB12" i="18" s="1"/>
  <c r="AF11" i="18"/>
  <c r="AE11" i="18"/>
  <c r="AD11" i="18" a="1"/>
  <c r="AD11" i="18" s="1"/>
  <c r="AA11" i="18"/>
  <c r="AB11" i="18" s="1" a="1"/>
  <c r="AB11" i="18" s="1"/>
  <c r="AF10" i="18"/>
  <c r="AE10" i="18"/>
  <c r="AD10" i="18" a="1"/>
  <c r="AD10" i="18" s="1"/>
  <c r="AA10" i="18"/>
  <c r="AB10" i="18" s="1" a="1"/>
  <c r="AB10" i="18" s="1"/>
  <c r="AF9" i="18"/>
  <c r="AE9" i="18"/>
  <c r="AD9" i="18" a="1"/>
  <c r="AD9" i="18" s="1"/>
  <c r="AA9" i="18"/>
  <c r="AB9" i="18" s="1" a="1"/>
  <c r="AB9" i="18" s="1"/>
  <c r="AF8" i="18"/>
  <c r="AE8" i="18"/>
  <c r="AD8" i="18" a="1"/>
  <c r="AD8" i="18" s="1"/>
  <c r="AA8" i="18"/>
  <c r="AB8" i="18" s="1" a="1"/>
  <c r="AB8" i="18" s="1"/>
  <c r="AF7" i="18"/>
  <c r="AE7" i="18"/>
  <c r="AD7" i="18" a="1"/>
  <c r="AD7" i="18" s="1"/>
  <c r="AA7" i="18"/>
  <c r="AB7" i="18" s="1" a="1"/>
  <c r="AB7" i="18" s="1"/>
  <c r="AF6" i="18"/>
  <c r="AE6" i="18"/>
  <c r="AD6" i="18" a="1"/>
  <c r="AD6" i="18" s="1"/>
  <c r="AA6" i="18"/>
  <c r="AB6" i="18" s="1" a="1"/>
  <c r="AB6" i="18" s="1"/>
  <c r="AF5" i="18"/>
  <c r="AE5" i="18"/>
  <c r="AD5" i="18" a="1"/>
  <c r="AD5" i="18" s="1"/>
  <c r="AA5" i="18"/>
  <c r="AB5" i="18" s="1" a="1"/>
  <c r="AB5" i="18" s="1"/>
  <c r="AF4" i="18"/>
  <c r="AE4" i="18"/>
  <c r="AD4" i="18" a="1"/>
  <c r="AD4" i="18" s="1"/>
  <c r="AA4" i="18"/>
  <c r="AB4" i="18" s="1" a="1"/>
  <c r="AB4" i="18" s="1"/>
  <c r="AF3" i="18"/>
  <c r="AE3" i="18"/>
  <c r="AD3" i="18" a="1"/>
  <c r="AD3" i="18" s="1"/>
  <c r="AA3" i="18"/>
  <c r="AB3" i="18" s="1" a="1"/>
  <c r="AB3" i="18" s="1"/>
  <c r="AF2" i="18"/>
  <c r="AE2" i="18"/>
  <c r="AC2" i="18"/>
  <c r="AD2" i="18" s="1" a="1"/>
  <c r="AD2" i="18" s="1"/>
  <c r="AA2" i="18"/>
  <c r="AB2" i="18" s="1" a="1"/>
  <c r="AB2" i="18" s="1"/>
  <c r="X2" i="18"/>
  <c r="AF57" i="17"/>
  <c r="AE57" i="17"/>
  <c r="AA57" i="17"/>
  <c r="AB57" i="17" s="1" a="1"/>
  <c r="AB57" i="17" s="1"/>
  <c r="AF56" i="17"/>
  <c r="AE56" i="17"/>
  <c r="AA56" i="17"/>
  <c r="AB56" i="17" s="1" a="1"/>
  <c r="AB56" i="17" s="1"/>
  <c r="AF55" i="17"/>
  <c r="AE55" i="17"/>
  <c r="AA55" i="17"/>
  <c r="AB55" i="17" s="1" a="1"/>
  <c r="AB55" i="17" s="1"/>
  <c r="AF54" i="17"/>
  <c r="AE54" i="17"/>
  <c r="AA54" i="17"/>
  <c r="AB54" i="17" s="1" a="1"/>
  <c r="AB54" i="17" s="1"/>
  <c r="AF53" i="17"/>
  <c r="AE53" i="17"/>
  <c r="AA53" i="17"/>
  <c r="AB53" i="17" s="1" a="1"/>
  <c r="AB53" i="17" s="1"/>
  <c r="AF52" i="17"/>
  <c r="AE52" i="17"/>
  <c r="AA52" i="17"/>
  <c r="AB52" i="17" s="1" a="1"/>
  <c r="AB52" i="17" s="1"/>
  <c r="AF51" i="17"/>
  <c r="AE51" i="17"/>
  <c r="AA51" i="17"/>
  <c r="AB51" i="17" s="1" a="1"/>
  <c r="AB51" i="17" s="1"/>
  <c r="AF50" i="17"/>
  <c r="AE50" i="17"/>
  <c r="AA50" i="17"/>
  <c r="AB50" i="17" s="1" a="1"/>
  <c r="AB50" i="17" s="1"/>
  <c r="AF49" i="17"/>
  <c r="AE49" i="17"/>
  <c r="AA49" i="17"/>
  <c r="AB49" i="17" s="1" a="1"/>
  <c r="AB49" i="17" s="1"/>
  <c r="AF48" i="17"/>
  <c r="AE48" i="17"/>
  <c r="AA48" i="17"/>
  <c r="AB48" i="17" s="1" a="1"/>
  <c r="AB48" i="17" s="1"/>
  <c r="AF47" i="17"/>
  <c r="AE47" i="17"/>
  <c r="AA47" i="17"/>
  <c r="AB47" i="17" s="1" a="1"/>
  <c r="AB47" i="17" s="1"/>
  <c r="AF46" i="17"/>
  <c r="AE46" i="17"/>
  <c r="AA46" i="17"/>
  <c r="AB46" i="17" s="1" a="1"/>
  <c r="AB46" i="17" s="1"/>
  <c r="AF45" i="17"/>
  <c r="AE45" i="17"/>
  <c r="AA45" i="17"/>
  <c r="AB45" i="17" s="1" a="1"/>
  <c r="AB45" i="17" s="1"/>
  <c r="AF44" i="17"/>
  <c r="AE44" i="17"/>
  <c r="AA44" i="17"/>
  <c r="AB44" i="17" s="1" a="1"/>
  <c r="AB44" i="17" s="1"/>
  <c r="AF43" i="17"/>
  <c r="AE43" i="17"/>
  <c r="AA43" i="17"/>
  <c r="AB43" i="17" s="1" a="1"/>
  <c r="AB43" i="17" s="1"/>
  <c r="AF42" i="17"/>
  <c r="AE42" i="17"/>
  <c r="AA42" i="17"/>
  <c r="AB42" i="17" s="1" a="1"/>
  <c r="AB42" i="17" s="1"/>
  <c r="AF41" i="17"/>
  <c r="AE41" i="17"/>
  <c r="AA41" i="17"/>
  <c r="AB41" i="17" s="1" a="1"/>
  <c r="AB41" i="17" s="1"/>
  <c r="AF40" i="17"/>
  <c r="AE40" i="17"/>
  <c r="AA40" i="17"/>
  <c r="AB40" i="17" s="1" a="1"/>
  <c r="AB40" i="17" s="1"/>
  <c r="AF39" i="17"/>
  <c r="AE39" i="17"/>
  <c r="AA39" i="17"/>
  <c r="AB39" i="17" s="1" a="1"/>
  <c r="AB39" i="17" s="1"/>
  <c r="AF38" i="17"/>
  <c r="AE38" i="17"/>
  <c r="AA38" i="17"/>
  <c r="AB38" i="17" s="1" a="1"/>
  <c r="AB38" i="17" s="1"/>
  <c r="AF37" i="17"/>
  <c r="AE37" i="17"/>
  <c r="AA37" i="17"/>
  <c r="AB37" i="17" s="1" a="1"/>
  <c r="AB37" i="17" s="1"/>
  <c r="AF36" i="17"/>
  <c r="AE36" i="17"/>
  <c r="AA36" i="17"/>
  <c r="AB36" i="17" s="1" a="1"/>
  <c r="AB36" i="17" s="1"/>
  <c r="AF35" i="17"/>
  <c r="AE35" i="17"/>
  <c r="AA35" i="17"/>
  <c r="AB35" i="17" s="1" a="1"/>
  <c r="AB35" i="17" s="1"/>
  <c r="AF34" i="17"/>
  <c r="AE34" i="17"/>
  <c r="AA34" i="17"/>
  <c r="AB34" i="17" s="1" a="1"/>
  <c r="AB34" i="17" s="1"/>
  <c r="AF33" i="17"/>
  <c r="AE33" i="17"/>
  <c r="AA33" i="17"/>
  <c r="AB33" i="17" s="1" a="1"/>
  <c r="AB33" i="17" s="1"/>
  <c r="AF32" i="17"/>
  <c r="AE32" i="17"/>
  <c r="AA32" i="17"/>
  <c r="AB32" i="17" s="1" a="1"/>
  <c r="AB32" i="17" s="1"/>
  <c r="AF31" i="17"/>
  <c r="AE31" i="17"/>
  <c r="AA31" i="17"/>
  <c r="AB31" i="17" s="1" a="1"/>
  <c r="AB31" i="17" s="1"/>
  <c r="AF30" i="17"/>
  <c r="AE30" i="17"/>
  <c r="AA30" i="17"/>
  <c r="AB30" i="17" s="1" a="1"/>
  <c r="AB30" i="17" s="1"/>
  <c r="AF29" i="17"/>
  <c r="AE29" i="17"/>
  <c r="AA29" i="17"/>
  <c r="AB29" i="17" s="1" a="1"/>
  <c r="AB29" i="17" s="1"/>
  <c r="AF28" i="17"/>
  <c r="AE28" i="17"/>
  <c r="AA28" i="17"/>
  <c r="AB28" i="17" s="1" a="1"/>
  <c r="AB28" i="17" s="1"/>
  <c r="AF27" i="17"/>
  <c r="AE27" i="17"/>
  <c r="AA27" i="17"/>
  <c r="AB27" i="17" s="1" a="1"/>
  <c r="AB27" i="17" s="1"/>
  <c r="AF26" i="17"/>
  <c r="AE26" i="17"/>
  <c r="AA26" i="17"/>
  <c r="AB26" i="17" s="1" a="1"/>
  <c r="AB26" i="17" s="1"/>
  <c r="AF25" i="17"/>
  <c r="AE25" i="17"/>
  <c r="AA25" i="17"/>
  <c r="AB25" i="17" s="1" a="1"/>
  <c r="AB25" i="17" s="1"/>
  <c r="AF24" i="17"/>
  <c r="AE24" i="17"/>
  <c r="AA24" i="17"/>
  <c r="AB24" i="17" s="1" a="1"/>
  <c r="AB24" i="17" s="1"/>
  <c r="AF23" i="17"/>
  <c r="AE23" i="17"/>
  <c r="AA23" i="17"/>
  <c r="AB23" i="17" s="1" a="1"/>
  <c r="AB23" i="17" s="1"/>
  <c r="AF22" i="17"/>
  <c r="AE22" i="17"/>
  <c r="AA22" i="17"/>
  <c r="AB22" i="17" s="1" a="1"/>
  <c r="AB22" i="17" s="1"/>
  <c r="AF21" i="17"/>
  <c r="AE21" i="17"/>
  <c r="AA21" i="17"/>
  <c r="AB21" i="17" s="1" a="1"/>
  <c r="AB21" i="17" s="1"/>
  <c r="AF20" i="17"/>
  <c r="AE20" i="17"/>
  <c r="AA20" i="17"/>
  <c r="AB20" i="17" s="1" a="1"/>
  <c r="AB20" i="17" s="1"/>
  <c r="AF19" i="17"/>
  <c r="AE19" i="17"/>
  <c r="AA19" i="17"/>
  <c r="AB19" i="17" s="1" a="1"/>
  <c r="AB19" i="17" s="1"/>
  <c r="AF18" i="17"/>
  <c r="AE18" i="17"/>
  <c r="AA18" i="17"/>
  <c r="AB18" i="17" s="1" a="1"/>
  <c r="AB18" i="17" s="1"/>
  <c r="AF17" i="17"/>
  <c r="AE17" i="17"/>
  <c r="AA17" i="17"/>
  <c r="AB17" i="17" s="1" a="1"/>
  <c r="AB17" i="17" s="1"/>
  <c r="AF16" i="17"/>
  <c r="AE16" i="17"/>
  <c r="AA16" i="17"/>
  <c r="AB16" i="17" s="1" a="1"/>
  <c r="AB16" i="17" s="1"/>
  <c r="AF15" i="17"/>
  <c r="AE15" i="17"/>
  <c r="AA15" i="17"/>
  <c r="AB15" i="17" s="1" a="1"/>
  <c r="AB15" i="17" s="1"/>
  <c r="AF14" i="17"/>
  <c r="AE14" i="17"/>
  <c r="AA14" i="17"/>
  <c r="AB14" i="17" s="1" a="1"/>
  <c r="AB14" i="17" s="1"/>
  <c r="AF13" i="17"/>
  <c r="AE13" i="17"/>
  <c r="AA13" i="17"/>
  <c r="AB13" i="17" s="1" a="1"/>
  <c r="AB13" i="17" s="1"/>
  <c r="AF12" i="17"/>
  <c r="AE12" i="17"/>
  <c r="AA12" i="17"/>
  <c r="AB12" i="17" s="1" a="1"/>
  <c r="AB12" i="17" s="1"/>
  <c r="AF11" i="17"/>
  <c r="AE11" i="17"/>
  <c r="AA11" i="17"/>
  <c r="AB11" i="17" s="1" a="1"/>
  <c r="AB11" i="17" s="1"/>
  <c r="AF10" i="17"/>
  <c r="AE10" i="17"/>
  <c r="AA10" i="17"/>
  <c r="AB10" i="17" s="1" a="1"/>
  <c r="AB10" i="17" s="1"/>
  <c r="AF9" i="17"/>
  <c r="AE9" i="17"/>
  <c r="AA9" i="17"/>
  <c r="AB9" i="17" s="1" a="1"/>
  <c r="AB9" i="17" s="1"/>
  <c r="AF8" i="17"/>
  <c r="AE8" i="17"/>
  <c r="AA8" i="17"/>
  <c r="AB8" i="17" s="1" a="1"/>
  <c r="AB8" i="17" s="1"/>
  <c r="AF7" i="17"/>
  <c r="AE7" i="17"/>
  <c r="AA7" i="17"/>
  <c r="AB7" i="17" s="1" a="1"/>
  <c r="AB7" i="17" s="1"/>
  <c r="AF6" i="17"/>
  <c r="AE6" i="17"/>
  <c r="AA6" i="17"/>
  <c r="AB6" i="17" s="1" a="1"/>
  <c r="AB6" i="17" s="1"/>
  <c r="AE5" i="17"/>
  <c r="AE4" i="17"/>
  <c r="AE3" i="17"/>
  <c r="AE2" i="17"/>
  <c r="AC2" i="17"/>
  <c r="AD2" i="17" s="1" a="1"/>
  <c r="AD2" i="17" s="1"/>
  <c r="X2" i="17"/>
  <c r="AE57" i="16"/>
  <c r="AA57" i="16"/>
  <c r="AB57" i="16" s="1" a="1"/>
  <c r="AB57" i="16" s="1"/>
  <c r="AE56" i="16"/>
  <c r="AA56" i="16"/>
  <c r="AB56" i="16" s="1" a="1"/>
  <c r="AB56" i="16" s="1"/>
  <c r="AE55" i="16"/>
  <c r="AA55" i="16"/>
  <c r="AB55" i="16" s="1" a="1"/>
  <c r="AB55" i="16" s="1"/>
  <c r="AE54" i="16"/>
  <c r="AA54" i="16"/>
  <c r="AB54" i="16" s="1" a="1"/>
  <c r="AB54" i="16" s="1"/>
  <c r="AE53" i="16"/>
  <c r="AA53" i="16"/>
  <c r="AB53" i="16" s="1" a="1"/>
  <c r="AB53" i="16" s="1"/>
  <c r="AE52" i="16"/>
  <c r="AA52" i="16"/>
  <c r="AB52" i="16" s="1" a="1"/>
  <c r="AB52" i="16" s="1"/>
  <c r="AE51" i="16"/>
  <c r="AA51" i="16"/>
  <c r="AB51" i="16" s="1" a="1"/>
  <c r="AB51" i="16" s="1"/>
  <c r="AE50" i="16"/>
  <c r="AA50" i="16"/>
  <c r="AB50" i="16" s="1" a="1"/>
  <c r="AB50" i="16" s="1"/>
  <c r="AE49" i="16"/>
  <c r="AA49" i="16"/>
  <c r="AB49" i="16" s="1" a="1"/>
  <c r="AB49" i="16" s="1"/>
  <c r="AE48" i="16"/>
  <c r="AA48" i="16"/>
  <c r="AB48" i="16" s="1" a="1"/>
  <c r="AB48" i="16" s="1"/>
  <c r="AE47" i="16"/>
  <c r="AA47" i="16"/>
  <c r="AB47" i="16" s="1" a="1"/>
  <c r="AB47" i="16" s="1"/>
  <c r="AE46" i="16"/>
  <c r="AA46" i="16"/>
  <c r="AB46" i="16" s="1" a="1"/>
  <c r="AB46" i="16" s="1"/>
  <c r="AE45" i="16"/>
  <c r="AA45" i="16"/>
  <c r="AB45" i="16" s="1" a="1"/>
  <c r="AB45" i="16" s="1"/>
  <c r="AE44" i="16"/>
  <c r="AA44" i="16"/>
  <c r="AB44" i="16" s="1" a="1"/>
  <c r="AB44" i="16" s="1"/>
  <c r="AE43" i="16"/>
  <c r="AA43" i="16"/>
  <c r="AB43" i="16" s="1" a="1"/>
  <c r="AB43" i="16" s="1"/>
  <c r="AE42" i="16"/>
  <c r="AA42" i="16"/>
  <c r="AB42" i="16" s="1" a="1"/>
  <c r="AB42" i="16" s="1"/>
  <c r="AE41" i="16"/>
  <c r="AA41" i="16"/>
  <c r="AB41" i="16" s="1" a="1"/>
  <c r="AB41" i="16" s="1"/>
  <c r="AE40" i="16"/>
  <c r="AA40" i="16"/>
  <c r="AB40" i="16" s="1" a="1"/>
  <c r="AB40" i="16" s="1"/>
  <c r="AE39" i="16"/>
  <c r="AA39" i="16"/>
  <c r="AB39" i="16" s="1" a="1"/>
  <c r="AB39" i="16" s="1"/>
  <c r="AE38" i="16"/>
  <c r="AA38" i="16"/>
  <c r="AB38" i="16" s="1" a="1"/>
  <c r="AB38" i="16" s="1"/>
  <c r="AE37" i="16"/>
  <c r="AA37" i="16"/>
  <c r="AB37" i="16" s="1" a="1"/>
  <c r="AB37" i="16" s="1"/>
  <c r="AE36" i="16"/>
  <c r="AA36" i="16"/>
  <c r="AB36" i="16" s="1" a="1"/>
  <c r="AB36" i="16" s="1"/>
  <c r="AE35" i="16"/>
  <c r="AA35" i="16"/>
  <c r="AB35" i="16" s="1" a="1"/>
  <c r="AB35" i="16" s="1"/>
  <c r="AE34" i="16"/>
  <c r="AA34" i="16"/>
  <c r="AB34" i="16" s="1" a="1"/>
  <c r="AB34" i="16" s="1"/>
  <c r="AE33" i="16"/>
  <c r="AA33" i="16"/>
  <c r="AB33" i="16" s="1" a="1"/>
  <c r="AB33" i="16" s="1"/>
  <c r="AE32" i="16"/>
  <c r="AA32" i="16"/>
  <c r="AB32" i="16" s="1" a="1"/>
  <c r="AB32" i="16" s="1"/>
  <c r="AE31" i="16"/>
  <c r="AA31" i="16"/>
  <c r="AB31" i="16" s="1" a="1"/>
  <c r="AB31" i="16" s="1"/>
  <c r="AE30" i="16"/>
  <c r="AA30" i="16"/>
  <c r="AB30" i="16" s="1" a="1"/>
  <c r="AB30" i="16" s="1"/>
  <c r="AE29" i="16"/>
  <c r="AA29" i="16"/>
  <c r="AB29" i="16" s="1" a="1"/>
  <c r="AB29" i="16" s="1"/>
  <c r="AE28" i="16"/>
  <c r="AA28" i="16"/>
  <c r="AB28" i="16" s="1" a="1"/>
  <c r="AB28" i="16" s="1"/>
  <c r="AE27" i="16"/>
  <c r="AA27" i="16"/>
  <c r="AB27" i="16" s="1" a="1"/>
  <c r="AB27" i="16" s="1"/>
  <c r="AE26" i="16"/>
  <c r="AA26" i="16"/>
  <c r="AB26" i="16" s="1" a="1"/>
  <c r="AB26" i="16" s="1"/>
  <c r="AE25" i="16"/>
  <c r="AA25" i="16"/>
  <c r="AB25" i="16" s="1" a="1"/>
  <c r="AB25" i="16" s="1"/>
  <c r="AE24" i="16"/>
  <c r="AA24" i="16"/>
  <c r="AB24" i="16" s="1" a="1"/>
  <c r="AB24" i="16" s="1"/>
  <c r="AE23" i="16"/>
  <c r="AA23" i="16"/>
  <c r="AB23" i="16" s="1" a="1"/>
  <c r="AB23" i="16" s="1"/>
  <c r="AE22" i="16"/>
  <c r="AA22" i="16"/>
  <c r="AB22" i="16" s="1" a="1"/>
  <c r="AB22" i="16" s="1"/>
  <c r="AE21" i="16"/>
  <c r="AA21" i="16"/>
  <c r="AB21" i="16" s="1" a="1"/>
  <c r="AB21" i="16" s="1"/>
  <c r="AE20" i="16"/>
  <c r="AA20" i="16"/>
  <c r="AB20" i="16" s="1" a="1"/>
  <c r="AB20" i="16" s="1"/>
  <c r="AE19" i="16"/>
  <c r="AA19" i="16"/>
  <c r="AB19" i="16" s="1" a="1"/>
  <c r="AB19" i="16" s="1"/>
  <c r="AE18" i="16"/>
  <c r="AA18" i="16"/>
  <c r="AB18" i="16" s="1" a="1"/>
  <c r="AB18" i="16" s="1"/>
  <c r="AE17" i="16"/>
  <c r="AA17" i="16"/>
  <c r="AB17" i="16" s="1" a="1"/>
  <c r="AB17" i="16" s="1"/>
  <c r="AE16" i="16"/>
  <c r="AA16" i="16"/>
  <c r="AB16" i="16" s="1" a="1"/>
  <c r="AB16" i="16" s="1"/>
  <c r="AE15" i="16"/>
  <c r="AA15" i="16"/>
  <c r="AB15" i="16" s="1" a="1"/>
  <c r="AB15" i="16" s="1"/>
  <c r="AE14" i="16"/>
  <c r="AA14" i="16"/>
  <c r="AB14" i="16" s="1" a="1"/>
  <c r="AB14" i="16" s="1"/>
  <c r="AE13" i="16"/>
  <c r="AA13" i="16"/>
  <c r="AB13" i="16" s="1" a="1"/>
  <c r="AB13" i="16" s="1"/>
  <c r="AE12" i="16"/>
  <c r="AE11" i="16"/>
  <c r="AE10" i="16"/>
  <c r="AE9" i="16"/>
  <c r="AE8" i="16"/>
  <c r="AE7" i="16"/>
  <c r="AE6" i="16"/>
  <c r="AE5" i="16"/>
  <c r="AE4" i="16"/>
  <c r="AE3" i="16"/>
  <c r="AE2" i="16"/>
  <c r="AC2" i="16"/>
  <c r="AD2" i="16" s="1" a="1"/>
  <c r="AD2" i="16" s="1"/>
  <c r="X2" i="16"/>
  <c r="AE57" i="15"/>
  <c r="AB57" i="15" a="1"/>
  <c r="AB57" i="15" s="1"/>
  <c r="AE56" i="15"/>
  <c r="AB56" i="15" a="1"/>
  <c r="AB56" i="15" s="1"/>
  <c r="AE55" i="15"/>
  <c r="AB55" i="15" a="1"/>
  <c r="AB55" i="15" s="1"/>
  <c r="AE54" i="15"/>
  <c r="AB54" i="15" a="1"/>
  <c r="AB54" i="15" s="1"/>
  <c r="AE53" i="15"/>
  <c r="AB53" i="15" a="1"/>
  <c r="AB53" i="15" s="1"/>
  <c r="AE52" i="15"/>
  <c r="AB52" i="15" a="1"/>
  <c r="AB52" i="15" s="1"/>
  <c r="AE51" i="15"/>
  <c r="AB51" i="15" a="1"/>
  <c r="AB51" i="15" s="1"/>
  <c r="AE50" i="15"/>
  <c r="AE49" i="15"/>
  <c r="AB49" i="15" a="1"/>
  <c r="AB49" i="15" s="1"/>
  <c r="AE48" i="15"/>
  <c r="AB48" i="15" a="1"/>
  <c r="AB48" i="15" s="1"/>
  <c r="AE47" i="15"/>
  <c r="AB47" i="15" a="1"/>
  <c r="AB47" i="15" s="1"/>
  <c r="AE46" i="15"/>
  <c r="AB46" i="15" a="1"/>
  <c r="AB46" i="15" s="1"/>
  <c r="AE45" i="15"/>
  <c r="AB45" i="15" a="1"/>
  <c r="AB45" i="15" s="1"/>
  <c r="AE44" i="15"/>
  <c r="AB44" i="15" a="1"/>
  <c r="AB44" i="15" s="1"/>
  <c r="AE43" i="15"/>
  <c r="AB43" i="15" a="1"/>
  <c r="AB43" i="15" s="1"/>
  <c r="AE42" i="15"/>
  <c r="AB42" i="15" a="1"/>
  <c r="AB42" i="15" s="1"/>
  <c r="AE41" i="15"/>
  <c r="AB41" i="15" a="1"/>
  <c r="AB41" i="15" s="1"/>
  <c r="AE40" i="15"/>
  <c r="AB40" i="15" a="1"/>
  <c r="AB40" i="15" s="1"/>
  <c r="AE39" i="15"/>
  <c r="AB39" i="15" a="1"/>
  <c r="AB39" i="15" s="1"/>
  <c r="AE38" i="15"/>
  <c r="AB38" i="15" a="1"/>
  <c r="AB38" i="15" s="1"/>
  <c r="AE37" i="15"/>
  <c r="AB37" i="15" a="1"/>
  <c r="AB37" i="15" s="1"/>
  <c r="AE36" i="15"/>
  <c r="AE35" i="15"/>
  <c r="AB35" i="15" a="1"/>
  <c r="AB35" i="15" s="1"/>
  <c r="AE34" i="15"/>
  <c r="AB34" i="15" a="1"/>
  <c r="AB34" i="15" s="1"/>
  <c r="AE33" i="15"/>
  <c r="AB33" i="15" a="1"/>
  <c r="AB33" i="15" s="1"/>
  <c r="AE32" i="15"/>
  <c r="AB32" i="15" a="1"/>
  <c r="AB32" i="15" s="1"/>
  <c r="AE31" i="15"/>
  <c r="AB31" i="15" a="1"/>
  <c r="AB31" i="15" s="1"/>
  <c r="AE30" i="15"/>
  <c r="AB30" i="15" a="1"/>
  <c r="AB30" i="15" s="1"/>
  <c r="AE29" i="15"/>
  <c r="AB29" i="15" a="1"/>
  <c r="AB29" i="15" s="1"/>
  <c r="AE28" i="15"/>
  <c r="AB28" i="15" a="1"/>
  <c r="AB28" i="15" s="1"/>
  <c r="AE27" i="15"/>
  <c r="AB27" i="15" a="1"/>
  <c r="AB27" i="15" s="1"/>
  <c r="AE26" i="15"/>
  <c r="AB26" i="15" a="1"/>
  <c r="AB26" i="15" s="1"/>
  <c r="AE25" i="15"/>
  <c r="AB25" i="15" a="1"/>
  <c r="AB25" i="15" s="1"/>
  <c r="AE24" i="15"/>
  <c r="AB24" i="15" a="1"/>
  <c r="AB24" i="15" s="1"/>
  <c r="AE23" i="15"/>
  <c r="AB23" i="15" a="1"/>
  <c r="AB23" i="15" s="1"/>
  <c r="AE22" i="15"/>
  <c r="AB22" i="15" a="1"/>
  <c r="AB22" i="15" s="1"/>
  <c r="AE21" i="15"/>
  <c r="AE20" i="15"/>
  <c r="AB20" i="15" a="1"/>
  <c r="AB20" i="15" s="1"/>
  <c r="AE19" i="15"/>
  <c r="AB19" i="15" a="1"/>
  <c r="AB19" i="15" s="1"/>
  <c r="AE18" i="15"/>
  <c r="AB18" i="15" a="1"/>
  <c r="AB18" i="15" s="1"/>
  <c r="AE17" i="15"/>
  <c r="AB17" i="15" a="1"/>
  <c r="AB17" i="15" s="1"/>
  <c r="AE16" i="15"/>
  <c r="AB16" i="15" a="1"/>
  <c r="AB16" i="15" s="1"/>
  <c r="AE15" i="15"/>
  <c r="AB15" i="15" a="1"/>
  <c r="AB15" i="15" s="1"/>
  <c r="AE14" i="15"/>
  <c r="AB14" i="15" a="1"/>
  <c r="AB14" i="15" s="1"/>
  <c r="AE13" i="15"/>
  <c r="AB13" i="15" a="1"/>
  <c r="AB13" i="15" s="1"/>
  <c r="AE12" i="15"/>
  <c r="AB12" i="15" a="1"/>
  <c r="AB12" i="15" s="1"/>
  <c r="AE11" i="15"/>
  <c r="AB11" i="15" a="1"/>
  <c r="AB11" i="15" s="1"/>
  <c r="AE10" i="15"/>
  <c r="AB10" i="15" a="1"/>
  <c r="AB10" i="15" s="1"/>
  <c r="AE9" i="15"/>
  <c r="AB9" i="15" a="1"/>
  <c r="AB9" i="15" s="1"/>
  <c r="AE8" i="15"/>
  <c r="AE7" i="15"/>
  <c r="AB7" i="15" a="1"/>
  <c r="AB7" i="15" s="1"/>
  <c r="AE6" i="15"/>
  <c r="AB6" i="15" a="1"/>
  <c r="AB6" i="15" s="1"/>
  <c r="AE5" i="15"/>
  <c r="AB5" i="15" a="1"/>
  <c r="AB5" i="15" s="1"/>
  <c r="AE4" i="15"/>
  <c r="AB4" i="15" a="1"/>
  <c r="AB4" i="15" s="1"/>
  <c r="AE3" i="15"/>
  <c r="AE2" i="15"/>
  <c r="AC2" i="15"/>
  <c r="AD2" i="15" s="1" a="1"/>
  <c r="AD2" i="15" s="1"/>
  <c r="AA2" i="15"/>
  <c r="X2" i="15"/>
  <c r="J2" i="46" s="1"/>
  <c r="AE57" i="14"/>
  <c r="AB57" i="14" a="1"/>
  <c r="AB57" i="14" s="1"/>
  <c r="AE56" i="14"/>
  <c r="AB56" i="14" a="1"/>
  <c r="AB56" i="14" s="1"/>
  <c r="AE55" i="14"/>
  <c r="AB55" i="14" a="1"/>
  <c r="AB55" i="14" s="1"/>
  <c r="AE54" i="14"/>
  <c r="AB54" i="14" a="1"/>
  <c r="AB54" i="14" s="1"/>
  <c r="AE53" i="14"/>
  <c r="AB53" i="14" a="1"/>
  <c r="AB53" i="14" s="1"/>
  <c r="AE52" i="14"/>
  <c r="AB52" i="14" a="1"/>
  <c r="AB52" i="14" s="1"/>
  <c r="AE51" i="14"/>
  <c r="AB51" i="14" a="1"/>
  <c r="AB51" i="14" s="1"/>
  <c r="AE50" i="14"/>
  <c r="AB50" i="14" a="1"/>
  <c r="AB50" i="14" s="1"/>
  <c r="AE49" i="14"/>
  <c r="AB49" i="14" a="1"/>
  <c r="AB49" i="14" s="1"/>
  <c r="AE48" i="14"/>
  <c r="AB48" i="14" a="1"/>
  <c r="AB48" i="14" s="1"/>
  <c r="AE47" i="14"/>
  <c r="AB47" i="14" a="1"/>
  <c r="AB47" i="14" s="1"/>
  <c r="AE46" i="14"/>
  <c r="AB46" i="14" a="1"/>
  <c r="AB46" i="14" s="1"/>
  <c r="AE45" i="14"/>
  <c r="AB45" i="14" a="1"/>
  <c r="AB45" i="14" s="1"/>
  <c r="AE44" i="14"/>
  <c r="AB44" i="14" a="1"/>
  <c r="AB44" i="14" s="1"/>
  <c r="AE43" i="14"/>
  <c r="AB43" i="14" a="1"/>
  <c r="AB43" i="14" s="1"/>
  <c r="AE42" i="14"/>
  <c r="AB42" i="14" a="1"/>
  <c r="AB42" i="14" s="1"/>
  <c r="AE41" i="14"/>
  <c r="AB41" i="14" a="1"/>
  <c r="AB41" i="14" s="1"/>
  <c r="AE40" i="14"/>
  <c r="AB40" i="14" a="1"/>
  <c r="AB40" i="14" s="1"/>
  <c r="AE39" i="14"/>
  <c r="AB39" i="14" a="1"/>
  <c r="AB39" i="14" s="1"/>
  <c r="AE38" i="14"/>
  <c r="AB38" i="14" a="1"/>
  <c r="AB38" i="14" s="1"/>
  <c r="AE37" i="14"/>
  <c r="AB37" i="14" a="1"/>
  <c r="AB37" i="14" s="1"/>
  <c r="AE36" i="14"/>
  <c r="AB36" i="14" a="1"/>
  <c r="AB36" i="14" s="1"/>
  <c r="AE35" i="14"/>
  <c r="AB35" i="14" a="1"/>
  <c r="AB35" i="14" s="1"/>
  <c r="AE34" i="14"/>
  <c r="AB34" i="14" a="1"/>
  <c r="AB34" i="14" s="1"/>
  <c r="AE33" i="14"/>
  <c r="AB33" i="14" a="1"/>
  <c r="AB33" i="14" s="1"/>
  <c r="AE32" i="14"/>
  <c r="AB32" i="14" a="1"/>
  <c r="AB32" i="14" s="1"/>
  <c r="AE31" i="14"/>
  <c r="AB31" i="14" a="1"/>
  <c r="AB31" i="14" s="1"/>
  <c r="AE30" i="14"/>
  <c r="AB30" i="14" a="1"/>
  <c r="AB30" i="14" s="1"/>
  <c r="AE29" i="14"/>
  <c r="AB29" i="14" a="1"/>
  <c r="AB29" i="14" s="1"/>
  <c r="AE28" i="14"/>
  <c r="AB28" i="14" a="1"/>
  <c r="AB28" i="14" s="1"/>
  <c r="AE27" i="14"/>
  <c r="AB27" i="14" a="1"/>
  <c r="AB27" i="14" s="1"/>
  <c r="AE26" i="14"/>
  <c r="AB26" i="14" a="1"/>
  <c r="AB26" i="14" s="1"/>
  <c r="AE25" i="14"/>
  <c r="AB25" i="14" a="1"/>
  <c r="AB25" i="14" s="1"/>
  <c r="AE24" i="14"/>
  <c r="AB24" i="14" a="1"/>
  <c r="AB24" i="14" s="1"/>
  <c r="AE23" i="14"/>
  <c r="AB23" i="14" a="1"/>
  <c r="AB23" i="14" s="1"/>
  <c r="AE22" i="14"/>
  <c r="AB22" i="14" a="1"/>
  <c r="AB22" i="14" s="1"/>
  <c r="AE21" i="14"/>
  <c r="AB21" i="14" a="1"/>
  <c r="AB21" i="14" s="1"/>
  <c r="AE20" i="14"/>
  <c r="AB20" i="14" a="1"/>
  <c r="AB20" i="14" s="1"/>
  <c r="AE19" i="14"/>
  <c r="AB19" i="14" a="1"/>
  <c r="AB19" i="14" s="1"/>
  <c r="AE18" i="14"/>
  <c r="AB18" i="14" a="1"/>
  <c r="AB18" i="14" s="1"/>
  <c r="AE17" i="14"/>
  <c r="AB17" i="14" a="1"/>
  <c r="AB17" i="14" s="1"/>
  <c r="AE16" i="14"/>
  <c r="AB16" i="14" a="1"/>
  <c r="AB16" i="14" s="1"/>
  <c r="AE15" i="14"/>
  <c r="AB15" i="14" a="1"/>
  <c r="AB15" i="14" s="1"/>
  <c r="AE14" i="14"/>
  <c r="AB14" i="14" a="1"/>
  <c r="AB14" i="14" s="1"/>
  <c r="AE13" i="14"/>
  <c r="AB13" i="14" a="1"/>
  <c r="AB13" i="14" s="1"/>
  <c r="AE12" i="14"/>
  <c r="AB12" i="14" a="1"/>
  <c r="AB12" i="14" s="1"/>
  <c r="AE11" i="14"/>
  <c r="AB11" i="14" a="1"/>
  <c r="AB11" i="14" s="1"/>
  <c r="AE10" i="14"/>
  <c r="AB10" i="14" a="1"/>
  <c r="AB10" i="14" s="1"/>
  <c r="AE9" i="14"/>
  <c r="AB9" i="14" a="1"/>
  <c r="AB9" i="14" s="1"/>
  <c r="AE8" i="14"/>
  <c r="AB8" i="14" a="1"/>
  <c r="AB8" i="14" s="1"/>
  <c r="AE7" i="14"/>
  <c r="AB7" i="14" a="1"/>
  <c r="AB7" i="14" s="1"/>
  <c r="AE6" i="14"/>
  <c r="AB6" i="14" a="1"/>
  <c r="AB6" i="14" s="1"/>
  <c r="AE5" i="14"/>
  <c r="AB5" i="14" a="1"/>
  <c r="AB5" i="14" s="1"/>
  <c r="AE4" i="14"/>
  <c r="AB4" i="14" a="1"/>
  <c r="AB4" i="14" s="1"/>
  <c r="AE3" i="14"/>
  <c r="AB3" i="14" a="1"/>
  <c r="AB3" i="14" s="1"/>
  <c r="AE2" i="14"/>
  <c r="AC2" i="14"/>
  <c r="AD2" i="14" s="1" a="1"/>
  <c r="AD2" i="14" s="1"/>
  <c r="X2" i="14"/>
  <c r="I2" i="46" s="1"/>
  <c r="AB57" i="13" a="1"/>
  <c r="AB57" i="13" s="1"/>
  <c r="AB56" i="13" a="1"/>
  <c r="AB56" i="13" s="1"/>
  <c r="AB55" i="13" a="1"/>
  <c r="AB55" i="13" s="1"/>
  <c r="AB54" i="13" a="1"/>
  <c r="AB54" i="13" s="1"/>
  <c r="AB53" i="13" a="1"/>
  <c r="AB53" i="13" s="1"/>
  <c r="AB52" i="13" a="1"/>
  <c r="AB52" i="13" s="1"/>
  <c r="AB51" i="13" a="1"/>
  <c r="AB51" i="13" s="1"/>
  <c r="AB50" i="13" a="1"/>
  <c r="AB50" i="13" s="1"/>
  <c r="AB49" i="13" a="1"/>
  <c r="AB49" i="13" s="1"/>
  <c r="AB48" i="13" a="1"/>
  <c r="AB48" i="13" s="1"/>
  <c r="AB47" i="13" a="1"/>
  <c r="AB47" i="13" s="1"/>
  <c r="AB46" i="13" a="1"/>
  <c r="AB46" i="13" s="1"/>
  <c r="AB45" i="13" a="1"/>
  <c r="AB45" i="13" s="1"/>
  <c r="AB44" i="13" a="1"/>
  <c r="AB44" i="13" s="1"/>
  <c r="AB43" i="13" a="1"/>
  <c r="AB43" i="13" s="1"/>
  <c r="AB42" i="13" a="1"/>
  <c r="AB42" i="13" s="1"/>
  <c r="AB41" i="13" a="1"/>
  <c r="AB41" i="13" s="1"/>
  <c r="AB40" i="13" a="1"/>
  <c r="AB40" i="13" s="1"/>
  <c r="AB39" i="13" a="1"/>
  <c r="AB39" i="13" s="1"/>
  <c r="AB38" i="13" a="1"/>
  <c r="AB38" i="13" s="1"/>
  <c r="AB37" i="13" a="1"/>
  <c r="AB37" i="13" s="1"/>
  <c r="AB36" i="13" a="1"/>
  <c r="AB36" i="13" s="1"/>
  <c r="AB35" i="13" a="1"/>
  <c r="AB35" i="13" s="1"/>
  <c r="AB34" i="13" a="1"/>
  <c r="AB34" i="13" s="1"/>
  <c r="AB33" i="13" a="1"/>
  <c r="AB33" i="13" s="1"/>
  <c r="AB32" i="13" a="1"/>
  <c r="AB32" i="13" s="1"/>
  <c r="AB31" i="13" a="1"/>
  <c r="AB31" i="13" s="1"/>
  <c r="AB30" i="13" a="1"/>
  <c r="AB30" i="13" s="1"/>
  <c r="AB29" i="13" a="1"/>
  <c r="AB29" i="13" s="1"/>
  <c r="AB28" i="13" a="1"/>
  <c r="AB28" i="13" s="1"/>
  <c r="AB27" i="13" a="1"/>
  <c r="AB27" i="13" s="1"/>
  <c r="AB26" i="13" a="1"/>
  <c r="AB26" i="13" s="1"/>
  <c r="AB25" i="13" a="1"/>
  <c r="AB25" i="13" s="1"/>
  <c r="AB24" i="13" a="1"/>
  <c r="AB24" i="13" s="1"/>
  <c r="AB23" i="13" a="1"/>
  <c r="AB23" i="13" s="1"/>
  <c r="AB22" i="13" a="1"/>
  <c r="AB22" i="13" s="1"/>
  <c r="AB21" i="13" a="1"/>
  <c r="AB21" i="13" s="1"/>
  <c r="AB20" i="13" a="1"/>
  <c r="AB20" i="13" s="1"/>
  <c r="AB19" i="13" a="1"/>
  <c r="AB19" i="13" s="1"/>
  <c r="AB18" i="13" a="1"/>
  <c r="AB18" i="13" s="1"/>
  <c r="AB17" i="13" a="1"/>
  <c r="AB17" i="13" s="1"/>
  <c r="AB16" i="13" a="1"/>
  <c r="AB16" i="13" s="1"/>
  <c r="AB15" i="13" a="1"/>
  <c r="AB15" i="13" s="1"/>
  <c r="AB14" i="13" a="1"/>
  <c r="AB14" i="13" s="1"/>
  <c r="AB13" i="13" a="1"/>
  <c r="AB13" i="13" s="1"/>
  <c r="AB12" i="13" a="1"/>
  <c r="AB12" i="13" s="1"/>
  <c r="AB11" i="13" a="1"/>
  <c r="AB11" i="13" s="1"/>
  <c r="AB10" i="13" a="1"/>
  <c r="AB10" i="13" s="1"/>
  <c r="AB9" i="13" a="1"/>
  <c r="AB9" i="13" s="1"/>
  <c r="AB8" i="13" a="1"/>
  <c r="AB8" i="13" s="1"/>
  <c r="AB7" i="13" a="1"/>
  <c r="AB7" i="13" s="1"/>
  <c r="AB6" i="13" a="1"/>
  <c r="AB6" i="13" s="1"/>
  <c r="AB5" i="13" a="1"/>
  <c r="AB5" i="13" s="1"/>
  <c r="AB4" i="13" a="1"/>
  <c r="AB4" i="13" s="1"/>
  <c r="AC2" i="13"/>
  <c r="AD2" i="13" s="1" a="1"/>
  <c r="AD2" i="13" s="1"/>
  <c r="X2" i="13"/>
  <c r="AE57" i="12"/>
  <c r="AE56" i="12"/>
  <c r="AE55" i="12"/>
  <c r="AE54" i="12"/>
  <c r="AE53" i="12"/>
  <c r="AE52" i="12"/>
  <c r="AE51" i="12"/>
  <c r="AE50" i="12"/>
  <c r="AE49" i="12"/>
  <c r="AE48" i="12"/>
  <c r="AE47" i="12"/>
  <c r="AE46" i="12"/>
  <c r="AE45" i="12"/>
  <c r="AE44" i="12"/>
  <c r="AE43" i="12"/>
  <c r="AE42" i="12"/>
  <c r="AE41" i="12"/>
  <c r="AE40" i="12"/>
  <c r="AE39" i="12"/>
  <c r="AE38" i="12"/>
  <c r="AE37" i="12"/>
  <c r="AE36" i="12"/>
  <c r="AE35" i="12"/>
  <c r="AE34" i="12"/>
  <c r="AE33" i="12"/>
  <c r="AE32" i="12"/>
  <c r="AE31" i="12"/>
  <c r="AE30" i="12"/>
  <c r="AE29" i="12"/>
  <c r="AE28" i="12"/>
  <c r="AE27" i="12"/>
  <c r="AE26" i="12"/>
  <c r="AE25" i="12"/>
  <c r="AE24" i="12"/>
  <c r="AE23" i="12"/>
  <c r="AB23" i="12" a="1"/>
  <c r="AB23" i="12" s="1"/>
  <c r="AE22" i="12"/>
  <c r="AB22" i="12" a="1"/>
  <c r="AB22" i="12" s="1"/>
  <c r="AE21" i="12"/>
  <c r="AB21" i="12" a="1"/>
  <c r="AB21" i="12" s="1"/>
  <c r="AE20" i="12"/>
  <c r="AB20" i="12" a="1"/>
  <c r="AB20" i="12" s="1"/>
  <c r="AE19" i="12"/>
  <c r="AB19" i="12" a="1"/>
  <c r="AB19" i="12" s="1"/>
  <c r="AE18" i="12"/>
  <c r="AB18" i="12" a="1"/>
  <c r="AB18" i="12" s="1"/>
  <c r="AE17" i="12"/>
  <c r="AB17" i="12" a="1"/>
  <c r="AB17" i="12" s="1"/>
  <c r="AE16" i="12"/>
  <c r="AB16" i="12" a="1"/>
  <c r="AB16" i="12" s="1"/>
  <c r="AE15" i="12"/>
  <c r="AB15" i="12" a="1"/>
  <c r="AB15" i="12" s="1"/>
  <c r="AE14" i="12"/>
  <c r="AB14" i="12" a="1"/>
  <c r="AB14" i="12" s="1"/>
  <c r="AE13" i="12"/>
  <c r="AB13" i="12" a="1"/>
  <c r="AB13" i="12" s="1"/>
  <c r="AE12" i="12"/>
  <c r="AE11" i="12"/>
  <c r="AE10" i="12"/>
  <c r="AE9" i="12"/>
  <c r="AE8" i="12"/>
  <c r="AE7" i="12"/>
  <c r="AE6" i="12"/>
  <c r="AE5" i="12"/>
  <c r="AE4" i="12"/>
  <c r="AE3" i="12"/>
  <c r="AE2" i="12"/>
  <c r="AD2" i="12" a="1"/>
  <c r="AD2" i="12" s="1"/>
  <c r="X2" i="12"/>
  <c r="AA30" i="11"/>
  <c r="AB30" i="11" s="1" a="1"/>
  <c r="AB30" i="11" s="1"/>
  <c r="AA29" i="11"/>
  <c r="AB29" i="11" s="1" a="1"/>
  <c r="AB29" i="11" s="1"/>
  <c r="AA28" i="11"/>
  <c r="AB28" i="11" s="1" a="1"/>
  <c r="AB28" i="11" s="1"/>
  <c r="AA27" i="11"/>
  <c r="AB27" i="11" s="1" a="1"/>
  <c r="AB27" i="11" s="1"/>
  <c r="AA26" i="11"/>
  <c r="AB26" i="11" s="1" a="1"/>
  <c r="AB26" i="11" s="1"/>
  <c r="AA25" i="11"/>
  <c r="AB25" i="11" s="1" a="1"/>
  <c r="AB25" i="11" s="1"/>
  <c r="AA24" i="11"/>
  <c r="AB24" i="11" s="1" a="1"/>
  <c r="AB24" i="11" s="1"/>
  <c r="AA23" i="11"/>
  <c r="AB23" i="11" s="1" a="1"/>
  <c r="AB23" i="11" s="1"/>
  <c r="AA22" i="11"/>
  <c r="AB22" i="11" s="1" a="1"/>
  <c r="AB22" i="11" s="1"/>
  <c r="AA21" i="11"/>
  <c r="AB21" i="11" s="1" a="1"/>
  <c r="AB21" i="11" s="1"/>
  <c r="AA20" i="11"/>
  <c r="AB20" i="11" s="1" a="1"/>
  <c r="AB20" i="11" s="1"/>
  <c r="AA19" i="11"/>
  <c r="AB19" i="11" s="1" a="1"/>
  <c r="AB19" i="11" s="1"/>
  <c r="AA18" i="11"/>
  <c r="AB18" i="11" s="1" a="1"/>
  <c r="AB18" i="11" s="1"/>
  <c r="AA17" i="11"/>
  <c r="AB17" i="11" s="1" a="1"/>
  <c r="AB17" i="11" s="1"/>
  <c r="AA16" i="11"/>
  <c r="AB16" i="11" s="1" a="1"/>
  <c r="AB16" i="11" s="1"/>
  <c r="AA15" i="11"/>
  <c r="AB15" i="11" s="1" a="1"/>
  <c r="AB15" i="11" s="1"/>
  <c r="AA14" i="11"/>
  <c r="AB14" i="11" s="1" a="1"/>
  <c r="AB14" i="11" s="1"/>
  <c r="AA13" i="11"/>
  <c r="AB13" i="11" s="1" a="1"/>
  <c r="AB13" i="11" s="1"/>
  <c r="AA12" i="11"/>
  <c r="AB12" i="11" s="1" a="1"/>
  <c r="AB12" i="11" s="1"/>
  <c r="AA11" i="11"/>
  <c r="AB11" i="11" s="1" a="1"/>
  <c r="AB11" i="11" s="1"/>
  <c r="AA10" i="11"/>
  <c r="AB10" i="11" s="1" a="1"/>
  <c r="AB10" i="11" s="1"/>
  <c r="AA9" i="11"/>
  <c r="AB9" i="11" s="1" a="1"/>
  <c r="AB9" i="11" s="1"/>
  <c r="AA8" i="11"/>
  <c r="AB8" i="11" s="1" a="1"/>
  <c r="AB8" i="11" s="1"/>
  <c r="AA7" i="11"/>
  <c r="AB7" i="11" s="1" a="1"/>
  <c r="AB7" i="11" s="1"/>
  <c r="AA6" i="11"/>
  <c r="AB6" i="11" s="1" a="1"/>
  <c r="AB6" i="11" s="1"/>
  <c r="AA5" i="11"/>
  <c r="AB5" i="11" s="1" a="1"/>
  <c r="AB5" i="11" s="1"/>
  <c r="AA4" i="11"/>
  <c r="AB4" i="11" s="1" a="1"/>
  <c r="AB4" i="11" s="1"/>
  <c r="AA3" i="11"/>
  <c r="AC2" i="11"/>
  <c r="AD2" i="11" s="1" a="1"/>
  <c r="AD2" i="11" s="1"/>
  <c r="X2" i="11"/>
  <c r="AE57" i="10"/>
  <c r="AB57" i="10" a="1"/>
  <c r="AB57" i="10" s="1"/>
  <c r="AE56" i="10"/>
  <c r="AB56" i="10" a="1"/>
  <c r="AB56" i="10" s="1"/>
  <c r="AE55" i="10"/>
  <c r="AB55" i="10" a="1"/>
  <c r="AB55" i="10" s="1"/>
  <c r="AE54" i="10"/>
  <c r="AB54" i="10" a="1"/>
  <c r="AB54" i="10" s="1"/>
  <c r="AE53" i="10"/>
  <c r="AB53" i="10" a="1"/>
  <c r="AB53" i="10" s="1"/>
  <c r="AE52" i="10"/>
  <c r="AB52" i="10" a="1"/>
  <c r="AB52" i="10" s="1"/>
  <c r="AE51" i="10"/>
  <c r="AB51" i="10" a="1"/>
  <c r="AB51" i="10" s="1"/>
  <c r="AE50" i="10"/>
  <c r="AB50" i="10" a="1"/>
  <c r="AB50" i="10" s="1"/>
  <c r="AE49" i="10"/>
  <c r="AE48" i="10"/>
  <c r="AB48" i="10" a="1"/>
  <c r="AB48" i="10" s="1"/>
  <c r="AE47" i="10"/>
  <c r="AB47" i="10" a="1"/>
  <c r="AB47" i="10" s="1"/>
  <c r="AE46" i="10"/>
  <c r="AB46" i="10" a="1"/>
  <c r="AB46" i="10" s="1"/>
  <c r="AE45" i="10"/>
  <c r="AB45" i="10" a="1"/>
  <c r="AB45" i="10" s="1"/>
  <c r="AE44" i="10"/>
  <c r="AB44" i="10" a="1"/>
  <c r="AB44" i="10" s="1"/>
  <c r="AE43" i="10"/>
  <c r="AB43" i="10" a="1"/>
  <c r="AB43" i="10" s="1"/>
  <c r="AE42" i="10"/>
  <c r="AB42" i="10" a="1"/>
  <c r="AB42" i="10" s="1"/>
  <c r="AE41" i="10"/>
  <c r="AB41" i="10" a="1"/>
  <c r="AB41" i="10" s="1"/>
  <c r="AE40" i="10"/>
  <c r="AB40" i="10" a="1"/>
  <c r="AB40" i="10" s="1"/>
  <c r="AE39" i="10"/>
  <c r="AB39" i="10" a="1"/>
  <c r="AB39" i="10" s="1"/>
  <c r="AE38" i="10"/>
  <c r="AB38" i="10" a="1"/>
  <c r="AB38" i="10" s="1"/>
  <c r="AE37" i="10"/>
  <c r="AB37" i="10" a="1"/>
  <c r="AB37" i="10" s="1"/>
  <c r="AE36" i="10"/>
  <c r="AB36" i="10" a="1"/>
  <c r="AB36" i="10" s="1"/>
  <c r="AE35" i="10"/>
  <c r="AB35" i="10" a="1"/>
  <c r="AB35" i="10" s="1"/>
  <c r="AE34" i="10"/>
  <c r="AB34" i="10" a="1"/>
  <c r="AB34" i="10" s="1"/>
  <c r="AE33" i="10"/>
  <c r="AE32" i="10"/>
  <c r="AB32" i="10" a="1"/>
  <c r="AB32" i="10" s="1"/>
  <c r="AE31" i="10"/>
  <c r="AB31" i="10" a="1"/>
  <c r="AB31" i="10" s="1"/>
  <c r="AE30" i="10"/>
  <c r="AB30" i="10" a="1"/>
  <c r="AB30" i="10" s="1"/>
  <c r="AE29" i="10"/>
  <c r="AB29" i="10" a="1"/>
  <c r="AB29" i="10" s="1"/>
  <c r="AE28" i="10"/>
  <c r="AB28" i="10" a="1"/>
  <c r="AB28" i="10" s="1"/>
  <c r="AE27" i="10"/>
  <c r="AB27" i="10" a="1"/>
  <c r="AB27" i="10" s="1"/>
  <c r="AE26" i="10"/>
  <c r="AB26" i="10" a="1"/>
  <c r="AB26" i="10" s="1"/>
  <c r="AE25" i="10"/>
  <c r="AB25" i="10" a="1"/>
  <c r="AB25" i="10" s="1"/>
  <c r="AE24" i="10"/>
  <c r="AB24" i="10" a="1"/>
  <c r="AB24" i="10" s="1"/>
  <c r="AE23" i="10"/>
  <c r="AB23" i="10" a="1"/>
  <c r="AB23" i="10" s="1"/>
  <c r="AE22" i="10"/>
  <c r="AB22" i="10" a="1"/>
  <c r="AB22" i="10" s="1"/>
  <c r="AE21" i="10"/>
  <c r="AB21" i="10" a="1"/>
  <c r="AB21" i="10" s="1"/>
  <c r="AE20" i="10"/>
  <c r="AB20" i="10" a="1"/>
  <c r="AB20" i="10" s="1"/>
  <c r="AE19" i="10"/>
  <c r="AB19" i="10" a="1"/>
  <c r="AB19" i="10" s="1"/>
  <c r="AE18" i="10"/>
  <c r="AB18" i="10" a="1"/>
  <c r="AB18" i="10" s="1"/>
  <c r="AE17" i="10"/>
  <c r="AE16" i="10"/>
  <c r="AB16" i="10" a="1"/>
  <c r="AB16" i="10" s="1"/>
  <c r="AE15" i="10"/>
  <c r="AB15" i="10" a="1"/>
  <c r="AB15" i="10" s="1"/>
  <c r="AE14" i="10"/>
  <c r="AB14" i="10" a="1"/>
  <c r="AB14" i="10" s="1"/>
  <c r="AE13" i="10"/>
  <c r="AB13" i="10" a="1"/>
  <c r="AB13" i="10" s="1"/>
  <c r="AE12" i="10"/>
  <c r="AB12" i="10" a="1"/>
  <c r="AB12" i="10" s="1"/>
  <c r="AE11" i="10"/>
  <c r="AB11" i="10" a="1"/>
  <c r="AB11" i="10" s="1"/>
  <c r="AE10" i="10"/>
  <c r="AB10" i="10" a="1"/>
  <c r="AB10" i="10" s="1"/>
  <c r="AE9" i="10"/>
  <c r="AE8" i="10"/>
  <c r="AE7" i="10"/>
  <c r="AE6" i="10"/>
  <c r="AE5" i="10"/>
  <c r="AE4" i="10"/>
  <c r="AE3" i="10"/>
  <c r="AE2" i="10"/>
  <c r="AC2" i="10"/>
  <c r="AA2" i="10"/>
  <c r="X2" i="10"/>
  <c r="E2" i="46" s="1"/>
  <c r="AB29" i="9" a="1"/>
  <c r="AB29" i="9" s="1"/>
  <c r="AB28" i="9" a="1"/>
  <c r="AB28" i="9" s="1"/>
  <c r="AB27" i="9" a="1"/>
  <c r="AB27" i="9" s="1"/>
  <c r="AB26" i="9" a="1"/>
  <c r="AB26" i="9" s="1"/>
  <c r="AB25" i="9" a="1"/>
  <c r="AB25" i="9" s="1"/>
  <c r="AB24" i="9" a="1"/>
  <c r="AB24" i="9" s="1"/>
  <c r="AB23" i="9" a="1"/>
  <c r="AB23" i="9" s="1"/>
  <c r="AB22" i="9" a="1"/>
  <c r="AB22" i="9" s="1"/>
  <c r="AB21" i="9" a="1"/>
  <c r="AB21" i="9" s="1"/>
  <c r="AB20" i="9" a="1"/>
  <c r="AB20" i="9" s="1"/>
  <c r="AB19" i="9" a="1"/>
  <c r="AB19" i="9" s="1"/>
  <c r="AB18" i="9" a="1"/>
  <c r="AB18" i="9" s="1"/>
  <c r="AB17" i="9" a="1"/>
  <c r="AB17" i="9" s="1"/>
  <c r="AB16" i="9" a="1"/>
  <c r="AB16" i="9" s="1"/>
  <c r="AB15" i="9" a="1"/>
  <c r="AB15" i="9" s="1"/>
  <c r="AB13" i="9" a="1"/>
  <c r="AB13" i="9" s="1"/>
  <c r="AB12" i="9" a="1"/>
  <c r="AB12" i="9" s="1"/>
  <c r="AB11" i="9" a="1"/>
  <c r="AB11" i="9" s="1"/>
  <c r="AB10" i="9" a="1"/>
  <c r="AB10" i="9" s="1"/>
  <c r="AB9" i="9" a="1"/>
  <c r="AB9" i="9" s="1"/>
  <c r="AB8" i="9" a="1"/>
  <c r="AB8" i="9" s="1"/>
  <c r="AB7" i="9" a="1"/>
  <c r="AB7" i="9" s="1"/>
  <c r="AB6" i="9" a="1"/>
  <c r="AB6" i="9" s="1"/>
  <c r="AE57" i="8"/>
  <c r="AE56" i="8"/>
  <c r="AE55" i="8"/>
  <c r="AE54" i="8"/>
  <c r="AE53" i="8"/>
  <c r="AE52" i="8"/>
  <c r="AE51" i="8"/>
  <c r="AE50" i="8"/>
  <c r="AE49" i="8"/>
  <c r="AE48" i="8"/>
  <c r="AE47" i="8"/>
  <c r="AE46" i="8"/>
  <c r="AE45" i="8"/>
  <c r="AE44" i="8"/>
  <c r="AE43" i="8"/>
  <c r="AE42" i="8"/>
  <c r="AE41" i="8"/>
  <c r="AE40" i="8"/>
  <c r="AE39" i="8"/>
  <c r="AE38" i="8"/>
  <c r="AE37" i="8"/>
  <c r="AE36" i="8"/>
  <c r="AE35" i="8"/>
  <c r="AE34" i="8"/>
  <c r="AE33" i="8"/>
  <c r="AE32" i="8"/>
  <c r="AE31" i="8"/>
  <c r="AE30" i="8"/>
  <c r="AE29" i="8"/>
  <c r="AE28" i="8"/>
  <c r="AE27" i="8"/>
  <c r="AE26" i="8"/>
  <c r="AE25" i="8"/>
  <c r="AE24" i="8"/>
  <c r="AE23" i="8"/>
  <c r="AE22" i="8"/>
  <c r="AE21" i="8"/>
  <c r="AE20" i="8"/>
  <c r="AE19" i="8"/>
  <c r="AE18" i="8"/>
  <c r="AE17" i="8"/>
  <c r="AE16" i="8"/>
  <c r="AE15" i="8"/>
  <c r="AE14" i="8"/>
  <c r="AE13" i="8"/>
  <c r="AE12" i="8"/>
  <c r="AE11" i="8"/>
  <c r="AE10" i="8"/>
  <c r="AE9" i="8"/>
  <c r="AE8" i="8"/>
  <c r="AE7" i="8"/>
  <c r="AE6" i="8"/>
  <c r="AE5" i="8"/>
  <c r="AE4" i="8"/>
  <c r="AE3" i="8"/>
  <c r="AE2" i="8"/>
  <c r="X2" i="8"/>
  <c r="AE57" i="6"/>
  <c r="AD57" i="6" a="1"/>
  <c r="AD57" i="6" s="1"/>
  <c r="AE56" i="6"/>
  <c r="AD56" i="6" a="1"/>
  <c r="AD56" i="6" s="1"/>
  <c r="AE55" i="6"/>
  <c r="AD55" i="6" a="1"/>
  <c r="AD55" i="6" s="1"/>
  <c r="AE54" i="6"/>
  <c r="AD54" i="6" a="1"/>
  <c r="AD54" i="6" s="1"/>
  <c r="AE53" i="6"/>
  <c r="AD53" i="6" a="1"/>
  <c r="AD53" i="6" s="1"/>
  <c r="AE52" i="6"/>
  <c r="AD52" i="6" a="1"/>
  <c r="AD52" i="6" s="1"/>
  <c r="AE51" i="6"/>
  <c r="AD51" i="6" a="1"/>
  <c r="AD51" i="6" s="1"/>
  <c r="AE50" i="6"/>
  <c r="AD50" i="6" a="1"/>
  <c r="AD50" i="6" s="1"/>
  <c r="AB50" i="6" a="1"/>
  <c r="AB50" i="6" s="1"/>
  <c r="AE49" i="6"/>
  <c r="AD49" i="6" a="1"/>
  <c r="AD49" i="6" s="1"/>
  <c r="AE48" i="6"/>
  <c r="AD48" i="6" a="1"/>
  <c r="AD48" i="6" s="1"/>
  <c r="AE47" i="6"/>
  <c r="AD47" i="6" a="1"/>
  <c r="AD47" i="6" s="1"/>
  <c r="AE46" i="6"/>
  <c r="AD46" i="6" a="1"/>
  <c r="AD46" i="6" s="1"/>
  <c r="AE45" i="6"/>
  <c r="AD45" i="6" a="1"/>
  <c r="AD45" i="6" s="1"/>
  <c r="AE44" i="6"/>
  <c r="AD44" i="6" a="1"/>
  <c r="AD44" i="6" s="1"/>
  <c r="AE43" i="6"/>
  <c r="AD43" i="6" a="1"/>
  <c r="AD43" i="6" s="1"/>
  <c r="AE42" i="6"/>
  <c r="AD42" i="6" a="1"/>
  <c r="AD42" i="6" s="1"/>
  <c r="AE41" i="6"/>
  <c r="AD41" i="6" a="1"/>
  <c r="AD41" i="6" s="1"/>
  <c r="AE40" i="6"/>
  <c r="AD40" i="6" a="1"/>
  <c r="AD40" i="6" s="1"/>
  <c r="AE39" i="6"/>
  <c r="AD39" i="6" a="1"/>
  <c r="AD39" i="6" s="1"/>
  <c r="AE38" i="6"/>
  <c r="AD38" i="6" a="1"/>
  <c r="AD38" i="6" s="1"/>
  <c r="AE37" i="6"/>
  <c r="AD37" i="6" a="1"/>
  <c r="AD37" i="6" s="1"/>
  <c r="AE36" i="6"/>
  <c r="AD36" i="6" a="1"/>
  <c r="AD36" i="6" s="1"/>
  <c r="AE35" i="6"/>
  <c r="AD35" i="6" a="1"/>
  <c r="AD35" i="6" s="1"/>
  <c r="AE34" i="6"/>
  <c r="AD34" i="6" a="1"/>
  <c r="AD34" i="6" s="1"/>
  <c r="AE33" i="6"/>
  <c r="AD33" i="6" a="1"/>
  <c r="AD33" i="6" s="1"/>
  <c r="AE32" i="6"/>
  <c r="AD32" i="6" a="1"/>
  <c r="AD32" i="6" s="1"/>
  <c r="AE31" i="6"/>
  <c r="AD31" i="6" a="1"/>
  <c r="AD31" i="6" s="1"/>
  <c r="AE30" i="6"/>
  <c r="AD30" i="6" a="1"/>
  <c r="AD30" i="6" s="1"/>
  <c r="AE29" i="6"/>
  <c r="AD29" i="6" a="1"/>
  <c r="AD29" i="6" s="1"/>
  <c r="AE28" i="6"/>
  <c r="AD28" i="6" a="1"/>
  <c r="AD28" i="6" s="1"/>
  <c r="AE27" i="6"/>
  <c r="AD27" i="6" a="1"/>
  <c r="AD27" i="6" s="1"/>
  <c r="AE26" i="6"/>
  <c r="AD26" i="6" a="1"/>
  <c r="AD26" i="6" s="1"/>
  <c r="AE25" i="6"/>
  <c r="AD25" i="6" a="1"/>
  <c r="AD25" i="6" s="1"/>
  <c r="AE24" i="6"/>
  <c r="AD24" i="6" a="1"/>
  <c r="AD24" i="6" s="1"/>
  <c r="AE23" i="6"/>
  <c r="AD23" i="6" a="1"/>
  <c r="AD23" i="6" s="1"/>
  <c r="AE22" i="6"/>
  <c r="AD22" i="6" a="1"/>
  <c r="AD22" i="6" s="1"/>
  <c r="AE21" i="6"/>
  <c r="AD21" i="6" a="1"/>
  <c r="AD21" i="6" s="1"/>
  <c r="AE20" i="6"/>
  <c r="AD20" i="6" a="1"/>
  <c r="AD20" i="6" s="1"/>
  <c r="AE19" i="6"/>
  <c r="AD19" i="6" a="1"/>
  <c r="AD19" i="6" s="1"/>
  <c r="AE18" i="6"/>
  <c r="AD18" i="6" a="1"/>
  <c r="AD18" i="6" s="1"/>
  <c r="AE17" i="6"/>
  <c r="AD17" i="6" a="1"/>
  <c r="AD17" i="6" s="1"/>
  <c r="AE16" i="6"/>
  <c r="AD16" i="6" a="1"/>
  <c r="AD16" i="6" s="1"/>
  <c r="AE15" i="6"/>
  <c r="AD15" i="6" a="1"/>
  <c r="AD15" i="6" s="1"/>
  <c r="AE14" i="6"/>
  <c r="AD14" i="6" a="1"/>
  <c r="AD14" i="6" s="1"/>
  <c r="AE13" i="6"/>
  <c r="AD13" i="6" a="1"/>
  <c r="AD13" i="6" s="1"/>
  <c r="AE12" i="6"/>
  <c r="AD12" i="6" a="1"/>
  <c r="AD12" i="6" s="1"/>
  <c r="AE11" i="6"/>
  <c r="AD11" i="6" a="1"/>
  <c r="AD11" i="6" s="1"/>
  <c r="AE10" i="6"/>
  <c r="AD10" i="6" a="1"/>
  <c r="AD10" i="6" s="1"/>
  <c r="AE9" i="6"/>
  <c r="AD9" i="6" a="1"/>
  <c r="AD9" i="6" s="1"/>
  <c r="AE8" i="6"/>
  <c r="AD8" i="6" a="1"/>
  <c r="AD8" i="6" s="1"/>
  <c r="AE7" i="6"/>
  <c r="AD7" i="6" a="1"/>
  <c r="AD7" i="6" s="1"/>
  <c r="AE6" i="6"/>
  <c r="AD6" i="6" a="1"/>
  <c r="AD6" i="6" s="1"/>
  <c r="AE5" i="6"/>
  <c r="AD5" i="6" a="1"/>
  <c r="AD5" i="6" s="1"/>
  <c r="AE4" i="6"/>
  <c r="AD4" i="6" a="1"/>
  <c r="AD4" i="6" s="1"/>
  <c r="AE3" i="6"/>
  <c r="AD3" i="6" a="1"/>
  <c r="AD3" i="6" s="1"/>
  <c r="AE2" i="6"/>
  <c r="AD2" i="6" a="1"/>
  <c r="AD2" i="6" s="1"/>
  <c r="B2" i="46"/>
  <c r="F24" i="55" l="1"/>
  <c r="AE2" i="29" s="1"/>
  <c r="AI2" i="44"/>
  <c r="B2" i="48" s="1"/>
  <c r="K2" i="55"/>
  <c r="L2" i="55" s="1"/>
  <c r="C16" i="55" s="1"/>
  <c r="F16" i="55" s="1"/>
  <c r="AE2" i="21" s="1"/>
  <c r="E31" i="55"/>
  <c r="E30" i="55"/>
  <c r="AE12" i="46"/>
  <c r="AG22" i="46"/>
  <c r="AG38" i="46"/>
  <c r="AG54" i="46"/>
  <c r="AG16" i="46"/>
  <c r="AG32" i="46"/>
  <c r="AG13" i="46"/>
  <c r="AG29" i="46"/>
  <c r="AG45" i="46"/>
  <c r="AG10" i="46"/>
  <c r="AG26" i="46"/>
  <c r="AG42" i="46"/>
  <c r="AG7" i="46"/>
  <c r="AG23" i="46"/>
  <c r="AG39" i="46"/>
  <c r="AG55" i="46"/>
  <c r="AG2" i="46"/>
  <c r="AG20" i="46"/>
  <c r="AG36" i="46"/>
  <c r="AG52" i="46"/>
  <c r="AG48" i="46"/>
  <c r="AG17" i="46"/>
  <c r="AG33" i="46"/>
  <c r="AG49" i="46"/>
  <c r="AG35" i="46"/>
  <c r="AG14" i="46"/>
  <c r="AG30" i="46"/>
  <c r="AG46" i="46"/>
  <c r="AG51" i="46"/>
  <c r="AG3" i="46"/>
  <c r="AG11" i="46"/>
  <c r="AG27" i="46"/>
  <c r="AG43" i="46"/>
  <c r="AG8" i="46"/>
  <c r="AG24" i="46"/>
  <c r="AG40" i="46"/>
  <c r="AG56" i="46"/>
  <c r="AG21" i="46"/>
  <c r="AG37" i="46"/>
  <c r="AG53" i="46"/>
  <c r="AG19" i="46"/>
  <c r="AG6" i="46"/>
  <c r="AG4" i="46"/>
  <c r="AG18" i="46"/>
  <c r="AG34" i="46"/>
  <c r="AG50" i="46"/>
  <c r="AG15" i="46"/>
  <c r="AG31" i="46"/>
  <c r="AG47" i="46"/>
  <c r="AG12" i="46"/>
  <c r="AG28" i="46"/>
  <c r="AG44" i="46"/>
  <c r="AG5" i="46"/>
  <c r="AG9" i="46"/>
  <c r="AG25" i="46"/>
  <c r="AG41" i="46"/>
  <c r="AG57" i="46"/>
  <c r="AF18" i="46"/>
  <c r="AF34" i="46"/>
  <c r="AF50" i="46"/>
  <c r="AF2" i="46"/>
  <c r="AF12" i="46"/>
  <c r="AF28" i="46"/>
  <c r="AF44" i="46"/>
  <c r="AF9" i="46"/>
  <c r="AF25" i="46"/>
  <c r="AF41" i="46"/>
  <c r="AF57" i="46"/>
  <c r="AF6" i="46"/>
  <c r="AF22" i="46"/>
  <c r="AF38" i="46"/>
  <c r="AF54" i="46"/>
  <c r="AF19" i="46"/>
  <c r="AF35" i="46"/>
  <c r="AF51" i="46"/>
  <c r="AF16" i="46"/>
  <c r="AF32" i="46"/>
  <c r="AF48" i="46"/>
  <c r="AF10" i="46"/>
  <c r="AF26" i="46"/>
  <c r="AF42" i="46"/>
  <c r="AF13" i="46"/>
  <c r="AF29" i="46"/>
  <c r="AF7" i="46"/>
  <c r="AF23" i="46"/>
  <c r="AF39" i="46"/>
  <c r="AF55" i="46"/>
  <c r="AF4" i="46"/>
  <c r="AF20" i="46"/>
  <c r="AF36" i="46"/>
  <c r="AF52" i="46"/>
  <c r="AF45" i="46"/>
  <c r="AF17" i="46"/>
  <c r="AF33" i="46"/>
  <c r="AF49" i="46"/>
  <c r="AF11" i="46"/>
  <c r="AF27" i="46"/>
  <c r="AF43" i="46"/>
  <c r="AF8" i="46"/>
  <c r="AF24" i="46"/>
  <c r="AF40" i="46"/>
  <c r="AF56" i="46"/>
  <c r="AF14" i="46"/>
  <c r="AF30" i="46"/>
  <c r="AF46" i="46"/>
  <c r="AF5" i="46"/>
  <c r="AF21" i="46"/>
  <c r="AF37" i="46"/>
  <c r="AF53" i="46"/>
  <c r="AF15" i="46"/>
  <c r="AF31" i="46"/>
  <c r="AF47" i="46"/>
  <c r="AC14" i="46"/>
  <c r="AC30" i="46"/>
  <c r="AC46" i="46"/>
  <c r="AC11" i="46"/>
  <c r="AC27" i="46"/>
  <c r="AC43" i="46"/>
  <c r="AC33" i="46"/>
  <c r="AC49" i="46"/>
  <c r="AC4" i="46"/>
  <c r="AC8" i="46"/>
  <c r="AC24" i="46"/>
  <c r="AC40" i="46"/>
  <c r="AC56" i="46"/>
  <c r="AC3" i="46"/>
  <c r="AC17" i="46"/>
  <c r="AC21" i="46"/>
  <c r="AC37" i="46"/>
  <c r="AC53" i="46"/>
  <c r="AC5" i="46"/>
  <c r="AC15" i="46"/>
  <c r="AC31" i="46"/>
  <c r="AC47" i="46"/>
  <c r="AC34" i="46"/>
  <c r="AC12" i="46"/>
  <c r="AC28" i="46"/>
  <c r="AC44" i="46"/>
  <c r="AC18" i="46"/>
  <c r="AC9" i="46"/>
  <c r="AC25" i="46"/>
  <c r="AC41" i="46"/>
  <c r="AC57" i="46"/>
  <c r="AC6" i="46"/>
  <c r="AC22" i="46"/>
  <c r="AC38" i="46"/>
  <c r="AC54" i="46"/>
  <c r="AC52" i="46"/>
  <c r="AC50" i="46"/>
  <c r="AC19" i="46"/>
  <c r="AC35" i="46"/>
  <c r="AC51" i="46"/>
  <c r="AC16" i="46"/>
  <c r="AC32" i="46"/>
  <c r="AC48" i="46"/>
  <c r="AC20" i="46"/>
  <c r="AC13" i="46"/>
  <c r="AC29" i="46"/>
  <c r="AC45" i="46"/>
  <c r="AC36" i="46"/>
  <c r="AC2" i="46"/>
  <c r="AC10" i="46"/>
  <c r="AC26" i="46"/>
  <c r="AC42" i="46"/>
  <c r="AC7" i="46"/>
  <c r="AC23" i="46"/>
  <c r="AC39" i="46"/>
  <c r="AC55" i="46"/>
  <c r="AB14" i="46"/>
  <c r="AB30" i="46"/>
  <c r="AB46" i="46"/>
  <c r="AB52" i="46"/>
  <c r="AB7" i="46"/>
  <c r="AB11" i="46"/>
  <c r="AB27" i="46"/>
  <c r="AB43" i="46"/>
  <c r="AB17" i="46"/>
  <c r="AB8" i="46"/>
  <c r="AB24" i="46"/>
  <c r="AB40" i="46"/>
  <c r="AB56" i="46"/>
  <c r="AB3" i="46"/>
  <c r="AB21" i="46"/>
  <c r="AB37" i="46"/>
  <c r="AB53" i="46"/>
  <c r="AB20" i="46"/>
  <c r="AB33" i="46"/>
  <c r="AB49" i="46"/>
  <c r="AB18" i="46"/>
  <c r="AB34" i="46"/>
  <c r="AB50" i="46"/>
  <c r="AB31" i="46"/>
  <c r="AB47" i="46"/>
  <c r="AB4" i="46"/>
  <c r="AB12" i="46"/>
  <c r="AB28" i="46"/>
  <c r="AB44" i="46"/>
  <c r="AB36" i="46"/>
  <c r="AB15" i="46"/>
  <c r="AB9" i="46"/>
  <c r="AB25" i="46"/>
  <c r="AB41" i="46"/>
  <c r="AB57" i="46"/>
  <c r="AB22" i="46"/>
  <c r="AB38" i="46"/>
  <c r="AB54" i="46"/>
  <c r="AB5" i="46"/>
  <c r="AB19" i="46"/>
  <c r="AB35" i="46"/>
  <c r="AB51" i="46"/>
  <c r="AB16" i="46"/>
  <c r="AB32" i="46"/>
  <c r="AB48" i="46"/>
  <c r="AB13" i="46"/>
  <c r="AB29" i="46"/>
  <c r="AB45" i="46"/>
  <c r="AB6" i="46"/>
  <c r="AB10" i="46"/>
  <c r="AB26" i="46"/>
  <c r="AB42" i="46"/>
  <c r="AB23" i="46"/>
  <c r="AB39" i="46"/>
  <c r="AB55" i="46"/>
  <c r="AA48" i="46"/>
  <c r="AA26" i="46"/>
  <c r="AA42" i="46"/>
  <c r="AA13" i="46"/>
  <c r="AA23" i="46"/>
  <c r="AA39" i="46"/>
  <c r="AA55" i="46"/>
  <c r="AA16" i="46"/>
  <c r="AA8" i="46"/>
  <c r="AA20" i="46"/>
  <c r="AA36" i="46"/>
  <c r="AA52" i="46"/>
  <c r="AA29" i="46"/>
  <c r="AA17" i="46"/>
  <c r="AA33" i="46"/>
  <c r="AA49" i="46"/>
  <c r="AA45" i="46"/>
  <c r="AA14" i="46"/>
  <c r="AA30" i="46"/>
  <c r="AA46" i="46"/>
  <c r="AA32" i="46"/>
  <c r="AA9" i="46"/>
  <c r="AA27" i="46"/>
  <c r="AA43" i="46"/>
  <c r="AA4" i="46"/>
  <c r="AA24" i="46"/>
  <c r="AA40" i="46"/>
  <c r="AA56" i="46"/>
  <c r="AA21" i="46"/>
  <c r="AA37" i="46"/>
  <c r="AA53" i="46"/>
  <c r="AA10" i="46"/>
  <c r="AA18" i="46"/>
  <c r="AA34" i="46"/>
  <c r="AA50" i="46"/>
  <c r="AA5" i="46"/>
  <c r="AA15" i="46"/>
  <c r="AA31" i="46"/>
  <c r="AA47" i="46"/>
  <c r="AA28" i="46"/>
  <c r="AA44" i="46"/>
  <c r="AA7" i="46"/>
  <c r="AA11" i="46"/>
  <c r="AA25" i="46"/>
  <c r="AA41" i="46"/>
  <c r="AA57" i="46"/>
  <c r="AA12" i="46"/>
  <c r="AA6" i="46"/>
  <c r="AA22" i="46"/>
  <c r="AA38" i="46"/>
  <c r="AA54" i="46"/>
  <c r="AA19" i="46"/>
  <c r="AA35" i="46"/>
  <c r="AA51" i="46"/>
  <c r="Z48" i="46"/>
  <c r="Z29" i="46"/>
  <c r="Z10" i="46"/>
  <c r="Z26" i="46"/>
  <c r="Z42" i="46"/>
  <c r="Z7" i="46"/>
  <c r="Z23" i="46"/>
  <c r="Z39" i="46"/>
  <c r="Z55" i="46"/>
  <c r="Z4" i="46"/>
  <c r="Z20" i="46"/>
  <c r="Z36" i="46"/>
  <c r="Z52" i="46"/>
  <c r="Z17" i="46"/>
  <c r="Z33" i="46"/>
  <c r="Z49" i="46"/>
  <c r="Z14" i="46"/>
  <c r="Z30" i="46"/>
  <c r="Z46" i="46"/>
  <c r="Z3" i="46"/>
  <c r="Z13" i="46"/>
  <c r="Z11" i="46"/>
  <c r="Z27" i="46"/>
  <c r="Z43" i="46"/>
  <c r="Z45" i="46"/>
  <c r="Z8" i="46"/>
  <c r="Z24" i="46"/>
  <c r="Z40" i="46"/>
  <c r="Z56" i="46"/>
  <c r="Z5" i="46"/>
  <c r="Z21" i="46"/>
  <c r="Z37" i="46"/>
  <c r="Z53" i="46"/>
  <c r="Z18" i="46"/>
  <c r="Z34" i="46"/>
  <c r="Z50" i="46"/>
  <c r="Z15" i="46"/>
  <c r="Z31" i="46"/>
  <c r="Z47" i="46"/>
  <c r="Z16" i="46"/>
  <c r="Z12" i="46"/>
  <c r="Z28" i="46"/>
  <c r="Z44" i="46"/>
  <c r="Z32" i="46"/>
  <c r="Z9" i="46"/>
  <c r="Z25" i="46"/>
  <c r="Z41" i="46"/>
  <c r="Z57" i="46"/>
  <c r="Z2" i="46"/>
  <c r="Z6" i="46"/>
  <c r="Z22" i="46"/>
  <c r="Z38" i="46"/>
  <c r="Z54" i="46"/>
  <c r="Z19" i="46"/>
  <c r="Z35" i="46"/>
  <c r="Z51" i="46"/>
  <c r="W11" i="46"/>
  <c r="W21" i="46"/>
  <c r="W37" i="46"/>
  <c r="W53" i="46"/>
  <c r="W6" i="46"/>
  <c r="W18" i="46"/>
  <c r="W34" i="46"/>
  <c r="W50" i="46"/>
  <c r="W15" i="46"/>
  <c r="W31" i="46"/>
  <c r="W47" i="46"/>
  <c r="W12" i="46"/>
  <c r="W28" i="46"/>
  <c r="W44" i="46"/>
  <c r="W7" i="46"/>
  <c r="W25" i="46"/>
  <c r="W41" i="46"/>
  <c r="W57" i="46"/>
  <c r="W5" i="46"/>
  <c r="W2" i="46"/>
  <c r="W22" i="46"/>
  <c r="W38" i="46"/>
  <c r="W54" i="46"/>
  <c r="W43" i="46"/>
  <c r="W19" i="46"/>
  <c r="W35" i="46"/>
  <c r="W51" i="46"/>
  <c r="W40" i="46"/>
  <c r="W8" i="46"/>
  <c r="W16" i="46"/>
  <c r="W32" i="46"/>
  <c r="W48" i="46"/>
  <c r="W3" i="46"/>
  <c r="W13" i="46"/>
  <c r="W29" i="46"/>
  <c r="W45" i="46"/>
  <c r="W24" i="46"/>
  <c r="W26" i="46"/>
  <c r="W42" i="46"/>
  <c r="W9" i="46"/>
  <c r="W23" i="46"/>
  <c r="W39" i="46"/>
  <c r="W55" i="46"/>
  <c r="W4" i="46"/>
  <c r="W20" i="46"/>
  <c r="W36" i="46"/>
  <c r="W52" i="46"/>
  <c r="W27" i="46"/>
  <c r="W56" i="46"/>
  <c r="W17" i="46"/>
  <c r="W33" i="46"/>
  <c r="W49" i="46"/>
  <c r="W10" i="46"/>
  <c r="W14" i="46"/>
  <c r="W30" i="46"/>
  <c r="W46" i="46"/>
  <c r="V2" i="46"/>
  <c r="U14" i="46"/>
  <c r="U30" i="46"/>
  <c r="U46" i="46"/>
  <c r="U20" i="46"/>
  <c r="U52" i="46"/>
  <c r="U33" i="46"/>
  <c r="U8" i="46"/>
  <c r="U24" i="46"/>
  <c r="U40" i="46"/>
  <c r="U56" i="46"/>
  <c r="U17" i="46"/>
  <c r="U5" i="46"/>
  <c r="U21" i="46"/>
  <c r="U37" i="46"/>
  <c r="U53" i="46"/>
  <c r="U18" i="46"/>
  <c r="U34" i="46"/>
  <c r="U50" i="46"/>
  <c r="U15" i="46"/>
  <c r="U31" i="46"/>
  <c r="U47" i="46"/>
  <c r="U12" i="46"/>
  <c r="U28" i="46"/>
  <c r="U44" i="46"/>
  <c r="U11" i="46"/>
  <c r="U9" i="46"/>
  <c r="U25" i="46"/>
  <c r="U41" i="46"/>
  <c r="U57" i="46"/>
  <c r="U36" i="46"/>
  <c r="U2" i="46"/>
  <c r="U6" i="46"/>
  <c r="U22" i="46"/>
  <c r="U38" i="46"/>
  <c r="U54" i="46"/>
  <c r="U43" i="46"/>
  <c r="U19" i="46"/>
  <c r="U35" i="46"/>
  <c r="U51" i="46"/>
  <c r="U4" i="46"/>
  <c r="U49" i="46"/>
  <c r="U16" i="46"/>
  <c r="U32" i="46"/>
  <c r="U48" i="46"/>
  <c r="U3" i="46"/>
  <c r="U13" i="46"/>
  <c r="U29" i="46"/>
  <c r="U45" i="46"/>
  <c r="U27" i="46"/>
  <c r="U10" i="46"/>
  <c r="U26" i="46"/>
  <c r="U42" i="46"/>
  <c r="U7" i="46"/>
  <c r="U23" i="46"/>
  <c r="U39" i="46"/>
  <c r="U55" i="46"/>
  <c r="S2" i="46"/>
  <c r="T40" i="46"/>
  <c r="T37" i="46"/>
  <c r="T4" i="46"/>
  <c r="T10" i="46"/>
  <c r="T28" i="46"/>
  <c r="T44" i="46"/>
  <c r="T5" i="46"/>
  <c r="T25" i="46"/>
  <c r="T41" i="46"/>
  <c r="T57" i="46"/>
  <c r="T9" i="46"/>
  <c r="T21" i="46"/>
  <c r="T22" i="46"/>
  <c r="T38" i="46"/>
  <c r="T54" i="46"/>
  <c r="T11" i="46"/>
  <c r="T19" i="46"/>
  <c r="T35" i="46"/>
  <c r="T51" i="46"/>
  <c r="T14" i="46"/>
  <c r="T6" i="46"/>
  <c r="T16" i="46"/>
  <c r="T32" i="46"/>
  <c r="T48" i="46"/>
  <c r="T18" i="46"/>
  <c r="T29" i="46"/>
  <c r="T45" i="46"/>
  <c r="T31" i="46"/>
  <c r="T12" i="46"/>
  <c r="T26" i="46"/>
  <c r="T42" i="46"/>
  <c r="T53" i="46"/>
  <c r="T50" i="46"/>
  <c r="T7" i="46"/>
  <c r="T23" i="46"/>
  <c r="T39" i="46"/>
  <c r="T55" i="46"/>
  <c r="T2" i="46"/>
  <c r="T20" i="46"/>
  <c r="T36" i="46"/>
  <c r="T52" i="46"/>
  <c r="T24" i="46"/>
  <c r="T34" i="46"/>
  <c r="T13" i="46"/>
  <c r="T17" i="46"/>
  <c r="T33" i="46"/>
  <c r="T49" i="46"/>
  <c r="T56" i="46"/>
  <c r="T15" i="46"/>
  <c r="T8" i="46"/>
  <c r="T30" i="46"/>
  <c r="T46" i="46"/>
  <c r="T47" i="46"/>
  <c r="T3" i="46"/>
  <c r="T27" i="46"/>
  <c r="T43" i="46"/>
  <c r="Q2" i="46"/>
  <c r="P31" i="46"/>
  <c r="O2" i="46"/>
  <c r="N38" i="46"/>
  <c r="M2" i="46"/>
  <c r="L2" i="46"/>
  <c r="K2" i="46"/>
  <c r="H4" i="46"/>
  <c r="G2" i="46"/>
  <c r="F31" i="46"/>
  <c r="C50" i="46"/>
  <c r="C34" i="46"/>
  <c r="C18" i="46"/>
  <c r="C49" i="46"/>
  <c r="C33" i="46"/>
  <c r="C47" i="46"/>
  <c r="C31" i="46"/>
  <c r="C15" i="46"/>
  <c r="C46" i="46"/>
  <c r="C43" i="46"/>
  <c r="C27" i="46"/>
  <c r="C11" i="46"/>
  <c r="Y58" i="6"/>
  <c r="AI58" i="48"/>
  <c r="C2" i="46"/>
  <c r="C3" i="46"/>
  <c r="C42" i="46"/>
  <c r="C26" i="46"/>
  <c r="C10" i="46"/>
  <c r="C57" i="46"/>
  <c r="C41" i="46"/>
  <c r="C25" i="46"/>
  <c r="C56" i="46"/>
  <c r="C40" i="46"/>
  <c r="C24" i="46"/>
  <c r="C8" i="46"/>
  <c r="Y59" i="6"/>
  <c r="AI59" i="48"/>
  <c r="B2" i="45"/>
  <c r="B3" i="45" s="1"/>
  <c r="B4" i="45" s="1"/>
  <c r="B5" i="45" s="1"/>
  <c r="B6" i="45" s="1"/>
  <c r="B7" i="45" s="1"/>
  <c r="B8" i="45" s="1"/>
  <c r="B9" i="45" s="1"/>
  <c r="B10" i="45" s="1"/>
  <c r="B11" i="45" s="1"/>
  <c r="B12" i="45" s="1"/>
  <c r="B13" i="45" s="1"/>
  <c r="B14" i="45" s="1"/>
  <c r="B15" i="45" s="1"/>
  <c r="B16" i="45" s="1"/>
  <c r="B17" i="45" s="1"/>
  <c r="B18" i="45" s="1"/>
  <c r="B19" i="45" s="1"/>
  <c r="B20" i="45" s="1"/>
  <c r="B21" i="45" s="1"/>
  <c r="B22" i="45" s="1"/>
  <c r="B23" i="45" s="1"/>
  <c r="B24" i="45" s="1"/>
  <c r="B25" i="45" s="1"/>
  <c r="B26" i="45" s="1"/>
  <c r="B27" i="45" s="1"/>
  <c r="B28" i="45" s="1"/>
  <c r="B29" i="45" s="1"/>
  <c r="B30" i="45" s="1"/>
  <c r="B31" i="45" s="1"/>
  <c r="B32" i="45" s="1"/>
  <c r="B33" i="45" s="1"/>
  <c r="B34" i="45" s="1"/>
  <c r="B35" i="45" s="1"/>
  <c r="B36" i="45" s="1"/>
  <c r="B37" i="45" s="1"/>
  <c r="B38" i="45" s="1"/>
  <c r="B39" i="45" s="1"/>
  <c r="B40" i="45" s="1"/>
  <c r="B41" i="45" s="1"/>
  <c r="B42" i="45" s="1"/>
  <c r="B43" i="45" s="1"/>
  <c r="B44" i="45" s="1"/>
  <c r="B45" i="45" s="1"/>
  <c r="B46" i="45" s="1"/>
  <c r="B47" i="45" s="1"/>
  <c r="B48" i="45" s="1"/>
  <c r="B49" i="45" s="1"/>
  <c r="B50" i="45" s="1"/>
  <c r="B51" i="45" s="1"/>
  <c r="B52" i="45" s="1"/>
  <c r="B53" i="45" s="1"/>
  <c r="B54" i="45" s="1"/>
  <c r="B55" i="45" s="1"/>
  <c r="B56" i="45" s="1"/>
  <c r="B57" i="45" s="1"/>
  <c r="B58" i="45" s="1"/>
  <c r="B59" i="45" s="1"/>
  <c r="AB24" i="12" a="1"/>
  <c r="AB24" i="12" s="1"/>
  <c r="AB31" i="12" a="1"/>
  <c r="AB31" i="12" s="1"/>
  <c r="AB27" i="12" a="1"/>
  <c r="AB27" i="12" s="1"/>
  <c r="AB29" i="12" a="1"/>
  <c r="AB29" i="12" s="1"/>
  <c r="AB33" i="12" a="1"/>
  <c r="AB33" i="12" s="1"/>
  <c r="F30" i="55" l="1"/>
  <c r="AE2" i="35" s="1"/>
  <c r="F31" i="55"/>
  <c r="AE2" i="36" s="1"/>
  <c r="C14" i="55"/>
  <c r="C6" i="55"/>
  <c r="F6" i="55" s="1"/>
  <c r="AE2" i="11" s="1"/>
  <c r="E7" i="55"/>
  <c r="F7" i="55" s="1"/>
  <c r="E15" i="55"/>
  <c r="F15" i="55" s="1"/>
  <c r="E23" i="55"/>
  <c r="F23" i="55" s="1"/>
  <c r="C4" i="55"/>
  <c r="F4" i="55" s="1"/>
  <c r="AE2" i="9" s="1"/>
  <c r="C8" i="55"/>
  <c r="F8" i="55" s="1"/>
  <c r="AE2" i="13" s="1"/>
  <c r="E22" i="55"/>
  <c r="F22" i="55" s="1"/>
  <c r="E3" i="55"/>
  <c r="F3" i="55" s="1"/>
  <c r="E18" i="55"/>
  <c r="F18" i="55" s="1"/>
  <c r="E2" i="55"/>
  <c r="F2" i="55" s="1"/>
  <c r="E25" i="55"/>
  <c r="F25" i="55" s="1"/>
  <c r="E28" i="55"/>
  <c r="F28" i="55" s="1"/>
  <c r="E12" i="55"/>
  <c r="F12" i="55" s="1"/>
  <c r="E21" i="55"/>
  <c r="F21" i="55" s="1"/>
  <c r="E5" i="55"/>
  <c r="F5" i="55" s="1"/>
  <c r="E11" i="55"/>
  <c r="F11" i="55" s="1"/>
  <c r="E13" i="55"/>
  <c r="F13" i="55" s="1"/>
  <c r="E10" i="55"/>
  <c r="F10" i="55" s="1"/>
  <c r="E33" i="55"/>
  <c r="F33" i="55" s="1"/>
  <c r="E20" i="55"/>
  <c r="F20" i="55" s="1"/>
  <c r="E32" i="55"/>
  <c r="F32" i="55" s="1"/>
  <c r="E17" i="55"/>
  <c r="F17" i="55" s="1"/>
  <c r="E29" i="55"/>
  <c r="F29" i="55" s="1"/>
  <c r="E27" i="55"/>
  <c r="F27" i="55" s="1"/>
  <c r="E26" i="55"/>
  <c r="F26" i="55" s="1"/>
  <c r="E19" i="55"/>
  <c r="F19" i="55" s="1"/>
  <c r="E9" i="55"/>
  <c r="F9" i="55" s="1"/>
  <c r="F36" i="45"/>
  <c r="AE55" i="48"/>
  <c r="Y45" i="35" s="1"/>
  <c r="D51" i="48"/>
  <c r="Y51" i="8" s="1"/>
  <c r="N7" i="45"/>
  <c r="F39" i="48"/>
  <c r="Y39" i="10" s="1"/>
  <c r="G38" i="48"/>
  <c r="Y9" i="11" s="1"/>
  <c r="F20" i="48"/>
  <c r="Y20" i="10" s="1"/>
  <c r="AC19" i="48"/>
  <c r="Y19" i="33" s="1"/>
  <c r="P19" i="45"/>
  <c r="J23" i="48"/>
  <c r="Y23" i="14" s="1"/>
  <c r="R12" i="45"/>
  <c r="AA13" i="48"/>
  <c r="Y13" i="31" s="1"/>
  <c r="O51" i="48"/>
  <c r="Y15" i="19" s="1"/>
  <c r="D9" i="48"/>
  <c r="Y9" i="8" s="1"/>
  <c r="F44" i="45"/>
  <c r="AA51" i="48"/>
  <c r="Y51" i="31" s="1"/>
  <c r="F19" i="48"/>
  <c r="Y19" i="10" s="1"/>
  <c r="L29" i="45"/>
  <c r="S51" i="48"/>
  <c r="Y51" i="23" s="1"/>
  <c r="P51" i="48"/>
  <c r="Y51" i="20" s="1"/>
  <c r="AG29" i="48"/>
  <c r="Y29" i="37" s="1"/>
  <c r="J38" i="48"/>
  <c r="Y38" i="14" s="1"/>
  <c r="V38" i="48"/>
  <c r="Y38" i="26" s="1"/>
  <c r="V51" i="45"/>
  <c r="P38" i="48"/>
  <c r="Y38" i="20" s="1"/>
  <c r="M14" i="48"/>
  <c r="Y14" i="17" s="1"/>
  <c r="AD17" i="48"/>
  <c r="Y17" i="34" s="1"/>
  <c r="AG52" i="48"/>
  <c r="Y52" i="37" s="1"/>
  <c r="V55" i="45"/>
  <c r="AC9" i="48"/>
  <c r="Y9" i="33" s="1"/>
  <c r="M12" i="48"/>
  <c r="Y12" i="17" s="1"/>
  <c r="L38" i="45"/>
  <c r="X51" i="48"/>
  <c r="Y51" i="28" s="1"/>
  <c r="N32" i="45"/>
  <c r="I13" i="48"/>
  <c r="Y11" i="13" s="1"/>
  <c r="X12" i="48"/>
  <c r="Y12" i="28" s="1"/>
  <c r="AA29" i="48"/>
  <c r="Y29" i="31" s="1"/>
  <c r="AG14" i="48"/>
  <c r="Y14" i="37" s="1"/>
  <c r="T38" i="45"/>
  <c r="AE38" i="48"/>
  <c r="Y28" i="35" s="1"/>
  <c r="AG13" i="48"/>
  <c r="Y13" i="37" s="1"/>
  <c r="T9" i="45"/>
  <c r="D12" i="48"/>
  <c r="Y12" i="8" s="1"/>
  <c r="U38" i="48"/>
  <c r="Y38" i="25" s="1"/>
  <c r="M51" i="48"/>
  <c r="Y51" i="17" s="1"/>
  <c r="L30" i="45"/>
  <c r="Y12" i="48"/>
  <c r="Y11" i="29" s="1"/>
  <c r="S5" i="48"/>
  <c r="Y5" i="23" s="1"/>
  <c r="AF16" i="48"/>
  <c r="Y6" i="36" s="1"/>
  <c r="L9" i="48"/>
  <c r="Y9" i="16" s="1"/>
  <c r="O55" i="48"/>
  <c r="Y19" i="19" s="1"/>
  <c r="O38" i="48"/>
  <c r="Y2" i="19" s="1"/>
  <c r="T30" i="48"/>
  <c r="Y30" i="24" s="1"/>
  <c r="AE12" i="48"/>
  <c r="Y2" i="35" s="1"/>
  <c r="Z2" i="35" s="1"/>
  <c r="AH38" i="48"/>
  <c r="Y38" i="38" s="1"/>
  <c r="V9" i="48"/>
  <c r="Y9" i="26" s="1"/>
  <c r="N38" i="48"/>
  <c r="Y38" i="18" s="1"/>
  <c r="Y28" i="48"/>
  <c r="Y27" i="29" s="1"/>
  <c r="F17" i="48"/>
  <c r="Y17" i="10" s="1"/>
  <c r="I12" i="48"/>
  <c r="Y10" i="13" s="1"/>
  <c r="I51" i="48"/>
  <c r="Y49" i="13" s="1"/>
  <c r="P9" i="48"/>
  <c r="Y9" i="20" s="1"/>
  <c r="P29" i="48"/>
  <c r="Y29" i="20" s="1"/>
  <c r="J9" i="48"/>
  <c r="Y9" i="14" s="1"/>
  <c r="L13" i="48"/>
  <c r="Y13" i="16" s="1"/>
  <c r="M21" i="48"/>
  <c r="Y21" i="17" s="1"/>
  <c r="AH51" i="48"/>
  <c r="Y51" i="38" s="1"/>
  <c r="AH13" i="48"/>
  <c r="Y13" i="38" s="1"/>
  <c r="C51" i="48"/>
  <c r="Y51" i="6" s="1"/>
  <c r="AF44" i="48"/>
  <c r="Y34" i="36" s="1"/>
  <c r="R5" i="48"/>
  <c r="Y5" i="22" s="1"/>
  <c r="N9" i="45"/>
  <c r="AB13" i="48"/>
  <c r="Y13" i="32" s="1"/>
  <c r="AC51" i="48"/>
  <c r="Y51" i="33" s="1"/>
  <c r="T12" i="45"/>
  <c r="P17" i="45"/>
  <c r="P7" i="48"/>
  <c r="Y7" i="20" s="1"/>
  <c r="W13" i="48"/>
  <c r="Y13" i="27" s="1"/>
  <c r="R54" i="48"/>
  <c r="Y54" i="22" s="1"/>
  <c r="AD13" i="48"/>
  <c r="Y13" i="34" s="1"/>
  <c r="D51" i="45"/>
  <c r="AC17" i="48"/>
  <c r="Y17" i="33" s="1"/>
  <c r="P14" i="48"/>
  <c r="Y14" i="20" s="1"/>
  <c r="M22" i="48"/>
  <c r="Y22" i="17" s="1"/>
  <c r="U17" i="48"/>
  <c r="Y17" i="25" s="1"/>
  <c r="P36" i="48"/>
  <c r="Y36" i="20" s="1"/>
  <c r="AA17" i="48"/>
  <c r="Y17" i="31" s="1"/>
  <c r="AG17" i="48"/>
  <c r="Y17" i="37" s="1"/>
  <c r="AG38" i="48"/>
  <c r="Y38" i="37" s="1"/>
  <c r="AH30" i="48"/>
  <c r="Y30" i="38" s="1"/>
  <c r="J38" i="45"/>
  <c r="H48" i="48"/>
  <c r="Y48" i="12" s="1"/>
  <c r="AE30" i="48"/>
  <c r="Y20" i="35" s="1"/>
  <c r="K44" i="48"/>
  <c r="Y44" i="15" s="1"/>
  <c r="AA44" i="48"/>
  <c r="Y44" i="31" s="1"/>
  <c r="D14" i="48"/>
  <c r="Y14" i="8" s="1"/>
  <c r="J51" i="45"/>
  <c r="H23" i="45"/>
  <c r="L6" i="45"/>
  <c r="N20" i="45"/>
  <c r="AD29" i="48"/>
  <c r="Y29" i="34" s="1"/>
  <c r="AD30" i="48"/>
  <c r="Y30" i="34" s="1"/>
  <c r="I38" i="48"/>
  <c r="Y36" i="13" s="1"/>
  <c r="K9" i="48"/>
  <c r="Y9" i="15" s="1"/>
  <c r="U13" i="48"/>
  <c r="Y13" i="25" s="1"/>
  <c r="AB9" i="48"/>
  <c r="Y9" i="32" s="1"/>
  <c r="H13" i="48"/>
  <c r="Y13" i="12" s="1"/>
  <c r="G39" i="48"/>
  <c r="Y10" i="11" s="1"/>
  <c r="F30" i="45"/>
  <c r="D2" i="45"/>
  <c r="P36" i="45"/>
  <c r="F7" i="45"/>
  <c r="K38" i="48"/>
  <c r="Y38" i="15" s="1"/>
  <c r="AF55" i="48"/>
  <c r="Y45" i="36" s="1"/>
  <c r="T55" i="45"/>
  <c r="R19" i="48"/>
  <c r="Y19" i="22" s="1"/>
  <c r="H20" i="45"/>
  <c r="X19" i="48"/>
  <c r="Y19" i="28" s="1"/>
  <c r="P55" i="48"/>
  <c r="Y55" i="20" s="1"/>
  <c r="H9" i="48"/>
  <c r="Y9" i="12" s="1"/>
  <c r="V38" i="45"/>
  <c r="L17" i="48"/>
  <c r="Y17" i="16" s="1"/>
  <c r="U9" i="48"/>
  <c r="Y9" i="25" s="1"/>
  <c r="I9" i="48"/>
  <c r="Y7" i="13" s="1"/>
  <c r="P30" i="45"/>
  <c r="AD38" i="48"/>
  <c r="Y38" i="34" s="1"/>
  <c r="D54" i="48"/>
  <c r="Y54" i="8" s="1"/>
  <c r="F17" i="45"/>
  <c r="I54" i="48"/>
  <c r="Y52" i="13" s="1"/>
  <c r="D13" i="45"/>
  <c r="H13" i="45"/>
  <c r="T30" i="45"/>
  <c r="S38" i="48"/>
  <c r="Y38" i="23" s="1"/>
  <c r="Z38" i="48"/>
  <c r="Y38" i="30" s="1"/>
  <c r="D17" i="45"/>
  <c r="P17" i="48"/>
  <c r="Y17" i="20" s="1"/>
  <c r="L51" i="45"/>
  <c r="AG51" i="48"/>
  <c r="Y51" i="37" s="1"/>
  <c r="X20" i="48"/>
  <c r="Y20" i="28" s="1"/>
  <c r="L55" i="48"/>
  <c r="Y55" i="16" s="1"/>
  <c r="J17" i="45"/>
  <c r="T13" i="45"/>
  <c r="W20" i="48"/>
  <c r="Y20" i="27" s="1"/>
  <c r="AH9" i="48"/>
  <c r="Y9" i="38" s="1"/>
  <c r="G51" i="48"/>
  <c r="Y22" i="11" s="1"/>
  <c r="F55" i="45"/>
  <c r="J9" i="45"/>
  <c r="Z12" i="48"/>
  <c r="Y12" i="30" s="1"/>
  <c r="AG12" i="48"/>
  <c r="Y12" i="37" s="1"/>
  <c r="J44" i="48"/>
  <c r="Y44" i="14" s="1"/>
  <c r="P13" i="45"/>
  <c r="T13" i="48"/>
  <c r="Y13" i="24" s="1"/>
  <c r="R14" i="45"/>
  <c r="Z30" i="48"/>
  <c r="Y30" i="30" s="1"/>
  <c r="AA38" i="48"/>
  <c r="Y38" i="31" s="1"/>
  <c r="C38" i="48"/>
  <c r="Y38" i="6" s="1"/>
  <c r="N17" i="48"/>
  <c r="Y17" i="18" s="1"/>
  <c r="I17" i="48"/>
  <c r="Y15" i="13" s="1"/>
  <c r="H51" i="45"/>
  <c r="H51" i="48"/>
  <c r="Y51" i="12" s="1"/>
  <c r="U20" i="48"/>
  <c r="Y20" i="25" s="1"/>
  <c r="M28" i="48"/>
  <c r="Y28" i="17" s="1"/>
  <c r="D17" i="48"/>
  <c r="Y17" i="8" s="1"/>
  <c r="V13" i="45"/>
  <c r="R13" i="45"/>
  <c r="T17" i="45"/>
  <c r="V51" i="48"/>
  <c r="Y51" i="26" s="1"/>
  <c r="P9" i="45"/>
  <c r="C12" i="48"/>
  <c r="Y12" i="6" s="1"/>
  <c r="AC13" i="48"/>
  <c r="Y13" i="33" s="1"/>
  <c r="M29" i="48"/>
  <c r="Y29" i="17" s="1"/>
  <c r="F38" i="48"/>
  <c r="Y38" i="10" s="1"/>
  <c r="H17" i="48"/>
  <c r="Y17" i="12" s="1"/>
  <c r="AH17" i="48"/>
  <c r="Y17" i="38" s="1"/>
  <c r="V9" i="45"/>
  <c r="K13" i="48"/>
  <c r="Y13" i="15" s="1"/>
  <c r="J30" i="48"/>
  <c r="Y30" i="14" s="1"/>
  <c r="H38" i="48"/>
  <c r="Y38" i="12" s="1"/>
  <c r="W51" i="48"/>
  <c r="Y51" i="27" s="1"/>
  <c r="J23" i="45"/>
  <c r="AD9" i="48"/>
  <c r="Y9" i="34" s="1"/>
  <c r="AC12" i="48"/>
  <c r="Y12" i="33" s="1"/>
  <c r="C23" i="48"/>
  <c r="Y23" i="6" s="1"/>
  <c r="T9" i="48"/>
  <c r="Y9" i="24" s="1"/>
  <c r="X23" i="48"/>
  <c r="Y23" i="28" s="1"/>
  <c r="I55" i="48"/>
  <c r="Y53" i="13" s="1"/>
  <c r="S9" i="48"/>
  <c r="Y9" i="23" s="1"/>
  <c r="C9" i="48"/>
  <c r="Y9" i="6" s="1"/>
  <c r="J12" i="48"/>
  <c r="Y12" i="14" s="1"/>
  <c r="F12" i="45"/>
  <c r="Y44" i="48"/>
  <c r="Y43" i="29" s="1"/>
  <c r="AF13" i="48"/>
  <c r="Y3" i="36" s="1"/>
  <c r="L13" i="45"/>
  <c r="J14" i="48"/>
  <c r="Y14" i="14" s="1"/>
  <c r="V30" i="48"/>
  <c r="Y30" i="26" s="1"/>
  <c r="Q38" i="48"/>
  <c r="Y9" i="21" s="1"/>
  <c r="D38" i="48"/>
  <c r="Y38" i="8" s="1"/>
  <c r="H17" i="45"/>
  <c r="E51" i="48"/>
  <c r="Y21" i="9" s="1"/>
  <c r="U51" i="48"/>
  <c r="Y51" i="25" s="1"/>
  <c r="AC20" i="48"/>
  <c r="Y20" i="33" s="1"/>
  <c r="E55" i="48"/>
  <c r="Y25" i="9" s="1"/>
  <c r="O44" i="48"/>
  <c r="Y8" i="19" s="1"/>
  <c r="U29" i="48"/>
  <c r="Y29" i="25" s="1"/>
  <c r="AC38" i="48"/>
  <c r="Y38" i="33" s="1"/>
  <c r="V17" i="45"/>
  <c r="P55" i="45"/>
  <c r="R51" i="45"/>
  <c r="X55" i="48"/>
  <c r="Y55" i="28" s="1"/>
  <c r="AF12" i="48"/>
  <c r="Y2" i="36" s="1"/>
  <c r="F29" i="48"/>
  <c r="Y29" i="10" s="1"/>
  <c r="AB38" i="48"/>
  <c r="Y38" i="32" s="1"/>
  <c r="Z20" i="48"/>
  <c r="Y20" i="30" s="1"/>
  <c r="Y9" i="48"/>
  <c r="Y8" i="29" s="1"/>
  <c r="W44" i="48"/>
  <c r="Y44" i="27" s="1"/>
  <c r="H55" i="48"/>
  <c r="Y55" i="12" s="1"/>
  <c r="AA23" i="48"/>
  <c r="Y23" i="31" s="1"/>
  <c r="Q55" i="48"/>
  <c r="Y26" i="21" s="1"/>
  <c r="R9" i="48"/>
  <c r="Y9" i="22" s="1"/>
  <c r="Z9" i="48"/>
  <c r="Y9" i="30" s="1"/>
  <c r="N12" i="48"/>
  <c r="Y12" i="18" s="1"/>
  <c r="AA12" i="48"/>
  <c r="Y12" i="31" s="1"/>
  <c r="M44" i="48"/>
  <c r="Y44" i="17" s="1"/>
  <c r="J13" i="48"/>
  <c r="Y13" i="14" s="1"/>
  <c r="X13" i="48"/>
  <c r="Y13" i="28" s="1"/>
  <c r="J14" i="45"/>
  <c r="Y38" i="48"/>
  <c r="Y37" i="29" s="1"/>
  <c r="X38" i="48"/>
  <c r="Y38" i="28" s="1"/>
  <c r="K17" i="48"/>
  <c r="Y17" i="15" s="1"/>
  <c r="X17" i="48"/>
  <c r="Y17" i="28" s="1"/>
  <c r="T51" i="48"/>
  <c r="Y51" i="24" s="1"/>
  <c r="T51" i="45"/>
  <c r="T35" i="45"/>
  <c r="V12" i="45"/>
  <c r="F9" i="45"/>
  <c r="AH12" i="48"/>
  <c r="Y12" i="38" s="1"/>
  <c r="P13" i="48"/>
  <c r="Y13" i="20" s="1"/>
  <c r="S30" i="48"/>
  <c r="Y30" i="23" s="1"/>
  <c r="E38" i="48"/>
  <c r="Y8" i="9" s="1"/>
  <c r="V7" i="45"/>
  <c r="P44" i="48"/>
  <c r="Y44" i="20" s="1"/>
  <c r="R17" i="48"/>
  <c r="Y17" i="22" s="1"/>
  <c r="C55" i="48"/>
  <c r="Y55" i="6" s="1"/>
  <c r="D9" i="45"/>
  <c r="F9" i="48"/>
  <c r="Y9" i="10" s="1"/>
  <c r="H12" i="48"/>
  <c r="Y12" i="12" s="1"/>
  <c r="D12" i="45"/>
  <c r="T44" i="45"/>
  <c r="N13" i="48"/>
  <c r="Y13" i="18" s="1"/>
  <c r="C13" i="48"/>
  <c r="Y13" i="6" s="1"/>
  <c r="R14" i="48"/>
  <c r="Y14" i="22" s="1"/>
  <c r="R38" i="48"/>
  <c r="Y38" i="22" s="1"/>
  <c r="F38" i="45"/>
  <c r="R17" i="45"/>
  <c r="M17" i="48"/>
  <c r="Y17" i="17" s="1"/>
  <c r="N51" i="48"/>
  <c r="Y51" i="18" s="1"/>
  <c r="N51" i="45"/>
  <c r="C21" i="48"/>
  <c r="Y21" i="6" s="1"/>
  <c r="W5" i="48"/>
  <c r="Y5" i="27" s="1"/>
  <c r="V13" i="48"/>
  <c r="Y13" i="26" s="1"/>
  <c r="W38" i="48"/>
  <c r="Y38" i="27" s="1"/>
  <c r="AG55" i="48"/>
  <c r="Y55" i="37" s="1"/>
  <c r="H29" i="45"/>
  <c r="P16" i="48"/>
  <c r="Y16" i="20" s="1"/>
  <c r="J17" i="48"/>
  <c r="Y17" i="14" s="1"/>
  <c r="H5" i="48"/>
  <c r="Y5" i="12" s="1"/>
  <c r="AD44" i="48"/>
  <c r="Y44" i="34" s="1"/>
  <c r="L51" i="48"/>
  <c r="Y51" i="16" s="1"/>
  <c r="K55" i="48"/>
  <c r="Y55" i="15" s="1"/>
  <c r="H9" i="45"/>
  <c r="T12" i="48"/>
  <c r="Y12" i="24" s="1"/>
  <c r="V12" i="48"/>
  <c r="Y12" i="26" s="1"/>
  <c r="V44" i="48"/>
  <c r="Y44" i="26" s="1"/>
  <c r="N13" i="45"/>
  <c r="X29" i="48"/>
  <c r="Y29" i="28" s="1"/>
  <c r="AG30" i="48"/>
  <c r="Y30" i="37" s="1"/>
  <c r="F48" i="45"/>
  <c r="M38" i="48"/>
  <c r="Y38" i="17" s="1"/>
  <c r="N17" i="45"/>
  <c r="R19" i="45"/>
  <c r="Y51" i="48"/>
  <c r="Y50" i="29" s="1"/>
  <c r="J51" i="48"/>
  <c r="Y51" i="14" s="1"/>
  <c r="F22" i="45"/>
  <c r="AD12" i="48"/>
  <c r="Y12" i="34" s="1"/>
  <c r="AE44" i="48"/>
  <c r="Y34" i="35" s="1"/>
  <c r="AF51" i="48"/>
  <c r="Y41" i="36" s="1"/>
  <c r="N9" i="48"/>
  <c r="Y9" i="18" s="1"/>
  <c r="J13" i="45"/>
  <c r="P38" i="45"/>
  <c r="AD51" i="48"/>
  <c r="Y51" i="34" s="1"/>
  <c r="J12" i="45"/>
  <c r="I29" i="48"/>
  <c r="Y27" i="13" s="1"/>
  <c r="N38" i="45"/>
  <c r="AF17" i="48"/>
  <c r="Y7" i="36" s="1"/>
  <c r="Z51" i="48"/>
  <c r="Y51" i="30" s="1"/>
  <c r="J55" i="48"/>
  <c r="Y55" i="14" s="1"/>
  <c r="AG9" i="48"/>
  <c r="Y9" i="37" s="1"/>
  <c r="S12" i="48"/>
  <c r="Y12" i="23" s="1"/>
  <c r="N12" i="45"/>
  <c r="N44" i="48"/>
  <c r="Y44" i="18" s="1"/>
  <c r="F13" i="48"/>
  <c r="Y13" i="10" s="1"/>
  <c r="L29" i="48"/>
  <c r="Y29" i="16" s="1"/>
  <c r="D30" i="48"/>
  <c r="Y30" i="8" s="1"/>
  <c r="R48" i="48"/>
  <c r="Y48" i="22" s="1"/>
  <c r="R38" i="45"/>
  <c r="Y17" i="48"/>
  <c r="Y16" i="29" s="1"/>
  <c r="C17" i="48"/>
  <c r="Y17" i="6" s="1"/>
  <c r="D19" i="48"/>
  <c r="Y19" i="8" s="1"/>
  <c r="F51" i="48"/>
  <c r="Y51" i="10" s="1"/>
  <c r="R51" i="48"/>
  <c r="Y51" i="22" s="1"/>
  <c r="H22" i="45"/>
  <c r="L48" i="45"/>
  <c r="F5" i="48"/>
  <c r="Y5" i="10" s="1"/>
  <c r="AC5" i="48"/>
  <c r="Y5" i="33" s="1"/>
  <c r="U45" i="48"/>
  <c r="Y45" i="25" s="1"/>
  <c r="Z13" i="48"/>
  <c r="Y13" i="30" s="1"/>
  <c r="L17" i="45"/>
  <c r="R32" i="45"/>
  <c r="AA55" i="48"/>
  <c r="Y55" i="31" s="1"/>
  <c r="AA9" i="48"/>
  <c r="Y9" i="31" s="1"/>
  <c r="K12" i="48"/>
  <c r="Y12" i="15" s="1"/>
  <c r="R13" i="48"/>
  <c r="Y13" i="22" s="1"/>
  <c r="Z17" i="48"/>
  <c r="Y17" i="30" s="1"/>
  <c r="P12" i="45"/>
  <c r="D38" i="45"/>
  <c r="K51" i="48"/>
  <c r="Y51" i="15" s="1"/>
  <c r="X9" i="48"/>
  <c r="Y9" i="28" s="1"/>
  <c r="F12" i="48"/>
  <c r="Y12" i="10" s="1"/>
  <c r="AE13" i="48"/>
  <c r="Y3" i="35" s="1"/>
  <c r="T14" i="48"/>
  <c r="Y14" i="24" s="1"/>
  <c r="H38" i="45"/>
  <c r="K16" i="48"/>
  <c r="Y16" i="15" s="1"/>
  <c r="AH55" i="48"/>
  <c r="Y55" i="38" s="1"/>
  <c r="M9" i="48"/>
  <c r="Y9" i="17" s="1"/>
  <c r="P2" i="48"/>
  <c r="Y2" i="20" s="1"/>
  <c r="Z2" i="20" s="1"/>
  <c r="AG2" i="20" s="1"/>
  <c r="O2" i="2" s="1"/>
  <c r="P12" i="48"/>
  <c r="Y12" i="20" s="1"/>
  <c r="U12" i="48"/>
  <c r="Y12" i="25" s="1"/>
  <c r="D6" i="48"/>
  <c r="Y6" i="8" s="1"/>
  <c r="H30" i="45"/>
  <c r="L38" i="48"/>
  <c r="Y38" i="16" s="1"/>
  <c r="AE17" i="48"/>
  <c r="Y7" i="35" s="1"/>
  <c r="C19" i="48"/>
  <c r="Y19" i="6" s="1"/>
  <c r="P51" i="45"/>
  <c r="X37" i="48"/>
  <c r="Y37" i="28" s="1"/>
  <c r="Z14" i="48"/>
  <c r="Y14" i="30" s="1"/>
  <c r="V5" i="48"/>
  <c r="Y5" i="26" s="1"/>
  <c r="D55" i="48"/>
  <c r="Y55" i="8" s="1"/>
  <c r="F13" i="45"/>
  <c r="I44" i="48"/>
  <c r="Y42" i="13" s="1"/>
  <c r="M13" i="48"/>
  <c r="Y13" i="17" s="1"/>
  <c r="AB17" i="48"/>
  <c r="Y17" i="32" s="1"/>
  <c r="W55" i="48"/>
  <c r="Y55" i="27" s="1"/>
  <c r="AB12" i="48"/>
  <c r="Y12" i="32" s="1"/>
  <c r="AB44" i="48"/>
  <c r="Y44" i="32" s="1"/>
  <c r="AH14" i="48"/>
  <c r="Y14" i="38" s="1"/>
  <c r="H12" i="45"/>
  <c r="AB51" i="48"/>
  <c r="Y51" i="32" s="1"/>
  <c r="R9" i="45"/>
  <c r="W9" i="48"/>
  <c r="Y9" i="27" s="1"/>
  <c r="W12" i="48"/>
  <c r="Y12" i="27" s="1"/>
  <c r="L12" i="48"/>
  <c r="Y12" i="16" s="1"/>
  <c r="D13" i="48"/>
  <c r="Y13" i="8" s="1"/>
  <c r="AC30" i="48"/>
  <c r="Y30" i="33" s="1"/>
  <c r="AF38" i="48"/>
  <c r="Y28" i="36" s="1"/>
  <c r="V17" i="48"/>
  <c r="Y17" i="26" s="1"/>
  <c r="W17" i="48"/>
  <c r="Y17" i="27" s="1"/>
  <c r="AE51" i="48"/>
  <c r="Y41" i="35" s="1"/>
  <c r="Q51" i="48"/>
  <c r="Y22" i="21" s="1"/>
  <c r="H6" i="45"/>
  <c r="L9" i="45"/>
  <c r="L12" i="45"/>
  <c r="S13" i="48"/>
  <c r="Y13" i="23" s="1"/>
  <c r="T38" i="48"/>
  <c r="Y38" i="24" s="1"/>
  <c r="S17" i="48"/>
  <c r="Y17" i="23" s="1"/>
  <c r="T17" i="48"/>
  <c r="Y17" i="24" s="1"/>
  <c r="F51" i="45"/>
  <c r="H22" i="48"/>
  <c r="Y22" i="12" s="1"/>
  <c r="J29" i="45"/>
  <c r="R12" i="48"/>
  <c r="Y12" i="22" s="1"/>
  <c r="AF28" i="48"/>
  <c r="Y18" i="36" s="1"/>
  <c r="Y13" i="48"/>
  <c r="Y12" i="29" s="1"/>
  <c r="D55" i="45"/>
  <c r="V29" i="45"/>
  <c r="AB4" i="48"/>
  <c r="Y4" i="32" s="1"/>
  <c r="S2" i="48"/>
  <c r="Y2" i="23" s="1"/>
  <c r="Z2" i="23" s="1"/>
  <c r="AG2" i="23" s="1"/>
  <c r="R2" i="2" s="1"/>
  <c r="Z2" i="36"/>
  <c r="V2" i="45"/>
  <c r="AG2" i="48"/>
  <c r="Y2" i="37" s="1"/>
  <c r="Z2" i="37" s="1"/>
  <c r="AG2" i="37" s="1"/>
  <c r="AF2" i="2" s="1"/>
  <c r="E45" i="48"/>
  <c r="Y15" i="9" s="1"/>
  <c r="C2" i="48"/>
  <c r="Y2" i="6" s="1"/>
  <c r="Z2" i="6" s="1"/>
  <c r="AH2" i="48"/>
  <c r="Y2" i="38" s="1"/>
  <c r="Z2" i="38" s="1"/>
  <c r="AG2" i="38" s="1"/>
  <c r="AG2" i="2" s="1"/>
  <c r="Z45" i="48"/>
  <c r="Y45" i="30" s="1"/>
  <c r="M45" i="48"/>
  <c r="Y45" i="17" s="1"/>
  <c r="R2" i="48"/>
  <c r="Y2" i="22" s="1"/>
  <c r="Z2" i="22" s="1"/>
  <c r="AG2" i="22" s="1"/>
  <c r="Q2" i="2" s="1"/>
  <c r="AD2" i="48"/>
  <c r="Y2" i="34" s="1"/>
  <c r="Z2" i="34" s="1"/>
  <c r="AG2" i="34" s="1"/>
  <c r="AC2" i="2" s="1"/>
  <c r="W45" i="48"/>
  <c r="Y45" i="27" s="1"/>
  <c r="AF45" i="48"/>
  <c r="Y35" i="36" s="1"/>
  <c r="J2" i="48"/>
  <c r="Y2" i="14" s="1"/>
  <c r="Z2" i="14" s="1"/>
  <c r="AG2" i="14" s="1"/>
  <c r="I2" i="2" s="1"/>
  <c r="AB2" i="48"/>
  <c r="Y2" i="32" s="1"/>
  <c r="Z2" i="32" s="1"/>
  <c r="AG2" i="32" s="1"/>
  <c r="AA2" i="2" s="1"/>
  <c r="AG44" i="48"/>
  <c r="Y44" i="37" s="1"/>
  <c r="J45" i="48"/>
  <c r="Y45" i="14" s="1"/>
  <c r="AC2" i="48"/>
  <c r="Y2" i="33" s="1"/>
  <c r="Z2" i="33" s="1"/>
  <c r="AG2" i="33" s="1"/>
  <c r="AB2" i="2" s="1"/>
  <c r="N2" i="45"/>
  <c r="J2" i="45"/>
  <c r="T2" i="45"/>
  <c r="D2" i="48"/>
  <c r="Y2" i="8" s="1"/>
  <c r="Z2" i="8" s="1"/>
  <c r="AG2" i="8" s="1"/>
  <c r="C2" i="2" s="1"/>
  <c r="Z2" i="48"/>
  <c r="Y2" i="30" s="1"/>
  <c r="Z2" i="30" s="1"/>
  <c r="AG2" i="30" s="1"/>
  <c r="Y2" i="2" s="1"/>
  <c r="P2" i="45"/>
  <c r="R2" i="45"/>
  <c r="V2" i="48"/>
  <c r="Y2" i="26" s="1"/>
  <c r="Z2" i="26" s="1"/>
  <c r="AG2" i="26" s="1"/>
  <c r="U2" i="2" s="1"/>
  <c r="H2" i="45"/>
  <c r="N2" i="48"/>
  <c r="Y2" i="18" s="1"/>
  <c r="Z2" i="18" s="1"/>
  <c r="AG2" i="18" s="1"/>
  <c r="M2" i="2" s="1"/>
  <c r="M2" i="48"/>
  <c r="Y2" i="17" s="1"/>
  <c r="Z2" i="17" s="1"/>
  <c r="AG2" i="17" s="1"/>
  <c r="L2" i="2" s="1"/>
  <c r="L2" i="48"/>
  <c r="Y2" i="16" s="1"/>
  <c r="Z2" i="16" s="1"/>
  <c r="AG2" i="16" s="1"/>
  <c r="K2" i="2" s="1"/>
  <c r="AA2" i="48"/>
  <c r="Y2" i="31" s="1"/>
  <c r="Z2" i="31" s="1"/>
  <c r="AG2" i="31" s="1"/>
  <c r="Z2" i="2" s="1"/>
  <c r="F2" i="48"/>
  <c r="Y2" i="10" s="1"/>
  <c r="Z2" i="10" s="1"/>
  <c r="AG2" i="10" s="1"/>
  <c r="E2" i="2" s="1"/>
  <c r="W2" i="48"/>
  <c r="Y2" i="27" s="1"/>
  <c r="Z2" i="27" s="1"/>
  <c r="AG2" i="27" s="1"/>
  <c r="V2" i="2" s="1"/>
  <c r="U2" i="48"/>
  <c r="Y2" i="25" s="1"/>
  <c r="Z2" i="25" s="1"/>
  <c r="AG2" i="25" s="1"/>
  <c r="T2" i="2" s="1"/>
  <c r="K2" i="48"/>
  <c r="Y2" i="15" s="1"/>
  <c r="Z2" i="15" s="1"/>
  <c r="T2" i="48"/>
  <c r="Y2" i="24" s="1"/>
  <c r="Z2" i="24" s="1"/>
  <c r="AG2" i="24" s="1"/>
  <c r="S2" i="2" s="1"/>
  <c r="X2" i="48"/>
  <c r="Y2" i="28" s="1"/>
  <c r="Z2" i="28" s="1"/>
  <c r="AG2" i="28" s="1"/>
  <c r="W2" i="2" s="1"/>
  <c r="L2" i="45"/>
  <c r="V44" i="45"/>
  <c r="S44" i="48"/>
  <c r="Y44" i="23" s="1"/>
  <c r="R44" i="45"/>
  <c r="AF30" i="48"/>
  <c r="Y20" i="36" s="1"/>
  <c r="K30" i="48"/>
  <c r="Y30" i="15" s="1"/>
  <c r="H30" i="48"/>
  <c r="Y30" i="12" s="1"/>
  <c r="Z44" i="48"/>
  <c r="Y44" i="30" s="1"/>
  <c r="R44" i="48"/>
  <c r="Y44" i="22" s="1"/>
  <c r="E44" i="48"/>
  <c r="Y14" i="9" s="1"/>
  <c r="W30" i="48"/>
  <c r="Y30" i="27" s="1"/>
  <c r="I30" i="48"/>
  <c r="Y28" i="13" s="1"/>
  <c r="N30" i="45"/>
  <c r="Q44" i="48"/>
  <c r="Y15" i="21" s="1"/>
  <c r="H44" i="48"/>
  <c r="Y44" i="12" s="1"/>
  <c r="J44" i="45"/>
  <c r="U30" i="48"/>
  <c r="Y30" i="25" s="1"/>
  <c r="AA30" i="48"/>
  <c r="Y30" i="31" s="1"/>
  <c r="M30" i="48"/>
  <c r="Y30" i="17" s="1"/>
  <c r="AG20" i="48"/>
  <c r="Y20" i="37" s="1"/>
  <c r="Y30" i="48"/>
  <c r="Y29" i="29" s="1"/>
  <c r="J30" i="45"/>
  <c r="Y4" i="48"/>
  <c r="Y3" i="29" s="1"/>
  <c r="N44" i="45"/>
  <c r="F44" i="48"/>
  <c r="Y44" i="10" s="1"/>
  <c r="H44" i="45"/>
  <c r="L44" i="48"/>
  <c r="Y44" i="16" s="1"/>
  <c r="X44" i="48"/>
  <c r="Y44" i="28" s="1"/>
  <c r="R30" i="45"/>
  <c r="R30" i="48"/>
  <c r="Y30" i="22" s="1"/>
  <c r="AH4" i="48"/>
  <c r="Y4" i="38" s="1"/>
  <c r="L44" i="45"/>
  <c r="AH44" i="48"/>
  <c r="Y44" i="38" s="1"/>
  <c r="U44" i="48"/>
  <c r="Y44" i="25" s="1"/>
  <c r="L30" i="48"/>
  <c r="Y30" i="16" s="1"/>
  <c r="F30" i="48"/>
  <c r="Y30" i="10" s="1"/>
  <c r="F4" i="45"/>
  <c r="AD4" i="48"/>
  <c r="Y4" i="34" s="1"/>
  <c r="C44" i="48"/>
  <c r="Y44" i="6" s="1"/>
  <c r="D44" i="48"/>
  <c r="Y44" i="8" s="1"/>
  <c r="X30" i="48"/>
  <c r="Y30" i="28" s="1"/>
  <c r="P30" i="48"/>
  <c r="Y30" i="20" s="1"/>
  <c r="C4" i="48"/>
  <c r="Y4" i="6" s="1"/>
  <c r="N4" i="48"/>
  <c r="Y4" i="18" s="1"/>
  <c r="T44" i="48"/>
  <c r="Y44" i="24" s="1"/>
  <c r="G44" i="48"/>
  <c r="Y15" i="11" s="1"/>
  <c r="V30" i="45"/>
  <c r="D30" i="45"/>
  <c r="D44" i="45"/>
  <c r="P44" i="45"/>
  <c r="AB30" i="48"/>
  <c r="Y30" i="32" s="1"/>
  <c r="N30" i="48"/>
  <c r="Y30" i="18" s="1"/>
  <c r="AC44" i="48"/>
  <c r="Y44" i="33" s="1"/>
  <c r="C30" i="48"/>
  <c r="Y30" i="6" s="1"/>
  <c r="J45" i="45"/>
  <c r="I21" i="48"/>
  <c r="Y19" i="13" s="1"/>
  <c r="C45" i="48"/>
  <c r="Y45" i="6" s="1"/>
  <c r="L45" i="48"/>
  <c r="Y45" i="16" s="1"/>
  <c r="R20" i="45"/>
  <c r="T20" i="45"/>
  <c r="P20" i="48"/>
  <c r="Y20" i="20" s="1"/>
  <c r="AE45" i="48"/>
  <c r="Y35" i="35" s="1"/>
  <c r="F45" i="48"/>
  <c r="Y45" i="10" s="1"/>
  <c r="N20" i="48"/>
  <c r="Y20" i="18" s="1"/>
  <c r="V20" i="48"/>
  <c r="Y20" i="26" s="1"/>
  <c r="X21" i="48"/>
  <c r="Y21" i="28" s="1"/>
  <c r="AD45" i="48"/>
  <c r="Y45" i="34" s="1"/>
  <c r="T45" i="48"/>
  <c r="Y45" i="24" s="1"/>
  <c r="AF20" i="48"/>
  <c r="Y10" i="36" s="1"/>
  <c r="D20" i="45"/>
  <c r="AD20" i="48"/>
  <c r="Y20" i="34" s="1"/>
  <c r="H20" i="48"/>
  <c r="Y20" i="12" s="1"/>
  <c r="X45" i="48"/>
  <c r="Y45" i="28" s="1"/>
  <c r="AH45" i="48"/>
  <c r="Y45" i="38" s="1"/>
  <c r="L45" i="45"/>
  <c r="F45" i="45"/>
  <c r="K45" i="48"/>
  <c r="Y45" i="15" s="1"/>
  <c r="H45" i="45"/>
  <c r="AC45" i="48"/>
  <c r="Y45" i="33" s="1"/>
  <c r="Y20" i="48"/>
  <c r="Y19" i="29" s="1"/>
  <c r="V20" i="45"/>
  <c r="N55" i="48"/>
  <c r="Y55" i="18" s="1"/>
  <c r="R45" i="48"/>
  <c r="Y45" i="22" s="1"/>
  <c r="I45" i="48"/>
  <c r="Y43" i="13" s="1"/>
  <c r="D45" i="45"/>
  <c r="L20" i="45"/>
  <c r="K20" i="48"/>
  <c r="Y20" i="15" s="1"/>
  <c r="AB45" i="48"/>
  <c r="Y45" i="32" s="1"/>
  <c r="Q45" i="48"/>
  <c r="Y16" i="21" s="1"/>
  <c r="S45" i="48"/>
  <c r="Y45" i="23" s="1"/>
  <c r="Q35" i="48"/>
  <c r="Y6" i="21" s="1"/>
  <c r="F20" i="45"/>
  <c r="T20" i="48"/>
  <c r="Y20" i="24" s="1"/>
  <c r="AE39" i="48"/>
  <c r="Y29" i="35" s="1"/>
  <c r="G45" i="48"/>
  <c r="Y16" i="11" s="1"/>
  <c r="V45" i="48"/>
  <c r="Y45" i="26" s="1"/>
  <c r="N45" i="48"/>
  <c r="Y45" i="18" s="1"/>
  <c r="AA45" i="48"/>
  <c r="Y45" i="31" s="1"/>
  <c r="L35" i="48"/>
  <c r="Y35" i="16" s="1"/>
  <c r="I20" i="48"/>
  <c r="Y18" i="13" s="1"/>
  <c r="C20" i="48"/>
  <c r="Y20" i="6" s="1"/>
  <c r="H52" i="48"/>
  <c r="Y52" i="12" s="1"/>
  <c r="P35" i="45"/>
  <c r="O45" i="48"/>
  <c r="Y9" i="19" s="1"/>
  <c r="P45" i="45"/>
  <c r="T45" i="45"/>
  <c r="AB35" i="48"/>
  <c r="Y35" i="32" s="1"/>
  <c r="AB20" i="48"/>
  <c r="Y20" i="32" s="1"/>
  <c r="D20" i="48"/>
  <c r="Y20" i="8" s="1"/>
  <c r="N45" i="45"/>
  <c r="P45" i="48"/>
  <c r="Y45" i="20" s="1"/>
  <c r="R45" i="45"/>
  <c r="M20" i="48"/>
  <c r="Y20" i="17" s="1"/>
  <c r="AH20" i="48"/>
  <c r="Y20" i="38" s="1"/>
  <c r="Y21" i="48"/>
  <c r="Y20" i="29" s="1"/>
  <c r="R20" i="48"/>
  <c r="Y20" i="22" s="1"/>
  <c r="P20" i="45"/>
  <c r="S20" i="48"/>
  <c r="Y20" i="23" s="1"/>
  <c r="AB21" i="48"/>
  <c r="Y21" i="32" s="1"/>
  <c r="AA20" i="48"/>
  <c r="Y20" i="31" s="1"/>
  <c r="AE20" i="48"/>
  <c r="Y10" i="35" s="1"/>
  <c r="J20" i="48"/>
  <c r="Y20" i="14" s="1"/>
  <c r="R21" i="45"/>
  <c r="D45" i="48"/>
  <c r="Y45" i="8" s="1"/>
  <c r="AG45" i="48"/>
  <c r="Y45" i="37" s="1"/>
  <c r="H45" i="48"/>
  <c r="Y45" i="12" s="1"/>
  <c r="V45" i="45"/>
  <c r="Y45" i="48"/>
  <c r="Y44" i="29" s="1"/>
  <c r="J20" i="45"/>
  <c r="L20" i="48"/>
  <c r="Y20" i="16" s="1"/>
  <c r="Y55" i="48"/>
  <c r="Y54" i="29" s="1"/>
  <c r="L55" i="45"/>
  <c r="S55" i="48"/>
  <c r="Y55" i="23" s="1"/>
  <c r="P29" i="45"/>
  <c r="D29" i="45"/>
  <c r="S29" i="48"/>
  <c r="Y29" i="23" s="1"/>
  <c r="L5" i="45"/>
  <c r="Y5" i="48"/>
  <c r="Y4" i="29" s="1"/>
  <c r="I22" i="48"/>
  <c r="Y20" i="13" s="1"/>
  <c r="AA5" i="48"/>
  <c r="Y5" i="31" s="1"/>
  <c r="AH5" i="48"/>
  <c r="Y5" i="38" s="1"/>
  <c r="L22" i="45"/>
  <c r="AH29" i="48"/>
  <c r="Y29" i="38" s="1"/>
  <c r="AF29" i="48"/>
  <c r="Y19" i="36" s="1"/>
  <c r="M5" i="48"/>
  <c r="Y5" i="17" s="1"/>
  <c r="D5" i="48"/>
  <c r="Y5" i="8" s="1"/>
  <c r="AC22" i="48"/>
  <c r="Y22" i="33" s="1"/>
  <c r="D22" i="48"/>
  <c r="Y22" i="8" s="1"/>
  <c r="AF32" i="48"/>
  <c r="Y22" i="36" s="1"/>
  <c r="Y29" i="48"/>
  <c r="Y28" i="29" s="1"/>
  <c r="H29" i="48"/>
  <c r="Y29" i="12" s="1"/>
  <c r="E32" i="48"/>
  <c r="Y2" i="9" s="1"/>
  <c r="R5" i="45"/>
  <c r="V5" i="45"/>
  <c r="AG5" i="48"/>
  <c r="Y5" i="37" s="1"/>
  <c r="R22" i="48"/>
  <c r="Y22" i="22" s="1"/>
  <c r="L5" i="48"/>
  <c r="Y5" i="16" s="1"/>
  <c r="K5" i="48"/>
  <c r="Y5" i="15" s="1"/>
  <c r="AD5" i="48"/>
  <c r="Y5" i="34" s="1"/>
  <c r="F22" i="48"/>
  <c r="Y22" i="10" s="1"/>
  <c r="G55" i="48"/>
  <c r="Y26" i="11" s="1"/>
  <c r="V55" i="48"/>
  <c r="Y55" i="26" s="1"/>
  <c r="N55" i="45"/>
  <c r="R29" i="48"/>
  <c r="Y29" i="22" s="1"/>
  <c r="N29" i="45"/>
  <c r="N5" i="48"/>
  <c r="Y5" i="18" s="1"/>
  <c r="C5" i="48"/>
  <c r="Y5" i="6" s="1"/>
  <c r="AH22" i="48"/>
  <c r="Y22" i="38" s="1"/>
  <c r="AG22" i="48"/>
  <c r="Y22" i="37" s="1"/>
  <c r="X5" i="48"/>
  <c r="Y5" i="28" s="1"/>
  <c r="U5" i="48"/>
  <c r="Y5" i="25" s="1"/>
  <c r="W22" i="48"/>
  <c r="Y22" i="27" s="1"/>
  <c r="J55" i="45"/>
  <c r="H55" i="45"/>
  <c r="U55" i="48"/>
  <c r="Y55" i="25" s="1"/>
  <c r="K29" i="48"/>
  <c r="Y29" i="15" s="1"/>
  <c r="Z29" i="48"/>
  <c r="Y29" i="30" s="1"/>
  <c r="P5" i="48"/>
  <c r="Y5" i="20" s="1"/>
  <c r="AB5" i="48"/>
  <c r="Y5" i="32" s="1"/>
  <c r="K22" i="48"/>
  <c r="Y22" i="15" s="1"/>
  <c r="AD55" i="48"/>
  <c r="Y55" i="34" s="1"/>
  <c r="Z55" i="48"/>
  <c r="Y55" i="30" s="1"/>
  <c r="AC29" i="48"/>
  <c r="Y29" i="33" s="1"/>
  <c r="C29" i="48"/>
  <c r="Y29" i="6" s="1"/>
  <c r="AC55" i="48"/>
  <c r="Y55" i="33" s="1"/>
  <c r="F55" i="48"/>
  <c r="Y55" i="10" s="1"/>
  <c r="W29" i="48"/>
  <c r="Y29" i="27" s="1"/>
  <c r="T29" i="45"/>
  <c r="F5" i="45"/>
  <c r="Z5" i="48"/>
  <c r="Y5" i="30" s="1"/>
  <c r="V22" i="48"/>
  <c r="Y22" i="26" s="1"/>
  <c r="L37" i="48"/>
  <c r="Y37" i="16" s="1"/>
  <c r="R55" i="45"/>
  <c r="T55" i="48"/>
  <c r="Y55" i="24" s="1"/>
  <c r="R29" i="45"/>
  <c r="F29" i="45"/>
  <c r="I5" i="48"/>
  <c r="Y3" i="13" s="1"/>
  <c r="J5" i="48"/>
  <c r="Y5" i="14" s="1"/>
  <c r="V22" i="45"/>
  <c r="Y54" i="48"/>
  <c r="Y53" i="29" s="1"/>
  <c r="AB29" i="48"/>
  <c r="Y29" i="32" s="1"/>
  <c r="AE29" i="48"/>
  <c r="Y19" i="35" s="1"/>
  <c r="T5" i="45"/>
  <c r="P5" i="45"/>
  <c r="U37" i="48"/>
  <c r="Y37" i="25" s="1"/>
  <c r="D22" i="45"/>
  <c r="H5" i="45"/>
  <c r="N29" i="48"/>
  <c r="Y29" i="18" s="1"/>
  <c r="J29" i="48"/>
  <c r="Y29" i="14" s="1"/>
  <c r="D29" i="48"/>
  <c r="Y29" i="8" s="1"/>
  <c r="J5" i="45"/>
  <c r="T5" i="48"/>
  <c r="Y5" i="24" s="1"/>
  <c r="N37" i="45"/>
  <c r="R55" i="48"/>
  <c r="Y55" i="22" s="1"/>
  <c r="M55" i="48"/>
  <c r="Y55" i="17" s="1"/>
  <c r="AB55" i="48"/>
  <c r="Y55" i="32" s="1"/>
  <c r="T29" i="48"/>
  <c r="Y29" i="24" s="1"/>
  <c r="V29" i="48"/>
  <c r="Y29" i="26" s="1"/>
  <c r="D5" i="45"/>
  <c r="V28" i="48"/>
  <c r="Y28" i="26" s="1"/>
  <c r="T28" i="48"/>
  <c r="Y28" i="24" s="1"/>
  <c r="C6" i="48"/>
  <c r="Y6" i="6" s="1"/>
  <c r="Y6" i="48"/>
  <c r="Y5" i="29" s="1"/>
  <c r="H16" i="48"/>
  <c r="Y16" i="12" s="1"/>
  <c r="AH16" i="48"/>
  <c r="Y16" i="38" s="1"/>
  <c r="N28" i="45"/>
  <c r="V28" i="45"/>
  <c r="U6" i="48"/>
  <c r="Y6" i="25" s="1"/>
  <c r="J6" i="48"/>
  <c r="Y6" i="14" s="1"/>
  <c r="V16" i="45"/>
  <c r="D16" i="45"/>
  <c r="AA28" i="48"/>
  <c r="Y28" i="31" s="1"/>
  <c r="S28" i="48"/>
  <c r="Y28" i="23" s="1"/>
  <c r="AA6" i="48"/>
  <c r="Y6" i="31" s="1"/>
  <c r="N6" i="48"/>
  <c r="Y6" i="18" s="1"/>
  <c r="N16" i="45"/>
  <c r="J16" i="48"/>
  <c r="Y16" i="14" s="1"/>
  <c r="L28" i="48"/>
  <c r="Y28" i="16" s="1"/>
  <c r="W28" i="48"/>
  <c r="Y28" i="27" s="1"/>
  <c r="F28" i="45"/>
  <c r="Z6" i="48"/>
  <c r="Y6" i="30" s="1"/>
  <c r="J6" i="45"/>
  <c r="C16" i="48"/>
  <c r="Y16" i="6" s="1"/>
  <c r="AG16" i="48"/>
  <c r="Y16" i="37" s="1"/>
  <c r="D28" i="48"/>
  <c r="Y28" i="8" s="1"/>
  <c r="AH28" i="48"/>
  <c r="Y28" i="38" s="1"/>
  <c r="F6" i="45"/>
  <c r="X6" i="48"/>
  <c r="Y6" i="28" s="1"/>
  <c r="R16" i="45"/>
  <c r="AE16" i="48"/>
  <c r="Y6" i="35" s="1"/>
  <c r="D16" i="48"/>
  <c r="Y16" i="8" s="1"/>
  <c r="H14" i="48"/>
  <c r="Y14" i="12" s="1"/>
  <c r="H28" i="48"/>
  <c r="Y28" i="12" s="1"/>
  <c r="Z28" i="48"/>
  <c r="Y28" i="30" s="1"/>
  <c r="D28" i="45"/>
  <c r="T6" i="45"/>
  <c r="R6" i="45"/>
  <c r="P6" i="45"/>
  <c r="P16" i="45"/>
  <c r="L16" i="48"/>
  <c r="Y16" i="16" s="1"/>
  <c r="Y16" i="48"/>
  <c r="Y15" i="29" s="1"/>
  <c r="AC6" i="48"/>
  <c r="Y6" i="33" s="1"/>
  <c r="X28" i="48"/>
  <c r="Y28" i="28" s="1"/>
  <c r="J28" i="48"/>
  <c r="Y28" i="14" s="1"/>
  <c r="I28" i="48"/>
  <c r="Y26" i="13" s="1"/>
  <c r="W6" i="48"/>
  <c r="Y6" i="27" s="1"/>
  <c r="L6" i="48"/>
  <c r="Y6" i="16" s="1"/>
  <c r="F6" i="48"/>
  <c r="Y6" i="10" s="1"/>
  <c r="J16" i="45"/>
  <c r="X16" i="48"/>
  <c r="Y16" i="28" s="1"/>
  <c r="T16" i="48"/>
  <c r="Y16" i="24" s="1"/>
  <c r="R28" i="45"/>
  <c r="U16" i="48"/>
  <c r="Y16" i="25" s="1"/>
  <c r="AC16" i="48"/>
  <c r="Y16" i="33" s="1"/>
  <c r="H16" i="45"/>
  <c r="K28" i="48"/>
  <c r="Y28" i="15" s="1"/>
  <c r="J28" i="45"/>
  <c r="T28" i="45"/>
  <c r="AD6" i="48"/>
  <c r="Y6" i="34" s="1"/>
  <c r="T6" i="48"/>
  <c r="Y6" i="24" s="1"/>
  <c r="D6" i="45"/>
  <c r="R16" i="48"/>
  <c r="Y16" i="22" s="1"/>
  <c r="AD16" i="48"/>
  <c r="Y16" i="34" s="1"/>
  <c r="AA16" i="48"/>
  <c r="Y16" i="31" s="1"/>
  <c r="N5" i="45"/>
  <c r="N6" i="45"/>
  <c r="F16" i="45"/>
  <c r="S16" i="48"/>
  <c r="Y16" i="23" s="1"/>
  <c r="M6" i="48"/>
  <c r="Y6" i="17" s="1"/>
  <c r="AC28" i="48"/>
  <c r="Y28" i="33" s="1"/>
  <c r="N28" i="48"/>
  <c r="Y28" i="18" s="1"/>
  <c r="AB28" i="48"/>
  <c r="Y28" i="32" s="1"/>
  <c r="I6" i="48"/>
  <c r="Y4" i="13" s="1"/>
  <c r="L16" i="45"/>
  <c r="P28" i="45"/>
  <c r="F28" i="48"/>
  <c r="Y28" i="10" s="1"/>
  <c r="AG28" i="48"/>
  <c r="Y28" i="37" s="1"/>
  <c r="AG6" i="48"/>
  <c r="Y6" i="37" s="1"/>
  <c r="S6" i="48"/>
  <c r="Y6" i="23" s="1"/>
  <c r="F16" i="48"/>
  <c r="Y16" i="10" s="1"/>
  <c r="W16" i="48"/>
  <c r="Y16" i="27" s="1"/>
  <c r="AD28" i="48"/>
  <c r="Y28" i="34" s="1"/>
  <c r="AB6" i="48"/>
  <c r="Y6" i="32" s="1"/>
  <c r="M16" i="48"/>
  <c r="Y16" i="17" s="1"/>
  <c r="C28" i="48"/>
  <c r="Y28" i="6" s="1"/>
  <c r="AE28" i="48"/>
  <c r="Y18" i="35" s="1"/>
  <c r="AH6" i="48"/>
  <c r="Y6" i="38" s="1"/>
  <c r="H28" i="45"/>
  <c r="L28" i="45"/>
  <c r="P6" i="48"/>
  <c r="Y6" i="20" s="1"/>
  <c r="K6" i="48"/>
  <c r="Y6" i="15" s="1"/>
  <c r="Z16" i="48"/>
  <c r="Y16" i="30" s="1"/>
  <c r="I16" i="48"/>
  <c r="Y14" i="13" s="1"/>
  <c r="AB16" i="48"/>
  <c r="Y16" i="32" s="1"/>
  <c r="H6" i="48"/>
  <c r="Y6" i="12" s="1"/>
  <c r="R28" i="48"/>
  <c r="Y28" i="22" s="1"/>
  <c r="U28" i="48"/>
  <c r="Y28" i="25" s="1"/>
  <c r="V6" i="48"/>
  <c r="Y6" i="26" s="1"/>
  <c r="R6" i="48"/>
  <c r="Y6" i="22" s="1"/>
  <c r="N16" i="48"/>
  <c r="Y16" i="18" s="1"/>
  <c r="V16" i="48"/>
  <c r="Y16" i="26" s="1"/>
  <c r="T19" i="45"/>
  <c r="P28" i="48"/>
  <c r="Y28" i="20" s="1"/>
  <c r="V6" i="45"/>
  <c r="T16" i="45"/>
  <c r="AA37" i="48"/>
  <c r="Y37" i="31" s="1"/>
  <c r="R37" i="48"/>
  <c r="Y37" i="22" s="1"/>
  <c r="V37" i="45"/>
  <c r="J39" i="48"/>
  <c r="Y39" i="14" s="1"/>
  <c r="P39" i="48"/>
  <c r="Y39" i="20" s="1"/>
  <c r="W35" i="48"/>
  <c r="Y35" i="27" s="1"/>
  <c r="P35" i="48"/>
  <c r="Y35" i="20" s="1"/>
  <c r="AD35" i="48"/>
  <c r="Y35" i="34" s="1"/>
  <c r="M37" i="48"/>
  <c r="Y37" i="17" s="1"/>
  <c r="J37" i="45"/>
  <c r="V37" i="48"/>
  <c r="Y37" i="26" s="1"/>
  <c r="AB22" i="48"/>
  <c r="Y22" i="32" s="1"/>
  <c r="T22" i="48"/>
  <c r="Y22" i="24" s="1"/>
  <c r="G35" i="48"/>
  <c r="Y6" i="11" s="1"/>
  <c r="M35" i="48"/>
  <c r="Y35" i="17" s="1"/>
  <c r="E35" i="48"/>
  <c r="Y5" i="9" s="1"/>
  <c r="C37" i="48"/>
  <c r="Y37" i="6" s="1"/>
  <c r="AC37" i="48"/>
  <c r="Y37" i="33" s="1"/>
  <c r="Q37" i="48"/>
  <c r="Y8" i="21" s="1"/>
  <c r="P22" i="48"/>
  <c r="Y22" i="20" s="1"/>
  <c r="C22" i="48"/>
  <c r="Y22" i="6" s="1"/>
  <c r="H35" i="45"/>
  <c r="K35" i="48"/>
  <c r="Y35" i="15" s="1"/>
  <c r="H35" i="48"/>
  <c r="Y35" i="12" s="1"/>
  <c r="I37" i="48"/>
  <c r="Y35" i="13" s="1"/>
  <c r="D37" i="48"/>
  <c r="Y37" i="8" s="1"/>
  <c r="N37" i="48"/>
  <c r="Y37" i="18" s="1"/>
  <c r="Z22" i="48"/>
  <c r="Y22" i="30" s="1"/>
  <c r="AE22" i="48"/>
  <c r="Y12" i="35" s="1"/>
  <c r="T39" i="48"/>
  <c r="Y39" i="24" s="1"/>
  <c r="L35" i="45"/>
  <c r="AF35" i="48"/>
  <c r="Y25" i="36" s="1"/>
  <c r="AH35" i="48"/>
  <c r="Y35" i="38" s="1"/>
  <c r="F37" i="45"/>
  <c r="Y37" i="48"/>
  <c r="Y36" i="29" s="1"/>
  <c r="AE37" i="48"/>
  <c r="Y27" i="35" s="1"/>
  <c r="N22" i="48"/>
  <c r="Y22" i="18" s="1"/>
  <c r="S22" i="48"/>
  <c r="Y22" i="23" s="1"/>
  <c r="U39" i="48"/>
  <c r="Y39" i="25" s="1"/>
  <c r="N39" i="48"/>
  <c r="Y39" i="18" s="1"/>
  <c r="J39" i="45"/>
  <c r="O39" i="48"/>
  <c r="Y3" i="19" s="1"/>
  <c r="T39" i="45"/>
  <c r="T35" i="48"/>
  <c r="Y35" i="24" s="1"/>
  <c r="J35" i="45"/>
  <c r="N35" i="45"/>
  <c r="K37" i="48"/>
  <c r="Y37" i="15" s="1"/>
  <c r="G37" i="48"/>
  <c r="Y8" i="11" s="1"/>
  <c r="P37" i="48"/>
  <c r="Y37" i="20" s="1"/>
  <c r="X22" i="48"/>
  <c r="Y22" i="28" s="1"/>
  <c r="J22" i="48"/>
  <c r="Y22" i="14" s="1"/>
  <c r="R35" i="45"/>
  <c r="Y35" i="48"/>
  <c r="Y34" i="29" s="1"/>
  <c r="V35" i="48"/>
  <c r="Y35" i="26" s="1"/>
  <c r="W37" i="48"/>
  <c r="Y37" i="27" s="1"/>
  <c r="AB37" i="48"/>
  <c r="Y37" i="32" s="1"/>
  <c r="AA22" i="48"/>
  <c r="Y22" i="31" s="1"/>
  <c r="AD22" i="48"/>
  <c r="Y22" i="34" s="1"/>
  <c r="D39" i="45"/>
  <c r="E39" i="48"/>
  <c r="Y9" i="9" s="1"/>
  <c r="N35" i="48"/>
  <c r="Y35" i="18" s="1"/>
  <c r="AE35" i="48"/>
  <c r="Y25" i="35" s="1"/>
  <c r="V35" i="45"/>
  <c r="P37" i="45"/>
  <c r="D37" i="45"/>
  <c r="Z39" i="48"/>
  <c r="Y39" i="30" s="1"/>
  <c r="AB39" i="48"/>
  <c r="Y39" i="32" s="1"/>
  <c r="V39" i="48"/>
  <c r="Y39" i="26" s="1"/>
  <c r="AA35" i="48"/>
  <c r="Y35" i="31" s="1"/>
  <c r="F35" i="48"/>
  <c r="Y35" i="10" s="1"/>
  <c r="D35" i="48"/>
  <c r="Y35" i="8" s="1"/>
  <c r="J37" i="48"/>
  <c r="Y37" i="14" s="1"/>
  <c r="AG37" i="48"/>
  <c r="Y37" i="37" s="1"/>
  <c r="S39" i="48"/>
  <c r="Y39" i="23" s="1"/>
  <c r="F39" i="45"/>
  <c r="C39" i="48"/>
  <c r="C35" i="48"/>
  <c r="Y35" i="6" s="1"/>
  <c r="AG35" i="48"/>
  <c r="Y35" i="37" s="1"/>
  <c r="AC35" i="48"/>
  <c r="Y35" i="33" s="1"/>
  <c r="F37" i="48"/>
  <c r="Y37" i="10" s="1"/>
  <c r="Z37" i="48"/>
  <c r="Y37" i="30" s="1"/>
  <c r="R22" i="45"/>
  <c r="N22" i="45"/>
  <c r="Y22" i="48"/>
  <c r="Y21" i="29" s="1"/>
  <c r="AF39" i="48"/>
  <c r="Y29" i="36" s="1"/>
  <c r="AH39" i="48"/>
  <c r="Y39" i="38" s="1"/>
  <c r="X39" i="48"/>
  <c r="Y39" i="28" s="1"/>
  <c r="R39" i="45"/>
  <c r="S35" i="48"/>
  <c r="Y35" i="23" s="1"/>
  <c r="D35" i="45"/>
  <c r="T37" i="48"/>
  <c r="Y37" i="24" s="1"/>
  <c r="L37" i="45"/>
  <c r="H39" i="45"/>
  <c r="V39" i="45"/>
  <c r="K39" i="48"/>
  <c r="Y39" i="15" s="1"/>
  <c r="L39" i="48"/>
  <c r="Y39" i="16" s="1"/>
  <c r="I39" i="48"/>
  <c r="Y37" i="13" s="1"/>
  <c r="AG39" i="48"/>
  <c r="Y39" i="37" s="1"/>
  <c r="Z35" i="48"/>
  <c r="Y35" i="30" s="1"/>
  <c r="X35" i="48"/>
  <c r="Y35" i="28" s="1"/>
  <c r="T37" i="45"/>
  <c r="R37" i="45"/>
  <c r="P22" i="45"/>
  <c r="T22" i="45"/>
  <c r="AD39" i="48"/>
  <c r="Y39" i="34" s="1"/>
  <c r="Y39" i="48"/>
  <c r="Y38" i="29" s="1"/>
  <c r="AA39" i="48"/>
  <c r="Y39" i="31" s="1"/>
  <c r="P39" i="45"/>
  <c r="F35" i="45"/>
  <c r="U35" i="48"/>
  <c r="Y35" i="25" s="1"/>
  <c r="AD37" i="48"/>
  <c r="Y37" i="34" s="1"/>
  <c r="AH37" i="48"/>
  <c r="Y37" i="38" s="1"/>
  <c r="U22" i="48"/>
  <c r="Y22" i="25" s="1"/>
  <c r="L22" i="48"/>
  <c r="Y22" i="16" s="1"/>
  <c r="AC39" i="48"/>
  <c r="Y39" i="33" s="1"/>
  <c r="H39" i="48"/>
  <c r="Y39" i="12" s="1"/>
  <c r="L39" i="45"/>
  <c r="R35" i="48"/>
  <c r="Y35" i="22" s="1"/>
  <c r="J35" i="48"/>
  <c r="Y35" i="14" s="1"/>
  <c r="H37" i="45"/>
  <c r="H37" i="48"/>
  <c r="Y37" i="12" s="1"/>
  <c r="E37" i="48"/>
  <c r="Y7" i="9" s="1"/>
  <c r="J22" i="45"/>
  <c r="N39" i="45"/>
  <c r="M39" i="48"/>
  <c r="Y39" i="17" s="1"/>
  <c r="D39" i="48"/>
  <c r="Y39" i="8" s="1"/>
  <c r="Q39" i="48"/>
  <c r="Y10" i="21" s="1"/>
  <c r="R39" i="48"/>
  <c r="Y39" i="22" s="1"/>
  <c r="W39" i="48"/>
  <c r="Y39" i="27" s="1"/>
  <c r="I35" i="48"/>
  <c r="Y33" i="13" s="1"/>
  <c r="AF37" i="48"/>
  <c r="Y27" i="36" s="1"/>
  <c r="S37" i="48"/>
  <c r="Y37" i="23" s="1"/>
  <c r="AF54" i="48"/>
  <c r="Y44" i="36" s="1"/>
  <c r="O54" i="48"/>
  <c r="Y18" i="19" s="1"/>
  <c r="T54" i="45"/>
  <c r="AD32" i="48"/>
  <c r="Y32" i="34" s="1"/>
  <c r="T32" i="48"/>
  <c r="Y32" i="24" s="1"/>
  <c r="AC32" i="48"/>
  <c r="Y32" i="33" s="1"/>
  <c r="Z4" i="48"/>
  <c r="Y4" i="30" s="1"/>
  <c r="P4" i="48"/>
  <c r="Y4" i="20" s="1"/>
  <c r="AE54" i="48"/>
  <c r="Y44" i="35" s="1"/>
  <c r="AA54" i="48"/>
  <c r="Y54" i="31" s="1"/>
  <c r="AH54" i="48"/>
  <c r="Y54" i="38" s="1"/>
  <c r="F14" i="48"/>
  <c r="Y14" i="10" s="1"/>
  <c r="U14" i="48"/>
  <c r="Y14" i="25" s="1"/>
  <c r="AA32" i="48"/>
  <c r="Y32" i="31" s="1"/>
  <c r="S32" i="48"/>
  <c r="Y32" i="23" s="1"/>
  <c r="J32" i="48"/>
  <c r="Y32" i="14" s="1"/>
  <c r="AG4" i="48"/>
  <c r="Y4" i="37" s="1"/>
  <c r="K4" i="48"/>
  <c r="Y4" i="15" s="1"/>
  <c r="J54" i="45"/>
  <c r="T54" i="48"/>
  <c r="Y54" i="24" s="1"/>
  <c r="D54" i="45"/>
  <c r="V32" i="48"/>
  <c r="Y32" i="26" s="1"/>
  <c r="L32" i="45"/>
  <c r="R4" i="48"/>
  <c r="Y4" i="22" s="1"/>
  <c r="M4" i="48"/>
  <c r="Y4" i="17" s="1"/>
  <c r="AE52" i="48"/>
  <c r="Y42" i="35" s="1"/>
  <c r="W32" i="48"/>
  <c r="Y32" i="27" s="1"/>
  <c r="M32" i="48"/>
  <c r="Y32" i="17" s="1"/>
  <c r="AD54" i="48"/>
  <c r="Y54" i="34" s="1"/>
  <c r="H54" i="45"/>
  <c r="H14" i="45"/>
  <c r="T14" i="45"/>
  <c r="L14" i="45"/>
  <c r="D32" i="45"/>
  <c r="T32" i="45"/>
  <c r="L4" i="45"/>
  <c r="P4" i="45"/>
  <c r="AH52" i="48"/>
  <c r="Y52" i="38" s="1"/>
  <c r="F54" i="48"/>
  <c r="Y54" i="10" s="1"/>
  <c r="L54" i="45"/>
  <c r="F14" i="45"/>
  <c r="W14" i="48"/>
  <c r="Y14" i="27" s="1"/>
  <c r="V14" i="45"/>
  <c r="AH32" i="48"/>
  <c r="Y32" i="38" s="1"/>
  <c r="Y32" i="48"/>
  <c r="Y31" i="29" s="1"/>
  <c r="F4" i="48"/>
  <c r="Y4" i="10" s="1"/>
  <c r="N4" i="45"/>
  <c r="J4" i="48"/>
  <c r="Y4" i="14" s="1"/>
  <c r="D52" i="45"/>
  <c r="N23" i="48"/>
  <c r="Y23" i="18" s="1"/>
  <c r="Z54" i="48"/>
  <c r="Y54" i="30" s="1"/>
  <c r="W54" i="48"/>
  <c r="Y54" i="27" s="1"/>
  <c r="V54" i="45"/>
  <c r="AC14" i="48"/>
  <c r="Y14" i="33" s="1"/>
  <c r="AF14" i="48"/>
  <c r="Y4" i="36" s="1"/>
  <c r="AB14" i="48"/>
  <c r="Y14" i="32" s="1"/>
  <c r="D32" i="48"/>
  <c r="Y32" i="8" s="1"/>
  <c r="L32" i="48"/>
  <c r="Y32" i="16" s="1"/>
  <c r="T4" i="45"/>
  <c r="V4" i="48"/>
  <c r="Y4" i="26" s="1"/>
  <c r="L4" i="48"/>
  <c r="Y4" i="16" s="1"/>
  <c r="AF52" i="48"/>
  <c r="Y42" i="36" s="1"/>
  <c r="L7" i="45"/>
  <c r="V52" i="45"/>
  <c r="R54" i="45"/>
  <c r="F32" i="45"/>
  <c r="L14" i="48"/>
  <c r="Y14" i="16" s="1"/>
  <c r="D14" i="45"/>
  <c r="C14" i="48"/>
  <c r="Y14" i="6" s="1"/>
  <c r="J32" i="45"/>
  <c r="Q32" i="48"/>
  <c r="Y3" i="21" s="1"/>
  <c r="H4" i="48"/>
  <c r="Y4" i="12" s="1"/>
  <c r="I4" i="48"/>
  <c r="Y2" i="13" s="1"/>
  <c r="J4" i="45"/>
  <c r="L52" i="45"/>
  <c r="R32" i="48"/>
  <c r="Y32" i="22" s="1"/>
  <c r="U54" i="48"/>
  <c r="Y54" i="25" s="1"/>
  <c r="P54" i="48"/>
  <c r="Y54" i="20" s="1"/>
  <c r="AB54" i="48"/>
  <c r="Y54" i="32" s="1"/>
  <c r="S14" i="48"/>
  <c r="Y14" i="23" s="1"/>
  <c r="N14" i="48"/>
  <c r="Y14" i="18" s="1"/>
  <c r="K14" i="48"/>
  <c r="Y14" i="15" s="1"/>
  <c r="U32" i="48"/>
  <c r="Y32" i="25" s="1"/>
  <c r="V32" i="45"/>
  <c r="D4" i="48"/>
  <c r="Y4" i="8" s="1"/>
  <c r="U4" i="48"/>
  <c r="Y4" i="25" s="1"/>
  <c r="X4" i="48"/>
  <c r="Y4" i="28" s="1"/>
  <c r="Q54" i="48"/>
  <c r="Y25" i="21" s="1"/>
  <c r="S54" i="48"/>
  <c r="Y54" i="23" s="1"/>
  <c r="Y14" i="48"/>
  <c r="Y13" i="29" s="1"/>
  <c r="AE14" i="48"/>
  <c r="Y4" i="35" s="1"/>
  <c r="I32" i="48"/>
  <c r="Y30" i="13" s="1"/>
  <c r="G32" i="48"/>
  <c r="Y3" i="11" s="1"/>
  <c r="H32" i="48"/>
  <c r="Y32" i="12" s="1"/>
  <c r="R4" i="45"/>
  <c r="D4" i="45"/>
  <c r="AC54" i="48"/>
  <c r="Y54" i="33" s="1"/>
  <c r="J54" i="48"/>
  <c r="Y54" i="14" s="1"/>
  <c r="Z32" i="48"/>
  <c r="Y32" i="30" s="1"/>
  <c r="G54" i="48"/>
  <c r="Y25" i="11" s="1"/>
  <c r="N54" i="45"/>
  <c r="C54" i="48"/>
  <c r="Y54" i="6" s="1"/>
  <c r="K54" i="48"/>
  <c r="Y54" i="15" s="1"/>
  <c r="V54" i="48"/>
  <c r="Y54" i="26" s="1"/>
  <c r="M54" i="48"/>
  <c r="Y54" i="17" s="1"/>
  <c r="X14" i="48"/>
  <c r="Y14" i="28" s="1"/>
  <c r="N14" i="45"/>
  <c r="AE32" i="48"/>
  <c r="Y22" i="35" s="1"/>
  <c r="F32" i="48"/>
  <c r="Y32" i="10" s="1"/>
  <c r="P32" i="48"/>
  <c r="Y32" i="20" s="1"/>
  <c r="S4" i="48"/>
  <c r="Y4" i="23" s="1"/>
  <c r="H4" i="45"/>
  <c r="AB36" i="48"/>
  <c r="Y36" i="32" s="1"/>
  <c r="AG54" i="48"/>
  <c r="Y54" i="37" s="1"/>
  <c r="H54" i="48"/>
  <c r="Y54" i="12" s="1"/>
  <c r="F54" i="45"/>
  <c r="I14" i="48"/>
  <c r="Y12" i="13" s="1"/>
  <c r="V14" i="48"/>
  <c r="Y14" i="26" s="1"/>
  <c r="AB32" i="48"/>
  <c r="Y32" i="32" s="1"/>
  <c r="AG32" i="48"/>
  <c r="Y32" i="37" s="1"/>
  <c r="C32" i="48"/>
  <c r="Y32" i="6" s="1"/>
  <c r="AC4" i="48"/>
  <c r="Y4" i="33" s="1"/>
  <c r="T4" i="48"/>
  <c r="Y4" i="24" s="1"/>
  <c r="P54" i="45"/>
  <c r="E54" i="48"/>
  <c r="Y24" i="9" s="1"/>
  <c r="L54" i="48"/>
  <c r="Y54" i="16" s="1"/>
  <c r="AA14" i="48"/>
  <c r="Y14" i="31" s="1"/>
  <c r="AD14" i="48"/>
  <c r="Y14" i="34" s="1"/>
  <c r="X32" i="48"/>
  <c r="Y32" i="28" s="1"/>
  <c r="H32" i="45"/>
  <c r="K32" i="48"/>
  <c r="Y32" i="15" s="1"/>
  <c r="AA4" i="48"/>
  <c r="Y4" i="31" s="1"/>
  <c r="V4" i="45"/>
  <c r="X54" i="48"/>
  <c r="Y54" i="28" s="1"/>
  <c r="N54" i="48"/>
  <c r="Y54" i="18" s="1"/>
  <c r="P14" i="45"/>
  <c r="P32" i="45"/>
  <c r="N32" i="48"/>
  <c r="Y32" i="18" s="1"/>
  <c r="W4" i="48"/>
  <c r="Y4" i="27" s="1"/>
  <c r="S7" i="48"/>
  <c r="Y7" i="23" s="1"/>
  <c r="K7" i="48"/>
  <c r="Y7" i="15" s="1"/>
  <c r="M7" i="48"/>
  <c r="Y7" i="17" s="1"/>
  <c r="R23" i="45"/>
  <c r="S23" i="48"/>
  <c r="Y23" i="23" s="1"/>
  <c r="J7" i="48"/>
  <c r="Y7" i="14" s="1"/>
  <c r="AB7" i="48"/>
  <c r="Y7" i="32" s="1"/>
  <c r="AB23" i="48"/>
  <c r="Y23" i="32" s="1"/>
  <c r="P23" i="48"/>
  <c r="Y23" i="20" s="1"/>
  <c r="L19" i="45"/>
  <c r="H19" i="48"/>
  <c r="Y19" i="12" s="1"/>
  <c r="G52" i="48"/>
  <c r="Y23" i="11" s="1"/>
  <c r="Q52" i="48"/>
  <c r="Y23" i="21" s="1"/>
  <c r="T52" i="45"/>
  <c r="W21" i="48"/>
  <c r="Y21" i="27" s="1"/>
  <c r="V21" i="45"/>
  <c r="L23" i="45"/>
  <c r="Y23" i="48"/>
  <c r="Y22" i="29" s="1"/>
  <c r="V19" i="45"/>
  <c r="V19" i="48"/>
  <c r="Y19" i="26" s="1"/>
  <c r="O52" i="48"/>
  <c r="Y16" i="19" s="1"/>
  <c r="V52" i="48"/>
  <c r="Y52" i="26" s="1"/>
  <c r="AD52" i="48"/>
  <c r="Y52" i="34" s="1"/>
  <c r="R21" i="48"/>
  <c r="Y21" i="22" s="1"/>
  <c r="AF21" i="48"/>
  <c r="Y11" i="36" s="1"/>
  <c r="T23" i="45"/>
  <c r="Z7" i="48"/>
  <c r="Y7" i="30" s="1"/>
  <c r="AC23" i="48"/>
  <c r="Y23" i="33" s="1"/>
  <c r="K23" i="48"/>
  <c r="Y23" i="15" s="1"/>
  <c r="R7" i="45"/>
  <c r="Y7" i="48"/>
  <c r="Y6" i="29" s="1"/>
  <c r="C7" i="48"/>
  <c r="Y7" i="6" s="1"/>
  <c r="D7" i="45"/>
  <c r="L7" i="48"/>
  <c r="Y7" i="16" s="1"/>
  <c r="H7" i="48"/>
  <c r="Y7" i="12" s="1"/>
  <c r="X7" i="48"/>
  <c r="Y7" i="28" s="1"/>
  <c r="AH7" i="48"/>
  <c r="Y7" i="38" s="1"/>
  <c r="D23" i="45"/>
  <c r="F23" i="45"/>
  <c r="P19" i="48"/>
  <c r="Y19" i="20" s="1"/>
  <c r="S19" i="48"/>
  <c r="Y19" i="23" s="1"/>
  <c r="N52" i="48"/>
  <c r="Y52" i="18" s="1"/>
  <c r="P52" i="48"/>
  <c r="Y52" i="20" s="1"/>
  <c r="C52" i="48"/>
  <c r="Y52" i="6" s="1"/>
  <c r="D21" i="48"/>
  <c r="Y21" i="8" s="1"/>
  <c r="P21" i="48"/>
  <c r="Y21" i="20" s="1"/>
  <c r="U7" i="48"/>
  <c r="Y7" i="25" s="1"/>
  <c r="W7" i="48"/>
  <c r="Y7" i="27" s="1"/>
  <c r="N23" i="45"/>
  <c r="I23" i="48"/>
  <c r="Y21" i="13" s="1"/>
  <c r="AG23" i="48"/>
  <c r="Y23" i="37" s="1"/>
  <c r="I19" i="48"/>
  <c r="Y17" i="13" s="1"/>
  <c r="N19" i="45"/>
  <c r="Y52" i="48"/>
  <c r="Y51" i="29" s="1"/>
  <c r="Z52" i="48"/>
  <c r="Y52" i="30" s="1"/>
  <c r="U52" i="48"/>
  <c r="Y52" i="25" s="1"/>
  <c r="H21" i="45"/>
  <c r="K21" i="48"/>
  <c r="Y21" i="15" s="1"/>
  <c r="W23" i="48"/>
  <c r="Y23" i="27" s="1"/>
  <c r="U19" i="48"/>
  <c r="Y19" i="25" s="1"/>
  <c r="AF19" i="48"/>
  <c r="Y9" i="36" s="1"/>
  <c r="AG19" i="48"/>
  <c r="Y19" i="37" s="1"/>
  <c r="E52" i="48"/>
  <c r="Y22" i="9" s="1"/>
  <c r="J52" i="45"/>
  <c r="Z21" i="48"/>
  <c r="Y21" i="30" s="1"/>
  <c r="AE21" i="48"/>
  <c r="Y11" i="35" s="1"/>
  <c r="R7" i="48"/>
  <c r="Y7" i="22" s="1"/>
  <c r="N7" i="48"/>
  <c r="Y7" i="18" s="1"/>
  <c r="AE23" i="48"/>
  <c r="Y13" i="35" s="1"/>
  <c r="V23" i="45"/>
  <c r="T23" i="48"/>
  <c r="Y23" i="24" s="1"/>
  <c r="K19" i="48"/>
  <c r="Y19" i="15" s="1"/>
  <c r="W19" i="48"/>
  <c r="Y19" i="27" s="1"/>
  <c r="F19" i="45"/>
  <c r="AC52" i="48"/>
  <c r="Y52" i="33" s="1"/>
  <c r="M52" i="48"/>
  <c r="Y52" i="17" s="1"/>
  <c r="AG21" i="48"/>
  <c r="Y21" i="37" s="1"/>
  <c r="P21" i="45"/>
  <c r="H7" i="45"/>
  <c r="J7" i="45"/>
  <c r="AF23" i="48"/>
  <c r="Y13" i="36" s="1"/>
  <c r="Z23" i="48"/>
  <c r="Y23" i="30" s="1"/>
  <c r="N19" i="48"/>
  <c r="Y19" i="18" s="1"/>
  <c r="AE19" i="48"/>
  <c r="Y9" i="35" s="1"/>
  <c r="AA19" i="48"/>
  <c r="Y19" i="31" s="1"/>
  <c r="F52" i="45"/>
  <c r="K52" i="48"/>
  <c r="Y52" i="15" s="1"/>
  <c r="F21" i="45"/>
  <c r="AH21" i="48"/>
  <c r="Y21" i="38" s="1"/>
  <c r="J21" i="48"/>
  <c r="Y21" i="14" s="1"/>
  <c r="D7" i="48"/>
  <c r="Y7" i="8" s="1"/>
  <c r="AH23" i="48"/>
  <c r="Y23" i="38" s="1"/>
  <c r="AA7" i="48"/>
  <c r="Y7" i="31" s="1"/>
  <c r="T7" i="48"/>
  <c r="Y7" i="24" s="1"/>
  <c r="R23" i="48"/>
  <c r="Y23" i="22" s="1"/>
  <c r="F23" i="48"/>
  <c r="Y23" i="10" s="1"/>
  <c r="AB19" i="48"/>
  <c r="Y19" i="32" s="1"/>
  <c r="J19" i="45"/>
  <c r="Z19" i="48"/>
  <c r="Y19" i="30" s="1"/>
  <c r="I52" i="48"/>
  <c r="Y50" i="13" s="1"/>
  <c r="S52" i="48"/>
  <c r="Y52" i="23" s="1"/>
  <c r="T21" i="45"/>
  <c r="D21" i="45"/>
  <c r="F21" i="48"/>
  <c r="Y21" i="10" s="1"/>
  <c r="P23" i="45"/>
  <c r="T7" i="45"/>
  <c r="F7" i="48"/>
  <c r="Y7" i="10" s="1"/>
  <c r="D23" i="48"/>
  <c r="Y23" i="8" s="1"/>
  <c r="U23" i="48"/>
  <c r="Y23" i="25" s="1"/>
  <c r="H19" i="45"/>
  <c r="AD19" i="48"/>
  <c r="Y19" i="34" s="1"/>
  <c r="AA52" i="48"/>
  <c r="Y52" i="31" s="1"/>
  <c r="W52" i="48"/>
  <c r="Y52" i="27" s="1"/>
  <c r="L52" i="48"/>
  <c r="Y52" i="16" s="1"/>
  <c r="H21" i="48"/>
  <c r="Y21" i="12" s="1"/>
  <c r="L21" i="48"/>
  <c r="Y21" i="16" s="1"/>
  <c r="T21" i="48"/>
  <c r="Y21" i="24" s="1"/>
  <c r="V23" i="48"/>
  <c r="Y23" i="26" s="1"/>
  <c r="I7" i="48"/>
  <c r="Y5" i="13" s="1"/>
  <c r="H23" i="48"/>
  <c r="Y23" i="12" s="1"/>
  <c r="AG7" i="48"/>
  <c r="Y7" i="37" s="1"/>
  <c r="AC7" i="48"/>
  <c r="Y7" i="33" s="1"/>
  <c r="AD23" i="48"/>
  <c r="Y23" i="34" s="1"/>
  <c r="L23" i="48"/>
  <c r="Y23" i="16" s="1"/>
  <c r="J19" i="48"/>
  <c r="Y19" i="14" s="1"/>
  <c r="AH19" i="48"/>
  <c r="Y19" i="38" s="1"/>
  <c r="T52" i="48"/>
  <c r="Y52" i="24" s="1"/>
  <c r="H52" i="45"/>
  <c r="J52" i="48"/>
  <c r="Y52" i="14" s="1"/>
  <c r="N21" i="45"/>
  <c r="N21" i="48"/>
  <c r="Y21" i="18" s="1"/>
  <c r="J21" i="45"/>
  <c r="P7" i="45"/>
  <c r="M23" i="48"/>
  <c r="Y23" i="17" s="1"/>
  <c r="M19" i="48"/>
  <c r="Y19" i="17" s="1"/>
  <c r="Y19" i="48"/>
  <c r="Y18" i="29" s="1"/>
  <c r="F52" i="48"/>
  <c r="Y52" i="10" s="1"/>
  <c r="AB52" i="48"/>
  <c r="Y52" i="32" s="1"/>
  <c r="R52" i="48"/>
  <c r="Y52" i="22" s="1"/>
  <c r="U21" i="48"/>
  <c r="Y21" i="25" s="1"/>
  <c r="L21" i="45"/>
  <c r="AD21" i="48"/>
  <c r="Y21" i="34" s="1"/>
  <c r="V7" i="48"/>
  <c r="Y7" i="26" s="1"/>
  <c r="L19" i="48"/>
  <c r="Y19" i="16" s="1"/>
  <c r="D19" i="45"/>
  <c r="N52" i="45"/>
  <c r="R52" i="45"/>
  <c r="X52" i="48"/>
  <c r="Y52" i="28" s="1"/>
  <c r="S21" i="48"/>
  <c r="Y21" i="23" s="1"/>
  <c r="V21" i="48"/>
  <c r="Y21" i="26" s="1"/>
  <c r="AA21" i="48"/>
  <c r="Y21" i="31" s="1"/>
  <c r="P53" i="48"/>
  <c r="Y53" i="20" s="1"/>
  <c r="AD7" i="48"/>
  <c r="Y7" i="34" s="1"/>
  <c r="T19" i="48"/>
  <c r="Y19" i="24" s="1"/>
  <c r="D52" i="48"/>
  <c r="Y52" i="8" s="1"/>
  <c r="P52" i="45"/>
  <c r="AC21" i="48"/>
  <c r="Y21" i="33" s="1"/>
  <c r="Z53" i="48"/>
  <c r="Y53" i="30" s="1"/>
  <c r="F53" i="45"/>
  <c r="X48" i="48"/>
  <c r="Y48" i="28" s="1"/>
  <c r="AG48" i="48"/>
  <c r="Y48" i="37" s="1"/>
  <c r="V48" i="45"/>
  <c r="R36" i="48"/>
  <c r="Y36" i="22" s="1"/>
  <c r="H36" i="48"/>
  <c r="Y36" i="12" s="1"/>
  <c r="AF36" i="48"/>
  <c r="Y26" i="36" s="1"/>
  <c r="L53" i="48"/>
  <c r="Y53" i="16" s="1"/>
  <c r="O53" i="48"/>
  <c r="Y17" i="19" s="1"/>
  <c r="L48" i="48"/>
  <c r="Y48" i="16" s="1"/>
  <c r="T36" i="45"/>
  <c r="V36" i="48"/>
  <c r="Y36" i="26" s="1"/>
  <c r="Z36" i="48"/>
  <c r="Y36" i="30" s="1"/>
  <c r="N53" i="48"/>
  <c r="Y53" i="18" s="1"/>
  <c r="P53" i="45"/>
  <c r="AD48" i="48"/>
  <c r="Y48" i="34" s="1"/>
  <c r="F48" i="48"/>
  <c r="Y48" i="10" s="1"/>
  <c r="C48" i="48"/>
  <c r="Y48" i="6" s="1"/>
  <c r="H36" i="45"/>
  <c r="J36" i="48"/>
  <c r="Y36" i="14" s="1"/>
  <c r="M36" i="48"/>
  <c r="Y36" i="17" s="1"/>
  <c r="AH53" i="48"/>
  <c r="Y53" i="38" s="1"/>
  <c r="AE53" i="48"/>
  <c r="Y43" i="35" s="1"/>
  <c r="W53" i="48"/>
  <c r="Y53" i="27" s="1"/>
  <c r="K36" i="48"/>
  <c r="Y36" i="15" s="1"/>
  <c r="I48" i="48"/>
  <c r="Y46" i="13" s="1"/>
  <c r="N48" i="45"/>
  <c r="AB48" i="48"/>
  <c r="Y48" i="32" s="1"/>
  <c r="T48" i="48"/>
  <c r="Y48" i="24" s="1"/>
  <c r="K48" i="48"/>
  <c r="Y48" i="15" s="1"/>
  <c r="R36" i="45"/>
  <c r="N36" i="45"/>
  <c r="J36" i="45"/>
  <c r="V53" i="45"/>
  <c r="T53" i="45"/>
  <c r="W48" i="48"/>
  <c r="Y48" i="27" s="1"/>
  <c r="H48" i="45"/>
  <c r="AC48" i="48"/>
  <c r="Y48" i="33" s="1"/>
  <c r="X36" i="48"/>
  <c r="Y36" i="28" s="1"/>
  <c r="U36" i="48"/>
  <c r="Y36" i="25" s="1"/>
  <c r="AE36" i="48"/>
  <c r="Y26" i="35" s="1"/>
  <c r="D53" i="45"/>
  <c r="V53" i="48"/>
  <c r="Y53" i="26" s="1"/>
  <c r="T53" i="48"/>
  <c r="Y53" i="24" s="1"/>
  <c r="AA36" i="48"/>
  <c r="Y36" i="31" s="1"/>
  <c r="D48" i="45"/>
  <c r="N48" i="48"/>
  <c r="Y48" i="18" s="1"/>
  <c r="AE48" i="48"/>
  <c r="Y38" i="35" s="1"/>
  <c r="AD36" i="48"/>
  <c r="Y36" i="34" s="1"/>
  <c r="V36" i="45"/>
  <c r="F36" i="48"/>
  <c r="Y36" i="10" s="1"/>
  <c r="F53" i="48"/>
  <c r="Y53" i="10" s="1"/>
  <c r="X53" i="48"/>
  <c r="Y53" i="28" s="1"/>
  <c r="H53" i="48"/>
  <c r="Y53" i="12" s="1"/>
  <c r="J48" i="45"/>
  <c r="Y48" i="48"/>
  <c r="Y47" i="29" s="1"/>
  <c r="P48" i="45"/>
  <c r="S48" i="48"/>
  <c r="Y48" i="23" s="1"/>
  <c r="W36" i="48"/>
  <c r="Y36" i="27" s="1"/>
  <c r="D36" i="48"/>
  <c r="Y36" i="8" s="1"/>
  <c r="L36" i="48"/>
  <c r="Y36" i="16" s="1"/>
  <c r="AG53" i="48"/>
  <c r="Y53" i="37" s="1"/>
  <c r="C53" i="48"/>
  <c r="Y53" i="6" s="1"/>
  <c r="AD53" i="48"/>
  <c r="Y53" i="34" s="1"/>
  <c r="R53" i="45"/>
  <c r="P48" i="48"/>
  <c r="Y48" i="20" s="1"/>
  <c r="V48" i="48"/>
  <c r="Y48" i="26" s="1"/>
  <c r="J48" i="48"/>
  <c r="Y48" i="14" s="1"/>
  <c r="AH36" i="48"/>
  <c r="Y36" i="38" s="1"/>
  <c r="Y36" i="48"/>
  <c r="Y35" i="29" s="1"/>
  <c r="H53" i="45"/>
  <c r="AF53" i="48"/>
  <c r="Y43" i="36" s="1"/>
  <c r="J53" i="45"/>
  <c r="D48" i="48"/>
  <c r="Y48" i="8" s="1"/>
  <c r="T48" i="45"/>
  <c r="D36" i="45"/>
  <c r="C36" i="48"/>
  <c r="Y36" i="6" s="1"/>
  <c r="J53" i="48"/>
  <c r="Y53" i="14" s="1"/>
  <c r="Q53" i="48"/>
  <c r="Y24" i="21" s="1"/>
  <c r="S53" i="48"/>
  <c r="Y53" i="23" s="1"/>
  <c r="AA48" i="48"/>
  <c r="Y48" i="31" s="1"/>
  <c r="O48" i="48"/>
  <c r="Y12" i="19" s="1"/>
  <c r="AG36" i="48"/>
  <c r="Y36" i="37" s="1"/>
  <c r="G36" i="48"/>
  <c r="Y7" i="11" s="1"/>
  <c r="Y53" i="48"/>
  <c r="Y52" i="29" s="1"/>
  <c r="E53" i="48"/>
  <c r="Y23" i="9" s="1"/>
  <c r="N53" i="45"/>
  <c r="S36" i="48"/>
  <c r="Y36" i="23" s="1"/>
  <c r="AH48" i="48"/>
  <c r="Y48" i="38" s="1"/>
  <c r="R48" i="45"/>
  <c r="L36" i="45"/>
  <c r="T36" i="48"/>
  <c r="Y36" i="24" s="1"/>
  <c r="AA53" i="48"/>
  <c r="Y53" i="31" s="1"/>
  <c r="K53" i="48"/>
  <c r="Y53" i="15" s="1"/>
  <c r="R53" i="48"/>
  <c r="Y53" i="22" s="1"/>
  <c r="AF22" i="48"/>
  <c r="Y12" i="36" s="1"/>
  <c r="G48" i="48"/>
  <c r="Y19" i="11" s="1"/>
  <c r="M48" i="48"/>
  <c r="Y48" i="17" s="1"/>
  <c r="E36" i="48"/>
  <c r="Y6" i="9" s="1"/>
  <c r="I36" i="48"/>
  <c r="Y34" i="13" s="1"/>
  <c r="G53" i="48"/>
  <c r="Y24" i="11" s="1"/>
  <c r="M53" i="48"/>
  <c r="Y53" i="17" s="1"/>
  <c r="D53" i="48"/>
  <c r="Y53" i="8" s="1"/>
  <c r="AF48" i="48"/>
  <c r="Y38" i="36" s="1"/>
  <c r="Z48" i="48"/>
  <c r="Y48" i="30" s="1"/>
  <c r="Q48" i="48"/>
  <c r="Y19" i="21" s="1"/>
  <c r="N36" i="48"/>
  <c r="Y36" i="18" s="1"/>
  <c r="Q36" i="48"/>
  <c r="Y7" i="21" s="1"/>
  <c r="AB53" i="48"/>
  <c r="Y53" i="32" s="1"/>
  <c r="I53" i="48"/>
  <c r="Y51" i="13" s="1"/>
  <c r="AC53" i="48"/>
  <c r="Y53" i="33" s="1"/>
  <c r="E48" i="48"/>
  <c r="Y18" i="9" s="1"/>
  <c r="U48" i="48"/>
  <c r="Y48" i="25" s="1"/>
  <c r="AC36" i="48"/>
  <c r="Y36" i="33" s="1"/>
  <c r="L53" i="45"/>
  <c r="U53" i="48"/>
  <c r="Y53" i="25" s="1"/>
  <c r="Y24" i="48"/>
  <c r="Y23" i="29" s="1"/>
  <c r="D24" i="48"/>
  <c r="Y24" i="8" s="1"/>
  <c r="AH24" i="48"/>
  <c r="Y24" i="38" s="1"/>
  <c r="N24" i="45"/>
  <c r="AC24" i="48"/>
  <c r="Y24" i="33" s="1"/>
  <c r="J24" i="45"/>
  <c r="S24" i="48"/>
  <c r="Y24" i="23" s="1"/>
  <c r="U24" i="48"/>
  <c r="Y24" i="25" s="1"/>
  <c r="AB24" i="48"/>
  <c r="Y24" i="32" s="1"/>
  <c r="AE24" i="48"/>
  <c r="Y14" i="35" s="1"/>
  <c r="W24" i="48"/>
  <c r="Y24" i="27" s="1"/>
  <c r="D24" i="45"/>
  <c r="M24" i="48"/>
  <c r="Y24" i="17" s="1"/>
  <c r="F24" i="45"/>
  <c r="C24" i="48"/>
  <c r="V24" i="45"/>
  <c r="T24" i="48"/>
  <c r="Y24" i="24" s="1"/>
  <c r="V24" i="48"/>
  <c r="Y24" i="26" s="1"/>
  <c r="R24" i="45"/>
  <c r="R24" i="48"/>
  <c r="Y24" i="22" s="1"/>
  <c r="H24" i="45"/>
  <c r="N24" i="48"/>
  <c r="Y24" i="18" s="1"/>
  <c r="H24" i="48"/>
  <c r="Y24" i="12" s="1"/>
  <c r="AD24" i="48"/>
  <c r="Y24" i="34" s="1"/>
  <c r="T24" i="45"/>
  <c r="X24" i="48"/>
  <c r="Y24" i="28" s="1"/>
  <c r="P24" i="48"/>
  <c r="Y24" i="20" s="1"/>
  <c r="AF24" i="48"/>
  <c r="Y14" i="36" s="1"/>
  <c r="F24" i="48"/>
  <c r="Y24" i="10" s="1"/>
  <c r="AG24" i="48"/>
  <c r="Y24" i="37" s="1"/>
  <c r="Z24" i="48"/>
  <c r="Y24" i="30" s="1"/>
  <c r="K24" i="48"/>
  <c r="Y24" i="15" s="1"/>
  <c r="P24" i="45"/>
  <c r="J24" i="48"/>
  <c r="Y24" i="14" s="1"/>
  <c r="L24" i="48"/>
  <c r="Y24" i="16" s="1"/>
  <c r="L24" i="45"/>
  <c r="AA24" i="48"/>
  <c r="Y24" i="31" s="1"/>
  <c r="I24" i="48"/>
  <c r="Y22" i="13" s="1"/>
  <c r="P10" i="45"/>
  <c r="M10" i="48"/>
  <c r="Y10" i="17" s="1"/>
  <c r="I10" i="48"/>
  <c r="Y8" i="13" s="1"/>
  <c r="H10" i="48"/>
  <c r="Y10" i="12" s="1"/>
  <c r="AH10" i="48"/>
  <c r="Y10" i="38" s="1"/>
  <c r="F10" i="45"/>
  <c r="T10" i="45"/>
  <c r="Z10" i="48"/>
  <c r="Y10" i="30" s="1"/>
  <c r="R10" i="45"/>
  <c r="AA10" i="48"/>
  <c r="Y10" i="31" s="1"/>
  <c r="H10" i="45"/>
  <c r="AC10" i="48"/>
  <c r="Y10" i="33" s="1"/>
  <c r="D10" i="48"/>
  <c r="Y10" i="8" s="1"/>
  <c r="N10" i="48"/>
  <c r="Y10" i="18" s="1"/>
  <c r="V10" i="48"/>
  <c r="Y10" i="26" s="1"/>
  <c r="AD10" i="48"/>
  <c r="Y10" i="34" s="1"/>
  <c r="K10" i="48"/>
  <c r="Y10" i="15" s="1"/>
  <c r="R10" i="48"/>
  <c r="Y10" i="22" s="1"/>
  <c r="L10" i="48"/>
  <c r="Y10" i="16" s="1"/>
  <c r="U10" i="48"/>
  <c r="Y10" i="25" s="1"/>
  <c r="P10" i="48"/>
  <c r="Y10" i="20" s="1"/>
  <c r="AB10" i="48"/>
  <c r="Y10" i="32" s="1"/>
  <c r="Y10" i="48"/>
  <c r="Y9" i="29" s="1"/>
  <c r="S10" i="48"/>
  <c r="Y10" i="23" s="1"/>
  <c r="C10" i="48"/>
  <c r="V10" i="45"/>
  <c r="L10" i="45"/>
  <c r="J10" i="48"/>
  <c r="Y10" i="14" s="1"/>
  <c r="W10" i="48"/>
  <c r="Y10" i="27" s="1"/>
  <c r="N10" i="45"/>
  <c r="X10" i="48"/>
  <c r="Y10" i="28" s="1"/>
  <c r="F10" i="48"/>
  <c r="Y10" i="10" s="1"/>
  <c r="J10" i="45"/>
  <c r="T10" i="48"/>
  <c r="Y10" i="24" s="1"/>
  <c r="AG10" i="48"/>
  <c r="Y10" i="37" s="1"/>
  <c r="D10" i="45"/>
  <c r="AH43" i="48"/>
  <c r="Y43" i="38" s="1"/>
  <c r="AA43" i="48"/>
  <c r="Y43" i="31" s="1"/>
  <c r="N43" i="45"/>
  <c r="AG43" i="48"/>
  <c r="Y43" i="37" s="1"/>
  <c r="M43" i="48"/>
  <c r="Y43" i="17" s="1"/>
  <c r="D43" i="48"/>
  <c r="Y43" i="8" s="1"/>
  <c r="AF43" i="48"/>
  <c r="Y33" i="36" s="1"/>
  <c r="AD43" i="48"/>
  <c r="Y43" i="34" s="1"/>
  <c r="H43" i="48"/>
  <c r="Y43" i="12" s="1"/>
  <c r="I43" i="48"/>
  <c r="Y41" i="13" s="1"/>
  <c r="V43" i="45"/>
  <c r="AC43" i="48"/>
  <c r="Y43" i="33" s="1"/>
  <c r="N43" i="48"/>
  <c r="Y43" i="18" s="1"/>
  <c r="T43" i="45"/>
  <c r="S43" i="48"/>
  <c r="Y43" i="23" s="1"/>
  <c r="P43" i="45"/>
  <c r="J43" i="45"/>
  <c r="T43" i="48"/>
  <c r="Y43" i="24" s="1"/>
  <c r="J43" i="48"/>
  <c r="Y43" i="14" s="1"/>
  <c r="U43" i="48"/>
  <c r="Y43" i="25" s="1"/>
  <c r="F43" i="45"/>
  <c r="R43" i="48"/>
  <c r="Y43" i="22" s="1"/>
  <c r="V43" i="48"/>
  <c r="Y43" i="26" s="1"/>
  <c r="O43" i="48"/>
  <c r="Y7" i="19" s="1"/>
  <c r="W43" i="48"/>
  <c r="Y43" i="27" s="1"/>
  <c r="C43" i="48"/>
  <c r="D43" i="45"/>
  <c r="X43" i="48"/>
  <c r="Y43" i="28" s="1"/>
  <c r="P43" i="48"/>
  <c r="Y43" i="20" s="1"/>
  <c r="E43" i="48"/>
  <c r="Y13" i="9" s="1"/>
  <c r="K43" i="48"/>
  <c r="Y43" i="15" s="1"/>
  <c r="L43" i="45"/>
  <c r="Q43" i="48"/>
  <c r="Y14" i="21" s="1"/>
  <c r="R43" i="45"/>
  <c r="L43" i="48"/>
  <c r="Y43" i="16" s="1"/>
  <c r="H43" i="45"/>
  <c r="AE43" i="48"/>
  <c r="Y33" i="35" s="1"/>
  <c r="Z43" i="48"/>
  <c r="Y43" i="30" s="1"/>
  <c r="F43" i="48"/>
  <c r="Y43" i="10" s="1"/>
  <c r="AB43" i="48"/>
  <c r="Y43" i="32" s="1"/>
  <c r="Y43" i="48"/>
  <c r="Y42" i="29" s="1"/>
  <c r="G43" i="48"/>
  <c r="Y14" i="11" s="1"/>
  <c r="Q34" i="48"/>
  <c r="Y5" i="21" s="1"/>
  <c r="J34" i="45"/>
  <c r="W34" i="48"/>
  <c r="Y34" i="27" s="1"/>
  <c r="N34" i="48"/>
  <c r="Y34" i="18" s="1"/>
  <c r="AB34" i="48"/>
  <c r="Y34" i="32" s="1"/>
  <c r="P34" i="45"/>
  <c r="X34" i="48"/>
  <c r="Y34" i="28" s="1"/>
  <c r="AE34" i="48"/>
  <c r="Y24" i="35" s="1"/>
  <c r="L34" i="48"/>
  <c r="Y34" i="16" s="1"/>
  <c r="J34" i="48"/>
  <c r="Y34" i="14" s="1"/>
  <c r="C34" i="48"/>
  <c r="AD34" i="48"/>
  <c r="Y34" i="34" s="1"/>
  <c r="AG34" i="48"/>
  <c r="Y34" i="37" s="1"/>
  <c r="V34" i="45"/>
  <c r="U34" i="48"/>
  <c r="Y34" i="25" s="1"/>
  <c r="N34" i="45"/>
  <c r="H34" i="45"/>
  <c r="Z34" i="48"/>
  <c r="Y34" i="30" s="1"/>
  <c r="H34" i="48"/>
  <c r="Y34" i="12" s="1"/>
  <c r="D34" i="45"/>
  <c r="G34" i="48"/>
  <c r="Y5" i="11" s="1"/>
  <c r="L34" i="45"/>
  <c r="D34" i="48"/>
  <c r="Y34" i="8" s="1"/>
  <c r="F34" i="45"/>
  <c r="T34" i="45"/>
  <c r="S34" i="48"/>
  <c r="Y34" i="23" s="1"/>
  <c r="M34" i="48"/>
  <c r="Y34" i="17" s="1"/>
  <c r="F34" i="48"/>
  <c r="Y34" i="10" s="1"/>
  <c r="AH34" i="48"/>
  <c r="Y34" i="38" s="1"/>
  <c r="I34" i="48"/>
  <c r="Y32" i="13" s="1"/>
  <c r="AF34" i="48"/>
  <c r="Y24" i="36" s="1"/>
  <c r="Y34" i="48"/>
  <c r="Y33" i="29" s="1"/>
  <c r="R34" i="48"/>
  <c r="Y34" i="22" s="1"/>
  <c r="E34" i="48"/>
  <c r="Y4" i="9" s="1"/>
  <c r="T34" i="48"/>
  <c r="Y34" i="24" s="1"/>
  <c r="R34" i="45"/>
  <c r="P34" i="48"/>
  <c r="Y34" i="20" s="1"/>
  <c r="V34" i="48"/>
  <c r="Y34" i="26" s="1"/>
  <c r="AA34" i="48"/>
  <c r="Y34" i="31" s="1"/>
  <c r="AC34" i="48"/>
  <c r="Y34" i="33" s="1"/>
  <c r="K34" i="48"/>
  <c r="Y34" i="15" s="1"/>
  <c r="O40" i="48"/>
  <c r="Y4" i="19" s="1"/>
  <c r="W40" i="48"/>
  <c r="Y40" i="27" s="1"/>
  <c r="Z40" i="48"/>
  <c r="Y40" i="30" s="1"/>
  <c r="S40" i="48"/>
  <c r="Y40" i="23" s="1"/>
  <c r="C40" i="48"/>
  <c r="T40" i="48"/>
  <c r="Y40" i="24" s="1"/>
  <c r="AD40" i="48"/>
  <c r="Y40" i="34" s="1"/>
  <c r="V40" i="45"/>
  <c r="Q40" i="48"/>
  <c r="Y11" i="21" s="1"/>
  <c r="H40" i="45"/>
  <c r="F40" i="45"/>
  <c r="AH40" i="48"/>
  <c r="Y40" i="38" s="1"/>
  <c r="N40" i="45"/>
  <c r="L40" i="48"/>
  <c r="Y40" i="16" s="1"/>
  <c r="I40" i="48"/>
  <c r="Y38" i="13" s="1"/>
  <c r="AE40" i="48"/>
  <c r="Y30" i="35" s="1"/>
  <c r="F40" i="48"/>
  <c r="Y40" i="10" s="1"/>
  <c r="AF40" i="48"/>
  <c r="Y30" i="36" s="1"/>
  <c r="J40" i="45"/>
  <c r="AG40" i="48"/>
  <c r="Y40" i="37" s="1"/>
  <c r="AB40" i="48"/>
  <c r="Y40" i="32" s="1"/>
  <c r="Y40" i="48"/>
  <c r="Y39" i="29" s="1"/>
  <c r="AA40" i="48"/>
  <c r="Y40" i="31" s="1"/>
  <c r="K40" i="48"/>
  <c r="Y40" i="15" s="1"/>
  <c r="P40" i="45"/>
  <c r="M40" i="48"/>
  <c r="Y40" i="17" s="1"/>
  <c r="D40" i="45"/>
  <c r="AC40" i="48"/>
  <c r="Y40" i="33" s="1"/>
  <c r="E40" i="48"/>
  <c r="Y10" i="9" s="1"/>
  <c r="L40" i="45"/>
  <c r="R40" i="45"/>
  <c r="G40" i="48"/>
  <c r="Y11" i="11" s="1"/>
  <c r="R40" i="48"/>
  <c r="Y40" i="22" s="1"/>
  <c r="D40" i="48"/>
  <c r="Y40" i="8" s="1"/>
  <c r="P40" i="48"/>
  <c r="Y40" i="20" s="1"/>
  <c r="H40" i="48"/>
  <c r="Y40" i="12" s="1"/>
  <c r="V40" i="48"/>
  <c r="Y40" i="26" s="1"/>
  <c r="T40" i="45"/>
  <c r="U40" i="48"/>
  <c r="Y40" i="25" s="1"/>
  <c r="N40" i="48"/>
  <c r="Y40" i="18" s="1"/>
  <c r="X40" i="48"/>
  <c r="Y40" i="28" s="1"/>
  <c r="J40" i="48"/>
  <c r="Y40" i="14" s="1"/>
  <c r="Z26" i="48"/>
  <c r="Y26" i="30" s="1"/>
  <c r="F26" i="45"/>
  <c r="J26" i="45"/>
  <c r="N26" i="48"/>
  <c r="Y26" i="18" s="1"/>
  <c r="L26" i="48"/>
  <c r="Y26" i="16" s="1"/>
  <c r="D26" i="45"/>
  <c r="AA26" i="48"/>
  <c r="Y26" i="31" s="1"/>
  <c r="C26" i="48"/>
  <c r="AC26" i="48"/>
  <c r="Y26" i="33" s="1"/>
  <c r="V26" i="48"/>
  <c r="Y26" i="26" s="1"/>
  <c r="Y26" i="48"/>
  <c r="Y25" i="29" s="1"/>
  <c r="W26" i="48"/>
  <c r="Y26" i="27" s="1"/>
  <c r="R26" i="48"/>
  <c r="Y26" i="22" s="1"/>
  <c r="X26" i="48"/>
  <c r="Y26" i="28" s="1"/>
  <c r="AG26" i="48"/>
  <c r="Y26" i="37" s="1"/>
  <c r="H26" i="45"/>
  <c r="S26" i="48"/>
  <c r="Y26" i="23" s="1"/>
  <c r="D26" i="48"/>
  <c r="Y26" i="8" s="1"/>
  <c r="T26" i="48"/>
  <c r="Y26" i="24" s="1"/>
  <c r="P26" i="45"/>
  <c r="H26" i="48"/>
  <c r="Y26" i="12" s="1"/>
  <c r="P26" i="48"/>
  <c r="Y26" i="20" s="1"/>
  <c r="AD26" i="48"/>
  <c r="Y26" i="34" s="1"/>
  <c r="AB26" i="48"/>
  <c r="Y26" i="32" s="1"/>
  <c r="AE26" i="48"/>
  <c r="Y16" i="35" s="1"/>
  <c r="J26" i="48"/>
  <c r="Y26" i="14" s="1"/>
  <c r="K26" i="48"/>
  <c r="Y26" i="15" s="1"/>
  <c r="I26" i="48"/>
  <c r="Y24" i="13" s="1"/>
  <c r="V26" i="45"/>
  <c r="M26" i="48"/>
  <c r="Y26" i="17" s="1"/>
  <c r="L26" i="45"/>
  <c r="R26" i="45"/>
  <c r="N26" i="45"/>
  <c r="T26" i="45"/>
  <c r="AH26" i="48"/>
  <c r="Y26" i="38" s="1"/>
  <c r="F26" i="48"/>
  <c r="Y26" i="10" s="1"/>
  <c r="U26" i="48"/>
  <c r="Y26" i="25" s="1"/>
  <c r="AF26" i="48"/>
  <c r="Y16" i="36" s="1"/>
  <c r="Z50" i="48"/>
  <c r="Y50" i="30" s="1"/>
  <c r="T50" i="48"/>
  <c r="Y50" i="24" s="1"/>
  <c r="L50" i="45"/>
  <c r="P50" i="48"/>
  <c r="Y50" i="20" s="1"/>
  <c r="H50" i="48"/>
  <c r="Y50" i="12" s="1"/>
  <c r="R50" i="45"/>
  <c r="V50" i="48"/>
  <c r="Y50" i="26" s="1"/>
  <c r="U50" i="48"/>
  <c r="Y50" i="25" s="1"/>
  <c r="H50" i="45"/>
  <c r="AA50" i="48"/>
  <c r="Y50" i="31" s="1"/>
  <c r="T50" i="45"/>
  <c r="D50" i="45"/>
  <c r="Q50" i="48"/>
  <c r="Y21" i="21" s="1"/>
  <c r="M50" i="48"/>
  <c r="Y50" i="17" s="1"/>
  <c r="W50" i="48"/>
  <c r="Y50" i="27" s="1"/>
  <c r="F50" i="48"/>
  <c r="Y50" i="10" s="1"/>
  <c r="AC50" i="48"/>
  <c r="Y50" i="33" s="1"/>
  <c r="L50" i="48"/>
  <c r="Y50" i="16" s="1"/>
  <c r="AG50" i="48"/>
  <c r="Y50" i="37" s="1"/>
  <c r="I50" i="48"/>
  <c r="Y48" i="13" s="1"/>
  <c r="AD50" i="48"/>
  <c r="Y50" i="34" s="1"/>
  <c r="Y50" i="48"/>
  <c r="Y49" i="29" s="1"/>
  <c r="C50" i="48"/>
  <c r="N50" i="48"/>
  <c r="Y50" i="18" s="1"/>
  <c r="P50" i="45"/>
  <c r="F50" i="45"/>
  <c r="AH50" i="48"/>
  <c r="Y50" i="38" s="1"/>
  <c r="V50" i="45"/>
  <c r="AF50" i="48"/>
  <c r="Y40" i="36" s="1"/>
  <c r="AE50" i="48"/>
  <c r="Y40" i="35" s="1"/>
  <c r="R50" i="48"/>
  <c r="Y50" i="22" s="1"/>
  <c r="E50" i="48"/>
  <c r="Y20" i="9" s="1"/>
  <c r="X50" i="48"/>
  <c r="Y50" i="28" s="1"/>
  <c r="S50" i="48"/>
  <c r="Y50" i="23" s="1"/>
  <c r="O50" i="48"/>
  <c r="Y14" i="19" s="1"/>
  <c r="AB50" i="48"/>
  <c r="Y50" i="32" s="1"/>
  <c r="J50" i="48"/>
  <c r="Y50" i="14" s="1"/>
  <c r="G50" i="48"/>
  <c r="Y21" i="11" s="1"/>
  <c r="D50" i="48"/>
  <c r="Y50" i="8" s="1"/>
  <c r="N50" i="45"/>
  <c r="K50" i="48"/>
  <c r="Y50" i="15" s="1"/>
  <c r="J50" i="45"/>
  <c r="J56" i="48"/>
  <c r="Y56" i="14" s="1"/>
  <c r="X56" i="48"/>
  <c r="Y56" i="28" s="1"/>
  <c r="K56" i="48"/>
  <c r="Y56" i="15" s="1"/>
  <c r="N56" i="45"/>
  <c r="L56" i="48"/>
  <c r="Y56" i="16" s="1"/>
  <c r="M56" i="48"/>
  <c r="Y56" i="17" s="1"/>
  <c r="O56" i="48"/>
  <c r="Y20" i="19" s="1"/>
  <c r="E56" i="48"/>
  <c r="Y26" i="9" s="1"/>
  <c r="J56" i="45"/>
  <c r="P56" i="48"/>
  <c r="Y56" i="20" s="1"/>
  <c r="R56" i="45"/>
  <c r="I56" i="48"/>
  <c r="Y54" i="13" s="1"/>
  <c r="AE56" i="48"/>
  <c r="Y46" i="35" s="1"/>
  <c r="U56" i="48"/>
  <c r="Y56" i="25" s="1"/>
  <c r="AA56" i="48"/>
  <c r="Y56" i="31" s="1"/>
  <c r="AG56" i="48"/>
  <c r="Y56" i="37" s="1"/>
  <c r="G56" i="48"/>
  <c r="Y27" i="11" s="1"/>
  <c r="D56" i="45"/>
  <c r="T56" i="48"/>
  <c r="Y56" i="24" s="1"/>
  <c r="H56" i="45"/>
  <c r="V56" i="48"/>
  <c r="Y56" i="26" s="1"/>
  <c r="D56" i="48"/>
  <c r="Y56" i="8" s="1"/>
  <c r="N56" i="48"/>
  <c r="Y56" i="18" s="1"/>
  <c r="H56" i="48"/>
  <c r="Y56" i="12" s="1"/>
  <c r="S56" i="48"/>
  <c r="Y56" i="23" s="1"/>
  <c r="T56" i="45"/>
  <c r="AD56" i="48"/>
  <c r="Y56" i="34" s="1"/>
  <c r="F56" i="48"/>
  <c r="Y56" i="10" s="1"/>
  <c r="Q56" i="48"/>
  <c r="Y27" i="21" s="1"/>
  <c r="AB56" i="48"/>
  <c r="Y56" i="32" s="1"/>
  <c r="AF56" i="48"/>
  <c r="Y46" i="36" s="1"/>
  <c r="Z56" i="48"/>
  <c r="Y56" i="30" s="1"/>
  <c r="Y56" i="48"/>
  <c r="Y55" i="29" s="1"/>
  <c r="P56" i="45"/>
  <c r="AH56" i="48"/>
  <c r="Y56" i="38" s="1"/>
  <c r="F56" i="45"/>
  <c r="AC56" i="48"/>
  <c r="Y56" i="33" s="1"/>
  <c r="V56" i="45"/>
  <c r="R56" i="48"/>
  <c r="Y56" i="22" s="1"/>
  <c r="C56" i="48"/>
  <c r="L56" i="45"/>
  <c r="W56" i="48"/>
  <c r="Y56" i="27" s="1"/>
  <c r="R42" i="48"/>
  <c r="Y42" i="22" s="1"/>
  <c r="H42" i="45"/>
  <c r="AG42" i="48"/>
  <c r="Y42" i="37" s="1"/>
  <c r="G42" i="48"/>
  <c r="Y13" i="11" s="1"/>
  <c r="AH42" i="48"/>
  <c r="Y42" i="38" s="1"/>
  <c r="S42" i="48"/>
  <c r="Y42" i="23" s="1"/>
  <c r="D42" i="48"/>
  <c r="Y42" i="8" s="1"/>
  <c r="P42" i="48"/>
  <c r="Y42" i="20" s="1"/>
  <c r="I42" i="48"/>
  <c r="Y40" i="13" s="1"/>
  <c r="J42" i="48"/>
  <c r="Y42" i="14" s="1"/>
  <c r="N42" i="48"/>
  <c r="Y42" i="18" s="1"/>
  <c r="F42" i="45"/>
  <c r="L42" i="48"/>
  <c r="Y42" i="16" s="1"/>
  <c r="Q42" i="48"/>
  <c r="Y13" i="21" s="1"/>
  <c r="W42" i="48"/>
  <c r="Y42" i="27" s="1"/>
  <c r="F42" i="48"/>
  <c r="Y42" i="10" s="1"/>
  <c r="AD42" i="48"/>
  <c r="Y42" i="34" s="1"/>
  <c r="C42" i="48"/>
  <c r="J42" i="45"/>
  <c r="AB42" i="48"/>
  <c r="Y42" i="32" s="1"/>
  <c r="V42" i="45"/>
  <c r="D42" i="45"/>
  <c r="AC42" i="48"/>
  <c r="Y42" i="33" s="1"/>
  <c r="E42" i="48"/>
  <c r="Y12" i="9" s="1"/>
  <c r="AE42" i="48"/>
  <c r="Y32" i="35" s="1"/>
  <c r="Y42" i="48"/>
  <c r="Y41" i="29" s="1"/>
  <c r="AF42" i="48"/>
  <c r="Y32" i="36" s="1"/>
  <c r="M42" i="48"/>
  <c r="Y42" i="17" s="1"/>
  <c r="P42" i="45"/>
  <c r="V42" i="48"/>
  <c r="Y42" i="26" s="1"/>
  <c r="O42" i="48"/>
  <c r="Y6" i="19" s="1"/>
  <c r="X42" i="48"/>
  <c r="Y42" i="28" s="1"/>
  <c r="L42" i="45"/>
  <c r="R42" i="45"/>
  <c r="N42" i="45"/>
  <c r="H42" i="48"/>
  <c r="Y42" i="12" s="1"/>
  <c r="T42" i="48"/>
  <c r="Y42" i="24" s="1"/>
  <c r="T42" i="45"/>
  <c r="U42" i="48"/>
  <c r="Y42" i="25" s="1"/>
  <c r="K42" i="48"/>
  <c r="Y42" i="15" s="1"/>
  <c r="Z42" i="48"/>
  <c r="Y42" i="30" s="1"/>
  <c r="AA42" i="48"/>
  <c r="Y42" i="31" s="1"/>
  <c r="AG3" i="48"/>
  <c r="Y3" i="37" s="1"/>
  <c r="P3" i="45"/>
  <c r="X3" i="48"/>
  <c r="Y3" i="28" s="1"/>
  <c r="V3" i="48"/>
  <c r="Y3" i="26" s="1"/>
  <c r="H3" i="45"/>
  <c r="D3" i="45"/>
  <c r="AH3" i="48"/>
  <c r="Y3" i="38" s="1"/>
  <c r="J3" i="48"/>
  <c r="Y3" i="14" s="1"/>
  <c r="AC3" i="48"/>
  <c r="Y3" i="33" s="1"/>
  <c r="L3" i="48"/>
  <c r="Y3" i="16" s="1"/>
  <c r="AD3" i="48"/>
  <c r="Y3" i="34" s="1"/>
  <c r="F3" i="48"/>
  <c r="Y3" i="10" s="1"/>
  <c r="R3" i="48"/>
  <c r="Y3" i="22" s="1"/>
  <c r="J3" i="45"/>
  <c r="S3" i="48"/>
  <c r="Y3" i="23" s="1"/>
  <c r="M3" i="48"/>
  <c r="Y3" i="17" s="1"/>
  <c r="Y3" i="48"/>
  <c r="Y2" i="29" s="1"/>
  <c r="Z2" i="29" s="1"/>
  <c r="N3" i="48"/>
  <c r="Y3" i="18" s="1"/>
  <c r="P3" i="48"/>
  <c r="Y3" i="20" s="1"/>
  <c r="F3" i="45"/>
  <c r="T3" i="48"/>
  <c r="Y3" i="24" s="1"/>
  <c r="C3" i="48"/>
  <c r="D3" i="48"/>
  <c r="Y3" i="8" s="1"/>
  <c r="R3" i="45"/>
  <c r="W3" i="48"/>
  <c r="Y3" i="27" s="1"/>
  <c r="N3" i="45"/>
  <c r="L3" i="45"/>
  <c r="U3" i="48"/>
  <c r="Y3" i="25" s="1"/>
  <c r="Z3" i="48"/>
  <c r="Y3" i="30" s="1"/>
  <c r="AB3" i="48"/>
  <c r="Y3" i="32" s="1"/>
  <c r="H3" i="48"/>
  <c r="Y3" i="12" s="1"/>
  <c r="T3" i="45"/>
  <c r="K3" i="48"/>
  <c r="Y3" i="15" s="1"/>
  <c r="V3" i="45"/>
  <c r="AA3" i="48"/>
  <c r="Y3" i="31" s="1"/>
  <c r="K46" i="48"/>
  <c r="Y46" i="15" s="1"/>
  <c r="C46" i="48"/>
  <c r="AB46" i="48"/>
  <c r="Y46" i="32" s="1"/>
  <c r="V46" i="45"/>
  <c r="T46" i="48"/>
  <c r="Y46" i="24" s="1"/>
  <c r="E46" i="48"/>
  <c r="Y16" i="9" s="1"/>
  <c r="Y46" i="48"/>
  <c r="Y45" i="29" s="1"/>
  <c r="AC46" i="48"/>
  <c r="Y46" i="33" s="1"/>
  <c r="H46" i="48"/>
  <c r="Y46" i="12" s="1"/>
  <c r="AG46" i="48"/>
  <c r="Y46" i="37" s="1"/>
  <c r="U46" i="48"/>
  <c r="Y46" i="25" s="1"/>
  <c r="R46" i="45"/>
  <c r="O46" i="48"/>
  <c r="Y10" i="19" s="1"/>
  <c r="M46" i="48"/>
  <c r="Y46" i="17" s="1"/>
  <c r="H46" i="45"/>
  <c r="AH46" i="48"/>
  <c r="Y46" i="38" s="1"/>
  <c r="V46" i="48"/>
  <c r="Y46" i="26" s="1"/>
  <c r="G46" i="48"/>
  <c r="Y17" i="11" s="1"/>
  <c r="AD46" i="48"/>
  <c r="Y46" i="34" s="1"/>
  <c r="N46" i="48"/>
  <c r="Y46" i="18" s="1"/>
  <c r="D46" i="48"/>
  <c r="Y46" i="8" s="1"/>
  <c r="AE46" i="48"/>
  <c r="Y36" i="35" s="1"/>
  <c r="W46" i="48"/>
  <c r="Y46" i="27" s="1"/>
  <c r="P46" i="48"/>
  <c r="Y46" i="20" s="1"/>
  <c r="AF46" i="48"/>
  <c r="Y36" i="36" s="1"/>
  <c r="T46" i="45"/>
  <c r="Q46" i="48"/>
  <c r="Y17" i="21" s="1"/>
  <c r="Z46" i="48"/>
  <c r="Y46" i="30" s="1"/>
  <c r="F46" i="48"/>
  <c r="Y46" i="10" s="1"/>
  <c r="N46" i="45"/>
  <c r="R46" i="48"/>
  <c r="Y46" i="22" s="1"/>
  <c r="J46" i="45"/>
  <c r="D46" i="45"/>
  <c r="J46" i="48"/>
  <c r="Y46" i="14" s="1"/>
  <c r="P46" i="45"/>
  <c r="AA46" i="48"/>
  <c r="Y46" i="31" s="1"/>
  <c r="I46" i="48"/>
  <c r="Y44" i="13" s="1"/>
  <c r="X46" i="48"/>
  <c r="Y46" i="28" s="1"/>
  <c r="S46" i="48"/>
  <c r="Y46" i="23" s="1"/>
  <c r="L46" i="48"/>
  <c r="Y46" i="16" s="1"/>
  <c r="F46" i="45"/>
  <c r="L46" i="45"/>
  <c r="AD25" i="48"/>
  <c r="Y25" i="34" s="1"/>
  <c r="N25" i="45"/>
  <c r="AC25" i="48"/>
  <c r="Y25" i="33" s="1"/>
  <c r="L25" i="45"/>
  <c r="T25" i="48"/>
  <c r="Y25" i="24" s="1"/>
  <c r="R25" i="45"/>
  <c r="V25" i="48"/>
  <c r="Y25" i="26" s="1"/>
  <c r="T25" i="45"/>
  <c r="Y25" i="48"/>
  <c r="Y24" i="29" s="1"/>
  <c r="N25" i="48"/>
  <c r="Y25" i="18" s="1"/>
  <c r="AG25" i="48"/>
  <c r="Y25" i="37" s="1"/>
  <c r="K25" i="48"/>
  <c r="Y25" i="15" s="1"/>
  <c r="J25" i="48"/>
  <c r="Y25" i="14" s="1"/>
  <c r="X25" i="48"/>
  <c r="Y25" i="28" s="1"/>
  <c r="L25" i="48"/>
  <c r="Y25" i="16" s="1"/>
  <c r="Z25" i="48"/>
  <c r="Y25" i="30" s="1"/>
  <c r="AH25" i="48"/>
  <c r="Y25" i="38" s="1"/>
  <c r="F25" i="48"/>
  <c r="Y25" i="10" s="1"/>
  <c r="R25" i="48"/>
  <c r="Y25" i="22" s="1"/>
  <c r="F25" i="45"/>
  <c r="M25" i="48"/>
  <c r="Y25" i="17" s="1"/>
  <c r="H25" i="48"/>
  <c r="Y25" i="12" s="1"/>
  <c r="P25" i="48"/>
  <c r="Y25" i="20" s="1"/>
  <c r="J25" i="45"/>
  <c r="P25" i="45"/>
  <c r="AB25" i="48"/>
  <c r="Y25" i="32" s="1"/>
  <c r="S25" i="48"/>
  <c r="Y25" i="23" s="1"/>
  <c r="AE25" i="48"/>
  <c r="Y15" i="35" s="1"/>
  <c r="U25" i="48"/>
  <c r="Y25" i="25" s="1"/>
  <c r="AF25" i="48"/>
  <c r="Y15" i="36" s="1"/>
  <c r="W25" i="48"/>
  <c r="Y25" i="27" s="1"/>
  <c r="I25" i="48"/>
  <c r="Y23" i="13" s="1"/>
  <c r="C25" i="48"/>
  <c r="H25" i="45"/>
  <c r="AA25" i="48"/>
  <c r="Y25" i="31" s="1"/>
  <c r="V25" i="45"/>
  <c r="D25" i="48"/>
  <c r="Y25" i="8" s="1"/>
  <c r="D25" i="45"/>
  <c r="R15" i="48"/>
  <c r="Y15" i="22" s="1"/>
  <c r="T15" i="48"/>
  <c r="Y15" i="24" s="1"/>
  <c r="D15" i="48"/>
  <c r="Y15" i="8" s="1"/>
  <c r="L15" i="48"/>
  <c r="Y15" i="16" s="1"/>
  <c r="U15" i="48"/>
  <c r="Y15" i="25" s="1"/>
  <c r="N15" i="45"/>
  <c r="W15" i="48"/>
  <c r="Y15" i="27" s="1"/>
  <c r="F15" i="48"/>
  <c r="Y15" i="10" s="1"/>
  <c r="D15" i="45"/>
  <c r="AG15" i="48"/>
  <c r="Y15" i="37" s="1"/>
  <c r="V15" i="48"/>
  <c r="Y15" i="26" s="1"/>
  <c r="AH15" i="48"/>
  <c r="Y15" i="38" s="1"/>
  <c r="M15" i="48"/>
  <c r="Y15" i="17" s="1"/>
  <c r="AD15" i="48"/>
  <c r="Y15" i="34" s="1"/>
  <c r="Y15" i="48"/>
  <c r="Y14" i="29" s="1"/>
  <c r="P15" i="48"/>
  <c r="Y15" i="20" s="1"/>
  <c r="N15" i="48"/>
  <c r="Y15" i="18" s="1"/>
  <c r="AE15" i="48"/>
  <c r="Y5" i="35" s="1"/>
  <c r="P15" i="45"/>
  <c r="AF15" i="48"/>
  <c r="Y5" i="36" s="1"/>
  <c r="I15" i="48"/>
  <c r="Y13" i="13" s="1"/>
  <c r="Z15" i="48"/>
  <c r="Y15" i="30" s="1"/>
  <c r="F15" i="45"/>
  <c r="AA15" i="48"/>
  <c r="Y15" i="31" s="1"/>
  <c r="L15" i="45"/>
  <c r="J15" i="48"/>
  <c r="Y15" i="14" s="1"/>
  <c r="C15" i="48"/>
  <c r="AB15" i="48"/>
  <c r="Y15" i="32" s="1"/>
  <c r="H15" i="48"/>
  <c r="Y15" i="12" s="1"/>
  <c r="V15" i="45"/>
  <c r="K15" i="48"/>
  <c r="Y15" i="15" s="1"/>
  <c r="S15" i="48"/>
  <c r="Y15" i="23" s="1"/>
  <c r="R15" i="45"/>
  <c r="AC15" i="48"/>
  <c r="Y15" i="33" s="1"/>
  <c r="X15" i="48"/>
  <c r="Y15" i="28" s="1"/>
  <c r="T15" i="45"/>
  <c r="J15" i="45"/>
  <c r="H15" i="45"/>
  <c r="AE33" i="48"/>
  <c r="Y23" i="35" s="1"/>
  <c r="N33" i="45"/>
  <c r="E33" i="48"/>
  <c r="Y3" i="9" s="1"/>
  <c r="AF33" i="48"/>
  <c r="Y23" i="36" s="1"/>
  <c r="V33" i="48"/>
  <c r="Y33" i="26" s="1"/>
  <c r="L33" i="45"/>
  <c r="Z33" i="48"/>
  <c r="Y33" i="30" s="1"/>
  <c r="H33" i="48"/>
  <c r="Y33" i="12" s="1"/>
  <c r="D33" i="48"/>
  <c r="Y33" i="8" s="1"/>
  <c r="AA33" i="48"/>
  <c r="Y33" i="31" s="1"/>
  <c r="W33" i="48"/>
  <c r="Y33" i="27" s="1"/>
  <c r="R33" i="45"/>
  <c r="P33" i="48"/>
  <c r="Y33" i="20" s="1"/>
  <c r="X33" i="48"/>
  <c r="Y33" i="28" s="1"/>
  <c r="D33" i="45"/>
  <c r="AG33" i="48"/>
  <c r="Y33" i="37" s="1"/>
  <c r="N33" i="48"/>
  <c r="Y33" i="18" s="1"/>
  <c r="F33" i="45"/>
  <c r="AH33" i="48"/>
  <c r="Y33" i="38" s="1"/>
  <c r="R33" i="48"/>
  <c r="Y33" i="22" s="1"/>
  <c r="T33" i="48"/>
  <c r="Y33" i="24" s="1"/>
  <c r="U33" i="48"/>
  <c r="Y33" i="25" s="1"/>
  <c r="T33" i="45"/>
  <c r="J33" i="48"/>
  <c r="Y33" i="14" s="1"/>
  <c r="F33" i="48"/>
  <c r="Y33" i="10" s="1"/>
  <c r="J33" i="45"/>
  <c r="S33" i="48"/>
  <c r="Y33" i="23" s="1"/>
  <c r="V33" i="45"/>
  <c r="AD33" i="48"/>
  <c r="Y33" i="34" s="1"/>
  <c r="P33" i="45"/>
  <c r="AB33" i="48"/>
  <c r="Y33" i="32" s="1"/>
  <c r="C33" i="48"/>
  <c r="AC33" i="48"/>
  <c r="Y33" i="33" s="1"/>
  <c r="G33" i="48"/>
  <c r="Y4" i="11" s="1"/>
  <c r="Q33" i="48"/>
  <c r="Y4" i="21" s="1"/>
  <c r="Y33" i="48"/>
  <c r="Y32" i="29" s="1"/>
  <c r="I33" i="48"/>
  <c r="Y31" i="13" s="1"/>
  <c r="K33" i="48"/>
  <c r="Y33" i="15" s="1"/>
  <c r="H33" i="45"/>
  <c r="L33" i="48"/>
  <c r="Y33" i="16" s="1"/>
  <c r="M33" i="48"/>
  <c r="Y33" i="17" s="1"/>
  <c r="H2" i="48"/>
  <c r="F2" i="45"/>
  <c r="Z41" i="48"/>
  <c r="Y41" i="30" s="1"/>
  <c r="AG41" i="48"/>
  <c r="Y41" i="37" s="1"/>
  <c r="K41" i="48"/>
  <c r="Y41" i="15" s="1"/>
  <c r="AA41" i="48"/>
  <c r="Y41" i="31" s="1"/>
  <c r="X41" i="48"/>
  <c r="Y41" i="28" s="1"/>
  <c r="L41" i="48"/>
  <c r="Y41" i="16" s="1"/>
  <c r="R41" i="48"/>
  <c r="Y41" i="22" s="1"/>
  <c r="AH41" i="48"/>
  <c r="Y41" i="38" s="1"/>
  <c r="H41" i="48"/>
  <c r="Y41" i="12" s="1"/>
  <c r="AD41" i="48"/>
  <c r="Y41" i="34" s="1"/>
  <c r="C41" i="48"/>
  <c r="F41" i="48"/>
  <c r="Y41" i="10" s="1"/>
  <c r="AC41" i="48"/>
  <c r="Y41" i="33" s="1"/>
  <c r="V41" i="45"/>
  <c r="J41" i="45"/>
  <c r="T41" i="48"/>
  <c r="Y41" i="24" s="1"/>
  <c r="L41" i="45"/>
  <c r="D41" i="45"/>
  <c r="AE41" i="48"/>
  <c r="Y31" i="35" s="1"/>
  <c r="R41" i="45"/>
  <c r="U41" i="48"/>
  <c r="Y41" i="25" s="1"/>
  <c r="H41" i="45"/>
  <c r="V41" i="48"/>
  <c r="Y41" i="26" s="1"/>
  <c r="D41" i="48"/>
  <c r="Y41" i="8" s="1"/>
  <c r="M41" i="48"/>
  <c r="Y41" i="17" s="1"/>
  <c r="T41" i="45"/>
  <c r="AB41" i="48"/>
  <c r="Y41" i="32" s="1"/>
  <c r="N41" i="48"/>
  <c r="Y41" i="18" s="1"/>
  <c r="P41" i="48"/>
  <c r="Y41" i="20" s="1"/>
  <c r="P41" i="45"/>
  <c r="Q41" i="48"/>
  <c r="Y12" i="21" s="1"/>
  <c r="AF41" i="48"/>
  <c r="Y31" i="36" s="1"/>
  <c r="Y41" i="48"/>
  <c r="Y40" i="29" s="1"/>
  <c r="W41" i="48"/>
  <c r="Y41" i="27" s="1"/>
  <c r="I41" i="48"/>
  <c r="Y39" i="13" s="1"/>
  <c r="F41" i="45"/>
  <c r="O41" i="48"/>
  <c r="Y5" i="19" s="1"/>
  <c r="E41" i="48"/>
  <c r="Y11" i="9" s="1"/>
  <c r="J41" i="48"/>
  <c r="Y41" i="14" s="1"/>
  <c r="S41" i="48"/>
  <c r="Y41" i="23" s="1"/>
  <c r="G41" i="48"/>
  <c r="Y12" i="11" s="1"/>
  <c r="N41" i="45"/>
  <c r="V11" i="48"/>
  <c r="Y11" i="26" s="1"/>
  <c r="J11" i="48"/>
  <c r="Y11" i="14" s="1"/>
  <c r="R11" i="45"/>
  <c r="AH11" i="48"/>
  <c r="Y11" i="38" s="1"/>
  <c r="Z11" i="48"/>
  <c r="Y11" i="30" s="1"/>
  <c r="H11" i="45"/>
  <c r="AA11" i="48"/>
  <c r="Y11" i="31" s="1"/>
  <c r="K11" i="48"/>
  <c r="Y11" i="15" s="1"/>
  <c r="D11" i="48"/>
  <c r="Y11" i="8" s="1"/>
  <c r="N11" i="45"/>
  <c r="L11" i="48"/>
  <c r="Y11" i="16" s="1"/>
  <c r="R11" i="48"/>
  <c r="Y11" i="22" s="1"/>
  <c r="AB11" i="48"/>
  <c r="Y11" i="32" s="1"/>
  <c r="H11" i="48"/>
  <c r="Y11" i="12" s="1"/>
  <c r="D11" i="45"/>
  <c r="AG11" i="48"/>
  <c r="Y11" i="37" s="1"/>
  <c r="N11" i="48"/>
  <c r="Y11" i="18" s="1"/>
  <c r="Y11" i="48"/>
  <c r="Y10" i="29" s="1"/>
  <c r="T11" i="45"/>
  <c r="AD11" i="48"/>
  <c r="Y11" i="34" s="1"/>
  <c r="M11" i="48"/>
  <c r="Y11" i="17" s="1"/>
  <c r="F11" i="48"/>
  <c r="Y11" i="10" s="1"/>
  <c r="J11" i="45"/>
  <c r="AC11" i="48"/>
  <c r="Y11" i="33" s="1"/>
  <c r="S11" i="48"/>
  <c r="Y11" i="23" s="1"/>
  <c r="P11" i="45"/>
  <c r="P11" i="48"/>
  <c r="Y11" i="20" s="1"/>
  <c r="I11" i="48"/>
  <c r="Y9" i="13" s="1"/>
  <c r="T11" i="48"/>
  <c r="Y11" i="24" s="1"/>
  <c r="F11" i="45"/>
  <c r="U11" i="48"/>
  <c r="Y11" i="25" s="1"/>
  <c r="C11" i="48"/>
  <c r="W11" i="48"/>
  <c r="Y11" i="27" s="1"/>
  <c r="V11" i="45"/>
  <c r="X11" i="48"/>
  <c r="Y11" i="28" s="1"/>
  <c r="L11" i="45"/>
  <c r="AF31" i="48"/>
  <c r="Y21" i="36" s="1"/>
  <c r="V31" i="45"/>
  <c r="Z31" i="48"/>
  <c r="Y31" i="30" s="1"/>
  <c r="Y31" i="48"/>
  <c r="Y30" i="29" s="1"/>
  <c r="Q31" i="48"/>
  <c r="Y2" i="21" s="1"/>
  <c r="G31" i="48"/>
  <c r="Y2" i="11" s="1"/>
  <c r="J31" i="48"/>
  <c r="Y31" i="14" s="1"/>
  <c r="H31" i="45"/>
  <c r="AB31" i="48"/>
  <c r="Y31" i="32" s="1"/>
  <c r="V31" i="48"/>
  <c r="Y31" i="26" s="1"/>
  <c r="S31" i="48"/>
  <c r="Y31" i="23" s="1"/>
  <c r="K31" i="48"/>
  <c r="Y31" i="15" s="1"/>
  <c r="H31" i="48"/>
  <c r="Y31" i="12" s="1"/>
  <c r="L31" i="48"/>
  <c r="Y31" i="16" s="1"/>
  <c r="AC31" i="48"/>
  <c r="Y31" i="33" s="1"/>
  <c r="T31" i="45"/>
  <c r="D31" i="48"/>
  <c r="Y31" i="8" s="1"/>
  <c r="R31" i="48"/>
  <c r="Y31" i="22" s="1"/>
  <c r="U31" i="48"/>
  <c r="Y31" i="25" s="1"/>
  <c r="T31" i="48"/>
  <c r="Y31" i="24" s="1"/>
  <c r="W31" i="48"/>
  <c r="Y31" i="27" s="1"/>
  <c r="F31" i="48"/>
  <c r="Y31" i="10" s="1"/>
  <c r="M31" i="48"/>
  <c r="Y31" i="17" s="1"/>
  <c r="X31" i="48"/>
  <c r="Y31" i="28" s="1"/>
  <c r="J31" i="45"/>
  <c r="N31" i="48"/>
  <c r="Y31" i="18" s="1"/>
  <c r="AG31" i="48"/>
  <c r="Y31" i="37" s="1"/>
  <c r="L31" i="45"/>
  <c r="N31" i="45"/>
  <c r="AH31" i="48"/>
  <c r="Y31" i="38" s="1"/>
  <c r="P31" i="45"/>
  <c r="D31" i="45"/>
  <c r="AD31" i="48"/>
  <c r="Y31" i="34" s="1"/>
  <c r="I31" i="48"/>
  <c r="Y29" i="13" s="1"/>
  <c r="P31" i="48"/>
  <c r="Y31" i="20" s="1"/>
  <c r="F31" i="45"/>
  <c r="AE31" i="48"/>
  <c r="Y21" i="35" s="1"/>
  <c r="AA31" i="48"/>
  <c r="Y31" i="31" s="1"/>
  <c r="C31" i="48"/>
  <c r="R31" i="45"/>
  <c r="L49" i="48"/>
  <c r="Y49" i="16" s="1"/>
  <c r="P49" i="45"/>
  <c r="M49" i="48"/>
  <c r="Y49" i="17" s="1"/>
  <c r="F49" i="45"/>
  <c r="AG49" i="48"/>
  <c r="Y49" i="37" s="1"/>
  <c r="U49" i="48"/>
  <c r="Y49" i="25" s="1"/>
  <c r="S49" i="48"/>
  <c r="Y49" i="23" s="1"/>
  <c r="N49" i="48"/>
  <c r="Y49" i="18" s="1"/>
  <c r="I49" i="48"/>
  <c r="Y47" i="13" s="1"/>
  <c r="T49" i="48"/>
  <c r="Y49" i="24" s="1"/>
  <c r="R49" i="48"/>
  <c r="Y49" i="22" s="1"/>
  <c r="C49" i="48"/>
  <c r="P49" i="48"/>
  <c r="Y49" i="20" s="1"/>
  <c r="H49" i="48"/>
  <c r="Y49" i="12" s="1"/>
  <c r="H49" i="45"/>
  <c r="AC49" i="48"/>
  <c r="Y49" i="33" s="1"/>
  <c r="T49" i="45"/>
  <c r="D49" i="45"/>
  <c r="AE49" i="48"/>
  <c r="Y39" i="35" s="1"/>
  <c r="J49" i="45"/>
  <c r="AF49" i="48"/>
  <c r="Y39" i="36" s="1"/>
  <c r="V49" i="45"/>
  <c r="V49" i="48"/>
  <c r="Y49" i="26" s="1"/>
  <c r="Z49" i="48"/>
  <c r="Y49" i="30" s="1"/>
  <c r="D49" i="48"/>
  <c r="Y49" i="8" s="1"/>
  <c r="AA49" i="48"/>
  <c r="Y49" i="31" s="1"/>
  <c r="E49" i="48"/>
  <c r="Y19" i="9" s="1"/>
  <c r="AB49" i="48"/>
  <c r="Y49" i="32" s="1"/>
  <c r="L49" i="45"/>
  <c r="Q49" i="48"/>
  <c r="Y20" i="21" s="1"/>
  <c r="G49" i="48"/>
  <c r="Y20" i="11" s="1"/>
  <c r="AH49" i="48"/>
  <c r="Y49" i="38" s="1"/>
  <c r="O49" i="48"/>
  <c r="Y13" i="19" s="1"/>
  <c r="R49" i="45"/>
  <c r="K49" i="48"/>
  <c r="Y49" i="15" s="1"/>
  <c r="Y49" i="48"/>
  <c r="Y48" i="29" s="1"/>
  <c r="W49" i="48"/>
  <c r="Y49" i="27" s="1"/>
  <c r="N49" i="45"/>
  <c r="X49" i="48"/>
  <c r="Y49" i="28" s="1"/>
  <c r="J49" i="48"/>
  <c r="Y49" i="14" s="1"/>
  <c r="AD49" i="48"/>
  <c r="Y49" i="34" s="1"/>
  <c r="F49" i="48"/>
  <c r="Y49" i="10" s="1"/>
  <c r="B3" i="48"/>
  <c r="N8" i="48"/>
  <c r="Y8" i="18" s="1"/>
  <c r="L8" i="45"/>
  <c r="F8" i="45"/>
  <c r="AD8" i="48"/>
  <c r="Y8" i="34" s="1"/>
  <c r="R8" i="45"/>
  <c r="D8" i="45"/>
  <c r="AH8" i="48"/>
  <c r="Y8" i="38" s="1"/>
  <c r="P8" i="48"/>
  <c r="Y8" i="20" s="1"/>
  <c r="AA8" i="48"/>
  <c r="Y8" i="31" s="1"/>
  <c r="H8" i="48"/>
  <c r="Y8" i="12" s="1"/>
  <c r="M8" i="48"/>
  <c r="Y8" i="17" s="1"/>
  <c r="J8" i="45"/>
  <c r="U8" i="48"/>
  <c r="Y8" i="25" s="1"/>
  <c r="AC8" i="48"/>
  <c r="Y8" i="33" s="1"/>
  <c r="D8" i="48"/>
  <c r="Y8" i="8" s="1"/>
  <c r="R8" i="48"/>
  <c r="Y8" i="22" s="1"/>
  <c r="V8" i="48"/>
  <c r="Y8" i="26" s="1"/>
  <c r="S8" i="48"/>
  <c r="Y8" i="23" s="1"/>
  <c r="W8" i="48"/>
  <c r="Y8" i="27" s="1"/>
  <c r="AG8" i="48"/>
  <c r="Y8" i="37" s="1"/>
  <c r="T8" i="45"/>
  <c r="Y8" i="48"/>
  <c r="Y7" i="29" s="1"/>
  <c r="F8" i="48"/>
  <c r="Y8" i="10" s="1"/>
  <c r="J8" i="48"/>
  <c r="Y8" i="14" s="1"/>
  <c r="I8" i="48"/>
  <c r="Y6" i="13" s="1"/>
  <c r="Z8" i="48"/>
  <c r="Y8" i="30" s="1"/>
  <c r="P8" i="45"/>
  <c r="K8" i="48"/>
  <c r="Y8" i="15" s="1"/>
  <c r="L8" i="48"/>
  <c r="Y8" i="16" s="1"/>
  <c r="AB8" i="48"/>
  <c r="Y8" i="32" s="1"/>
  <c r="C8" i="48"/>
  <c r="T8" i="48"/>
  <c r="Y8" i="24" s="1"/>
  <c r="X8" i="48"/>
  <c r="Y8" i="28" s="1"/>
  <c r="V8" i="45"/>
  <c r="H8" i="45"/>
  <c r="N8" i="45"/>
  <c r="V57" i="48"/>
  <c r="Y57" i="26" s="1"/>
  <c r="G57" i="48"/>
  <c r="Y28" i="11" s="1"/>
  <c r="Y57" i="48"/>
  <c r="Y56" i="29" s="1"/>
  <c r="D57" i="48"/>
  <c r="Y57" i="8" s="1"/>
  <c r="W57" i="48"/>
  <c r="Y57" i="27" s="1"/>
  <c r="R57" i="48"/>
  <c r="Y57" i="22" s="1"/>
  <c r="Z57" i="48"/>
  <c r="Y57" i="30" s="1"/>
  <c r="I57" i="48"/>
  <c r="Y55" i="13" s="1"/>
  <c r="T57" i="48"/>
  <c r="Y57" i="24" s="1"/>
  <c r="AA57" i="48"/>
  <c r="Y57" i="31" s="1"/>
  <c r="F57" i="45"/>
  <c r="K57" i="48"/>
  <c r="Y57" i="15" s="1"/>
  <c r="P57" i="48"/>
  <c r="Y57" i="20" s="1"/>
  <c r="C57" i="48"/>
  <c r="L57" i="48"/>
  <c r="Y57" i="16" s="1"/>
  <c r="AD57" i="48"/>
  <c r="Y57" i="34" s="1"/>
  <c r="V57" i="45"/>
  <c r="M57" i="48"/>
  <c r="Y57" i="17" s="1"/>
  <c r="AC57" i="48"/>
  <c r="Y57" i="33" s="1"/>
  <c r="E57" i="48"/>
  <c r="Y27" i="9" s="1"/>
  <c r="F57" i="48"/>
  <c r="Y57" i="10" s="1"/>
  <c r="AE57" i="48"/>
  <c r="Y47" i="35" s="1"/>
  <c r="O57" i="48"/>
  <c r="Y21" i="19" s="1"/>
  <c r="N57" i="48"/>
  <c r="Y57" i="18" s="1"/>
  <c r="AB57" i="48"/>
  <c r="Y57" i="32" s="1"/>
  <c r="P57" i="45"/>
  <c r="Q57" i="48"/>
  <c r="Y28" i="21" s="1"/>
  <c r="D57" i="45"/>
  <c r="U57" i="48"/>
  <c r="Y57" i="25" s="1"/>
  <c r="AF57" i="48"/>
  <c r="Y47" i="36" s="1"/>
  <c r="X57" i="48"/>
  <c r="Y57" i="28" s="1"/>
  <c r="AH57" i="48"/>
  <c r="Y57" i="38" s="1"/>
  <c r="N57" i="45"/>
  <c r="L57" i="45"/>
  <c r="R57" i="45"/>
  <c r="H57" i="45"/>
  <c r="S57" i="48"/>
  <c r="Y57" i="23" s="1"/>
  <c r="J57" i="48"/>
  <c r="Y57" i="14" s="1"/>
  <c r="T57" i="45"/>
  <c r="AG57" i="48"/>
  <c r="Y57" i="37" s="1"/>
  <c r="H57" i="48"/>
  <c r="Y57" i="12" s="1"/>
  <c r="J57" i="45"/>
  <c r="X27" i="48"/>
  <c r="Y27" i="28" s="1"/>
  <c r="L27" i="45"/>
  <c r="J27" i="48"/>
  <c r="Y27" i="14" s="1"/>
  <c r="R27" i="48"/>
  <c r="Y27" i="22" s="1"/>
  <c r="AC27" i="48"/>
  <c r="Y27" i="33" s="1"/>
  <c r="K27" i="48"/>
  <c r="Y27" i="15" s="1"/>
  <c r="H27" i="45"/>
  <c r="AH27" i="48"/>
  <c r="Y27" i="38" s="1"/>
  <c r="L27" i="48"/>
  <c r="Y27" i="16" s="1"/>
  <c r="D27" i="48"/>
  <c r="Y27" i="8" s="1"/>
  <c r="Z27" i="48"/>
  <c r="Y27" i="30" s="1"/>
  <c r="N27" i="45"/>
  <c r="AE27" i="48"/>
  <c r="Y17" i="35" s="1"/>
  <c r="Y27" i="48"/>
  <c r="Y26" i="29" s="1"/>
  <c r="H27" i="48"/>
  <c r="Y27" i="12" s="1"/>
  <c r="AB27" i="48"/>
  <c r="Y27" i="32" s="1"/>
  <c r="M27" i="48"/>
  <c r="Y27" i="17" s="1"/>
  <c r="T27" i="45"/>
  <c r="D27" i="45"/>
  <c r="AG27" i="48"/>
  <c r="Y27" i="37" s="1"/>
  <c r="AD27" i="48"/>
  <c r="Y27" i="34" s="1"/>
  <c r="J27" i="45"/>
  <c r="AF27" i="48"/>
  <c r="Y17" i="36" s="1"/>
  <c r="AA27" i="48"/>
  <c r="Y27" i="31" s="1"/>
  <c r="N27" i="48"/>
  <c r="Y27" i="18" s="1"/>
  <c r="P27" i="45"/>
  <c r="S27" i="48"/>
  <c r="Y27" i="23" s="1"/>
  <c r="I27" i="48"/>
  <c r="Y25" i="13" s="1"/>
  <c r="P27" i="48"/>
  <c r="Y27" i="20" s="1"/>
  <c r="F27" i="45"/>
  <c r="T27" i="48"/>
  <c r="Y27" i="24" s="1"/>
  <c r="F27" i="48"/>
  <c r="Y27" i="10" s="1"/>
  <c r="U27" i="48"/>
  <c r="Y27" i="25" s="1"/>
  <c r="C27" i="48"/>
  <c r="V27" i="48"/>
  <c r="Y27" i="26" s="1"/>
  <c r="V27" i="45"/>
  <c r="W27" i="48"/>
  <c r="Y27" i="27" s="1"/>
  <c r="R27" i="45"/>
  <c r="X47" i="48"/>
  <c r="Y47" i="28" s="1"/>
  <c r="I47" i="48"/>
  <c r="Y45" i="13" s="1"/>
  <c r="G47" i="48"/>
  <c r="Y18" i="11" s="1"/>
  <c r="O47" i="48"/>
  <c r="Y11" i="19" s="1"/>
  <c r="F47" i="45"/>
  <c r="D47" i="48"/>
  <c r="Y47" i="8" s="1"/>
  <c r="AG47" i="48"/>
  <c r="Y47" i="37" s="1"/>
  <c r="C47" i="48"/>
  <c r="N47" i="48"/>
  <c r="Y47" i="18" s="1"/>
  <c r="AH47" i="48"/>
  <c r="Y47" i="38" s="1"/>
  <c r="V47" i="45"/>
  <c r="AD47" i="48"/>
  <c r="Y47" i="34" s="1"/>
  <c r="L47" i="45"/>
  <c r="D47" i="45"/>
  <c r="AE47" i="48"/>
  <c r="Y37" i="35" s="1"/>
  <c r="E47" i="48"/>
  <c r="Y17" i="9" s="1"/>
  <c r="AF47" i="48"/>
  <c r="Y37" i="36" s="1"/>
  <c r="S47" i="48"/>
  <c r="Y47" i="23" s="1"/>
  <c r="Z47" i="48"/>
  <c r="Y47" i="30" s="1"/>
  <c r="T47" i="48"/>
  <c r="Y47" i="24" s="1"/>
  <c r="AA47" i="48"/>
  <c r="Y47" i="31" s="1"/>
  <c r="J47" i="48"/>
  <c r="Y47" i="14" s="1"/>
  <c r="Q47" i="48"/>
  <c r="Y18" i="21" s="1"/>
  <c r="R47" i="45"/>
  <c r="H47" i="48"/>
  <c r="Y47" i="12" s="1"/>
  <c r="U47" i="48"/>
  <c r="Y47" i="25" s="1"/>
  <c r="AB47" i="48"/>
  <c r="Y47" i="32" s="1"/>
  <c r="T47" i="45"/>
  <c r="L47" i="48"/>
  <c r="Y47" i="16" s="1"/>
  <c r="K47" i="48"/>
  <c r="Y47" i="15" s="1"/>
  <c r="F47" i="48"/>
  <c r="Y47" i="10" s="1"/>
  <c r="H47" i="45"/>
  <c r="AC47" i="48"/>
  <c r="Y47" i="33" s="1"/>
  <c r="J47" i="45"/>
  <c r="Y47" i="48"/>
  <c r="Y46" i="29" s="1"/>
  <c r="R47" i="48"/>
  <c r="Y47" i="22" s="1"/>
  <c r="P47" i="48"/>
  <c r="Y47" i="20" s="1"/>
  <c r="V47" i="48"/>
  <c r="Y47" i="26" s="1"/>
  <c r="W47" i="48"/>
  <c r="Y47" i="27" s="1"/>
  <c r="P47" i="45"/>
  <c r="M47" i="48"/>
  <c r="Y47" i="17" s="1"/>
  <c r="N47" i="45"/>
  <c r="AD18" i="48"/>
  <c r="Y18" i="34" s="1"/>
  <c r="K18" i="48"/>
  <c r="Y18" i="15" s="1"/>
  <c r="R18" i="45"/>
  <c r="AF18" i="48"/>
  <c r="Y8" i="36" s="1"/>
  <c r="D18" i="48"/>
  <c r="Y18" i="8" s="1"/>
  <c r="H18" i="45"/>
  <c r="R18" i="48"/>
  <c r="Y18" i="22" s="1"/>
  <c r="N18" i="45"/>
  <c r="D18" i="45"/>
  <c r="S18" i="48"/>
  <c r="Y18" i="23" s="1"/>
  <c r="H18" i="48"/>
  <c r="Y18" i="12" s="1"/>
  <c r="U18" i="48"/>
  <c r="Y18" i="25" s="1"/>
  <c r="AE18" i="48"/>
  <c r="Y8" i="35" s="1"/>
  <c r="Z18" i="48"/>
  <c r="Y18" i="30" s="1"/>
  <c r="X18" i="48"/>
  <c r="Y18" i="28" s="1"/>
  <c r="I18" i="48"/>
  <c r="Y16" i="13" s="1"/>
  <c r="AC18" i="48"/>
  <c r="Y18" i="33" s="1"/>
  <c r="C18" i="48"/>
  <c r="AA18" i="48"/>
  <c r="Y18" i="31" s="1"/>
  <c r="W18" i="48"/>
  <c r="Y18" i="27" s="1"/>
  <c r="AB18" i="48"/>
  <c r="Y18" i="32" s="1"/>
  <c r="F18" i="45"/>
  <c r="P18" i="48"/>
  <c r="Y18" i="20" s="1"/>
  <c r="J18" i="48"/>
  <c r="Y18" i="14" s="1"/>
  <c r="AG18" i="48"/>
  <c r="Y18" i="37" s="1"/>
  <c r="T18" i="45"/>
  <c r="F18" i="48"/>
  <c r="Y18" i="10" s="1"/>
  <c r="J18" i="45"/>
  <c r="Y18" i="48"/>
  <c r="Y17" i="29" s="1"/>
  <c r="AH18" i="48"/>
  <c r="Y18" i="38" s="1"/>
  <c r="P18" i="45"/>
  <c r="L18" i="48"/>
  <c r="Y18" i="16" s="1"/>
  <c r="V18" i="45"/>
  <c r="M18" i="48"/>
  <c r="Y18" i="17" s="1"/>
  <c r="N18" i="48"/>
  <c r="Y18" i="18" s="1"/>
  <c r="T18" i="48"/>
  <c r="Y18" i="24" s="1"/>
  <c r="L18" i="45"/>
  <c r="V18" i="48"/>
  <c r="Y18" i="26" s="1"/>
  <c r="AB30" i="12" a="1"/>
  <c r="AB30" i="12" s="1"/>
  <c r="AB26" i="12" a="1"/>
  <c r="AB26" i="12" s="1"/>
  <c r="AB34" i="12" a="1"/>
  <c r="AB34" i="12" s="1"/>
  <c r="AB28" i="12" a="1"/>
  <c r="AB28" i="12" s="1"/>
  <c r="AB32" i="12" a="1"/>
  <c r="AB32" i="12" s="1"/>
  <c r="F14" i="55" l="1"/>
  <c r="AE2" i="19" s="1"/>
  <c r="AG2" i="36"/>
  <c r="AE12" i="2" s="1"/>
  <c r="AG2" i="29"/>
  <c r="X3" i="2" s="1"/>
  <c r="AI17" i="48"/>
  <c r="AI38" i="48"/>
  <c r="AI9" i="48"/>
  <c r="AG2" i="6"/>
  <c r="B2" i="2" s="1"/>
  <c r="AI12" i="48"/>
  <c r="AI51" i="48"/>
  <c r="AI13" i="48"/>
  <c r="AG2" i="35"/>
  <c r="AD12" i="2" s="1"/>
  <c r="Z3" i="38"/>
  <c r="AG3" i="38" s="1"/>
  <c r="AG3" i="2" s="1"/>
  <c r="Z3" i="36"/>
  <c r="AG3" i="36" s="1"/>
  <c r="Z3" i="35"/>
  <c r="AG3" i="35" s="1"/>
  <c r="AI30" i="48"/>
  <c r="Z3" i="34"/>
  <c r="AG3" i="34" s="1"/>
  <c r="AC3" i="2" s="1"/>
  <c r="Z3" i="37"/>
  <c r="AG3" i="37" s="1"/>
  <c r="AF3" i="2" s="1"/>
  <c r="AI44" i="48"/>
  <c r="AI29" i="48"/>
  <c r="AI55" i="48"/>
  <c r="AI5" i="48"/>
  <c r="AI20" i="48"/>
  <c r="Z3" i="33"/>
  <c r="AG3" i="33" s="1"/>
  <c r="AB3" i="2" s="1"/>
  <c r="AI45" i="48"/>
  <c r="AI16" i="48"/>
  <c r="Z3" i="32"/>
  <c r="AG3" i="32" s="1"/>
  <c r="AA3" i="2" s="1"/>
  <c r="AI22" i="48"/>
  <c r="AI39" i="48"/>
  <c r="Z3" i="30"/>
  <c r="AG3" i="30" s="1"/>
  <c r="Y3" i="2" s="1"/>
  <c r="Z3" i="31"/>
  <c r="AG3" i="31" s="1"/>
  <c r="Z3" i="2" s="1"/>
  <c r="AI28" i="48"/>
  <c r="AI6" i="48"/>
  <c r="Y39" i="6"/>
  <c r="AI37" i="48"/>
  <c r="AI35" i="48"/>
  <c r="AG2" i="15"/>
  <c r="J2" i="2" s="1"/>
  <c r="Z3" i="28"/>
  <c r="AG3" i="28" s="1"/>
  <c r="W3" i="2" s="1"/>
  <c r="Z3" i="29"/>
  <c r="AI14" i="48"/>
  <c r="Z3" i="26"/>
  <c r="AG3" i="26" s="1"/>
  <c r="U3" i="2" s="1"/>
  <c r="Z3" i="27"/>
  <c r="AG3" i="27" s="1"/>
  <c r="V3" i="2" s="1"/>
  <c r="AI4" i="48"/>
  <c r="AI32" i="48"/>
  <c r="AI54" i="48"/>
  <c r="AI23" i="48"/>
  <c r="AI48" i="48"/>
  <c r="AI19" i="48"/>
  <c r="AI21" i="48"/>
  <c r="AI52" i="48"/>
  <c r="AI7" i="48"/>
  <c r="Z3" i="24"/>
  <c r="AG3" i="24" s="1"/>
  <c r="S3" i="2" s="1"/>
  <c r="AI53" i="48"/>
  <c r="Z3" i="23"/>
  <c r="AG3" i="23" s="1"/>
  <c r="R3" i="2" s="1"/>
  <c r="Z3" i="25"/>
  <c r="AG3" i="25" s="1"/>
  <c r="T3" i="2" s="1"/>
  <c r="AI36" i="48"/>
  <c r="Z3" i="20"/>
  <c r="AG3" i="20" s="1"/>
  <c r="O3" i="2" s="1"/>
  <c r="Z3" i="22"/>
  <c r="AG3" i="22" s="1"/>
  <c r="Q3" i="2" s="1"/>
  <c r="Z3" i="17"/>
  <c r="AG3" i="17" s="1"/>
  <c r="L3" i="2" s="1"/>
  <c r="Z3" i="18"/>
  <c r="AG3" i="18" s="1"/>
  <c r="M3" i="2" s="1"/>
  <c r="Z3" i="16"/>
  <c r="AG3" i="16" s="1"/>
  <c r="K3" i="2" s="1"/>
  <c r="Z3" i="14"/>
  <c r="AG3" i="14" s="1"/>
  <c r="I3" i="2" s="1"/>
  <c r="Z3" i="12"/>
  <c r="AG3" i="12" s="1"/>
  <c r="G3" i="2" s="1"/>
  <c r="Z3" i="15"/>
  <c r="AI2" i="48"/>
  <c r="Y2" i="12"/>
  <c r="Z2" i="12" s="1"/>
  <c r="AG2" i="12" s="1"/>
  <c r="G2" i="2" s="1"/>
  <c r="Z3" i="10"/>
  <c r="AG3" i="10" s="1"/>
  <c r="E3" i="2" s="1"/>
  <c r="Z3" i="8"/>
  <c r="AG3" i="8" s="1"/>
  <c r="C3" i="2" s="1"/>
  <c r="AI27" i="48"/>
  <c r="Y27" i="6"/>
  <c r="Y8" i="6"/>
  <c r="AI8" i="48"/>
  <c r="Y18" i="6"/>
  <c r="AI18" i="48"/>
  <c r="Y31" i="6"/>
  <c r="AI31" i="48"/>
  <c r="Y40" i="6"/>
  <c r="AI40" i="48"/>
  <c r="B4" i="48"/>
  <c r="Z4" i="35" s="1"/>
  <c r="AG4" i="35" s="1"/>
  <c r="Y47" i="6"/>
  <c r="AI47" i="48"/>
  <c r="Y15" i="6"/>
  <c r="AI15" i="48"/>
  <c r="Y25" i="6"/>
  <c r="AI25" i="48"/>
  <c r="Y49" i="6"/>
  <c r="AI49" i="48"/>
  <c r="Y42" i="6"/>
  <c r="AI42" i="48"/>
  <c r="Y26" i="6"/>
  <c r="AI26" i="48"/>
  <c r="Y33" i="6"/>
  <c r="AI33" i="48"/>
  <c r="Y46" i="6"/>
  <c r="AI46" i="48"/>
  <c r="Y43" i="6"/>
  <c r="AI43" i="48"/>
  <c r="Y56" i="6"/>
  <c r="AI56" i="48"/>
  <c r="Y34" i="6"/>
  <c r="AI34" i="48"/>
  <c r="Y41" i="6"/>
  <c r="AI41" i="48"/>
  <c r="Y50" i="6"/>
  <c r="AI50" i="48"/>
  <c r="Y57" i="6"/>
  <c r="AI57" i="48"/>
  <c r="Y11" i="6"/>
  <c r="AI11" i="48"/>
  <c r="Y3" i="6"/>
  <c r="Z3" i="6" s="1"/>
  <c r="AI3" i="48"/>
  <c r="Y10" i="6"/>
  <c r="AI10" i="48"/>
  <c r="Y24" i="6"/>
  <c r="AI24" i="48"/>
  <c r="AB25" i="12" a="1"/>
  <c r="AB25" i="12" s="1"/>
  <c r="AG3" i="29" l="1"/>
  <c r="X4" i="2" s="1"/>
  <c r="AG3" i="6"/>
  <c r="B3" i="2" s="1"/>
  <c r="Z4" i="37"/>
  <c r="AG4" i="37" s="1"/>
  <c r="AF4" i="2" s="1"/>
  <c r="Z4" i="38"/>
  <c r="AG4" i="38" s="1"/>
  <c r="AG4" i="2" s="1"/>
  <c r="Z4" i="36"/>
  <c r="AG4" i="36" s="1"/>
  <c r="Z4" i="33"/>
  <c r="AG4" i="33" s="1"/>
  <c r="AB4" i="2" s="1"/>
  <c r="Z4" i="34"/>
  <c r="AG4" i="34" s="1"/>
  <c r="AC4" i="2" s="1"/>
  <c r="Z4" i="31"/>
  <c r="AG4" i="31" s="1"/>
  <c r="Z4" i="2" s="1"/>
  <c r="Z4" i="32"/>
  <c r="AG4" i="32" s="1"/>
  <c r="AA4" i="2" s="1"/>
  <c r="M2" i="1"/>
  <c r="Z4" i="29"/>
  <c r="Z4" i="30"/>
  <c r="AG4" i="30" s="1"/>
  <c r="Y4" i="2" s="1"/>
  <c r="AG3" i="15"/>
  <c r="J3" i="2" s="1"/>
  <c r="Z4" i="27"/>
  <c r="AG4" i="27" s="1"/>
  <c r="V4" i="2" s="1"/>
  <c r="Z4" i="28"/>
  <c r="AG4" i="28" s="1"/>
  <c r="W4" i="2" s="1"/>
  <c r="Z4" i="24"/>
  <c r="AG4" i="24" s="1"/>
  <c r="S4" i="2" s="1"/>
  <c r="Z4" i="26"/>
  <c r="AG4" i="26" s="1"/>
  <c r="U4" i="2" s="1"/>
  <c r="Z4" i="23"/>
  <c r="AG4" i="23" s="1"/>
  <c r="R4" i="2" s="1"/>
  <c r="Z4" i="25"/>
  <c r="AG4" i="25" s="1"/>
  <c r="T4" i="2" s="1"/>
  <c r="Z4" i="20"/>
  <c r="AG4" i="20" s="1"/>
  <c r="O4" i="2" s="1"/>
  <c r="Z4" i="22"/>
  <c r="AG4" i="22" s="1"/>
  <c r="Q4" i="2" s="1"/>
  <c r="Z4" i="17"/>
  <c r="AG4" i="17" s="1"/>
  <c r="L4" i="2" s="1"/>
  <c r="Z4" i="18"/>
  <c r="AG4" i="18" s="1"/>
  <c r="M4" i="2" s="1"/>
  <c r="B2" i="1"/>
  <c r="Z4" i="15"/>
  <c r="Z4" i="16"/>
  <c r="AG4" i="16" s="1"/>
  <c r="K4" i="2" s="1"/>
  <c r="J2" i="1"/>
  <c r="Y2" i="1"/>
  <c r="AA2" i="1"/>
  <c r="Z2" i="1"/>
  <c r="AC2" i="1"/>
  <c r="E2" i="1"/>
  <c r="AB2" i="1"/>
  <c r="Q2" i="1"/>
  <c r="C2" i="1"/>
  <c r="Z2" i="13"/>
  <c r="Z4" i="14"/>
  <c r="AG4" i="14" s="1"/>
  <c r="I4" i="2" s="1"/>
  <c r="G2" i="1"/>
  <c r="AG2" i="1"/>
  <c r="R2" i="1"/>
  <c r="S2" i="1"/>
  <c r="T2" i="1"/>
  <c r="O2" i="1"/>
  <c r="U2" i="1"/>
  <c r="V2" i="1"/>
  <c r="W2" i="1"/>
  <c r="K2" i="1"/>
  <c r="I2" i="1"/>
  <c r="L2" i="1"/>
  <c r="AF2" i="1"/>
  <c r="Z4" i="10"/>
  <c r="AG4" i="10" s="1"/>
  <c r="E4" i="2" s="1"/>
  <c r="Z4" i="12"/>
  <c r="AG4" i="12" s="1"/>
  <c r="G4" i="2" s="1"/>
  <c r="Z4" i="8"/>
  <c r="AG4" i="8" s="1"/>
  <c r="C4" i="2" s="1"/>
  <c r="B5" i="48"/>
  <c r="Z4" i="6"/>
  <c r="AG4" i="6" s="1"/>
  <c r="B4" i="2" s="1"/>
  <c r="AB43" i="12" a="1"/>
  <c r="AB43" i="12" s="1"/>
  <c r="AB40" i="12" a="1"/>
  <c r="AB40" i="12" s="1"/>
  <c r="AB35" i="12" a="1"/>
  <c r="AB35" i="12" s="1"/>
  <c r="AB39" i="12" a="1"/>
  <c r="AB39" i="12" s="1"/>
  <c r="AG4" i="29" l="1"/>
  <c r="X5" i="2" s="1"/>
  <c r="AG2" i="13"/>
  <c r="H4" i="2" s="1"/>
  <c r="Z5" i="37"/>
  <c r="AG5" i="37" s="1"/>
  <c r="AF5" i="2" s="1"/>
  <c r="Z5" i="38"/>
  <c r="AG5" i="38" s="1"/>
  <c r="AG5" i="2" s="1"/>
  <c r="Z5" i="36"/>
  <c r="AG5" i="36" s="1"/>
  <c r="Z5" i="35"/>
  <c r="AG5" i="35" s="1"/>
  <c r="Z5" i="33"/>
  <c r="AG5" i="33" s="1"/>
  <c r="AB5" i="2" s="1"/>
  <c r="Z5" i="34"/>
  <c r="AG5" i="34" s="1"/>
  <c r="AC5" i="2" s="1"/>
  <c r="Z5" i="31"/>
  <c r="AG5" i="31" s="1"/>
  <c r="Z5" i="2" s="1"/>
  <c r="Z5" i="32"/>
  <c r="AG5" i="32" s="1"/>
  <c r="AA5" i="2" s="1"/>
  <c r="Z5" i="29"/>
  <c r="Z5" i="30"/>
  <c r="AG5" i="30" s="1"/>
  <c r="Y5" i="2" s="1"/>
  <c r="E3" i="1"/>
  <c r="I3" i="1"/>
  <c r="Y3" i="1"/>
  <c r="V3" i="1"/>
  <c r="L3" i="1"/>
  <c r="AA3" i="1"/>
  <c r="M3" i="1"/>
  <c r="AG3" i="1"/>
  <c r="O3" i="1"/>
  <c r="B3" i="1"/>
  <c r="C3" i="1"/>
  <c r="X3" i="1"/>
  <c r="AC3" i="1"/>
  <c r="Q3" i="1"/>
  <c r="S3" i="1"/>
  <c r="U3" i="1"/>
  <c r="R3" i="1"/>
  <c r="W3" i="1"/>
  <c r="AB3" i="1"/>
  <c r="Z3" i="1"/>
  <c r="AF3" i="1"/>
  <c r="J3" i="1"/>
  <c r="T3" i="1"/>
  <c r="K3" i="1"/>
  <c r="G3" i="1"/>
  <c r="AG4" i="15"/>
  <c r="J4" i="2" s="1"/>
  <c r="Z5" i="27"/>
  <c r="AG5" i="27" s="1"/>
  <c r="V5" i="2" s="1"/>
  <c r="Z5" i="28"/>
  <c r="AG5" i="28" s="1"/>
  <c r="W5" i="2" s="1"/>
  <c r="Z5" i="24"/>
  <c r="AG5" i="24" s="1"/>
  <c r="S5" i="2" s="1"/>
  <c r="Z5" i="26"/>
  <c r="AG5" i="26" s="1"/>
  <c r="U5" i="2" s="1"/>
  <c r="Z5" i="23"/>
  <c r="AG5" i="23" s="1"/>
  <c r="R5" i="2" s="1"/>
  <c r="Z5" i="25"/>
  <c r="AG5" i="25" s="1"/>
  <c r="T5" i="2" s="1"/>
  <c r="Z5" i="20"/>
  <c r="AG5" i="20" s="1"/>
  <c r="O5" i="2" s="1"/>
  <c r="Z5" i="22"/>
  <c r="AG5" i="22" s="1"/>
  <c r="Q5" i="2" s="1"/>
  <c r="Z5" i="17"/>
  <c r="AG5" i="17" s="1"/>
  <c r="L5" i="2" s="1"/>
  <c r="Z5" i="18"/>
  <c r="AG5" i="18" s="1"/>
  <c r="M5" i="2" s="1"/>
  <c r="Z5" i="15"/>
  <c r="Z5" i="16"/>
  <c r="AG5" i="16" s="1"/>
  <c r="K5" i="2" s="1"/>
  <c r="Z3" i="13"/>
  <c r="Z5" i="14"/>
  <c r="AG5" i="14" s="1"/>
  <c r="I5" i="2" s="1"/>
  <c r="Z5" i="10"/>
  <c r="AG5" i="10" s="1"/>
  <c r="E5" i="2" s="1"/>
  <c r="Z5" i="12"/>
  <c r="AG5" i="12" s="1"/>
  <c r="G5" i="2" s="1"/>
  <c r="Z5" i="8"/>
  <c r="AG5" i="8" s="1"/>
  <c r="C5" i="2" s="1"/>
  <c r="B6" i="48"/>
  <c r="Z5" i="6"/>
  <c r="AG5" i="6" s="1"/>
  <c r="B5" i="2" s="1"/>
  <c r="AB36" i="12" a="1"/>
  <c r="AB36" i="12" s="1"/>
  <c r="AB38" i="12" a="1"/>
  <c r="AB38" i="12" s="1"/>
  <c r="AB42" i="12" a="1"/>
  <c r="AB42" i="12" s="1"/>
  <c r="AB37" i="12" a="1"/>
  <c r="AB37" i="12" s="1"/>
  <c r="AB45" i="12" a="1"/>
  <c r="AB45" i="12" s="1"/>
  <c r="AB46" i="12" a="1"/>
  <c r="AB46" i="12" s="1"/>
  <c r="AB41" i="12" a="1"/>
  <c r="AB41" i="12" s="1"/>
  <c r="AB44" i="12" a="1"/>
  <c r="AB44" i="12" s="1"/>
  <c r="AB50" i="12" a="1"/>
  <c r="AB50" i="12" s="1"/>
  <c r="AG5" i="29" l="1"/>
  <c r="X6" i="2" s="1"/>
  <c r="B4" i="1"/>
  <c r="AG3" i="13"/>
  <c r="H5" i="2" s="1"/>
  <c r="Z6" i="37"/>
  <c r="AG6" i="37" s="1"/>
  <c r="AF6" i="2" s="1"/>
  <c r="Z6" i="36"/>
  <c r="AG6" i="36" s="1"/>
  <c r="Z6" i="38"/>
  <c r="AG6" i="38" s="1"/>
  <c r="AG6" i="2" s="1"/>
  <c r="Z6" i="35"/>
  <c r="AG6" i="35" s="1"/>
  <c r="Z6" i="33"/>
  <c r="AG6" i="33" s="1"/>
  <c r="AB6" i="2" s="1"/>
  <c r="Z6" i="34"/>
  <c r="AG6" i="34" s="1"/>
  <c r="AC6" i="2" s="1"/>
  <c r="Z6" i="31"/>
  <c r="AG6" i="31" s="1"/>
  <c r="Z6" i="2" s="1"/>
  <c r="Z6" i="32"/>
  <c r="AG6" i="32" s="1"/>
  <c r="AA6" i="2" s="1"/>
  <c r="Z6" i="29"/>
  <c r="Z6" i="30"/>
  <c r="AG6" i="30" s="1"/>
  <c r="Y6" i="2" s="1"/>
  <c r="AF4" i="1"/>
  <c r="AA4" i="1"/>
  <c r="E4" i="1"/>
  <c r="R4" i="1"/>
  <c r="C4" i="1"/>
  <c r="J4" i="1"/>
  <c r="V4" i="1"/>
  <c r="AB4" i="1"/>
  <c r="W4" i="1"/>
  <c r="M4" i="1"/>
  <c r="S4" i="1"/>
  <c r="T4" i="1"/>
  <c r="AG4" i="1"/>
  <c r="Z4" i="1"/>
  <c r="U4" i="1"/>
  <c r="Y4" i="1"/>
  <c r="O4" i="1"/>
  <c r="Q4" i="1"/>
  <c r="H4" i="1"/>
  <c r="AC4" i="1"/>
  <c r="I4" i="1"/>
  <c r="L4" i="1"/>
  <c r="X4" i="1"/>
  <c r="G4" i="1"/>
  <c r="K4" i="1"/>
  <c r="AG5" i="15"/>
  <c r="J5" i="2" s="1"/>
  <c r="Z6" i="27"/>
  <c r="AG6" i="27" s="1"/>
  <c r="V6" i="2" s="1"/>
  <c r="Z6" i="28"/>
  <c r="AG6" i="28" s="1"/>
  <c r="W6" i="2" s="1"/>
  <c r="Z6" i="24"/>
  <c r="AG6" i="24" s="1"/>
  <c r="S6" i="2" s="1"/>
  <c r="Z6" i="26"/>
  <c r="AG6" i="26" s="1"/>
  <c r="U6" i="2" s="1"/>
  <c r="Z6" i="23"/>
  <c r="AG6" i="23" s="1"/>
  <c r="R6" i="2" s="1"/>
  <c r="Z6" i="25"/>
  <c r="AG6" i="25" s="1"/>
  <c r="T6" i="2" s="1"/>
  <c r="Z6" i="20"/>
  <c r="AG6" i="20" s="1"/>
  <c r="O6" i="2" s="1"/>
  <c r="Z6" i="22"/>
  <c r="AG6" i="22" s="1"/>
  <c r="Q6" i="2" s="1"/>
  <c r="Z6" i="17"/>
  <c r="AG6" i="17" s="1"/>
  <c r="L6" i="2" s="1"/>
  <c r="Z6" i="18"/>
  <c r="AG6" i="18" s="1"/>
  <c r="M6" i="2" s="1"/>
  <c r="Z6" i="15"/>
  <c r="Z6" i="16"/>
  <c r="AG6" i="16" s="1"/>
  <c r="K6" i="2" s="1"/>
  <c r="Z4" i="13"/>
  <c r="Z6" i="14"/>
  <c r="AG6" i="14" s="1"/>
  <c r="I6" i="2" s="1"/>
  <c r="Z6" i="10"/>
  <c r="AG6" i="10" s="1"/>
  <c r="E6" i="2" s="1"/>
  <c r="Z6" i="12"/>
  <c r="AG6" i="12" s="1"/>
  <c r="G6" i="2" s="1"/>
  <c r="Z6" i="8"/>
  <c r="AG6" i="8" s="1"/>
  <c r="C6" i="2" s="1"/>
  <c r="B7" i="48"/>
  <c r="Z6" i="6"/>
  <c r="AB48" i="12" a="1"/>
  <c r="AB48" i="12" s="1"/>
  <c r="AB47" i="12" a="1"/>
  <c r="AB47" i="12" s="1"/>
  <c r="AB49" i="12" a="1"/>
  <c r="AB49" i="12" s="1"/>
  <c r="AB56" i="12" a="1"/>
  <c r="AB56" i="12" s="1"/>
  <c r="AB52" i="12" a="1"/>
  <c r="AB52" i="12" s="1"/>
  <c r="AB54" i="12" a="1"/>
  <c r="AB54" i="12" s="1"/>
  <c r="AB53" i="12" a="1"/>
  <c r="AB53" i="12" s="1"/>
  <c r="AB55" i="12" a="1"/>
  <c r="AB55" i="12" s="1"/>
  <c r="AB51" i="12" a="1"/>
  <c r="AB51" i="12" s="1"/>
  <c r="AG6" i="29" l="1"/>
  <c r="X7" i="2" s="1"/>
  <c r="AG4" i="13"/>
  <c r="H6" i="2" s="1"/>
  <c r="AG6" i="6"/>
  <c r="B6" i="2" s="1"/>
  <c r="Z7" i="37"/>
  <c r="AG7" i="37" s="1"/>
  <c r="AF7" i="2" s="1"/>
  <c r="Z7" i="36"/>
  <c r="AG7" i="36" s="1"/>
  <c r="Z7" i="38"/>
  <c r="AG7" i="38" s="1"/>
  <c r="AG7" i="2" s="1"/>
  <c r="Z7" i="35"/>
  <c r="AG7" i="35" s="1"/>
  <c r="Z7" i="33"/>
  <c r="AG7" i="33" s="1"/>
  <c r="AB7" i="2" s="1"/>
  <c r="Z7" i="34"/>
  <c r="AG7" i="34" s="1"/>
  <c r="AC7" i="2" s="1"/>
  <c r="Z7" i="31"/>
  <c r="AG7" i="31" s="1"/>
  <c r="Z7" i="2" s="1"/>
  <c r="Z7" i="32"/>
  <c r="AG7" i="32" s="1"/>
  <c r="AA7" i="2" s="1"/>
  <c r="L5" i="1"/>
  <c r="J5" i="1"/>
  <c r="AG5" i="1"/>
  <c r="C5" i="1"/>
  <c r="AB5" i="1"/>
  <c r="U5" i="1"/>
  <c r="W5" i="1"/>
  <c r="I5" i="1"/>
  <c r="Z5" i="1"/>
  <c r="Y5" i="1"/>
  <c r="E5" i="1"/>
  <c r="R5" i="1"/>
  <c r="Q5" i="1"/>
  <c r="AA5" i="1"/>
  <c r="Z7" i="29"/>
  <c r="Z7" i="30"/>
  <c r="AG7" i="30" s="1"/>
  <c r="Y7" i="2" s="1"/>
  <c r="K5" i="1"/>
  <c r="AC5" i="1"/>
  <c r="G5" i="1"/>
  <c r="O5" i="1"/>
  <c r="V5" i="1"/>
  <c r="AG6" i="15"/>
  <c r="J6" i="2" s="1"/>
  <c r="H5" i="1"/>
  <c r="B5" i="1"/>
  <c r="T5" i="1"/>
  <c r="M5" i="1"/>
  <c r="X5" i="1"/>
  <c r="AF5" i="1"/>
  <c r="S5" i="1"/>
  <c r="Z7" i="27"/>
  <c r="AG7" i="27" s="1"/>
  <c r="V7" i="2" s="1"/>
  <c r="Z7" i="28"/>
  <c r="AG7" i="28" s="1"/>
  <c r="W7" i="2" s="1"/>
  <c r="Z7" i="24"/>
  <c r="AG7" i="24" s="1"/>
  <c r="S7" i="2" s="1"/>
  <c r="Z7" i="26"/>
  <c r="AG7" i="26" s="1"/>
  <c r="U7" i="2" s="1"/>
  <c r="Z7" i="23"/>
  <c r="AG7" i="23" s="1"/>
  <c r="R7" i="2" s="1"/>
  <c r="Z7" i="25"/>
  <c r="AG7" i="25" s="1"/>
  <c r="T7" i="2" s="1"/>
  <c r="Z7" i="20"/>
  <c r="AG7" i="20" s="1"/>
  <c r="O7" i="2" s="1"/>
  <c r="Z7" i="22"/>
  <c r="AG7" i="22" s="1"/>
  <c r="Q7" i="2" s="1"/>
  <c r="Z7" i="17"/>
  <c r="AG7" i="17" s="1"/>
  <c r="L7" i="2" s="1"/>
  <c r="Z7" i="18"/>
  <c r="AG7" i="18" s="1"/>
  <c r="M7" i="2" s="1"/>
  <c r="Z7" i="15"/>
  <c r="Z7" i="16"/>
  <c r="AG7" i="16" s="1"/>
  <c r="K7" i="2" s="1"/>
  <c r="Z5" i="13"/>
  <c r="Z7" i="14"/>
  <c r="AG7" i="14" s="1"/>
  <c r="I7" i="2" s="1"/>
  <c r="Z7" i="10"/>
  <c r="AG7" i="10" s="1"/>
  <c r="E7" i="2" s="1"/>
  <c r="Z7" i="12"/>
  <c r="AG7" i="12" s="1"/>
  <c r="G7" i="2" s="1"/>
  <c r="Z7" i="8"/>
  <c r="AG7" i="8" s="1"/>
  <c r="C7" i="2" s="1"/>
  <c r="B8" i="48"/>
  <c r="Z7" i="6"/>
  <c r="AG7" i="6" s="1"/>
  <c r="B7" i="2" s="1"/>
  <c r="AB57" i="12" a="1"/>
  <c r="AB57" i="12" s="1"/>
  <c r="AG7" i="29" l="1"/>
  <c r="X8" i="2" s="1"/>
  <c r="AG5" i="13"/>
  <c r="H7" i="2" s="1"/>
  <c r="Z6" i="1"/>
  <c r="Z8" i="37"/>
  <c r="AG8" i="37" s="1"/>
  <c r="AF8" i="2" s="1"/>
  <c r="Z8" i="36"/>
  <c r="AG8" i="36" s="1"/>
  <c r="Z8" i="38"/>
  <c r="AG8" i="38" s="1"/>
  <c r="AG8" i="2" s="1"/>
  <c r="Z8" i="35"/>
  <c r="AG8" i="35" s="1"/>
  <c r="Z8" i="33"/>
  <c r="AG8" i="33" s="1"/>
  <c r="AB8" i="2" s="1"/>
  <c r="Z8" i="34"/>
  <c r="AG8" i="34" s="1"/>
  <c r="AC8" i="2" s="1"/>
  <c r="Z8" i="31"/>
  <c r="AG8" i="31" s="1"/>
  <c r="Z8" i="2" s="1"/>
  <c r="Z8" i="32"/>
  <c r="AG8" i="32" s="1"/>
  <c r="AA8" i="2" s="1"/>
  <c r="Z8" i="29"/>
  <c r="Z8" i="30"/>
  <c r="AG8" i="30" s="1"/>
  <c r="Y8" i="2" s="1"/>
  <c r="R6" i="1"/>
  <c r="V6" i="1"/>
  <c r="AB6" i="1"/>
  <c r="G6" i="1"/>
  <c r="Y6" i="1"/>
  <c r="S6" i="1"/>
  <c r="AF6" i="1"/>
  <c r="U6" i="1"/>
  <c r="O6" i="1"/>
  <c r="T6" i="1"/>
  <c r="Q6" i="1"/>
  <c r="K6" i="1"/>
  <c r="M6" i="1"/>
  <c r="AA6" i="1"/>
  <c r="B6" i="1"/>
  <c r="AG7" i="15"/>
  <c r="J7" i="2" s="1"/>
  <c r="H6" i="1"/>
  <c r="L6" i="1"/>
  <c r="E6" i="1"/>
  <c r="X6" i="1"/>
  <c r="AC6" i="1"/>
  <c r="J6" i="1"/>
  <c r="AG6" i="1"/>
  <c r="W6" i="1"/>
  <c r="I6" i="1"/>
  <c r="C6" i="1"/>
  <c r="Z8" i="27"/>
  <c r="AG8" i="27" s="1"/>
  <c r="V8" i="2" s="1"/>
  <c r="Z8" i="28"/>
  <c r="AG8" i="28" s="1"/>
  <c r="W8" i="2" s="1"/>
  <c r="Z8" i="24"/>
  <c r="AG8" i="24" s="1"/>
  <c r="S8" i="2" s="1"/>
  <c r="Z8" i="26"/>
  <c r="AG8" i="26" s="1"/>
  <c r="U8" i="2" s="1"/>
  <c r="Z8" i="23"/>
  <c r="AG8" i="23" s="1"/>
  <c r="R8" i="2" s="1"/>
  <c r="Z8" i="25"/>
  <c r="AG8" i="25" s="1"/>
  <c r="T8" i="2" s="1"/>
  <c r="Z8" i="20"/>
  <c r="AG8" i="20" s="1"/>
  <c r="O8" i="2" s="1"/>
  <c r="Z8" i="22"/>
  <c r="AG8" i="22" s="1"/>
  <c r="Q8" i="2" s="1"/>
  <c r="Z8" i="17"/>
  <c r="AG8" i="17" s="1"/>
  <c r="L8" i="2" s="1"/>
  <c r="Z8" i="18"/>
  <c r="AG8" i="18" s="1"/>
  <c r="M8" i="2" s="1"/>
  <c r="Z8" i="15"/>
  <c r="Z8" i="16"/>
  <c r="AG8" i="16" s="1"/>
  <c r="K8" i="2" s="1"/>
  <c r="Z6" i="13"/>
  <c r="Z8" i="14"/>
  <c r="Z8" i="10"/>
  <c r="AG8" i="10" s="1"/>
  <c r="E8" i="2" s="1"/>
  <c r="Z8" i="12"/>
  <c r="AG8" i="12" s="1"/>
  <c r="G8" i="2" s="1"/>
  <c r="Z8" i="8"/>
  <c r="AG8" i="8" s="1"/>
  <c r="C8" i="2" s="1"/>
  <c r="B9" i="48"/>
  <c r="Z8" i="6"/>
  <c r="AG8" i="6" s="1"/>
  <c r="B8" i="2" s="1"/>
  <c r="AD46" i="35" a="1"/>
  <c r="AD46" i="35" s="1"/>
  <c r="AD29" i="35" a="1"/>
  <c r="AD29" i="35" s="1"/>
  <c r="AD20" i="35" a="1"/>
  <c r="AD20" i="35" s="1"/>
  <c r="AD24" i="35" a="1"/>
  <c r="AD24" i="35" s="1"/>
  <c r="AD11" i="35" a="1"/>
  <c r="AD11" i="35" s="1"/>
  <c r="AD36" i="35" a="1"/>
  <c r="AD36" i="35" s="1"/>
  <c r="AD9" i="35" a="1"/>
  <c r="AD9" i="35" s="1"/>
  <c r="AD40" i="35" a="1"/>
  <c r="AD40" i="35" s="1"/>
  <c r="AD22" i="35" a="1"/>
  <c r="AD22" i="35" s="1"/>
  <c r="AD28" i="35" a="1"/>
  <c r="AD28" i="35" s="1"/>
  <c r="AD26" i="35" a="1"/>
  <c r="AD26" i="35" s="1"/>
  <c r="AD4" i="35" a="1"/>
  <c r="AD4" i="35" s="1"/>
  <c r="AD14" i="2" s="1"/>
  <c r="AD13" i="35" a="1"/>
  <c r="AD13" i="35" s="1"/>
  <c r="AD45" i="35" a="1"/>
  <c r="AD45" i="35" s="1"/>
  <c r="AD30" i="35" a="1"/>
  <c r="AD30" i="35" s="1"/>
  <c r="AD37" i="35" a="1"/>
  <c r="AD37" i="35" s="1"/>
  <c r="AD19" i="35" a="1"/>
  <c r="AD19" i="35" s="1"/>
  <c r="AD23" i="35" a="1"/>
  <c r="AD23" i="35" s="1"/>
  <c r="AD33" i="35" a="1"/>
  <c r="AD33" i="35" s="1"/>
  <c r="AD15" i="35" a="1"/>
  <c r="AD15" i="35" s="1"/>
  <c r="AD43" i="35" a="1"/>
  <c r="AD43" i="35" s="1"/>
  <c r="AD32" i="35" a="1"/>
  <c r="AD32" i="35" s="1"/>
  <c r="AD10" i="35" a="1"/>
  <c r="AD10" i="35" s="1"/>
  <c r="AD17" i="35" a="1"/>
  <c r="AD17" i="35" s="1"/>
  <c r="AD41" i="35" a="1"/>
  <c r="AD41" i="35" s="1"/>
  <c r="AD38" i="35" a="1"/>
  <c r="AD38" i="35" s="1"/>
  <c r="AD5" i="35" a="1"/>
  <c r="AD5" i="35" s="1"/>
  <c r="AD15" i="2" s="1"/>
  <c r="AD21" i="35" a="1"/>
  <c r="AD21" i="35" s="1"/>
  <c r="AD35" i="35" a="1"/>
  <c r="AD35" i="35" s="1"/>
  <c r="AD8" i="35" a="1"/>
  <c r="AD8" i="35" s="1"/>
  <c r="AD12" i="35" a="1"/>
  <c r="AD12" i="35" s="1"/>
  <c r="AD16" i="35" a="1"/>
  <c r="AD16" i="35" s="1"/>
  <c r="AD31" i="35" a="1"/>
  <c r="AD31" i="35" s="1"/>
  <c r="AD39" i="35" a="1"/>
  <c r="AD39" i="35" s="1"/>
  <c r="AD27" i="35" a="1"/>
  <c r="AD27" i="35" s="1"/>
  <c r="AD47" i="35" a="1"/>
  <c r="AD47" i="35" s="1"/>
  <c r="AD34" i="35" a="1"/>
  <c r="AD34" i="35" s="1"/>
  <c r="AD44" i="35" a="1"/>
  <c r="AD44" i="35" s="1"/>
  <c r="AD14" i="35" a="1"/>
  <c r="AD14" i="35" s="1"/>
  <c r="AD42" i="35" a="1"/>
  <c r="AD42" i="35" s="1"/>
  <c r="AD7" i="35" a="1"/>
  <c r="AD7" i="35" s="1"/>
  <c r="AD17" i="2" s="1"/>
  <c r="AD6" i="35" a="1"/>
  <c r="AD6" i="35" s="1"/>
  <c r="AD16" i="2" s="1"/>
  <c r="AD18" i="35" a="1"/>
  <c r="AD18" i="35" s="1"/>
  <c r="AD25" i="35" a="1"/>
  <c r="AD25" i="35" s="1"/>
  <c r="AD49" i="35" a="1"/>
  <c r="AD49" i="35" s="1"/>
  <c r="AD48" i="35" a="1"/>
  <c r="AD48" i="35" s="1"/>
  <c r="AD3" i="35" a="1"/>
  <c r="AD3" i="35" s="1"/>
  <c r="AD13" i="2" s="1"/>
  <c r="AG8" i="29" l="1"/>
  <c r="X9" i="2" s="1"/>
  <c r="AD18" i="2"/>
  <c r="AG6" i="13"/>
  <c r="H8" i="2" s="1"/>
  <c r="Z9" i="37"/>
  <c r="AG9" i="37" s="1"/>
  <c r="AF9" i="2" s="1"/>
  <c r="Z9" i="36"/>
  <c r="AG9" i="36" s="1"/>
  <c r="Z9" i="38"/>
  <c r="AG9" i="38" s="1"/>
  <c r="AG9" i="2" s="1"/>
  <c r="Z9" i="35"/>
  <c r="Z9" i="33"/>
  <c r="AG9" i="33" s="1"/>
  <c r="AB9" i="2" s="1"/>
  <c r="Z9" i="34"/>
  <c r="AG9" i="34" s="1"/>
  <c r="AC9" i="2" s="1"/>
  <c r="T7" i="1"/>
  <c r="AF7" i="1"/>
  <c r="Z9" i="31"/>
  <c r="AG9" i="31" s="1"/>
  <c r="Z9" i="2" s="1"/>
  <c r="Z9" i="32"/>
  <c r="AG9" i="32" s="1"/>
  <c r="AA9" i="2" s="1"/>
  <c r="S7" i="1"/>
  <c r="Y7" i="1"/>
  <c r="U7" i="1"/>
  <c r="Z9" i="29"/>
  <c r="Z9" i="30"/>
  <c r="AG9" i="30" s="1"/>
  <c r="Y9" i="2" s="1"/>
  <c r="J7" i="1"/>
  <c r="W7" i="1"/>
  <c r="E7" i="1"/>
  <c r="AC7" i="1"/>
  <c r="R7" i="1"/>
  <c r="C7" i="1"/>
  <c r="G7" i="1"/>
  <c r="Q7" i="1"/>
  <c r="V7" i="1"/>
  <c r="AG8" i="14"/>
  <c r="I8" i="2" s="1"/>
  <c r="AB7" i="1"/>
  <c r="L7" i="1"/>
  <c r="H7" i="1"/>
  <c r="AG7" i="1"/>
  <c r="K7" i="1"/>
  <c r="O7" i="1"/>
  <c r="AG8" i="15"/>
  <c r="J8" i="2" s="1"/>
  <c r="AA7" i="1"/>
  <c r="B7" i="1"/>
  <c r="I7" i="1"/>
  <c r="X7" i="1"/>
  <c r="M7" i="1"/>
  <c r="Z7" i="1"/>
  <c r="Z9" i="27"/>
  <c r="AG9" i="27" s="1"/>
  <c r="V9" i="2" s="1"/>
  <c r="Z9" i="28"/>
  <c r="AG9" i="28" s="1"/>
  <c r="W9" i="2" s="1"/>
  <c r="Z9" i="24"/>
  <c r="AG9" i="24" s="1"/>
  <c r="S9" i="2" s="1"/>
  <c r="Z9" i="26"/>
  <c r="AG9" i="26" s="1"/>
  <c r="U9" i="2" s="1"/>
  <c r="Z9" i="23"/>
  <c r="AG9" i="23" s="1"/>
  <c r="R9" i="2" s="1"/>
  <c r="Z9" i="25"/>
  <c r="AG9" i="25" s="1"/>
  <c r="T9" i="2" s="1"/>
  <c r="Z9" i="20"/>
  <c r="AG9" i="20" s="1"/>
  <c r="O9" i="2" s="1"/>
  <c r="Z9" i="22"/>
  <c r="AG9" i="22" s="1"/>
  <c r="Q9" i="2" s="1"/>
  <c r="Z9" i="17"/>
  <c r="AG9" i="17" s="1"/>
  <c r="L9" i="2" s="1"/>
  <c r="Z9" i="18"/>
  <c r="AG9" i="18" s="1"/>
  <c r="M9" i="2" s="1"/>
  <c r="Z9" i="15"/>
  <c r="Z9" i="16"/>
  <c r="AG9" i="16" s="1"/>
  <c r="K9" i="2" s="1"/>
  <c r="Z7" i="13"/>
  <c r="Z9" i="14"/>
  <c r="AG9" i="14" s="1"/>
  <c r="I9" i="2" s="1"/>
  <c r="Z9" i="10"/>
  <c r="AG9" i="10" s="1"/>
  <c r="E9" i="2" s="1"/>
  <c r="Z9" i="12"/>
  <c r="AG9" i="12" s="1"/>
  <c r="G9" i="2" s="1"/>
  <c r="Z9" i="8"/>
  <c r="AG9" i="8" s="1"/>
  <c r="C9" i="2" s="1"/>
  <c r="B10" i="48"/>
  <c r="Z9" i="6"/>
  <c r="AG9" i="6" s="1"/>
  <c r="B9" i="2" s="1"/>
  <c r="AD45" i="36" a="1"/>
  <c r="AD45" i="36" s="1"/>
  <c r="AD33" i="36" a="1"/>
  <c r="AD33" i="36" s="1"/>
  <c r="AD28" i="36" a="1"/>
  <c r="AD28" i="36" s="1"/>
  <c r="AD26" i="36" a="1"/>
  <c r="AD26" i="36" s="1"/>
  <c r="AD8" i="36" a="1"/>
  <c r="AD8" i="36" s="1"/>
  <c r="AE18" i="2" s="1"/>
  <c r="AD46" i="36" a="1"/>
  <c r="AD46" i="36" s="1"/>
  <c r="AD30" i="36" a="1"/>
  <c r="AD30" i="36" s="1"/>
  <c r="AD12" i="36" a="1"/>
  <c r="AD12" i="36" s="1"/>
  <c r="AD9" i="36" a="1"/>
  <c r="AD9" i="36" s="1"/>
  <c r="AD24" i="36" a="1"/>
  <c r="AD24" i="36" s="1"/>
  <c r="AD34" i="36" a="1"/>
  <c r="AD34" i="36" s="1"/>
  <c r="AD41" i="36" a="1"/>
  <c r="AD41" i="36" s="1"/>
  <c r="AD35" i="36" a="1"/>
  <c r="AD35" i="36" s="1"/>
  <c r="AD20" i="36" a="1"/>
  <c r="AD20" i="36" s="1"/>
  <c r="AD5" i="36" a="1"/>
  <c r="AD5" i="36" s="1"/>
  <c r="AE15" i="2" s="1"/>
  <c r="AD21" i="36" a="1"/>
  <c r="AD21" i="36" s="1"/>
  <c r="AD6" i="36" a="1"/>
  <c r="AD6" i="36" s="1"/>
  <c r="AE16" i="2" s="1"/>
  <c r="AD15" i="36" a="1"/>
  <c r="AD15" i="36" s="1"/>
  <c r="AD27" i="36" a="1"/>
  <c r="AD27" i="36" s="1"/>
  <c r="AD23" i="36" a="1"/>
  <c r="AD23" i="36" s="1"/>
  <c r="AD4" i="36" a="1"/>
  <c r="AD4" i="36" s="1"/>
  <c r="AE14" i="2" s="1"/>
  <c r="AD48" i="36" a="1"/>
  <c r="AD48" i="36" s="1"/>
  <c r="AD42" i="36" a="1"/>
  <c r="AD42" i="36" s="1"/>
  <c r="AD16" i="36" a="1"/>
  <c r="AD16" i="36" s="1"/>
  <c r="AD32" i="36" a="1"/>
  <c r="AD32" i="36" s="1"/>
  <c r="AD17" i="36" a="1"/>
  <c r="AD17" i="36" s="1"/>
  <c r="AD19" i="36" a="1"/>
  <c r="AD19" i="36" s="1"/>
  <c r="AD39" i="36" a="1"/>
  <c r="AD39" i="36" s="1"/>
  <c r="AD36" i="36" a="1"/>
  <c r="AD36" i="36" s="1"/>
  <c r="AD47" i="36" a="1"/>
  <c r="AD47" i="36" s="1"/>
  <c r="AD7" i="36" a="1"/>
  <c r="AD7" i="36" s="1"/>
  <c r="AE17" i="2" s="1"/>
  <c r="AD43" i="36" a="1"/>
  <c r="AD43" i="36" s="1"/>
  <c r="AD49" i="36" a="1"/>
  <c r="AD49" i="36" s="1"/>
  <c r="AD13" i="36" a="1"/>
  <c r="AD13" i="36" s="1"/>
  <c r="AD18" i="36" a="1"/>
  <c r="AD18" i="36" s="1"/>
  <c r="AD14" i="36" a="1"/>
  <c r="AD14" i="36" s="1"/>
  <c r="AD44" i="36" a="1"/>
  <c r="AD44" i="36" s="1"/>
  <c r="AD40" i="36" a="1"/>
  <c r="AD40" i="36" s="1"/>
  <c r="AD29" i="36" a="1"/>
  <c r="AD29" i="36" s="1"/>
  <c r="AD10" i="36" a="1"/>
  <c r="AD10" i="36" s="1"/>
  <c r="AD37" i="36" a="1"/>
  <c r="AD37" i="36" s="1"/>
  <c r="AD31" i="36" a="1"/>
  <c r="AD31" i="36" s="1"/>
  <c r="AD11" i="36" a="1"/>
  <c r="AD11" i="36" s="1"/>
  <c r="AD38" i="36" a="1"/>
  <c r="AD38" i="36" s="1"/>
  <c r="AD25" i="36" a="1"/>
  <c r="AD25" i="36" s="1"/>
  <c r="AD22" i="36" a="1"/>
  <c r="AD22" i="36" s="1"/>
  <c r="AD3" i="36" a="1"/>
  <c r="AD3" i="36" s="1"/>
  <c r="AE13" i="2" s="1"/>
  <c r="AG9" i="29" l="1"/>
  <c r="X10" i="2" s="1"/>
  <c r="AG9" i="35"/>
  <c r="AD19" i="2" s="1"/>
  <c r="AG7" i="13"/>
  <c r="H9" i="2" s="1"/>
  <c r="Z10" i="37"/>
  <c r="AG10" i="37" s="1"/>
  <c r="AF10" i="2" s="1"/>
  <c r="Z10" i="38"/>
  <c r="AG10" i="38" s="1"/>
  <c r="AG10" i="2" s="1"/>
  <c r="Z10" i="36"/>
  <c r="Z10" i="35"/>
  <c r="AE19" i="2"/>
  <c r="Z10" i="33"/>
  <c r="AG10" i="33" s="1"/>
  <c r="AB10" i="2" s="1"/>
  <c r="Z10" i="34"/>
  <c r="AG10" i="34" s="1"/>
  <c r="AC10" i="2" s="1"/>
  <c r="Z10" i="31"/>
  <c r="AG10" i="31" s="1"/>
  <c r="Z10" i="2" s="1"/>
  <c r="Z10" i="32"/>
  <c r="AG10" i="32" s="1"/>
  <c r="AA10" i="2" s="1"/>
  <c r="Z10" i="29"/>
  <c r="Z10" i="30"/>
  <c r="AG10" i="30" s="1"/>
  <c r="Y10" i="2" s="1"/>
  <c r="J8" i="1"/>
  <c r="Z8" i="1"/>
  <c r="Q8" i="1"/>
  <c r="W8" i="1"/>
  <c r="K8" i="1"/>
  <c r="I8" i="1"/>
  <c r="H8" i="1"/>
  <c r="L8" i="1"/>
  <c r="T8" i="1"/>
  <c r="G8" i="1"/>
  <c r="AC8" i="1"/>
  <c r="AA8" i="1"/>
  <c r="E8" i="1"/>
  <c r="O8" i="1"/>
  <c r="R8" i="1"/>
  <c r="Y8" i="1"/>
  <c r="V8" i="1"/>
  <c r="X8" i="1"/>
  <c r="S8" i="1"/>
  <c r="AF8" i="1"/>
  <c r="B8" i="1"/>
  <c r="M8" i="1"/>
  <c r="AG8" i="1"/>
  <c r="C8" i="1"/>
  <c r="U8" i="1"/>
  <c r="AB8" i="1"/>
  <c r="AG9" i="15"/>
  <c r="J9" i="2" s="1"/>
  <c r="Z10" i="27"/>
  <c r="AG10" i="27" s="1"/>
  <c r="V10" i="2" s="1"/>
  <c r="Z10" i="28"/>
  <c r="AG10" i="28" s="1"/>
  <c r="W10" i="2" s="1"/>
  <c r="Z10" i="24"/>
  <c r="AG10" i="24" s="1"/>
  <c r="S10" i="2" s="1"/>
  <c r="Z10" i="26"/>
  <c r="AG10" i="26" s="1"/>
  <c r="U10" i="2" s="1"/>
  <c r="Z10" i="23"/>
  <c r="AG10" i="23" s="1"/>
  <c r="R10" i="2" s="1"/>
  <c r="Z10" i="25"/>
  <c r="AG10" i="25" s="1"/>
  <c r="T10" i="2" s="1"/>
  <c r="Z10" i="20"/>
  <c r="AG10" i="20" s="1"/>
  <c r="O10" i="2" s="1"/>
  <c r="Z10" i="22"/>
  <c r="AG10" i="22" s="1"/>
  <c r="Q10" i="2" s="1"/>
  <c r="Z10" i="17"/>
  <c r="AG10" i="17" s="1"/>
  <c r="L10" i="2" s="1"/>
  <c r="Z10" i="18"/>
  <c r="AG10" i="18" s="1"/>
  <c r="M10" i="2" s="1"/>
  <c r="Z10" i="15"/>
  <c r="Z10" i="16"/>
  <c r="AG10" i="16" s="1"/>
  <c r="K10" i="2" s="1"/>
  <c r="Z8" i="13"/>
  <c r="Z10" i="14"/>
  <c r="AG10" i="14" s="1"/>
  <c r="I10" i="2" s="1"/>
  <c r="Z10" i="10"/>
  <c r="AG10" i="10" s="1"/>
  <c r="E10" i="2" s="1"/>
  <c r="Z10" i="12"/>
  <c r="AG10" i="12" s="1"/>
  <c r="G10" i="2" s="1"/>
  <c r="Z10" i="8"/>
  <c r="AG10" i="8" s="1"/>
  <c r="C10" i="2" s="1"/>
  <c r="B11" i="48"/>
  <c r="Z10" i="6"/>
  <c r="AG10" i="6" s="1"/>
  <c r="B10" i="2" s="1"/>
  <c r="AG10" i="29" l="1"/>
  <c r="X11" i="2" s="1"/>
  <c r="AG10" i="35"/>
  <c r="AD20" i="2" s="1"/>
  <c r="AG8" i="13"/>
  <c r="H10" i="2" s="1"/>
  <c r="AG10" i="36"/>
  <c r="AE20" i="2" s="1"/>
  <c r="Z11" i="37"/>
  <c r="AG11" i="37" s="1"/>
  <c r="AF11" i="2" s="1"/>
  <c r="Z11" i="36"/>
  <c r="Z11" i="38"/>
  <c r="AG11" i="38" s="1"/>
  <c r="AG11" i="2" s="1"/>
  <c r="Z11" i="35"/>
  <c r="Z11" i="33"/>
  <c r="AG11" i="33" s="1"/>
  <c r="AB11" i="2" s="1"/>
  <c r="Z11" i="34"/>
  <c r="AG11" i="34" s="1"/>
  <c r="AC11" i="2" s="1"/>
  <c r="Z11" i="31"/>
  <c r="AG11" i="31" s="1"/>
  <c r="Z11" i="2" s="1"/>
  <c r="Z11" i="32"/>
  <c r="AG11" i="32" s="1"/>
  <c r="AA11" i="2" s="1"/>
  <c r="Z11" i="29"/>
  <c r="Z11" i="30"/>
  <c r="AG11" i="30" s="1"/>
  <c r="Y11" i="2" s="1"/>
  <c r="G9" i="1"/>
  <c r="B9" i="1"/>
  <c r="L9" i="1"/>
  <c r="W9" i="1"/>
  <c r="Z9" i="1"/>
  <c r="M9" i="1"/>
  <c r="U9" i="1"/>
  <c r="I9" i="1"/>
  <c r="S9" i="1"/>
  <c r="C9" i="1"/>
  <c r="T9" i="1"/>
  <c r="AG9" i="1"/>
  <c r="AA9" i="1"/>
  <c r="AF9" i="1"/>
  <c r="O9" i="1"/>
  <c r="X9" i="1"/>
  <c r="H9" i="1"/>
  <c r="V9" i="1"/>
  <c r="Q9" i="1"/>
  <c r="Y9" i="1"/>
  <c r="K9" i="1"/>
  <c r="AC9" i="1"/>
  <c r="J9" i="1"/>
  <c r="AB9" i="1"/>
  <c r="R9" i="1"/>
  <c r="E9" i="1"/>
  <c r="AG10" i="15"/>
  <c r="J10" i="2" s="1"/>
  <c r="Z11" i="27"/>
  <c r="AG11" i="27" s="1"/>
  <c r="V11" i="2" s="1"/>
  <c r="Z11" i="28"/>
  <c r="AG11" i="28" s="1"/>
  <c r="W11" i="2" s="1"/>
  <c r="Z11" i="24"/>
  <c r="AG11" i="24" s="1"/>
  <c r="S11" i="2" s="1"/>
  <c r="Z11" i="26"/>
  <c r="AG11" i="26" s="1"/>
  <c r="U11" i="2" s="1"/>
  <c r="Z11" i="23"/>
  <c r="AG11" i="23" s="1"/>
  <c r="R11" i="2" s="1"/>
  <c r="Z11" i="25"/>
  <c r="AG11" i="25" s="1"/>
  <c r="T11" i="2" s="1"/>
  <c r="Z11" i="20"/>
  <c r="AG11" i="20" s="1"/>
  <c r="O11" i="2" s="1"/>
  <c r="Z11" i="22"/>
  <c r="AG11" i="22" s="1"/>
  <c r="Q11" i="2" s="1"/>
  <c r="Z11" i="17"/>
  <c r="AG11" i="17" s="1"/>
  <c r="L11" i="2" s="1"/>
  <c r="Z11" i="18"/>
  <c r="AG11" i="18" s="1"/>
  <c r="M11" i="2" s="1"/>
  <c r="Z11" i="15"/>
  <c r="Z11" i="16"/>
  <c r="AG11" i="16" s="1"/>
  <c r="K11" i="2" s="1"/>
  <c r="Z9" i="13"/>
  <c r="Z11" i="14"/>
  <c r="AG11" i="14" s="1"/>
  <c r="I11" i="2" s="1"/>
  <c r="Z11" i="10"/>
  <c r="AG11" i="10" s="1"/>
  <c r="E11" i="2" s="1"/>
  <c r="Z11" i="12"/>
  <c r="AG11" i="12" s="1"/>
  <c r="G11" i="2" s="1"/>
  <c r="Z11" i="8"/>
  <c r="AG11" i="8" s="1"/>
  <c r="C11" i="2" s="1"/>
  <c r="B12" i="48"/>
  <c r="Z11" i="6"/>
  <c r="AG11" i="6" s="1"/>
  <c r="B11" i="2" s="1"/>
  <c r="AG11" i="29" l="1"/>
  <c r="X12" i="2" s="1"/>
  <c r="AG11" i="35"/>
  <c r="AD21" i="2" s="1"/>
  <c r="AG9" i="13"/>
  <c r="H11" i="2" s="1"/>
  <c r="AG11" i="36"/>
  <c r="AE21" i="2" s="1"/>
  <c r="Z12" i="35"/>
  <c r="Z12" i="36"/>
  <c r="Z12" i="37"/>
  <c r="AG12" i="37" s="1"/>
  <c r="AF12" i="2" s="1"/>
  <c r="Z12" i="38"/>
  <c r="AG12" i="38" s="1"/>
  <c r="AG12" i="2" s="1"/>
  <c r="Z12" i="33"/>
  <c r="AG12" i="33" s="1"/>
  <c r="AB12" i="2" s="1"/>
  <c r="Z12" i="34"/>
  <c r="AG12" i="34" s="1"/>
  <c r="AC12" i="2" s="1"/>
  <c r="Z12" i="31"/>
  <c r="AG12" i="31" s="1"/>
  <c r="Z12" i="2" s="1"/>
  <c r="Z12" i="32"/>
  <c r="AG12" i="32" s="1"/>
  <c r="AA12" i="2" s="1"/>
  <c r="Z12" i="29"/>
  <c r="Z12" i="30"/>
  <c r="AG12" i="30" s="1"/>
  <c r="Y12" i="2" s="1"/>
  <c r="C10" i="1"/>
  <c r="B10" i="1"/>
  <c r="O10" i="1"/>
  <c r="AB10" i="1"/>
  <c r="R10" i="1"/>
  <c r="M10" i="1"/>
  <c r="S10" i="1"/>
  <c r="K10" i="1"/>
  <c r="W10" i="1"/>
  <c r="U10" i="1"/>
  <c r="AC10" i="1"/>
  <c r="I10" i="1"/>
  <c r="X10" i="1"/>
  <c r="L10" i="1"/>
  <c r="Y10" i="1"/>
  <c r="T10" i="1"/>
  <c r="H10" i="1"/>
  <c r="E10" i="1"/>
  <c r="Q10" i="1"/>
  <c r="Z10" i="1"/>
  <c r="V10" i="1"/>
  <c r="AG10" i="1"/>
  <c r="AF10" i="1"/>
  <c r="AA10" i="1"/>
  <c r="G10" i="1"/>
  <c r="J10" i="1"/>
  <c r="AG11" i="15"/>
  <c r="J11" i="2" s="1"/>
  <c r="Z12" i="27"/>
  <c r="AG12" i="27" s="1"/>
  <c r="V12" i="2" s="1"/>
  <c r="Z12" i="28"/>
  <c r="AG12" i="28" s="1"/>
  <c r="W12" i="2" s="1"/>
  <c r="Z12" i="24"/>
  <c r="AG12" i="24" s="1"/>
  <c r="S12" i="2" s="1"/>
  <c r="Z12" i="26"/>
  <c r="AG12" i="26" s="1"/>
  <c r="U12" i="2" s="1"/>
  <c r="Z12" i="23"/>
  <c r="AG12" i="23" s="1"/>
  <c r="R12" i="2" s="1"/>
  <c r="Z12" i="25"/>
  <c r="AG12" i="25" s="1"/>
  <c r="T12" i="2" s="1"/>
  <c r="Z12" i="20"/>
  <c r="AG12" i="20" s="1"/>
  <c r="O12" i="2" s="1"/>
  <c r="Z12" i="22"/>
  <c r="AG12" i="22" s="1"/>
  <c r="Q12" i="2" s="1"/>
  <c r="Z12" i="17"/>
  <c r="AG12" i="17" s="1"/>
  <c r="L12" i="2" s="1"/>
  <c r="Z12" i="18"/>
  <c r="AG12" i="18" s="1"/>
  <c r="M12" i="2" s="1"/>
  <c r="Z12" i="15"/>
  <c r="Z12" i="16"/>
  <c r="AG12" i="16" s="1"/>
  <c r="K12" i="2" s="1"/>
  <c r="Z10" i="13"/>
  <c r="AG10" i="13" s="1"/>
  <c r="Z12" i="14"/>
  <c r="AG12" i="14" s="1"/>
  <c r="I12" i="2" s="1"/>
  <c r="Z12" i="10"/>
  <c r="AG12" i="10" s="1"/>
  <c r="E12" i="2" s="1"/>
  <c r="Z12" i="12"/>
  <c r="AG12" i="12" s="1"/>
  <c r="G12" i="2" s="1"/>
  <c r="Z12" i="8"/>
  <c r="AG12" i="8" s="1"/>
  <c r="C12" i="2" s="1"/>
  <c r="Z12" i="6"/>
  <c r="B13" i="48"/>
  <c r="AG12" i="29" l="1"/>
  <c r="X13" i="2" s="1"/>
  <c r="AG12" i="36"/>
  <c r="AE22" i="2" s="1"/>
  <c r="AG12" i="35"/>
  <c r="AD22" i="2" s="1"/>
  <c r="Z13" i="35"/>
  <c r="AG13" i="35" s="1"/>
  <c r="Z13" i="36"/>
  <c r="Z13" i="37"/>
  <c r="AG13" i="37" s="1"/>
  <c r="AF13" i="2" s="1"/>
  <c r="Z13" i="38"/>
  <c r="AG13" i="38" s="1"/>
  <c r="AG13" i="2" s="1"/>
  <c r="Z13" i="33"/>
  <c r="AG13" i="33" s="1"/>
  <c r="AB13" i="2" s="1"/>
  <c r="Z13" i="34"/>
  <c r="AG13" i="34" s="1"/>
  <c r="AC13" i="2" s="1"/>
  <c r="Z13" i="31"/>
  <c r="AG13" i="31" s="1"/>
  <c r="Z13" i="2" s="1"/>
  <c r="Z13" i="32"/>
  <c r="AG13" i="32" s="1"/>
  <c r="AA13" i="2" s="1"/>
  <c r="Z13" i="29"/>
  <c r="Z13" i="30"/>
  <c r="AG13" i="30" s="1"/>
  <c r="Y13" i="2" s="1"/>
  <c r="Q11" i="1"/>
  <c r="G11" i="1"/>
  <c r="R11" i="1"/>
  <c r="C11" i="1"/>
  <c r="I11" i="1"/>
  <c r="W11" i="1"/>
  <c r="L11" i="1"/>
  <c r="H11" i="1"/>
  <c r="Z11" i="1"/>
  <c r="S11" i="1"/>
  <c r="J11" i="1"/>
  <c r="X11" i="1"/>
  <c r="U11" i="1"/>
  <c r="E11" i="1"/>
  <c r="B11" i="1"/>
  <c r="AB11" i="1"/>
  <c r="Y11" i="1"/>
  <c r="M11" i="1"/>
  <c r="AC11" i="1"/>
  <c r="T11" i="1"/>
  <c r="V11" i="1"/>
  <c r="K11" i="1"/>
  <c r="O11" i="1"/>
  <c r="AF11" i="1"/>
  <c r="AA11" i="1"/>
  <c r="AG11" i="1"/>
  <c r="H12" i="2"/>
  <c r="AG12" i="15"/>
  <c r="J12" i="2" s="1"/>
  <c r="AG12" i="6"/>
  <c r="B12" i="2" s="1"/>
  <c r="Z13" i="27"/>
  <c r="AG13" i="27" s="1"/>
  <c r="V13" i="2" s="1"/>
  <c r="Z13" i="28"/>
  <c r="AG13" i="28" s="1"/>
  <c r="W13" i="2" s="1"/>
  <c r="Z13" i="24"/>
  <c r="AG13" i="24" s="1"/>
  <c r="S13" i="2" s="1"/>
  <c r="Z13" i="26"/>
  <c r="AG13" i="26" s="1"/>
  <c r="U13" i="2" s="1"/>
  <c r="Z13" i="23"/>
  <c r="AG13" i="23" s="1"/>
  <c r="R13" i="2" s="1"/>
  <c r="Z13" i="25"/>
  <c r="AG13" i="25" s="1"/>
  <c r="T13" i="2" s="1"/>
  <c r="Z13" i="20"/>
  <c r="AG13" i="20" s="1"/>
  <c r="O13" i="2" s="1"/>
  <c r="Z13" i="22"/>
  <c r="AG13" i="22" s="1"/>
  <c r="Q13" i="2" s="1"/>
  <c r="Z13" i="17"/>
  <c r="AG13" i="17" s="1"/>
  <c r="L13" i="2" s="1"/>
  <c r="Z13" i="18"/>
  <c r="AG13" i="18" s="1"/>
  <c r="M13" i="2" s="1"/>
  <c r="Z13" i="15"/>
  <c r="Z13" i="16"/>
  <c r="AG13" i="16" s="1"/>
  <c r="K13" i="2" s="1"/>
  <c r="Z11" i="13"/>
  <c r="Z13" i="14"/>
  <c r="AG13" i="14" s="1"/>
  <c r="I13" i="2" s="1"/>
  <c r="Z13" i="10"/>
  <c r="AG13" i="10" s="1"/>
  <c r="E13" i="2" s="1"/>
  <c r="Z13" i="12"/>
  <c r="AG13" i="12" s="1"/>
  <c r="G13" i="2" s="1"/>
  <c r="Z13" i="8"/>
  <c r="AG13" i="8" s="1"/>
  <c r="C13" i="2" s="1"/>
  <c r="Z13" i="6"/>
  <c r="AG13" i="6" s="1"/>
  <c r="B13" i="2" s="1"/>
  <c r="B14" i="48"/>
  <c r="AG13" i="29" l="1"/>
  <c r="X14" i="2" s="1"/>
  <c r="AG11" i="13"/>
  <c r="H13" i="2" s="1"/>
  <c r="AG13" i="36"/>
  <c r="AE23" i="2" s="1"/>
  <c r="AD23" i="2"/>
  <c r="Z14" i="35"/>
  <c r="AG14" i="35" s="1"/>
  <c r="Z14" i="36"/>
  <c r="Z14" i="37"/>
  <c r="AG14" i="37" s="1"/>
  <c r="AF14" i="2" s="1"/>
  <c r="Z14" i="38"/>
  <c r="AG14" i="38" s="1"/>
  <c r="AG14" i="2" s="1"/>
  <c r="Z14" i="33"/>
  <c r="AG14" i="33" s="1"/>
  <c r="AB14" i="2" s="1"/>
  <c r="Z14" i="34"/>
  <c r="AG14" i="34" s="1"/>
  <c r="AC14" i="2" s="1"/>
  <c r="Z14" i="31"/>
  <c r="AG14" i="31" s="1"/>
  <c r="Z14" i="2" s="1"/>
  <c r="Z14" i="32"/>
  <c r="AG14" i="32" s="1"/>
  <c r="AA14" i="2" s="1"/>
  <c r="Z14" i="29"/>
  <c r="Z14" i="30"/>
  <c r="AG14" i="30" s="1"/>
  <c r="Y14" i="2" s="1"/>
  <c r="J12" i="1"/>
  <c r="H12" i="1"/>
  <c r="Q12" i="1"/>
  <c r="X12" i="1"/>
  <c r="AF12" i="1"/>
  <c r="AD12" i="1"/>
  <c r="S12" i="1"/>
  <c r="L12" i="1"/>
  <c r="U12" i="1"/>
  <c r="V12" i="1"/>
  <c r="O12" i="1"/>
  <c r="I12" i="1"/>
  <c r="AB12" i="1"/>
  <c r="W12" i="1"/>
  <c r="T12" i="1"/>
  <c r="AA12" i="1"/>
  <c r="AE12" i="1"/>
  <c r="B12" i="1"/>
  <c r="AC12" i="1"/>
  <c r="AG12" i="1"/>
  <c r="Z12" i="1"/>
  <c r="M12" i="1"/>
  <c r="R12" i="1"/>
  <c r="G12" i="1"/>
  <c r="Y12" i="1"/>
  <c r="C12" i="1"/>
  <c r="E12" i="1"/>
  <c r="K12" i="1"/>
  <c r="AG13" i="15"/>
  <c r="J13" i="2" s="1"/>
  <c r="Z14" i="27"/>
  <c r="AG14" i="27" s="1"/>
  <c r="V14" i="2" s="1"/>
  <c r="Z14" i="28"/>
  <c r="AG14" i="28" s="1"/>
  <c r="W14" i="2" s="1"/>
  <c r="Z14" i="24"/>
  <c r="AG14" i="24" s="1"/>
  <c r="S14" i="2" s="1"/>
  <c r="Z14" i="26"/>
  <c r="AG14" i="26" s="1"/>
  <c r="U14" i="2" s="1"/>
  <c r="Z14" i="23"/>
  <c r="AG14" i="23" s="1"/>
  <c r="R14" i="2" s="1"/>
  <c r="Z14" i="25"/>
  <c r="AG14" i="25" s="1"/>
  <c r="T14" i="2" s="1"/>
  <c r="Z14" i="20"/>
  <c r="AG14" i="20" s="1"/>
  <c r="O14" i="2" s="1"/>
  <c r="Z14" i="22"/>
  <c r="AG14" i="22" s="1"/>
  <c r="Q14" i="2" s="1"/>
  <c r="Z14" i="17"/>
  <c r="AG14" i="17" s="1"/>
  <c r="L14" i="2" s="1"/>
  <c r="Z14" i="18"/>
  <c r="AG14" i="18" s="1"/>
  <c r="M14" i="2" s="1"/>
  <c r="Z14" i="15"/>
  <c r="Z14" i="16"/>
  <c r="AG14" i="16" s="1"/>
  <c r="K14" i="2" s="1"/>
  <c r="Z12" i="13"/>
  <c r="Z14" i="14"/>
  <c r="AG14" i="14" s="1"/>
  <c r="I14" i="2" s="1"/>
  <c r="Z14" i="10"/>
  <c r="AG14" i="10" s="1"/>
  <c r="E14" i="2" s="1"/>
  <c r="Z14" i="12"/>
  <c r="Z14" i="8"/>
  <c r="AG14" i="8" s="1"/>
  <c r="C14" i="2" s="1"/>
  <c r="Z14" i="6"/>
  <c r="AG14" i="6" s="1"/>
  <c r="B14" i="2" s="1"/>
  <c r="B15" i="48"/>
  <c r="AG14" i="29" l="1"/>
  <c r="X15" i="2" s="1"/>
  <c r="AG12" i="13"/>
  <c r="H14" i="2" s="1"/>
  <c r="AG14" i="36"/>
  <c r="AE24" i="2" s="1"/>
  <c r="AD24" i="2"/>
  <c r="Z15" i="35"/>
  <c r="AG15" i="35" s="1"/>
  <c r="Z15" i="36"/>
  <c r="Z15" i="37"/>
  <c r="AG15" i="37" s="1"/>
  <c r="AF15" i="2" s="1"/>
  <c r="Z15" i="38"/>
  <c r="AG15" i="38" s="1"/>
  <c r="AG15" i="2" s="1"/>
  <c r="Z15" i="33"/>
  <c r="AG15" i="33" s="1"/>
  <c r="AB15" i="2" s="1"/>
  <c r="Z15" i="34"/>
  <c r="AG15" i="34" s="1"/>
  <c r="AC15" i="2" s="1"/>
  <c r="Z15" i="31"/>
  <c r="AG15" i="31" s="1"/>
  <c r="Z15" i="2" s="1"/>
  <c r="Z15" i="32"/>
  <c r="AG15" i="32" s="1"/>
  <c r="AA15" i="2" s="1"/>
  <c r="Z15" i="29"/>
  <c r="Z15" i="30"/>
  <c r="AG15" i="30" s="1"/>
  <c r="Y15" i="2" s="1"/>
  <c r="AA13" i="1"/>
  <c r="AF13" i="1"/>
  <c r="L13" i="1"/>
  <c r="C13" i="1"/>
  <c r="K13" i="1"/>
  <c r="O13" i="1"/>
  <c r="G13" i="1"/>
  <c r="J13" i="1"/>
  <c r="W13" i="1"/>
  <c r="Z13" i="1"/>
  <c r="E13" i="1"/>
  <c r="M13" i="1"/>
  <c r="Y13" i="1"/>
  <c r="B13" i="1"/>
  <c r="T13" i="1"/>
  <c r="I13" i="1"/>
  <c r="H13" i="1"/>
  <c r="AE13" i="1"/>
  <c r="V13" i="1"/>
  <c r="AC13" i="1"/>
  <c r="X13" i="1"/>
  <c r="R13" i="1"/>
  <c r="U13" i="1"/>
  <c r="AB13" i="1"/>
  <c r="AD13" i="1"/>
  <c r="AG13" i="1"/>
  <c r="Q13" i="1"/>
  <c r="S13" i="1"/>
  <c r="AG14" i="12"/>
  <c r="G14" i="2" s="1"/>
  <c r="AG14" i="15"/>
  <c r="J14" i="2" s="1"/>
  <c r="Z15" i="27"/>
  <c r="AG15" i="27" s="1"/>
  <c r="V15" i="2" s="1"/>
  <c r="Z15" i="28"/>
  <c r="AG15" i="28" s="1"/>
  <c r="W15" i="2" s="1"/>
  <c r="Z15" i="24"/>
  <c r="AG15" i="24" s="1"/>
  <c r="S15" i="2" s="1"/>
  <c r="Z15" i="26"/>
  <c r="AG15" i="26" s="1"/>
  <c r="U15" i="2" s="1"/>
  <c r="Z15" i="23"/>
  <c r="AG15" i="23" s="1"/>
  <c r="R15" i="2" s="1"/>
  <c r="Z15" i="25"/>
  <c r="AG15" i="25" s="1"/>
  <c r="T15" i="2" s="1"/>
  <c r="Z15" i="20"/>
  <c r="AG15" i="20" s="1"/>
  <c r="O15" i="2" s="1"/>
  <c r="Z15" i="22"/>
  <c r="AG15" i="22" s="1"/>
  <c r="Q15" i="2" s="1"/>
  <c r="Z15" i="17"/>
  <c r="AG15" i="17" s="1"/>
  <c r="L15" i="2" s="1"/>
  <c r="Z15" i="18"/>
  <c r="AG15" i="18" s="1"/>
  <c r="M15" i="2" s="1"/>
  <c r="Z15" i="15"/>
  <c r="Z15" i="16"/>
  <c r="AG15" i="16" s="1"/>
  <c r="K15" i="2" s="1"/>
  <c r="Z13" i="13"/>
  <c r="Z15" i="14"/>
  <c r="AG15" i="14" s="1"/>
  <c r="I15" i="2" s="1"/>
  <c r="Z15" i="10"/>
  <c r="AG15" i="10" s="1"/>
  <c r="E15" i="2" s="1"/>
  <c r="Z15" i="12"/>
  <c r="AG15" i="12" s="1"/>
  <c r="G15" i="2" s="1"/>
  <c r="Z15" i="8"/>
  <c r="AG15" i="8" s="1"/>
  <c r="C15" i="2" s="1"/>
  <c r="Z15" i="6"/>
  <c r="AG15" i="6" s="1"/>
  <c r="B15" i="2" s="1"/>
  <c r="B16" i="48"/>
  <c r="AG15" i="29" l="1"/>
  <c r="X16" i="2" s="1"/>
  <c r="AG13" i="13"/>
  <c r="H15" i="2" s="1"/>
  <c r="AG15" i="36"/>
  <c r="AE25" i="2" s="1"/>
  <c r="AD25" i="2"/>
  <c r="Z16" i="35"/>
  <c r="AG16" i="35" s="1"/>
  <c r="Z16" i="36"/>
  <c r="Z16" i="37"/>
  <c r="AG16" i="37" s="1"/>
  <c r="AF16" i="2" s="1"/>
  <c r="Z16" i="38"/>
  <c r="AG16" i="38" s="1"/>
  <c r="AG16" i="2" s="1"/>
  <c r="Z16" i="33"/>
  <c r="AG16" i="33" s="1"/>
  <c r="AB16" i="2" s="1"/>
  <c r="Z16" i="34"/>
  <c r="AG16" i="34" s="1"/>
  <c r="AC16" i="2" s="1"/>
  <c r="Z16" i="31"/>
  <c r="AG16" i="31" s="1"/>
  <c r="Z16" i="2" s="1"/>
  <c r="Z16" i="32"/>
  <c r="AG16" i="32" s="1"/>
  <c r="AA16" i="2" s="1"/>
  <c r="J14" i="1"/>
  <c r="Z16" i="29"/>
  <c r="Z16" i="30"/>
  <c r="AG16" i="30" s="1"/>
  <c r="Y16" i="2" s="1"/>
  <c r="H14" i="1"/>
  <c r="L14" i="1"/>
  <c r="AD14" i="1"/>
  <c r="Y14" i="1"/>
  <c r="C14" i="1"/>
  <c r="R14" i="1"/>
  <c r="Z14" i="1"/>
  <c r="G14" i="1"/>
  <c r="T14" i="1"/>
  <c r="AA14" i="1"/>
  <c r="V14" i="1"/>
  <c r="AC14" i="1"/>
  <c r="AF14" i="1"/>
  <c r="S14" i="1"/>
  <c r="AE14" i="1"/>
  <c r="B14" i="1"/>
  <c r="AB14" i="1"/>
  <c r="K14" i="1"/>
  <c r="U14" i="1"/>
  <c r="Q14" i="1"/>
  <c r="E14" i="1"/>
  <c r="W14" i="1"/>
  <c r="O14" i="1"/>
  <c r="AG14" i="1"/>
  <c r="X14" i="1"/>
  <c r="I14" i="1"/>
  <c r="M14" i="1"/>
  <c r="AG15" i="15"/>
  <c r="J15" i="2" s="1"/>
  <c r="Z16" i="27"/>
  <c r="AG16" i="27" s="1"/>
  <c r="V16" i="2" s="1"/>
  <c r="Z16" i="28"/>
  <c r="AG16" i="28" s="1"/>
  <c r="W16" i="2" s="1"/>
  <c r="Z16" i="24"/>
  <c r="AG16" i="24" s="1"/>
  <c r="S16" i="2" s="1"/>
  <c r="Z16" i="26"/>
  <c r="AG16" i="26" s="1"/>
  <c r="U16" i="2" s="1"/>
  <c r="Z16" i="23"/>
  <c r="AG16" i="23" s="1"/>
  <c r="R16" i="2" s="1"/>
  <c r="Z16" i="25"/>
  <c r="AG16" i="25" s="1"/>
  <c r="T16" i="2" s="1"/>
  <c r="Z16" i="20"/>
  <c r="AG16" i="20" s="1"/>
  <c r="O16" i="2" s="1"/>
  <c r="Z16" i="22"/>
  <c r="AG16" i="22" s="1"/>
  <c r="Q16" i="2" s="1"/>
  <c r="Z16" i="17"/>
  <c r="AG16" i="17" s="1"/>
  <c r="L16" i="2" s="1"/>
  <c r="Z16" i="18"/>
  <c r="AG16" i="18" s="1"/>
  <c r="M16" i="2" s="1"/>
  <c r="Z16" i="15"/>
  <c r="Z16" i="16"/>
  <c r="AG16" i="16" s="1"/>
  <c r="K16" i="2" s="1"/>
  <c r="Z14" i="13"/>
  <c r="Z16" i="14"/>
  <c r="AG16" i="14" s="1"/>
  <c r="I16" i="2" s="1"/>
  <c r="Z16" i="10"/>
  <c r="AG16" i="10" s="1"/>
  <c r="E16" i="2" s="1"/>
  <c r="Z16" i="12"/>
  <c r="AG16" i="12" s="1"/>
  <c r="G16" i="2" s="1"/>
  <c r="Z16" i="6"/>
  <c r="AG16" i="6" s="1"/>
  <c r="B16" i="2" s="1"/>
  <c r="Z16" i="8"/>
  <c r="AG16" i="8" s="1"/>
  <c r="C16" i="2" s="1"/>
  <c r="B17" i="48"/>
  <c r="AG16" i="29" l="1"/>
  <c r="X17" i="2" s="1"/>
  <c r="AG14" i="13"/>
  <c r="H16" i="2" s="1"/>
  <c r="AG16" i="36"/>
  <c r="AE26" i="2" s="1"/>
  <c r="AD26" i="2"/>
  <c r="Z17" i="35"/>
  <c r="AG17" i="35" s="1"/>
  <c r="Z17" i="36"/>
  <c r="Z17" i="37"/>
  <c r="AG17" i="37" s="1"/>
  <c r="AF17" i="2" s="1"/>
  <c r="Z17" i="38"/>
  <c r="AG17" i="38" s="1"/>
  <c r="AG17" i="2" s="1"/>
  <c r="Z17" i="33"/>
  <c r="AG17" i="33" s="1"/>
  <c r="AB17" i="2" s="1"/>
  <c r="Z17" i="34"/>
  <c r="AG17" i="34" s="1"/>
  <c r="AC17" i="2" s="1"/>
  <c r="Z17" i="31"/>
  <c r="AG17" i="31" s="1"/>
  <c r="Z17" i="2" s="1"/>
  <c r="Z17" i="32"/>
  <c r="AG17" i="32" s="1"/>
  <c r="AA17" i="2" s="1"/>
  <c r="Z17" i="29"/>
  <c r="Z17" i="30"/>
  <c r="AG17" i="30" s="1"/>
  <c r="Y17" i="2" s="1"/>
  <c r="J15" i="1"/>
  <c r="I15" i="1"/>
  <c r="AG15" i="1"/>
  <c r="E15" i="1"/>
  <c r="AD15" i="1"/>
  <c r="G15" i="1"/>
  <c r="O15" i="1"/>
  <c r="H15" i="1"/>
  <c r="AB15" i="1"/>
  <c r="X15" i="1"/>
  <c r="AF15" i="1"/>
  <c r="L15" i="1"/>
  <c r="R15" i="1"/>
  <c r="M15" i="1"/>
  <c r="V15" i="1"/>
  <c r="S15" i="1"/>
  <c r="AA15" i="1"/>
  <c r="Y15" i="1"/>
  <c r="Q15" i="1"/>
  <c r="C15" i="1"/>
  <c r="AE15" i="1"/>
  <c r="K15" i="1"/>
  <c r="Z15" i="1"/>
  <c r="T15" i="1"/>
  <c r="AC15" i="1"/>
  <c r="B15" i="1"/>
  <c r="W15" i="1"/>
  <c r="U15" i="1"/>
  <c r="AG16" i="15"/>
  <c r="J16" i="2" s="1"/>
  <c r="Z17" i="27"/>
  <c r="AG17" i="27" s="1"/>
  <c r="V17" i="2" s="1"/>
  <c r="Z17" i="28"/>
  <c r="AG17" i="28" s="1"/>
  <c r="W17" i="2" s="1"/>
  <c r="Z17" i="24"/>
  <c r="AG17" i="24" s="1"/>
  <c r="S17" i="2" s="1"/>
  <c r="Z17" i="26"/>
  <c r="AG17" i="26" s="1"/>
  <c r="U17" i="2" s="1"/>
  <c r="Z17" i="23"/>
  <c r="AG17" i="23" s="1"/>
  <c r="R17" i="2" s="1"/>
  <c r="Z17" i="25"/>
  <c r="AG17" i="25" s="1"/>
  <c r="T17" i="2" s="1"/>
  <c r="Z17" i="20"/>
  <c r="AG17" i="20" s="1"/>
  <c r="O17" i="2" s="1"/>
  <c r="Z17" i="22"/>
  <c r="AG17" i="22" s="1"/>
  <c r="Q17" i="2" s="1"/>
  <c r="Z17" i="17"/>
  <c r="AG17" i="17" s="1"/>
  <c r="L17" i="2" s="1"/>
  <c r="Z17" i="18"/>
  <c r="AG17" i="18" s="1"/>
  <c r="M17" i="2" s="1"/>
  <c r="Z17" i="15"/>
  <c r="Z17" i="16"/>
  <c r="AG17" i="16" s="1"/>
  <c r="K17" i="2" s="1"/>
  <c r="Z15" i="13"/>
  <c r="Z17" i="14"/>
  <c r="AG17" i="14" s="1"/>
  <c r="I17" i="2" s="1"/>
  <c r="Z17" i="10"/>
  <c r="AG17" i="10" s="1"/>
  <c r="E17" i="2" s="1"/>
  <c r="Z17" i="12"/>
  <c r="AG17" i="12" s="1"/>
  <c r="G17" i="2" s="1"/>
  <c r="Z17" i="6"/>
  <c r="AG17" i="6" s="1"/>
  <c r="B17" i="2" s="1"/>
  <c r="Z17" i="8"/>
  <c r="AG17" i="8" s="1"/>
  <c r="C17" i="2" s="1"/>
  <c r="B18" i="48"/>
  <c r="AG17" i="29" l="1"/>
  <c r="X18" i="2" s="1"/>
  <c r="AG17" i="36"/>
  <c r="AE27" i="2" s="1"/>
  <c r="AD27" i="2"/>
  <c r="AG15" i="13"/>
  <c r="H17" i="2" s="1"/>
  <c r="Z18" i="35"/>
  <c r="AG18" i="35" s="1"/>
  <c r="Z18" i="36"/>
  <c r="Z18" i="37"/>
  <c r="AG18" i="37" s="1"/>
  <c r="AF18" i="2" s="1"/>
  <c r="Z18" i="38"/>
  <c r="AG18" i="38" s="1"/>
  <c r="AG18" i="2" s="1"/>
  <c r="Z18" i="33"/>
  <c r="AG18" i="33" s="1"/>
  <c r="AB18" i="2" s="1"/>
  <c r="Z18" i="34"/>
  <c r="AG18" i="34" s="1"/>
  <c r="AC18" i="2" s="1"/>
  <c r="Z18" i="31"/>
  <c r="AG18" i="31" s="1"/>
  <c r="Z18" i="2" s="1"/>
  <c r="Z18" i="32"/>
  <c r="AG18" i="32" s="1"/>
  <c r="AA18" i="2" s="1"/>
  <c r="Z18" i="29"/>
  <c r="Z18" i="30"/>
  <c r="AG18" i="30" s="1"/>
  <c r="Y18" i="2" s="1"/>
  <c r="I16" i="1"/>
  <c r="H16" i="1"/>
  <c r="U16" i="1"/>
  <c r="L16" i="1"/>
  <c r="J16" i="1"/>
  <c r="K16" i="1"/>
  <c r="E16" i="1"/>
  <c r="AE16" i="1"/>
  <c r="M16" i="1"/>
  <c r="V16" i="1"/>
  <c r="W16" i="1"/>
  <c r="C16" i="1"/>
  <c r="AD16" i="1"/>
  <c r="B16" i="1"/>
  <c r="AB16" i="1"/>
  <c r="AG16" i="1"/>
  <c r="T16" i="1"/>
  <c r="Y16" i="1"/>
  <c r="X16" i="1"/>
  <c r="AA16" i="1"/>
  <c r="AC16" i="1"/>
  <c r="S16" i="1"/>
  <c r="G16" i="1"/>
  <c r="Z16" i="1"/>
  <c r="O16" i="1"/>
  <c r="Q16" i="1"/>
  <c r="R16" i="1"/>
  <c r="AF16" i="1"/>
  <c r="AG17" i="15"/>
  <c r="J17" i="2" s="1"/>
  <c r="Z18" i="27"/>
  <c r="AG18" i="27" s="1"/>
  <c r="V18" i="2" s="1"/>
  <c r="Z18" i="28"/>
  <c r="AG18" i="28" s="1"/>
  <c r="W18" i="2" s="1"/>
  <c r="Z18" i="24"/>
  <c r="AG18" i="24" s="1"/>
  <c r="S18" i="2" s="1"/>
  <c r="Z18" i="26"/>
  <c r="AG18" i="26" s="1"/>
  <c r="U18" i="2" s="1"/>
  <c r="Z18" i="23"/>
  <c r="AG18" i="23" s="1"/>
  <c r="R18" i="2" s="1"/>
  <c r="Z18" i="25"/>
  <c r="AG18" i="25" s="1"/>
  <c r="T18" i="2" s="1"/>
  <c r="Z18" i="20"/>
  <c r="AG18" i="20" s="1"/>
  <c r="O18" i="2" s="1"/>
  <c r="Z18" i="22"/>
  <c r="AG18" i="22" s="1"/>
  <c r="Q18" i="2" s="1"/>
  <c r="Z18" i="17"/>
  <c r="AG18" i="17" s="1"/>
  <c r="L18" i="2" s="1"/>
  <c r="Z18" i="18"/>
  <c r="AG18" i="18" s="1"/>
  <c r="M18" i="2" s="1"/>
  <c r="Z18" i="15"/>
  <c r="Z18" i="16"/>
  <c r="AG18" i="16" s="1"/>
  <c r="K18" i="2" s="1"/>
  <c r="Z16" i="13"/>
  <c r="Z18" i="14"/>
  <c r="AG18" i="14" s="1"/>
  <c r="I18" i="2" s="1"/>
  <c r="Z18" i="10"/>
  <c r="AG18" i="10" s="1"/>
  <c r="E18" i="2" s="1"/>
  <c r="Z18" i="12"/>
  <c r="AG18" i="12" s="1"/>
  <c r="G18" i="2" s="1"/>
  <c r="Z18" i="6"/>
  <c r="AG18" i="6" s="1"/>
  <c r="B18" i="2" s="1"/>
  <c r="Z18" i="8"/>
  <c r="AG18" i="8" s="1"/>
  <c r="C18" i="2" s="1"/>
  <c r="B19" i="48"/>
  <c r="AG18" i="29" l="1"/>
  <c r="X19" i="2" s="1"/>
  <c r="AG16" i="13"/>
  <c r="H18" i="2" s="1"/>
  <c r="AG18" i="36"/>
  <c r="AE28" i="2" s="1"/>
  <c r="AD28" i="2"/>
  <c r="Z19" i="35"/>
  <c r="AG19" i="35" s="1"/>
  <c r="Z19" i="36"/>
  <c r="Z19" i="37"/>
  <c r="AG19" i="37" s="1"/>
  <c r="AF19" i="2" s="1"/>
  <c r="Z19" i="38"/>
  <c r="AG19" i="38" s="1"/>
  <c r="AG19" i="2" s="1"/>
  <c r="Z19" i="33"/>
  <c r="AG19" i="33" s="1"/>
  <c r="AB19" i="2" s="1"/>
  <c r="Z19" i="34"/>
  <c r="AG19" i="34" s="1"/>
  <c r="AC19" i="2" s="1"/>
  <c r="Z19" i="31"/>
  <c r="AG19" i="31" s="1"/>
  <c r="Z19" i="2" s="1"/>
  <c r="Z19" i="32"/>
  <c r="AG19" i="32" s="1"/>
  <c r="AA19" i="2" s="1"/>
  <c r="Z19" i="29"/>
  <c r="Z19" i="30"/>
  <c r="AG19" i="30" s="1"/>
  <c r="Y19" i="2" s="1"/>
  <c r="AB17" i="1"/>
  <c r="U17" i="1"/>
  <c r="I17" i="1"/>
  <c r="AG17" i="1"/>
  <c r="V17" i="1"/>
  <c r="B17" i="1"/>
  <c r="AD17" i="1"/>
  <c r="AF17" i="1"/>
  <c r="AE17" i="1"/>
  <c r="K17" i="1"/>
  <c r="O17" i="1"/>
  <c r="L17" i="1"/>
  <c r="R17" i="1"/>
  <c r="S17" i="1"/>
  <c r="Y17" i="1"/>
  <c r="Q17" i="1"/>
  <c r="AC17" i="1"/>
  <c r="C17" i="1"/>
  <c r="G17" i="1"/>
  <c r="M17" i="1"/>
  <c r="Z17" i="1"/>
  <c r="H17" i="1"/>
  <c r="X17" i="1"/>
  <c r="W17" i="1"/>
  <c r="AA17" i="1"/>
  <c r="E17" i="1"/>
  <c r="T17" i="1"/>
  <c r="J17" i="1"/>
  <c r="AG18" i="15"/>
  <c r="J18" i="2" s="1"/>
  <c r="Z19" i="27"/>
  <c r="AG19" i="27" s="1"/>
  <c r="V19" i="2" s="1"/>
  <c r="Z19" i="28"/>
  <c r="AG19" i="28" s="1"/>
  <c r="W19" i="2" s="1"/>
  <c r="Z19" i="24"/>
  <c r="AG19" i="24" s="1"/>
  <c r="S19" i="2" s="1"/>
  <c r="Z19" i="26"/>
  <c r="AG19" i="26" s="1"/>
  <c r="U19" i="2" s="1"/>
  <c r="Z19" i="23"/>
  <c r="AG19" i="23" s="1"/>
  <c r="R19" i="2" s="1"/>
  <c r="Z19" i="25"/>
  <c r="AG19" i="25" s="1"/>
  <c r="T19" i="2" s="1"/>
  <c r="Z19" i="20"/>
  <c r="AG19" i="20" s="1"/>
  <c r="O19" i="2" s="1"/>
  <c r="Z19" i="22"/>
  <c r="AG19" i="22" s="1"/>
  <c r="Q19" i="2" s="1"/>
  <c r="Z19" i="17"/>
  <c r="AG19" i="17" s="1"/>
  <c r="L19" i="2" s="1"/>
  <c r="Z19" i="18"/>
  <c r="AG19" i="18" s="1"/>
  <c r="M19" i="2" s="1"/>
  <c r="Z19" i="15"/>
  <c r="Z19" i="16"/>
  <c r="AG19" i="16" s="1"/>
  <c r="K19" i="2" s="1"/>
  <c r="Z17" i="13"/>
  <c r="Z19" i="14"/>
  <c r="AG19" i="14" s="1"/>
  <c r="I19" i="2" s="1"/>
  <c r="Z19" i="10"/>
  <c r="AG19" i="10" s="1"/>
  <c r="E19" i="2" s="1"/>
  <c r="Z19" i="12"/>
  <c r="AG19" i="12" s="1"/>
  <c r="G19" i="2" s="1"/>
  <c r="Z19" i="6"/>
  <c r="AG19" i="6" s="1"/>
  <c r="B19" i="2" s="1"/>
  <c r="Z19" i="8"/>
  <c r="B20" i="48"/>
  <c r="AG19" i="29" l="1"/>
  <c r="X20" i="2" s="1"/>
  <c r="AG17" i="13"/>
  <c r="H19" i="2" s="1"/>
  <c r="AG19" i="36"/>
  <c r="AE29" i="2" s="1"/>
  <c r="AD29" i="2"/>
  <c r="Z20" i="35"/>
  <c r="AG20" i="35" s="1"/>
  <c r="Z20" i="36"/>
  <c r="Z20" i="37"/>
  <c r="AG20" i="37" s="1"/>
  <c r="AF20" i="2" s="1"/>
  <c r="Z20" i="38"/>
  <c r="AG20" i="38" s="1"/>
  <c r="AG20" i="2" s="1"/>
  <c r="Z20" i="33"/>
  <c r="AG20" i="33" s="1"/>
  <c r="AB20" i="2" s="1"/>
  <c r="Z20" i="34"/>
  <c r="AG20" i="34" s="1"/>
  <c r="AC20" i="2" s="1"/>
  <c r="Z20" i="31"/>
  <c r="AG20" i="31" s="1"/>
  <c r="Z20" i="2" s="1"/>
  <c r="Z20" i="32"/>
  <c r="AG20" i="32" s="1"/>
  <c r="AA20" i="2" s="1"/>
  <c r="Z20" i="29"/>
  <c r="Z20" i="30"/>
  <c r="AG20" i="30" s="1"/>
  <c r="Y20" i="2" s="1"/>
  <c r="E18" i="1"/>
  <c r="AC18" i="1"/>
  <c r="V18" i="1"/>
  <c r="O18" i="1"/>
  <c r="AB18" i="1"/>
  <c r="B18" i="1"/>
  <c r="G18" i="1"/>
  <c r="Y18" i="1"/>
  <c r="M18" i="1"/>
  <c r="AD18" i="1"/>
  <c r="X18" i="1"/>
  <c r="AF18" i="1"/>
  <c r="AA18" i="1"/>
  <c r="T18" i="1"/>
  <c r="U18" i="1"/>
  <c r="J18" i="1"/>
  <c r="S18" i="1"/>
  <c r="R18" i="1"/>
  <c r="W18" i="1"/>
  <c r="Z18" i="1"/>
  <c r="H18" i="1"/>
  <c r="C18" i="1"/>
  <c r="Q18" i="1"/>
  <c r="L18" i="1"/>
  <c r="AE18" i="1"/>
  <c r="K18" i="1"/>
  <c r="AG18" i="1"/>
  <c r="I18" i="1"/>
  <c r="AG19" i="15"/>
  <c r="J19" i="2" s="1"/>
  <c r="AG19" i="8"/>
  <c r="C19" i="2" s="1"/>
  <c r="Z20" i="27"/>
  <c r="AG20" i="27" s="1"/>
  <c r="V20" i="2" s="1"/>
  <c r="Z20" i="28"/>
  <c r="AG20" i="28" s="1"/>
  <c r="W20" i="2" s="1"/>
  <c r="Z20" i="24"/>
  <c r="AG20" i="24" s="1"/>
  <c r="S20" i="2" s="1"/>
  <c r="Z20" i="26"/>
  <c r="AG20" i="26" s="1"/>
  <c r="U20" i="2" s="1"/>
  <c r="Z20" i="23"/>
  <c r="AG20" i="23" s="1"/>
  <c r="R20" i="2" s="1"/>
  <c r="Z20" i="25"/>
  <c r="AG20" i="25" s="1"/>
  <c r="T20" i="2" s="1"/>
  <c r="Z20" i="20"/>
  <c r="AG20" i="20" s="1"/>
  <c r="O20" i="2" s="1"/>
  <c r="Z20" i="22"/>
  <c r="AG20" i="22" s="1"/>
  <c r="Q20" i="2" s="1"/>
  <c r="Z20" i="17"/>
  <c r="AG20" i="17" s="1"/>
  <c r="L20" i="2" s="1"/>
  <c r="Z20" i="18"/>
  <c r="AG20" i="18" s="1"/>
  <c r="M20" i="2" s="1"/>
  <c r="Z20" i="15"/>
  <c r="Z20" i="16"/>
  <c r="AG20" i="16" s="1"/>
  <c r="K20" i="2" s="1"/>
  <c r="Z18" i="13"/>
  <c r="Z20" i="14"/>
  <c r="AG20" i="14" s="1"/>
  <c r="I20" i="2" s="1"/>
  <c r="Z20" i="10"/>
  <c r="AG20" i="10" s="1"/>
  <c r="E20" i="2" s="1"/>
  <c r="Z20" i="12"/>
  <c r="AG20" i="12" s="1"/>
  <c r="G20" i="2" s="1"/>
  <c r="Z20" i="8"/>
  <c r="AG20" i="8" s="1"/>
  <c r="C20" i="2" s="1"/>
  <c r="Z20" i="6"/>
  <c r="AG20" i="6" s="1"/>
  <c r="B20" i="2" s="1"/>
  <c r="B21" i="48"/>
  <c r="AG20" i="29" l="1"/>
  <c r="X21" i="2" s="1"/>
  <c r="AG18" i="13"/>
  <c r="H20" i="2" s="1"/>
  <c r="AG20" i="36"/>
  <c r="AE30" i="2" s="1"/>
  <c r="AD30" i="2"/>
  <c r="Z21" i="35"/>
  <c r="AG21" i="35" s="1"/>
  <c r="Z21" i="36"/>
  <c r="Z21" i="37"/>
  <c r="AG21" i="37" s="1"/>
  <c r="AF21" i="2" s="1"/>
  <c r="Z21" i="38"/>
  <c r="AG21" i="38" s="1"/>
  <c r="AG21" i="2" s="1"/>
  <c r="Z21" i="33"/>
  <c r="AG21" i="33" s="1"/>
  <c r="AB21" i="2" s="1"/>
  <c r="Z21" i="34"/>
  <c r="AG21" i="34" s="1"/>
  <c r="AC21" i="2" s="1"/>
  <c r="Z21" i="31"/>
  <c r="AG21" i="31" s="1"/>
  <c r="Z21" i="2" s="1"/>
  <c r="Z21" i="32"/>
  <c r="AG21" i="32" s="1"/>
  <c r="AA21" i="2" s="1"/>
  <c r="J19" i="1"/>
  <c r="Z21" i="29"/>
  <c r="Z21" i="30"/>
  <c r="AG21" i="30" s="1"/>
  <c r="Y21" i="2" s="1"/>
  <c r="B19" i="1"/>
  <c r="U19" i="1"/>
  <c r="L19" i="1"/>
  <c r="AD19" i="1"/>
  <c r="M19" i="1"/>
  <c r="K19" i="1"/>
  <c r="AA19" i="1"/>
  <c r="G19" i="1"/>
  <c r="Q19" i="1"/>
  <c r="AG19" i="1"/>
  <c r="X19" i="1"/>
  <c r="I19" i="1"/>
  <c r="AB19" i="1"/>
  <c r="C19" i="1"/>
  <c r="V19" i="1"/>
  <c r="AF19" i="1"/>
  <c r="T19" i="1"/>
  <c r="AE19" i="1"/>
  <c r="AC19" i="1"/>
  <c r="O19" i="1"/>
  <c r="R19" i="1"/>
  <c r="Z19" i="1"/>
  <c r="H19" i="1"/>
  <c r="S19" i="1"/>
  <c r="Y19" i="1"/>
  <c r="W19" i="1"/>
  <c r="E19" i="1"/>
  <c r="AG20" i="15"/>
  <c r="J20" i="2" s="1"/>
  <c r="Z21" i="27"/>
  <c r="AG21" i="27" s="1"/>
  <c r="V21" i="2" s="1"/>
  <c r="Z21" i="28"/>
  <c r="AG21" i="28" s="1"/>
  <c r="W21" i="2" s="1"/>
  <c r="Z21" i="24"/>
  <c r="AG21" i="24" s="1"/>
  <c r="S21" i="2" s="1"/>
  <c r="Z21" i="26"/>
  <c r="AG21" i="26" s="1"/>
  <c r="U21" i="2" s="1"/>
  <c r="Z21" i="23"/>
  <c r="AG21" i="23" s="1"/>
  <c r="R21" i="2" s="1"/>
  <c r="Z21" i="25"/>
  <c r="AG21" i="25" s="1"/>
  <c r="T21" i="2" s="1"/>
  <c r="Z21" i="20"/>
  <c r="AG21" i="20" s="1"/>
  <c r="O21" i="2" s="1"/>
  <c r="Z21" i="22"/>
  <c r="AG21" i="22" s="1"/>
  <c r="Q21" i="2" s="1"/>
  <c r="Z21" i="17"/>
  <c r="AG21" i="17" s="1"/>
  <c r="L21" i="2" s="1"/>
  <c r="Z21" i="18"/>
  <c r="AG21" i="18" s="1"/>
  <c r="M21" i="2" s="1"/>
  <c r="Z21" i="15"/>
  <c r="Z21" i="16"/>
  <c r="AG21" i="16" s="1"/>
  <c r="K21" i="2" s="1"/>
  <c r="Z19" i="13"/>
  <c r="Z21" i="14"/>
  <c r="AG21" i="14" s="1"/>
  <c r="I21" i="2" s="1"/>
  <c r="Z21" i="10"/>
  <c r="AG21" i="10" s="1"/>
  <c r="E21" i="2" s="1"/>
  <c r="Z21" i="12"/>
  <c r="AG21" i="12" s="1"/>
  <c r="G21" i="2" s="1"/>
  <c r="Z21" i="6"/>
  <c r="AG21" i="6" s="1"/>
  <c r="B21" i="2" s="1"/>
  <c r="Z21" i="8"/>
  <c r="AG21" i="8" s="1"/>
  <c r="C21" i="2" s="1"/>
  <c r="B22" i="48"/>
  <c r="AG21" i="29" l="1"/>
  <c r="X22" i="2" s="1"/>
  <c r="AG19" i="13"/>
  <c r="H21" i="2" s="1"/>
  <c r="AD31" i="2"/>
  <c r="AG21" i="36"/>
  <c r="AE31" i="2" s="1"/>
  <c r="Z22" i="35"/>
  <c r="AG22" i="35" s="1"/>
  <c r="Z22" i="36"/>
  <c r="Z22" i="37"/>
  <c r="AG22" i="37" s="1"/>
  <c r="AF22" i="2" s="1"/>
  <c r="Z22" i="38"/>
  <c r="AG22" i="38" s="1"/>
  <c r="AG22" i="2" s="1"/>
  <c r="Z22" i="33"/>
  <c r="AG22" i="33" s="1"/>
  <c r="AB22" i="2" s="1"/>
  <c r="Z22" i="34"/>
  <c r="AG22" i="34" s="1"/>
  <c r="AC22" i="2" s="1"/>
  <c r="Z22" i="31"/>
  <c r="AG22" i="31" s="1"/>
  <c r="Z22" i="2" s="1"/>
  <c r="Z22" i="32"/>
  <c r="AG22" i="32" s="1"/>
  <c r="AA22" i="2" s="1"/>
  <c r="Q20" i="1"/>
  <c r="AA20" i="1"/>
  <c r="AB20" i="1"/>
  <c r="C20" i="1"/>
  <c r="J20" i="1"/>
  <c r="U20" i="1"/>
  <c r="Z22" i="29"/>
  <c r="Z22" i="30"/>
  <c r="AG22" i="30" s="1"/>
  <c r="Y22" i="2" s="1"/>
  <c r="AG21" i="15"/>
  <c r="J21" i="2" s="1"/>
  <c r="G20" i="1"/>
  <c r="I20" i="1"/>
  <c r="E20" i="1"/>
  <c r="AC20" i="1"/>
  <c r="K20" i="1"/>
  <c r="S20" i="1"/>
  <c r="H20" i="1"/>
  <c r="W20" i="1"/>
  <c r="L20" i="1"/>
  <c r="R20" i="1"/>
  <c r="V20" i="1"/>
  <c r="O20" i="1"/>
  <c r="AD20" i="1"/>
  <c r="X20" i="1"/>
  <c r="Z20" i="1"/>
  <c r="AE20" i="1"/>
  <c r="AG20" i="1"/>
  <c r="B20" i="1"/>
  <c r="Y20" i="1"/>
  <c r="T20" i="1"/>
  <c r="AF20" i="1"/>
  <c r="M20" i="1"/>
  <c r="Z22" i="27"/>
  <c r="AG22" i="27" s="1"/>
  <c r="V22" i="2" s="1"/>
  <c r="Z22" i="28"/>
  <c r="AG22" i="28" s="1"/>
  <c r="W22" i="2" s="1"/>
  <c r="Z22" i="24"/>
  <c r="AG22" i="24" s="1"/>
  <c r="S22" i="2" s="1"/>
  <c r="Z22" i="26"/>
  <c r="AG22" i="26" s="1"/>
  <c r="U22" i="2" s="1"/>
  <c r="Z22" i="23"/>
  <c r="AG22" i="23" s="1"/>
  <c r="R22" i="2" s="1"/>
  <c r="Z22" i="25"/>
  <c r="AG22" i="25" s="1"/>
  <c r="T22" i="2" s="1"/>
  <c r="Z22" i="20"/>
  <c r="AG22" i="20" s="1"/>
  <c r="O22" i="2" s="1"/>
  <c r="Z22" i="22"/>
  <c r="AG22" i="22" s="1"/>
  <c r="Q22" i="2" s="1"/>
  <c r="Z22" i="17"/>
  <c r="AG22" i="17" s="1"/>
  <c r="L22" i="2" s="1"/>
  <c r="Z22" i="18"/>
  <c r="AG22" i="18" s="1"/>
  <c r="M22" i="2" s="1"/>
  <c r="Z22" i="15"/>
  <c r="Z22" i="16"/>
  <c r="AG22" i="16" s="1"/>
  <c r="K22" i="2" s="1"/>
  <c r="Z20" i="13"/>
  <c r="Z22" i="14"/>
  <c r="AG22" i="14" s="1"/>
  <c r="I22" i="2" s="1"/>
  <c r="Z22" i="10"/>
  <c r="AG22" i="10" s="1"/>
  <c r="E22" i="2" s="1"/>
  <c r="Z22" i="12"/>
  <c r="AG22" i="12" s="1"/>
  <c r="G22" i="2" s="1"/>
  <c r="Z22" i="6"/>
  <c r="AG22" i="6" s="1"/>
  <c r="B22" i="2" s="1"/>
  <c r="Z22" i="8"/>
  <c r="AG22" i="8" s="1"/>
  <c r="C22" i="2" s="1"/>
  <c r="B23" i="48"/>
  <c r="AG22" i="29" l="1"/>
  <c r="X23" i="2" s="1"/>
  <c r="AG22" i="36"/>
  <c r="AE32" i="2" s="1"/>
  <c r="AG20" i="13"/>
  <c r="H22" i="2" s="1"/>
  <c r="AD32" i="2"/>
  <c r="Z23" i="35"/>
  <c r="AG23" i="35" s="1"/>
  <c r="Z23" i="36"/>
  <c r="Z23" i="37"/>
  <c r="AG23" i="37" s="1"/>
  <c r="AF23" i="2" s="1"/>
  <c r="Z23" i="38"/>
  <c r="AG23" i="38" s="1"/>
  <c r="AG23" i="2" s="1"/>
  <c r="Z23" i="33"/>
  <c r="AG23" i="33" s="1"/>
  <c r="AB23" i="2" s="1"/>
  <c r="Z23" i="34"/>
  <c r="AG23" i="34" s="1"/>
  <c r="AC23" i="2" s="1"/>
  <c r="Z23" i="31"/>
  <c r="AG23" i="31" s="1"/>
  <c r="Z23" i="2" s="1"/>
  <c r="Z23" i="32"/>
  <c r="AG23" i="32" s="1"/>
  <c r="AA23" i="2" s="1"/>
  <c r="C21" i="1"/>
  <c r="O21" i="1"/>
  <c r="Z21" i="1"/>
  <c r="J21" i="1"/>
  <c r="AE21" i="1"/>
  <c r="AF21" i="1"/>
  <c r="X21" i="1"/>
  <c r="W21" i="1"/>
  <c r="AD21" i="1"/>
  <c r="V21" i="1"/>
  <c r="U21" i="1"/>
  <c r="E21" i="1"/>
  <c r="Q21" i="1"/>
  <c r="T21" i="1"/>
  <c r="I21" i="1"/>
  <c r="L21" i="1"/>
  <c r="M21" i="1"/>
  <c r="AB21" i="1"/>
  <c r="S21" i="1"/>
  <c r="AA21" i="1"/>
  <c r="K21" i="1"/>
  <c r="Y21" i="1"/>
  <c r="AG21" i="1"/>
  <c r="H21" i="1"/>
  <c r="B21" i="1"/>
  <c r="R21" i="1"/>
  <c r="AC21" i="1"/>
  <c r="Z23" i="29"/>
  <c r="Z23" i="30"/>
  <c r="AG23" i="30" s="1"/>
  <c r="Y23" i="2" s="1"/>
  <c r="AG22" i="15"/>
  <c r="J22" i="2" s="1"/>
  <c r="G21" i="1"/>
  <c r="Z23" i="27"/>
  <c r="AG23" i="27" s="1"/>
  <c r="V23" i="2" s="1"/>
  <c r="Z23" i="28"/>
  <c r="AG23" i="28" s="1"/>
  <c r="W23" i="2" s="1"/>
  <c r="Z23" i="24"/>
  <c r="AG23" i="24" s="1"/>
  <c r="S23" i="2" s="1"/>
  <c r="Z23" i="26"/>
  <c r="AG23" i="26" s="1"/>
  <c r="U23" i="2" s="1"/>
  <c r="Z23" i="23"/>
  <c r="AG23" i="23" s="1"/>
  <c r="R23" i="2" s="1"/>
  <c r="Z23" i="25"/>
  <c r="AG23" i="25" s="1"/>
  <c r="T23" i="2" s="1"/>
  <c r="Z23" i="20"/>
  <c r="AG23" i="20" s="1"/>
  <c r="O23" i="2" s="1"/>
  <c r="Z23" i="22"/>
  <c r="AG23" i="22" s="1"/>
  <c r="Q23" i="2" s="1"/>
  <c r="Z23" i="17"/>
  <c r="AG23" i="17" s="1"/>
  <c r="L23" i="2" s="1"/>
  <c r="Z23" i="18"/>
  <c r="AG23" i="18" s="1"/>
  <c r="M23" i="2" s="1"/>
  <c r="Z23" i="15"/>
  <c r="Z23" i="16"/>
  <c r="AG23" i="16" s="1"/>
  <c r="K23" i="2" s="1"/>
  <c r="Z21" i="13"/>
  <c r="Z23" i="14"/>
  <c r="AG23" i="14" s="1"/>
  <c r="I23" i="2" s="1"/>
  <c r="Z23" i="10"/>
  <c r="AG23" i="10" s="1"/>
  <c r="E23" i="2" s="1"/>
  <c r="Z23" i="12"/>
  <c r="AG23" i="12" s="1"/>
  <c r="G23" i="2" s="1"/>
  <c r="Z23" i="6"/>
  <c r="AG23" i="6" s="1"/>
  <c r="B23" i="2" s="1"/>
  <c r="Z23" i="8"/>
  <c r="AG23" i="8" s="1"/>
  <c r="C23" i="2" s="1"/>
  <c r="B24" i="48"/>
  <c r="AG23" i="29" l="1"/>
  <c r="X24" i="2" s="1"/>
  <c r="AG23" i="36"/>
  <c r="AE33" i="2" s="1"/>
  <c r="AD33" i="2"/>
  <c r="AG21" i="13"/>
  <c r="H23" i="2" s="1"/>
  <c r="Z24" i="35"/>
  <c r="AG24" i="35" s="1"/>
  <c r="Z24" i="36"/>
  <c r="Z24" i="37"/>
  <c r="AG24" i="37" s="1"/>
  <c r="AF24" i="2" s="1"/>
  <c r="Z24" i="38"/>
  <c r="AG24" i="38" s="1"/>
  <c r="AG24" i="2" s="1"/>
  <c r="Z24" i="33"/>
  <c r="AG24" i="33" s="1"/>
  <c r="AB24" i="2" s="1"/>
  <c r="Z24" i="34"/>
  <c r="AG24" i="34" s="1"/>
  <c r="AC24" i="2" s="1"/>
  <c r="Z24" i="31"/>
  <c r="AG24" i="31" s="1"/>
  <c r="Z24" i="2" s="1"/>
  <c r="Z24" i="32"/>
  <c r="AG24" i="32" s="1"/>
  <c r="AA24" i="2" s="1"/>
  <c r="J22" i="1"/>
  <c r="B22" i="1"/>
  <c r="Z22" i="1"/>
  <c r="H22" i="1"/>
  <c r="AE22" i="1"/>
  <c r="AF22" i="1"/>
  <c r="AA22" i="1"/>
  <c r="I22" i="1"/>
  <c r="W22" i="1"/>
  <c r="O22" i="1"/>
  <c r="V22" i="1"/>
  <c r="U22" i="1"/>
  <c r="AB22" i="1"/>
  <c r="K22" i="1"/>
  <c r="AD22" i="1"/>
  <c r="S22" i="1"/>
  <c r="C22" i="1"/>
  <c r="R22" i="1"/>
  <c r="X22" i="1"/>
  <c r="Z24" i="29"/>
  <c r="Z24" i="30"/>
  <c r="AG24" i="30" s="1"/>
  <c r="Y24" i="2" s="1"/>
  <c r="M22" i="1"/>
  <c r="Q22" i="1"/>
  <c r="AG22" i="1"/>
  <c r="Y22" i="1"/>
  <c r="T22" i="1"/>
  <c r="L22" i="1"/>
  <c r="AG23" i="15"/>
  <c r="J23" i="2" s="1"/>
  <c r="AC22" i="1"/>
  <c r="G22" i="1"/>
  <c r="E22" i="1"/>
  <c r="Z24" i="27"/>
  <c r="AG24" i="27" s="1"/>
  <c r="V24" i="2" s="1"/>
  <c r="Z24" i="28"/>
  <c r="AG24" i="28" s="1"/>
  <c r="W24" i="2" s="1"/>
  <c r="Z24" i="24"/>
  <c r="AG24" i="24" s="1"/>
  <c r="S24" i="2" s="1"/>
  <c r="Z24" i="26"/>
  <c r="AG24" i="26" s="1"/>
  <c r="U24" i="2" s="1"/>
  <c r="Z24" i="23"/>
  <c r="AG24" i="23" s="1"/>
  <c r="R24" i="2" s="1"/>
  <c r="Z24" i="25"/>
  <c r="AG24" i="25" s="1"/>
  <c r="T24" i="2" s="1"/>
  <c r="Z24" i="20"/>
  <c r="AG24" i="20" s="1"/>
  <c r="O24" i="2" s="1"/>
  <c r="Z24" i="22"/>
  <c r="AG24" i="22" s="1"/>
  <c r="Q24" i="2" s="1"/>
  <c r="Z24" i="17"/>
  <c r="AG24" i="17" s="1"/>
  <c r="L24" i="2" s="1"/>
  <c r="Z24" i="18"/>
  <c r="AG24" i="18" s="1"/>
  <c r="M24" i="2" s="1"/>
  <c r="Z24" i="15"/>
  <c r="Z24" i="16"/>
  <c r="AG24" i="16" s="1"/>
  <c r="K24" i="2" s="1"/>
  <c r="Z22" i="13"/>
  <c r="Z24" i="14"/>
  <c r="AG24" i="14" s="1"/>
  <c r="I24" i="2" s="1"/>
  <c r="Z24" i="10"/>
  <c r="AG24" i="10" s="1"/>
  <c r="E24" i="2" s="1"/>
  <c r="Z24" i="12"/>
  <c r="AG24" i="12" s="1"/>
  <c r="G24" i="2" s="1"/>
  <c r="Z24" i="6"/>
  <c r="AG24" i="6" s="1"/>
  <c r="B24" i="2" s="1"/>
  <c r="Z24" i="8"/>
  <c r="AG24" i="8" s="1"/>
  <c r="C24" i="2" s="1"/>
  <c r="B25" i="48"/>
  <c r="AG24" i="29" l="1"/>
  <c r="X25" i="2" s="1"/>
  <c r="AG24" i="36"/>
  <c r="AE34" i="2" s="1"/>
  <c r="AD34" i="2"/>
  <c r="AG22" i="13"/>
  <c r="H24" i="2" s="1"/>
  <c r="Z25" i="35"/>
  <c r="AG25" i="35" s="1"/>
  <c r="Z25" i="36"/>
  <c r="Z25" i="37"/>
  <c r="AG25" i="37" s="1"/>
  <c r="AF25" i="2" s="1"/>
  <c r="Z25" i="38"/>
  <c r="AG25" i="38" s="1"/>
  <c r="AG25" i="2" s="1"/>
  <c r="Z25" i="33"/>
  <c r="AG25" i="33" s="1"/>
  <c r="AB25" i="2" s="1"/>
  <c r="Z25" i="34"/>
  <c r="AG25" i="34" s="1"/>
  <c r="AC25" i="2" s="1"/>
  <c r="Z25" i="31"/>
  <c r="AG25" i="31" s="1"/>
  <c r="Z25" i="2" s="1"/>
  <c r="Z25" i="32"/>
  <c r="AG25" i="32" s="1"/>
  <c r="AA25" i="2" s="1"/>
  <c r="Z25" i="29"/>
  <c r="Z25" i="30"/>
  <c r="AG25" i="30" s="1"/>
  <c r="Y25" i="2" s="1"/>
  <c r="AD23" i="1"/>
  <c r="U23" i="1"/>
  <c r="AB23" i="1"/>
  <c r="L23" i="1"/>
  <c r="R23" i="1"/>
  <c r="J23" i="1"/>
  <c r="B23" i="1"/>
  <c r="T23" i="1"/>
  <c r="M23" i="1"/>
  <c r="Y23" i="1"/>
  <c r="K23" i="1"/>
  <c r="G23" i="1"/>
  <c r="Q23" i="1"/>
  <c r="AE23" i="1"/>
  <c r="X23" i="1"/>
  <c r="Z23" i="1"/>
  <c r="AG23" i="1"/>
  <c r="AA23" i="1"/>
  <c r="H23" i="1"/>
  <c r="W23" i="1"/>
  <c r="S23" i="1"/>
  <c r="AC23" i="1"/>
  <c r="O23" i="1"/>
  <c r="AF23" i="1"/>
  <c r="I23" i="1"/>
  <c r="C23" i="1"/>
  <c r="E23" i="1"/>
  <c r="V23" i="1"/>
  <c r="AG24" i="15"/>
  <c r="J24" i="2" s="1"/>
  <c r="Z25" i="27"/>
  <c r="AG25" i="27" s="1"/>
  <c r="V25" i="2" s="1"/>
  <c r="Z25" i="28"/>
  <c r="AG25" i="28" s="1"/>
  <c r="W25" i="2" s="1"/>
  <c r="Z25" i="24"/>
  <c r="AG25" i="24" s="1"/>
  <c r="S25" i="2" s="1"/>
  <c r="Z25" i="26"/>
  <c r="AG25" i="26" s="1"/>
  <c r="U25" i="2" s="1"/>
  <c r="Z25" i="23"/>
  <c r="AG25" i="23" s="1"/>
  <c r="R25" i="2" s="1"/>
  <c r="Z25" i="25"/>
  <c r="AG25" i="25" s="1"/>
  <c r="T25" i="2" s="1"/>
  <c r="Z25" i="20"/>
  <c r="AG25" i="20" s="1"/>
  <c r="O25" i="2" s="1"/>
  <c r="Z25" i="22"/>
  <c r="AG25" i="22" s="1"/>
  <c r="Q25" i="2" s="1"/>
  <c r="Z25" i="17"/>
  <c r="AG25" i="17" s="1"/>
  <c r="L25" i="2" s="1"/>
  <c r="Z25" i="18"/>
  <c r="AG25" i="18" s="1"/>
  <c r="M25" i="2" s="1"/>
  <c r="Z25" i="15"/>
  <c r="Z25" i="16"/>
  <c r="AG25" i="16" s="1"/>
  <c r="K25" i="2" s="1"/>
  <c r="Z23" i="13"/>
  <c r="Z25" i="14"/>
  <c r="AG25" i="14" s="1"/>
  <c r="I25" i="2" s="1"/>
  <c r="Z25" i="10"/>
  <c r="AG25" i="10" s="1"/>
  <c r="E25" i="2" s="1"/>
  <c r="Z25" i="12"/>
  <c r="AG25" i="12" s="1"/>
  <c r="G25" i="2" s="1"/>
  <c r="Z25" i="6"/>
  <c r="AG25" i="6" s="1"/>
  <c r="B25" i="2" s="1"/>
  <c r="Z25" i="8"/>
  <c r="AG25" i="8" s="1"/>
  <c r="C25" i="2" s="1"/>
  <c r="B26" i="48"/>
  <c r="AG25" i="29" l="1"/>
  <c r="X26" i="2" s="1"/>
  <c r="AG23" i="13"/>
  <c r="H25" i="2" s="1"/>
  <c r="AG25" i="36"/>
  <c r="AE35" i="2" s="1"/>
  <c r="AD35" i="2"/>
  <c r="Z26" i="35"/>
  <c r="AG26" i="35" s="1"/>
  <c r="Z26" i="36"/>
  <c r="Z26" i="37"/>
  <c r="AG26" i="37" s="1"/>
  <c r="AF26" i="2" s="1"/>
  <c r="Z26" i="38"/>
  <c r="AG26" i="38" s="1"/>
  <c r="AG26" i="2" s="1"/>
  <c r="Z26" i="33"/>
  <c r="AG26" i="33" s="1"/>
  <c r="AB26" i="2" s="1"/>
  <c r="Z26" i="34"/>
  <c r="AG26" i="34" s="1"/>
  <c r="AC26" i="2" s="1"/>
  <c r="Z26" i="31"/>
  <c r="AG26" i="31" s="1"/>
  <c r="Z26" i="2" s="1"/>
  <c r="Z26" i="32"/>
  <c r="AG26" i="32" s="1"/>
  <c r="AA26" i="2" s="1"/>
  <c r="Y24" i="1"/>
  <c r="AF24" i="1"/>
  <c r="J24" i="1"/>
  <c r="AB24" i="1"/>
  <c r="S24" i="1"/>
  <c r="T24" i="1"/>
  <c r="Z26" i="29"/>
  <c r="Z26" i="30"/>
  <c r="AG26" i="30" s="1"/>
  <c r="Y26" i="2" s="1"/>
  <c r="Z24" i="1"/>
  <c r="AG25" i="15"/>
  <c r="J25" i="2" s="1"/>
  <c r="Q24" i="1"/>
  <c r="X24" i="1"/>
  <c r="M24" i="1"/>
  <c r="O24" i="1"/>
  <c r="AD24" i="1"/>
  <c r="L24" i="1"/>
  <c r="R24" i="1"/>
  <c r="AA24" i="1"/>
  <c r="AE24" i="1"/>
  <c r="G24" i="1"/>
  <c r="AC24" i="1"/>
  <c r="I24" i="1"/>
  <c r="E24" i="1"/>
  <c r="H24" i="1"/>
  <c r="V24" i="1"/>
  <c r="K24" i="1"/>
  <c r="B24" i="1"/>
  <c r="C24" i="1"/>
  <c r="W24" i="1"/>
  <c r="U24" i="1"/>
  <c r="AG24" i="1"/>
  <c r="Z26" i="27"/>
  <c r="AG26" i="27" s="1"/>
  <c r="V26" i="2" s="1"/>
  <c r="Z26" i="28"/>
  <c r="AG26" i="28" s="1"/>
  <c r="W26" i="2" s="1"/>
  <c r="Z26" i="24"/>
  <c r="AG26" i="24" s="1"/>
  <c r="S26" i="2" s="1"/>
  <c r="Z26" i="26"/>
  <c r="AG26" i="26" s="1"/>
  <c r="U26" i="2" s="1"/>
  <c r="Z26" i="23"/>
  <c r="AG26" i="23" s="1"/>
  <c r="R26" i="2" s="1"/>
  <c r="Z26" i="25"/>
  <c r="AG26" i="25" s="1"/>
  <c r="T26" i="2" s="1"/>
  <c r="Z26" i="20"/>
  <c r="AG26" i="20" s="1"/>
  <c r="O26" i="2" s="1"/>
  <c r="Z26" i="22"/>
  <c r="AG26" i="22" s="1"/>
  <c r="Q26" i="2" s="1"/>
  <c r="Z26" i="17"/>
  <c r="AG26" i="17" s="1"/>
  <c r="L26" i="2" s="1"/>
  <c r="Z26" i="18"/>
  <c r="AG26" i="18" s="1"/>
  <c r="M26" i="2" s="1"/>
  <c r="Z26" i="15"/>
  <c r="Z26" i="16"/>
  <c r="AG26" i="16" s="1"/>
  <c r="K26" i="2" s="1"/>
  <c r="Z24" i="13"/>
  <c r="Z26" i="14"/>
  <c r="AG26" i="14" s="1"/>
  <c r="I26" i="2" s="1"/>
  <c r="Z26" i="10"/>
  <c r="AG26" i="10" s="1"/>
  <c r="E26" i="2" s="1"/>
  <c r="Z26" i="12"/>
  <c r="AG26" i="12" s="1"/>
  <c r="G26" i="2" s="1"/>
  <c r="Z26" i="8"/>
  <c r="AG26" i="8" s="1"/>
  <c r="C26" i="2" s="1"/>
  <c r="Z26" i="6"/>
  <c r="AG26" i="6" s="1"/>
  <c r="B26" i="2" s="1"/>
  <c r="B27" i="48"/>
  <c r="D2" i="47"/>
  <c r="AG26" i="29" l="1"/>
  <c r="X27" i="2" s="1"/>
  <c r="AG24" i="13"/>
  <c r="H26" i="2" s="1"/>
  <c r="AG26" i="36"/>
  <c r="AE36" i="2" s="1"/>
  <c r="AD36" i="2"/>
  <c r="Z27" i="35"/>
  <c r="AG27" i="35" s="1"/>
  <c r="Z27" i="36"/>
  <c r="Z27" i="37"/>
  <c r="AG27" i="37" s="1"/>
  <c r="AF27" i="2" s="1"/>
  <c r="Z27" i="38"/>
  <c r="AG27" i="38" s="1"/>
  <c r="AG27" i="2" s="1"/>
  <c r="Z27" i="33"/>
  <c r="AG27" i="33" s="1"/>
  <c r="AB27" i="2" s="1"/>
  <c r="Z27" i="34"/>
  <c r="AG27" i="34" s="1"/>
  <c r="AC27" i="2" s="1"/>
  <c r="Z27" i="31"/>
  <c r="AG27" i="31" s="1"/>
  <c r="Z27" i="2" s="1"/>
  <c r="Z27" i="32"/>
  <c r="AG27" i="32" s="1"/>
  <c r="AA27" i="2" s="1"/>
  <c r="Z27" i="29"/>
  <c r="Z27" i="30"/>
  <c r="AG27" i="30" s="1"/>
  <c r="Y27" i="2" s="1"/>
  <c r="E25" i="1"/>
  <c r="T25" i="1"/>
  <c r="AF25" i="1"/>
  <c r="W25" i="1"/>
  <c r="AD25" i="1"/>
  <c r="U25" i="1"/>
  <c r="AA25" i="1"/>
  <c r="O25" i="1"/>
  <c r="H25" i="1"/>
  <c r="C25" i="1"/>
  <c r="X25" i="1"/>
  <c r="V25" i="1"/>
  <c r="G25" i="1"/>
  <c r="AB25" i="1"/>
  <c r="M25" i="1"/>
  <c r="AC25" i="1"/>
  <c r="Y25" i="1"/>
  <c r="B25" i="1"/>
  <c r="AE25" i="1"/>
  <c r="L25" i="1"/>
  <c r="I25" i="1"/>
  <c r="S25" i="1"/>
  <c r="R25" i="1"/>
  <c r="K25" i="1"/>
  <c r="AG25" i="1"/>
  <c r="Q25" i="1"/>
  <c r="Z25" i="1"/>
  <c r="J25" i="1"/>
  <c r="AG26" i="15"/>
  <c r="J26" i="2" s="1"/>
  <c r="Z27" i="27"/>
  <c r="AG27" i="27" s="1"/>
  <c r="V27" i="2" s="1"/>
  <c r="Z27" i="28"/>
  <c r="AG27" i="28" s="1"/>
  <c r="W27" i="2" s="1"/>
  <c r="Z27" i="24"/>
  <c r="AG27" i="24" s="1"/>
  <c r="S27" i="2" s="1"/>
  <c r="Z27" i="26"/>
  <c r="AG27" i="26" s="1"/>
  <c r="U27" i="2" s="1"/>
  <c r="Z27" i="23"/>
  <c r="AG27" i="23" s="1"/>
  <c r="R27" i="2" s="1"/>
  <c r="Z27" i="25"/>
  <c r="AG27" i="25" s="1"/>
  <c r="T27" i="2" s="1"/>
  <c r="Z27" i="20"/>
  <c r="AG27" i="20" s="1"/>
  <c r="O27" i="2" s="1"/>
  <c r="Z27" i="22"/>
  <c r="AG27" i="22" s="1"/>
  <c r="Q27" i="2" s="1"/>
  <c r="Z27" i="17"/>
  <c r="AG27" i="17" s="1"/>
  <c r="L27" i="2" s="1"/>
  <c r="Z27" i="18"/>
  <c r="AG27" i="18" s="1"/>
  <c r="M27" i="2" s="1"/>
  <c r="Z27" i="15"/>
  <c r="Z27" i="16"/>
  <c r="AG27" i="16" s="1"/>
  <c r="K27" i="2" s="1"/>
  <c r="Z25" i="13"/>
  <c r="Z27" i="14"/>
  <c r="AG27" i="14" s="1"/>
  <c r="I27" i="2" s="1"/>
  <c r="Z27" i="10"/>
  <c r="AG27" i="10" s="1"/>
  <c r="E27" i="2" s="1"/>
  <c r="Z27" i="12"/>
  <c r="AG27" i="12" s="1"/>
  <c r="G27" i="2" s="1"/>
  <c r="Z27" i="8"/>
  <c r="AG27" i="8" s="1"/>
  <c r="C27" i="2" s="1"/>
  <c r="Z27" i="6"/>
  <c r="AG27" i="6" s="1"/>
  <c r="B27" i="2" s="1"/>
  <c r="B28" i="48"/>
  <c r="AG27" i="29" l="1"/>
  <c r="X28" i="2" s="1"/>
  <c r="AG27" i="36"/>
  <c r="AE37" i="2" s="1"/>
  <c r="AG25" i="13"/>
  <c r="H27" i="2" s="1"/>
  <c r="AD37" i="2"/>
  <c r="Z28" i="35"/>
  <c r="AG28" i="35" s="1"/>
  <c r="Z28" i="36"/>
  <c r="Z28" i="37"/>
  <c r="AG28" i="37" s="1"/>
  <c r="AF28" i="2" s="1"/>
  <c r="Z28" i="38"/>
  <c r="AG28" i="38" s="1"/>
  <c r="AG28" i="2" s="1"/>
  <c r="Z28" i="33"/>
  <c r="AG28" i="33" s="1"/>
  <c r="AB28" i="2" s="1"/>
  <c r="Z28" i="34"/>
  <c r="AG28" i="34" s="1"/>
  <c r="AC28" i="2" s="1"/>
  <c r="Z28" i="31"/>
  <c r="AG28" i="31" s="1"/>
  <c r="Z28" i="2" s="1"/>
  <c r="Z28" i="32"/>
  <c r="AG28" i="32" s="1"/>
  <c r="AA28" i="2" s="1"/>
  <c r="Z28" i="29"/>
  <c r="Z28" i="30"/>
  <c r="AG28" i="30" s="1"/>
  <c r="Y28" i="2" s="1"/>
  <c r="L26" i="1"/>
  <c r="AD26" i="1"/>
  <c r="V26" i="1"/>
  <c r="O26" i="1"/>
  <c r="C26" i="1"/>
  <c r="G26" i="1"/>
  <c r="S26" i="1"/>
  <c r="H26" i="1"/>
  <c r="I26" i="1"/>
  <c r="R26" i="1"/>
  <c r="Q26" i="1"/>
  <c r="AF26" i="1"/>
  <c r="AE26" i="1"/>
  <c r="X26" i="1"/>
  <c r="AG26" i="1"/>
  <c r="W26" i="1"/>
  <c r="Z26" i="1"/>
  <c r="B26" i="1"/>
  <c r="Y26" i="1"/>
  <c r="U26" i="1"/>
  <c r="J26" i="1"/>
  <c r="K26" i="1"/>
  <c r="M26" i="1"/>
  <c r="AB26" i="1"/>
  <c r="AA26" i="1"/>
  <c r="AC26" i="1"/>
  <c r="T26" i="1"/>
  <c r="E26" i="1"/>
  <c r="AG27" i="15"/>
  <c r="J27" i="2" s="1"/>
  <c r="Z28" i="27"/>
  <c r="AG28" i="27" s="1"/>
  <c r="V28" i="2" s="1"/>
  <c r="Z28" i="28"/>
  <c r="AG28" i="28" s="1"/>
  <c r="W28" i="2" s="1"/>
  <c r="Z28" i="24"/>
  <c r="AG28" i="24" s="1"/>
  <c r="S28" i="2" s="1"/>
  <c r="Z28" i="26"/>
  <c r="AG28" i="26" s="1"/>
  <c r="U28" i="2" s="1"/>
  <c r="Z28" i="23"/>
  <c r="AG28" i="23" s="1"/>
  <c r="R28" i="2" s="1"/>
  <c r="Z28" i="25"/>
  <c r="AG28" i="25" s="1"/>
  <c r="T28" i="2" s="1"/>
  <c r="Z28" i="20"/>
  <c r="AG28" i="20" s="1"/>
  <c r="O28" i="2" s="1"/>
  <c r="Z28" i="22"/>
  <c r="AG28" i="22" s="1"/>
  <c r="Q28" i="2" s="1"/>
  <c r="Z28" i="17"/>
  <c r="AG28" i="17" s="1"/>
  <c r="L28" i="2" s="1"/>
  <c r="Z28" i="18"/>
  <c r="AG28" i="18" s="1"/>
  <c r="M28" i="2" s="1"/>
  <c r="Z28" i="15"/>
  <c r="Z28" i="16"/>
  <c r="AG28" i="16" s="1"/>
  <c r="K28" i="2" s="1"/>
  <c r="Z26" i="13"/>
  <c r="Z28" i="14"/>
  <c r="AG28" i="14" s="1"/>
  <c r="I28" i="2" s="1"/>
  <c r="Z28" i="10"/>
  <c r="AG28" i="10" s="1"/>
  <c r="E28" i="2" s="1"/>
  <c r="Z28" i="12"/>
  <c r="AG28" i="12" s="1"/>
  <c r="G28" i="2" s="1"/>
  <c r="Z28" i="8"/>
  <c r="AG28" i="8" s="1"/>
  <c r="C28" i="2" s="1"/>
  <c r="Z28" i="6"/>
  <c r="AG28" i="6" s="1"/>
  <c r="B28" i="2" s="1"/>
  <c r="B29" i="48"/>
  <c r="AG28" i="29" l="1"/>
  <c r="X29" i="2" s="1"/>
  <c r="AG28" i="36"/>
  <c r="AE38" i="2" s="1"/>
  <c r="AG26" i="13"/>
  <c r="H28" i="2" s="1"/>
  <c r="AD38" i="2"/>
  <c r="Z29" i="35"/>
  <c r="AG29" i="35" s="1"/>
  <c r="Z29" i="36"/>
  <c r="Z29" i="37"/>
  <c r="AG29" i="37" s="1"/>
  <c r="AF29" i="2" s="1"/>
  <c r="Z29" i="38"/>
  <c r="AG29" i="38" s="1"/>
  <c r="AG29" i="2" s="1"/>
  <c r="Z29" i="33"/>
  <c r="AG29" i="33" s="1"/>
  <c r="AB29" i="2" s="1"/>
  <c r="Z29" i="34"/>
  <c r="AG29" i="34" s="1"/>
  <c r="AC29" i="2" s="1"/>
  <c r="Z29" i="31"/>
  <c r="AG29" i="31" s="1"/>
  <c r="Z29" i="2" s="1"/>
  <c r="Z29" i="32"/>
  <c r="AG29" i="32" s="1"/>
  <c r="AA29" i="2" s="1"/>
  <c r="Z29" i="29"/>
  <c r="Z29" i="30"/>
  <c r="AG29" i="30" s="1"/>
  <c r="Y29" i="2" s="1"/>
  <c r="AC27" i="1"/>
  <c r="I27" i="1"/>
  <c r="AA27" i="1"/>
  <c r="O27" i="1"/>
  <c r="C27" i="1"/>
  <c r="AG27" i="1"/>
  <c r="X27" i="1"/>
  <c r="Y27" i="1"/>
  <c r="B27" i="1"/>
  <c r="AB27" i="1"/>
  <c r="K27" i="1"/>
  <c r="AF27" i="1"/>
  <c r="V27" i="1"/>
  <c r="J27" i="1"/>
  <c r="G27" i="1"/>
  <c r="R27" i="1"/>
  <c r="Q27" i="1"/>
  <c r="L27" i="1"/>
  <c r="W27" i="1"/>
  <c r="U27" i="1"/>
  <c r="T27" i="1"/>
  <c r="Z27" i="1"/>
  <c r="S27" i="1"/>
  <c r="AE27" i="1"/>
  <c r="E27" i="1"/>
  <c r="H27" i="1"/>
  <c r="AD27" i="1"/>
  <c r="M27" i="1"/>
  <c r="AG28" i="15"/>
  <c r="J28" i="2" s="1"/>
  <c r="Z29" i="27"/>
  <c r="AG29" i="27" s="1"/>
  <c r="V29" i="2" s="1"/>
  <c r="Z29" i="28"/>
  <c r="AG29" i="28" s="1"/>
  <c r="W29" i="2" s="1"/>
  <c r="Z29" i="24"/>
  <c r="AG29" i="24" s="1"/>
  <c r="S29" i="2" s="1"/>
  <c r="Z29" i="26"/>
  <c r="AG29" i="26" s="1"/>
  <c r="U29" i="2" s="1"/>
  <c r="Z29" i="23"/>
  <c r="AG29" i="23" s="1"/>
  <c r="R29" i="2" s="1"/>
  <c r="Z29" i="25"/>
  <c r="AG29" i="25" s="1"/>
  <c r="T29" i="2" s="1"/>
  <c r="Z29" i="20"/>
  <c r="AG29" i="20" s="1"/>
  <c r="O29" i="2" s="1"/>
  <c r="Z29" i="22"/>
  <c r="AG29" i="22" s="1"/>
  <c r="Q29" i="2" s="1"/>
  <c r="Z29" i="17"/>
  <c r="AG29" i="17" s="1"/>
  <c r="L29" i="2" s="1"/>
  <c r="Z29" i="18"/>
  <c r="AG29" i="18" s="1"/>
  <c r="M29" i="2" s="1"/>
  <c r="Z29" i="15"/>
  <c r="Z29" i="16"/>
  <c r="AG29" i="16" s="1"/>
  <c r="K29" i="2" s="1"/>
  <c r="Z27" i="13"/>
  <c r="Z29" i="14"/>
  <c r="AG29" i="14" s="1"/>
  <c r="I29" i="2" s="1"/>
  <c r="Z29" i="10"/>
  <c r="AG29" i="10" s="1"/>
  <c r="E29" i="2" s="1"/>
  <c r="Z29" i="12"/>
  <c r="AG29" i="12" s="1"/>
  <c r="G29" i="2" s="1"/>
  <c r="Z29" i="6"/>
  <c r="AG29" i="6" s="1"/>
  <c r="B29" i="2" s="1"/>
  <c r="Z29" i="8"/>
  <c r="AG29" i="8" s="1"/>
  <c r="C29" i="2" s="1"/>
  <c r="B30" i="48"/>
  <c r="AG29" i="29" l="1"/>
  <c r="X30" i="2" s="1"/>
  <c r="AG27" i="13"/>
  <c r="H29" i="2" s="1"/>
  <c r="AG29" i="36"/>
  <c r="AE39" i="2" s="1"/>
  <c r="AD39" i="2"/>
  <c r="Z30" i="35"/>
  <c r="AG30" i="35" s="1"/>
  <c r="Z30" i="36"/>
  <c r="Z30" i="37"/>
  <c r="AG30" i="37" s="1"/>
  <c r="AF30" i="2" s="1"/>
  <c r="Z30" i="38"/>
  <c r="AG30" i="38" s="1"/>
  <c r="AG30" i="2" s="1"/>
  <c r="Z30" i="33"/>
  <c r="AG30" i="33" s="1"/>
  <c r="AB30" i="2" s="1"/>
  <c r="Z30" i="34"/>
  <c r="AG30" i="34" s="1"/>
  <c r="AC30" i="2" s="1"/>
  <c r="Z30" i="31"/>
  <c r="AG30" i="31" s="1"/>
  <c r="Z30" i="2" s="1"/>
  <c r="Z30" i="32"/>
  <c r="AG30" i="32" s="1"/>
  <c r="AA30" i="2" s="1"/>
  <c r="AG28" i="1"/>
  <c r="J28" i="1"/>
  <c r="O28" i="1"/>
  <c r="I28" i="1"/>
  <c r="U28" i="1"/>
  <c r="AA28" i="1"/>
  <c r="AD28" i="1"/>
  <c r="Z30" i="29"/>
  <c r="Z30" i="30"/>
  <c r="AG30" i="30" s="1"/>
  <c r="Y30" i="2" s="1"/>
  <c r="AG29" i="15"/>
  <c r="J29" i="2" s="1"/>
  <c r="AB28" i="1"/>
  <c r="R28" i="1"/>
  <c r="V28" i="1"/>
  <c r="C28" i="1"/>
  <c r="Z28" i="1"/>
  <c r="AC28" i="1"/>
  <c r="T28" i="1"/>
  <c r="E28" i="1"/>
  <c r="W28" i="1"/>
  <c r="Q28" i="1"/>
  <c r="S28" i="1"/>
  <c r="AE28" i="1"/>
  <c r="M28" i="1"/>
  <c r="X28" i="1"/>
  <c r="G28" i="1"/>
  <c r="K28" i="1"/>
  <c r="Y28" i="1"/>
  <c r="H28" i="1"/>
  <c r="AF28" i="1"/>
  <c r="L28" i="1"/>
  <c r="B28" i="1"/>
  <c r="Z30" i="27"/>
  <c r="AG30" i="27" s="1"/>
  <c r="V30" i="2" s="1"/>
  <c r="Z30" i="28"/>
  <c r="AG30" i="28" s="1"/>
  <c r="W30" i="2" s="1"/>
  <c r="Z30" i="24"/>
  <c r="AG30" i="24" s="1"/>
  <c r="S30" i="2" s="1"/>
  <c r="Z30" i="26"/>
  <c r="AG30" i="26" s="1"/>
  <c r="U30" i="2" s="1"/>
  <c r="Z30" i="23"/>
  <c r="AG30" i="23" s="1"/>
  <c r="R30" i="2" s="1"/>
  <c r="Z30" i="25"/>
  <c r="AG30" i="25" s="1"/>
  <c r="T30" i="2" s="1"/>
  <c r="Z30" i="20"/>
  <c r="AG30" i="20" s="1"/>
  <c r="O30" i="2" s="1"/>
  <c r="Z30" i="22"/>
  <c r="AG30" i="22" s="1"/>
  <c r="Q30" i="2" s="1"/>
  <c r="Z30" i="17"/>
  <c r="AG30" i="17" s="1"/>
  <c r="L30" i="2" s="1"/>
  <c r="Z30" i="18"/>
  <c r="AG30" i="18" s="1"/>
  <c r="M30" i="2" s="1"/>
  <c r="Z30" i="15"/>
  <c r="Z30" i="16"/>
  <c r="AG30" i="16" s="1"/>
  <c r="K30" i="2" s="1"/>
  <c r="Z28" i="13"/>
  <c r="Z30" i="14"/>
  <c r="AG30" i="14" s="1"/>
  <c r="I30" i="2" s="1"/>
  <c r="Z30" i="10"/>
  <c r="AG30" i="10" s="1"/>
  <c r="E30" i="2" s="1"/>
  <c r="Z30" i="12"/>
  <c r="AG30" i="12" s="1"/>
  <c r="G30" i="2" s="1"/>
  <c r="Z30" i="8"/>
  <c r="AG30" i="8" s="1"/>
  <c r="C30" i="2" s="1"/>
  <c r="Z30" i="6"/>
  <c r="AG30" i="6" s="1"/>
  <c r="B30" i="2" s="1"/>
  <c r="B31" i="48"/>
  <c r="Z31" i="36" s="1"/>
  <c r="AG30" i="29" l="1"/>
  <c r="X31" i="2" s="1"/>
  <c r="AG31" i="36"/>
  <c r="AE41" i="2" s="1"/>
  <c r="AG28" i="13"/>
  <c r="H30" i="2" s="1"/>
  <c r="AG30" i="36"/>
  <c r="AE40" i="2" s="1"/>
  <c r="AD40" i="2"/>
  <c r="Z31" i="38"/>
  <c r="AG31" i="38" s="1"/>
  <c r="AG31" i="2" s="1"/>
  <c r="Z31" i="35"/>
  <c r="AG31" i="35" s="1"/>
  <c r="Z31" i="34"/>
  <c r="AG31" i="34" s="1"/>
  <c r="AC31" i="2" s="1"/>
  <c r="Z31" i="37"/>
  <c r="AG31" i="37" s="1"/>
  <c r="AF31" i="2" s="1"/>
  <c r="Z31" i="32"/>
  <c r="AG31" i="32" s="1"/>
  <c r="AA31" i="2" s="1"/>
  <c r="Z31" i="33"/>
  <c r="AG31" i="33" s="1"/>
  <c r="AB31" i="2" s="1"/>
  <c r="Z31" i="30"/>
  <c r="AG31" i="30" s="1"/>
  <c r="Y31" i="2" s="1"/>
  <c r="Z31" i="31"/>
  <c r="AG31" i="31" s="1"/>
  <c r="Z31" i="2" s="1"/>
  <c r="L29" i="1"/>
  <c r="H29" i="1"/>
  <c r="E29" i="1"/>
  <c r="S29" i="1"/>
  <c r="R29" i="1"/>
  <c r="AE29" i="1"/>
  <c r="O29" i="1"/>
  <c r="X29" i="1"/>
  <c r="J29" i="1"/>
  <c r="G29" i="1"/>
  <c r="T29" i="1"/>
  <c r="AG29" i="1"/>
  <c r="Y29" i="1"/>
  <c r="K29" i="1"/>
  <c r="B29" i="1"/>
  <c r="M29" i="1"/>
  <c r="I29" i="1"/>
  <c r="AD29" i="1"/>
  <c r="Q29" i="1"/>
  <c r="W29" i="1"/>
  <c r="V29" i="1"/>
  <c r="AC29" i="1"/>
  <c r="U29" i="1"/>
  <c r="Z29" i="1"/>
  <c r="AA29" i="1"/>
  <c r="AF29" i="1"/>
  <c r="C29" i="1"/>
  <c r="AB29" i="1"/>
  <c r="Z31" i="28"/>
  <c r="AG31" i="28" s="1"/>
  <c r="W31" i="2" s="1"/>
  <c r="Z31" i="29"/>
  <c r="AG30" i="15"/>
  <c r="J30" i="2" s="1"/>
  <c r="Z31" i="26"/>
  <c r="AG31" i="26" s="1"/>
  <c r="U31" i="2" s="1"/>
  <c r="Z31" i="27"/>
  <c r="AG31" i="27" s="1"/>
  <c r="V31" i="2" s="1"/>
  <c r="Z31" i="25"/>
  <c r="AG31" i="25" s="1"/>
  <c r="T31" i="2" s="1"/>
  <c r="Z31" i="24"/>
  <c r="AG31" i="24" s="1"/>
  <c r="S31" i="2" s="1"/>
  <c r="Z31" i="22"/>
  <c r="AG31" i="22" s="1"/>
  <c r="Q31" i="2" s="1"/>
  <c r="Z31" i="23"/>
  <c r="AG31" i="23" s="1"/>
  <c r="R31" i="2" s="1"/>
  <c r="Z31" i="18"/>
  <c r="AG31" i="18" s="1"/>
  <c r="M31" i="2" s="1"/>
  <c r="Z2" i="21"/>
  <c r="Z31" i="20"/>
  <c r="AG31" i="20" s="1"/>
  <c r="O31" i="2" s="1"/>
  <c r="Z31" i="16"/>
  <c r="AG31" i="16" s="1"/>
  <c r="K31" i="2" s="1"/>
  <c r="Z31" i="17"/>
  <c r="AG31" i="17" s="1"/>
  <c r="L31" i="2" s="1"/>
  <c r="Z31" i="14"/>
  <c r="AG31" i="14" s="1"/>
  <c r="I31" i="2" s="1"/>
  <c r="Z31" i="15"/>
  <c r="Z31" i="12"/>
  <c r="AG31" i="12" s="1"/>
  <c r="G31" i="2" s="1"/>
  <c r="Z29" i="13"/>
  <c r="Z2" i="11"/>
  <c r="Z31" i="10"/>
  <c r="AG31" i="10" s="1"/>
  <c r="E31" i="2" s="1"/>
  <c r="Z31" i="8"/>
  <c r="AG31" i="8" s="1"/>
  <c r="C31" i="2" s="1"/>
  <c r="Z31" i="6"/>
  <c r="AG31" i="6" s="1"/>
  <c r="B31" i="2" s="1"/>
  <c r="B32" i="48"/>
  <c r="Z32" i="36" s="1"/>
  <c r="AG2" i="11" l="1"/>
  <c r="F31" i="2" s="1"/>
  <c r="AG31" i="29"/>
  <c r="X32" i="2" s="1"/>
  <c r="AG29" i="13"/>
  <c r="H31" i="2" s="1"/>
  <c r="AD41" i="2"/>
  <c r="AG2" i="21"/>
  <c r="P31" i="2" s="1"/>
  <c r="AG32" i="36"/>
  <c r="AE42" i="2" s="1"/>
  <c r="Z32" i="38"/>
  <c r="AG32" i="38" s="1"/>
  <c r="AG32" i="2" s="1"/>
  <c r="Z32" i="35"/>
  <c r="AG32" i="35" s="1"/>
  <c r="Z32" i="34"/>
  <c r="AG32" i="34" s="1"/>
  <c r="AC32" i="2" s="1"/>
  <c r="Z32" i="37"/>
  <c r="AG32" i="37" s="1"/>
  <c r="AF32" i="2" s="1"/>
  <c r="Z32" i="32"/>
  <c r="AG32" i="32" s="1"/>
  <c r="AA32" i="2" s="1"/>
  <c r="Z32" i="33"/>
  <c r="AG32" i="33" s="1"/>
  <c r="AB32" i="2" s="1"/>
  <c r="Z32" i="30"/>
  <c r="AG32" i="30" s="1"/>
  <c r="Y32" i="2" s="1"/>
  <c r="Z32" i="31"/>
  <c r="AG32" i="31" s="1"/>
  <c r="Z32" i="2" s="1"/>
  <c r="Q30" i="1"/>
  <c r="K30" i="1"/>
  <c r="AG30" i="1"/>
  <c r="Z30" i="1"/>
  <c r="H30" i="1"/>
  <c r="AB30" i="1"/>
  <c r="T30" i="1"/>
  <c r="AA30" i="1"/>
  <c r="AC30" i="1"/>
  <c r="E30" i="1"/>
  <c r="AE30" i="1"/>
  <c r="R30" i="1"/>
  <c r="M30" i="1"/>
  <c r="AD30" i="1"/>
  <c r="J30" i="1"/>
  <c r="C30" i="1"/>
  <c r="L30" i="1"/>
  <c r="X30" i="1"/>
  <c r="U30" i="1"/>
  <c r="O30" i="1"/>
  <c r="S30" i="1"/>
  <c r="I30" i="1"/>
  <c r="Y30" i="1"/>
  <c r="G30" i="1"/>
  <c r="W30" i="1"/>
  <c r="V30" i="1"/>
  <c r="AF30" i="1"/>
  <c r="B30" i="1"/>
  <c r="AG31" i="15"/>
  <c r="J31" i="2" s="1"/>
  <c r="Z32" i="28"/>
  <c r="AG32" i="28" s="1"/>
  <c r="W32" i="2" s="1"/>
  <c r="Z32" i="29"/>
  <c r="Z32" i="26"/>
  <c r="AG32" i="26" s="1"/>
  <c r="U32" i="2" s="1"/>
  <c r="Z32" i="27"/>
  <c r="AG32" i="27" s="1"/>
  <c r="V32" i="2" s="1"/>
  <c r="Z32" i="25"/>
  <c r="AG32" i="25" s="1"/>
  <c r="T32" i="2" s="1"/>
  <c r="Z32" i="24"/>
  <c r="AG32" i="24" s="1"/>
  <c r="S32" i="2" s="1"/>
  <c r="Z32" i="22"/>
  <c r="AG32" i="22" s="1"/>
  <c r="Q32" i="2" s="1"/>
  <c r="Z32" i="23"/>
  <c r="AG32" i="23" s="1"/>
  <c r="R32" i="2" s="1"/>
  <c r="Z32" i="18"/>
  <c r="AG32" i="18" s="1"/>
  <c r="M32" i="2" s="1"/>
  <c r="Z3" i="21"/>
  <c r="Z32" i="20"/>
  <c r="AG32" i="20" s="1"/>
  <c r="O32" i="2" s="1"/>
  <c r="Z32" i="16"/>
  <c r="AG32" i="16" s="1"/>
  <c r="K32" i="2" s="1"/>
  <c r="Z32" i="17"/>
  <c r="AG32" i="17" s="1"/>
  <c r="L32" i="2" s="1"/>
  <c r="Z32" i="14"/>
  <c r="AG32" i="14" s="1"/>
  <c r="I32" i="2" s="1"/>
  <c r="Z32" i="15"/>
  <c r="Z32" i="12"/>
  <c r="AG32" i="12" s="1"/>
  <c r="G32" i="2" s="1"/>
  <c r="Z30" i="13"/>
  <c r="Z2" i="9"/>
  <c r="AG2" i="9" s="1"/>
  <c r="Z3" i="11"/>
  <c r="Z32" i="10"/>
  <c r="AG32" i="10" s="1"/>
  <c r="E32" i="2" s="1"/>
  <c r="Z32" i="8"/>
  <c r="AG32" i="8" s="1"/>
  <c r="C32" i="2" s="1"/>
  <c r="Z32" i="6"/>
  <c r="AG32" i="6" s="1"/>
  <c r="B32" i="2" s="1"/>
  <c r="B33" i="48"/>
  <c r="Z33" i="36" s="1"/>
  <c r="AG32" i="29" l="1"/>
  <c r="X33" i="2" s="1"/>
  <c r="AG3" i="11"/>
  <c r="F32" i="2" s="1"/>
  <c r="AG3" i="21"/>
  <c r="P32" i="2" s="1"/>
  <c r="AD42" i="2"/>
  <c r="D32" i="2"/>
  <c r="AG30" i="13"/>
  <c r="H32" i="2" s="1"/>
  <c r="AG33" i="36"/>
  <c r="AE43" i="2" s="1"/>
  <c r="Z33" i="38"/>
  <c r="AG33" i="38" s="1"/>
  <c r="AG33" i="2" s="1"/>
  <c r="Z33" i="35"/>
  <c r="AG33" i="35" s="1"/>
  <c r="Z33" i="34"/>
  <c r="AG33" i="34" s="1"/>
  <c r="AC33" i="2" s="1"/>
  <c r="Z33" i="37"/>
  <c r="AG33" i="37" s="1"/>
  <c r="AF33" i="2" s="1"/>
  <c r="Z33" i="32"/>
  <c r="AG33" i="32" s="1"/>
  <c r="AA33" i="2" s="1"/>
  <c r="Z33" i="33"/>
  <c r="AG33" i="33" s="1"/>
  <c r="AB33" i="2" s="1"/>
  <c r="Z33" i="30"/>
  <c r="AG33" i="30" s="1"/>
  <c r="Y33" i="2" s="1"/>
  <c r="Z33" i="31"/>
  <c r="AG33" i="31" s="1"/>
  <c r="Z33" i="2" s="1"/>
  <c r="AE31" i="1"/>
  <c r="Y31" i="1"/>
  <c r="AB31" i="1"/>
  <c r="C31" i="1"/>
  <c r="AD31" i="1"/>
  <c r="AG31" i="1"/>
  <c r="I31" i="1"/>
  <c r="Q31" i="1"/>
  <c r="E31" i="1"/>
  <c r="V31" i="1"/>
  <c r="R31" i="1"/>
  <c r="Z31" i="1"/>
  <c r="L31" i="1"/>
  <c r="P31" i="1"/>
  <c r="B31" i="1"/>
  <c r="W31" i="1"/>
  <c r="X31" i="1"/>
  <c r="F31" i="1"/>
  <c r="J31" i="1"/>
  <c r="O31" i="1"/>
  <c r="H31" i="1"/>
  <c r="M31" i="1"/>
  <c r="AC31" i="1"/>
  <c r="T31" i="1"/>
  <c r="G31" i="1"/>
  <c r="AA31" i="1"/>
  <c r="S31" i="1"/>
  <c r="K31" i="1"/>
  <c r="U31" i="1"/>
  <c r="AF31" i="1"/>
  <c r="AG32" i="15"/>
  <c r="J32" i="2" s="1"/>
  <c r="Z33" i="28"/>
  <c r="AG33" i="28" s="1"/>
  <c r="W33" i="2" s="1"/>
  <c r="Z33" i="29"/>
  <c r="Z33" i="26"/>
  <c r="AG33" i="26" s="1"/>
  <c r="U33" i="2" s="1"/>
  <c r="Z33" i="27"/>
  <c r="AG33" i="27" s="1"/>
  <c r="V33" i="2" s="1"/>
  <c r="Z33" i="25"/>
  <c r="AG33" i="25" s="1"/>
  <c r="T33" i="2" s="1"/>
  <c r="Z33" i="24"/>
  <c r="AG33" i="24" s="1"/>
  <c r="S33" i="2" s="1"/>
  <c r="Z33" i="22"/>
  <c r="AG33" i="22" s="1"/>
  <c r="Q33" i="2" s="1"/>
  <c r="Z33" i="23"/>
  <c r="AG33" i="23" s="1"/>
  <c r="R33" i="2" s="1"/>
  <c r="Z33" i="18"/>
  <c r="AG33" i="18" s="1"/>
  <c r="M33" i="2" s="1"/>
  <c r="Z4" i="21"/>
  <c r="Z33" i="20"/>
  <c r="AG33" i="20" s="1"/>
  <c r="O33" i="2" s="1"/>
  <c r="Z33" i="16"/>
  <c r="AG33" i="16" s="1"/>
  <c r="K33" i="2" s="1"/>
  <c r="Z33" i="17"/>
  <c r="AG33" i="17" s="1"/>
  <c r="L33" i="2" s="1"/>
  <c r="Z33" i="14"/>
  <c r="AG33" i="14" s="1"/>
  <c r="I33" i="2" s="1"/>
  <c r="Z33" i="15"/>
  <c r="Z33" i="12"/>
  <c r="AG33" i="12" s="1"/>
  <c r="G33" i="2" s="1"/>
  <c r="Z31" i="13"/>
  <c r="Z3" i="9"/>
  <c r="Z4" i="11"/>
  <c r="Z33" i="10"/>
  <c r="AG33" i="10" s="1"/>
  <c r="E33" i="2" s="1"/>
  <c r="Z33" i="8"/>
  <c r="AG33" i="8" s="1"/>
  <c r="C33" i="2" s="1"/>
  <c r="Z33" i="6"/>
  <c r="AG33" i="6" s="1"/>
  <c r="B33" i="2" s="1"/>
  <c r="B34" i="48"/>
  <c r="Z34" i="36" s="1"/>
  <c r="AG4" i="11" l="1"/>
  <c r="F33" i="2" s="1"/>
  <c r="AG33" i="29"/>
  <c r="X34" i="2" s="1"/>
  <c r="AD43" i="2"/>
  <c r="AG4" i="21"/>
  <c r="P33" i="2" s="1"/>
  <c r="AG34" i="36"/>
  <c r="AE44" i="2" s="1"/>
  <c r="AG3" i="9"/>
  <c r="D33" i="2" s="1"/>
  <c r="AG31" i="13"/>
  <c r="H33" i="2" s="1"/>
  <c r="Z34" i="38"/>
  <c r="AG34" i="38" s="1"/>
  <c r="AG34" i="2" s="1"/>
  <c r="Z34" i="35"/>
  <c r="AG34" i="35" s="1"/>
  <c r="Z34" i="34"/>
  <c r="AG34" i="34" s="1"/>
  <c r="AC34" i="2" s="1"/>
  <c r="Z34" i="37"/>
  <c r="AG34" i="37" s="1"/>
  <c r="AF34" i="2" s="1"/>
  <c r="Z34" i="32"/>
  <c r="AG34" i="32" s="1"/>
  <c r="AA34" i="2" s="1"/>
  <c r="Z34" i="33"/>
  <c r="AG34" i="33" s="1"/>
  <c r="AB34" i="2" s="1"/>
  <c r="Z34" i="30"/>
  <c r="AG34" i="30" s="1"/>
  <c r="Y34" i="2" s="1"/>
  <c r="Z34" i="31"/>
  <c r="AG34" i="31" s="1"/>
  <c r="Z34" i="2" s="1"/>
  <c r="X32" i="1"/>
  <c r="AA32" i="1"/>
  <c r="T32" i="1"/>
  <c r="R32" i="1"/>
  <c r="AG32" i="1"/>
  <c r="C32" i="1"/>
  <c r="Z32" i="1"/>
  <c r="B32" i="1"/>
  <c r="L32" i="1"/>
  <c r="E32" i="1"/>
  <c r="F32" i="1"/>
  <c r="H32" i="1"/>
  <c r="G32" i="1"/>
  <c r="U32" i="1"/>
  <c r="D32" i="1"/>
  <c r="AF32" i="1"/>
  <c r="O32" i="1"/>
  <c r="K32" i="1"/>
  <c r="AC32" i="1"/>
  <c r="I32" i="1"/>
  <c r="P32" i="1"/>
  <c r="M32" i="1"/>
  <c r="J32" i="1"/>
  <c r="AB32" i="1"/>
  <c r="AD32" i="1"/>
  <c r="V32" i="1"/>
  <c r="Q32" i="1"/>
  <c r="S32" i="1"/>
  <c r="W32" i="1"/>
  <c r="Y32" i="1"/>
  <c r="AE32" i="1"/>
  <c r="AG33" i="15"/>
  <c r="J33" i="2" s="1"/>
  <c r="Z34" i="28"/>
  <c r="AG34" i="28" s="1"/>
  <c r="W34" i="2" s="1"/>
  <c r="Z34" i="29"/>
  <c r="Z34" i="26"/>
  <c r="AG34" i="26" s="1"/>
  <c r="U34" i="2" s="1"/>
  <c r="Z34" i="27"/>
  <c r="AG34" i="27" s="1"/>
  <c r="V34" i="2" s="1"/>
  <c r="Z34" i="25"/>
  <c r="AG34" i="25" s="1"/>
  <c r="T34" i="2" s="1"/>
  <c r="Z34" i="24"/>
  <c r="AG34" i="24" s="1"/>
  <c r="S34" i="2" s="1"/>
  <c r="Z34" i="22"/>
  <c r="AG34" i="22" s="1"/>
  <c r="Q34" i="2" s="1"/>
  <c r="Z34" i="23"/>
  <c r="AG34" i="23" s="1"/>
  <c r="R34" i="2" s="1"/>
  <c r="Z34" i="18"/>
  <c r="AG34" i="18" s="1"/>
  <c r="M34" i="2" s="1"/>
  <c r="Z5" i="21"/>
  <c r="Z34" i="20"/>
  <c r="AG34" i="20" s="1"/>
  <c r="O34" i="2" s="1"/>
  <c r="Z34" i="16"/>
  <c r="AG34" i="16" s="1"/>
  <c r="K34" i="2" s="1"/>
  <c r="Z34" i="17"/>
  <c r="AG34" i="17" s="1"/>
  <c r="L34" i="2" s="1"/>
  <c r="Z34" i="14"/>
  <c r="AG34" i="14" s="1"/>
  <c r="I34" i="2" s="1"/>
  <c r="Z34" i="15"/>
  <c r="Z34" i="12"/>
  <c r="AG34" i="12" s="1"/>
  <c r="G34" i="2" s="1"/>
  <c r="Z32" i="13"/>
  <c r="Z4" i="9"/>
  <c r="Z5" i="11"/>
  <c r="Z34" i="10"/>
  <c r="AG34" i="10" s="1"/>
  <c r="E34" i="2" s="1"/>
  <c r="Z34" i="8"/>
  <c r="AG34" i="8" s="1"/>
  <c r="C34" i="2" s="1"/>
  <c r="Z34" i="6"/>
  <c r="AG34" i="6" s="1"/>
  <c r="B34" i="2" s="1"/>
  <c r="B35" i="48"/>
  <c r="Z35" i="36" s="1"/>
  <c r="AG5" i="11" l="1"/>
  <c r="F34" i="2" s="1"/>
  <c r="AG34" i="29"/>
  <c r="X35" i="2" s="1"/>
  <c r="AG5" i="21"/>
  <c r="P34" i="2" s="1"/>
  <c r="AD44" i="2"/>
  <c r="AG35" i="36"/>
  <c r="AE45" i="2" s="1"/>
  <c r="AG32" i="13"/>
  <c r="H34" i="2" s="1"/>
  <c r="AG4" i="9"/>
  <c r="D34" i="2" s="1"/>
  <c r="C33" i="1"/>
  <c r="Z35" i="38"/>
  <c r="AG35" i="38" s="1"/>
  <c r="AG35" i="2" s="1"/>
  <c r="Z35" i="35"/>
  <c r="AG35" i="35" s="1"/>
  <c r="Z35" i="34"/>
  <c r="AG35" i="34" s="1"/>
  <c r="AC35" i="2" s="1"/>
  <c r="Z35" i="37"/>
  <c r="AG35" i="37" s="1"/>
  <c r="AF35" i="2" s="1"/>
  <c r="Z35" i="32"/>
  <c r="AG35" i="32" s="1"/>
  <c r="AA35" i="2" s="1"/>
  <c r="Z35" i="33"/>
  <c r="AG35" i="33" s="1"/>
  <c r="AB35" i="2" s="1"/>
  <c r="Z35" i="30"/>
  <c r="AG35" i="30" s="1"/>
  <c r="Y35" i="2" s="1"/>
  <c r="Z35" i="31"/>
  <c r="AG35" i="31" s="1"/>
  <c r="Z35" i="2" s="1"/>
  <c r="S33" i="1"/>
  <c r="G33" i="1"/>
  <c r="F33" i="1"/>
  <c r="K33" i="1"/>
  <c r="I33" i="1"/>
  <c r="J33" i="1"/>
  <c r="AG34" i="15"/>
  <c r="J34" i="2" s="1"/>
  <c r="R33" i="1"/>
  <c r="E33" i="1"/>
  <c r="L33" i="1"/>
  <c r="B33" i="1"/>
  <c r="V33" i="1"/>
  <c r="W33" i="1"/>
  <c r="Z35" i="28"/>
  <c r="AG35" i="28" s="1"/>
  <c r="W35" i="2" s="1"/>
  <c r="Z35" i="29"/>
  <c r="AG33" i="1"/>
  <c r="AB33" i="1"/>
  <c r="Z33" i="1"/>
  <c r="AA33" i="1"/>
  <c r="M33" i="1"/>
  <c r="T33" i="1"/>
  <c r="AF33" i="1"/>
  <c r="P33" i="1"/>
  <c r="D33" i="1"/>
  <c r="Y33" i="1"/>
  <c r="AE33" i="1"/>
  <c r="H33" i="1"/>
  <c r="AD33" i="1"/>
  <c r="O33" i="1"/>
  <c r="U33" i="1"/>
  <c r="X33" i="1"/>
  <c r="AC33" i="1"/>
  <c r="Q33" i="1"/>
  <c r="Z35" i="26"/>
  <c r="AG35" i="26" s="1"/>
  <c r="U35" i="2" s="1"/>
  <c r="Z35" i="27"/>
  <c r="AG35" i="27" s="1"/>
  <c r="V35" i="2" s="1"/>
  <c r="Z35" i="25"/>
  <c r="AG35" i="25" s="1"/>
  <c r="T35" i="2" s="1"/>
  <c r="Z35" i="24"/>
  <c r="AG35" i="24" s="1"/>
  <c r="S35" i="2" s="1"/>
  <c r="Z35" i="22"/>
  <c r="AG35" i="22" s="1"/>
  <c r="Q35" i="2" s="1"/>
  <c r="Z35" i="23"/>
  <c r="AG35" i="23" s="1"/>
  <c r="R35" i="2" s="1"/>
  <c r="Z35" i="18"/>
  <c r="AG35" i="18" s="1"/>
  <c r="M35" i="2" s="1"/>
  <c r="Z6" i="21"/>
  <c r="Z35" i="20"/>
  <c r="AG35" i="20" s="1"/>
  <c r="O35" i="2" s="1"/>
  <c r="Z35" i="16"/>
  <c r="AG35" i="16" s="1"/>
  <c r="K35" i="2" s="1"/>
  <c r="Z35" i="17"/>
  <c r="AG35" i="17" s="1"/>
  <c r="L35" i="2" s="1"/>
  <c r="Z35" i="14"/>
  <c r="AG35" i="14" s="1"/>
  <c r="I35" i="2" s="1"/>
  <c r="Z35" i="15"/>
  <c r="Z35" i="12"/>
  <c r="AG35" i="12" s="1"/>
  <c r="G35" i="2" s="1"/>
  <c r="Z33" i="13"/>
  <c r="Z5" i="9"/>
  <c r="Z6" i="11"/>
  <c r="Z35" i="10"/>
  <c r="AG35" i="10" s="1"/>
  <c r="E35" i="2" s="1"/>
  <c r="Z35" i="8"/>
  <c r="AG35" i="8" s="1"/>
  <c r="C35" i="2" s="1"/>
  <c r="Z35" i="6"/>
  <c r="AG35" i="6" s="1"/>
  <c r="B35" i="2" s="1"/>
  <c r="B36" i="48"/>
  <c r="Z36" i="36" s="1"/>
  <c r="AG6" i="11" l="1"/>
  <c r="F35" i="2" s="1"/>
  <c r="AG35" i="29"/>
  <c r="X36" i="2" s="1"/>
  <c r="AD45" i="2"/>
  <c r="AG36" i="36"/>
  <c r="AE46" i="2" s="1"/>
  <c r="AG33" i="13"/>
  <c r="H35" i="2" s="1"/>
  <c r="AG6" i="21"/>
  <c r="P35" i="2" s="1"/>
  <c r="AG5" i="9"/>
  <c r="D35" i="2" s="1"/>
  <c r="Z36" i="38"/>
  <c r="AG36" i="38" s="1"/>
  <c r="AG36" i="2" s="1"/>
  <c r="Z36" i="35"/>
  <c r="AG36" i="35" s="1"/>
  <c r="Z36" i="34"/>
  <c r="AG36" i="34" s="1"/>
  <c r="AC36" i="2" s="1"/>
  <c r="Z36" i="37"/>
  <c r="AG36" i="37" s="1"/>
  <c r="AF36" i="2" s="1"/>
  <c r="Z36" i="32"/>
  <c r="AG36" i="32" s="1"/>
  <c r="AA36" i="2" s="1"/>
  <c r="Z36" i="33"/>
  <c r="AG36" i="33" s="1"/>
  <c r="AB36" i="2" s="1"/>
  <c r="Z36" i="30"/>
  <c r="AG36" i="30" s="1"/>
  <c r="Y36" i="2" s="1"/>
  <c r="Z36" i="31"/>
  <c r="AG36" i="31" s="1"/>
  <c r="Z36" i="2" s="1"/>
  <c r="AA34" i="1"/>
  <c r="Z34" i="1"/>
  <c r="F34" i="1"/>
  <c r="L34" i="1"/>
  <c r="Q34" i="1"/>
  <c r="AD34" i="1"/>
  <c r="E34" i="1"/>
  <c r="B34" i="1"/>
  <c r="X34" i="1"/>
  <c r="AE34" i="1"/>
  <c r="U34" i="1"/>
  <c r="W34" i="1"/>
  <c r="C34" i="1"/>
  <c r="H34" i="1"/>
  <c r="S34" i="1"/>
  <c r="AG34" i="1"/>
  <c r="V34" i="1"/>
  <c r="G34" i="1"/>
  <c r="T34" i="1"/>
  <c r="M34" i="1"/>
  <c r="Y34" i="1"/>
  <c r="I34" i="1"/>
  <c r="R34" i="1"/>
  <c r="D34" i="1"/>
  <c r="AB34" i="1"/>
  <c r="J34" i="1"/>
  <c r="O34" i="1"/>
  <c r="P34" i="1"/>
  <c r="AF34" i="1"/>
  <c r="AC34" i="1"/>
  <c r="K34" i="1"/>
  <c r="AG35" i="15"/>
  <c r="J35" i="2" s="1"/>
  <c r="Z36" i="28"/>
  <c r="AG36" i="28" s="1"/>
  <c r="W36" i="2" s="1"/>
  <c r="Z36" i="29"/>
  <c r="Z36" i="26"/>
  <c r="AG36" i="26" s="1"/>
  <c r="U36" i="2" s="1"/>
  <c r="Z36" i="27"/>
  <c r="AG36" i="27" s="1"/>
  <c r="V36" i="2" s="1"/>
  <c r="Z36" i="25"/>
  <c r="AG36" i="25" s="1"/>
  <c r="T36" i="2" s="1"/>
  <c r="Z36" i="24"/>
  <c r="AG36" i="24" s="1"/>
  <c r="S36" i="2" s="1"/>
  <c r="Z36" i="22"/>
  <c r="AG36" i="22" s="1"/>
  <c r="Q36" i="2" s="1"/>
  <c r="Z36" i="23"/>
  <c r="AG36" i="23" s="1"/>
  <c r="R36" i="2" s="1"/>
  <c r="Z36" i="18"/>
  <c r="AG36" i="18" s="1"/>
  <c r="M36" i="2" s="1"/>
  <c r="Z7" i="21"/>
  <c r="Z36" i="20"/>
  <c r="AG36" i="20" s="1"/>
  <c r="O36" i="2" s="1"/>
  <c r="Z36" i="16"/>
  <c r="AG36" i="16" s="1"/>
  <c r="K36" i="2" s="1"/>
  <c r="Z36" i="17"/>
  <c r="AG36" i="17" s="1"/>
  <c r="L36" i="2" s="1"/>
  <c r="Z36" i="14"/>
  <c r="AG36" i="14" s="1"/>
  <c r="I36" i="2" s="1"/>
  <c r="Z36" i="15"/>
  <c r="Z36" i="12"/>
  <c r="AG36" i="12" s="1"/>
  <c r="G36" i="2" s="1"/>
  <c r="Z34" i="13"/>
  <c r="Z7" i="11"/>
  <c r="Z6" i="9"/>
  <c r="Z36" i="10"/>
  <c r="AG36" i="10" s="1"/>
  <c r="E36" i="2" s="1"/>
  <c r="Z36" i="8"/>
  <c r="AG36" i="8" s="1"/>
  <c r="C36" i="2" s="1"/>
  <c r="Z36" i="6"/>
  <c r="AG36" i="6" s="1"/>
  <c r="B36" i="2" s="1"/>
  <c r="B37" i="48"/>
  <c r="Z37" i="36" s="1"/>
  <c r="AG7" i="11" l="1"/>
  <c r="F36" i="2" s="1"/>
  <c r="AG36" i="29"/>
  <c r="X37" i="2" s="1"/>
  <c r="AG7" i="21"/>
  <c r="P36" i="2" s="1"/>
  <c r="AD46" i="2"/>
  <c r="AG37" i="36"/>
  <c r="AE47" i="2" s="1"/>
  <c r="AG34" i="13"/>
  <c r="H36" i="2" s="1"/>
  <c r="AG6" i="9"/>
  <c r="D36" i="2" s="1"/>
  <c r="Z37" i="38"/>
  <c r="AG37" i="38" s="1"/>
  <c r="AG37" i="2" s="1"/>
  <c r="Z37" i="35"/>
  <c r="AG37" i="35" s="1"/>
  <c r="Z37" i="34"/>
  <c r="AG37" i="34" s="1"/>
  <c r="AC37" i="2" s="1"/>
  <c r="Z37" i="37"/>
  <c r="AG37" i="37" s="1"/>
  <c r="AF37" i="2" s="1"/>
  <c r="Z37" i="32"/>
  <c r="AG37" i="32" s="1"/>
  <c r="AA37" i="2" s="1"/>
  <c r="Z37" i="33"/>
  <c r="AG37" i="33" s="1"/>
  <c r="AB37" i="2" s="1"/>
  <c r="J35" i="1"/>
  <c r="F35" i="1"/>
  <c r="Z37" i="30"/>
  <c r="AG37" i="30" s="1"/>
  <c r="Y37" i="2" s="1"/>
  <c r="Z37" i="31"/>
  <c r="AG37" i="31" s="1"/>
  <c r="Z37" i="2" s="1"/>
  <c r="R35" i="1"/>
  <c r="T35" i="1"/>
  <c r="AB35" i="1"/>
  <c r="AE35" i="1"/>
  <c r="AD35" i="1"/>
  <c r="Q35" i="1"/>
  <c r="X35" i="1"/>
  <c r="P35" i="1"/>
  <c r="K35" i="1"/>
  <c r="Z35" i="1"/>
  <c r="M35" i="1"/>
  <c r="B35" i="1"/>
  <c r="AG36" i="15"/>
  <c r="J36" i="2" s="1"/>
  <c r="G35" i="1"/>
  <c r="Z37" i="28"/>
  <c r="AG37" i="28" s="1"/>
  <c r="W37" i="2" s="1"/>
  <c r="Z37" i="29"/>
  <c r="AC35" i="1"/>
  <c r="L35" i="1"/>
  <c r="AA35" i="1"/>
  <c r="D35" i="1"/>
  <c r="V35" i="1"/>
  <c r="S35" i="1"/>
  <c r="AF35" i="1"/>
  <c r="H35" i="1"/>
  <c r="Y35" i="1"/>
  <c r="AG35" i="1"/>
  <c r="I35" i="1"/>
  <c r="E35" i="1"/>
  <c r="W35" i="1"/>
  <c r="C35" i="1"/>
  <c r="U35" i="1"/>
  <c r="O35" i="1"/>
  <c r="Z37" i="26"/>
  <c r="AG37" i="26" s="1"/>
  <c r="U37" i="2" s="1"/>
  <c r="Z37" i="27"/>
  <c r="AG37" i="27" s="1"/>
  <c r="V37" i="2" s="1"/>
  <c r="Z37" i="25"/>
  <c r="AG37" i="25" s="1"/>
  <c r="T37" i="2" s="1"/>
  <c r="Z37" i="24"/>
  <c r="AG37" i="24" s="1"/>
  <c r="S37" i="2" s="1"/>
  <c r="Z37" i="22"/>
  <c r="AG37" i="22" s="1"/>
  <c r="Q37" i="2" s="1"/>
  <c r="Z37" i="23"/>
  <c r="AG37" i="23" s="1"/>
  <c r="R37" i="2" s="1"/>
  <c r="Z37" i="18"/>
  <c r="AG37" i="18" s="1"/>
  <c r="M37" i="2" s="1"/>
  <c r="Z8" i="21"/>
  <c r="Z37" i="20"/>
  <c r="AG37" i="20" s="1"/>
  <c r="O37" i="2" s="1"/>
  <c r="Z37" i="16"/>
  <c r="AG37" i="16" s="1"/>
  <c r="K37" i="2" s="1"/>
  <c r="Z37" i="17"/>
  <c r="AG37" i="17" s="1"/>
  <c r="L37" i="2" s="1"/>
  <c r="Z37" i="14"/>
  <c r="AG37" i="14" s="1"/>
  <c r="I37" i="2" s="1"/>
  <c r="Z37" i="15"/>
  <c r="Z37" i="12"/>
  <c r="AG37" i="12" s="1"/>
  <c r="G37" i="2" s="1"/>
  <c r="Z35" i="13"/>
  <c r="Z8" i="11"/>
  <c r="Z7" i="9"/>
  <c r="Z37" i="10"/>
  <c r="AG37" i="10" s="1"/>
  <c r="E37" i="2" s="1"/>
  <c r="Z37" i="8"/>
  <c r="AG37" i="8" s="1"/>
  <c r="C37" i="2" s="1"/>
  <c r="Z37" i="6"/>
  <c r="AG37" i="6" s="1"/>
  <c r="B37" i="2" s="1"/>
  <c r="B38" i="48"/>
  <c r="Z38" i="36" s="1"/>
  <c r="AG8" i="11" l="1"/>
  <c r="F37" i="2" s="1"/>
  <c r="AG37" i="29"/>
  <c r="X38" i="2" s="1"/>
  <c r="AD47" i="2"/>
  <c r="AG38" i="36"/>
  <c r="AE48" i="2" s="1"/>
  <c r="AG8" i="21"/>
  <c r="P37" i="2" s="1"/>
  <c r="AG7" i="9"/>
  <c r="D37" i="2" s="1"/>
  <c r="AG35" i="13"/>
  <c r="H37" i="2" s="1"/>
  <c r="Z38" i="38"/>
  <c r="AG38" i="38" s="1"/>
  <c r="AG38" i="2" s="1"/>
  <c r="Z38" i="35"/>
  <c r="AG38" i="35" s="1"/>
  <c r="Z38" i="34"/>
  <c r="AG38" i="34" s="1"/>
  <c r="AC38" i="2" s="1"/>
  <c r="Z38" i="37"/>
  <c r="AG38" i="37" s="1"/>
  <c r="AF38" i="2" s="1"/>
  <c r="Z38" i="32"/>
  <c r="AG38" i="32" s="1"/>
  <c r="AA38" i="2" s="1"/>
  <c r="Z38" i="33"/>
  <c r="AG38" i="33" s="1"/>
  <c r="AB38" i="2" s="1"/>
  <c r="Z38" i="30"/>
  <c r="AG38" i="30" s="1"/>
  <c r="Y38" i="2" s="1"/>
  <c r="Z38" i="31"/>
  <c r="AG38" i="31" s="1"/>
  <c r="Z38" i="2" s="1"/>
  <c r="AF36" i="1"/>
  <c r="H36" i="1"/>
  <c r="AG36" i="1"/>
  <c r="G36" i="1"/>
  <c r="S36" i="1"/>
  <c r="W36" i="1"/>
  <c r="E36" i="1"/>
  <c r="Z36" i="1"/>
  <c r="T36" i="1"/>
  <c r="Y36" i="1"/>
  <c r="AE36" i="1"/>
  <c r="AB36" i="1"/>
  <c r="L36" i="1"/>
  <c r="V36" i="1"/>
  <c r="R36" i="1"/>
  <c r="Q36" i="1"/>
  <c r="M36" i="1"/>
  <c r="P36" i="1"/>
  <c r="AD36" i="1"/>
  <c r="B36" i="1"/>
  <c r="O36" i="1"/>
  <c r="F36" i="1"/>
  <c r="D36" i="1"/>
  <c r="U36" i="1"/>
  <c r="C36" i="1"/>
  <c r="AC36" i="1"/>
  <c r="J36" i="1"/>
  <c r="K36" i="1"/>
  <c r="I36" i="1"/>
  <c r="AA36" i="1"/>
  <c r="X36" i="1"/>
  <c r="Z38" i="28"/>
  <c r="AG38" i="28" s="1"/>
  <c r="W38" i="2" s="1"/>
  <c r="Z38" i="29"/>
  <c r="AG37" i="15"/>
  <c r="J37" i="2" s="1"/>
  <c r="Z38" i="26"/>
  <c r="AG38" i="26" s="1"/>
  <c r="U38" i="2" s="1"/>
  <c r="Z38" i="27"/>
  <c r="AG38" i="27" s="1"/>
  <c r="V38" i="2" s="1"/>
  <c r="Z38" i="25"/>
  <c r="AG38" i="25" s="1"/>
  <c r="T38" i="2" s="1"/>
  <c r="Z38" i="24"/>
  <c r="AG38" i="24" s="1"/>
  <c r="S38" i="2" s="1"/>
  <c r="Z38" i="22"/>
  <c r="AG38" i="22" s="1"/>
  <c r="Q38" i="2" s="1"/>
  <c r="Z38" i="23"/>
  <c r="AG38" i="23" s="1"/>
  <c r="R38" i="2" s="1"/>
  <c r="Z38" i="20"/>
  <c r="AG38" i="20" s="1"/>
  <c r="O38" i="2" s="1"/>
  <c r="Z9" i="21"/>
  <c r="Z38" i="18"/>
  <c r="AG38" i="18" s="1"/>
  <c r="M38" i="2" s="1"/>
  <c r="Z2" i="19"/>
  <c r="Z38" i="16"/>
  <c r="AG38" i="16" s="1"/>
  <c r="K38" i="2" s="1"/>
  <c r="Z38" i="17"/>
  <c r="AG38" i="17" s="1"/>
  <c r="L38" i="2" s="1"/>
  <c r="Z38" i="14"/>
  <c r="AG38" i="14" s="1"/>
  <c r="I38" i="2" s="1"/>
  <c r="Z38" i="15"/>
  <c r="Z38" i="12"/>
  <c r="AG38" i="12" s="1"/>
  <c r="G38" i="2" s="1"/>
  <c r="Z36" i="13"/>
  <c r="Z38" i="10"/>
  <c r="AG38" i="10" s="1"/>
  <c r="E38" i="2" s="1"/>
  <c r="Z9" i="11"/>
  <c r="Z8" i="9"/>
  <c r="Z38" i="8"/>
  <c r="AG38" i="8" s="1"/>
  <c r="C38" i="2" s="1"/>
  <c r="Z38" i="6"/>
  <c r="AG38" i="6" s="1"/>
  <c r="B38" i="2" s="1"/>
  <c r="B39" i="48"/>
  <c r="Z39" i="36" s="1"/>
  <c r="AG9" i="11" l="1"/>
  <c r="F38" i="2" s="1"/>
  <c r="AG38" i="29"/>
  <c r="X39" i="2" s="1"/>
  <c r="AG2" i="19"/>
  <c r="N38" i="2" s="1"/>
  <c r="AG9" i="21"/>
  <c r="P38" i="2" s="1"/>
  <c r="AD48" i="2"/>
  <c r="AG39" i="36"/>
  <c r="AE49" i="2" s="1"/>
  <c r="AG8" i="9"/>
  <c r="D38" i="2" s="1"/>
  <c r="AG36" i="13"/>
  <c r="H38" i="2" s="1"/>
  <c r="Z39" i="38"/>
  <c r="AG39" i="38" s="1"/>
  <c r="AG39" i="2" s="1"/>
  <c r="Z39" i="35"/>
  <c r="AG39" i="35" s="1"/>
  <c r="Z39" i="34"/>
  <c r="AG39" i="34" s="1"/>
  <c r="AC39" i="2" s="1"/>
  <c r="Z39" i="37"/>
  <c r="AG39" i="37" s="1"/>
  <c r="AF39" i="2" s="1"/>
  <c r="Z39" i="32"/>
  <c r="AG39" i="32" s="1"/>
  <c r="AA39" i="2" s="1"/>
  <c r="Z39" i="33"/>
  <c r="AG39" i="33" s="1"/>
  <c r="AB39" i="2" s="1"/>
  <c r="Z39" i="30"/>
  <c r="AG39" i="30" s="1"/>
  <c r="Y39" i="2" s="1"/>
  <c r="Z39" i="31"/>
  <c r="AG39" i="31" s="1"/>
  <c r="Z39" i="2" s="1"/>
  <c r="AB37" i="1"/>
  <c r="AA37" i="1"/>
  <c r="U37" i="1"/>
  <c r="AC37" i="1"/>
  <c r="T37" i="1"/>
  <c r="Q37" i="1"/>
  <c r="S37" i="1"/>
  <c r="B37" i="1"/>
  <c r="D37" i="1"/>
  <c r="H37" i="1"/>
  <c r="F37" i="1"/>
  <c r="AD37" i="1"/>
  <c r="AE37" i="1"/>
  <c r="C37" i="1"/>
  <c r="P37" i="1"/>
  <c r="E37" i="1"/>
  <c r="AG37" i="1"/>
  <c r="X37" i="1"/>
  <c r="I37" i="1"/>
  <c r="L37" i="1"/>
  <c r="O37" i="1"/>
  <c r="G37" i="1"/>
  <c r="K37" i="1"/>
  <c r="V37" i="1"/>
  <c r="Z37" i="1"/>
  <c r="AF37" i="1"/>
  <c r="J37" i="1"/>
  <c r="M37" i="1"/>
  <c r="W37" i="1"/>
  <c r="R37" i="1"/>
  <c r="Z39" i="28"/>
  <c r="AG39" i="28" s="1"/>
  <c r="W39" i="2" s="1"/>
  <c r="Z39" i="29"/>
  <c r="Y37" i="1"/>
  <c r="AG38" i="15"/>
  <c r="J38" i="2" s="1"/>
  <c r="Z39" i="26"/>
  <c r="AG39" i="26" s="1"/>
  <c r="U39" i="2" s="1"/>
  <c r="Z39" i="27"/>
  <c r="AG39" i="27" s="1"/>
  <c r="V39" i="2" s="1"/>
  <c r="Z39" i="25"/>
  <c r="AG39" i="25" s="1"/>
  <c r="T39" i="2" s="1"/>
  <c r="Z39" i="24"/>
  <c r="AG39" i="24" s="1"/>
  <c r="S39" i="2" s="1"/>
  <c r="Z39" i="22"/>
  <c r="AG39" i="22" s="1"/>
  <c r="Q39" i="2" s="1"/>
  <c r="Z39" i="23"/>
  <c r="AG39" i="23" s="1"/>
  <c r="R39" i="2" s="1"/>
  <c r="Z39" i="20"/>
  <c r="AG39" i="20" s="1"/>
  <c r="O39" i="2" s="1"/>
  <c r="Z10" i="21"/>
  <c r="Z39" i="18"/>
  <c r="AG39" i="18" s="1"/>
  <c r="M39" i="2" s="1"/>
  <c r="Z3" i="19"/>
  <c r="Z39" i="16"/>
  <c r="AG39" i="16" s="1"/>
  <c r="K39" i="2" s="1"/>
  <c r="Z39" i="17"/>
  <c r="AG39" i="17" s="1"/>
  <c r="L39" i="2" s="1"/>
  <c r="Z39" i="14"/>
  <c r="AG39" i="14" s="1"/>
  <c r="I39" i="2" s="1"/>
  <c r="Z39" i="15"/>
  <c r="Z39" i="12"/>
  <c r="AG39" i="12" s="1"/>
  <c r="G39" i="2" s="1"/>
  <c r="Z37" i="13"/>
  <c r="Z39" i="10"/>
  <c r="AG39" i="10" s="1"/>
  <c r="E39" i="2" s="1"/>
  <c r="Z10" i="11"/>
  <c r="AG10" i="11" s="1"/>
  <c r="Z9" i="9"/>
  <c r="Z39" i="6"/>
  <c r="AG39" i="6" s="1"/>
  <c r="B39" i="2" s="1"/>
  <c r="Z39" i="8"/>
  <c r="AG39" i="8" s="1"/>
  <c r="C39" i="2" s="1"/>
  <c r="B40" i="48"/>
  <c r="Z40" i="36" s="1"/>
  <c r="AG39" i="29" l="1"/>
  <c r="X40" i="2" s="1"/>
  <c r="AG10" i="21"/>
  <c r="P39" i="2" s="1"/>
  <c r="AD49" i="2"/>
  <c r="AG3" i="19"/>
  <c r="N39" i="2" s="1"/>
  <c r="AG40" i="36"/>
  <c r="AE50" i="2" s="1"/>
  <c r="AG37" i="13"/>
  <c r="H39" i="2" s="1"/>
  <c r="AG9" i="9"/>
  <c r="D39" i="2" s="1"/>
  <c r="Z40" i="38"/>
  <c r="AG40" i="38" s="1"/>
  <c r="AG40" i="2" s="1"/>
  <c r="Z40" i="35"/>
  <c r="AG40" i="35" s="1"/>
  <c r="Z40" i="34"/>
  <c r="AG40" i="34" s="1"/>
  <c r="AC40" i="2" s="1"/>
  <c r="Z40" i="37"/>
  <c r="AG40" i="37" s="1"/>
  <c r="AF40" i="2" s="1"/>
  <c r="Z40" i="32"/>
  <c r="AG40" i="32" s="1"/>
  <c r="AA40" i="2" s="1"/>
  <c r="Z40" i="33"/>
  <c r="AG40" i="33" s="1"/>
  <c r="AB40" i="2" s="1"/>
  <c r="Z40" i="30"/>
  <c r="AG40" i="30" s="1"/>
  <c r="Y40" i="2" s="1"/>
  <c r="Z40" i="31"/>
  <c r="AG40" i="31" s="1"/>
  <c r="Z40" i="2" s="1"/>
  <c r="Z38" i="1"/>
  <c r="V38" i="1"/>
  <c r="R38" i="1"/>
  <c r="L38" i="1"/>
  <c r="X38" i="1"/>
  <c r="P38" i="1"/>
  <c r="E38" i="1"/>
  <c r="AF38" i="1"/>
  <c r="T38" i="1"/>
  <c r="W38" i="1"/>
  <c r="J38" i="1"/>
  <c r="AB38" i="1"/>
  <c r="Y38" i="1"/>
  <c r="F38" i="1"/>
  <c r="U38" i="1"/>
  <c r="I38" i="1"/>
  <c r="AC38" i="1"/>
  <c r="N38" i="1"/>
  <c r="AG38" i="1"/>
  <c r="M38" i="1"/>
  <c r="D38" i="1"/>
  <c r="C38" i="1"/>
  <c r="Q38" i="1"/>
  <c r="H38" i="1"/>
  <c r="K38" i="1"/>
  <c r="AD38" i="1"/>
  <c r="O38" i="1"/>
  <c r="B38" i="1"/>
  <c r="G38" i="1"/>
  <c r="F39" i="2"/>
  <c r="AE38" i="1"/>
  <c r="S38" i="1"/>
  <c r="AG39" i="15"/>
  <c r="J39" i="2" s="1"/>
  <c r="Z40" i="28"/>
  <c r="AG40" i="28" s="1"/>
  <c r="W40" i="2" s="1"/>
  <c r="Z40" i="29"/>
  <c r="AA38" i="1"/>
  <c r="Z40" i="26"/>
  <c r="AG40" i="26" s="1"/>
  <c r="U40" i="2" s="1"/>
  <c r="Z40" i="27"/>
  <c r="AG40" i="27" s="1"/>
  <c r="V40" i="2" s="1"/>
  <c r="Z40" i="25"/>
  <c r="AG40" i="25" s="1"/>
  <c r="T40" i="2" s="1"/>
  <c r="Z40" i="24"/>
  <c r="AG40" i="24" s="1"/>
  <c r="S40" i="2" s="1"/>
  <c r="Z40" i="22"/>
  <c r="AG40" i="22" s="1"/>
  <c r="Q40" i="2" s="1"/>
  <c r="Z40" i="23"/>
  <c r="AG40" i="23" s="1"/>
  <c r="R40" i="2" s="1"/>
  <c r="Z40" i="20"/>
  <c r="AG40" i="20" s="1"/>
  <c r="O40" i="2" s="1"/>
  <c r="Z11" i="21"/>
  <c r="Z40" i="18"/>
  <c r="AG40" i="18" s="1"/>
  <c r="M40" i="2" s="1"/>
  <c r="Z4" i="19"/>
  <c r="Z40" i="16"/>
  <c r="AG40" i="16" s="1"/>
  <c r="K40" i="2" s="1"/>
  <c r="Z40" i="17"/>
  <c r="AG40" i="17" s="1"/>
  <c r="L40" i="2" s="1"/>
  <c r="Z40" i="14"/>
  <c r="AG40" i="14" s="1"/>
  <c r="I40" i="2" s="1"/>
  <c r="Z40" i="15"/>
  <c r="Z40" i="12"/>
  <c r="AG40" i="12" s="1"/>
  <c r="G40" i="2" s="1"/>
  <c r="Z38" i="13"/>
  <c r="Z40" i="10"/>
  <c r="AG40" i="10" s="1"/>
  <c r="E40" i="2" s="1"/>
  <c r="Z11" i="11"/>
  <c r="Z10" i="9"/>
  <c r="Z40" i="6"/>
  <c r="AG40" i="6" s="1"/>
  <c r="B40" i="2" s="1"/>
  <c r="Z40" i="8"/>
  <c r="AG40" i="8" s="1"/>
  <c r="C40" i="2" s="1"/>
  <c r="B41" i="48"/>
  <c r="Z41" i="36" s="1"/>
  <c r="AG11" i="11" l="1"/>
  <c r="F40" i="2" s="1"/>
  <c r="AG40" i="29"/>
  <c r="X41" i="2" s="1"/>
  <c r="AG41" i="36"/>
  <c r="AE51" i="2" s="1"/>
  <c r="AD50" i="2"/>
  <c r="AG11" i="21"/>
  <c r="P40" i="2" s="1"/>
  <c r="AG38" i="13"/>
  <c r="H40" i="2" s="1"/>
  <c r="AG10" i="9"/>
  <c r="D40" i="2" s="1"/>
  <c r="AG4" i="19"/>
  <c r="N40" i="2" s="1"/>
  <c r="Z41" i="38"/>
  <c r="AG41" i="38" s="1"/>
  <c r="AG41" i="2" s="1"/>
  <c r="Z41" i="35"/>
  <c r="AG41" i="35" s="1"/>
  <c r="Z41" i="34"/>
  <c r="AG41" i="34" s="1"/>
  <c r="AC41" i="2" s="1"/>
  <c r="Z41" i="37"/>
  <c r="AG41" i="37" s="1"/>
  <c r="AF41" i="2" s="1"/>
  <c r="Z41" i="32"/>
  <c r="AG41" i="32" s="1"/>
  <c r="AA41" i="2" s="1"/>
  <c r="Z41" i="33"/>
  <c r="AG41" i="33" s="1"/>
  <c r="AB41" i="2" s="1"/>
  <c r="Z41" i="30"/>
  <c r="AG41" i="30" s="1"/>
  <c r="Y41" i="2" s="1"/>
  <c r="Z41" i="31"/>
  <c r="AG41" i="31" s="1"/>
  <c r="Z41" i="2" s="1"/>
  <c r="J39" i="1"/>
  <c r="E39" i="1"/>
  <c r="AF39" i="1"/>
  <c r="O39" i="1"/>
  <c r="F39" i="1"/>
  <c r="N39" i="1"/>
  <c r="I39" i="1"/>
  <c r="R39" i="1"/>
  <c r="H39" i="1"/>
  <c r="K39" i="1"/>
  <c r="Z39" i="1"/>
  <c r="C39" i="1"/>
  <c r="AB39" i="1"/>
  <c r="V39" i="1"/>
  <c r="S39" i="1"/>
  <c r="G39" i="1"/>
  <c r="X39" i="1"/>
  <c r="W39" i="1"/>
  <c r="M39" i="1"/>
  <c r="AE39" i="1"/>
  <c r="AA39" i="1"/>
  <c r="U39" i="1"/>
  <c r="D39" i="1"/>
  <c r="Q39" i="1"/>
  <c r="L39" i="1"/>
  <c r="T39" i="1"/>
  <c r="P39" i="1"/>
  <c r="AD39" i="1"/>
  <c r="AC39" i="1"/>
  <c r="B39" i="1"/>
  <c r="AG39" i="1"/>
  <c r="Y39" i="1"/>
  <c r="Z41" i="28"/>
  <c r="AG41" i="28" s="1"/>
  <c r="W41" i="2" s="1"/>
  <c r="Z41" i="29"/>
  <c r="AG40" i="15"/>
  <c r="J40" i="2" s="1"/>
  <c r="Z41" i="26"/>
  <c r="AG41" i="26" s="1"/>
  <c r="U41" i="2" s="1"/>
  <c r="Z41" i="27"/>
  <c r="AG41" i="27" s="1"/>
  <c r="V41" i="2" s="1"/>
  <c r="Z41" i="25"/>
  <c r="AG41" i="25" s="1"/>
  <c r="T41" i="2" s="1"/>
  <c r="Z41" i="24"/>
  <c r="AG41" i="24" s="1"/>
  <c r="S41" i="2" s="1"/>
  <c r="Z41" i="22"/>
  <c r="AG41" i="22" s="1"/>
  <c r="Q41" i="2" s="1"/>
  <c r="Z41" i="23"/>
  <c r="AG41" i="23" s="1"/>
  <c r="R41" i="2" s="1"/>
  <c r="Z41" i="20"/>
  <c r="AG41" i="20" s="1"/>
  <c r="O41" i="2" s="1"/>
  <c r="Z12" i="21"/>
  <c r="Z41" i="18"/>
  <c r="AG41" i="18" s="1"/>
  <c r="M41" i="2" s="1"/>
  <c r="Z5" i="19"/>
  <c r="Z41" i="16"/>
  <c r="AG41" i="16" s="1"/>
  <c r="K41" i="2" s="1"/>
  <c r="Z41" i="17"/>
  <c r="AG41" i="17" s="1"/>
  <c r="L41" i="2" s="1"/>
  <c r="Z41" i="14"/>
  <c r="AG41" i="14" s="1"/>
  <c r="I41" i="2" s="1"/>
  <c r="Z41" i="15"/>
  <c r="Z41" i="12"/>
  <c r="AG41" i="12" s="1"/>
  <c r="G41" i="2" s="1"/>
  <c r="Z39" i="13"/>
  <c r="Z41" i="10"/>
  <c r="AG41" i="10" s="1"/>
  <c r="E41" i="2" s="1"/>
  <c r="Z12" i="11"/>
  <c r="Z11" i="9"/>
  <c r="Z41" i="8"/>
  <c r="AG41" i="8" s="1"/>
  <c r="C41" i="2" s="1"/>
  <c r="Z41" i="6"/>
  <c r="AG41" i="6" s="1"/>
  <c r="B41" i="2" s="1"/>
  <c r="B42" i="48"/>
  <c r="Z42" i="36" s="1"/>
  <c r="AG12" i="11" l="1"/>
  <c r="F41" i="2" s="1"/>
  <c r="AG41" i="29"/>
  <c r="X42" i="2" s="1"/>
  <c r="AD51" i="2"/>
  <c r="AG12" i="21"/>
  <c r="P41" i="2" s="1"/>
  <c r="AG42" i="36"/>
  <c r="AE52" i="2" s="1"/>
  <c r="AG39" i="13"/>
  <c r="H41" i="2" s="1"/>
  <c r="AG11" i="9"/>
  <c r="D41" i="2" s="1"/>
  <c r="AG5" i="19"/>
  <c r="N41" i="2" s="1"/>
  <c r="Z42" i="38"/>
  <c r="AG42" i="38" s="1"/>
  <c r="AG42" i="2" s="1"/>
  <c r="Z42" i="35"/>
  <c r="AG42" i="35" s="1"/>
  <c r="Z42" i="34"/>
  <c r="AG42" i="34" s="1"/>
  <c r="AC42" i="2" s="1"/>
  <c r="Z42" i="37"/>
  <c r="AG42" i="37" s="1"/>
  <c r="AF42" i="2" s="1"/>
  <c r="Z42" i="32"/>
  <c r="AG42" i="32" s="1"/>
  <c r="AA42" i="2" s="1"/>
  <c r="Z42" i="33"/>
  <c r="AG42" i="33" s="1"/>
  <c r="AB42" i="2" s="1"/>
  <c r="Z42" i="30"/>
  <c r="AG42" i="30" s="1"/>
  <c r="Y42" i="2" s="1"/>
  <c r="Z42" i="31"/>
  <c r="AG42" i="31" s="1"/>
  <c r="Z42" i="2" s="1"/>
  <c r="N40" i="1"/>
  <c r="B40" i="1"/>
  <c r="Q40" i="1"/>
  <c r="R40" i="1"/>
  <c r="G40" i="1"/>
  <c r="D40" i="1"/>
  <c r="S40" i="1"/>
  <c r="E40" i="1"/>
  <c r="AD40" i="1"/>
  <c r="Y40" i="1"/>
  <c r="AB40" i="1"/>
  <c r="AE40" i="1"/>
  <c r="AG40" i="1"/>
  <c r="I40" i="1"/>
  <c r="K40" i="1"/>
  <c r="F40" i="1"/>
  <c r="T40" i="1"/>
  <c r="L40" i="1"/>
  <c r="X40" i="1"/>
  <c r="O40" i="1"/>
  <c r="V40" i="1"/>
  <c r="Z40" i="1"/>
  <c r="AA40" i="1"/>
  <c r="H40" i="1"/>
  <c r="AF40" i="1"/>
  <c r="P40" i="1"/>
  <c r="U40" i="1"/>
  <c r="AC40" i="1"/>
  <c r="C40" i="1"/>
  <c r="M40" i="1"/>
  <c r="J40" i="1"/>
  <c r="W40" i="1"/>
  <c r="Z42" i="28"/>
  <c r="AG42" i="28" s="1"/>
  <c r="W42" i="2" s="1"/>
  <c r="Z42" i="29"/>
  <c r="AG41" i="15"/>
  <c r="J41" i="2" s="1"/>
  <c r="Z42" i="26"/>
  <c r="AG42" i="26" s="1"/>
  <c r="U42" i="2" s="1"/>
  <c r="Z42" i="27"/>
  <c r="AG42" i="27" s="1"/>
  <c r="V42" i="2" s="1"/>
  <c r="Z42" i="25"/>
  <c r="AG42" i="25" s="1"/>
  <c r="T42" i="2" s="1"/>
  <c r="Z42" i="24"/>
  <c r="AG42" i="24" s="1"/>
  <c r="S42" i="2" s="1"/>
  <c r="Z42" i="22"/>
  <c r="AG42" i="22" s="1"/>
  <c r="Q42" i="2" s="1"/>
  <c r="Z42" i="23"/>
  <c r="AG42" i="23" s="1"/>
  <c r="R42" i="2" s="1"/>
  <c r="Z42" i="20"/>
  <c r="AG42" i="20" s="1"/>
  <c r="O42" i="2" s="1"/>
  <c r="Z13" i="21"/>
  <c r="Z42" i="18"/>
  <c r="AG42" i="18" s="1"/>
  <c r="M42" i="2" s="1"/>
  <c r="Z6" i="19"/>
  <c r="Z42" i="16"/>
  <c r="AG42" i="16" s="1"/>
  <c r="K42" i="2" s="1"/>
  <c r="Z42" i="17"/>
  <c r="AG42" i="17" s="1"/>
  <c r="L42" i="2" s="1"/>
  <c r="Z42" i="14"/>
  <c r="AG42" i="14" s="1"/>
  <c r="I42" i="2" s="1"/>
  <c r="Z42" i="15"/>
  <c r="Z42" i="12"/>
  <c r="AG42" i="12" s="1"/>
  <c r="G42" i="2" s="1"/>
  <c r="Z40" i="13"/>
  <c r="Z42" i="10"/>
  <c r="AG42" i="10" s="1"/>
  <c r="E42" i="2" s="1"/>
  <c r="Z13" i="11"/>
  <c r="Z12" i="9"/>
  <c r="Z42" i="6"/>
  <c r="AG42" i="6" s="1"/>
  <c r="B42" i="2" s="1"/>
  <c r="Z42" i="8"/>
  <c r="AG42" i="8" s="1"/>
  <c r="C42" i="2" s="1"/>
  <c r="B43" i="48"/>
  <c r="Z43" i="36" s="1"/>
  <c r="AG13" i="11" l="1"/>
  <c r="F42" i="2" s="1"/>
  <c r="AG42" i="29"/>
  <c r="X43" i="2" s="1"/>
  <c r="AD52" i="2"/>
  <c r="AG13" i="21"/>
  <c r="P42" i="2" s="1"/>
  <c r="AG43" i="36"/>
  <c r="AE53" i="2" s="1"/>
  <c r="AG12" i="9"/>
  <c r="D42" i="2" s="1"/>
  <c r="AG40" i="13"/>
  <c r="H42" i="2" s="1"/>
  <c r="AG6" i="19"/>
  <c r="N42" i="2" s="1"/>
  <c r="Z43" i="38"/>
  <c r="AG43" i="38" s="1"/>
  <c r="AG43" i="2" s="1"/>
  <c r="Z43" i="35"/>
  <c r="AG43" i="35" s="1"/>
  <c r="Z43" i="34"/>
  <c r="AG43" i="34" s="1"/>
  <c r="AC43" i="2" s="1"/>
  <c r="Z43" i="37"/>
  <c r="AG43" i="37" s="1"/>
  <c r="AF43" i="2" s="1"/>
  <c r="Z43" i="32"/>
  <c r="AG43" i="32" s="1"/>
  <c r="AA43" i="2" s="1"/>
  <c r="Z43" i="33"/>
  <c r="AG43" i="33" s="1"/>
  <c r="AB43" i="2" s="1"/>
  <c r="Z43" i="30"/>
  <c r="AG43" i="30" s="1"/>
  <c r="Y43" i="2" s="1"/>
  <c r="Z43" i="31"/>
  <c r="AG43" i="31" s="1"/>
  <c r="Z43" i="2" s="1"/>
  <c r="AF41" i="1"/>
  <c r="AC41" i="1"/>
  <c r="Z41" i="1"/>
  <c r="T41" i="1"/>
  <c r="K41" i="1"/>
  <c r="L41" i="1"/>
  <c r="X41" i="1"/>
  <c r="V41" i="1"/>
  <c r="Y41" i="1"/>
  <c r="AD41" i="1"/>
  <c r="P41" i="1"/>
  <c r="D41" i="1"/>
  <c r="E41" i="1"/>
  <c r="I41" i="1"/>
  <c r="M41" i="1"/>
  <c r="AA41" i="1"/>
  <c r="F41" i="1"/>
  <c r="R41" i="1"/>
  <c r="C41" i="1"/>
  <c r="S41" i="1"/>
  <c r="O41" i="1"/>
  <c r="B41" i="1"/>
  <c r="G41" i="1"/>
  <c r="N41" i="1"/>
  <c r="AG41" i="1"/>
  <c r="U41" i="1"/>
  <c r="W41" i="1"/>
  <c r="AE41" i="1"/>
  <c r="J41" i="1"/>
  <c r="AB41" i="1"/>
  <c r="Q41" i="1"/>
  <c r="H41" i="1"/>
  <c r="Z43" i="28"/>
  <c r="AG43" i="28" s="1"/>
  <c r="W43" i="2" s="1"/>
  <c r="Z43" i="29"/>
  <c r="AG42" i="15"/>
  <c r="J42" i="2" s="1"/>
  <c r="Z43" i="26"/>
  <c r="AG43" i="26" s="1"/>
  <c r="U43" i="2" s="1"/>
  <c r="Z43" i="27"/>
  <c r="AG43" i="27" s="1"/>
  <c r="V43" i="2" s="1"/>
  <c r="Z43" i="25"/>
  <c r="AG43" i="25" s="1"/>
  <c r="T43" i="2" s="1"/>
  <c r="Z43" i="24"/>
  <c r="AG43" i="24" s="1"/>
  <c r="S43" i="2" s="1"/>
  <c r="Z43" i="22"/>
  <c r="AG43" i="22" s="1"/>
  <c r="Q43" i="2" s="1"/>
  <c r="Z43" i="23"/>
  <c r="AG43" i="23" s="1"/>
  <c r="R43" i="2" s="1"/>
  <c r="Z43" i="20"/>
  <c r="AG43" i="20" s="1"/>
  <c r="O43" i="2" s="1"/>
  <c r="Z14" i="21"/>
  <c r="Z43" i="18"/>
  <c r="AG43" i="18" s="1"/>
  <c r="M43" i="2" s="1"/>
  <c r="Z7" i="19"/>
  <c r="Z43" i="16"/>
  <c r="AG43" i="16" s="1"/>
  <c r="K43" i="2" s="1"/>
  <c r="Z43" i="17"/>
  <c r="AG43" i="17" s="1"/>
  <c r="L43" i="2" s="1"/>
  <c r="Z43" i="14"/>
  <c r="AG43" i="14" s="1"/>
  <c r="I43" i="2" s="1"/>
  <c r="Z43" i="15"/>
  <c r="Z43" i="12"/>
  <c r="AG43" i="12" s="1"/>
  <c r="G43" i="2" s="1"/>
  <c r="Z41" i="13"/>
  <c r="Z43" i="10"/>
  <c r="AG43" i="10" s="1"/>
  <c r="E43" i="2" s="1"/>
  <c r="Z14" i="11"/>
  <c r="Z13" i="9"/>
  <c r="AG13" i="9" s="1"/>
  <c r="Z43" i="8"/>
  <c r="AG43" i="8" s="1"/>
  <c r="C43" i="2" s="1"/>
  <c r="Z43" i="6"/>
  <c r="AG43" i="6" s="1"/>
  <c r="B43" i="2" s="1"/>
  <c r="B44" i="48"/>
  <c r="Z44" i="36" s="1"/>
  <c r="AG14" i="11" l="1"/>
  <c r="F43" i="2" s="1"/>
  <c r="AG43" i="29"/>
  <c r="X44" i="2" s="1"/>
  <c r="AG14" i="21"/>
  <c r="P43" i="2" s="1"/>
  <c r="AD53" i="2"/>
  <c r="AG44" i="36"/>
  <c r="AE54" i="2" s="1"/>
  <c r="AG41" i="13"/>
  <c r="H43" i="2" s="1"/>
  <c r="AG7" i="19"/>
  <c r="N43" i="2" s="1"/>
  <c r="Z44" i="38"/>
  <c r="AG44" i="38" s="1"/>
  <c r="AG44" i="2" s="1"/>
  <c r="Z44" i="35"/>
  <c r="AG44" i="35" s="1"/>
  <c r="Z44" i="34"/>
  <c r="AG44" i="34" s="1"/>
  <c r="AC44" i="2" s="1"/>
  <c r="Z44" i="37"/>
  <c r="AG44" i="37" s="1"/>
  <c r="AF44" i="2" s="1"/>
  <c r="Z44" i="32"/>
  <c r="AG44" i="32" s="1"/>
  <c r="AA44" i="2" s="1"/>
  <c r="Z44" i="33"/>
  <c r="AG44" i="33" s="1"/>
  <c r="AB44" i="2" s="1"/>
  <c r="Z44" i="30"/>
  <c r="AG44" i="30" s="1"/>
  <c r="Y44" i="2" s="1"/>
  <c r="Z44" i="31"/>
  <c r="AG44" i="31" s="1"/>
  <c r="Z44" i="2" s="1"/>
  <c r="Y42" i="1"/>
  <c r="E42" i="1"/>
  <c r="Z42" i="1"/>
  <c r="B42" i="1"/>
  <c r="AC42" i="1"/>
  <c r="P42" i="1"/>
  <c r="C42" i="1"/>
  <c r="N42" i="1"/>
  <c r="F42" i="1"/>
  <c r="O42" i="1"/>
  <c r="AD42" i="1"/>
  <c r="X42" i="1"/>
  <c r="L42" i="1"/>
  <c r="J42" i="1"/>
  <c r="H42" i="1"/>
  <c r="V42" i="1"/>
  <c r="AB42" i="1"/>
  <c r="T42" i="1"/>
  <c r="AE42" i="1"/>
  <c r="D42" i="1"/>
  <c r="Q42" i="1"/>
  <c r="AF42" i="1"/>
  <c r="G42" i="1"/>
  <c r="W42" i="1"/>
  <c r="I42" i="1"/>
  <c r="AA42" i="1"/>
  <c r="S42" i="1"/>
  <c r="R42" i="1"/>
  <c r="AG42" i="1"/>
  <c r="M42" i="1"/>
  <c r="U42" i="1"/>
  <c r="K42" i="1"/>
  <c r="Z44" i="28"/>
  <c r="AG44" i="28" s="1"/>
  <c r="W44" i="2" s="1"/>
  <c r="Z44" i="29"/>
  <c r="D43" i="2"/>
  <c r="AG43" i="15"/>
  <c r="J43" i="2" s="1"/>
  <c r="Z44" i="26"/>
  <c r="AG44" i="26" s="1"/>
  <c r="U44" i="2" s="1"/>
  <c r="Z44" i="27"/>
  <c r="AG44" i="27" s="1"/>
  <c r="V44" i="2" s="1"/>
  <c r="Z44" i="25"/>
  <c r="AG44" i="25" s="1"/>
  <c r="T44" i="2" s="1"/>
  <c r="Z44" i="24"/>
  <c r="AG44" i="24" s="1"/>
  <c r="S44" i="2" s="1"/>
  <c r="Z44" i="22"/>
  <c r="AG44" i="22" s="1"/>
  <c r="Q44" i="2" s="1"/>
  <c r="Z44" i="23"/>
  <c r="AG44" i="23" s="1"/>
  <c r="R44" i="2" s="1"/>
  <c r="Z44" i="20"/>
  <c r="AG44" i="20" s="1"/>
  <c r="O44" i="2" s="1"/>
  <c r="Z15" i="21"/>
  <c r="Z44" i="18"/>
  <c r="AG44" i="18" s="1"/>
  <c r="M44" i="2" s="1"/>
  <c r="Z8" i="19"/>
  <c r="Z44" i="16"/>
  <c r="AG44" i="16" s="1"/>
  <c r="K44" i="2" s="1"/>
  <c r="Z44" i="17"/>
  <c r="AG44" i="17" s="1"/>
  <c r="L44" i="2" s="1"/>
  <c r="Z44" i="14"/>
  <c r="AG44" i="14" s="1"/>
  <c r="I44" i="2" s="1"/>
  <c r="Z44" i="15"/>
  <c r="Z44" i="12"/>
  <c r="AG44" i="12" s="1"/>
  <c r="G44" i="2" s="1"/>
  <c r="Z42" i="13"/>
  <c r="Z44" i="10"/>
  <c r="AG44" i="10" s="1"/>
  <c r="E44" i="2" s="1"/>
  <c r="Z15" i="11"/>
  <c r="Z14" i="9"/>
  <c r="Z44" i="8"/>
  <c r="AG44" i="8" s="1"/>
  <c r="C44" i="2" s="1"/>
  <c r="Z44" i="6"/>
  <c r="AG44" i="6" s="1"/>
  <c r="B44" i="2" s="1"/>
  <c r="B45" i="48"/>
  <c r="Z45" i="36" s="1"/>
  <c r="AG15" i="11" l="1"/>
  <c r="F44" i="2" s="1"/>
  <c r="AG44" i="29"/>
  <c r="X45" i="2" s="1"/>
  <c r="AG8" i="19"/>
  <c r="N44" i="2" s="1"/>
  <c r="AG15" i="21"/>
  <c r="P44" i="2" s="1"/>
  <c r="AG45" i="36"/>
  <c r="AE55" i="2" s="1"/>
  <c r="AD54" i="2"/>
  <c r="AG14" i="9"/>
  <c r="D44" i="2" s="1"/>
  <c r="AG42" i="13"/>
  <c r="H44" i="2" s="1"/>
  <c r="Z45" i="38"/>
  <c r="AG45" i="38" s="1"/>
  <c r="AG45" i="2" s="1"/>
  <c r="Z45" i="35"/>
  <c r="AG45" i="35" s="1"/>
  <c r="J43" i="1"/>
  <c r="Z45" i="34"/>
  <c r="AG45" i="34" s="1"/>
  <c r="AC45" i="2" s="1"/>
  <c r="Z45" i="37"/>
  <c r="AG45" i="37" s="1"/>
  <c r="AF45" i="2" s="1"/>
  <c r="Z45" i="32"/>
  <c r="AG45" i="32" s="1"/>
  <c r="AA45" i="2" s="1"/>
  <c r="Z45" i="33"/>
  <c r="AG45" i="33" s="1"/>
  <c r="AB45" i="2" s="1"/>
  <c r="Z45" i="30"/>
  <c r="AG45" i="30" s="1"/>
  <c r="Y45" i="2" s="1"/>
  <c r="Z45" i="31"/>
  <c r="AG45" i="31" s="1"/>
  <c r="Z45" i="2" s="1"/>
  <c r="X43" i="1"/>
  <c r="N43" i="1"/>
  <c r="U43" i="1"/>
  <c r="S43" i="1"/>
  <c r="E43" i="1"/>
  <c r="O43" i="1"/>
  <c r="H43" i="1"/>
  <c r="F43" i="1"/>
  <c r="AD43" i="1"/>
  <c r="Z43" i="1"/>
  <c r="AE43" i="1"/>
  <c r="AF43" i="1"/>
  <c r="D43" i="1"/>
  <c r="AA43" i="1"/>
  <c r="C43" i="1"/>
  <c r="V43" i="1"/>
  <c r="M43" i="1"/>
  <c r="L43" i="1"/>
  <c r="R43" i="1"/>
  <c r="Y43" i="1"/>
  <c r="B43" i="1"/>
  <c r="W43" i="1"/>
  <c r="Q43" i="1"/>
  <c r="AC43" i="1"/>
  <c r="G43" i="1"/>
  <c r="K43" i="1"/>
  <c r="P43" i="1"/>
  <c r="AG43" i="1"/>
  <c r="T43" i="1"/>
  <c r="AB43" i="1"/>
  <c r="I43" i="1"/>
  <c r="Z45" i="28"/>
  <c r="AG45" i="28" s="1"/>
  <c r="W45" i="2" s="1"/>
  <c r="Z45" i="29"/>
  <c r="AG44" i="15"/>
  <c r="J44" i="2" s="1"/>
  <c r="Z45" i="26"/>
  <c r="AG45" i="26" s="1"/>
  <c r="U45" i="2" s="1"/>
  <c r="Z45" i="27"/>
  <c r="AG45" i="27" s="1"/>
  <c r="V45" i="2" s="1"/>
  <c r="Z45" i="25"/>
  <c r="AG45" i="25" s="1"/>
  <c r="T45" i="2" s="1"/>
  <c r="Z45" i="24"/>
  <c r="AG45" i="24" s="1"/>
  <c r="S45" i="2" s="1"/>
  <c r="Z45" i="22"/>
  <c r="AG45" i="22" s="1"/>
  <c r="Q45" i="2" s="1"/>
  <c r="Z45" i="23"/>
  <c r="AG45" i="23" s="1"/>
  <c r="R45" i="2" s="1"/>
  <c r="Z45" i="20"/>
  <c r="AG45" i="20" s="1"/>
  <c r="O45" i="2" s="1"/>
  <c r="Z16" i="21"/>
  <c r="Z45" i="18"/>
  <c r="AG45" i="18" s="1"/>
  <c r="M45" i="2" s="1"/>
  <c r="Z9" i="19"/>
  <c r="Z45" i="16"/>
  <c r="AG45" i="16" s="1"/>
  <c r="K45" i="2" s="1"/>
  <c r="Z45" i="17"/>
  <c r="AG45" i="17" s="1"/>
  <c r="L45" i="2" s="1"/>
  <c r="Z45" i="14"/>
  <c r="AG45" i="14" s="1"/>
  <c r="I45" i="2" s="1"/>
  <c r="Z45" i="15"/>
  <c r="Z45" i="12"/>
  <c r="AG45" i="12" s="1"/>
  <c r="G45" i="2" s="1"/>
  <c r="Z43" i="13"/>
  <c r="Z45" i="10"/>
  <c r="Z16" i="11"/>
  <c r="Z15" i="9"/>
  <c r="Z45" i="6"/>
  <c r="AG45" i="6" s="1"/>
  <c r="B45" i="2" s="1"/>
  <c r="Z45" i="8"/>
  <c r="AG45" i="8" s="1"/>
  <c r="C45" i="2" s="1"/>
  <c r="B46" i="48"/>
  <c r="Z46" i="36" s="1"/>
  <c r="AG45" i="29" l="1"/>
  <c r="X46" i="2" s="1"/>
  <c r="AG16" i="11"/>
  <c r="F45" i="2" s="1"/>
  <c r="AD55" i="2"/>
  <c r="AG9" i="19"/>
  <c r="N45" i="2" s="1"/>
  <c r="AG16" i="21"/>
  <c r="P45" i="2" s="1"/>
  <c r="AG46" i="36"/>
  <c r="AE56" i="2" s="1"/>
  <c r="AG43" i="13"/>
  <c r="H45" i="2" s="1"/>
  <c r="AG15" i="9"/>
  <c r="D45" i="2" s="1"/>
  <c r="Z46" i="38"/>
  <c r="AG46" i="38" s="1"/>
  <c r="AG46" i="2" s="1"/>
  <c r="Z46" i="35"/>
  <c r="AG46" i="35" s="1"/>
  <c r="Z46" i="34"/>
  <c r="AG46" i="34" s="1"/>
  <c r="AC46" i="2" s="1"/>
  <c r="Z46" i="37"/>
  <c r="AG46" i="37" s="1"/>
  <c r="AF46" i="2" s="1"/>
  <c r="Z46" i="32"/>
  <c r="AG46" i="32" s="1"/>
  <c r="AA46" i="2" s="1"/>
  <c r="Z46" i="33"/>
  <c r="AG46" i="33" s="1"/>
  <c r="AB46" i="2" s="1"/>
  <c r="Z46" i="30"/>
  <c r="AG46" i="30" s="1"/>
  <c r="Y46" i="2" s="1"/>
  <c r="Z46" i="31"/>
  <c r="AG46" i="31" s="1"/>
  <c r="Z46" i="2" s="1"/>
  <c r="V44" i="1"/>
  <c r="U44" i="1"/>
  <c r="L44" i="1"/>
  <c r="O44" i="1"/>
  <c r="Z44" i="1"/>
  <c r="T44" i="1"/>
  <c r="AC44" i="1"/>
  <c r="D44" i="1"/>
  <c r="AF44" i="1"/>
  <c r="R44" i="1"/>
  <c r="K44" i="1"/>
  <c r="AA44" i="1"/>
  <c r="B44" i="1"/>
  <c r="H44" i="1"/>
  <c r="N44" i="1"/>
  <c r="S44" i="1"/>
  <c r="M44" i="1"/>
  <c r="X44" i="1"/>
  <c r="AB44" i="1"/>
  <c r="I44" i="1"/>
  <c r="W44" i="1"/>
  <c r="Q44" i="1"/>
  <c r="Y44" i="1"/>
  <c r="E44" i="1"/>
  <c r="C44" i="1"/>
  <c r="J44" i="1"/>
  <c r="P44" i="1"/>
  <c r="AE44" i="1"/>
  <c r="AG44" i="1"/>
  <c r="F44" i="1"/>
  <c r="G44" i="1"/>
  <c r="AD44" i="1"/>
  <c r="AG45" i="10"/>
  <c r="E45" i="2" s="1"/>
  <c r="Z46" i="28"/>
  <c r="AG46" i="28" s="1"/>
  <c r="W46" i="2" s="1"/>
  <c r="Z46" i="29"/>
  <c r="AG45" i="15"/>
  <c r="J45" i="2" s="1"/>
  <c r="Z46" i="26"/>
  <c r="AG46" i="26" s="1"/>
  <c r="U46" i="2" s="1"/>
  <c r="Z46" i="27"/>
  <c r="AG46" i="27" s="1"/>
  <c r="V46" i="2" s="1"/>
  <c r="Z46" i="25"/>
  <c r="AG46" i="25" s="1"/>
  <c r="T46" i="2" s="1"/>
  <c r="Z46" i="24"/>
  <c r="AG46" i="24" s="1"/>
  <c r="S46" i="2" s="1"/>
  <c r="Z46" i="22"/>
  <c r="AG46" i="22" s="1"/>
  <c r="Q46" i="2" s="1"/>
  <c r="Z46" i="23"/>
  <c r="AG46" i="23" s="1"/>
  <c r="R46" i="2" s="1"/>
  <c r="Z46" i="20"/>
  <c r="AG46" i="20" s="1"/>
  <c r="O46" i="2" s="1"/>
  <c r="Z17" i="21"/>
  <c r="Z46" i="18"/>
  <c r="AG46" i="18" s="1"/>
  <c r="M46" i="2" s="1"/>
  <c r="Z10" i="19"/>
  <c r="Z46" i="16"/>
  <c r="AG46" i="16" s="1"/>
  <c r="K46" i="2" s="1"/>
  <c r="Z46" i="17"/>
  <c r="AG46" i="17" s="1"/>
  <c r="L46" i="2" s="1"/>
  <c r="Z46" i="14"/>
  <c r="AG46" i="14" s="1"/>
  <c r="I46" i="2" s="1"/>
  <c r="Z46" i="15"/>
  <c r="Z46" i="12"/>
  <c r="AG46" i="12" s="1"/>
  <c r="G46" i="2" s="1"/>
  <c r="Z44" i="13"/>
  <c r="Z46" i="10"/>
  <c r="AG46" i="10" s="1"/>
  <c r="E46" i="2" s="1"/>
  <c r="Z17" i="11"/>
  <c r="Z16" i="9"/>
  <c r="Z46" i="6"/>
  <c r="AG46" i="6" s="1"/>
  <c r="B46" i="2" s="1"/>
  <c r="Z46" i="8"/>
  <c r="AG46" i="8" s="1"/>
  <c r="C46" i="2" s="1"/>
  <c r="B47" i="48"/>
  <c r="Z47" i="36" s="1"/>
  <c r="AG17" i="11" l="1"/>
  <c r="F46" i="2" s="1"/>
  <c r="AG46" i="29"/>
  <c r="X47" i="2" s="1"/>
  <c r="AD56" i="2"/>
  <c r="AG16" i="9"/>
  <c r="D46" i="2" s="1"/>
  <c r="AG17" i="21"/>
  <c r="P46" i="2" s="1"/>
  <c r="AG44" i="13"/>
  <c r="H46" i="2" s="1"/>
  <c r="AG47" i="36"/>
  <c r="AE57" i="2" s="1"/>
  <c r="AG10" i="19"/>
  <c r="N46" i="2" s="1"/>
  <c r="Z47" i="38"/>
  <c r="AG47" i="38" s="1"/>
  <c r="AG47" i="2" s="1"/>
  <c r="Z47" i="35"/>
  <c r="AG47" i="35" s="1"/>
  <c r="Z47" i="34"/>
  <c r="AG47" i="34" s="1"/>
  <c r="AC47" i="2" s="1"/>
  <c r="Z47" i="37"/>
  <c r="AG47" i="37" s="1"/>
  <c r="AF47" i="2" s="1"/>
  <c r="Z47" i="32"/>
  <c r="AG47" i="32" s="1"/>
  <c r="AA47" i="2" s="1"/>
  <c r="Z47" i="33"/>
  <c r="AG47" i="33" s="1"/>
  <c r="AB47" i="2" s="1"/>
  <c r="Z47" i="30"/>
  <c r="AG47" i="30" s="1"/>
  <c r="Y47" i="2" s="1"/>
  <c r="Z47" i="31"/>
  <c r="AG47" i="31" s="1"/>
  <c r="Z47" i="2" s="1"/>
  <c r="H45" i="1"/>
  <c r="S45" i="1"/>
  <c r="AF45" i="1"/>
  <c r="J45" i="1"/>
  <c r="B45" i="1"/>
  <c r="O45" i="1"/>
  <c r="AD45" i="1"/>
  <c r="K45" i="1"/>
  <c r="AG45" i="1"/>
  <c r="AC45" i="1"/>
  <c r="Z47" i="28"/>
  <c r="AG47" i="28" s="1"/>
  <c r="W47" i="2" s="1"/>
  <c r="Z47" i="29"/>
  <c r="M45" i="1"/>
  <c r="P45" i="1"/>
  <c r="N45" i="1"/>
  <c r="Q45" i="1"/>
  <c r="Y45" i="1"/>
  <c r="E45" i="1"/>
  <c r="V45" i="1"/>
  <c r="G45" i="1"/>
  <c r="X45" i="1"/>
  <c r="AB45" i="1"/>
  <c r="U45" i="1"/>
  <c r="F45" i="1"/>
  <c r="Z45" i="1"/>
  <c r="T45" i="1"/>
  <c r="D45" i="1"/>
  <c r="C45" i="1"/>
  <c r="AG46" i="15"/>
  <c r="J46" i="2" s="1"/>
  <c r="AE45" i="1"/>
  <c r="L45" i="1"/>
  <c r="W45" i="1"/>
  <c r="AA45" i="1"/>
  <c r="I45" i="1"/>
  <c r="R45" i="1"/>
  <c r="Z47" i="26"/>
  <c r="AG47" i="26" s="1"/>
  <c r="U47" i="2" s="1"/>
  <c r="Z47" i="27"/>
  <c r="AG47" i="27" s="1"/>
  <c r="V47" i="2" s="1"/>
  <c r="Z47" i="25"/>
  <c r="AG47" i="25" s="1"/>
  <c r="T47" i="2" s="1"/>
  <c r="Z47" i="24"/>
  <c r="AG47" i="24" s="1"/>
  <c r="S47" i="2" s="1"/>
  <c r="Z47" i="22"/>
  <c r="AG47" i="22" s="1"/>
  <c r="Q47" i="2" s="1"/>
  <c r="Z47" i="23"/>
  <c r="AG47" i="23" s="1"/>
  <c r="R47" i="2" s="1"/>
  <c r="Z47" i="20"/>
  <c r="AG47" i="20" s="1"/>
  <c r="O47" i="2" s="1"/>
  <c r="Z18" i="21"/>
  <c r="Z47" i="18"/>
  <c r="AG47" i="18" s="1"/>
  <c r="M47" i="2" s="1"/>
  <c r="Z11" i="19"/>
  <c r="Z47" i="16"/>
  <c r="AG47" i="16" s="1"/>
  <c r="K47" i="2" s="1"/>
  <c r="Z47" i="17"/>
  <c r="AG47" i="17" s="1"/>
  <c r="L47" i="2" s="1"/>
  <c r="Z47" i="14"/>
  <c r="AG47" i="14" s="1"/>
  <c r="I47" i="2" s="1"/>
  <c r="Z47" i="15"/>
  <c r="Z47" i="12"/>
  <c r="AG47" i="12" s="1"/>
  <c r="G47" i="2" s="1"/>
  <c r="Z45" i="13"/>
  <c r="Z47" i="10"/>
  <c r="AG47" i="10" s="1"/>
  <c r="E47" i="2" s="1"/>
  <c r="Z18" i="11"/>
  <c r="Z17" i="9"/>
  <c r="Z47" i="8"/>
  <c r="AG47" i="8" s="1"/>
  <c r="C47" i="2" s="1"/>
  <c r="Z47" i="6"/>
  <c r="AG47" i="6" s="1"/>
  <c r="B47" i="2" s="1"/>
  <c r="B48" i="48"/>
  <c r="Z48" i="36" s="1"/>
  <c r="AG18" i="11" l="1"/>
  <c r="F47" i="2" s="1"/>
  <c r="AG47" i="29"/>
  <c r="X48" i="2" s="1"/>
  <c r="AD57" i="2"/>
  <c r="AG48" i="36"/>
  <c r="AE58" i="2" s="1"/>
  <c r="AG18" i="21"/>
  <c r="P47" i="2" s="1"/>
  <c r="AG17" i="9"/>
  <c r="D47" i="2" s="1"/>
  <c r="AG45" i="13"/>
  <c r="H47" i="2" s="1"/>
  <c r="AG11" i="19"/>
  <c r="N47" i="2" s="1"/>
  <c r="Z48" i="38"/>
  <c r="AG48" i="38" s="1"/>
  <c r="AG48" i="2" s="1"/>
  <c r="Z48" i="35"/>
  <c r="AG48" i="35" s="1"/>
  <c r="Z48" i="34"/>
  <c r="AG48" i="34" s="1"/>
  <c r="AC48" i="2" s="1"/>
  <c r="Z48" i="37"/>
  <c r="AG48" i="37" s="1"/>
  <c r="AF48" i="2" s="1"/>
  <c r="Z48" i="32"/>
  <c r="AG48" i="32" s="1"/>
  <c r="AA48" i="2" s="1"/>
  <c r="Z48" i="33"/>
  <c r="AG48" i="33" s="1"/>
  <c r="AB48" i="2" s="1"/>
  <c r="Z48" i="30"/>
  <c r="AG48" i="30" s="1"/>
  <c r="Y48" i="2" s="1"/>
  <c r="Z48" i="31"/>
  <c r="AG48" i="31" s="1"/>
  <c r="Z48" i="2" s="1"/>
  <c r="K46" i="1"/>
  <c r="X46" i="1"/>
  <c r="F46" i="1"/>
  <c r="AF46" i="1"/>
  <c r="Z46" i="1"/>
  <c r="M46" i="1"/>
  <c r="V46" i="1"/>
  <c r="T46" i="1"/>
  <c r="I46" i="1"/>
  <c r="U46" i="1"/>
  <c r="AA46" i="1"/>
  <c r="S46" i="1"/>
  <c r="O46" i="1"/>
  <c r="H46" i="1"/>
  <c r="L46" i="1"/>
  <c r="J46" i="1"/>
  <c r="R46" i="1"/>
  <c r="W46" i="1"/>
  <c r="D46" i="1"/>
  <c r="AD46" i="1"/>
  <c r="C46" i="1"/>
  <c r="G46" i="1"/>
  <c r="AE46" i="1"/>
  <c r="E46" i="1"/>
  <c r="Y46" i="1"/>
  <c r="AG46" i="1"/>
  <c r="AC46" i="1"/>
  <c r="B46" i="1"/>
  <c r="Q46" i="1"/>
  <c r="AB46" i="1"/>
  <c r="P46" i="1"/>
  <c r="N46" i="1"/>
  <c r="Z48" i="28"/>
  <c r="AG48" i="28" s="1"/>
  <c r="W48" i="2" s="1"/>
  <c r="Z48" i="29"/>
  <c r="AG47" i="15"/>
  <c r="J47" i="2" s="1"/>
  <c r="Z48" i="26"/>
  <c r="AG48" i="26" s="1"/>
  <c r="U48" i="2" s="1"/>
  <c r="Z48" i="27"/>
  <c r="AG48" i="27" s="1"/>
  <c r="V48" i="2" s="1"/>
  <c r="Z48" i="25"/>
  <c r="AG48" i="25" s="1"/>
  <c r="T48" i="2" s="1"/>
  <c r="Z48" i="24"/>
  <c r="AG48" i="24" s="1"/>
  <c r="S48" i="2" s="1"/>
  <c r="Z48" i="22"/>
  <c r="AG48" i="22" s="1"/>
  <c r="Q48" i="2" s="1"/>
  <c r="Z48" i="23"/>
  <c r="AG48" i="23" s="1"/>
  <c r="R48" i="2" s="1"/>
  <c r="Z48" i="20"/>
  <c r="AG48" i="20" s="1"/>
  <c r="O48" i="2" s="1"/>
  <c r="Z19" i="21"/>
  <c r="Z48" i="18"/>
  <c r="AG48" i="18" s="1"/>
  <c r="M48" i="2" s="1"/>
  <c r="Z12" i="19"/>
  <c r="Z48" i="16"/>
  <c r="AG48" i="16" s="1"/>
  <c r="K48" i="2" s="1"/>
  <c r="Z48" i="17"/>
  <c r="AG48" i="17" s="1"/>
  <c r="L48" i="2" s="1"/>
  <c r="Z48" i="14"/>
  <c r="AG48" i="14" s="1"/>
  <c r="I48" i="2" s="1"/>
  <c r="Z48" i="15"/>
  <c r="Z48" i="12"/>
  <c r="AG48" i="12" s="1"/>
  <c r="G48" i="2" s="1"/>
  <c r="Z46" i="13"/>
  <c r="Z48" i="10"/>
  <c r="AG48" i="10" s="1"/>
  <c r="E48" i="2" s="1"/>
  <c r="Z19" i="11"/>
  <c r="Z18" i="9"/>
  <c r="Z48" i="6"/>
  <c r="AG48" i="6" s="1"/>
  <c r="B48" i="2" s="1"/>
  <c r="Z48" i="8"/>
  <c r="AG48" i="8" s="1"/>
  <c r="C48" i="2" s="1"/>
  <c r="B49" i="48"/>
  <c r="Z49" i="36" s="1"/>
  <c r="AG48" i="29" l="1"/>
  <c r="X49" i="2" s="1"/>
  <c r="AG19" i="11"/>
  <c r="F48" i="2" s="1"/>
  <c r="AD58" i="2"/>
  <c r="AG18" i="9"/>
  <c r="D48" i="2" s="1"/>
  <c r="AG19" i="21"/>
  <c r="P48" i="2" s="1"/>
  <c r="AG46" i="13"/>
  <c r="H48" i="2" s="1"/>
  <c r="AG49" i="36"/>
  <c r="AE59" i="2" s="1"/>
  <c r="AG12" i="19"/>
  <c r="N48" i="2" s="1"/>
  <c r="Z49" i="38"/>
  <c r="AG49" i="38" s="1"/>
  <c r="AG49" i="2" s="1"/>
  <c r="Z49" i="35"/>
  <c r="AG49" i="35" s="1"/>
  <c r="Z49" i="34"/>
  <c r="AG49" i="34" s="1"/>
  <c r="AC49" i="2" s="1"/>
  <c r="Z49" i="37"/>
  <c r="AG49" i="37" s="1"/>
  <c r="AF49" i="2" s="1"/>
  <c r="Z49" i="32"/>
  <c r="AG49" i="32" s="1"/>
  <c r="AA49" i="2" s="1"/>
  <c r="Z49" i="33"/>
  <c r="AG49" i="33" s="1"/>
  <c r="AB49" i="2" s="1"/>
  <c r="Z49" i="30"/>
  <c r="AG49" i="30" s="1"/>
  <c r="Y49" i="2" s="1"/>
  <c r="Z49" i="31"/>
  <c r="AG49" i="31" s="1"/>
  <c r="Z49" i="2" s="1"/>
  <c r="G47" i="1"/>
  <c r="AG47" i="1"/>
  <c r="AB47" i="1"/>
  <c r="J47" i="1"/>
  <c r="AC47" i="1"/>
  <c r="AD47" i="1"/>
  <c r="K47" i="1"/>
  <c r="E47" i="1"/>
  <c r="Z47" i="1"/>
  <c r="H47" i="1"/>
  <c r="T47" i="1"/>
  <c r="S47" i="1"/>
  <c r="AE47" i="1"/>
  <c r="O47" i="1"/>
  <c r="D47" i="1"/>
  <c r="B47" i="1"/>
  <c r="W47" i="1"/>
  <c r="AA47" i="1"/>
  <c r="R47" i="1"/>
  <c r="X47" i="1"/>
  <c r="Q47" i="1"/>
  <c r="N47" i="1"/>
  <c r="I47" i="1"/>
  <c r="L47" i="1"/>
  <c r="Y47" i="1"/>
  <c r="C47" i="1"/>
  <c r="P47" i="1"/>
  <c r="M47" i="1"/>
  <c r="U47" i="1"/>
  <c r="F47" i="1"/>
  <c r="AF47" i="1"/>
  <c r="V47" i="1"/>
  <c r="Z49" i="28"/>
  <c r="AG49" i="28" s="1"/>
  <c r="W49" i="2" s="1"/>
  <c r="Z49" i="29"/>
  <c r="AG48" i="15"/>
  <c r="J48" i="2" s="1"/>
  <c r="Z49" i="26"/>
  <c r="AG49" i="26" s="1"/>
  <c r="U49" i="2" s="1"/>
  <c r="Z49" i="27"/>
  <c r="AG49" i="27" s="1"/>
  <c r="V49" i="2" s="1"/>
  <c r="Z49" i="25"/>
  <c r="AG49" i="25" s="1"/>
  <c r="T49" i="2" s="1"/>
  <c r="Z49" i="24"/>
  <c r="AG49" i="24" s="1"/>
  <c r="S49" i="2" s="1"/>
  <c r="Z49" i="22"/>
  <c r="AG49" i="22" s="1"/>
  <c r="Q49" i="2" s="1"/>
  <c r="Z49" i="23"/>
  <c r="AG49" i="23" s="1"/>
  <c r="R49" i="2" s="1"/>
  <c r="Z49" i="20"/>
  <c r="AG49" i="20" s="1"/>
  <c r="O49" i="2" s="1"/>
  <c r="Z20" i="21"/>
  <c r="Z49" i="18"/>
  <c r="AG49" i="18" s="1"/>
  <c r="M49" i="2" s="1"/>
  <c r="Z13" i="19"/>
  <c r="Z49" i="16"/>
  <c r="AG49" i="16" s="1"/>
  <c r="K49" i="2" s="1"/>
  <c r="Z49" i="17"/>
  <c r="AG49" i="17" s="1"/>
  <c r="L49" i="2" s="1"/>
  <c r="Z49" i="14"/>
  <c r="AG49" i="14" s="1"/>
  <c r="I49" i="2" s="1"/>
  <c r="Z49" i="15"/>
  <c r="Z49" i="12"/>
  <c r="AG49" i="12" s="1"/>
  <c r="G49" i="2" s="1"/>
  <c r="Z47" i="13"/>
  <c r="Z49" i="10"/>
  <c r="AG49" i="10" s="1"/>
  <c r="E49" i="2" s="1"/>
  <c r="Z19" i="9"/>
  <c r="Z20" i="11"/>
  <c r="Z49" i="6"/>
  <c r="AG49" i="6" s="1"/>
  <c r="B49" i="2" s="1"/>
  <c r="Z49" i="8"/>
  <c r="AG49" i="8" s="1"/>
  <c r="C49" i="2" s="1"/>
  <c r="B50" i="48"/>
  <c r="AG20" i="11" l="1"/>
  <c r="F49" i="2" s="1"/>
  <c r="AG49" i="29"/>
  <c r="X50" i="2" s="1"/>
  <c r="Z50" i="38"/>
  <c r="AG50" i="38" s="1"/>
  <c r="AG50" i="2" s="1"/>
  <c r="Z50" i="35"/>
  <c r="Z50" i="36"/>
  <c r="AG50" i="36" s="1"/>
  <c r="AE60" i="2" s="1"/>
  <c r="AG20" i="21"/>
  <c r="P49" i="2" s="1"/>
  <c r="AD59" i="2"/>
  <c r="AG19" i="9"/>
  <c r="D49" i="2" s="1"/>
  <c r="AG47" i="13"/>
  <c r="H49" i="2" s="1"/>
  <c r="AG13" i="19"/>
  <c r="N49" i="2" s="1"/>
  <c r="Z50" i="34"/>
  <c r="AG50" i="34" s="1"/>
  <c r="AC50" i="2" s="1"/>
  <c r="Z50" i="37"/>
  <c r="AG50" i="37" s="1"/>
  <c r="AF50" i="2" s="1"/>
  <c r="Z50" i="32"/>
  <c r="AG50" i="32" s="1"/>
  <c r="AA50" i="2" s="1"/>
  <c r="Z50" i="33"/>
  <c r="AG50" i="33" s="1"/>
  <c r="AB50" i="2" s="1"/>
  <c r="Z50" i="30"/>
  <c r="AG50" i="30" s="1"/>
  <c r="Y50" i="2" s="1"/>
  <c r="Z50" i="31"/>
  <c r="AG50" i="31" s="1"/>
  <c r="Z50" i="2" s="1"/>
  <c r="D48" i="1"/>
  <c r="B48" i="1"/>
  <c r="W48" i="1"/>
  <c r="AB48" i="1"/>
  <c r="R48" i="1"/>
  <c r="O48" i="1"/>
  <c r="AG48" i="1"/>
  <c r="AC48" i="1"/>
  <c r="U48" i="1"/>
  <c r="AF48" i="1"/>
  <c r="G48" i="1"/>
  <c r="AD48" i="1"/>
  <c r="P48" i="1"/>
  <c r="J48" i="1"/>
  <c r="F48" i="1"/>
  <c r="M48" i="1"/>
  <c r="L48" i="1"/>
  <c r="AE48" i="1"/>
  <c r="V48" i="1"/>
  <c r="C48" i="1"/>
  <c r="X48" i="1"/>
  <c r="Q48" i="1"/>
  <c r="AA48" i="1"/>
  <c r="T48" i="1"/>
  <c r="Y48" i="1"/>
  <c r="S48" i="1"/>
  <c r="Z48" i="1"/>
  <c r="K48" i="1"/>
  <c r="H48" i="1"/>
  <c r="I48" i="1"/>
  <c r="N48" i="1"/>
  <c r="E48" i="1"/>
  <c r="Z50" i="28"/>
  <c r="AG50" i="28" s="1"/>
  <c r="W50" i="2" s="1"/>
  <c r="Z50" i="29"/>
  <c r="AG49" i="15"/>
  <c r="J49" i="2" s="1"/>
  <c r="Z50" i="26"/>
  <c r="AG50" i="26" s="1"/>
  <c r="U50" i="2" s="1"/>
  <c r="Z50" i="27"/>
  <c r="AG50" i="27" s="1"/>
  <c r="V50" i="2" s="1"/>
  <c r="Z50" i="25"/>
  <c r="AG50" i="25" s="1"/>
  <c r="T50" i="2" s="1"/>
  <c r="Z50" i="24"/>
  <c r="AG50" i="24" s="1"/>
  <c r="S50" i="2" s="1"/>
  <c r="Z50" i="22"/>
  <c r="AG50" i="22" s="1"/>
  <c r="Q50" i="2" s="1"/>
  <c r="Z50" i="23"/>
  <c r="AG50" i="23" s="1"/>
  <c r="R50" i="2" s="1"/>
  <c r="Z50" i="20"/>
  <c r="AG50" i="20" s="1"/>
  <c r="O50" i="2" s="1"/>
  <c r="Z21" i="21"/>
  <c r="Z50" i="18"/>
  <c r="AG50" i="18" s="1"/>
  <c r="M50" i="2" s="1"/>
  <c r="Z14" i="19"/>
  <c r="Z50" i="16"/>
  <c r="AG50" i="16" s="1"/>
  <c r="K50" i="2" s="1"/>
  <c r="Z50" i="17"/>
  <c r="AG50" i="17" s="1"/>
  <c r="L50" i="2" s="1"/>
  <c r="Z50" i="14"/>
  <c r="AG50" i="14" s="1"/>
  <c r="I50" i="2" s="1"/>
  <c r="Z50" i="15"/>
  <c r="Z50" i="12"/>
  <c r="AG50" i="12" s="1"/>
  <c r="G50" i="2" s="1"/>
  <c r="Z48" i="13"/>
  <c r="Z50" i="10"/>
  <c r="AG50" i="10" s="1"/>
  <c r="E50" i="2" s="1"/>
  <c r="Z20" i="9"/>
  <c r="Z21" i="11"/>
  <c r="Z50" i="6"/>
  <c r="AG50" i="6" s="1"/>
  <c r="B50" i="2" s="1"/>
  <c r="Z50" i="8"/>
  <c r="AG50" i="8" s="1"/>
  <c r="C50" i="2" s="1"/>
  <c r="B51" i="48"/>
  <c r="AG21" i="11" l="1"/>
  <c r="F50" i="2" s="1"/>
  <c r="AG50" i="35"/>
  <c r="AD60" i="2" s="1"/>
  <c r="AG50" i="29"/>
  <c r="X51" i="2" s="1"/>
  <c r="Z51" i="38"/>
  <c r="AG51" i="38" s="1"/>
  <c r="AG51" i="2" s="1"/>
  <c r="AG21" i="21"/>
  <c r="P50" i="2" s="1"/>
  <c r="AG20" i="9"/>
  <c r="D50" i="2" s="1"/>
  <c r="AG14" i="19"/>
  <c r="N50" i="2" s="1"/>
  <c r="AG48" i="13"/>
  <c r="H50" i="2" s="1"/>
  <c r="Z51" i="34"/>
  <c r="AG51" i="34" s="1"/>
  <c r="AC51" i="2" s="1"/>
  <c r="Z51" i="37"/>
  <c r="AG51" i="37" s="1"/>
  <c r="AF51" i="2" s="1"/>
  <c r="Z51" i="32"/>
  <c r="AG51" i="32" s="1"/>
  <c r="AA51" i="2" s="1"/>
  <c r="Z51" i="33"/>
  <c r="AG51" i="33" s="1"/>
  <c r="AB51" i="2" s="1"/>
  <c r="Z51" i="30"/>
  <c r="AG51" i="30" s="1"/>
  <c r="Y51" i="2" s="1"/>
  <c r="Z51" i="31"/>
  <c r="AG51" i="31" s="1"/>
  <c r="Z51" i="2" s="1"/>
  <c r="K49" i="1"/>
  <c r="E49" i="1"/>
  <c r="M49" i="1"/>
  <c r="P49" i="1"/>
  <c r="AG49" i="1"/>
  <c r="T49" i="1"/>
  <c r="G49" i="1"/>
  <c r="N49" i="1"/>
  <c r="F49" i="1"/>
  <c r="AE49" i="1"/>
  <c r="H49" i="1"/>
  <c r="AA49" i="1"/>
  <c r="C49" i="1"/>
  <c r="O49" i="1"/>
  <c r="U49" i="1"/>
  <c r="X49" i="1"/>
  <c r="B49" i="1"/>
  <c r="Z49" i="1"/>
  <c r="AD49" i="1"/>
  <c r="Q49" i="1"/>
  <c r="Y49" i="1"/>
  <c r="R49" i="1"/>
  <c r="I49" i="1"/>
  <c r="D49" i="1"/>
  <c r="AC49" i="1"/>
  <c r="L49" i="1"/>
  <c r="J49" i="1"/>
  <c r="S49" i="1"/>
  <c r="V49" i="1"/>
  <c r="AF49" i="1"/>
  <c r="W49" i="1"/>
  <c r="AB49" i="1"/>
  <c r="Z51" i="28"/>
  <c r="AG51" i="28" s="1"/>
  <c r="W51" i="2" s="1"/>
  <c r="Z51" i="29"/>
  <c r="AG50" i="15"/>
  <c r="J50" i="2" s="1"/>
  <c r="Z51" i="26"/>
  <c r="AG51" i="26" s="1"/>
  <c r="U51" i="2" s="1"/>
  <c r="Z51" i="27"/>
  <c r="AG51" i="27" s="1"/>
  <c r="V51" i="2" s="1"/>
  <c r="Z51" i="25"/>
  <c r="AG51" i="25" s="1"/>
  <c r="T51" i="2" s="1"/>
  <c r="Z51" i="24"/>
  <c r="AG51" i="24" s="1"/>
  <c r="S51" i="2" s="1"/>
  <c r="Z51" i="22"/>
  <c r="AG51" i="22" s="1"/>
  <c r="Q51" i="2" s="1"/>
  <c r="Z51" i="23"/>
  <c r="AG51" i="23" s="1"/>
  <c r="R51" i="2" s="1"/>
  <c r="Z51" i="20"/>
  <c r="AG51" i="20" s="1"/>
  <c r="O51" i="2" s="1"/>
  <c r="Z22" i="21"/>
  <c r="Z51" i="18"/>
  <c r="AG51" i="18" s="1"/>
  <c r="M51" i="2" s="1"/>
  <c r="Z15" i="19"/>
  <c r="Z51" i="16"/>
  <c r="AG51" i="16" s="1"/>
  <c r="K51" i="2" s="1"/>
  <c r="Z51" i="17"/>
  <c r="AG51" i="17" s="1"/>
  <c r="L51" i="2" s="1"/>
  <c r="Z51" i="14"/>
  <c r="AG51" i="14" s="1"/>
  <c r="I51" i="2" s="1"/>
  <c r="Z51" i="15"/>
  <c r="Z51" i="12"/>
  <c r="AG51" i="12" s="1"/>
  <c r="G51" i="2" s="1"/>
  <c r="Z49" i="13"/>
  <c r="Z51" i="10"/>
  <c r="AG51" i="10" s="1"/>
  <c r="E51" i="2" s="1"/>
  <c r="Z21" i="9"/>
  <c r="Z22" i="11"/>
  <c r="Z51" i="6"/>
  <c r="AG51" i="6" s="1"/>
  <c r="B51" i="2" s="1"/>
  <c r="Z51" i="8"/>
  <c r="AG51" i="8" s="1"/>
  <c r="C51" i="2" s="1"/>
  <c r="B52" i="48"/>
  <c r="Z52" i="38" s="1"/>
  <c r="AG52" i="38" s="1"/>
  <c r="AG52" i="2" s="1"/>
  <c r="AG22" i="11" l="1"/>
  <c r="F51" i="2" s="1"/>
  <c r="AG51" i="29"/>
  <c r="X52" i="2" s="1"/>
  <c r="AG15" i="19"/>
  <c r="N51" i="2" s="1"/>
  <c r="AG21" i="9"/>
  <c r="D51" i="2" s="1"/>
  <c r="AG22" i="21"/>
  <c r="P51" i="2" s="1"/>
  <c r="AG49" i="13"/>
  <c r="H51" i="2" s="1"/>
  <c r="Z52" i="34"/>
  <c r="AG52" i="34" s="1"/>
  <c r="AC52" i="2" s="1"/>
  <c r="Z52" i="37"/>
  <c r="AG52" i="37" s="1"/>
  <c r="AF52" i="2" s="1"/>
  <c r="Z52" i="32"/>
  <c r="AG52" i="32" s="1"/>
  <c r="AA52" i="2" s="1"/>
  <c r="Z52" i="33"/>
  <c r="AG52" i="33" s="1"/>
  <c r="AB52" i="2" s="1"/>
  <c r="Z52" i="30"/>
  <c r="AG52" i="30" s="1"/>
  <c r="Y52" i="2" s="1"/>
  <c r="Z52" i="31"/>
  <c r="AG52" i="31" s="1"/>
  <c r="Z52" i="2" s="1"/>
  <c r="T50" i="1"/>
  <c r="L50" i="1"/>
  <c r="Z50" i="1"/>
  <c r="AB50" i="1"/>
  <c r="AE50" i="1"/>
  <c r="M50" i="1"/>
  <c r="N50" i="1"/>
  <c r="B50" i="1"/>
  <c r="W50" i="1"/>
  <c r="X50" i="1"/>
  <c r="C50" i="1"/>
  <c r="Y50" i="1"/>
  <c r="R50" i="1"/>
  <c r="H50" i="1"/>
  <c r="S50" i="1"/>
  <c r="V50" i="1"/>
  <c r="O50" i="1"/>
  <c r="AC50" i="1"/>
  <c r="AG50" i="1"/>
  <c r="D50" i="1"/>
  <c r="Q50" i="1"/>
  <c r="P50" i="1"/>
  <c r="AF50" i="1"/>
  <c r="U50" i="1"/>
  <c r="J50" i="1"/>
  <c r="E50" i="1"/>
  <c r="G50" i="1"/>
  <c r="AA50" i="1"/>
  <c r="K50" i="1"/>
  <c r="AD50" i="1"/>
  <c r="F50" i="1"/>
  <c r="I50" i="1"/>
  <c r="Z52" i="28"/>
  <c r="AG52" i="28" s="1"/>
  <c r="W52" i="2" s="1"/>
  <c r="Z52" i="29"/>
  <c r="AG51" i="15"/>
  <c r="J51" i="2" s="1"/>
  <c r="Z52" i="26"/>
  <c r="AG52" i="26" s="1"/>
  <c r="U52" i="2" s="1"/>
  <c r="Z52" i="27"/>
  <c r="AG52" i="27" s="1"/>
  <c r="V52" i="2" s="1"/>
  <c r="Z52" i="25"/>
  <c r="AG52" i="25" s="1"/>
  <c r="T52" i="2" s="1"/>
  <c r="Z52" i="24"/>
  <c r="AG52" i="24" s="1"/>
  <c r="S52" i="2" s="1"/>
  <c r="Z52" i="22"/>
  <c r="AG52" i="22" s="1"/>
  <c r="Q52" i="2" s="1"/>
  <c r="Z52" i="23"/>
  <c r="AG52" i="23" s="1"/>
  <c r="R52" i="2" s="1"/>
  <c r="Z52" i="20"/>
  <c r="AG52" i="20" s="1"/>
  <c r="O52" i="2" s="1"/>
  <c r="Z23" i="21"/>
  <c r="Z52" i="18"/>
  <c r="AG52" i="18" s="1"/>
  <c r="M52" i="2" s="1"/>
  <c r="Z16" i="19"/>
  <c r="Z52" i="16"/>
  <c r="AG52" i="16" s="1"/>
  <c r="K52" i="2" s="1"/>
  <c r="Z52" i="17"/>
  <c r="AG52" i="17" s="1"/>
  <c r="L52" i="2" s="1"/>
  <c r="Z52" i="14"/>
  <c r="AG52" i="14" s="1"/>
  <c r="I52" i="2" s="1"/>
  <c r="Z52" i="15"/>
  <c r="Z52" i="12"/>
  <c r="AG52" i="12" s="1"/>
  <c r="G52" i="2" s="1"/>
  <c r="Z50" i="13"/>
  <c r="Z52" i="10"/>
  <c r="AG52" i="10" s="1"/>
  <c r="E52" i="2" s="1"/>
  <c r="Z22" i="9"/>
  <c r="Z23" i="11"/>
  <c r="Z52" i="8"/>
  <c r="AG52" i="8" s="1"/>
  <c r="C52" i="2" s="1"/>
  <c r="Z52" i="6"/>
  <c r="AG52" i="6" s="1"/>
  <c r="B52" i="2" s="1"/>
  <c r="B53" i="48"/>
  <c r="Z53" i="38" s="1"/>
  <c r="AG53" i="38" s="1"/>
  <c r="AG53" i="2" s="1"/>
  <c r="AG23" i="11" l="1"/>
  <c r="F52" i="2" s="1"/>
  <c r="AG52" i="29"/>
  <c r="X53" i="2" s="1"/>
  <c r="AG16" i="19"/>
  <c r="N52" i="2" s="1"/>
  <c r="AG23" i="21"/>
  <c r="P52" i="2" s="1"/>
  <c r="AG22" i="9"/>
  <c r="D52" i="2" s="1"/>
  <c r="AG50" i="13"/>
  <c r="H52" i="2" s="1"/>
  <c r="Z53" i="34"/>
  <c r="AG53" i="34" s="1"/>
  <c r="AC53" i="2" s="1"/>
  <c r="Z53" i="37"/>
  <c r="AG53" i="37" s="1"/>
  <c r="AF53" i="2" s="1"/>
  <c r="Z53" i="32"/>
  <c r="AG53" i="32" s="1"/>
  <c r="AA53" i="2" s="1"/>
  <c r="Z53" i="33"/>
  <c r="AG53" i="33" s="1"/>
  <c r="AB53" i="2" s="1"/>
  <c r="Z53" i="30"/>
  <c r="AG53" i="30" s="1"/>
  <c r="Y53" i="2" s="1"/>
  <c r="Z53" i="31"/>
  <c r="AG53" i="31" s="1"/>
  <c r="Z53" i="2" s="1"/>
  <c r="AF51" i="1"/>
  <c r="G51" i="1"/>
  <c r="O51" i="1"/>
  <c r="X51" i="1"/>
  <c r="AA51" i="1"/>
  <c r="K51" i="1"/>
  <c r="AD51" i="1"/>
  <c r="W51" i="1"/>
  <c r="AG51" i="1"/>
  <c r="P51" i="1"/>
  <c r="I51" i="1"/>
  <c r="M51" i="1"/>
  <c r="N51" i="1"/>
  <c r="J51" i="1"/>
  <c r="V51" i="1"/>
  <c r="AC51" i="1"/>
  <c r="H51" i="1"/>
  <c r="F51" i="1"/>
  <c r="R51" i="1"/>
  <c r="Q51" i="1"/>
  <c r="AB51" i="1"/>
  <c r="E51" i="1"/>
  <c r="Z51" i="1"/>
  <c r="D51" i="1"/>
  <c r="C51" i="1"/>
  <c r="T51" i="1"/>
  <c r="L51" i="1"/>
  <c r="B51" i="1"/>
  <c r="U51" i="1"/>
  <c r="Y51" i="1"/>
  <c r="S51" i="1"/>
  <c r="AE51" i="1"/>
  <c r="Z53" i="28"/>
  <c r="AG53" i="28" s="1"/>
  <c r="W53" i="2" s="1"/>
  <c r="Z53" i="29"/>
  <c r="AG52" i="15"/>
  <c r="J52" i="2" s="1"/>
  <c r="Z53" i="26"/>
  <c r="AG53" i="26" s="1"/>
  <c r="U53" i="2" s="1"/>
  <c r="Z53" i="27"/>
  <c r="AG53" i="27" s="1"/>
  <c r="V53" i="2" s="1"/>
  <c r="Z53" i="25"/>
  <c r="AG53" i="25" s="1"/>
  <c r="T53" i="2" s="1"/>
  <c r="Z53" i="24"/>
  <c r="AG53" i="24" s="1"/>
  <c r="S53" i="2" s="1"/>
  <c r="Z53" i="22"/>
  <c r="AG53" i="22" s="1"/>
  <c r="Q53" i="2" s="1"/>
  <c r="Z53" i="23"/>
  <c r="AG53" i="23" s="1"/>
  <c r="R53" i="2" s="1"/>
  <c r="Z53" i="20"/>
  <c r="AG53" i="20" s="1"/>
  <c r="O53" i="2" s="1"/>
  <c r="Z24" i="21"/>
  <c r="Z53" i="18"/>
  <c r="AG53" i="18" s="1"/>
  <c r="M53" i="2" s="1"/>
  <c r="Z17" i="19"/>
  <c r="Z53" i="16"/>
  <c r="AG53" i="16" s="1"/>
  <c r="K53" i="2" s="1"/>
  <c r="Z53" i="17"/>
  <c r="AG53" i="17" s="1"/>
  <c r="L53" i="2" s="1"/>
  <c r="Z53" i="14"/>
  <c r="AG53" i="14" s="1"/>
  <c r="I53" i="2" s="1"/>
  <c r="Z53" i="15"/>
  <c r="Z53" i="12"/>
  <c r="AG53" i="12" s="1"/>
  <c r="G53" i="2" s="1"/>
  <c r="Z51" i="13"/>
  <c r="Z53" i="10"/>
  <c r="AG53" i="10" s="1"/>
  <c r="E53" i="2" s="1"/>
  <c r="Z23" i="9"/>
  <c r="Z24" i="11"/>
  <c r="Z53" i="6"/>
  <c r="AG53" i="6" s="1"/>
  <c r="B53" i="2" s="1"/>
  <c r="Z53" i="8"/>
  <c r="AG53" i="8" s="1"/>
  <c r="C53" i="2" s="1"/>
  <c r="B54" i="48"/>
  <c r="Z54" i="38" s="1"/>
  <c r="AG54" i="38" s="1"/>
  <c r="AG54" i="2" s="1"/>
  <c r="AG53" i="29" l="1"/>
  <c r="X54" i="2" s="1"/>
  <c r="AG24" i="11"/>
  <c r="F53" i="2" s="1"/>
  <c r="AG17" i="19"/>
  <c r="N53" i="2" s="1"/>
  <c r="AG24" i="21"/>
  <c r="P53" i="2" s="1"/>
  <c r="AG23" i="9"/>
  <c r="D53" i="2" s="1"/>
  <c r="AG51" i="13"/>
  <c r="H53" i="2" s="1"/>
  <c r="Z54" i="34"/>
  <c r="AG54" i="34" s="1"/>
  <c r="AC54" i="2" s="1"/>
  <c r="Z54" i="37"/>
  <c r="AG54" i="37" s="1"/>
  <c r="AF54" i="2" s="1"/>
  <c r="Z54" i="32"/>
  <c r="AG54" i="32" s="1"/>
  <c r="AA54" i="2" s="1"/>
  <c r="Z54" i="33"/>
  <c r="AG54" i="33" s="1"/>
  <c r="AB54" i="2" s="1"/>
  <c r="Z54" i="30"/>
  <c r="AG54" i="30" s="1"/>
  <c r="Y54" i="2" s="1"/>
  <c r="Z54" i="31"/>
  <c r="AG54" i="31" s="1"/>
  <c r="Z54" i="2" s="1"/>
  <c r="P52" i="1"/>
  <c r="U52" i="1"/>
  <c r="B52" i="1"/>
  <c r="AG52" i="1"/>
  <c r="I52" i="1"/>
  <c r="C52" i="1"/>
  <c r="F52" i="1"/>
  <c r="W52" i="1"/>
  <c r="O52" i="1"/>
  <c r="D52" i="1"/>
  <c r="V52" i="1"/>
  <c r="N52" i="1"/>
  <c r="M52" i="1"/>
  <c r="E52" i="1"/>
  <c r="AE52" i="1"/>
  <c r="R52" i="1"/>
  <c r="Z52" i="1"/>
  <c r="Y52" i="1"/>
  <c r="AF52" i="1"/>
  <c r="G52" i="1"/>
  <c r="AB52" i="1"/>
  <c r="J52" i="1"/>
  <c r="S52" i="1"/>
  <c r="AC52" i="1"/>
  <c r="X52" i="1"/>
  <c r="H52" i="1"/>
  <c r="T52" i="1"/>
  <c r="Q52" i="1"/>
  <c r="AD52" i="1"/>
  <c r="AA52" i="1"/>
  <c r="L52" i="1"/>
  <c r="K52" i="1"/>
  <c r="Z54" i="28"/>
  <c r="AG54" i="28" s="1"/>
  <c r="W54" i="2" s="1"/>
  <c r="Z54" i="29"/>
  <c r="AG53" i="15"/>
  <c r="J53" i="2" s="1"/>
  <c r="Z54" i="26"/>
  <c r="AG54" i="26" s="1"/>
  <c r="U54" i="2" s="1"/>
  <c r="Z54" i="27"/>
  <c r="AG54" i="27" s="1"/>
  <c r="V54" i="2" s="1"/>
  <c r="Z54" i="25"/>
  <c r="AG54" i="25" s="1"/>
  <c r="T54" i="2" s="1"/>
  <c r="Z54" i="24"/>
  <c r="AG54" i="24" s="1"/>
  <c r="S54" i="2" s="1"/>
  <c r="Z54" i="22"/>
  <c r="AG54" i="22" s="1"/>
  <c r="Q54" i="2" s="1"/>
  <c r="Z54" i="23"/>
  <c r="AG54" i="23" s="1"/>
  <c r="R54" i="2" s="1"/>
  <c r="Z54" i="20"/>
  <c r="AG54" i="20" s="1"/>
  <c r="O54" i="2" s="1"/>
  <c r="Z25" i="21"/>
  <c r="Z54" i="18"/>
  <c r="AG54" i="18" s="1"/>
  <c r="M54" i="2" s="1"/>
  <c r="Z18" i="19"/>
  <c r="Z54" i="16"/>
  <c r="AG54" i="16" s="1"/>
  <c r="K54" i="2" s="1"/>
  <c r="Z54" i="17"/>
  <c r="AG54" i="17" s="1"/>
  <c r="L54" i="2" s="1"/>
  <c r="Z54" i="14"/>
  <c r="AG54" i="14" s="1"/>
  <c r="I54" i="2" s="1"/>
  <c r="Z54" i="15"/>
  <c r="Z54" i="12"/>
  <c r="AG54" i="12" s="1"/>
  <c r="G54" i="2" s="1"/>
  <c r="Z52" i="13"/>
  <c r="Z54" i="10"/>
  <c r="AG54" i="10" s="1"/>
  <c r="E54" i="2" s="1"/>
  <c r="Z24" i="9"/>
  <c r="Z25" i="11"/>
  <c r="Z54" i="6"/>
  <c r="AG54" i="6" s="1"/>
  <c r="B54" i="2" s="1"/>
  <c r="Z54" i="8"/>
  <c r="AG54" i="8" s="1"/>
  <c r="C54" i="2" s="1"/>
  <c r="B55" i="48"/>
  <c r="Z55" i="38" s="1"/>
  <c r="AG55" i="38" s="1"/>
  <c r="AG55" i="2" s="1"/>
  <c r="AG54" i="29" l="1"/>
  <c r="X55" i="2" s="1"/>
  <c r="AG25" i="11"/>
  <c r="F54" i="2" s="1"/>
  <c r="AG18" i="19"/>
  <c r="N54" i="2" s="1"/>
  <c r="AG25" i="21"/>
  <c r="P54" i="2" s="1"/>
  <c r="AG24" i="9"/>
  <c r="D54" i="2" s="1"/>
  <c r="AG52" i="13"/>
  <c r="H54" i="2" s="1"/>
  <c r="Z55" i="34"/>
  <c r="AG55" i="34" s="1"/>
  <c r="AC55" i="2" s="1"/>
  <c r="Z55" i="37"/>
  <c r="AG55" i="37" s="1"/>
  <c r="AF55" i="2" s="1"/>
  <c r="Z55" i="32"/>
  <c r="AG55" i="32" s="1"/>
  <c r="AA55" i="2" s="1"/>
  <c r="Z55" i="33"/>
  <c r="AG55" i="33" s="1"/>
  <c r="AB55" i="2" s="1"/>
  <c r="Z55" i="30"/>
  <c r="AG55" i="30" s="1"/>
  <c r="Y55" i="2" s="1"/>
  <c r="Z55" i="31"/>
  <c r="AG55" i="31" s="1"/>
  <c r="Z55" i="2" s="1"/>
  <c r="J53" i="1"/>
  <c r="AA53" i="1"/>
  <c r="D53" i="1"/>
  <c r="C53" i="1"/>
  <c r="S53" i="1"/>
  <c r="X53" i="1"/>
  <c r="V53" i="1"/>
  <c r="L53" i="1"/>
  <c r="G53" i="1"/>
  <c r="AF53" i="1"/>
  <c r="O53" i="1"/>
  <c r="AG53" i="1"/>
  <c r="Q53" i="1"/>
  <c r="K53" i="1"/>
  <c r="AC53" i="1"/>
  <c r="AE53" i="1"/>
  <c r="AD53" i="1"/>
  <c r="M53" i="1"/>
  <c r="U53" i="1"/>
  <c r="H53" i="1"/>
  <c r="Z53" i="1"/>
  <c r="B53" i="1"/>
  <c r="E53" i="1"/>
  <c r="R53" i="1"/>
  <c r="W53" i="1"/>
  <c r="T53" i="1"/>
  <c r="P53" i="1"/>
  <c r="F53" i="1"/>
  <c r="Y53" i="1"/>
  <c r="N53" i="1"/>
  <c r="I53" i="1"/>
  <c r="AB53" i="1"/>
  <c r="Z55" i="28"/>
  <c r="AG55" i="28" s="1"/>
  <c r="W55" i="2" s="1"/>
  <c r="Z55" i="29"/>
  <c r="AG54" i="15"/>
  <c r="J54" i="2" s="1"/>
  <c r="Z55" i="26"/>
  <c r="AG55" i="26" s="1"/>
  <c r="U55" i="2" s="1"/>
  <c r="Z55" i="27"/>
  <c r="AG55" i="27" s="1"/>
  <c r="V55" i="2" s="1"/>
  <c r="Z55" i="25"/>
  <c r="AG55" i="25" s="1"/>
  <c r="T55" i="2" s="1"/>
  <c r="Z55" i="24"/>
  <c r="AG55" i="24" s="1"/>
  <c r="S55" i="2" s="1"/>
  <c r="Z55" i="22"/>
  <c r="AG55" i="22" s="1"/>
  <c r="Q55" i="2" s="1"/>
  <c r="Z55" i="23"/>
  <c r="AG55" i="23" s="1"/>
  <c r="R55" i="2" s="1"/>
  <c r="Z55" i="20"/>
  <c r="AG55" i="20" s="1"/>
  <c r="O55" i="2" s="1"/>
  <c r="Z26" i="21"/>
  <c r="Z55" i="18"/>
  <c r="AG55" i="18" s="1"/>
  <c r="M55" i="2" s="1"/>
  <c r="Z19" i="19"/>
  <c r="Z55" i="16"/>
  <c r="AG55" i="16" s="1"/>
  <c r="K55" i="2" s="1"/>
  <c r="Z55" i="17"/>
  <c r="AG55" i="17" s="1"/>
  <c r="L55" i="2" s="1"/>
  <c r="Z55" i="14"/>
  <c r="AG55" i="14" s="1"/>
  <c r="I55" i="2" s="1"/>
  <c r="Z55" i="15"/>
  <c r="Z55" i="12"/>
  <c r="AG55" i="12" s="1"/>
  <c r="G55" i="2" s="1"/>
  <c r="Z53" i="13"/>
  <c r="Z55" i="10"/>
  <c r="AG55" i="10" s="1"/>
  <c r="E55" i="2" s="1"/>
  <c r="Z26" i="11"/>
  <c r="Z25" i="9"/>
  <c r="Z55" i="8"/>
  <c r="AG55" i="8" s="1"/>
  <c r="C55" i="2" s="1"/>
  <c r="Z55" i="6"/>
  <c r="AG55" i="6" s="1"/>
  <c r="B55" i="2" s="1"/>
  <c r="B56" i="48"/>
  <c r="Z56" i="38" s="1"/>
  <c r="AG56" i="38" s="1"/>
  <c r="AG56" i="2" s="1"/>
  <c r="AG26" i="11" l="1"/>
  <c r="F55" i="2" s="1"/>
  <c r="AG55" i="29"/>
  <c r="X56" i="2" s="1"/>
  <c r="AG19" i="19"/>
  <c r="N55" i="2" s="1"/>
  <c r="AG26" i="21"/>
  <c r="P55" i="2" s="1"/>
  <c r="AG25" i="9"/>
  <c r="D55" i="2" s="1"/>
  <c r="AG53" i="13"/>
  <c r="H55" i="2" s="1"/>
  <c r="Z56" i="34"/>
  <c r="AG56" i="34" s="1"/>
  <c r="AC56" i="2" s="1"/>
  <c r="Z56" i="37"/>
  <c r="AG56" i="37" s="1"/>
  <c r="AF56" i="2" s="1"/>
  <c r="Z56" i="32"/>
  <c r="AG56" i="32" s="1"/>
  <c r="AA56" i="2" s="1"/>
  <c r="Z56" i="33"/>
  <c r="AG56" i="33" s="1"/>
  <c r="AB56" i="2" s="1"/>
  <c r="Z56" i="30"/>
  <c r="AG56" i="30" s="1"/>
  <c r="Y56" i="2" s="1"/>
  <c r="Z56" i="31"/>
  <c r="AG56" i="31" s="1"/>
  <c r="Z56" i="2" s="1"/>
  <c r="X54" i="1"/>
  <c r="AD54" i="1"/>
  <c r="Y54" i="1"/>
  <c r="M54" i="1"/>
  <c r="G54" i="1"/>
  <c r="Z54" i="1"/>
  <c r="AF54" i="1"/>
  <c r="P54" i="1"/>
  <c r="AE54" i="1"/>
  <c r="AC54" i="1"/>
  <c r="O54" i="1"/>
  <c r="T54" i="1"/>
  <c r="D54" i="1"/>
  <c r="B54" i="1"/>
  <c r="V54" i="1"/>
  <c r="K54" i="1"/>
  <c r="F54" i="1"/>
  <c r="C54" i="1"/>
  <c r="W54" i="1"/>
  <c r="Q54" i="1"/>
  <c r="AG54" i="1"/>
  <c r="N54" i="1"/>
  <c r="AA54" i="1"/>
  <c r="I54" i="1"/>
  <c r="L54" i="1"/>
  <c r="H54" i="1"/>
  <c r="J54" i="1"/>
  <c r="U54" i="1"/>
  <c r="R54" i="1"/>
  <c r="E54" i="1"/>
  <c r="AB54" i="1"/>
  <c r="S54" i="1"/>
  <c r="Z56" i="28"/>
  <c r="AG56" i="28" s="1"/>
  <c r="W56" i="2" s="1"/>
  <c r="Z56" i="29"/>
  <c r="AG55" i="15"/>
  <c r="J55" i="2" s="1"/>
  <c r="Z56" i="26"/>
  <c r="AG56" i="26" s="1"/>
  <c r="U56" i="2" s="1"/>
  <c r="Z56" i="27"/>
  <c r="AG56" i="27" s="1"/>
  <c r="V56" i="2" s="1"/>
  <c r="Z56" i="25"/>
  <c r="AG56" i="25" s="1"/>
  <c r="T56" i="2" s="1"/>
  <c r="Z56" i="24"/>
  <c r="AG56" i="24" s="1"/>
  <c r="S56" i="2" s="1"/>
  <c r="Z56" i="22"/>
  <c r="AG56" i="22" s="1"/>
  <c r="Q56" i="2" s="1"/>
  <c r="Z56" i="23"/>
  <c r="AG56" i="23" s="1"/>
  <c r="R56" i="2" s="1"/>
  <c r="Z56" i="20"/>
  <c r="AG56" i="20" s="1"/>
  <c r="O56" i="2" s="1"/>
  <c r="Z27" i="21"/>
  <c r="Z56" i="18"/>
  <c r="AG56" i="18" s="1"/>
  <c r="M56" i="2" s="1"/>
  <c r="Z20" i="19"/>
  <c r="Z56" i="16"/>
  <c r="AG56" i="16" s="1"/>
  <c r="K56" i="2" s="1"/>
  <c r="Z56" i="17"/>
  <c r="AG56" i="17" s="1"/>
  <c r="L56" i="2" s="1"/>
  <c r="Z56" i="14"/>
  <c r="AG56" i="14" s="1"/>
  <c r="I56" i="2" s="1"/>
  <c r="Z56" i="15"/>
  <c r="Z56" i="12"/>
  <c r="AG56" i="12" s="1"/>
  <c r="G56" i="2" s="1"/>
  <c r="Z54" i="13"/>
  <c r="Z56" i="10"/>
  <c r="AG56" i="10" s="1"/>
  <c r="E56" i="2" s="1"/>
  <c r="Z27" i="11"/>
  <c r="Z26" i="9"/>
  <c r="Z56" i="6"/>
  <c r="AG56" i="6" s="1"/>
  <c r="B56" i="2" s="1"/>
  <c r="Z56" i="8"/>
  <c r="AG56" i="8" s="1"/>
  <c r="C56" i="2" s="1"/>
  <c r="B57" i="48"/>
  <c r="Z57" i="38" s="1"/>
  <c r="AG57" i="38" s="1"/>
  <c r="AG57" i="2" s="1"/>
  <c r="AG56" i="29" l="1"/>
  <c r="X57" i="2" s="1"/>
  <c r="AG27" i="11"/>
  <c r="F56" i="2" s="1"/>
  <c r="AG20" i="19"/>
  <c r="N56" i="2" s="1"/>
  <c r="AG27" i="21"/>
  <c r="P56" i="2" s="1"/>
  <c r="AG26" i="9"/>
  <c r="D56" i="2" s="1"/>
  <c r="AG54" i="13"/>
  <c r="H56" i="2" s="1"/>
  <c r="Z57" i="34"/>
  <c r="AG57" i="34" s="1"/>
  <c r="AC57" i="2" s="1"/>
  <c r="Z57" i="37"/>
  <c r="AG57" i="37" s="1"/>
  <c r="AF57" i="2" s="1"/>
  <c r="Z57" i="32"/>
  <c r="AG57" i="32" s="1"/>
  <c r="AA57" i="2" s="1"/>
  <c r="Z57" i="33"/>
  <c r="AG57" i="33" s="1"/>
  <c r="AB57" i="2" s="1"/>
  <c r="Z57" i="30"/>
  <c r="AG57" i="30" s="1"/>
  <c r="Y57" i="2" s="1"/>
  <c r="Z57" i="31"/>
  <c r="AG57" i="31" s="1"/>
  <c r="Z57" i="2" s="1"/>
  <c r="S55" i="1"/>
  <c r="U55" i="1"/>
  <c r="F55" i="1"/>
  <c r="Q55" i="1"/>
  <c r="N55" i="1"/>
  <c r="P55" i="1"/>
  <c r="K55" i="1"/>
  <c r="L55" i="1"/>
  <c r="W55" i="1"/>
  <c r="O55" i="1"/>
  <c r="T55" i="1"/>
  <c r="M55" i="1"/>
  <c r="X55" i="1"/>
  <c r="AB55" i="1"/>
  <c r="H55" i="1"/>
  <c r="AD55" i="1"/>
  <c r="I55" i="1"/>
  <c r="R55" i="1"/>
  <c r="AC55" i="1"/>
  <c r="Y55" i="1"/>
  <c r="J55" i="1"/>
  <c r="AA55" i="1"/>
  <c r="B55" i="1"/>
  <c r="V55" i="1"/>
  <c r="AG55" i="1"/>
  <c r="Z55" i="1"/>
  <c r="D55" i="1"/>
  <c r="AF55" i="1"/>
  <c r="C55" i="1"/>
  <c r="G55" i="1"/>
  <c r="AE55" i="1"/>
  <c r="E55" i="1"/>
  <c r="Z57" i="28"/>
  <c r="AG57" i="28" s="1"/>
  <c r="W57" i="2" s="1"/>
  <c r="Z57" i="29"/>
  <c r="AG56" i="15"/>
  <c r="J56" i="2" s="1"/>
  <c r="Z57" i="26"/>
  <c r="AG57" i="26" s="1"/>
  <c r="U57" i="2" s="1"/>
  <c r="Z57" i="27"/>
  <c r="AG57" i="27" s="1"/>
  <c r="V57" i="2" s="1"/>
  <c r="Z57" i="25"/>
  <c r="AG57" i="25" s="1"/>
  <c r="T57" i="2" s="1"/>
  <c r="Z57" i="24"/>
  <c r="AG57" i="24" s="1"/>
  <c r="S57" i="2" s="1"/>
  <c r="Z57" i="22"/>
  <c r="AG57" i="22" s="1"/>
  <c r="Q57" i="2" s="1"/>
  <c r="Z57" i="23"/>
  <c r="AG57" i="23" s="1"/>
  <c r="R57" i="2" s="1"/>
  <c r="Z57" i="20"/>
  <c r="AG57" i="20" s="1"/>
  <c r="O57" i="2" s="1"/>
  <c r="Z28" i="21"/>
  <c r="Z57" i="18"/>
  <c r="AG57" i="18" s="1"/>
  <c r="M57" i="2" s="1"/>
  <c r="Z21" i="19"/>
  <c r="Z57" i="16"/>
  <c r="AG57" i="16" s="1"/>
  <c r="K57" i="2" s="1"/>
  <c r="Z57" i="17"/>
  <c r="AG57" i="17" s="1"/>
  <c r="L57" i="2" s="1"/>
  <c r="Z57" i="14"/>
  <c r="AG57" i="14" s="1"/>
  <c r="I57" i="2" s="1"/>
  <c r="Z57" i="15"/>
  <c r="Z57" i="12"/>
  <c r="AG57" i="12" s="1"/>
  <c r="G57" i="2" s="1"/>
  <c r="Z55" i="13"/>
  <c r="Z57" i="10"/>
  <c r="AG57" i="10" s="1"/>
  <c r="E57" i="2" s="1"/>
  <c r="Z28" i="11"/>
  <c r="Z27" i="9"/>
  <c r="Z57" i="6"/>
  <c r="AG57" i="6" s="1"/>
  <c r="B57" i="2" s="1"/>
  <c r="Z57" i="8"/>
  <c r="AG57" i="8" s="1"/>
  <c r="C57" i="2" s="1"/>
  <c r="B58" i="48"/>
  <c r="Z58" i="38" s="1"/>
  <c r="AG58" i="38" s="1"/>
  <c r="AG58" i="2" s="1"/>
  <c r="AG57" i="29" l="1"/>
  <c r="X58" i="2" s="1"/>
  <c r="AG28" i="11"/>
  <c r="F57" i="2" s="1"/>
  <c r="AG21" i="19"/>
  <c r="N57" i="2" s="1"/>
  <c r="AG28" i="21"/>
  <c r="P57" i="2" s="1"/>
  <c r="AG27" i="9"/>
  <c r="D57" i="2" s="1"/>
  <c r="AG55" i="13"/>
  <c r="H57" i="2" s="1"/>
  <c r="Z58" i="34"/>
  <c r="AG58" i="34" s="1"/>
  <c r="AC58" i="2" s="1"/>
  <c r="Z58" i="37"/>
  <c r="AG58" i="37" s="1"/>
  <c r="AF58" i="2" s="1"/>
  <c r="Z58" i="32"/>
  <c r="AG58" i="32" s="1"/>
  <c r="AA58" i="2" s="1"/>
  <c r="Z58" i="33"/>
  <c r="AG58" i="33" s="1"/>
  <c r="AB58" i="2" s="1"/>
  <c r="Z58" i="30"/>
  <c r="AG58" i="30" s="1"/>
  <c r="Y58" i="2" s="1"/>
  <c r="Z58" i="31"/>
  <c r="AG58" i="31" s="1"/>
  <c r="Z58" i="2" s="1"/>
  <c r="C56" i="1"/>
  <c r="T56" i="1"/>
  <c r="R56" i="1"/>
  <c r="F56" i="1"/>
  <c r="V56" i="1"/>
  <c r="O56" i="1"/>
  <c r="AF56" i="1"/>
  <c r="M56" i="1"/>
  <c r="W56" i="1"/>
  <c r="E56" i="1"/>
  <c r="L56" i="1"/>
  <c r="P56" i="1"/>
  <c r="X56" i="1"/>
  <c r="G56" i="1"/>
  <c r="AA56" i="1"/>
  <c r="H56" i="1"/>
  <c r="S56" i="1"/>
  <c r="Y56" i="1"/>
  <c r="N56" i="1"/>
  <c r="B56" i="1"/>
  <c r="AB56" i="1"/>
  <c r="Z56" i="1"/>
  <c r="I56" i="1"/>
  <c r="AE56" i="1"/>
  <c r="U56" i="1"/>
  <c r="J56" i="1"/>
  <c r="AC56" i="1"/>
  <c r="D56" i="1"/>
  <c r="Q56" i="1"/>
  <c r="AD56" i="1"/>
  <c r="K56" i="1"/>
  <c r="AG56" i="1"/>
  <c r="Z58" i="28"/>
  <c r="AG58" i="28" s="1"/>
  <c r="W58" i="2" s="1"/>
  <c r="Z58" i="29"/>
  <c r="AG57" i="15"/>
  <c r="J57" i="2" s="1"/>
  <c r="Z58" i="26"/>
  <c r="AG58" i="26" s="1"/>
  <c r="U58" i="2" s="1"/>
  <c r="Z58" i="27"/>
  <c r="AG58" i="27" s="1"/>
  <c r="V58" i="2" s="1"/>
  <c r="Z58" i="25"/>
  <c r="AG58" i="25" s="1"/>
  <c r="T58" i="2" s="1"/>
  <c r="Z58" i="24"/>
  <c r="AG58" i="24" s="1"/>
  <c r="S58" i="2" s="1"/>
  <c r="Z58" i="22"/>
  <c r="AG58" i="22" s="1"/>
  <c r="Q58" i="2" s="1"/>
  <c r="Z58" i="23"/>
  <c r="AG58" i="23" s="1"/>
  <c r="R58" i="2" s="1"/>
  <c r="Z58" i="20"/>
  <c r="AG58" i="20" s="1"/>
  <c r="O58" i="2" s="1"/>
  <c r="Z29" i="21"/>
  <c r="Z58" i="18"/>
  <c r="AG58" i="18" s="1"/>
  <c r="M58" i="2" s="1"/>
  <c r="Z22" i="19"/>
  <c r="Z58" i="16"/>
  <c r="AG58" i="16" s="1"/>
  <c r="K58" i="2" s="1"/>
  <c r="Z58" i="17"/>
  <c r="AG58" i="17" s="1"/>
  <c r="L58" i="2" s="1"/>
  <c r="Z58" i="14"/>
  <c r="AG58" i="14" s="1"/>
  <c r="I58" i="2" s="1"/>
  <c r="Z58" i="15"/>
  <c r="Z58" i="12"/>
  <c r="AG58" i="12" s="1"/>
  <c r="G58" i="2" s="1"/>
  <c r="Z56" i="13"/>
  <c r="Z58" i="10"/>
  <c r="AG58" i="10" s="1"/>
  <c r="E58" i="2" s="1"/>
  <c r="Z29" i="11"/>
  <c r="Z28" i="9"/>
  <c r="Z58" i="8"/>
  <c r="AG58" i="8" s="1"/>
  <c r="C58" i="2" s="1"/>
  <c r="Z58" i="6"/>
  <c r="AG58" i="6" s="1"/>
  <c r="B58" i="2" s="1"/>
  <c r="B59" i="48"/>
  <c r="AG58" i="29" l="1"/>
  <c r="X59" i="2" s="1"/>
  <c r="AG29" i="11"/>
  <c r="F58" i="2" s="1"/>
  <c r="B60" i="48"/>
  <c r="Z59" i="29"/>
  <c r="AG22" i="19"/>
  <c r="N58" i="2" s="1"/>
  <c r="AG29" i="21"/>
  <c r="P58" i="2" s="1"/>
  <c r="AG28" i="9"/>
  <c r="D58" i="2" s="1"/>
  <c r="AG56" i="13"/>
  <c r="H58" i="2" s="1"/>
  <c r="Z59" i="37"/>
  <c r="AG59" i="37" s="1"/>
  <c r="AF59" i="2" s="1"/>
  <c r="Z59" i="38"/>
  <c r="AG59" i="38" s="1"/>
  <c r="AG59" i="2" s="1"/>
  <c r="Z59" i="33"/>
  <c r="AG59" i="33" s="1"/>
  <c r="AB59" i="2" s="1"/>
  <c r="Z59" i="34"/>
  <c r="AG59" i="34" s="1"/>
  <c r="AC59" i="2" s="1"/>
  <c r="Z59" i="31"/>
  <c r="AG59" i="31" s="1"/>
  <c r="Z59" i="2" s="1"/>
  <c r="Z59" i="32"/>
  <c r="AG59" i="32" s="1"/>
  <c r="AA59" i="2" s="1"/>
  <c r="Z59" i="28"/>
  <c r="AG59" i="28" s="1"/>
  <c r="W59" i="2" s="1"/>
  <c r="Z59" i="30"/>
  <c r="AG59" i="30" s="1"/>
  <c r="Y59" i="2" s="1"/>
  <c r="R57" i="1"/>
  <c r="N57" i="1"/>
  <c r="P57" i="1"/>
  <c r="T57" i="1"/>
  <c r="C57" i="1"/>
  <c r="V57" i="1"/>
  <c r="E57" i="1"/>
  <c r="U57" i="1"/>
  <c r="X57" i="1"/>
  <c r="F57" i="1"/>
  <c r="AE57" i="1"/>
  <c r="AF57" i="1"/>
  <c r="L57" i="1"/>
  <c r="AB57" i="1"/>
  <c r="H57" i="1"/>
  <c r="M57" i="1"/>
  <c r="Q57" i="1"/>
  <c r="I57" i="1"/>
  <c r="S57" i="1"/>
  <c r="D57" i="1"/>
  <c r="AA57" i="1"/>
  <c r="W57" i="1"/>
  <c r="G57" i="1"/>
  <c r="O57" i="1"/>
  <c r="K57" i="1"/>
  <c r="AC57" i="1"/>
  <c r="Z57" i="1"/>
  <c r="B57" i="1"/>
  <c r="Y57" i="1"/>
  <c r="AD57" i="1"/>
  <c r="J57" i="1"/>
  <c r="AG57" i="1"/>
  <c r="AG58" i="15"/>
  <c r="J58" i="2" s="1"/>
  <c r="Z59" i="26"/>
  <c r="AG59" i="26" s="1"/>
  <c r="U59" i="2" s="1"/>
  <c r="Z59" i="27"/>
  <c r="AG59" i="27" s="1"/>
  <c r="V59" i="2" s="1"/>
  <c r="Z59" i="25"/>
  <c r="AG59" i="25" s="1"/>
  <c r="T59" i="2" s="1"/>
  <c r="Z59" i="24"/>
  <c r="AG59" i="24" s="1"/>
  <c r="S59" i="2" s="1"/>
  <c r="Z59" i="22"/>
  <c r="AG59" i="22" s="1"/>
  <c r="Q59" i="2" s="1"/>
  <c r="Z59" i="23"/>
  <c r="AG59" i="23" s="1"/>
  <c r="R59" i="2" s="1"/>
  <c r="Z59" i="20"/>
  <c r="AG59" i="20" s="1"/>
  <c r="O59" i="2" s="1"/>
  <c r="Z30" i="21"/>
  <c r="Z59" i="18"/>
  <c r="AG59" i="18" s="1"/>
  <c r="M59" i="2" s="1"/>
  <c r="Z23" i="19"/>
  <c r="Z59" i="16"/>
  <c r="AG59" i="16" s="1"/>
  <c r="K59" i="2" s="1"/>
  <c r="Z59" i="17"/>
  <c r="AG59" i="17" s="1"/>
  <c r="L59" i="2" s="1"/>
  <c r="Z59" i="14"/>
  <c r="AG59" i="14" s="1"/>
  <c r="I59" i="2" s="1"/>
  <c r="Z59" i="15"/>
  <c r="Z59" i="12"/>
  <c r="AG59" i="12" s="1"/>
  <c r="G59" i="2" s="1"/>
  <c r="Z57" i="13"/>
  <c r="Z59" i="10"/>
  <c r="AG59" i="10" s="1"/>
  <c r="E59" i="2" s="1"/>
  <c r="Z30" i="11"/>
  <c r="Z29" i="9"/>
  <c r="Z59" i="6"/>
  <c r="AG59" i="6" s="1"/>
  <c r="B59" i="2" s="1"/>
  <c r="Z59" i="8"/>
  <c r="AG59" i="8" s="1"/>
  <c r="C59" i="2" s="1"/>
  <c r="AG59" i="29" l="1"/>
  <c r="X60" i="2" s="1"/>
  <c r="AG30" i="11"/>
  <c r="F59" i="2" s="1"/>
  <c r="B61" i="48"/>
  <c r="Z60" i="18"/>
  <c r="AG60" i="18" s="1"/>
  <c r="M60" i="2" s="1"/>
  <c r="Z60" i="15"/>
  <c r="AG60" i="15" s="1"/>
  <c r="J60" i="2" s="1"/>
  <c r="Z60" i="23"/>
  <c r="AG60" i="23" s="1"/>
  <c r="R60" i="2" s="1"/>
  <c r="Z60" i="38"/>
  <c r="AG60" i="38" s="1"/>
  <c r="AG60" i="2" s="1"/>
  <c r="Z60" i="10"/>
  <c r="AG60" i="10" s="1"/>
  <c r="E60" i="2" s="1"/>
  <c r="Z31" i="11"/>
  <c r="Z60" i="26"/>
  <c r="AG60" i="26" s="1"/>
  <c r="U60" i="2" s="1"/>
  <c r="Z60" i="17"/>
  <c r="AG60" i="17" s="1"/>
  <c r="L60" i="2" s="1"/>
  <c r="Z60" i="27"/>
  <c r="AG60" i="27" s="1"/>
  <c r="V60" i="2" s="1"/>
  <c r="Z60" i="22"/>
  <c r="AG60" i="22" s="1"/>
  <c r="Q60" i="2" s="1"/>
  <c r="Z60" i="24"/>
  <c r="AG60" i="24" s="1"/>
  <c r="S60" i="2" s="1"/>
  <c r="Z60" i="33"/>
  <c r="AG60" i="33" s="1"/>
  <c r="AB60" i="2" s="1"/>
  <c r="Z60" i="28"/>
  <c r="AG60" i="28" s="1"/>
  <c r="W60" i="2" s="1"/>
  <c r="Z24" i="19"/>
  <c r="AG24" i="19" s="1"/>
  <c r="N60" i="2" s="1"/>
  <c r="Z60" i="37"/>
  <c r="AG60" i="37" s="1"/>
  <c r="AF60" i="2" s="1"/>
  <c r="Z60" i="20"/>
  <c r="AG60" i="20" s="1"/>
  <c r="O60" i="2" s="1"/>
  <c r="Z60" i="31"/>
  <c r="AG60" i="31" s="1"/>
  <c r="Z60" i="2" s="1"/>
  <c r="Z31" i="21"/>
  <c r="AG31" i="21" s="1"/>
  <c r="P60" i="2" s="1"/>
  <c r="Z30" i="9"/>
  <c r="AG30" i="9" s="1"/>
  <c r="D60" i="2" s="1"/>
  <c r="Z60" i="8"/>
  <c r="AG60" i="8" s="1"/>
  <c r="C60" i="2" s="1"/>
  <c r="Z60" i="32"/>
  <c r="AG60" i="32" s="1"/>
  <c r="AA60" i="2" s="1"/>
  <c r="Z60" i="12"/>
  <c r="AG60" i="12" s="1"/>
  <c r="G60" i="2" s="1"/>
  <c r="Z60" i="16"/>
  <c r="AG60" i="16" s="1"/>
  <c r="K60" i="2" s="1"/>
  <c r="Z60" i="25"/>
  <c r="AG60" i="25" s="1"/>
  <c r="T60" i="2" s="1"/>
  <c r="Z60" i="34"/>
  <c r="AG60" i="34" s="1"/>
  <c r="AC60" i="2" s="1"/>
  <c r="Z60" i="14"/>
  <c r="AG60" i="14" s="1"/>
  <c r="I60" i="2" s="1"/>
  <c r="Z58" i="13"/>
  <c r="AG58" i="13" s="1"/>
  <c r="H60" i="2" s="1"/>
  <c r="Z60" i="30"/>
  <c r="AG60" i="30" s="1"/>
  <c r="Y60" i="2" s="1"/>
  <c r="Z60" i="6"/>
  <c r="AG60" i="6" s="1"/>
  <c r="B60" i="2" s="1"/>
  <c r="AG23" i="19"/>
  <c r="N59" i="2" s="1"/>
  <c r="AG30" i="21"/>
  <c r="P59" i="2" s="1"/>
  <c r="AG29" i="9"/>
  <c r="D59" i="2" s="1"/>
  <c r="AG57" i="13"/>
  <c r="H59" i="2" s="1"/>
  <c r="AC58" i="1"/>
  <c r="W58" i="1"/>
  <c r="AF58" i="1"/>
  <c r="F58" i="1"/>
  <c r="Q58" i="1"/>
  <c r="X58" i="1"/>
  <c r="T58" i="1"/>
  <c r="R58" i="1"/>
  <c r="S58" i="1"/>
  <c r="J58" i="1"/>
  <c r="U58" i="1"/>
  <c r="G58" i="1"/>
  <c r="AG58" i="1"/>
  <c r="O58" i="1"/>
  <c r="AD58" i="1"/>
  <c r="E58" i="1"/>
  <c r="B58" i="1"/>
  <c r="P58" i="1"/>
  <c r="I58" i="1"/>
  <c r="AA58" i="1"/>
  <c r="H58" i="1"/>
  <c r="C58" i="1"/>
  <c r="D58" i="1"/>
  <c r="AE58" i="1"/>
  <c r="V58" i="1"/>
  <c r="N58" i="1"/>
  <c r="L58" i="1"/>
  <c r="Z58" i="1"/>
  <c r="M58" i="1"/>
  <c r="Y58" i="1"/>
  <c r="AB58" i="1"/>
  <c r="K58" i="1"/>
  <c r="AG59" i="15"/>
  <c r="J59" i="2" s="1"/>
  <c r="AG31" i="11" l="1"/>
  <c r="F60" i="2" s="1"/>
  <c r="B59" i="1"/>
  <c r="Y59" i="1"/>
  <c r="F59" i="1"/>
  <c r="I59" i="1"/>
  <c r="L59" i="1"/>
  <c r="W59" i="1"/>
  <c r="J59" i="1"/>
  <c r="O59" i="1"/>
  <c r="AB59" i="1"/>
  <c r="K59" i="1"/>
  <c r="Z59" i="1"/>
  <c r="D59" i="1"/>
  <c r="AA59" i="1"/>
  <c r="AD59" i="1"/>
  <c r="N59" i="1"/>
  <c r="Q59" i="1"/>
  <c r="G59" i="1"/>
  <c r="V59" i="1"/>
  <c r="S59" i="1"/>
  <c r="AC59" i="1"/>
  <c r="H59" i="1"/>
  <c r="X59" i="1"/>
  <c r="AE59" i="1"/>
  <c r="R59" i="1"/>
  <c r="U59" i="1"/>
  <c r="P59" i="1"/>
  <c r="M59" i="1"/>
  <c r="C59" i="1"/>
  <c r="E59" i="1"/>
  <c r="T59" i="1"/>
  <c r="AF59" i="1"/>
  <c r="AG59" i="1"/>
  <c r="B60" i="1" l="1"/>
  <c r="I60" i="1"/>
  <c r="H60" i="1"/>
  <c r="F60" i="1"/>
  <c r="J60" i="1"/>
  <c r="AF60" i="1"/>
  <c r="S60" i="1"/>
  <c r="AA60" i="1"/>
  <c r="Y60" i="1"/>
  <c r="G60" i="1"/>
  <c r="Q60" i="1"/>
  <c r="E60" i="1"/>
  <c r="Z60" i="1"/>
  <c r="AG60" i="1"/>
  <c r="N60" i="1"/>
  <c r="V60" i="1"/>
  <c r="C60" i="1"/>
  <c r="M60" i="1"/>
  <c r="T60" i="1"/>
  <c r="AC60" i="1"/>
  <c r="AE60" i="1"/>
  <c r="AD60" i="1"/>
  <c r="L60" i="1"/>
  <c r="D60" i="1"/>
  <c r="O60" i="1"/>
  <c r="W60" i="1"/>
  <c r="K60" i="1"/>
  <c r="R60" i="1"/>
  <c r="X60" i="1"/>
  <c r="AB60" i="1"/>
  <c r="U60" i="1"/>
  <c r="P60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3FB79D6-BD00-B342-9FBE-738A6A58D368}" keepAlive="1" name="Query - Query" description="Connection to the 'Query' query in the workbook." type="5" refreshedVersion="8" background="1" saveData="1">
    <dbPr connection="Provider=Microsoft.Mashup.OleDb.1;Data Source=$Workbook$;Location=Query;Extended Properties=&quot;&quot;" command="SELECT * FROM [Query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<sst xmlns="http://schemas.openxmlformats.org/spreadsheetml/2006/main" count="12295" uniqueCount="235">
  <si>
    <t>Arizona Cardinals</t>
  </si>
  <si>
    <t>Atlanta Falcons</t>
  </si>
  <si>
    <t>Baltimore Ravens</t>
  </si>
  <si>
    <t>Buffalo Bills</t>
  </si>
  <si>
    <t>Carolina Panthers</t>
  </si>
  <si>
    <t>Chicago Bears</t>
  </si>
  <si>
    <t>Cincinnati Bengals</t>
  </si>
  <si>
    <t>Cleveland Browns</t>
  </si>
  <si>
    <t>Dallas Cowboys</t>
  </si>
  <si>
    <t>Denver Broncos</t>
  </si>
  <si>
    <t>Detroit Lions</t>
  </si>
  <si>
    <t>Green Bay Packers</t>
  </si>
  <si>
    <t>Houston Texans</t>
  </si>
  <si>
    <t>Indianapolis Colts</t>
  </si>
  <si>
    <t>Jacksonville Jaguars</t>
  </si>
  <si>
    <t>Kansas City Chiefs</t>
  </si>
  <si>
    <t>Las Vegas Raiders</t>
  </si>
  <si>
    <t>Los Angeles Rams</t>
  </si>
  <si>
    <t>Los Angeles Chargers</t>
  </si>
  <si>
    <t>Minnesota Vikings</t>
  </si>
  <si>
    <t>Miami Dolphins</t>
  </si>
  <si>
    <t>New England Patriots</t>
  </si>
  <si>
    <t>New Orleans Saints</t>
  </si>
  <si>
    <t>New York Giants</t>
  </si>
  <si>
    <t>New York Jets</t>
  </si>
  <si>
    <t>Philadelphia Eagles</t>
  </si>
  <si>
    <t>Pittsburgh Steelers</t>
  </si>
  <si>
    <t>San Francisco 49ers</t>
  </si>
  <si>
    <t>Seattle Seahawks</t>
  </si>
  <si>
    <t>Tampa Bay Buccaneers</t>
  </si>
  <si>
    <t>Tennessee Titans</t>
  </si>
  <si>
    <t>Washington Commanders</t>
  </si>
  <si>
    <t>Point value</t>
  </si>
  <si>
    <t>Super Bowl Win</t>
  </si>
  <si>
    <t>Super Bowl Berth (CC Win &amp; SB Loss)</t>
  </si>
  <si>
    <t>Conference Championship Appearance (CC Loss)</t>
  </si>
  <si>
    <t>Playoff Win</t>
  </si>
  <si>
    <t>MVP</t>
  </si>
  <si>
    <t>Division Title</t>
  </si>
  <si>
    <t>OPOY</t>
  </si>
  <si>
    <t>DPOY</t>
  </si>
  <si>
    <t>OROY</t>
  </si>
  <si>
    <t>DROY</t>
  </si>
  <si>
    <t>COY</t>
  </si>
  <si>
    <t>CPOY</t>
  </si>
  <si>
    <t>Playoff Appearance %</t>
  </si>
  <si>
    <t>&gt;=</t>
  </si>
  <si>
    <t>&gt;</t>
  </si>
  <si>
    <t>&lt;</t>
  </si>
  <si>
    <t>Playoff Wins per Appearance</t>
  </si>
  <si>
    <t>Regular Season Winning %</t>
  </si>
  <si>
    <t>Year</t>
  </si>
  <si>
    <t>Regular Season Wins</t>
  </si>
  <si>
    <t>Regular Season Losses</t>
  </si>
  <si>
    <t>Regular Season Ties</t>
  </si>
  <si>
    <t>Playoff Appearance?</t>
  </si>
  <si>
    <t>Division Title?</t>
  </si>
  <si>
    <t>Playoff Wins</t>
  </si>
  <si>
    <t>Playoff Losses</t>
  </si>
  <si>
    <t>CC Win</t>
  </si>
  <si>
    <t>CC Loss</t>
  </si>
  <si>
    <t>SB Win</t>
  </si>
  <si>
    <t>SB Loss</t>
  </si>
  <si>
    <t>Cumulative Stats</t>
  </si>
  <si>
    <t>Cumulative Winning %</t>
  </si>
  <si>
    <t>Reg Season Points</t>
  </si>
  <si>
    <t>Playoff Wins per App</t>
  </si>
  <si>
    <t>Playoff Wins Per App Points</t>
  </si>
  <si>
    <t>Playoff App Points</t>
  </si>
  <si>
    <t>Curve Points</t>
  </si>
  <si>
    <t>Total Team Points</t>
  </si>
  <si>
    <t>Team</t>
  </si>
  <si>
    <t>Round Exit</t>
  </si>
  <si>
    <t>Average Round Exit</t>
  </si>
  <si>
    <t>Points</t>
  </si>
  <si>
    <t>First Year</t>
  </si>
  <si>
    <t>AND(AA114&gt;=MIN(VLOOKUP MAX,VLOOKUPMIN),AA114&lt;=MAX(VLOOKUP MAX,VLOOKUPMIN))</t>
  </si>
  <si>
    <t>Final Curve Points</t>
  </si>
  <si>
    <t>How to update info annually</t>
  </si>
  <si>
    <t>Playoff App %</t>
  </si>
  <si>
    <t>Update each team sheet and all the points for the season should auto calculate</t>
  </si>
  <si>
    <t>Then update in the master sheet</t>
  </si>
  <si>
    <t>Filter for each team, and put the next year under the last year so that all team info is grouped together.</t>
  </si>
  <si>
    <t>This is very important since formulas are based on previous year information</t>
  </si>
  <si>
    <t>Fix the playoff app % points column</t>
  </si>
  <si>
    <t>All points should auto calculate except the last total team points row, per team</t>
  </si>
  <si>
    <t>For the points that accumulate, must move the last row that is calculated down by 1</t>
  </si>
  <si>
    <t>Update Points and Rank by year sheet</t>
  </si>
  <si>
    <t>-</t>
  </si>
  <si>
    <t>Current</t>
  </si>
  <si>
    <t>Proposed</t>
  </si>
  <si>
    <t>Total Season Value</t>
  </si>
  <si>
    <t>Super Bowl Appearance</t>
  </si>
  <si>
    <t>% of total</t>
  </si>
  <si>
    <t>14.5 for bye team</t>
  </si>
  <si>
    <t>7.5 for bye team</t>
  </si>
  <si>
    <t>Conference Championship app</t>
  </si>
  <si>
    <t>2.5 for bye team</t>
  </si>
  <si>
    <t>Division Title Win</t>
  </si>
  <si>
    <t>Making playoffs</t>
  </si>
  <si>
    <t>should there be more/less/equal reward for having to win more playoff games to get to the super bowl?</t>
  </si>
  <si>
    <t>Earned bye?</t>
  </si>
  <si>
    <t>Had to win extra playoff game?</t>
  </si>
  <si>
    <t>max points earned in a season</t>
  </si>
  <si>
    <t>Second round app</t>
  </si>
  <si>
    <t>0 for bye team</t>
  </si>
  <si>
    <t>WC making playoffs, losing R1</t>
  </si>
  <si>
    <t>Divison winner making playoffs, losing R1</t>
  </si>
  <si>
    <t>WC making R2</t>
  </si>
  <si>
    <t>Division Winner making R2</t>
  </si>
  <si>
    <t>#1 seed losing R2</t>
  </si>
  <si>
    <t>WC making CC</t>
  </si>
  <si>
    <t>Division Winner making CC</t>
  </si>
  <si>
    <t>#1 seed making CC</t>
  </si>
  <si>
    <t>WC making SB</t>
  </si>
  <si>
    <t>#1 seed/division winner making SB</t>
  </si>
  <si>
    <t>WC winning SB</t>
  </si>
  <si>
    <t>#1 seed/division winner winning SB</t>
  </si>
  <si>
    <t>number of teams</t>
  </si>
  <si>
    <t>Baltimore</t>
  </si>
  <si>
    <t>Cincinnati</t>
  </si>
  <si>
    <t>Miami</t>
  </si>
  <si>
    <t>Buffalo</t>
  </si>
  <si>
    <t>Dallas</t>
  </si>
  <si>
    <t>Tampa Bay</t>
  </si>
  <si>
    <t>Seattle</t>
  </si>
  <si>
    <t>NY Giants</t>
  </si>
  <si>
    <t>Minnesota</t>
  </si>
  <si>
    <t>Jacksonville</t>
  </si>
  <si>
    <t>Kansas City</t>
  </si>
  <si>
    <t>San Fransisco</t>
  </si>
  <si>
    <t>points</t>
  </si>
  <si>
    <t>no of teams</t>
  </si>
  <si>
    <t>2023 playoff teams</t>
  </si>
  <si>
    <t>making playoffs/R1</t>
  </si>
  <si>
    <t>Making R2</t>
  </si>
  <si>
    <t>Making CC</t>
  </si>
  <si>
    <t>Making Super Bowl</t>
  </si>
  <si>
    <t>Winning SB</t>
  </si>
  <si>
    <t>Division</t>
  </si>
  <si>
    <t>Philadelphia</t>
  </si>
  <si>
    <t>Chargers</t>
  </si>
  <si>
    <t>Jets</t>
  </si>
  <si>
    <t>Accolades</t>
  </si>
  <si>
    <t>Total</t>
  </si>
  <si>
    <t>Y</t>
  </si>
  <si>
    <t>2021 playoff teams</t>
  </si>
  <si>
    <t>Green Bay</t>
  </si>
  <si>
    <t>New Orleans</t>
  </si>
  <si>
    <t>LA Rams</t>
  </si>
  <si>
    <t>Cleveland</t>
  </si>
  <si>
    <t>Tennesee</t>
  </si>
  <si>
    <t>Pittsburgh</t>
  </si>
  <si>
    <t>Washington</t>
  </si>
  <si>
    <t>Chicago</t>
  </si>
  <si>
    <t>Indianapolis</t>
  </si>
  <si>
    <t>Charger</t>
  </si>
  <si>
    <t>Super Bowl Berth</t>
  </si>
  <si>
    <t>Conference Championship Appearance</t>
  </si>
  <si>
    <t>Second Round App</t>
  </si>
  <si>
    <t>Make Playoffs</t>
  </si>
  <si>
    <t>2nd Round app</t>
  </si>
  <si>
    <t>CC app</t>
  </si>
  <si>
    <t>SB App</t>
  </si>
  <si>
    <t>Teams</t>
  </si>
  <si>
    <t>Total per season</t>
  </si>
  <si>
    <t>Reg season value</t>
  </si>
  <si>
    <t>PIT</t>
  </si>
  <si>
    <t>DAL</t>
  </si>
  <si>
    <t>GB</t>
  </si>
  <si>
    <t>NE</t>
  </si>
  <si>
    <t>KC</t>
  </si>
  <si>
    <t>DET</t>
  </si>
  <si>
    <t>MIA</t>
  </si>
  <si>
    <t>HOU</t>
  </si>
  <si>
    <t>LV</t>
  </si>
  <si>
    <t>NYG</t>
  </si>
  <si>
    <t>ATL</t>
  </si>
  <si>
    <t>SEA</t>
  </si>
  <si>
    <t>LAC</t>
  </si>
  <si>
    <t>Total Points</t>
  </si>
  <si>
    <t>Win % 1</t>
  </si>
  <si>
    <t>Win % 2</t>
  </si>
  <si>
    <t>Win% 3</t>
  </si>
  <si>
    <t>Win % 4</t>
  </si>
  <si>
    <t>Win% 5</t>
  </si>
  <si>
    <t>Win% 6</t>
  </si>
  <si>
    <t>Win% 7</t>
  </si>
  <si>
    <t>Win% 8</t>
  </si>
  <si>
    <t>Win% 9</t>
  </si>
  <si>
    <t>Win% 10</t>
  </si>
  <si>
    <t>Cumulative %</t>
  </si>
  <si>
    <t>28 Teams</t>
  </si>
  <si>
    <t>Cumulative</t>
  </si>
  <si>
    <t>24 Teams</t>
  </si>
  <si>
    <t>30 Teams</t>
  </si>
  <si>
    <t>32 Teams</t>
  </si>
  <si>
    <t>Credit</t>
  </si>
  <si>
    <t>Reg Season Winning % Rank</t>
  </si>
  <si>
    <t>2002-Pres</t>
  </si>
  <si>
    <t>1995-2001</t>
  </si>
  <si>
    <t>1976-1994</t>
  </si>
  <si>
    <t>1966-1975</t>
  </si>
  <si>
    <t>10 Year Average PPY</t>
  </si>
  <si>
    <t>Gap</t>
  </si>
  <si>
    <t>first 10 year avg for 10 years, then half 10 year avg for next 10 years, then a fourth 10 year avg for next 10 years. To account for it being harder in the older expansion days</t>
  </si>
  <si>
    <t>first 10 year avg for 10 years, then half 10 year avg for next 10 years, then a fourth 10 year avg for next 9 years. To account for it being harder in the older expansion days</t>
  </si>
  <si>
    <t>first 10 year yearly avg</t>
  </si>
  <si>
    <t>first 10 year avg for 10 years, then half 10 year avg for next 10 years, then a fourth 10 year avg for next 16 years. To account for it being harder in the older expansion days</t>
  </si>
  <si>
    <t>NFC West</t>
  </si>
  <si>
    <t>NFC South</t>
  </si>
  <si>
    <t>AFC North</t>
  </si>
  <si>
    <t>AFC East</t>
  </si>
  <si>
    <t>NFC North</t>
  </si>
  <si>
    <t>NFC East</t>
  </si>
  <si>
    <t>AFC West</t>
  </si>
  <si>
    <t>AFC South</t>
  </si>
  <si>
    <t>Number of teams</t>
  </si>
  <si>
    <t>Total Points Achievable</t>
  </si>
  <si>
    <t>Rank</t>
  </si>
  <si>
    <t>Source Sheet</t>
  </si>
  <si>
    <t>Starting Year</t>
  </si>
  <si>
    <t>Era Multiplier</t>
  </si>
  <si>
    <t>This is the era multiplier table. Building a team was very difficult in the 1970's.</t>
  </si>
  <si>
    <t>The league's rules for expansion put new teams at a large disadvantage. Therefore, teams coming into inception in the 1960s and 1970s are given a "harder era multiplier"</t>
  </si>
  <si>
    <t>The league then overcorrected in the 1990s, making it much easier for expansion teams, giving them advantages older expansions never had.</t>
  </si>
  <si>
    <t>Due to this, expansion teams in the 80s and 90s are given a "easier era" multiplier</t>
  </si>
  <si>
    <t>In the 2000s, the nfl did a much better job balancing the entrance of expansion teams. Teams that come into the league in the year 2000 and later are given a 1.0 multiplier</t>
  </si>
  <si>
    <t>Curve Score</t>
  </si>
  <si>
    <t>Total Season Points</t>
  </si>
  <si>
    <t>Shadow Points</t>
  </si>
  <si>
    <t>Incubation Period</t>
  </si>
  <si>
    <t>First 10 years PPS</t>
  </si>
  <si>
    <t>do not get the bonus</t>
  </si>
  <si>
    <t>Shadow Points Per Year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</si>
</sst>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(* #,##0.00_);_(* \(#,##0.00\);_(* &quot;-&quot;??_);_(@_)"/>
    <numFmt numFmtId="164" formatCode="0.0"/>
    <numFmt numFmtId="165" formatCode="0.000"/>
    <numFmt numFmtId="166" formatCode="0.0%"/>
    <numFmt numFmtId="167" formatCode="_(* #,##0_);_(* \(#,##0\);_(* &quot;-&quot;??_);_(@_)"/>
  </numFmts>
  <fonts count="10" x14ac:knownFonts="1">
    <font>
      <sz val="12"/>
      <color theme="1"/>
      <name val="Calibri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</font>
    <font>
      <sz val="11"/>
      <color rgb="FFFBDE2D"/>
      <name val="Courier New"/>
      <family val="3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9" fontId="7" fillId="0" borderId="0" applyFont="0" applyFill="0" applyBorder="0" applyAlignment="0" applyProtection="0"/>
    <xf numFmtId="43" fontId="9" fillId="0" borderId="0" applyFont="0" applyFill="0" applyBorder="0" applyAlignment="0" applyProtection="0"/>
  </cellStyleXfs>
  <cellXfs count="28">
    <xf numFmtId="0" fontId="0" fillId="0" borderId="0" xfId="0"/>
    <xf numFmtId="0" fontId="2" fillId="0" borderId="0" xfId="0" applyFont="1"/>
    <xf numFmtId="2" fontId="2" fillId="0" borderId="0" xfId="0" applyNumberFormat="1" applyFont="1"/>
    <xf numFmtId="9" fontId="3" fillId="0" borderId="0" xfId="0" applyNumberFormat="1" applyFont="1"/>
    <xf numFmtId="10" fontId="3" fillId="0" borderId="0" xfId="0" applyNumberFormat="1" applyFont="1"/>
    <xf numFmtId="2" fontId="3" fillId="0" borderId="0" xfId="0" applyNumberFormat="1" applyFont="1"/>
    <xf numFmtId="0" fontId="3" fillId="0" borderId="0" xfId="0" applyFont="1"/>
    <xf numFmtId="164" fontId="2" fillId="0" borderId="0" xfId="0" applyNumberFormat="1" applyFont="1"/>
    <xf numFmtId="164" fontId="0" fillId="0" borderId="0" xfId="0" applyNumberFormat="1"/>
    <xf numFmtId="0" fontId="4" fillId="0" borderId="0" xfId="0" applyFont="1" applyAlignment="1">
      <alignment vertical="center"/>
    </xf>
    <xf numFmtId="0" fontId="5" fillId="0" borderId="0" xfId="0" applyFont="1"/>
    <xf numFmtId="165" fontId="2" fillId="0" borderId="0" xfId="0" applyNumberFormat="1" applyFont="1"/>
    <xf numFmtId="165" fontId="0" fillId="0" borderId="0" xfId="0" applyNumberFormat="1"/>
    <xf numFmtId="0" fontId="6" fillId="0" borderId="0" xfId="0" applyFont="1"/>
    <xf numFmtId="10" fontId="0" fillId="0" borderId="0" xfId="1" applyNumberFormat="1" applyFont="1" applyAlignment="1"/>
    <xf numFmtId="0" fontId="0" fillId="0" borderId="0" xfId="1" applyNumberFormat="1" applyFont="1" applyAlignment="1"/>
    <xf numFmtId="164" fontId="3" fillId="0" borderId="0" xfId="0" applyNumberFormat="1" applyFont="1"/>
    <xf numFmtId="2" fontId="0" fillId="0" borderId="0" xfId="0" applyNumberFormat="1"/>
    <xf numFmtId="9" fontId="0" fillId="0" borderId="0" xfId="1" applyFont="1" applyAlignment="1"/>
    <xf numFmtId="166" fontId="0" fillId="0" borderId="0" xfId="1" applyNumberFormat="1" applyFont="1" applyAlignment="1"/>
    <xf numFmtId="166" fontId="2" fillId="0" borderId="0" xfId="1" applyNumberFormat="1" applyFont="1"/>
    <xf numFmtId="167" fontId="0" fillId="0" borderId="0" xfId="2" applyNumberFormat="1" applyFont="1" applyAlignment="1"/>
    <xf numFmtId="166" fontId="2" fillId="0" borderId="0" xfId="0" applyNumberFormat="1" applyFont="1"/>
    <xf numFmtId="166" fontId="2" fillId="0" borderId="0" xfId="1" applyNumberFormat="1" applyFont="1" applyAlignment="1"/>
    <xf numFmtId="1" fontId="2" fillId="0" borderId="0" xfId="0" applyNumberFormat="1" applyFont="1"/>
    <xf numFmtId="0" fontId="1" fillId="0" borderId="0" xfId="0" applyFont="1"/>
    <xf numFmtId="164" fontId="1" fillId="0" borderId="0" xfId="0" applyNumberFormat="1" applyFont="1"/>
    <xf numFmtId="0" fontId="0" fillId="0" borderId="0" xfId="0" applyNumberFormat="1"/>
  </cellXfs>
  <cellStyles count="3">
    <cellStyle name="Comma" xfId="2" builtinId="3"/>
    <cellStyle name="Normal" xfId="0" builtinId="0"/>
    <cellStyle name="Percent" xfId="1" builtinId="5"/>
  </cellStyles>
  <dxfs count="2"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connections" Target="connections.xml"/><Relationship Id="rId58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heetMetadata" Target="metadata.xml"/><Relationship Id="rId8" Type="http://schemas.openxmlformats.org/officeDocument/2006/relationships/worksheet" Target="worksheets/sheet8.xml"/><Relationship Id="rId51" Type="http://customschemas.google.com/relationships/workbookmetadata" Target="metadata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theme" Target="theme/theme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315EF466-5E5B-6B41-A3EA-85F34119C4D9}" autoFormatId="16" applyNumberFormats="0" applyBorderFormats="0" applyFontFormats="0" applyPatternFormats="0" applyAlignmentFormats="0" applyWidthHeightFormats="0">
  <queryTableRefresh nextId="5">
    <queryTableFields count="4">
      <queryTableField id="1" name="Year" tableColumnId="1"/>
      <queryTableField id="2" name="Team" tableColumnId="2"/>
      <queryTableField id="3" name="Points" tableColumnId="3"/>
      <queryTableField id="4" name="Rank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27626F0-F1A1-5348-A1C4-1556037A105F}" name="Query" displayName="Query" ref="A1:D1774" tableType="queryTable" totalsRowShown="0">
  <autoFilter ref="A1:D1774" xr:uid="{B27626F0-F1A1-5348-A1C4-1556037A105F}"/>
  <tableColumns count="4">
    <tableColumn id="1" xr3:uid="{A0E2762D-A183-6345-A882-B7947F597496}" uniqueName="1" name="Year" queryTableFieldId="1"/>
    <tableColumn id="2" xr3:uid="{DE05DA10-C52F-884A-9329-8BFB3B744913}" uniqueName="2" name="Team" queryTableFieldId="2" dataDxfId="0"/>
    <tableColumn id="3" xr3:uid="{875FC98C-0118-3B40-AF01-D597BCE98489}" uniqueName="3" name="Points" queryTableFieldId="3"/>
    <tableColumn id="4" xr3:uid="{0CF8597C-99CC-3F45-BE7A-12C4E2158CAE}" uniqueName="4" name="Rank" queryTableFieldId="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0CD6E1F-204E-E942-8A79-C5FD8278D953}" name="RankByYear" displayName="RankByYear" ref="A1:AG61" totalsRowShown="0" headerRowDxfId="1">
  <autoFilter ref="A1:AG61" xr:uid="{70CD6E1F-204E-E942-8A79-C5FD8278D953}"/>
  <tableColumns count="33">
    <tableColumn id="1" xr3:uid="{A8F21863-30CC-1F4F-BABA-8F01BBB571EC}" name="Year"/>
    <tableColumn id="2" xr3:uid="{2C71D718-2B3B-5D42-9DCD-3384171A8E44}" name="Arizona Cardinals">
      <calculatedColumnFormula>ROUNDDOWN(_xlfn.RANK.AVG('Points by Year'!B2,'Points by Year'!$B2:$AG2),0)</calculatedColumnFormula>
    </tableColumn>
    <tableColumn id="3" xr3:uid="{F256643C-D318-234C-A11A-2BCC0CC88928}" name="Atlanta Falcons">
      <calculatedColumnFormula>ROUNDDOWN(_xlfn.RANK.AVG('Points by Year'!C2,'Points by Year'!$B2:$AG2),0)</calculatedColumnFormula>
    </tableColumn>
    <tableColumn id="4" xr3:uid="{A201F5F1-1D05-7B43-9C43-D217B7D9A959}" name="Baltimore Ravens">
      <calculatedColumnFormula>ROUNDDOWN(_xlfn.RANK.AVG('Points by Year'!D2,'Points by Year'!$B2:$AG2),0)</calculatedColumnFormula>
    </tableColumn>
    <tableColumn id="5" xr3:uid="{1090FFEB-2E80-6543-9F2A-B75BA68D7B93}" name="Buffalo Bills">
      <calculatedColumnFormula>ROUNDDOWN(_xlfn.RANK.AVG('Points by Year'!E2,'Points by Year'!$B2:$AG2),0)</calculatedColumnFormula>
    </tableColumn>
    <tableColumn id="6" xr3:uid="{DC1B1796-139A-AC48-880F-2F9FC3BCACCF}" name="Carolina Panthers">
      <calculatedColumnFormula>ROUNDDOWN(_xlfn.RANK.AVG('Points by Year'!F2,'Points by Year'!$B2:$AG2),0)</calculatedColumnFormula>
    </tableColumn>
    <tableColumn id="7" xr3:uid="{BFB55B3E-2074-7D43-AD9D-1B747784767C}" name="Chicago Bears">
      <calculatedColumnFormula>ROUNDDOWN(_xlfn.RANK.AVG('Points by Year'!G2,'Points by Year'!$B2:$AG2),0)</calculatedColumnFormula>
    </tableColumn>
    <tableColumn id="8" xr3:uid="{FBE73581-6DD5-5B42-8F96-273728B8A4FA}" name="Cincinnati Bengals">
      <calculatedColumnFormula>ROUNDDOWN(_xlfn.RANK.AVG('Points by Year'!H2,'Points by Year'!$B2:$AG2),0)</calculatedColumnFormula>
    </tableColumn>
    <tableColumn id="9" xr3:uid="{A976AF2B-D02A-0B49-98C3-E728529B9402}" name="Cleveland Browns">
      <calculatedColumnFormula>ROUNDDOWN(_xlfn.RANK.AVG('Points by Year'!I2,'Points by Year'!$B2:$AG2),0)</calculatedColumnFormula>
    </tableColumn>
    <tableColumn id="10" xr3:uid="{BF031D01-2B69-7149-A44C-95E47B29E0CA}" name="Dallas Cowboys">
      <calculatedColumnFormula>ROUNDDOWN(_xlfn.RANK.AVG('Points by Year'!J2,'Points by Year'!$B2:$AG2),0)</calculatedColumnFormula>
    </tableColumn>
    <tableColumn id="11" xr3:uid="{C05E7931-6CA0-1346-BC5A-95B385DB0116}" name="Denver Broncos">
      <calculatedColumnFormula>ROUNDDOWN(_xlfn.RANK.AVG('Points by Year'!K2,'Points by Year'!$B2:$AG2),0)</calculatedColumnFormula>
    </tableColumn>
    <tableColumn id="12" xr3:uid="{C3C66240-EB6D-0D47-A402-F58BB2F6CD67}" name="Detroit Lions">
      <calculatedColumnFormula>ROUNDDOWN(_xlfn.RANK.AVG('Points by Year'!L2,'Points by Year'!$B2:$AG2),0)</calculatedColumnFormula>
    </tableColumn>
    <tableColumn id="13" xr3:uid="{07A58D9E-DEC0-C447-A10F-02DE3C6859CB}" name="Green Bay Packers">
      <calculatedColumnFormula>ROUNDDOWN(_xlfn.RANK.AVG('Points by Year'!M2,'Points by Year'!$B2:$AG2),0)</calculatedColumnFormula>
    </tableColumn>
    <tableColumn id="14" xr3:uid="{79674E9F-AD5C-7340-9ACA-ABF11C729CFE}" name="Houston Texans">
      <calculatedColumnFormula>ROUNDDOWN(_xlfn.RANK.AVG('Points by Year'!N2,'Points by Year'!$B2:$AG2),0)</calculatedColumnFormula>
    </tableColumn>
    <tableColumn id="15" xr3:uid="{B1985832-528A-774D-BFF8-1A1BBC5BAB52}" name="Indianapolis Colts">
      <calculatedColumnFormula>ROUNDDOWN(_xlfn.RANK.AVG('Points by Year'!O2,'Points by Year'!$B2:$AG2),0)</calculatedColumnFormula>
    </tableColumn>
    <tableColumn id="16" xr3:uid="{88E459B5-26BA-0F4B-9E6C-4FCF35EF754F}" name="Jacksonville Jaguars">
      <calculatedColumnFormula>ROUNDDOWN(_xlfn.RANK.AVG('Points by Year'!P2,'Points by Year'!$B2:$AG2),0)</calculatedColumnFormula>
    </tableColumn>
    <tableColumn id="17" xr3:uid="{E9462DC0-5F0A-2B49-A958-EA1B30623A58}" name="Kansas City Chiefs">
      <calculatedColumnFormula>ROUNDDOWN(_xlfn.RANK.AVG('Points by Year'!Q2,'Points by Year'!$B2:$AG2),0)</calculatedColumnFormula>
    </tableColumn>
    <tableColumn id="18" xr3:uid="{249C0158-6783-7441-A80F-91A09DBEBFB4}" name="Las Vegas Raiders">
      <calculatedColumnFormula>ROUNDDOWN(_xlfn.RANK.AVG('Points by Year'!R2,'Points by Year'!$B2:$AG2),0)</calculatedColumnFormula>
    </tableColumn>
    <tableColumn id="19" xr3:uid="{78F7C80C-338F-C743-A6AB-F7FDAB752848}" name="Los Angeles Rams">
      <calculatedColumnFormula>ROUNDDOWN(_xlfn.RANK.AVG('Points by Year'!S2,'Points by Year'!$B2:$AG2),0)</calculatedColumnFormula>
    </tableColumn>
    <tableColumn id="20" xr3:uid="{41FD039E-306C-1A4B-844E-971B5CF04728}" name="Los Angeles Chargers">
      <calculatedColumnFormula>ROUNDDOWN(_xlfn.RANK.AVG('Points by Year'!T2,'Points by Year'!$B2:$AG2),0)</calculatedColumnFormula>
    </tableColumn>
    <tableColumn id="21" xr3:uid="{C008E9B6-D27F-1545-B005-DD8F491B21F7}" name="Minnesota Vikings">
      <calculatedColumnFormula>ROUNDDOWN(_xlfn.RANK.AVG('Points by Year'!U2,'Points by Year'!$B2:$AG2),0)</calculatedColumnFormula>
    </tableColumn>
    <tableColumn id="22" xr3:uid="{444DF997-0281-BC42-9298-42B60823DB0F}" name="Miami Dolphins">
      <calculatedColumnFormula>ROUNDDOWN(_xlfn.RANK.AVG('Points by Year'!V2,'Points by Year'!$B2:$AG2),0)</calculatedColumnFormula>
    </tableColumn>
    <tableColumn id="23" xr3:uid="{AF3599C0-640B-234B-BFEA-66DA9120EBEC}" name="New England Patriots">
      <calculatedColumnFormula>ROUNDDOWN(_xlfn.RANK.AVG('Points by Year'!W2,'Points by Year'!$B2:$AG2),0)</calculatedColumnFormula>
    </tableColumn>
    <tableColumn id="24" xr3:uid="{423759B7-9EE5-D948-8A92-4BC6E804B942}" name="New Orleans Saints">
      <calculatedColumnFormula>ROUNDDOWN(_xlfn.RANK.AVG('Points by Year'!X2,'Points by Year'!$B2:$AG2),0)</calculatedColumnFormula>
    </tableColumn>
    <tableColumn id="25" xr3:uid="{4C5D8C39-DFE8-0541-B30B-8D1187EBEED9}" name="New York Giants">
      <calculatedColumnFormula>ROUNDDOWN(_xlfn.RANK.AVG('Points by Year'!Y2,'Points by Year'!$B2:$AG2),0)</calculatedColumnFormula>
    </tableColumn>
    <tableColumn id="26" xr3:uid="{A200053D-71BA-EB44-8088-5648E8B23FCF}" name="New York Jets">
      <calculatedColumnFormula>ROUNDDOWN(_xlfn.RANK.AVG('Points by Year'!Z2,'Points by Year'!$B2:$AG2),0)</calculatedColumnFormula>
    </tableColumn>
    <tableColumn id="27" xr3:uid="{9121A254-4F52-6542-80AD-873BA9ED65F0}" name="Philadelphia Eagles">
      <calculatedColumnFormula>ROUNDDOWN(_xlfn.RANK.AVG('Points by Year'!AA2,'Points by Year'!$B2:$AG2),0)</calculatedColumnFormula>
    </tableColumn>
    <tableColumn id="28" xr3:uid="{9C3E7337-F7EE-BA4F-812B-4F077DA7DAC4}" name="Pittsburgh Steelers">
      <calculatedColumnFormula>ROUNDDOWN(_xlfn.RANK.AVG('Points by Year'!AB2,'Points by Year'!$B2:$AG2),0)</calculatedColumnFormula>
    </tableColumn>
    <tableColumn id="29" xr3:uid="{6989095A-B6E1-3847-8EF5-FD385581514A}" name="San Francisco 49ers">
      <calculatedColumnFormula>ROUNDDOWN(_xlfn.RANK.AVG('Points by Year'!AC2,'Points by Year'!$B2:$AG2),0)</calculatedColumnFormula>
    </tableColumn>
    <tableColumn id="30" xr3:uid="{575B89F4-598A-F64A-8152-C2E71A8AFF27}" name="Seattle Seahawks">
      <calculatedColumnFormula>ROUNDDOWN(_xlfn.RANK.AVG('Points by Year'!AD2,'Points by Year'!$B2:$AG2),0)</calculatedColumnFormula>
    </tableColumn>
    <tableColumn id="31" xr3:uid="{0A92DBEF-78DC-694B-99EF-BC44A6246481}" name="Tampa Bay Buccaneers">
      <calculatedColumnFormula>ROUNDDOWN(_xlfn.RANK.AVG('Points by Year'!AE2,'Points by Year'!$B2:$AG2),0)</calculatedColumnFormula>
    </tableColumn>
    <tableColumn id="32" xr3:uid="{0F352A78-CBE4-F743-83DE-91BCCD378FE8}" name="Tennessee Titans">
      <calculatedColumnFormula>ROUNDDOWN(_xlfn.RANK.AVG('Points by Year'!AF2,'Points by Year'!$B2:$AG2),0)</calculatedColumnFormula>
    </tableColumn>
    <tableColumn id="33" xr3:uid="{DB77035D-0061-8646-AC61-8083AECF287A}" name="Washington Commanders">
      <calculatedColumnFormula>ROUNDDOWN(_xlfn.RANK.AVG('Points by Year'!AG2,'Points by Year'!$B2:$AG2),0)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4D6DF5-03AB-494D-B1CC-852D8B4894FE}">
  <sheetPr codeName="Sheet1"/>
  <dimension ref="A1:A10"/>
  <sheetViews>
    <sheetView workbookViewId="0">
      <selection activeCell="A2" sqref="A2"/>
    </sheetView>
  </sheetViews>
  <sheetFormatPr baseColWidth="10" defaultColWidth="8.83203125" defaultRowHeight="16" x14ac:dyDescent="0.2"/>
  <sheetData>
    <row r="1" spans="1:1" x14ac:dyDescent="0.2">
      <c r="A1" s="13" t="s">
        <v>78</v>
      </c>
    </row>
    <row r="2" spans="1:1" x14ac:dyDescent="0.2">
      <c r="A2" t="s">
        <v>80</v>
      </c>
    </row>
    <row r="3" spans="1:1" x14ac:dyDescent="0.2">
      <c r="A3" t="s">
        <v>81</v>
      </c>
    </row>
    <row r="4" spans="1:1" x14ac:dyDescent="0.2">
      <c r="A4" t="s">
        <v>82</v>
      </c>
    </row>
    <row r="5" spans="1:1" x14ac:dyDescent="0.2">
      <c r="A5" t="s">
        <v>83</v>
      </c>
    </row>
    <row r="6" spans="1:1" x14ac:dyDescent="0.2">
      <c r="A6" s="10" t="s">
        <v>85</v>
      </c>
    </row>
    <row r="7" spans="1:1" x14ac:dyDescent="0.2">
      <c r="A7" s="10" t="s">
        <v>86</v>
      </c>
    </row>
    <row r="8" spans="1:1" x14ac:dyDescent="0.2">
      <c r="A8" s="10" t="s">
        <v>87</v>
      </c>
    </row>
    <row r="10" spans="1:1" x14ac:dyDescent="0.2">
      <c r="A10" s="10" t="s">
        <v>84</v>
      </c>
    </row>
  </sheetData>
  <pageMargins left="0.7" right="0.7" top="0.75" bottom="0.75" header="0.3" footer="0.3"/>
  <pageSetup paperSize="9" orientation="portrait" r:id="rId1"/>
  <headerFooter>
    <oddHeader>&amp;R&amp;"Calibri"&amp;10&amp;K000000 Business Use&amp;1#_x000D_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32235-B252-4B5F-9B17-1047E997AE67}">
  <sheetPr codeName="Sheet2"/>
  <dimension ref="A1:AI1000"/>
  <sheetViews>
    <sheetView topLeftCell="B1" workbookViewId="0">
      <pane ySplit="1" topLeftCell="A34" activePane="bottomLeft" state="frozen"/>
      <selection pane="bottomLeft" activeCell="N39" sqref="N39"/>
    </sheetView>
  </sheetViews>
  <sheetFormatPr baseColWidth="10" defaultColWidth="11.1640625" defaultRowHeight="15" customHeight="1" x14ac:dyDescent="0.2"/>
  <cols>
    <col min="1" max="33" width="10.6640625" customWidth="1"/>
  </cols>
  <sheetData>
    <row r="1" spans="1:35" ht="15.75" customHeight="1" x14ac:dyDescent="0.2">
      <c r="A1" t="s">
        <v>51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s="1" t="s">
        <v>18</v>
      </c>
      <c r="U1" s="1" t="s">
        <v>19</v>
      </c>
      <c r="V1" s="1" t="s">
        <v>20</v>
      </c>
      <c r="W1" s="1" t="s">
        <v>21</v>
      </c>
      <c r="X1" s="1" t="s">
        <v>22</v>
      </c>
      <c r="Y1" s="1" t="s">
        <v>23</v>
      </c>
      <c r="Z1" s="1" t="s">
        <v>24</v>
      </c>
      <c r="AA1" s="1" t="s">
        <v>25</v>
      </c>
      <c r="AB1" s="1" t="s">
        <v>26</v>
      </c>
      <c r="AC1" s="1" t="s">
        <v>27</v>
      </c>
      <c r="AD1" s="1" t="s">
        <v>28</v>
      </c>
      <c r="AE1" s="1" t="s">
        <v>29</v>
      </c>
      <c r="AF1" s="1" t="s">
        <v>30</v>
      </c>
      <c r="AG1" s="1" t="s">
        <v>31</v>
      </c>
      <c r="AH1" s="1" t="s">
        <v>165</v>
      </c>
      <c r="AI1" s="1" t="s">
        <v>166</v>
      </c>
    </row>
    <row r="2" spans="1:35" ht="15.75" customHeight="1" x14ac:dyDescent="0.2">
      <c r="A2" s="1">
        <v>1966</v>
      </c>
      <c r="B2" s="2">
        <f>'Arizona Cardinals'!W2</f>
        <v>0</v>
      </c>
      <c r="C2" s="2">
        <f>'Atlanta Falcons'!W2</f>
        <v>0</v>
      </c>
      <c r="D2" s="2"/>
      <c r="E2" s="2">
        <f>'Buffalo Bills'!W2</f>
        <v>8</v>
      </c>
      <c r="F2" s="2"/>
      <c r="G2" s="2">
        <f>'Chicago Bears'!W2</f>
        <v>0</v>
      </c>
      <c r="H2" s="2"/>
      <c r="I2" s="2">
        <f>'Cleveland Browns'!W2</f>
        <v>0</v>
      </c>
      <c r="J2" s="2">
        <f>'Dallas Cowboys'!W2</f>
        <v>8</v>
      </c>
      <c r="K2" s="2">
        <f>'Denver Broncos'!W2</f>
        <v>0</v>
      </c>
      <c r="L2" s="2">
        <f>'Detroit Lions'!W2</f>
        <v>0</v>
      </c>
      <c r="M2" s="2">
        <f>'Green Bay Packers'!W2</f>
        <v>43</v>
      </c>
      <c r="N2" s="2"/>
      <c r="O2" s="2">
        <f>'Indianapolis Colts'!W2</f>
        <v>0</v>
      </c>
      <c r="P2" s="2"/>
      <c r="Q2" s="2">
        <f>'Kansas City Chiefs'!W2</f>
        <v>17</v>
      </c>
      <c r="R2" s="2">
        <f>'Las Vegas Raiders'!W2</f>
        <v>0</v>
      </c>
      <c r="S2" s="2">
        <f>'Los Angeles Rams'!W2</f>
        <v>0</v>
      </c>
      <c r="T2" s="2">
        <f>'Los Angeles Chargers'!W2</f>
        <v>0</v>
      </c>
      <c r="U2" s="2">
        <f>'Minnesota Vikings'!W2</f>
        <v>0</v>
      </c>
      <c r="V2" s="2">
        <f>'Miami Dolphins'!W2</f>
        <v>0</v>
      </c>
      <c r="W2" s="2">
        <f>'New England Patriots'!W2</f>
        <v>3</v>
      </c>
      <c r="X2" s="2"/>
      <c r="Y2" s="2">
        <f>'New York Giants'!W2</f>
        <v>0</v>
      </c>
      <c r="Z2" s="2">
        <f>'New York Jets'!W2</f>
        <v>0</v>
      </c>
      <c r="AA2" s="2">
        <f>'Philadelphia Eagles'!W2</f>
        <v>0</v>
      </c>
      <c r="AB2" s="2">
        <f>'Pittsburgh Steelers'!W2</f>
        <v>0</v>
      </c>
      <c r="AC2" s="2">
        <f>'San Francisco 49ers'!W2</f>
        <v>0</v>
      </c>
      <c r="AD2" s="2"/>
      <c r="AE2" s="2"/>
      <c r="AF2" s="2">
        <f>'Tennessee Titans'!W2</f>
        <v>0</v>
      </c>
      <c r="AG2" s="2">
        <f>'Washington Commanders'!W2</f>
        <v>0</v>
      </c>
      <c r="AH2" s="17">
        <f>SUM(B2:AG2)</f>
        <v>79</v>
      </c>
      <c r="AI2">
        <f>0*AH2</f>
        <v>0</v>
      </c>
    </row>
    <row r="3" spans="1:35" ht="15.75" customHeight="1" x14ac:dyDescent="0.2">
      <c r="A3" s="1">
        <v>1967</v>
      </c>
      <c r="B3" s="2">
        <f>'Arizona Cardinals'!W3</f>
        <v>0</v>
      </c>
      <c r="C3" s="2">
        <f>'Atlanta Falcons'!W3</f>
        <v>0</v>
      </c>
      <c r="D3" s="2"/>
      <c r="E3" s="2">
        <f>'Buffalo Bills'!W3</f>
        <v>0</v>
      </c>
      <c r="F3" s="2"/>
      <c r="G3" s="2">
        <f>'Chicago Bears'!W3</f>
        <v>0</v>
      </c>
      <c r="H3" s="2"/>
      <c r="I3" s="2">
        <f>'Cleveland Browns'!W3</f>
        <v>4</v>
      </c>
      <c r="J3" s="2">
        <f>'Dallas Cowboys'!W3</f>
        <v>8</v>
      </c>
      <c r="K3" s="2">
        <f>'Denver Broncos'!W3</f>
        <v>0</v>
      </c>
      <c r="L3" s="2">
        <f>'Detroit Lions'!W3</f>
        <v>0</v>
      </c>
      <c r="M3" s="2">
        <f>'Green Bay Packers'!W3</f>
        <v>40</v>
      </c>
      <c r="N3" s="2"/>
      <c r="O3" s="2">
        <f>'Indianapolis Colts'!W3</f>
        <v>3</v>
      </c>
      <c r="P3" s="2"/>
      <c r="Q3" s="2">
        <f>'Kansas City Chiefs'!W3</f>
        <v>0</v>
      </c>
      <c r="R3" s="2">
        <f>'Las Vegas Raiders'!W3</f>
        <v>20</v>
      </c>
      <c r="S3" s="2">
        <f>'Los Angeles Rams'!W3</f>
        <v>9</v>
      </c>
      <c r="T3" s="2">
        <f>'Los Angeles Chargers'!W3</f>
        <v>0</v>
      </c>
      <c r="U3" s="2">
        <f>'Minnesota Vikings'!W3</f>
        <v>0</v>
      </c>
      <c r="V3" s="2">
        <f>'Miami Dolphins'!W3</f>
        <v>0</v>
      </c>
      <c r="W3" s="2">
        <f>'New England Patriots'!W3</f>
        <v>0</v>
      </c>
      <c r="X3" s="2">
        <f>'New Orleans Saints'!W2</f>
        <v>0</v>
      </c>
      <c r="Y3" s="2">
        <f>'New York Giants'!W3</f>
        <v>0</v>
      </c>
      <c r="Z3" s="2">
        <f>'New York Jets'!W3</f>
        <v>0</v>
      </c>
      <c r="AA3" s="2">
        <f>'Philadelphia Eagles'!W3</f>
        <v>0</v>
      </c>
      <c r="AB3" s="2">
        <f>'Pittsburgh Steelers'!W3</f>
        <v>0</v>
      </c>
      <c r="AC3" s="2">
        <f>'San Francisco 49ers'!W3</f>
        <v>0</v>
      </c>
      <c r="AD3" s="2"/>
      <c r="AE3" s="2"/>
      <c r="AF3" s="2">
        <f>'Tennessee Titans'!W3</f>
        <v>8</v>
      </c>
      <c r="AG3" s="2">
        <f>'Washington Commanders'!W3</f>
        <v>0</v>
      </c>
      <c r="AH3" s="17">
        <f t="shared" ref="AH3:AH58" si="0">SUM(B3:AG3)</f>
        <v>92</v>
      </c>
      <c r="AI3">
        <f t="shared" ref="AI3:AI24" si="1">0*AH3</f>
        <v>0</v>
      </c>
    </row>
    <row r="4" spans="1:35" ht="15.75" customHeight="1" x14ac:dyDescent="0.2">
      <c r="A4" s="1">
        <v>1968</v>
      </c>
      <c r="B4" s="2">
        <f>'Arizona Cardinals'!W4</f>
        <v>0</v>
      </c>
      <c r="C4" s="2">
        <f>'Atlanta Falcons'!W4</f>
        <v>0</v>
      </c>
      <c r="D4" s="2"/>
      <c r="E4" s="2">
        <f>'Buffalo Bills'!W4</f>
        <v>0</v>
      </c>
      <c r="F4" s="2"/>
      <c r="G4" s="2">
        <f>'Chicago Bears'!W4</f>
        <v>0</v>
      </c>
      <c r="H4" s="2">
        <f>'Cincinnati Bengals'!W2</f>
        <v>0</v>
      </c>
      <c r="I4" s="2">
        <f>'Cleveland Browns'!W4</f>
        <v>8</v>
      </c>
      <c r="J4" s="2">
        <f>'Dallas Cowboys'!W4</f>
        <v>4</v>
      </c>
      <c r="K4" s="2">
        <f>'Denver Broncos'!W4</f>
        <v>0</v>
      </c>
      <c r="L4" s="2">
        <f>'Detroit Lions'!W4</f>
        <v>0</v>
      </c>
      <c r="M4" s="2">
        <f>'Green Bay Packers'!W4</f>
        <v>0</v>
      </c>
      <c r="N4" s="2"/>
      <c r="O4" s="2">
        <f>'Indianapolis Colts'!W4</f>
        <v>20</v>
      </c>
      <c r="P4" s="2"/>
      <c r="Q4" s="2">
        <f>'Kansas City Chiefs'!W4</f>
        <v>3</v>
      </c>
      <c r="R4" s="2">
        <f>'Las Vegas Raiders'!W4</f>
        <v>8</v>
      </c>
      <c r="S4" s="2">
        <f>'Los Angeles Rams'!W4</f>
        <v>1</v>
      </c>
      <c r="T4" s="2">
        <f>'Los Angeles Chargers'!W4</f>
        <v>0</v>
      </c>
      <c r="U4" s="2">
        <f>'Minnesota Vikings'!W4</f>
        <v>8</v>
      </c>
      <c r="V4" s="2">
        <f>'Miami Dolphins'!W4</f>
        <v>0</v>
      </c>
      <c r="W4" s="2">
        <f>'New England Patriots'!W4</f>
        <v>0</v>
      </c>
      <c r="X4" s="2">
        <f>'New Orleans Saints'!W3</f>
        <v>0</v>
      </c>
      <c r="Y4" s="2">
        <f>'New York Giants'!W4</f>
        <v>0</v>
      </c>
      <c r="Z4" s="2">
        <f>'New York Jets'!W4</f>
        <v>43</v>
      </c>
      <c r="AA4" s="2">
        <f>'Philadelphia Eagles'!W4</f>
        <v>0</v>
      </c>
      <c r="AB4" s="2">
        <f>'Pittsburgh Steelers'!W4</f>
        <v>0</v>
      </c>
      <c r="AC4" s="2">
        <f>'San Francisco 49ers'!W4</f>
        <v>0</v>
      </c>
      <c r="AD4" s="2"/>
      <c r="AE4" s="2"/>
      <c r="AF4" s="2">
        <f>'Tennessee Titans'!W4</f>
        <v>0</v>
      </c>
      <c r="AG4" s="2">
        <f>'Washington Commanders'!W4</f>
        <v>0</v>
      </c>
      <c r="AH4" s="17">
        <f t="shared" si="0"/>
        <v>95</v>
      </c>
      <c r="AI4">
        <f t="shared" si="1"/>
        <v>0</v>
      </c>
    </row>
    <row r="5" spans="1:35" ht="15.75" customHeight="1" x14ac:dyDescent="0.2">
      <c r="A5" s="1">
        <v>1969</v>
      </c>
      <c r="B5" s="2">
        <f>'Arizona Cardinals'!W5</f>
        <v>0</v>
      </c>
      <c r="C5" s="2">
        <f>'Atlanta Falcons'!W5</f>
        <v>0</v>
      </c>
      <c r="D5" s="2"/>
      <c r="E5" s="2">
        <f>'Buffalo Bills'!W5</f>
        <v>0</v>
      </c>
      <c r="F5" s="2"/>
      <c r="G5" s="2">
        <f>'Chicago Bears'!W5</f>
        <v>0</v>
      </c>
      <c r="H5" s="2">
        <f>'Cincinnati Bengals'!W3</f>
        <v>0</v>
      </c>
      <c r="I5" s="2">
        <f>'Cleveland Browns'!W5</f>
        <v>8</v>
      </c>
      <c r="J5" s="2">
        <f>'Dallas Cowboys'!W5</f>
        <v>4</v>
      </c>
      <c r="K5" s="2">
        <f>'Denver Broncos'!W5</f>
        <v>0</v>
      </c>
      <c r="L5" s="2">
        <f>'Detroit Lions'!W5</f>
        <v>0</v>
      </c>
      <c r="M5" s="2">
        <f>'Green Bay Packers'!W5</f>
        <v>0</v>
      </c>
      <c r="N5" s="2"/>
      <c r="O5" s="2">
        <f>'Indianapolis Colts'!W5</f>
        <v>0</v>
      </c>
      <c r="P5" s="2"/>
      <c r="Q5" s="2">
        <f>'Kansas City Chiefs'!W5</f>
        <v>39</v>
      </c>
      <c r="R5" s="2">
        <f>'Las Vegas Raiders'!W5</f>
        <v>11</v>
      </c>
      <c r="S5" s="2">
        <f>'Los Angeles Rams'!W5</f>
        <v>11</v>
      </c>
      <c r="T5" s="2">
        <f>'Los Angeles Chargers'!W5</f>
        <v>0</v>
      </c>
      <c r="U5" s="2">
        <f>'Minnesota Vikings'!W5</f>
        <v>17</v>
      </c>
      <c r="V5" s="2">
        <f>'Miami Dolphins'!W5</f>
        <v>0</v>
      </c>
      <c r="W5" s="2">
        <f>'New England Patriots'!W5</f>
        <v>0</v>
      </c>
      <c r="X5" s="2">
        <f>'New Orleans Saints'!W4</f>
        <v>0</v>
      </c>
      <c r="Y5" s="2">
        <f>'New York Giants'!W5</f>
        <v>0</v>
      </c>
      <c r="Z5" s="2">
        <f>'New York Jets'!W5</f>
        <v>7</v>
      </c>
      <c r="AA5" s="2">
        <f>'Philadelphia Eagles'!W5</f>
        <v>0</v>
      </c>
      <c r="AB5" s="2">
        <f>'Pittsburgh Steelers'!W5</f>
        <v>0</v>
      </c>
      <c r="AC5" s="2">
        <f>'San Francisco 49ers'!W5</f>
        <v>0</v>
      </c>
      <c r="AD5" s="2"/>
      <c r="AE5" s="2"/>
      <c r="AF5" s="2">
        <f>'Tennessee Titans'!W5</f>
        <v>3</v>
      </c>
      <c r="AG5" s="2">
        <f>'Washington Commanders'!W5</f>
        <v>0</v>
      </c>
      <c r="AH5" s="17">
        <f t="shared" si="0"/>
        <v>100</v>
      </c>
      <c r="AI5">
        <f t="shared" si="1"/>
        <v>0</v>
      </c>
    </row>
    <row r="6" spans="1:35" ht="15.75" customHeight="1" x14ac:dyDescent="0.2">
      <c r="A6" s="1">
        <v>1970</v>
      </c>
      <c r="B6" s="2">
        <f>'Arizona Cardinals'!W6</f>
        <v>0</v>
      </c>
      <c r="C6" s="2">
        <f>'Atlanta Falcons'!W6</f>
        <v>0</v>
      </c>
      <c r="D6" s="2"/>
      <c r="E6" s="2">
        <f>'Buffalo Bills'!W6</f>
        <v>0</v>
      </c>
      <c r="F6" s="2"/>
      <c r="G6" s="2">
        <f>'Chicago Bears'!W6</f>
        <v>0</v>
      </c>
      <c r="H6" s="2">
        <f>'Cincinnati Bengals'!W4</f>
        <v>4</v>
      </c>
      <c r="I6" s="2">
        <f>'Cleveland Browns'!W6</f>
        <v>0</v>
      </c>
      <c r="J6" s="2">
        <f>'Dallas Cowboys'!W6</f>
        <v>17</v>
      </c>
      <c r="K6" s="2">
        <f>'Denver Broncos'!W6</f>
        <v>0</v>
      </c>
      <c r="L6" s="2">
        <f>'Detroit Lions'!W6</f>
        <v>3</v>
      </c>
      <c r="M6" s="2">
        <f>'Green Bay Packers'!W6</f>
        <v>0</v>
      </c>
      <c r="N6" s="2"/>
      <c r="O6" s="2">
        <f>'Indianapolis Colts'!W6</f>
        <v>40</v>
      </c>
      <c r="P6" s="2"/>
      <c r="Q6" s="2">
        <f>'Kansas City Chiefs'!W6</f>
        <v>0</v>
      </c>
      <c r="R6" s="2">
        <f>'Las Vegas Raiders'!W6</f>
        <v>8</v>
      </c>
      <c r="S6" s="2">
        <f>'Los Angeles Rams'!W6</f>
        <v>0</v>
      </c>
      <c r="T6" s="2">
        <f>'Los Angeles Chargers'!W6</f>
        <v>0</v>
      </c>
      <c r="U6" s="2">
        <f>'Minnesota Vikings'!W6</f>
        <v>4</v>
      </c>
      <c r="V6" s="2">
        <f>'Miami Dolphins'!W6</f>
        <v>3</v>
      </c>
      <c r="W6" s="2">
        <f>'New England Patriots'!W6</f>
        <v>0</v>
      </c>
      <c r="X6" s="2">
        <f>'New Orleans Saints'!W5</f>
        <v>0</v>
      </c>
      <c r="Y6" s="2">
        <f>'New York Giants'!W6</f>
        <v>0</v>
      </c>
      <c r="Z6" s="2">
        <f>'New York Jets'!W6</f>
        <v>0</v>
      </c>
      <c r="AA6" s="2">
        <f>'Philadelphia Eagles'!W6</f>
        <v>0</v>
      </c>
      <c r="AB6" s="2">
        <f>'Pittsburgh Steelers'!W6</f>
        <v>0</v>
      </c>
      <c r="AC6" s="2">
        <f>'San Francisco 49ers'!W6</f>
        <v>11</v>
      </c>
      <c r="AD6" s="2"/>
      <c r="AE6" s="2"/>
      <c r="AF6" s="2">
        <f>'Tennessee Titans'!W6</f>
        <v>0</v>
      </c>
      <c r="AG6" s="2">
        <f>'Washington Commanders'!W6</f>
        <v>0</v>
      </c>
      <c r="AH6" s="17">
        <f t="shared" si="0"/>
        <v>90</v>
      </c>
      <c r="AI6">
        <f t="shared" si="1"/>
        <v>0</v>
      </c>
    </row>
    <row r="7" spans="1:35" ht="15.75" customHeight="1" x14ac:dyDescent="0.2">
      <c r="A7" s="1">
        <v>1971</v>
      </c>
      <c r="B7" s="2">
        <f>'Arizona Cardinals'!W7</f>
        <v>0</v>
      </c>
      <c r="C7" s="2">
        <f>'Atlanta Falcons'!W7</f>
        <v>0</v>
      </c>
      <c r="D7" s="2"/>
      <c r="E7" s="2">
        <f>'Buffalo Bills'!W7</f>
        <v>0</v>
      </c>
      <c r="F7" s="2"/>
      <c r="G7" s="2">
        <f>'Chicago Bears'!W7</f>
        <v>0</v>
      </c>
      <c r="H7" s="2">
        <f>'Cincinnati Bengals'!W5</f>
        <v>0</v>
      </c>
      <c r="I7" s="2">
        <f>'Cleveland Browns'!W7</f>
        <v>4</v>
      </c>
      <c r="J7" s="2">
        <f>'Dallas Cowboys'!W7</f>
        <v>40</v>
      </c>
      <c r="K7" s="2">
        <f>'Denver Broncos'!W7</f>
        <v>0</v>
      </c>
      <c r="L7" s="2">
        <f>'Detroit Lions'!W7</f>
        <v>0</v>
      </c>
      <c r="M7" s="2">
        <f>'Green Bay Packers'!W7</f>
        <v>0</v>
      </c>
      <c r="N7" s="2"/>
      <c r="O7" s="2">
        <f>'Indianapolis Colts'!W7</f>
        <v>7</v>
      </c>
      <c r="P7" s="2"/>
      <c r="Q7" s="2">
        <f>'Kansas City Chiefs'!W7</f>
        <v>7</v>
      </c>
      <c r="R7" s="2">
        <f>'Las Vegas Raiders'!W7</f>
        <v>0</v>
      </c>
      <c r="S7" s="2">
        <f>'Los Angeles Rams'!W7</f>
        <v>0</v>
      </c>
      <c r="T7" s="2">
        <f>'Los Angeles Chargers'!W7</f>
        <v>0</v>
      </c>
      <c r="U7" s="2">
        <f>'Minnesota Vikings'!W7</f>
        <v>8</v>
      </c>
      <c r="V7" s="2">
        <f>'Miami Dolphins'!W7</f>
        <v>17</v>
      </c>
      <c r="W7" s="2">
        <f>'New England Patriots'!W7</f>
        <v>0</v>
      </c>
      <c r="X7" s="2">
        <f>'New Orleans Saints'!W6</f>
        <v>0</v>
      </c>
      <c r="Y7" s="2">
        <f>'New York Giants'!W7</f>
        <v>0</v>
      </c>
      <c r="Z7" s="2">
        <f>'New York Jets'!W7</f>
        <v>0</v>
      </c>
      <c r="AA7" s="2">
        <f>'Philadelphia Eagles'!W7</f>
        <v>0</v>
      </c>
      <c r="AB7" s="2">
        <f>'Pittsburgh Steelers'!W7</f>
        <v>0</v>
      </c>
      <c r="AC7" s="2">
        <f>'San Francisco 49ers'!W7</f>
        <v>8</v>
      </c>
      <c r="AD7" s="2"/>
      <c r="AE7" s="2"/>
      <c r="AF7" s="2">
        <f>'Tennessee Titans'!W7</f>
        <v>0</v>
      </c>
      <c r="AG7" s="2">
        <f>'Washington Commanders'!W7</f>
        <v>3</v>
      </c>
      <c r="AH7" s="17">
        <f t="shared" si="0"/>
        <v>94</v>
      </c>
      <c r="AI7">
        <f t="shared" si="1"/>
        <v>0</v>
      </c>
    </row>
    <row r="8" spans="1:35" ht="15.75" customHeight="1" x14ac:dyDescent="0.2">
      <c r="A8" s="1">
        <v>1972</v>
      </c>
      <c r="B8" s="2">
        <f>'Arizona Cardinals'!W8</f>
        <v>0</v>
      </c>
      <c r="C8" s="2">
        <f>'Atlanta Falcons'!W8</f>
        <v>0</v>
      </c>
      <c r="D8" s="2"/>
      <c r="E8" s="2">
        <f>'Buffalo Bills'!W8</f>
        <v>0</v>
      </c>
      <c r="F8" s="2"/>
      <c r="G8" s="2">
        <f>'Chicago Bears'!W8</f>
        <v>0</v>
      </c>
      <c r="H8" s="2">
        <f>'Cincinnati Bengals'!W6</f>
        <v>0</v>
      </c>
      <c r="I8" s="2">
        <f>'Cleveland Browns'!W8</f>
        <v>3</v>
      </c>
      <c r="J8" s="2">
        <f>'Dallas Cowboys'!W8</f>
        <v>7</v>
      </c>
      <c r="K8" s="2">
        <f>'Denver Broncos'!W8</f>
        <v>0</v>
      </c>
      <c r="L8" s="2">
        <f>'Detroit Lions'!W8</f>
        <v>0</v>
      </c>
      <c r="M8" s="2">
        <f>'Green Bay Packers'!W8</f>
        <v>4</v>
      </c>
      <c r="N8" s="2"/>
      <c r="O8" s="2">
        <f>'Indianapolis Colts'!W8</f>
        <v>0</v>
      </c>
      <c r="P8" s="2"/>
      <c r="Q8" s="2">
        <f>'Kansas City Chiefs'!W8</f>
        <v>0</v>
      </c>
      <c r="R8" s="2">
        <f>'Las Vegas Raiders'!W8</f>
        <v>4</v>
      </c>
      <c r="S8" s="2">
        <f>'Los Angeles Rams'!W8</f>
        <v>0</v>
      </c>
      <c r="T8" s="2">
        <f>'Los Angeles Chargers'!W8</f>
        <v>0</v>
      </c>
      <c r="U8" s="2">
        <f>'Minnesota Vikings'!W8</f>
        <v>0</v>
      </c>
      <c r="V8" s="2">
        <f>'Miami Dolphins'!W8</f>
        <v>40</v>
      </c>
      <c r="W8" s="2">
        <f>'New England Patriots'!W8</f>
        <v>0</v>
      </c>
      <c r="X8" s="2">
        <f>'New Orleans Saints'!W7</f>
        <v>0</v>
      </c>
      <c r="Y8" s="2">
        <f>'New York Giants'!W8</f>
        <v>0</v>
      </c>
      <c r="Z8" s="2">
        <f>'New York Jets'!W8</f>
        <v>0</v>
      </c>
      <c r="AA8" s="2">
        <f>'Philadelphia Eagles'!W8</f>
        <v>0</v>
      </c>
      <c r="AB8" s="2">
        <f>'Pittsburgh Steelers'!W8</f>
        <v>9</v>
      </c>
      <c r="AC8" s="2">
        <f>'San Francisco 49ers'!W8</f>
        <v>4</v>
      </c>
      <c r="AD8" s="2"/>
      <c r="AE8" s="2"/>
      <c r="AF8" s="2">
        <f>'Tennessee Titans'!W8</f>
        <v>0</v>
      </c>
      <c r="AG8" s="2">
        <f>'Washington Commanders'!W8</f>
        <v>21</v>
      </c>
      <c r="AH8" s="17">
        <f t="shared" si="0"/>
        <v>92</v>
      </c>
      <c r="AI8">
        <f t="shared" si="1"/>
        <v>0</v>
      </c>
    </row>
    <row r="9" spans="1:35" ht="15.75" customHeight="1" x14ac:dyDescent="0.2">
      <c r="A9" s="1">
        <v>1973</v>
      </c>
      <c r="B9" s="2">
        <f>'Arizona Cardinals'!W9</f>
        <v>0</v>
      </c>
      <c r="C9" s="2">
        <f>'Atlanta Falcons'!W9</f>
        <v>0</v>
      </c>
      <c r="D9" s="2"/>
      <c r="E9" s="2">
        <f>'Buffalo Bills'!W9</f>
        <v>4</v>
      </c>
      <c r="F9" s="2"/>
      <c r="G9" s="2">
        <f>'Chicago Bears'!W9</f>
        <v>0</v>
      </c>
      <c r="H9" s="2">
        <f>'Cincinnati Bengals'!W7</f>
        <v>4</v>
      </c>
      <c r="I9" s="2">
        <f>'Cleveland Browns'!W9</f>
        <v>0</v>
      </c>
      <c r="J9" s="2">
        <f>'Dallas Cowboys'!W9</f>
        <v>8</v>
      </c>
      <c r="K9" s="2">
        <f>'Denver Broncos'!W9</f>
        <v>0</v>
      </c>
      <c r="L9" s="2">
        <f>'Detroit Lions'!W9</f>
        <v>0</v>
      </c>
      <c r="M9" s="2">
        <f>'Green Bay Packers'!W9</f>
        <v>0</v>
      </c>
      <c r="N9" s="2"/>
      <c r="O9" s="2">
        <f>'Indianapolis Colts'!W9</f>
        <v>0</v>
      </c>
      <c r="P9" s="2"/>
      <c r="Q9" s="2">
        <f>'Kansas City Chiefs'!W9</f>
        <v>0</v>
      </c>
      <c r="R9" s="2">
        <f>'Las Vegas Raiders'!W9</f>
        <v>8</v>
      </c>
      <c r="S9" s="2">
        <f>'Los Angeles Rams'!W9</f>
        <v>4</v>
      </c>
      <c r="T9" s="2">
        <f>'Los Angeles Chargers'!W9</f>
        <v>0</v>
      </c>
      <c r="U9" s="2">
        <f>'Minnesota Vikings'!W9</f>
        <v>17</v>
      </c>
      <c r="V9" s="2">
        <f>'Miami Dolphins'!W9</f>
        <v>41</v>
      </c>
      <c r="W9" s="2">
        <f>'New England Patriots'!W9</f>
        <v>0</v>
      </c>
      <c r="X9" s="2">
        <f>'New Orleans Saints'!W8</f>
        <v>0</v>
      </c>
      <c r="Y9" s="2">
        <f>'New York Giants'!W9</f>
        <v>0</v>
      </c>
      <c r="Z9" s="2">
        <f>'New York Jets'!W9</f>
        <v>0</v>
      </c>
      <c r="AA9" s="2">
        <f>'Philadelphia Eagles'!W9</f>
        <v>0</v>
      </c>
      <c r="AB9" s="2">
        <f>'Pittsburgh Steelers'!W9</f>
        <v>3</v>
      </c>
      <c r="AC9" s="2">
        <f>'San Francisco 49ers'!W9</f>
        <v>0</v>
      </c>
      <c r="AD9" s="2"/>
      <c r="AE9" s="2"/>
      <c r="AF9" s="2">
        <f>'Tennessee Titans'!W9</f>
        <v>0</v>
      </c>
      <c r="AG9" s="2">
        <f>'Washington Commanders'!W9</f>
        <v>3</v>
      </c>
      <c r="AH9" s="17">
        <f t="shared" si="0"/>
        <v>92</v>
      </c>
      <c r="AI9">
        <f t="shared" si="1"/>
        <v>0</v>
      </c>
    </row>
    <row r="10" spans="1:35" ht="15.75" customHeight="1" x14ac:dyDescent="0.2">
      <c r="A10" s="1">
        <v>1974</v>
      </c>
      <c r="B10" s="2">
        <f>'Arizona Cardinals'!W10</f>
        <v>4</v>
      </c>
      <c r="C10" s="2">
        <f>'Atlanta Falcons'!W10</f>
        <v>0</v>
      </c>
      <c r="D10" s="2"/>
      <c r="E10" s="2">
        <f>'Buffalo Bills'!W10</f>
        <v>5</v>
      </c>
      <c r="F10" s="2"/>
      <c r="G10" s="2">
        <f>'Chicago Bears'!W10</f>
        <v>0</v>
      </c>
      <c r="H10" s="2">
        <f>'Cincinnati Bengals'!W8</f>
        <v>0</v>
      </c>
      <c r="I10" s="2">
        <f>'Cleveland Browns'!W10</f>
        <v>0</v>
      </c>
      <c r="J10" s="2">
        <f>'Dallas Cowboys'!W10</f>
        <v>0</v>
      </c>
      <c r="K10" s="2">
        <f>'Denver Broncos'!W10</f>
        <v>0</v>
      </c>
      <c r="L10" s="2">
        <f>'Detroit Lions'!W10</f>
        <v>0</v>
      </c>
      <c r="M10" s="2">
        <f>'Green Bay Packers'!W10</f>
        <v>0</v>
      </c>
      <c r="N10" s="2"/>
      <c r="O10" s="2">
        <f>'Indianapolis Colts'!W10</f>
        <v>0</v>
      </c>
      <c r="P10" s="2"/>
      <c r="Q10" s="2">
        <f>'Kansas City Chiefs'!W10</f>
        <v>0</v>
      </c>
      <c r="R10" s="2">
        <f>'Las Vegas Raiders'!W10</f>
        <v>12</v>
      </c>
      <c r="S10" s="2">
        <f>'Los Angeles Rams'!W10</f>
        <v>8</v>
      </c>
      <c r="T10" s="2">
        <f>'Los Angeles Chargers'!W10</f>
        <v>0</v>
      </c>
      <c r="U10" s="2">
        <f>'Minnesota Vikings'!W10</f>
        <v>17</v>
      </c>
      <c r="V10" s="2">
        <f>'Miami Dolphins'!W10</f>
        <v>4</v>
      </c>
      <c r="W10" s="2">
        <f>'New England Patriots'!W10</f>
        <v>0</v>
      </c>
      <c r="X10" s="2">
        <f>'New Orleans Saints'!W9</f>
        <v>0</v>
      </c>
      <c r="Y10" s="2">
        <f>'New York Giants'!W10</f>
        <v>0</v>
      </c>
      <c r="Z10" s="2">
        <f>'New York Jets'!W10</f>
        <v>0</v>
      </c>
      <c r="AA10" s="2">
        <f>'Philadelphia Eagles'!W10</f>
        <v>0</v>
      </c>
      <c r="AB10" s="2">
        <f>'Pittsburgh Steelers'!W10</f>
        <v>41</v>
      </c>
      <c r="AC10" s="2">
        <f>'San Francisco 49ers'!W10</f>
        <v>0</v>
      </c>
      <c r="AD10" s="2"/>
      <c r="AE10" s="2"/>
      <c r="AF10" s="2">
        <f>'Tennessee Titans'!W10</f>
        <v>0</v>
      </c>
      <c r="AG10" s="2">
        <f>'Washington Commanders'!W10</f>
        <v>3</v>
      </c>
      <c r="AH10" s="17">
        <f t="shared" si="0"/>
        <v>94</v>
      </c>
      <c r="AI10">
        <f t="shared" si="1"/>
        <v>0</v>
      </c>
    </row>
    <row r="11" spans="1:35" ht="15.75" customHeight="1" x14ac:dyDescent="0.2">
      <c r="A11" s="1">
        <v>1975</v>
      </c>
      <c r="B11" s="2">
        <f>'Arizona Cardinals'!W11</f>
        <v>4</v>
      </c>
      <c r="C11" s="2">
        <f>'Atlanta Falcons'!W11</f>
        <v>0</v>
      </c>
      <c r="D11" s="2"/>
      <c r="E11" s="2">
        <f>'Buffalo Bills'!W11</f>
        <v>0</v>
      </c>
      <c r="F11" s="2"/>
      <c r="G11" s="2">
        <f>'Chicago Bears'!W11</f>
        <v>0</v>
      </c>
      <c r="H11" s="2">
        <f>'Cincinnati Bengals'!W9</f>
        <v>3</v>
      </c>
      <c r="I11" s="2">
        <f>'Cleveland Browns'!W11</f>
        <v>0</v>
      </c>
      <c r="J11" s="2">
        <f>'Dallas Cowboys'!W11</f>
        <v>16</v>
      </c>
      <c r="K11" s="2">
        <f>'Denver Broncos'!W11</f>
        <v>0</v>
      </c>
      <c r="L11" s="2">
        <f>'Detroit Lions'!W11</f>
        <v>0</v>
      </c>
      <c r="M11" s="2">
        <f>'Green Bay Packers'!W11</f>
        <v>0</v>
      </c>
      <c r="N11" s="2"/>
      <c r="O11" s="2">
        <f>'Indianapolis Colts'!W11</f>
        <v>4</v>
      </c>
      <c r="P11" s="2"/>
      <c r="Q11" s="2">
        <f>'Kansas City Chiefs'!W11</f>
        <v>0</v>
      </c>
      <c r="R11" s="2">
        <f>'Las Vegas Raiders'!W11</f>
        <v>8</v>
      </c>
      <c r="S11" s="2">
        <f>'Los Angeles Rams'!W11</f>
        <v>9</v>
      </c>
      <c r="T11" s="2">
        <f>'Los Angeles Chargers'!W11</f>
        <v>0</v>
      </c>
      <c r="U11" s="2">
        <f>'Minnesota Vikings'!W11</f>
        <v>8</v>
      </c>
      <c r="V11" s="2">
        <f>'Miami Dolphins'!W11</f>
        <v>0</v>
      </c>
      <c r="W11" s="2">
        <f>'New England Patriots'!W11</f>
        <v>0</v>
      </c>
      <c r="X11" s="2">
        <f>'New Orleans Saints'!W10</f>
        <v>0</v>
      </c>
      <c r="Y11" s="2">
        <f>'New York Giants'!W11</f>
        <v>0</v>
      </c>
      <c r="Z11" s="2">
        <f>'New York Jets'!W11</f>
        <v>0</v>
      </c>
      <c r="AA11" s="2">
        <f>'Philadelphia Eagles'!W11</f>
        <v>0</v>
      </c>
      <c r="AB11" s="2">
        <f>'Pittsburgh Steelers'!W11</f>
        <v>41</v>
      </c>
      <c r="AC11" s="2">
        <f>'San Francisco 49ers'!W11</f>
        <v>0</v>
      </c>
      <c r="AD11" s="2"/>
      <c r="AE11" s="2"/>
      <c r="AF11" s="2">
        <f>'Tennessee Titans'!W11</f>
        <v>0</v>
      </c>
      <c r="AG11" s="2">
        <f>'Washington Commanders'!W11</f>
        <v>0</v>
      </c>
      <c r="AH11" s="17">
        <f t="shared" si="0"/>
        <v>93</v>
      </c>
      <c r="AI11">
        <f t="shared" si="1"/>
        <v>0</v>
      </c>
    </row>
    <row r="12" spans="1:35" ht="15.75" customHeight="1" x14ac:dyDescent="0.2">
      <c r="A12" s="1">
        <v>1976</v>
      </c>
      <c r="B12" s="2">
        <f>'Arizona Cardinals'!W12</f>
        <v>0</v>
      </c>
      <c r="C12" s="2">
        <f>'Atlanta Falcons'!W12</f>
        <v>0</v>
      </c>
      <c r="D12" s="2"/>
      <c r="E12" s="2">
        <f>'Buffalo Bills'!W12</f>
        <v>0</v>
      </c>
      <c r="F12" s="2"/>
      <c r="G12" s="2">
        <f>'Chicago Bears'!W12</f>
        <v>0</v>
      </c>
      <c r="H12" s="2">
        <f>'Cincinnati Bengals'!W10</f>
        <v>0</v>
      </c>
      <c r="I12" s="2">
        <f>'Cleveland Browns'!W12</f>
        <v>0</v>
      </c>
      <c r="J12" s="2">
        <f>'Dallas Cowboys'!W12</f>
        <v>4</v>
      </c>
      <c r="K12" s="2">
        <f>'Denver Broncos'!W12</f>
        <v>0</v>
      </c>
      <c r="L12" s="2">
        <f>'Detroit Lions'!W12</f>
        <v>0</v>
      </c>
      <c r="M12" s="2">
        <f>'Green Bay Packers'!W12</f>
        <v>0</v>
      </c>
      <c r="N12" s="2"/>
      <c r="O12" s="2">
        <f>'Indianapolis Colts'!W12</f>
        <v>8</v>
      </c>
      <c r="P12" s="2"/>
      <c r="Q12" s="2">
        <f>'Kansas City Chiefs'!W12</f>
        <v>0</v>
      </c>
      <c r="R12" s="2">
        <f>'Las Vegas Raiders'!W12</f>
        <v>40</v>
      </c>
      <c r="S12" s="2">
        <f>'Los Angeles Rams'!W12</f>
        <v>8</v>
      </c>
      <c r="T12" s="2">
        <f>'Los Angeles Chargers'!W12</f>
        <v>0</v>
      </c>
      <c r="U12" s="2">
        <f>'Minnesota Vikings'!W12</f>
        <v>17</v>
      </c>
      <c r="V12" s="2">
        <f>'Miami Dolphins'!W12</f>
        <v>0</v>
      </c>
      <c r="W12" s="2">
        <f>'New England Patriots'!W12</f>
        <v>3</v>
      </c>
      <c r="X12" s="2">
        <f>'New Orleans Saints'!W11</f>
        <v>0</v>
      </c>
      <c r="Y12" s="2">
        <f>'New York Giants'!W12</f>
        <v>0</v>
      </c>
      <c r="Z12" s="2">
        <f>'New York Jets'!W12</f>
        <v>0</v>
      </c>
      <c r="AA12" s="2">
        <f>'Philadelphia Eagles'!W12</f>
        <v>0</v>
      </c>
      <c r="AB12" s="2">
        <f>'Pittsburgh Steelers'!W12</f>
        <v>8</v>
      </c>
      <c r="AC12" s="2">
        <f>'San Francisco 49ers'!W12</f>
        <v>0</v>
      </c>
      <c r="AD12" s="2">
        <f>'Seattle Seahawks'!W2</f>
        <v>0</v>
      </c>
      <c r="AE12" s="2">
        <f>'Tampa Bay Buccaneers'!W2</f>
        <v>0</v>
      </c>
      <c r="AF12" s="2">
        <f>'Tennessee Titans'!W12</f>
        <v>0</v>
      </c>
      <c r="AG12" s="2">
        <f>'Washington Commanders'!W12</f>
        <v>3</v>
      </c>
      <c r="AH12" s="17">
        <f t="shared" si="0"/>
        <v>91</v>
      </c>
      <c r="AI12">
        <f t="shared" si="1"/>
        <v>0</v>
      </c>
    </row>
    <row r="13" spans="1:35" ht="15.75" customHeight="1" x14ac:dyDescent="0.2">
      <c r="A13" s="1">
        <v>1977</v>
      </c>
      <c r="B13" s="2">
        <f>'Arizona Cardinals'!W13</f>
        <v>0</v>
      </c>
      <c r="C13" s="2">
        <f>'Atlanta Falcons'!W13</f>
        <v>0</v>
      </c>
      <c r="D13" s="2"/>
      <c r="E13" s="2">
        <f>'Buffalo Bills'!W13</f>
        <v>0</v>
      </c>
      <c r="F13" s="2"/>
      <c r="G13" s="2">
        <f>'Chicago Bears'!W13</f>
        <v>7</v>
      </c>
      <c r="H13" s="2">
        <f>'Cincinnati Bengals'!W11</f>
        <v>0</v>
      </c>
      <c r="I13" s="2">
        <f>'Cleveland Browns'!W13</f>
        <v>0</v>
      </c>
      <c r="J13" s="2">
        <f>'Dallas Cowboys'!W13</f>
        <v>41</v>
      </c>
      <c r="K13" s="2">
        <f>'Denver Broncos'!W13</f>
        <v>17</v>
      </c>
      <c r="L13" s="2">
        <f>'Detroit Lions'!W13</f>
        <v>0</v>
      </c>
      <c r="M13" s="2">
        <f>'Green Bay Packers'!W13</f>
        <v>0</v>
      </c>
      <c r="N13" s="2"/>
      <c r="O13" s="2">
        <f>'Indianapolis Colts'!W13</f>
        <v>4</v>
      </c>
      <c r="P13" s="2"/>
      <c r="Q13" s="2">
        <f>'Kansas City Chiefs'!W13</f>
        <v>0</v>
      </c>
      <c r="R13" s="2">
        <f>'Las Vegas Raiders'!W13</f>
        <v>7</v>
      </c>
      <c r="S13" s="2">
        <f>'Los Angeles Rams'!W13</f>
        <v>4</v>
      </c>
      <c r="T13" s="2">
        <f>'Los Angeles Chargers'!W13</f>
        <v>0</v>
      </c>
      <c r="U13" s="2">
        <f>'Minnesota Vikings'!W13</f>
        <v>8</v>
      </c>
      <c r="V13" s="2">
        <f>'Miami Dolphins'!W13</f>
        <v>0</v>
      </c>
      <c r="W13" s="2">
        <f>'New England Patriots'!W13</f>
        <v>0</v>
      </c>
      <c r="X13" s="2">
        <f>'New Orleans Saints'!W12</f>
        <v>0</v>
      </c>
      <c r="Y13" s="2">
        <f>'New York Giants'!W13</f>
        <v>0</v>
      </c>
      <c r="Z13" s="2">
        <f>'New York Jets'!W13</f>
        <v>0</v>
      </c>
      <c r="AA13" s="2">
        <f>'Philadelphia Eagles'!W13</f>
        <v>0</v>
      </c>
      <c r="AB13" s="2">
        <f>'Pittsburgh Steelers'!W13</f>
        <v>4</v>
      </c>
      <c r="AC13" s="2">
        <f>'San Francisco 49ers'!W13</f>
        <v>0</v>
      </c>
      <c r="AD13" s="2">
        <f>'Seattle Seahawks'!W3</f>
        <v>0</v>
      </c>
      <c r="AE13" s="2">
        <f>'Tampa Bay Buccaneers'!W3</f>
        <v>0</v>
      </c>
      <c r="AF13" s="2">
        <f>'Tennessee Titans'!W13</f>
        <v>0</v>
      </c>
      <c r="AG13" s="2">
        <f>'Washington Commanders'!W13</f>
        <v>0</v>
      </c>
      <c r="AH13" s="17">
        <f t="shared" si="0"/>
        <v>92</v>
      </c>
      <c r="AI13">
        <f t="shared" si="1"/>
        <v>0</v>
      </c>
    </row>
    <row r="14" spans="1:35" ht="15.75" customHeight="1" x14ac:dyDescent="0.2">
      <c r="A14" s="1">
        <v>1978</v>
      </c>
      <c r="B14" s="2">
        <f>'Arizona Cardinals'!W14</f>
        <v>0</v>
      </c>
      <c r="C14" s="2">
        <f>'Atlanta Falcons'!W14</f>
        <v>3</v>
      </c>
      <c r="D14" s="2"/>
      <c r="E14" s="2">
        <f>'Buffalo Bills'!W14</f>
        <v>0</v>
      </c>
      <c r="F14" s="2"/>
      <c r="G14" s="2">
        <f>'Chicago Bears'!W14</f>
        <v>0</v>
      </c>
      <c r="H14" s="2">
        <f>'Cincinnati Bengals'!W12</f>
        <v>0</v>
      </c>
      <c r="I14" s="2">
        <f>'Cleveland Browns'!W14</f>
        <v>0</v>
      </c>
      <c r="J14" s="2">
        <f>'Dallas Cowboys'!W14</f>
        <v>17</v>
      </c>
      <c r="K14" s="2">
        <f>'Denver Broncos'!W14</f>
        <v>5</v>
      </c>
      <c r="L14" s="2">
        <f>'Detroit Lions'!W14</f>
        <v>0</v>
      </c>
      <c r="M14" s="2">
        <f>'Green Bay Packers'!W14</f>
        <v>0</v>
      </c>
      <c r="N14" s="2"/>
      <c r="O14" s="2">
        <f>'Indianapolis Colts'!W14</f>
        <v>0</v>
      </c>
      <c r="P14" s="2"/>
      <c r="Q14" s="2">
        <f>'Kansas City Chiefs'!W14</f>
        <v>0</v>
      </c>
      <c r="R14" s="2">
        <f>'Las Vegas Raiders'!W14</f>
        <v>0</v>
      </c>
      <c r="S14" s="2">
        <f>'Los Angeles Rams'!W14</f>
        <v>8</v>
      </c>
      <c r="T14" s="2">
        <f>'Los Angeles Chargers'!W14</f>
        <v>0</v>
      </c>
      <c r="U14" s="2">
        <f>'Minnesota Vikings'!W14</f>
        <v>4</v>
      </c>
      <c r="V14" s="2">
        <f>'Miami Dolphins'!W14</f>
        <v>1</v>
      </c>
      <c r="W14" s="2">
        <f>'New England Patriots'!W14</f>
        <v>4</v>
      </c>
      <c r="X14" s="2">
        <f>'New Orleans Saints'!W13</f>
        <v>0</v>
      </c>
      <c r="Y14" s="2">
        <f>'New York Giants'!W14</f>
        <v>0</v>
      </c>
      <c r="Z14" s="2">
        <f>'New York Jets'!W14</f>
        <v>0</v>
      </c>
      <c r="AA14" s="2">
        <f>'Philadelphia Eagles'!W14</f>
        <v>1</v>
      </c>
      <c r="AB14" s="2">
        <f>'Pittsburgh Steelers'!W14</f>
        <v>43</v>
      </c>
      <c r="AC14" s="2">
        <f>'San Francisco 49ers'!W14</f>
        <v>0</v>
      </c>
      <c r="AD14" s="2">
        <f>'Seattle Seahawks'!W4</f>
        <v>0</v>
      </c>
      <c r="AE14" s="2">
        <f>'Tampa Bay Buccaneers'!W4</f>
        <v>0</v>
      </c>
      <c r="AF14" s="2">
        <f>'Tennessee Titans'!W14</f>
        <v>8</v>
      </c>
      <c r="AG14" s="2">
        <f>'Washington Commanders'!W14</f>
        <v>0</v>
      </c>
      <c r="AH14" s="17">
        <f t="shared" si="0"/>
        <v>94</v>
      </c>
      <c r="AI14">
        <f t="shared" si="1"/>
        <v>0</v>
      </c>
    </row>
    <row r="15" spans="1:35" ht="15.75" customHeight="1" x14ac:dyDescent="0.2">
      <c r="A15" s="1">
        <v>1979</v>
      </c>
      <c r="B15" s="2">
        <f>'Arizona Cardinals'!W15</f>
        <v>0</v>
      </c>
      <c r="C15" s="2">
        <f>'Atlanta Falcons'!W15</f>
        <v>0</v>
      </c>
      <c r="D15" s="2"/>
      <c r="E15" s="2">
        <f>'Buffalo Bills'!W15</f>
        <v>0</v>
      </c>
      <c r="F15" s="2"/>
      <c r="G15" s="2">
        <f>'Chicago Bears'!W15</f>
        <v>1</v>
      </c>
      <c r="H15" s="2">
        <f>'Cincinnati Bengals'!W13</f>
        <v>0</v>
      </c>
      <c r="I15" s="2">
        <f>'Cleveland Browns'!W15</f>
        <v>0</v>
      </c>
      <c r="J15" s="2">
        <f>'Dallas Cowboys'!W15</f>
        <v>4</v>
      </c>
      <c r="K15" s="2">
        <f>'Denver Broncos'!W15</f>
        <v>1</v>
      </c>
      <c r="L15" s="2">
        <f>'Detroit Lions'!W15</f>
        <v>0</v>
      </c>
      <c r="M15" s="2">
        <f>'Green Bay Packers'!W15</f>
        <v>0</v>
      </c>
      <c r="N15" s="2"/>
      <c r="O15" s="2">
        <f>'Indianapolis Colts'!W15</f>
        <v>0</v>
      </c>
      <c r="P15" s="2"/>
      <c r="Q15" s="2">
        <f>'Kansas City Chiefs'!W15</f>
        <v>0</v>
      </c>
      <c r="R15" s="2">
        <f>'Las Vegas Raiders'!W15</f>
        <v>0</v>
      </c>
      <c r="S15" s="2">
        <f>'Los Angeles Rams'!W15</f>
        <v>17</v>
      </c>
      <c r="T15" s="2">
        <f>'Los Angeles Chargers'!W15</f>
        <v>4</v>
      </c>
      <c r="U15" s="2">
        <f>'Minnesota Vikings'!W15</f>
        <v>0</v>
      </c>
      <c r="V15" s="2">
        <f>'Miami Dolphins'!W15</f>
        <v>4</v>
      </c>
      <c r="W15" s="2">
        <f>'New England Patriots'!W15</f>
        <v>0</v>
      </c>
      <c r="X15" s="2">
        <f>'New Orleans Saints'!W14</f>
        <v>0</v>
      </c>
      <c r="Y15" s="2">
        <f>'New York Giants'!W15</f>
        <v>0</v>
      </c>
      <c r="Z15" s="2">
        <f>'New York Jets'!W15</f>
        <v>0</v>
      </c>
      <c r="AA15" s="2">
        <f>'Philadelphia Eagles'!W15</f>
        <v>3</v>
      </c>
      <c r="AB15" s="2">
        <f>'Pittsburgh Steelers'!W15</f>
        <v>41</v>
      </c>
      <c r="AC15" s="2">
        <f>'San Francisco 49ers'!W15</f>
        <v>0</v>
      </c>
      <c r="AD15" s="2">
        <f>'Seattle Seahawks'!W5</f>
        <v>0</v>
      </c>
      <c r="AE15" s="2">
        <f>'Tampa Bay Buccaneers'!W5</f>
        <v>9</v>
      </c>
      <c r="AF15" s="2">
        <f>'Tennessee Titans'!W15</f>
        <v>11</v>
      </c>
      <c r="AG15" s="2">
        <f>'Washington Commanders'!W15</f>
        <v>0</v>
      </c>
      <c r="AH15" s="17">
        <f t="shared" si="0"/>
        <v>95</v>
      </c>
      <c r="AI15">
        <f t="shared" si="1"/>
        <v>0</v>
      </c>
    </row>
    <row r="16" spans="1:35" ht="15.75" customHeight="1" x14ac:dyDescent="0.2">
      <c r="A16" s="1">
        <v>1980</v>
      </c>
      <c r="B16" s="2">
        <f>'Arizona Cardinals'!W16</f>
        <v>0</v>
      </c>
      <c r="C16" s="2">
        <f>'Atlanta Falcons'!W16</f>
        <v>4</v>
      </c>
      <c r="D16" s="2"/>
      <c r="E16" s="2">
        <f>'Buffalo Bills'!W16</f>
        <v>4</v>
      </c>
      <c r="F16" s="2"/>
      <c r="G16" s="2">
        <f>'Chicago Bears'!W16</f>
        <v>0</v>
      </c>
      <c r="H16" s="2">
        <f>'Cincinnati Bengals'!W14</f>
        <v>0</v>
      </c>
      <c r="I16" s="2">
        <f>'Cleveland Browns'!W16</f>
        <v>7</v>
      </c>
      <c r="J16" s="2">
        <f>'Dallas Cowboys'!W16</f>
        <v>7</v>
      </c>
      <c r="K16" s="2">
        <f>'Denver Broncos'!W16</f>
        <v>0</v>
      </c>
      <c r="L16" s="2">
        <f>'Detroit Lions'!W16</f>
        <v>0</v>
      </c>
      <c r="M16" s="2">
        <f>'Green Bay Packers'!W16</f>
        <v>0</v>
      </c>
      <c r="N16" s="2"/>
      <c r="O16" s="2">
        <f>'Indianapolis Colts'!W16</f>
        <v>0</v>
      </c>
      <c r="P16" s="2"/>
      <c r="Q16" s="2">
        <f>'Kansas City Chiefs'!W16</f>
        <v>0</v>
      </c>
      <c r="R16" s="2">
        <f>'Las Vegas Raiders'!W16</f>
        <v>40</v>
      </c>
      <c r="S16" s="2">
        <f>'Los Angeles Rams'!W16</f>
        <v>1</v>
      </c>
      <c r="T16" s="2">
        <f>'Los Angeles Chargers'!W16</f>
        <v>8</v>
      </c>
      <c r="U16" s="2">
        <f>'Minnesota Vikings'!W16</f>
        <v>4</v>
      </c>
      <c r="V16" s="2">
        <f>'Miami Dolphins'!W16</f>
        <v>0</v>
      </c>
      <c r="W16" s="2">
        <f>'New England Patriots'!W16</f>
        <v>0</v>
      </c>
      <c r="X16" s="2">
        <f>'New Orleans Saints'!W15</f>
        <v>0</v>
      </c>
      <c r="Y16" s="2">
        <f>'New York Giants'!W16</f>
        <v>0</v>
      </c>
      <c r="Z16" s="2">
        <f>'New York Jets'!W16</f>
        <v>0</v>
      </c>
      <c r="AA16" s="2">
        <f>'Philadelphia Eagles'!W16</f>
        <v>17</v>
      </c>
      <c r="AB16" s="2">
        <f>'Pittsburgh Steelers'!W16</f>
        <v>0</v>
      </c>
      <c r="AC16" s="2">
        <f>'San Francisco 49ers'!W16</f>
        <v>0</v>
      </c>
      <c r="AD16" s="2">
        <f>'Seattle Seahawks'!W6</f>
        <v>0</v>
      </c>
      <c r="AE16" s="2">
        <f>'Tampa Bay Buccaneers'!W6</f>
        <v>0</v>
      </c>
      <c r="AF16" s="2">
        <f>'Tennessee Titans'!W16</f>
        <v>2</v>
      </c>
      <c r="AG16" s="2">
        <f>'Washington Commanders'!W16</f>
        <v>0</v>
      </c>
      <c r="AH16" s="17">
        <f t="shared" si="0"/>
        <v>94</v>
      </c>
      <c r="AI16">
        <f t="shared" si="1"/>
        <v>0</v>
      </c>
    </row>
    <row r="17" spans="1:35" ht="15.75" customHeight="1" x14ac:dyDescent="0.2">
      <c r="A17" s="1">
        <v>1981</v>
      </c>
      <c r="B17" s="2">
        <f>'Arizona Cardinals'!W17</f>
        <v>0</v>
      </c>
      <c r="C17" s="2">
        <f>'Atlanta Falcons'!W17</f>
        <v>0</v>
      </c>
      <c r="D17" s="2"/>
      <c r="E17" s="2">
        <f>'Buffalo Bills'!W17</f>
        <v>3</v>
      </c>
      <c r="F17" s="2"/>
      <c r="G17" s="2">
        <f>'Chicago Bears'!W17</f>
        <v>0</v>
      </c>
      <c r="H17" s="2">
        <f>'Cincinnati Bengals'!W15</f>
        <v>21</v>
      </c>
      <c r="I17" s="2">
        <f>'Cleveland Browns'!W17</f>
        <v>0</v>
      </c>
      <c r="J17" s="2">
        <f>'Dallas Cowboys'!W17</f>
        <v>8</v>
      </c>
      <c r="K17" s="2">
        <f>'Denver Broncos'!W17</f>
        <v>0</v>
      </c>
      <c r="L17" s="2">
        <f>'Detroit Lions'!W17</f>
        <v>0</v>
      </c>
      <c r="M17" s="2">
        <f>'Green Bay Packers'!W17</f>
        <v>0</v>
      </c>
      <c r="N17" s="2"/>
      <c r="O17" s="2">
        <f>'Indianapolis Colts'!W17</f>
        <v>0</v>
      </c>
      <c r="P17" s="2"/>
      <c r="Q17" s="2">
        <f>'Kansas City Chiefs'!W17</f>
        <v>0</v>
      </c>
      <c r="R17" s="2">
        <f>'Las Vegas Raiders'!W17</f>
        <v>0</v>
      </c>
      <c r="S17" s="2">
        <f>'Los Angeles Rams'!W17</f>
        <v>0</v>
      </c>
      <c r="T17" s="2">
        <f>'Los Angeles Chargers'!W17</f>
        <v>8</v>
      </c>
      <c r="U17" s="2">
        <f>'Minnesota Vikings'!W17</f>
        <v>0</v>
      </c>
      <c r="V17" s="2">
        <f>'Miami Dolphins'!W17</f>
        <v>4</v>
      </c>
      <c r="W17" s="2">
        <f>'New England Patriots'!W17</f>
        <v>0</v>
      </c>
      <c r="X17" s="2">
        <f>'New Orleans Saints'!W16</f>
        <v>0</v>
      </c>
      <c r="Y17" s="2">
        <f>'New York Giants'!W17</f>
        <v>4</v>
      </c>
      <c r="Z17" s="2">
        <f>'New York Jets'!W17</f>
        <v>1</v>
      </c>
      <c r="AA17" s="2">
        <f>'Philadelphia Eagles'!W17</f>
        <v>1</v>
      </c>
      <c r="AB17" s="2">
        <f>'Pittsburgh Steelers'!W17</f>
        <v>0</v>
      </c>
      <c r="AC17" s="2">
        <f>'San Francisco 49ers'!W17</f>
        <v>40</v>
      </c>
      <c r="AD17" s="2">
        <f>'Seattle Seahawks'!W7</f>
        <v>0</v>
      </c>
      <c r="AE17" s="2">
        <f>'Tampa Bay Buccaneers'!W7</f>
        <v>4</v>
      </c>
      <c r="AF17" s="2">
        <f>'Tennessee Titans'!W17</f>
        <v>0</v>
      </c>
      <c r="AG17" s="2">
        <f>'Washington Commanders'!W17</f>
        <v>0</v>
      </c>
      <c r="AH17" s="17">
        <f t="shared" si="0"/>
        <v>94</v>
      </c>
      <c r="AI17">
        <f t="shared" si="1"/>
        <v>0</v>
      </c>
    </row>
    <row r="18" spans="1:35" ht="15.75" customHeight="1" x14ac:dyDescent="0.2">
      <c r="A18" s="1">
        <v>1982</v>
      </c>
      <c r="B18" s="2">
        <f>'Arizona Cardinals'!W18</f>
        <v>1</v>
      </c>
      <c r="C18" s="2">
        <f>'Atlanta Falcons'!W18</f>
        <v>1</v>
      </c>
      <c r="D18" s="2"/>
      <c r="E18" s="2">
        <f>'Buffalo Bills'!W18</f>
        <v>0</v>
      </c>
      <c r="F18" s="2"/>
      <c r="G18" s="2">
        <f>'Chicago Bears'!W18</f>
        <v>0</v>
      </c>
      <c r="H18" s="2">
        <f>'Cincinnati Bengals'!W16</f>
        <v>1</v>
      </c>
      <c r="I18" s="2">
        <f>'Cleveland Browns'!W18</f>
        <v>1</v>
      </c>
      <c r="J18" s="2">
        <f>'Dallas Cowboys'!W18</f>
        <v>7</v>
      </c>
      <c r="K18" s="2">
        <f>'Denver Broncos'!W18</f>
        <v>0</v>
      </c>
      <c r="L18" s="2">
        <f>'Detroit Lions'!W18</f>
        <v>1</v>
      </c>
      <c r="M18" s="2">
        <f>'Green Bay Packers'!W18</f>
        <v>3</v>
      </c>
      <c r="N18" s="2"/>
      <c r="O18" s="2">
        <f>'Indianapolis Colts'!W18</f>
        <v>0</v>
      </c>
      <c r="P18" s="2"/>
      <c r="Q18" s="2">
        <f>'Kansas City Chiefs'!W18</f>
        <v>0</v>
      </c>
      <c r="R18" s="2">
        <f>'Las Vegas Raiders'!W18</f>
        <v>4</v>
      </c>
      <c r="S18" s="2">
        <f>'Los Angeles Rams'!W18</f>
        <v>0</v>
      </c>
      <c r="T18" s="2">
        <f>'Los Angeles Chargers'!W18</f>
        <v>4</v>
      </c>
      <c r="U18" s="2">
        <f>'Minnesota Vikings'!W18</f>
        <v>3</v>
      </c>
      <c r="V18" s="2">
        <f>'Miami Dolphins'!W18</f>
        <v>16</v>
      </c>
      <c r="W18" s="2">
        <f>'New England Patriots'!W18</f>
        <v>1</v>
      </c>
      <c r="X18" s="2">
        <f>'New Orleans Saints'!W17</f>
        <v>0</v>
      </c>
      <c r="Y18" s="2">
        <f>'New York Giants'!W18</f>
        <v>1</v>
      </c>
      <c r="Z18" s="2">
        <f>'New York Jets'!W18</f>
        <v>7</v>
      </c>
      <c r="AA18" s="2">
        <f>'Philadelphia Eagles'!W18</f>
        <v>0</v>
      </c>
      <c r="AB18" s="2">
        <f>'Pittsburgh Steelers'!W18</f>
        <v>1</v>
      </c>
      <c r="AC18" s="2">
        <f>'San Francisco 49ers'!W18</f>
        <v>0</v>
      </c>
      <c r="AD18" s="2">
        <f>'Seattle Seahawks'!W8</f>
        <v>0</v>
      </c>
      <c r="AE18" s="2">
        <f>'Tampa Bay Buccaneers'!W8</f>
        <v>1</v>
      </c>
      <c r="AF18" s="2">
        <f>'Tennessee Titans'!W18</f>
        <v>0</v>
      </c>
      <c r="AG18" s="2">
        <f>'Washington Commanders'!W18</f>
        <v>43</v>
      </c>
      <c r="AH18" s="17">
        <f t="shared" si="0"/>
        <v>96</v>
      </c>
      <c r="AI18">
        <f t="shared" si="1"/>
        <v>0</v>
      </c>
    </row>
    <row r="19" spans="1:35" ht="15.75" customHeight="1" x14ac:dyDescent="0.2">
      <c r="A19" s="1">
        <v>1983</v>
      </c>
      <c r="B19" s="2">
        <f>'Arizona Cardinals'!W19</f>
        <v>0</v>
      </c>
      <c r="C19" s="2">
        <f>'Atlanta Falcons'!W19</f>
        <v>0</v>
      </c>
      <c r="D19" s="2"/>
      <c r="E19" s="2">
        <f>'Buffalo Bills'!W19</f>
        <v>0</v>
      </c>
      <c r="F19" s="2"/>
      <c r="G19" s="2">
        <f>'Chicago Bears'!W19</f>
        <v>0</v>
      </c>
      <c r="H19" s="2">
        <f>'Cincinnati Bengals'!W17</f>
        <v>0</v>
      </c>
      <c r="I19" s="2">
        <f>'Cleveland Browns'!W19</f>
        <v>0</v>
      </c>
      <c r="J19" s="2">
        <f>'Dallas Cowboys'!W19</f>
        <v>1</v>
      </c>
      <c r="K19" s="2">
        <f>'Denver Broncos'!W19</f>
        <v>1</v>
      </c>
      <c r="L19" s="2">
        <f>'Detroit Lions'!W19</f>
        <v>4</v>
      </c>
      <c r="M19" s="2">
        <f>'Green Bay Packers'!W19</f>
        <v>0</v>
      </c>
      <c r="N19" s="2"/>
      <c r="O19" s="2">
        <f>'Indianapolis Colts'!W19</f>
        <v>0</v>
      </c>
      <c r="P19" s="2"/>
      <c r="Q19" s="2">
        <f>'Kansas City Chiefs'!W19</f>
        <v>0</v>
      </c>
      <c r="R19" s="2">
        <f>'Las Vegas Raiders'!W19</f>
        <v>40</v>
      </c>
      <c r="S19" s="2">
        <f>'Los Angeles Rams'!W19</f>
        <v>3</v>
      </c>
      <c r="T19" s="2">
        <f>'Los Angeles Chargers'!W19</f>
        <v>0</v>
      </c>
      <c r="U19" s="2">
        <f>'Minnesota Vikings'!W19</f>
        <v>0</v>
      </c>
      <c r="V19" s="2">
        <f>'Miami Dolphins'!W19</f>
        <v>5</v>
      </c>
      <c r="W19" s="2">
        <f>'New England Patriots'!W19</f>
        <v>0</v>
      </c>
      <c r="X19" s="2">
        <f>'New Orleans Saints'!W18</f>
        <v>0</v>
      </c>
      <c r="Y19" s="2">
        <f>'New York Giants'!W19</f>
        <v>1</v>
      </c>
      <c r="Z19" s="2">
        <f>'New York Jets'!W19</f>
        <v>0</v>
      </c>
      <c r="AA19" s="2">
        <f>'Philadelphia Eagles'!W19</f>
        <v>0</v>
      </c>
      <c r="AB19" s="2">
        <f>'Pittsburgh Steelers'!W19</f>
        <v>4</v>
      </c>
      <c r="AC19" s="2">
        <f>'San Francisco 49ers'!W19</f>
        <v>8</v>
      </c>
      <c r="AD19" s="2">
        <f>'Seattle Seahawks'!W9</f>
        <v>7</v>
      </c>
      <c r="AE19" s="2">
        <f>'Tampa Bay Buccaneers'!W9</f>
        <v>0</v>
      </c>
      <c r="AF19" s="2">
        <f>'Tennessee Titans'!W19</f>
        <v>0</v>
      </c>
      <c r="AG19" s="2">
        <f>'Washington Commanders'!W19</f>
        <v>21</v>
      </c>
      <c r="AH19" s="17">
        <f t="shared" si="0"/>
        <v>95</v>
      </c>
      <c r="AI19">
        <f t="shared" si="1"/>
        <v>0</v>
      </c>
    </row>
    <row r="20" spans="1:35" ht="15.75" customHeight="1" x14ac:dyDescent="0.2">
      <c r="A20" s="1">
        <v>1984</v>
      </c>
      <c r="B20" s="2">
        <f>'Arizona Cardinals'!W20</f>
        <v>0</v>
      </c>
      <c r="C20" s="2">
        <f>'Atlanta Falcons'!W20</f>
        <v>0</v>
      </c>
      <c r="D20" s="2"/>
      <c r="E20" s="2">
        <f>'Buffalo Bills'!W20</f>
        <v>0</v>
      </c>
      <c r="F20" s="2"/>
      <c r="G20" s="2">
        <f>'Chicago Bears'!W20</f>
        <v>8</v>
      </c>
      <c r="H20" s="2">
        <f>'Cincinnati Bengals'!W18</f>
        <v>0</v>
      </c>
      <c r="I20" s="2">
        <f>'Cleveland Browns'!W20</f>
        <v>0</v>
      </c>
      <c r="J20" s="2">
        <f>'Dallas Cowboys'!W20</f>
        <v>0</v>
      </c>
      <c r="K20" s="2">
        <f>'Denver Broncos'!W20</f>
        <v>4</v>
      </c>
      <c r="L20" s="2">
        <f>'Detroit Lions'!W20</f>
        <v>0</v>
      </c>
      <c r="M20" s="2">
        <f>'Green Bay Packers'!W20</f>
        <v>0</v>
      </c>
      <c r="N20" s="2"/>
      <c r="O20" s="2">
        <f>'Indianapolis Colts'!W20</f>
        <v>0</v>
      </c>
      <c r="P20" s="2"/>
      <c r="Q20" s="2">
        <f>'Kansas City Chiefs'!W20</f>
        <v>0</v>
      </c>
      <c r="R20" s="2">
        <f>'Las Vegas Raiders'!W20</f>
        <v>1</v>
      </c>
      <c r="S20" s="2">
        <f>'Los Angeles Rams'!W20</f>
        <v>1</v>
      </c>
      <c r="T20" s="2">
        <f>'Los Angeles Chargers'!W20</f>
        <v>0</v>
      </c>
      <c r="U20" s="2">
        <f>'Minnesota Vikings'!W20</f>
        <v>0</v>
      </c>
      <c r="V20" s="2">
        <f>'Miami Dolphins'!W20</f>
        <v>21</v>
      </c>
      <c r="W20" s="2">
        <f>'New England Patriots'!W20</f>
        <v>0</v>
      </c>
      <c r="X20" s="2">
        <f>'New Orleans Saints'!W19</f>
        <v>0</v>
      </c>
      <c r="Y20" s="2">
        <f>'New York Giants'!W20</f>
        <v>3</v>
      </c>
      <c r="Z20" s="2">
        <f>'New York Jets'!W20</f>
        <v>0</v>
      </c>
      <c r="AA20" s="2">
        <f>'Philadelphia Eagles'!W20</f>
        <v>0</v>
      </c>
      <c r="AB20" s="2">
        <f>'Pittsburgh Steelers'!W20</f>
        <v>8</v>
      </c>
      <c r="AC20" s="2">
        <f>'San Francisco 49ers'!W20</f>
        <v>40</v>
      </c>
      <c r="AD20" s="2">
        <f>'Seattle Seahawks'!W10</f>
        <v>4</v>
      </c>
      <c r="AE20" s="2">
        <f>'Tampa Bay Buccaneers'!W10</f>
        <v>0</v>
      </c>
      <c r="AF20" s="2">
        <f>'Tennessee Titans'!W20</f>
        <v>0</v>
      </c>
      <c r="AG20" s="2">
        <f>'Washington Commanders'!W20</f>
        <v>4</v>
      </c>
      <c r="AH20" s="17">
        <f t="shared" si="0"/>
        <v>94</v>
      </c>
      <c r="AI20">
        <f t="shared" si="1"/>
        <v>0</v>
      </c>
    </row>
    <row r="21" spans="1:35" ht="15.75" customHeight="1" x14ac:dyDescent="0.2">
      <c r="A21" s="1">
        <v>1985</v>
      </c>
      <c r="B21" s="2">
        <f>'Arizona Cardinals'!W21</f>
        <v>0</v>
      </c>
      <c r="C21" s="2">
        <f>'Atlanta Falcons'!W21</f>
        <v>0</v>
      </c>
      <c r="D21" s="2"/>
      <c r="E21" s="2">
        <f>'Buffalo Bills'!W21</f>
        <v>0</v>
      </c>
      <c r="F21" s="2"/>
      <c r="G21" s="2">
        <f>'Chicago Bears'!W21</f>
        <v>41</v>
      </c>
      <c r="H21" s="2">
        <f>'Cincinnati Bengals'!W19</f>
        <v>0</v>
      </c>
      <c r="I21" s="2">
        <f>'Cleveland Browns'!W21</f>
        <v>4</v>
      </c>
      <c r="J21" s="2">
        <f>'Dallas Cowboys'!W21</f>
        <v>4</v>
      </c>
      <c r="K21" s="2">
        <f>'Denver Broncos'!W21</f>
        <v>0</v>
      </c>
      <c r="L21" s="2">
        <f>'Detroit Lions'!W21</f>
        <v>0</v>
      </c>
      <c r="M21" s="2">
        <f>'Green Bay Packers'!W21</f>
        <v>0</v>
      </c>
      <c r="N21" s="2"/>
      <c r="O21" s="2">
        <f>'Indianapolis Colts'!W21</f>
        <v>0</v>
      </c>
      <c r="P21" s="2"/>
      <c r="Q21" s="2">
        <f>'Kansas City Chiefs'!W21</f>
        <v>0</v>
      </c>
      <c r="R21" s="2">
        <f>'Las Vegas Raiders'!W21</f>
        <v>8</v>
      </c>
      <c r="S21" s="2">
        <f>'Los Angeles Rams'!W21</f>
        <v>8</v>
      </c>
      <c r="T21" s="2">
        <f>'Los Angeles Chargers'!W21</f>
        <v>0</v>
      </c>
      <c r="U21" s="2">
        <f>'Minnesota Vikings'!W21</f>
        <v>0</v>
      </c>
      <c r="V21" s="2">
        <f>'Miami Dolphins'!W21</f>
        <v>8</v>
      </c>
      <c r="W21" s="2">
        <f>'New England Patriots'!W21</f>
        <v>16</v>
      </c>
      <c r="X21" s="2">
        <f>'New Orleans Saints'!W20</f>
        <v>0</v>
      </c>
      <c r="Y21" s="2">
        <f>'New York Giants'!W21</f>
        <v>3</v>
      </c>
      <c r="Z21" s="2">
        <f>'New York Jets'!W21</f>
        <v>1</v>
      </c>
      <c r="AA21" s="2">
        <f>'Philadelphia Eagles'!W21</f>
        <v>0</v>
      </c>
      <c r="AB21" s="2">
        <f>'Pittsburgh Steelers'!W21</f>
        <v>0</v>
      </c>
      <c r="AC21" s="2">
        <f>'San Francisco 49ers'!W21</f>
        <v>1</v>
      </c>
      <c r="AD21" s="2">
        <f>'Seattle Seahawks'!W11</f>
        <v>0</v>
      </c>
      <c r="AE21" s="2">
        <f>'Tampa Bay Buccaneers'!W11</f>
        <v>0</v>
      </c>
      <c r="AF21" s="2">
        <f>'Tennessee Titans'!W21</f>
        <v>0</v>
      </c>
      <c r="AG21" s="2">
        <f>'Washington Commanders'!W21</f>
        <v>0</v>
      </c>
      <c r="AH21" s="17">
        <f t="shared" si="0"/>
        <v>94</v>
      </c>
      <c r="AI21">
        <f t="shared" si="1"/>
        <v>0</v>
      </c>
    </row>
    <row r="22" spans="1:35" ht="15.75" customHeight="1" x14ac:dyDescent="0.2">
      <c r="A22" s="1">
        <v>1986</v>
      </c>
      <c r="B22" s="2">
        <f>'Arizona Cardinals'!W22</f>
        <v>0</v>
      </c>
      <c r="C22" s="2">
        <f>'Atlanta Falcons'!W22</f>
        <v>0</v>
      </c>
      <c r="D22" s="2"/>
      <c r="E22" s="2">
        <f>'Buffalo Bills'!W22</f>
        <v>0</v>
      </c>
      <c r="F22" s="2"/>
      <c r="G22" s="2">
        <f>'Chicago Bears'!W22</f>
        <v>4</v>
      </c>
      <c r="H22" s="2">
        <f>'Cincinnati Bengals'!W20</f>
        <v>0</v>
      </c>
      <c r="I22" s="2">
        <f>'Cleveland Browns'!W22</f>
        <v>8</v>
      </c>
      <c r="J22" s="2">
        <f>'Dallas Cowboys'!W22</f>
        <v>0</v>
      </c>
      <c r="K22" s="2">
        <f>'Denver Broncos'!W22</f>
        <v>17</v>
      </c>
      <c r="L22" s="2">
        <f>'Detroit Lions'!W22</f>
        <v>0</v>
      </c>
      <c r="M22" s="2">
        <f>'Green Bay Packers'!W22</f>
        <v>0</v>
      </c>
      <c r="N22" s="2"/>
      <c r="O22" s="2">
        <f>'Indianapolis Colts'!W22</f>
        <v>0</v>
      </c>
      <c r="P22" s="2"/>
      <c r="Q22" s="2">
        <f>'Kansas City Chiefs'!W22</f>
        <v>1</v>
      </c>
      <c r="R22" s="2">
        <f>'Las Vegas Raiders'!W22</f>
        <v>0</v>
      </c>
      <c r="S22" s="2">
        <f>'Los Angeles Rams'!W22</f>
        <v>2</v>
      </c>
      <c r="T22" s="2">
        <f>'Los Angeles Chargers'!W22</f>
        <v>0</v>
      </c>
      <c r="U22" s="2">
        <f>'Minnesota Vikings'!W22</f>
        <v>0</v>
      </c>
      <c r="V22" s="2">
        <f>'Miami Dolphins'!W22</f>
        <v>0</v>
      </c>
      <c r="W22" s="2">
        <f>'New England Patriots'!W22</f>
        <v>4</v>
      </c>
      <c r="X22" s="2">
        <f>'New Orleans Saints'!W21</f>
        <v>0</v>
      </c>
      <c r="Y22" s="2">
        <f>'New York Giants'!W22</f>
        <v>44</v>
      </c>
      <c r="Z22" s="2">
        <f>'New York Jets'!W22</f>
        <v>3</v>
      </c>
      <c r="AA22" s="2">
        <f>'Philadelphia Eagles'!W22</f>
        <v>0</v>
      </c>
      <c r="AB22" s="2">
        <f>'Pittsburgh Steelers'!W22</f>
        <v>0</v>
      </c>
      <c r="AC22" s="2">
        <f>'San Francisco 49ers'!W22</f>
        <v>4</v>
      </c>
      <c r="AD22" s="2">
        <f>'Seattle Seahawks'!W12</f>
        <v>0</v>
      </c>
      <c r="AE22" s="2">
        <f>'Tampa Bay Buccaneers'!W12</f>
        <v>0</v>
      </c>
      <c r="AF22" s="2">
        <f>'Tennessee Titans'!W22</f>
        <v>0</v>
      </c>
      <c r="AG22" s="2">
        <f>'Washington Commanders'!W22</f>
        <v>7</v>
      </c>
      <c r="AH22" s="17">
        <f t="shared" si="0"/>
        <v>94</v>
      </c>
      <c r="AI22">
        <f t="shared" si="1"/>
        <v>0</v>
      </c>
    </row>
    <row r="23" spans="1:35" ht="15.75" customHeight="1" x14ac:dyDescent="0.2">
      <c r="A23" s="1">
        <v>1987</v>
      </c>
      <c r="B23" s="2">
        <f>'Arizona Cardinals'!W23</f>
        <v>0</v>
      </c>
      <c r="C23" s="2">
        <f>'Atlanta Falcons'!W23</f>
        <v>0</v>
      </c>
      <c r="D23" s="2"/>
      <c r="E23" s="2">
        <f>'Buffalo Bills'!W23</f>
        <v>0</v>
      </c>
      <c r="F23" s="2"/>
      <c r="G23" s="2">
        <f>'Chicago Bears'!W23</f>
        <v>4</v>
      </c>
      <c r="H23" s="2">
        <f>'Cincinnati Bengals'!W21</f>
        <v>0</v>
      </c>
      <c r="I23" s="2">
        <f>'Cleveland Browns'!W23</f>
        <v>8</v>
      </c>
      <c r="J23" s="2">
        <f>'Dallas Cowboys'!W23</f>
        <v>0</v>
      </c>
      <c r="K23" s="2">
        <f>'Denver Broncos'!W23</f>
        <v>20</v>
      </c>
      <c r="L23" s="2">
        <f>'Detroit Lions'!W23</f>
        <v>0</v>
      </c>
      <c r="M23" s="2">
        <f>'Green Bay Packers'!W23</f>
        <v>0</v>
      </c>
      <c r="N23" s="2"/>
      <c r="O23" s="2">
        <f>'Indianapolis Colts'!W23</f>
        <v>4</v>
      </c>
      <c r="P23" s="2"/>
      <c r="Q23" s="2">
        <f>'Kansas City Chiefs'!W23</f>
        <v>0</v>
      </c>
      <c r="R23" s="2">
        <f>'Las Vegas Raiders'!W23</f>
        <v>0</v>
      </c>
      <c r="S23" s="2">
        <f>'Los Angeles Rams'!W23</f>
        <v>0</v>
      </c>
      <c r="T23" s="2">
        <f>'Los Angeles Chargers'!W23</f>
        <v>0</v>
      </c>
      <c r="U23" s="2">
        <f>'Minnesota Vikings'!W23</f>
        <v>7</v>
      </c>
      <c r="V23" s="2">
        <f>'Miami Dolphins'!W23</f>
        <v>0</v>
      </c>
      <c r="W23" s="2">
        <f>'New England Patriots'!W23</f>
        <v>0</v>
      </c>
      <c r="X23" s="2">
        <f>'New Orleans Saints'!W22</f>
        <v>1</v>
      </c>
      <c r="Y23" s="2">
        <f>'New York Giants'!W23</f>
        <v>0</v>
      </c>
      <c r="Z23" s="2">
        <f>'New York Jets'!W23</f>
        <v>0</v>
      </c>
      <c r="AA23" s="2">
        <f>'Philadelphia Eagles'!W23</f>
        <v>1</v>
      </c>
      <c r="AB23" s="2">
        <f>'Pittsburgh Steelers'!W23</f>
        <v>0</v>
      </c>
      <c r="AC23" s="2">
        <f>'San Francisco 49ers'!W23</f>
        <v>5</v>
      </c>
      <c r="AD23" s="2">
        <f>'Seattle Seahawks'!W13</f>
        <v>1</v>
      </c>
      <c r="AE23" s="2">
        <f>'Tampa Bay Buccaneers'!W13</f>
        <v>0</v>
      </c>
      <c r="AF23" s="2">
        <f>'Tennessee Titans'!W23</f>
        <v>3</v>
      </c>
      <c r="AG23" s="2">
        <f>'Washington Commanders'!W23</f>
        <v>40</v>
      </c>
      <c r="AH23" s="17">
        <f t="shared" si="0"/>
        <v>94</v>
      </c>
      <c r="AI23">
        <f t="shared" si="1"/>
        <v>0</v>
      </c>
    </row>
    <row r="24" spans="1:35" ht="15.75" customHeight="1" x14ac:dyDescent="0.2">
      <c r="A24" s="1">
        <v>1988</v>
      </c>
      <c r="B24" s="2">
        <f>'Arizona Cardinals'!W24</f>
        <v>0</v>
      </c>
      <c r="C24" s="2">
        <f>'Atlanta Falcons'!W24</f>
        <v>0</v>
      </c>
      <c r="D24" s="2"/>
      <c r="E24" s="2">
        <f>'Buffalo Bills'!W24</f>
        <v>8</v>
      </c>
      <c r="F24" s="2"/>
      <c r="G24" s="2">
        <f>'Chicago Bears'!W24</f>
        <v>9</v>
      </c>
      <c r="H24" s="2">
        <f>'Cincinnati Bengals'!W22</f>
        <v>20</v>
      </c>
      <c r="I24" s="2">
        <f>'Cleveland Browns'!W24</f>
        <v>1</v>
      </c>
      <c r="J24" s="2">
        <f>'Dallas Cowboys'!W24</f>
        <v>0</v>
      </c>
      <c r="K24" s="2">
        <f>'Denver Broncos'!W24</f>
        <v>0</v>
      </c>
      <c r="L24" s="2">
        <f>'Detroit Lions'!W24</f>
        <v>0</v>
      </c>
      <c r="M24" s="2">
        <f>'Green Bay Packers'!W24</f>
        <v>0</v>
      </c>
      <c r="N24" s="2"/>
      <c r="O24" s="2">
        <f>'Indianapolis Colts'!W24</f>
        <v>0</v>
      </c>
      <c r="P24" s="2"/>
      <c r="Q24" s="2">
        <f>'Kansas City Chiefs'!W24</f>
        <v>0</v>
      </c>
      <c r="R24" s="2">
        <f>'Las Vegas Raiders'!W24</f>
        <v>0</v>
      </c>
      <c r="S24" s="2">
        <f>'Los Angeles Rams'!W24</f>
        <v>1</v>
      </c>
      <c r="T24" s="2">
        <f>'Los Angeles Chargers'!W24</f>
        <v>0</v>
      </c>
      <c r="U24" s="2">
        <f>'Minnesota Vikings'!W24</f>
        <v>3</v>
      </c>
      <c r="V24" s="2">
        <f>'Miami Dolphins'!W24</f>
        <v>0</v>
      </c>
      <c r="W24" s="2">
        <f>'New England Patriots'!W24</f>
        <v>0</v>
      </c>
      <c r="X24" s="2">
        <f>'New Orleans Saints'!W23</f>
        <v>0</v>
      </c>
      <c r="Y24" s="2">
        <f>'New York Giants'!W24</f>
        <v>0</v>
      </c>
      <c r="Z24" s="2">
        <f>'New York Jets'!W24</f>
        <v>0</v>
      </c>
      <c r="AA24" s="2">
        <f>'Philadelphia Eagles'!W24</f>
        <v>4</v>
      </c>
      <c r="AB24" s="2">
        <f>'Pittsburgh Steelers'!W24</f>
        <v>0</v>
      </c>
      <c r="AC24" s="2">
        <f>'San Francisco 49ers'!W24</f>
        <v>41</v>
      </c>
      <c r="AD24" s="2">
        <f>'Seattle Seahawks'!W14</f>
        <v>4</v>
      </c>
      <c r="AE24" s="2">
        <f>'Tampa Bay Buccaneers'!W14</f>
        <v>0</v>
      </c>
      <c r="AF24" s="2">
        <f>'Tennessee Titans'!W24</f>
        <v>3</v>
      </c>
      <c r="AG24" s="2">
        <f>'Washington Commanders'!W24</f>
        <v>0</v>
      </c>
      <c r="AH24" s="17">
        <f t="shared" si="0"/>
        <v>94</v>
      </c>
      <c r="AI24">
        <f t="shared" si="1"/>
        <v>0</v>
      </c>
    </row>
    <row r="25" spans="1:35" ht="15.75" customHeight="1" x14ac:dyDescent="0.2">
      <c r="A25" s="1">
        <v>1989</v>
      </c>
      <c r="B25" s="2">
        <f>'Arizona Cardinals'!W25</f>
        <v>0</v>
      </c>
      <c r="C25" s="2">
        <f>'Atlanta Falcons'!W25</f>
        <v>0</v>
      </c>
      <c r="D25" s="2"/>
      <c r="E25" s="2">
        <f>'Buffalo Bills'!W25</f>
        <v>4</v>
      </c>
      <c r="F25" s="2"/>
      <c r="G25" s="2">
        <f>'Chicago Bears'!W25</f>
        <v>0</v>
      </c>
      <c r="H25" s="2">
        <f>'Cincinnati Bengals'!W23</f>
        <v>0</v>
      </c>
      <c r="I25" s="2">
        <f>'Cleveland Browns'!W25</f>
        <v>9</v>
      </c>
      <c r="J25" s="2">
        <f>'Dallas Cowboys'!W25</f>
        <v>0</v>
      </c>
      <c r="K25" s="2">
        <f>'Denver Broncos'!W25</f>
        <v>17</v>
      </c>
      <c r="L25" s="2">
        <f>'Detroit Lions'!W25</f>
        <v>0</v>
      </c>
      <c r="M25" s="2">
        <f>'Green Bay Packers'!W25</f>
        <v>0</v>
      </c>
      <c r="N25" s="2"/>
      <c r="O25" s="2">
        <f>'Indianapolis Colts'!W25</f>
        <v>0</v>
      </c>
      <c r="P25" s="2"/>
      <c r="Q25" s="2">
        <f>'Kansas City Chiefs'!W25</f>
        <v>0</v>
      </c>
      <c r="R25" s="2">
        <f>'Las Vegas Raiders'!W25</f>
        <v>0</v>
      </c>
      <c r="S25" s="2">
        <f>'Los Angeles Rams'!W25</f>
        <v>7</v>
      </c>
      <c r="T25" s="2">
        <f>'Los Angeles Chargers'!W25</f>
        <v>0</v>
      </c>
      <c r="U25" s="2">
        <f>'Minnesota Vikings'!W25</f>
        <v>5</v>
      </c>
      <c r="V25" s="2">
        <f>'Miami Dolphins'!W25</f>
        <v>0</v>
      </c>
      <c r="W25" s="2">
        <f>'New England Patriots'!W25</f>
        <v>0</v>
      </c>
      <c r="X25" s="2">
        <f>'New Orleans Saints'!W24</f>
        <v>0</v>
      </c>
      <c r="Y25" s="2">
        <f>'New York Giants'!W25</f>
        <v>4</v>
      </c>
      <c r="Z25" s="2">
        <f>'New York Jets'!W25</f>
        <v>0</v>
      </c>
      <c r="AA25" s="2">
        <f>'Philadelphia Eagles'!W25</f>
        <v>1</v>
      </c>
      <c r="AB25" s="2">
        <f>'Pittsburgh Steelers'!W25</f>
        <v>3</v>
      </c>
      <c r="AC25" s="2">
        <f>'San Francisco 49ers'!W25</f>
        <v>44</v>
      </c>
      <c r="AD25" s="2">
        <f>'Seattle Seahawks'!W15</f>
        <v>0</v>
      </c>
      <c r="AE25" s="2">
        <f>'Tampa Bay Buccaneers'!W15</f>
        <v>0</v>
      </c>
      <c r="AF25" s="2">
        <f>'Tennessee Titans'!W25</f>
        <v>1</v>
      </c>
      <c r="AG25" s="2">
        <f>'Washington Commanders'!W25</f>
        <v>0</v>
      </c>
      <c r="AH25" s="17">
        <f t="shared" si="0"/>
        <v>95</v>
      </c>
      <c r="AI25">
        <v>0</v>
      </c>
    </row>
    <row r="26" spans="1:35" ht="15.75" customHeight="1" x14ac:dyDescent="0.2">
      <c r="A26" s="1">
        <v>1990</v>
      </c>
      <c r="B26" s="2">
        <f>'Arizona Cardinals'!W26</f>
        <v>0</v>
      </c>
      <c r="C26" s="2">
        <f>'Atlanta Falcons'!W26</f>
        <v>0</v>
      </c>
      <c r="D26" s="2"/>
      <c r="E26" s="2">
        <f>'Buffalo Bills'!W26</f>
        <v>18</v>
      </c>
      <c r="F26" s="2"/>
      <c r="G26" s="2">
        <f>'Chicago Bears'!W26</f>
        <v>4</v>
      </c>
      <c r="H26" s="2">
        <f>'Cincinnati Bengals'!W24</f>
        <v>4</v>
      </c>
      <c r="I26" s="2">
        <f>'Cleveland Browns'!W26</f>
        <v>0</v>
      </c>
      <c r="J26" s="2">
        <f>'Dallas Cowboys'!W26</f>
        <v>0</v>
      </c>
      <c r="K26" s="2">
        <f>'Denver Broncos'!W26</f>
        <v>0</v>
      </c>
      <c r="L26" s="2">
        <f>'Detroit Lions'!W26</f>
        <v>0</v>
      </c>
      <c r="M26" s="2">
        <f>'Green Bay Packers'!W26</f>
        <v>0</v>
      </c>
      <c r="N26" s="2"/>
      <c r="O26" s="2">
        <f>'Indianapolis Colts'!W26</f>
        <v>0</v>
      </c>
      <c r="P26" s="2"/>
      <c r="Q26" s="2">
        <f>'Kansas City Chiefs'!W26</f>
        <v>1</v>
      </c>
      <c r="R26" s="2">
        <f>'Las Vegas Raiders'!W26</f>
        <v>8</v>
      </c>
      <c r="S26" s="2">
        <f>'Los Angeles Rams'!W26</f>
        <v>0</v>
      </c>
      <c r="T26" s="2">
        <f>'Los Angeles Chargers'!W26</f>
        <v>0</v>
      </c>
      <c r="U26" s="2">
        <f>'Minnesota Vikings'!W26</f>
        <v>0</v>
      </c>
      <c r="V26" s="2">
        <f>'Miami Dolphins'!W26</f>
        <v>3</v>
      </c>
      <c r="W26" s="2">
        <f>'New England Patriots'!W26</f>
        <v>0</v>
      </c>
      <c r="X26" s="2">
        <f>'New Orleans Saints'!W25</f>
        <v>1</v>
      </c>
      <c r="Y26" s="2">
        <f>'New York Giants'!W26</f>
        <v>40</v>
      </c>
      <c r="Z26" s="2">
        <f>'New York Jets'!W26</f>
        <v>0</v>
      </c>
      <c r="AA26" s="2">
        <f>'Philadelphia Eagles'!W26</f>
        <v>1</v>
      </c>
      <c r="AB26" s="2">
        <f>'Pittsburgh Steelers'!W26</f>
        <v>0</v>
      </c>
      <c r="AC26" s="2">
        <f>'San Francisco 49ers'!W26</f>
        <v>11</v>
      </c>
      <c r="AD26" s="2">
        <f>'Seattle Seahawks'!W16</f>
        <v>0</v>
      </c>
      <c r="AE26" s="2">
        <f>'Tampa Bay Buccaneers'!W16</f>
        <v>0</v>
      </c>
      <c r="AF26" s="2">
        <f>'Tennessee Titans'!W26</f>
        <v>2</v>
      </c>
      <c r="AG26" s="2">
        <f>'Washington Commanders'!W26</f>
        <v>3</v>
      </c>
      <c r="AH26" s="17">
        <f t="shared" si="0"/>
        <v>96</v>
      </c>
      <c r="AI26">
        <v>0</v>
      </c>
    </row>
    <row r="27" spans="1:35" ht="15.75" customHeight="1" x14ac:dyDescent="0.2">
      <c r="A27" s="1">
        <v>1991</v>
      </c>
      <c r="B27" s="2">
        <f>'Arizona Cardinals'!W27</f>
        <v>0</v>
      </c>
      <c r="C27" s="2">
        <f>'Atlanta Falcons'!W27</f>
        <v>3</v>
      </c>
      <c r="D27" s="2"/>
      <c r="E27" s="2">
        <f>'Buffalo Bills'!W27</f>
        <v>21</v>
      </c>
      <c r="F27" s="2"/>
      <c r="G27" s="2">
        <f>'Chicago Bears'!W27</f>
        <v>1</v>
      </c>
      <c r="H27" s="2">
        <f>'Cincinnati Bengals'!W25</f>
        <v>0</v>
      </c>
      <c r="I27" s="2">
        <f>'Cleveland Browns'!W27</f>
        <v>0</v>
      </c>
      <c r="J27" s="2">
        <f>'Dallas Cowboys'!W27</f>
        <v>3</v>
      </c>
      <c r="K27" s="2">
        <f>'Denver Broncos'!W27</f>
        <v>8</v>
      </c>
      <c r="L27" s="2">
        <f>'Detroit Lions'!W27</f>
        <v>8</v>
      </c>
      <c r="M27" s="2">
        <f>'Green Bay Packers'!W27</f>
        <v>0</v>
      </c>
      <c r="N27" s="2"/>
      <c r="O27" s="2">
        <f>'Indianapolis Colts'!W27</f>
        <v>0</v>
      </c>
      <c r="P27" s="2"/>
      <c r="Q27" s="2">
        <f>'Kansas City Chiefs'!W27</f>
        <v>3</v>
      </c>
      <c r="R27" s="2">
        <f>'Las Vegas Raiders'!W27</f>
        <v>1</v>
      </c>
      <c r="S27" s="2">
        <f>'Los Angeles Rams'!W27</f>
        <v>0</v>
      </c>
      <c r="T27" s="2">
        <f>'Los Angeles Chargers'!W27</f>
        <v>0</v>
      </c>
      <c r="U27" s="2">
        <f>'Minnesota Vikings'!W27</f>
        <v>0</v>
      </c>
      <c r="V27" s="2">
        <f>'Miami Dolphins'!W27</f>
        <v>0</v>
      </c>
      <c r="W27" s="2">
        <f>'New England Patriots'!W27</f>
        <v>0</v>
      </c>
      <c r="X27" s="2">
        <f>'New Orleans Saints'!W26</f>
        <v>3</v>
      </c>
      <c r="Y27" s="2">
        <f>'New York Giants'!W27</f>
        <v>0</v>
      </c>
      <c r="Z27" s="2">
        <f>'New York Jets'!W27</f>
        <v>1</v>
      </c>
      <c r="AA27" s="2">
        <f>'Philadelphia Eagles'!W27</f>
        <v>0</v>
      </c>
      <c r="AB27" s="2">
        <f>'Pittsburgh Steelers'!W27</f>
        <v>0</v>
      </c>
      <c r="AC27" s="2">
        <f>'San Francisco 49ers'!W27</f>
        <v>0</v>
      </c>
      <c r="AD27" s="2">
        <f>'Seattle Seahawks'!W17</f>
        <v>0</v>
      </c>
      <c r="AE27" s="2">
        <f>'Tampa Bay Buccaneers'!W17</f>
        <v>0</v>
      </c>
      <c r="AF27" s="2">
        <f>'Tennessee Titans'!W27</f>
        <v>4</v>
      </c>
      <c r="AG27" s="2">
        <f>'Washington Commanders'!W27</f>
        <v>40</v>
      </c>
      <c r="AH27" s="17">
        <f t="shared" si="0"/>
        <v>96</v>
      </c>
      <c r="AI27">
        <v>0</v>
      </c>
    </row>
    <row r="28" spans="1:35" ht="15.75" customHeight="1" x14ac:dyDescent="0.2">
      <c r="A28" s="1">
        <v>1992</v>
      </c>
      <c r="B28" s="2">
        <f>'Arizona Cardinals'!W28</f>
        <v>0</v>
      </c>
      <c r="C28" s="2">
        <f>'Atlanta Falcons'!W28</f>
        <v>0</v>
      </c>
      <c r="D28" s="2"/>
      <c r="E28" s="2">
        <f>'Buffalo Bills'!W28</f>
        <v>16</v>
      </c>
      <c r="F28" s="2"/>
      <c r="G28" s="2">
        <f>'Chicago Bears'!W28</f>
        <v>0</v>
      </c>
      <c r="H28" s="2">
        <f>'Cincinnati Bengals'!W26</f>
        <v>0</v>
      </c>
      <c r="I28" s="2">
        <f>'Cleveland Browns'!W28</f>
        <v>0</v>
      </c>
      <c r="J28" s="2">
        <f>'Dallas Cowboys'!W28</f>
        <v>40</v>
      </c>
      <c r="K28" s="2">
        <f>'Denver Broncos'!W28</f>
        <v>0</v>
      </c>
      <c r="L28" s="2">
        <f>'Detroit Lions'!W28</f>
        <v>0</v>
      </c>
      <c r="M28" s="2">
        <f>'Green Bay Packers'!W28</f>
        <v>0</v>
      </c>
      <c r="N28" s="2"/>
      <c r="O28" s="2">
        <f>'Indianapolis Colts'!W28</f>
        <v>0</v>
      </c>
      <c r="P28" s="2"/>
      <c r="Q28" s="2">
        <f>'Kansas City Chiefs'!W28</f>
        <v>1</v>
      </c>
      <c r="R28" s="2">
        <f>'Las Vegas Raiders'!W28</f>
        <v>0</v>
      </c>
      <c r="S28" s="2">
        <f>'Los Angeles Rams'!W28</f>
        <v>0</v>
      </c>
      <c r="T28" s="2">
        <f>'Los Angeles Chargers'!W28</f>
        <v>4</v>
      </c>
      <c r="U28" s="2">
        <f>'Minnesota Vikings'!W28</f>
        <v>2</v>
      </c>
      <c r="V28" s="2">
        <f>'Miami Dolphins'!W28</f>
        <v>8</v>
      </c>
      <c r="W28" s="2">
        <f>'New England Patriots'!W28</f>
        <v>0</v>
      </c>
      <c r="X28" s="2">
        <f>'New Orleans Saints'!W27</f>
        <v>1</v>
      </c>
      <c r="Y28" s="2">
        <f>'New York Giants'!W28</f>
        <v>0</v>
      </c>
      <c r="Z28" s="2">
        <f>'New York Jets'!W28</f>
        <v>0</v>
      </c>
      <c r="AA28" s="2">
        <f>'Philadelphia Eagles'!W28</f>
        <v>3</v>
      </c>
      <c r="AB28" s="2">
        <f>'Pittsburgh Steelers'!W28</f>
        <v>4</v>
      </c>
      <c r="AC28" s="2">
        <f>'San Francisco 49ers'!W28</f>
        <v>12</v>
      </c>
      <c r="AD28" s="2">
        <f>'Seattle Seahawks'!W18</f>
        <v>1</v>
      </c>
      <c r="AE28" s="2">
        <f>'Tampa Bay Buccaneers'!W18</f>
        <v>0</v>
      </c>
      <c r="AF28" s="2">
        <f>'Tennessee Titans'!W28</f>
        <v>1</v>
      </c>
      <c r="AG28" s="2">
        <f>'Washington Commanders'!W28</f>
        <v>3</v>
      </c>
      <c r="AH28" s="17">
        <f t="shared" si="0"/>
        <v>96</v>
      </c>
      <c r="AI28">
        <v>0</v>
      </c>
    </row>
    <row r="29" spans="1:35" ht="15.75" customHeight="1" x14ac:dyDescent="0.2">
      <c r="A29" s="1">
        <v>1993</v>
      </c>
      <c r="B29" s="2">
        <f>'Arizona Cardinals'!W29</f>
        <v>0</v>
      </c>
      <c r="C29" s="2">
        <f>'Atlanta Falcons'!W29</f>
        <v>0</v>
      </c>
      <c r="D29" s="2"/>
      <c r="E29" s="2">
        <f>'Buffalo Bills'!W29</f>
        <v>17</v>
      </c>
      <c r="F29" s="2"/>
      <c r="G29" s="2">
        <f>'Chicago Bears'!W29</f>
        <v>0</v>
      </c>
      <c r="H29" s="2">
        <f>'Cincinnati Bengals'!W27</f>
        <v>0</v>
      </c>
      <c r="I29" s="2">
        <f>'Cleveland Browns'!W29</f>
        <v>0</v>
      </c>
      <c r="J29" s="2">
        <f>'Dallas Cowboys'!W29</f>
        <v>43</v>
      </c>
      <c r="K29" s="2">
        <f>'Denver Broncos'!W29</f>
        <v>1</v>
      </c>
      <c r="L29" s="2">
        <f>'Detroit Lions'!W29</f>
        <v>2</v>
      </c>
      <c r="M29" s="2">
        <f>'Green Bay Packers'!W29</f>
        <v>3</v>
      </c>
      <c r="N29" s="2"/>
      <c r="O29" s="2">
        <f>'Indianapolis Colts'!W29</f>
        <v>0</v>
      </c>
      <c r="P29" s="2"/>
      <c r="Q29" s="2">
        <f>'Kansas City Chiefs'!W29</f>
        <v>8</v>
      </c>
      <c r="R29" s="2">
        <f>'Las Vegas Raiders'!W29</f>
        <v>3</v>
      </c>
      <c r="S29" s="2">
        <f>'Los Angeles Rams'!W29</f>
        <v>0</v>
      </c>
      <c r="T29" s="2">
        <f>'Los Angeles Chargers'!W29</f>
        <v>0</v>
      </c>
      <c r="U29" s="2">
        <f>'Minnesota Vikings'!W29</f>
        <v>1</v>
      </c>
      <c r="V29" s="2">
        <f>'Miami Dolphins'!W29</f>
        <v>0</v>
      </c>
      <c r="W29" s="2">
        <f>'New England Patriots'!W29</f>
        <v>0</v>
      </c>
      <c r="X29" s="2">
        <f>'New Orleans Saints'!W28</f>
        <v>0</v>
      </c>
      <c r="Y29" s="2">
        <f>'New York Giants'!W29</f>
        <v>3</v>
      </c>
      <c r="Z29" s="2">
        <f>'New York Jets'!W29</f>
        <v>0</v>
      </c>
      <c r="AA29" s="2">
        <f>'Philadelphia Eagles'!W29</f>
        <v>0</v>
      </c>
      <c r="AB29" s="2">
        <f>'Pittsburgh Steelers'!W29</f>
        <v>2</v>
      </c>
      <c r="AC29" s="2">
        <f>'San Francisco 49ers'!W29</f>
        <v>9</v>
      </c>
      <c r="AD29" s="2">
        <f>'Seattle Seahawks'!W19</f>
        <v>0</v>
      </c>
      <c r="AE29" s="2">
        <f>'Tampa Bay Buccaneers'!W19</f>
        <v>0</v>
      </c>
      <c r="AF29" s="2">
        <f>'Tennessee Titans'!W29</f>
        <v>4</v>
      </c>
      <c r="AG29" s="2">
        <f>'Washington Commanders'!W29</f>
        <v>0</v>
      </c>
      <c r="AH29" s="17">
        <f t="shared" si="0"/>
        <v>96</v>
      </c>
      <c r="AI29">
        <v>0</v>
      </c>
    </row>
    <row r="30" spans="1:35" ht="15.75" customHeight="1" x14ac:dyDescent="0.2">
      <c r="A30" s="1">
        <v>1994</v>
      </c>
      <c r="B30" s="2">
        <f>'Arizona Cardinals'!W30</f>
        <v>0</v>
      </c>
      <c r="C30" s="2">
        <f>'Atlanta Falcons'!W30</f>
        <v>0</v>
      </c>
      <c r="D30" s="2"/>
      <c r="E30" s="2">
        <f>'Buffalo Bills'!W30</f>
        <v>0</v>
      </c>
      <c r="F30" s="2"/>
      <c r="G30" s="2">
        <f>'Chicago Bears'!W30</f>
        <v>3</v>
      </c>
      <c r="H30" s="2">
        <f>'Cincinnati Bengals'!W28</f>
        <v>0</v>
      </c>
      <c r="I30" s="2">
        <f>'Cleveland Browns'!W30</f>
        <v>3</v>
      </c>
      <c r="J30" s="2">
        <f>'Dallas Cowboys'!W30</f>
        <v>8</v>
      </c>
      <c r="K30" s="2">
        <f>'Denver Broncos'!W30</f>
        <v>0</v>
      </c>
      <c r="L30" s="2">
        <f>'Detroit Lions'!W30</f>
        <v>2</v>
      </c>
      <c r="M30" s="2">
        <f>'Green Bay Packers'!W30</f>
        <v>3</v>
      </c>
      <c r="N30" s="2"/>
      <c r="O30" s="2">
        <f>'Indianapolis Colts'!W30</f>
        <v>0</v>
      </c>
      <c r="P30" s="2"/>
      <c r="Q30" s="2">
        <f>'Kansas City Chiefs'!W30</f>
        <v>1</v>
      </c>
      <c r="R30" s="2">
        <f>'Las Vegas Raiders'!W30</f>
        <v>0</v>
      </c>
      <c r="S30" s="2">
        <f>'Los Angeles Rams'!W30</f>
        <v>0</v>
      </c>
      <c r="T30" s="2">
        <f>'Los Angeles Chargers'!W30</f>
        <v>17</v>
      </c>
      <c r="U30" s="2">
        <f>'Minnesota Vikings'!W30</f>
        <v>2</v>
      </c>
      <c r="V30" s="2">
        <f>'Miami Dolphins'!W30</f>
        <v>4</v>
      </c>
      <c r="W30" s="2">
        <f>'New England Patriots'!W30</f>
        <v>1</v>
      </c>
      <c r="X30" s="2">
        <f>'New Orleans Saints'!W29</f>
        <v>0</v>
      </c>
      <c r="Y30" s="2">
        <f>'New York Giants'!W30</f>
        <v>0</v>
      </c>
      <c r="Z30" s="2">
        <f>'New York Jets'!W30</f>
        <v>0</v>
      </c>
      <c r="AA30" s="2">
        <f>'Philadelphia Eagles'!W30</f>
        <v>0</v>
      </c>
      <c r="AB30" s="2">
        <f>'Pittsburgh Steelers'!W30</f>
        <v>8</v>
      </c>
      <c r="AC30" s="2">
        <f>'San Francisco 49ers'!W30</f>
        <v>44</v>
      </c>
      <c r="AD30" s="2">
        <f>'Seattle Seahawks'!W20</f>
        <v>0</v>
      </c>
      <c r="AE30" s="2">
        <f>'Tampa Bay Buccaneers'!W20</f>
        <v>0</v>
      </c>
      <c r="AF30" s="2">
        <f>'Tennessee Titans'!W30</f>
        <v>0</v>
      </c>
      <c r="AG30" s="2">
        <f>'Washington Commanders'!W30</f>
        <v>0</v>
      </c>
      <c r="AH30" s="17">
        <f t="shared" si="0"/>
        <v>96</v>
      </c>
      <c r="AI30">
        <v>0</v>
      </c>
    </row>
    <row r="31" spans="1:35" ht="15.75" customHeight="1" x14ac:dyDescent="0.2">
      <c r="A31" s="1">
        <v>1995</v>
      </c>
      <c r="B31" s="2">
        <f>'Arizona Cardinals'!W31</f>
        <v>0</v>
      </c>
      <c r="C31" s="2">
        <f>'Atlanta Falcons'!W31</f>
        <v>1</v>
      </c>
      <c r="D31" s="2"/>
      <c r="E31" s="2">
        <f>'Buffalo Bills'!W31</f>
        <v>5</v>
      </c>
      <c r="F31" s="2">
        <f>'Carolina Panthers'!W2</f>
        <v>0</v>
      </c>
      <c r="G31" s="2">
        <f>'Chicago Bears'!W31</f>
        <v>0</v>
      </c>
      <c r="H31" s="2">
        <f>'Cincinnati Bengals'!W29</f>
        <v>0</v>
      </c>
      <c r="I31" s="2">
        <f>'Cleveland Browns'!W31</f>
        <v>0</v>
      </c>
      <c r="J31" s="2">
        <f>'Dallas Cowboys'!W31</f>
        <v>40</v>
      </c>
      <c r="K31" s="2">
        <f>'Denver Broncos'!W31</f>
        <v>0</v>
      </c>
      <c r="L31" s="2">
        <f>'Detroit Lions'!W31</f>
        <v>1</v>
      </c>
      <c r="M31" s="2">
        <f>'Green Bay Packers'!W31</f>
        <v>12</v>
      </c>
      <c r="N31" s="2"/>
      <c r="O31" s="2">
        <f>'Indianapolis Colts'!W31</f>
        <v>7</v>
      </c>
      <c r="P31" s="2">
        <f>'Jacksonville Jaguars'!W2</f>
        <v>0</v>
      </c>
      <c r="Q31" s="2">
        <f>'Kansas City Chiefs'!W31</f>
        <v>4</v>
      </c>
      <c r="R31" s="2">
        <f>'Las Vegas Raiders'!W31</f>
        <v>0</v>
      </c>
      <c r="S31" s="2">
        <f>'Los Angeles Rams'!W31</f>
        <v>0</v>
      </c>
      <c r="T31" s="2">
        <f>'Los Angeles Chargers'!W31</f>
        <v>1</v>
      </c>
      <c r="U31" s="2">
        <f>'Minnesota Vikings'!W31</f>
        <v>0</v>
      </c>
      <c r="V31" s="2">
        <f>'Miami Dolphins'!W31</f>
        <v>1</v>
      </c>
      <c r="W31" s="2">
        <f>'New England Patriots'!W31</f>
        <v>0</v>
      </c>
      <c r="X31" s="2">
        <f>'New Orleans Saints'!W30</f>
        <v>0</v>
      </c>
      <c r="Y31" s="2">
        <f>'New York Giants'!W31</f>
        <v>0</v>
      </c>
      <c r="Z31" s="2">
        <f>'New York Jets'!W31</f>
        <v>0</v>
      </c>
      <c r="AA31" s="2">
        <f>'Philadelphia Eagles'!W31</f>
        <v>3</v>
      </c>
      <c r="AB31" s="2">
        <f>'Pittsburgh Steelers'!W31</f>
        <v>17</v>
      </c>
      <c r="AC31" s="2">
        <f>'San Francisco 49ers'!W31</f>
        <v>4</v>
      </c>
      <c r="AD31" s="2">
        <f>'Seattle Seahawks'!W21</f>
        <v>0</v>
      </c>
      <c r="AE31" s="2">
        <f>'Tampa Bay Buccaneers'!W21</f>
        <v>0</v>
      </c>
      <c r="AF31" s="2">
        <f>'Tennessee Titans'!W31</f>
        <v>0</v>
      </c>
      <c r="AG31" s="2">
        <f>'Washington Commanders'!W31</f>
        <v>0</v>
      </c>
      <c r="AH31" s="17">
        <f t="shared" si="0"/>
        <v>96</v>
      </c>
      <c r="AI31">
        <v>0</v>
      </c>
    </row>
    <row r="32" spans="1:35" ht="15.75" customHeight="1" x14ac:dyDescent="0.2">
      <c r="A32" s="1">
        <v>1996</v>
      </c>
      <c r="B32" s="2">
        <f>'Arizona Cardinals'!W32</f>
        <v>0</v>
      </c>
      <c r="C32" s="2">
        <f>'Atlanta Falcons'!W32</f>
        <v>0</v>
      </c>
      <c r="D32" s="2">
        <f>'Baltimore Ravens'!W2</f>
        <v>0</v>
      </c>
      <c r="E32" s="2">
        <f>'Buffalo Bills'!W32</f>
        <v>2</v>
      </c>
      <c r="F32" s="2">
        <f>'Carolina Panthers'!W3</f>
        <v>8</v>
      </c>
      <c r="G32" s="2">
        <f>'Chicago Bears'!W32</f>
        <v>0</v>
      </c>
      <c r="H32" s="2">
        <f>'Cincinnati Bengals'!W30</f>
        <v>0</v>
      </c>
      <c r="I32" s="2">
        <f>'Cleveland Browns'!W32</f>
        <v>0</v>
      </c>
      <c r="J32" s="2">
        <f>'Dallas Cowboys'!W32</f>
        <v>4</v>
      </c>
      <c r="K32" s="2">
        <f>'Denver Broncos'!W32</f>
        <v>5</v>
      </c>
      <c r="L32" s="2">
        <f>'Detroit Lions'!W32</f>
        <v>0</v>
      </c>
      <c r="M32" s="2">
        <f>'Green Bay Packers'!W32</f>
        <v>43</v>
      </c>
      <c r="N32" s="2"/>
      <c r="O32" s="2">
        <f>'Indianapolis Colts'!W32</f>
        <v>1</v>
      </c>
      <c r="P32" s="2">
        <f>'Jacksonville Jaguars'!W3</f>
        <v>7</v>
      </c>
      <c r="Q32" s="2">
        <f>'Kansas City Chiefs'!W32</f>
        <v>0</v>
      </c>
      <c r="R32" s="2">
        <f>'Las Vegas Raiders'!W32</f>
        <v>0</v>
      </c>
      <c r="S32" s="2">
        <f>'Los Angeles Rams'!W32</f>
        <v>0</v>
      </c>
      <c r="T32" s="2">
        <f>'Los Angeles Chargers'!W32</f>
        <v>0</v>
      </c>
      <c r="U32" s="2">
        <f>'Minnesota Vikings'!W32</f>
        <v>1</v>
      </c>
      <c r="V32" s="2">
        <f>'Miami Dolphins'!W32</f>
        <v>0</v>
      </c>
      <c r="W32" s="2">
        <f>'New England Patriots'!W32</f>
        <v>17</v>
      </c>
      <c r="X32" s="2">
        <f>'New Orleans Saints'!W31</f>
        <v>0</v>
      </c>
      <c r="Y32" s="2">
        <f>'New York Giants'!W32</f>
        <v>0</v>
      </c>
      <c r="Z32" s="2">
        <f>'New York Jets'!W32</f>
        <v>0</v>
      </c>
      <c r="AA32" s="2">
        <f>'Philadelphia Eagles'!W32</f>
        <v>1</v>
      </c>
      <c r="AB32" s="2">
        <f>'Pittsburgh Steelers'!W32</f>
        <v>4</v>
      </c>
      <c r="AC32" s="2">
        <f>'San Francisco 49ers'!W32</f>
        <v>3</v>
      </c>
      <c r="AD32" s="2">
        <f>'Seattle Seahawks'!W22</f>
        <v>0</v>
      </c>
      <c r="AE32" s="2">
        <f>'Tampa Bay Buccaneers'!W22</f>
        <v>0</v>
      </c>
      <c r="AF32" s="2">
        <f>'Tennessee Titans'!W32</f>
        <v>0</v>
      </c>
      <c r="AG32" s="2">
        <f>'Washington Commanders'!W32</f>
        <v>0</v>
      </c>
      <c r="AH32" s="17">
        <f t="shared" si="0"/>
        <v>96</v>
      </c>
      <c r="AI32">
        <v>0</v>
      </c>
    </row>
    <row r="33" spans="1:35" ht="15.75" customHeight="1" x14ac:dyDescent="0.2">
      <c r="A33" s="1">
        <v>1997</v>
      </c>
      <c r="B33" s="2">
        <f>'Arizona Cardinals'!W33</f>
        <v>0</v>
      </c>
      <c r="C33" s="2">
        <f>'Atlanta Falcons'!W33</f>
        <v>0</v>
      </c>
      <c r="D33" s="2">
        <f>'Baltimore Ravens'!W3</f>
        <v>0</v>
      </c>
      <c r="E33" s="2">
        <f>'Buffalo Bills'!W33</f>
        <v>0</v>
      </c>
      <c r="F33" s="2">
        <f>'Carolina Panthers'!W4</f>
        <v>0</v>
      </c>
      <c r="G33" s="2">
        <f>'Chicago Bears'!W33</f>
        <v>0</v>
      </c>
      <c r="H33" s="2">
        <f>'Cincinnati Bengals'!W31</f>
        <v>0</v>
      </c>
      <c r="I33" s="2">
        <f>'Cleveland Browns'!W33</f>
        <v>0</v>
      </c>
      <c r="J33" s="2">
        <f>'Dallas Cowboys'!W33</f>
        <v>0</v>
      </c>
      <c r="K33" s="2">
        <f>'Denver Broncos'!W33</f>
        <v>39</v>
      </c>
      <c r="L33" s="2">
        <f>'Detroit Lions'!W33</f>
        <v>5</v>
      </c>
      <c r="M33" s="2">
        <f>'Green Bay Packers'!W33</f>
        <v>20</v>
      </c>
      <c r="N33" s="2"/>
      <c r="O33" s="2">
        <f>'Indianapolis Colts'!W33</f>
        <v>0</v>
      </c>
      <c r="P33" s="2">
        <f>'Jacksonville Jaguars'!W4</f>
        <v>1</v>
      </c>
      <c r="Q33" s="2">
        <f>'Kansas City Chiefs'!W33</f>
        <v>4</v>
      </c>
      <c r="R33" s="2">
        <f>'Las Vegas Raiders'!W33</f>
        <v>0</v>
      </c>
      <c r="S33" s="2">
        <f>'Los Angeles Rams'!W33</f>
        <v>0</v>
      </c>
      <c r="T33" s="2">
        <f>'Los Angeles Chargers'!W33</f>
        <v>0</v>
      </c>
      <c r="U33" s="2">
        <f>'Minnesota Vikings'!W33</f>
        <v>3</v>
      </c>
      <c r="V33" s="2">
        <f>'Miami Dolphins'!W33</f>
        <v>1</v>
      </c>
      <c r="W33" s="2">
        <f>'New England Patriots'!W33</f>
        <v>4</v>
      </c>
      <c r="X33" s="2">
        <f>'New Orleans Saints'!W32</f>
        <v>0</v>
      </c>
      <c r="Y33" s="2">
        <f>'New York Giants'!W33</f>
        <v>2</v>
      </c>
      <c r="Z33" s="2">
        <f>'New York Jets'!W33</f>
        <v>0</v>
      </c>
      <c r="AA33" s="2">
        <f>'Philadelphia Eagles'!W33</f>
        <v>0</v>
      </c>
      <c r="AB33" s="2">
        <f>'Pittsburgh Steelers'!W33</f>
        <v>8</v>
      </c>
      <c r="AC33" s="2">
        <f>'San Francisco 49ers'!W33</f>
        <v>9</v>
      </c>
      <c r="AD33" s="2">
        <f>'Seattle Seahawks'!W23</f>
        <v>0</v>
      </c>
      <c r="AE33" s="2">
        <f>'Tampa Bay Buccaneers'!W23</f>
        <v>3</v>
      </c>
      <c r="AF33" s="2">
        <f>'Tennessee Titans'!W33</f>
        <v>0</v>
      </c>
      <c r="AG33" s="2">
        <f>'Washington Commanders'!W33</f>
        <v>0</v>
      </c>
      <c r="AH33" s="17">
        <f t="shared" si="0"/>
        <v>99</v>
      </c>
      <c r="AI33">
        <v>0</v>
      </c>
    </row>
    <row r="34" spans="1:35" ht="15.75" customHeight="1" x14ac:dyDescent="0.2">
      <c r="A34" s="1">
        <v>1998</v>
      </c>
      <c r="B34" s="2">
        <f>'Arizona Cardinals'!W34</f>
        <v>3</v>
      </c>
      <c r="C34" s="2">
        <f>'Atlanta Falcons'!W34</f>
        <v>17</v>
      </c>
      <c r="D34" s="2">
        <f>'Baltimore Ravens'!W4</f>
        <v>0</v>
      </c>
      <c r="E34" s="2">
        <f>'Buffalo Bills'!W34</f>
        <v>1</v>
      </c>
      <c r="F34" s="2">
        <f>'Carolina Panthers'!W5</f>
        <v>0</v>
      </c>
      <c r="G34" s="2">
        <f>'Chicago Bears'!W34</f>
        <v>0</v>
      </c>
      <c r="H34" s="2">
        <f>'Cincinnati Bengals'!W32</f>
        <v>0</v>
      </c>
      <c r="I34" s="2">
        <f>'Cleveland Browns'!W34</f>
        <v>0</v>
      </c>
      <c r="J34" s="2">
        <f>'Dallas Cowboys'!W34</f>
        <v>2</v>
      </c>
      <c r="K34" s="2">
        <f>'Denver Broncos'!W34</f>
        <v>44</v>
      </c>
      <c r="L34" s="2">
        <f>'Detroit Lions'!W34</f>
        <v>0</v>
      </c>
      <c r="M34" s="2">
        <f>'Green Bay Packers'!W34</f>
        <v>2</v>
      </c>
      <c r="N34" s="2"/>
      <c r="O34" s="2">
        <f>'Indianapolis Colts'!W34</f>
        <v>0</v>
      </c>
      <c r="P34" s="2">
        <f>'Jacksonville Jaguars'!W5</f>
        <v>4</v>
      </c>
      <c r="Q34" s="2">
        <f>'Kansas City Chiefs'!W34</f>
        <v>0</v>
      </c>
      <c r="R34" s="2">
        <f>'Las Vegas Raiders'!W34</f>
        <v>0</v>
      </c>
      <c r="S34" s="2">
        <f>'Los Angeles Rams'!W34</f>
        <v>0</v>
      </c>
      <c r="T34" s="2">
        <f>'Los Angeles Chargers'!W34</f>
        <v>0</v>
      </c>
      <c r="U34" s="2">
        <f>'Minnesota Vikings'!W34</f>
        <v>8</v>
      </c>
      <c r="V34" s="2">
        <f>'Miami Dolphins'!W34</f>
        <v>3</v>
      </c>
      <c r="W34" s="2">
        <f>'New England Patriots'!W34</f>
        <v>1</v>
      </c>
      <c r="X34" s="2">
        <f>'New Orleans Saints'!W33</f>
        <v>0</v>
      </c>
      <c r="Y34" s="2">
        <f>'New York Giants'!W34</f>
        <v>0</v>
      </c>
      <c r="Z34" s="2">
        <f>'New York Jets'!W34</f>
        <v>8</v>
      </c>
      <c r="AA34" s="2">
        <f>'Philadelphia Eagles'!W34</f>
        <v>0</v>
      </c>
      <c r="AB34" s="2">
        <f>'Pittsburgh Steelers'!W34</f>
        <v>0</v>
      </c>
      <c r="AC34" s="2">
        <f>'San Francisco 49ers'!W34</f>
        <v>3</v>
      </c>
      <c r="AD34" s="2">
        <f>'Seattle Seahawks'!W24</f>
        <v>0</v>
      </c>
      <c r="AE34" s="2">
        <f>'Tampa Bay Buccaneers'!W24</f>
        <v>0</v>
      </c>
      <c r="AF34" s="2">
        <f>'Tennessee Titans'!W34</f>
        <v>0</v>
      </c>
      <c r="AG34" s="2">
        <f>'Washington Commanders'!W34</f>
        <v>0</v>
      </c>
      <c r="AH34" s="17">
        <f t="shared" si="0"/>
        <v>96</v>
      </c>
      <c r="AI34">
        <v>0</v>
      </c>
    </row>
    <row r="35" spans="1:35" ht="15.75" customHeight="1" x14ac:dyDescent="0.2">
      <c r="A35" s="1">
        <v>1999</v>
      </c>
      <c r="B35" s="2">
        <f>'Arizona Cardinals'!W35</f>
        <v>0</v>
      </c>
      <c r="C35" s="2">
        <f>'Atlanta Falcons'!W35</f>
        <v>0</v>
      </c>
      <c r="D35" s="2">
        <f>'Baltimore Ravens'!W5</f>
        <v>0</v>
      </c>
      <c r="E35" s="2">
        <f>'Buffalo Bills'!W35</f>
        <v>1</v>
      </c>
      <c r="F35" s="2">
        <f>'Carolina Panthers'!W6</f>
        <v>0</v>
      </c>
      <c r="G35" s="2">
        <f>'Chicago Bears'!W35</f>
        <v>0</v>
      </c>
      <c r="H35" s="2">
        <f>'Cincinnati Bengals'!W33</f>
        <v>0</v>
      </c>
      <c r="I35" s="2">
        <f>'Cleveland Browns'!W35</f>
        <v>0</v>
      </c>
      <c r="J35" s="2">
        <f>'Dallas Cowboys'!W35</f>
        <v>1</v>
      </c>
      <c r="K35" s="2">
        <f>'Denver Broncos'!W35</f>
        <v>0</v>
      </c>
      <c r="L35" s="2">
        <f>'Detroit Lions'!W35</f>
        <v>1</v>
      </c>
      <c r="M35" s="2">
        <f>'Green Bay Packers'!W35</f>
        <v>0</v>
      </c>
      <c r="N35" s="2"/>
      <c r="O35" s="2">
        <f>'Indianapolis Colts'!W35</f>
        <v>4</v>
      </c>
      <c r="P35" s="2">
        <f>'Jacksonville Jaguars'!W6</f>
        <v>8</v>
      </c>
      <c r="Q35" s="2">
        <f>'Kansas City Chiefs'!W35</f>
        <v>0</v>
      </c>
      <c r="R35" s="2">
        <f>'Las Vegas Raiders'!W35</f>
        <v>0</v>
      </c>
      <c r="S35" s="2">
        <f>'Los Angeles Rams'!W35</f>
        <v>44</v>
      </c>
      <c r="T35" s="2">
        <f>'Los Angeles Chargers'!W35</f>
        <v>0</v>
      </c>
      <c r="U35" s="2">
        <f>'Minnesota Vikings'!W35</f>
        <v>3</v>
      </c>
      <c r="V35" s="2">
        <f>'Miami Dolphins'!W35</f>
        <v>3</v>
      </c>
      <c r="W35" s="2">
        <f>'New England Patriots'!W35</f>
        <v>0</v>
      </c>
      <c r="X35" s="2">
        <f>'New Orleans Saints'!W34</f>
        <v>0</v>
      </c>
      <c r="Y35" s="2">
        <f>'New York Giants'!W35</f>
        <v>0</v>
      </c>
      <c r="Z35" s="2">
        <f>'New York Jets'!W35</f>
        <v>0</v>
      </c>
      <c r="AA35" s="2">
        <f>'Philadelphia Eagles'!W35</f>
        <v>0</v>
      </c>
      <c r="AB35" s="2">
        <f>'Pittsburgh Steelers'!W35</f>
        <v>0</v>
      </c>
      <c r="AC35" s="2">
        <f>'San Francisco 49ers'!W35</f>
        <v>0</v>
      </c>
      <c r="AD35" s="2">
        <f>'Seattle Seahawks'!W25</f>
        <v>2</v>
      </c>
      <c r="AE35" s="2">
        <f>'Tampa Bay Buccaneers'!W25</f>
        <v>9</v>
      </c>
      <c r="AF35" s="2">
        <f>'Tennessee Titans'!W35</f>
        <v>16</v>
      </c>
      <c r="AG35" s="2">
        <f>'Washington Commanders'!W35</f>
        <v>4</v>
      </c>
      <c r="AH35" s="17">
        <f t="shared" si="0"/>
        <v>96</v>
      </c>
      <c r="AI35">
        <v>0</v>
      </c>
    </row>
    <row r="36" spans="1:35" ht="15.75" customHeight="1" x14ac:dyDescent="0.2">
      <c r="A36" s="1">
        <v>2000</v>
      </c>
      <c r="B36" s="2">
        <f>'Arizona Cardinals'!W36</f>
        <v>0</v>
      </c>
      <c r="C36" s="2">
        <f>'Atlanta Falcons'!W36</f>
        <v>0</v>
      </c>
      <c r="D36" s="2">
        <f>'Baltimore Ravens'!W6</f>
        <v>40</v>
      </c>
      <c r="E36" s="2">
        <f>'Buffalo Bills'!W36</f>
        <v>0</v>
      </c>
      <c r="F36" s="2">
        <f>'Carolina Panthers'!W7</f>
        <v>0</v>
      </c>
      <c r="G36" s="2">
        <f>'Chicago Bears'!W36</f>
        <v>0</v>
      </c>
      <c r="H36" s="2">
        <f>'Cincinnati Bengals'!W34</f>
        <v>0</v>
      </c>
      <c r="I36" s="2">
        <f>'Cleveland Browns'!W36</f>
        <v>0</v>
      </c>
      <c r="J36" s="2">
        <f>'Dallas Cowboys'!W36</f>
        <v>0</v>
      </c>
      <c r="K36" s="2">
        <f>'Denver Broncos'!W36</f>
        <v>1</v>
      </c>
      <c r="L36" s="2">
        <f>'Detroit Lions'!W36</f>
        <v>0</v>
      </c>
      <c r="M36" s="2">
        <f>'Green Bay Packers'!W36</f>
        <v>0</v>
      </c>
      <c r="N36" s="2"/>
      <c r="O36" s="2">
        <f>'Indianapolis Colts'!W36</f>
        <v>1</v>
      </c>
      <c r="P36" s="2">
        <f>'Jacksonville Jaguars'!W7</f>
        <v>0</v>
      </c>
      <c r="Q36" s="2">
        <f>'Kansas City Chiefs'!W36</f>
        <v>0</v>
      </c>
      <c r="R36" s="2">
        <f>'Las Vegas Raiders'!W36</f>
        <v>8</v>
      </c>
      <c r="S36" s="2">
        <f>'Los Angeles Rams'!W36</f>
        <v>5</v>
      </c>
      <c r="T36" s="2">
        <f>'Los Angeles Chargers'!W36</f>
        <v>0</v>
      </c>
      <c r="U36" s="2">
        <f>'Minnesota Vikings'!W36</f>
        <v>8</v>
      </c>
      <c r="V36" s="2">
        <f>'Miami Dolphins'!W36</f>
        <v>4</v>
      </c>
      <c r="W36" s="2">
        <f>'New England Patriots'!W36</f>
        <v>0</v>
      </c>
      <c r="X36" s="2">
        <f>'New Orleans Saints'!W35</f>
        <v>4</v>
      </c>
      <c r="Y36" s="2">
        <f>'New York Giants'!W36</f>
        <v>17</v>
      </c>
      <c r="Z36" s="2">
        <f>'New York Jets'!W36</f>
        <v>0</v>
      </c>
      <c r="AA36" s="2">
        <f>'Philadelphia Eagles'!W36</f>
        <v>3</v>
      </c>
      <c r="AB36" s="2">
        <f>'Pittsburgh Steelers'!W36</f>
        <v>0</v>
      </c>
      <c r="AC36" s="2">
        <f>'San Francisco 49ers'!W36</f>
        <v>0</v>
      </c>
      <c r="AD36" s="2">
        <f>'Seattle Seahawks'!W26</f>
        <v>0</v>
      </c>
      <c r="AE36" s="2">
        <f>'Tampa Bay Buccaneers'!W26</f>
        <v>1</v>
      </c>
      <c r="AF36" s="2">
        <f>'Tennessee Titans'!W36</f>
        <v>4</v>
      </c>
      <c r="AG36" s="2">
        <f>'Washington Commanders'!W36</f>
        <v>0</v>
      </c>
      <c r="AH36" s="17">
        <f t="shared" si="0"/>
        <v>96</v>
      </c>
      <c r="AI36">
        <v>0</v>
      </c>
    </row>
    <row r="37" spans="1:35" ht="15.75" customHeight="1" x14ac:dyDescent="0.2">
      <c r="A37" s="1">
        <v>2001</v>
      </c>
      <c r="B37" s="2">
        <f>'Arizona Cardinals'!W37</f>
        <v>0</v>
      </c>
      <c r="C37" s="2">
        <f>'Atlanta Falcons'!W37</f>
        <v>0</v>
      </c>
      <c r="D37" s="2">
        <f>'Baltimore Ravens'!W7</f>
        <v>3</v>
      </c>
      <c r="E37" s="2">
        <f>'Buffalo Bills'!W37</f>
        <v>0</v>
      </c>
      <c r="F37" s="2">
        <f>'Carolina Panthers'!W8</f>
        <v>0</v>
      </c>
      <c r="G37" s="2">
        <f>'Chicago Bears'!W37</f>
        <v>4</v>
      </c>
      <c r="H37" s="2">
        <f>'Cincinnati Bengals'!W35</f>
        <v>0</v>
      </c>
      <c r="I37" s="2">
        <f>'Cleveland Browns'!W37</f>
        <v>0</v>
      </c>
      <c r="J37" s="2">
        <f>'Dallas Cowboys'!W37</f>
        <v>0</v>
      </c>
      <c r="K37" s="2">
        <f>'Denver Broncos'!W37</f>
        <v>0</v>
      </c>
      <c r="L37" s="2">
        <f>'Detroit Lions'!W37</f>
        <v>0</v>
      </c>
      <c r="M37" s="2">
        <f>'Green Bay Packers'!W37</f>
        <v>3</v>
      </c>
      <c r="N37" s="2"/>
      <c r="O37" s="2">
        <f>'Indianapolis Colts'!W37</f>
        <v>0</v>
      </c>
      <c r="P37" s="2">
        <f>'Jacksonville Jaguars'!W8</f>
        <v>0</v>
      </c>
      <c r="Q37" s="2">
        <f>'Kansas City Chiefs'!W37</f>
        <v>0</v>
      </c>
      <c r="R37" s="2">
        <f>'Las Vegas Raiders'!W37</f>
        <v>4</v>
      </c>
      <c r="S37" s="2">
        <f>'Los Angeles Rams'!W37</f>
        <v>21</v>
      </c>
      <c r="T37" s="2">
        <f>'Los Angeles Chargers'!W37</f>
        <v>0</v>
      </c>
      <c r="U37" s="2">
        <f>'Minnesota Vikings'!W37</f>
        <v>0</v>
      </c>
      <c r="V37" s="2">
        <f>'Miami Dolphins'!W37</f>
        <v>1</v>
      </c>
      <c r="W37" s="2">
        <f>'New England Patriots'!W37</f>
        <v>40</v>
      </c>
      <c r="X37" s="2">
        <f>'New Orleans Saints'!W36</f>
        <v>0</v>
      </c>
      <c r="Y37" s="2">
        <f>'New York Giants'!W37</f>
        <v>1</v>
      </c>
      <c r="Z37" s="2">
        <f>'New York Jets'!W37</f>
        <v>1</v>
      </c>
      <c r="AA37" s="2">
        <f>'Philadelphia Eagles'!W37</f>
        <v>8</v>
      </c>
      <c r="AB37" s="2">
        <f>'Pittsburgh Steelers'!W37</f>
        <v>8</v>
      </c>
      <c r="AC37" s="2">
        <f>'San Francisco 49ers'!W37</f>
        <v>1</v>
      </c>
      <c r="AD37" s="2">
        <f>'Seattle Seahawks'!W27</f>
        <v>0</v>
      </c>
      <c r="AE37" s="2">
        <f>'Tampa Bay Buccaneers'!W27</f>
        <v>1</v>
      </c>
      <c r="AF37" s="2">
        <f>'Tennessee Titans'!W37</f>
        <v>0</v>
      </c>
      <c r="AG37" s="2">
        <f>'Washington Commanders'!W37</f>
        <v>0</v>
      </c>
      <c r="AH37" s="17">
        <f t="shared" si="0"/>
        <v>96</v>
      </c>
      <c r="AI37">
        <v>0</v>
      </c>
    </row>
    <row r="38" spans="1:35" ht="15.75" customHeight="1" x14ac:dyDescent="0.2">
      <c r="A38" s="1">
        <v>2002</v>
      </c>
      <c r="B38" s="2">
        <f>'Arizona Cardinals'!W38</f>
        <v>0</v>
      </c>
      <c r="C38" s="2">
        <f>'Atlanta Falcons'!W38</f>
        <v>3</v>
      </c>
      <c r="D38" s="2">
        <f>'Baltimore Ravens'!W8</f>
        <v>0</v>
      </c>
      <c r="E38" s="2">
        <f>'Buffalo Bills'!W38</f>
        <v>0</v>
      </c>
      <c r="F38" s="2">
        <f>'Carolina Panthers'!W9</f>
        <v>0</v>
      </c>
      <c r="G38" s="2">
        <f>'Chicago Bears'!W38</f>
        <v>0</v>
      </c>
      <c r="H38" s="2">
        <f>'Cincinnati Bengals'!W36</f>
        <v>0</v>
      </c>
      <c r="I38" s="2">
        <f>'Cleveland Browns'!W38</f>
        <v>1</v>
      </c>
      <c r="J38" s="2">
        <f>'Dallas Cowboys'!W38</f>
        <v>0</v>
      </c>
      <c r="K38" s="2">
        <f>'Denver Broncos'!W38</f>
        <v>0</v>
      </c>
      <c r="L38" s="2">
        <f>'Detroit Lions'!W38</f>
        <v>0</v>
      </c>
      <c r="M38" s="2">
        <f>'Green Bay Packers'!W38</f>
        <v>2</v>
      </c>
      <c r="N38" s="2">
        <f>'Houston Texans'!W2</f>
        <v>0</v>
      </c>
      <c r="O38" s="2">
        <f>'Indianapolis Colts'!W38</f>
        <v>1</v>
      </c>
      <c r="P38" s="2">
        <f>'Jacksonville Jaguars'!W9</f>
        <v>0</v>
      </c>
      <c r="Q38" s="2">
        <f>'Kansas City Chiefs'!W38</f>
        <v>1</v>
      </c>
      <c r="R38" s="2">
        <f>'Las Vegas Raiders'!W38</f>
        <v>20</v>
      </c>
      <c r="S38" s="2">
        <f>'Los Angeles Rams'!W38</f>
        <v>0</v>
      </c>
      <c r="T38" s="2">
        <f>'Los Angeles Chargers'!W38</f>
        <v>0</v>
      </c>
      <c r="U38" s="2">
        <f>'Minnesota Vikings'!W38</f>
        <v>0</v>
      </c>
      <c r="V38" s="2">
        <f>'Miami Dolphins'!W38</f>
        <v>0</v>
      </c>
      <c r="W38" s="2">
        <f>'New England Patriots'!W38</f>
        <v>0</v>
      </c>
      <c r="X38" s="2">
        <f>'New Orleans Saints'!W37</f>
        <v>0</v>
      </c>
      <c r="Y38" s="2">
        <f>'New York Giants'!W38</f>
        <v>1</v>
      </c>
      <c r="Z38" s="2">
        <f>'New York Jets'!W38</f>
        <v>4</v>
      </c>
      <c r="AA38" s="2">
        <f>'Philadelphia Eagles'!W38</f>
        <v>8</v>
      </c>
      <c r="AB38" s="2">
        <f>'Pittsburgh Steelers'!W38</f>
        <v>4</v>
      </c>
      <c r="AC38" s="2">
        <f>'San Francisco 49ers'!W38</f>
        <v>4</v>
      </c>
      <c r="AD38" s="2">
        <f>'Seattle Seahawks'!W28</f>
        <v>0</v>
      </c>
      <c r="AE38" s="2">
        <f>'Tampa Bay Buccaneers'!W28</f>
        <v>41</v>
      </c>
      <c r="AF38" s="2">
        <f>'Tennessee Titans'!W38</f>
        <v>8</v>
      </c>
      <c r="AG38" s="2">
        <f>'Washington Commanders'!W38</f>
        <v>0</v>
      </c>
      <c r="AH38" s="17">
        <f t="shared" si="0"/>
        <v>98</v>
      </c>
      <c r="AI38">
        <v>0</v>
      </c>
    </row>
    <row r="39" spans="1:35" ht="15.75" customHeight="1" x14ac:dyDescent="0.2">
      <c r="A39" s="1">
        <v>2003</v>
      </c>
      <c r="B39" s="2">
        <f>'Arizona Cardinals'!W39</f>
        <v>0</v>
      </c>
      <c r="C39" s="2">
        <f>'Atlanta Falcons'!W39</f>
        <v>0</v>
      </c>
      <c r="D39" s="2">
        <f>'Baltimore Ravens'!W9</f>
        <v>4</v>
      </c>
      <c r="E39" s="2">
        <f>'Buffalo Bills'!W39</f>
        <v>0</v>
      </c>
      <c r="F39" s="2">
        <f>'Carolina Panthers'!W10</f>
        <v>17</v>
      </c>
      <c r="G39" s="2">
        <f>'Chicago Bears'!W39</f>
        <v>0</v>
      </c>
      <c r="H39" s="2">
        <f>'Cincinnati Bengals'!W37</f>
        <v>0</v>
      </c>
      <c r="I39" s="2">
        <f>'Cleveland Browns'!W39</f>
        <v>0</v>
      </c>
      <c r="J39" s="2">
        <f>'Dallas Cowboys'!W39</f>
        <v>1</v>
      </c>
      <c r="K39" s="2">
        <f>'Denver Broncos'!W39</f>
        <v>1</v>
      </c>
      <c r="L39" s="2">
        <f>'Detroit Lions'!W39</f>
        <v>0</v>
      </c>
      <c r="M39" s="2">
        <f>'Green Bay Packers'!W39</f>
        <v>4</v>
      </c>
      <c r="N39" s="2">
        <f>'Houston Texans'!W3</f>
        <v>0</v>
      </c>
      <c r="O39" s="2">
        <f>'Indianapolis Colts'!W39</f>
        <v>11</v>
      </c>
      <c r="P39" s="2">
        <f>'Jacksonville Jaguars'!W10</f>
        <v>0</v>
      </c>
      <c r="Q39" s="2">
        <f>'Kansas City Chiefs'!W39</f>
        <v>4</v>
      </c>
      <c r="R39" s="2">
        <f>'Las Vegas Raiders'!W39</f>
        <v>0</v>
      </c>
      <c r="S39" s="2">
        <f>'Los Angeles Rams'!W39</f>
        <v>4</v>
      </c>
      <c r="T39" s="2">
        <f>'Los Angeles Chargers'!W39</f>
        <v>0</v>
      </c>
      <c r="U39" s="2">
        <f>'Minnesota Vikings'!W39</f>
        <v>0</v>
      </c>
      <c r="V39" s="2">
        <f>'Miami Dolphins'!W39</f>
        <v>0</v>
      </c>
      <c r="W39" s="2">
        <f>'New England Patriots'!W39</f>
        <v>40</v>
      </c>
      <c r="X39" s="2">
        <f>'New Orleans Saints'!W38</f>
        <v>0</v>
      </c>
      <c r="Y39" s="2">
        <f>'New York Giants'!W39</f>
        <v>0</v>
      </c>
      <c r="Z39" s="2">
        <f>'New York Jets'!W39</f>
        <v>0</v>
      </c>
      <c r="AA39" s="2">
        <f>'Philadelphia Eagles'!W39</f>
        <v>8</v>
      </c>
      <c r="AB39" s="2">
        <f>'Pittsburgh Steelers'!W39</f>
        <v>0</v>
      </c>
      <c r="AC39" s="2">
        <f>'San Francisco 49ers'!W39</f>
        <v>0</v>
      </c>
      <c r="AD39" s="2">
        <f>'Seattle Seahawks'!W29</f>
        <v>1</v>
      </c>
      <c r="AE39" s="2">
        <f>'Tampa Bay Buccaneers'!W29</f>
        <v>0</v>
      </c>
      <c r="AF39" s="2">
        <f>'Tennessee Titans'!W39</f>
        <v>6</v>
      </c>
      <c r="AG39" s="2">
        <f>'Washington Commanders'!W39</f>
        <v>0</v>
      </c>
      <c r="AH39" s="17">
        <f t="shared" si="0"/>
        <v>101</v>
      </c>
      <c r="AI39">
        <v>0</v>
      </c>
    </row>
    <row r="40" spans="1:35" ht="15.75" customHeight="1" x14ac:dyDescent="0.2">
      <c r="A40" s="1">
        <v>2004</v>
      </c>
      <c r="B40" s="2">
        <f>'Arizona Cardinals'!W40</f>
        <v>0</v>
      </c>
      <c r="C40" s="2">
        <f>'Atlanta Falcons'!W40</f>
        <v>8</v>
      </c>
      <c r="D40" s="2">
        <f>'Baltimore Ravens'!W10</f>
        <v>1</v>
      </c>
      <c r="E40" s="2">
        <f>'Buffalo Bills'!W40</f>
        <v>0</v>
      </c>
      <c r="F40" s="2">
        <f>'Carolina Panthers'!W11</f>
        <v>0</v>
      </c>
      <c r="G40" s="2">
        <f>'Chicago Bears'!W40</f>
        <v>0</v>
      </c>
      <c r="H40" s="2">
        <f>'Cincinnati Bengals'!W38</f>
        <v>0</v>
      </c>
      <c r="I40" s="2">
        <f>'Cleveland Browns'!W40</f>
        <v>0</v>
      </c>
      <c r="J40" s="2">
        <f>'Dallas Cowboys'!W40</f>
        <v>0</v>
      </c>
      <c r="K40" s="2">
        <f>'Denver Broncos'!W40</f>
        <v>1</v>
      </c>
      <c r="L40" s="2">
        <f>'Detroit Lions'!W40</f>
        <v>0</v>
      </c>
      <c r="M40" s="2">
        <f>'Green Bay Packers'!W40</f>
        <v>2</v>
      </c>
      <c r="N40" s="2">
        <f>'Houston Texans'!W4</f>
        <v>0</v>
      </c>
      <c r="O40" s="2">
        <f>'Indianapolis Colts'!W40</f>
        <v>8</v>
      </c>
      <c r="P40" s="2">
        <f>'Jacksonville Jaguars'!W11</f>
        <v>0</v>
      </c>
      <c r="Q40" s="2">
        <f>'Kansas City Chiefs'!W40</f>
        <v>0</v>
      </c>
      <c r="R40" s="2">
        <f>'Las Vegas Raiders'!W40</f>
        <v>0</v>
      </c>
      <c r="S40" s="2">
        <f>'Los Angeles Rams'!W40</f>
        <v>3</v>
      </c>
      <c r="T40" s="2">
        <f>'Los Angeles Chargers'!W40</f>
        <v>2</v>
      </c>
      <c r="U40" s="2">
        <f>'Minnesota Vikings'!W40</f>
        <v>3</v>
      </c>
      <c r="V40" s="2">
        <f>'Miami Dolphins'!W40</f>
        <v>0</v>
      </c>
      <c r="W40" s="2">
        <f>'New England Patriots'!W40</f>
        <v>40</v>
      </c>
      <c r="X40" s="2">
        <f>'New Orleans Saints'!W39</f>
        <v>0</v>
      </c>
      <c r="Y40" s="2">
        <f>'New York Giants'!W40</f>
        <v>0</v>
      </c>
      <c r="Z40" s="2">
        <f>'New York Jets'!W40</f>
        <v>3</v>
      </c>
      <c r="AA40" s="2">
        <f>'Philadelphia Eagles'!W40</f>
        <v>17</v>
      </c>
      <c r="AB40" s="2">
        <f>'Pittsburgh Steelers'!W40</f>
        <v>8</v>
      </c>
      <c r="AC40" s="2">
        <f>'San Francisco 49ers'!W40</f>
        <v>0</v>
      </c>
      <c r="AD40" s="2">
        <f>'Seattle Seahawks'!W30</f>
        <v>2</v>
      </c>
      <c r="AE40" s="2">
        <f>'Tampa Bay Buccaneers'!W30</f>
        <v>0</v>
      </c>
      <c r="AF40" s="2">
        <f>'Tennessee Titans'!W40</f>
        <v>0</v>
      </c>
      <c r="AG40" s="2">
        <f>'Washington Commanders'!W40</f>
        <v>0</v>
      </c>
      <c r="AH40" s="17">
        <f t="shared" si="0"/>
        <v>98</v>
      </c>
      <c r="AI40">
        <v>0</v>
      </c>
    </row>
    <row r="41" spans="1:35" ht="15.75" customHeight="1" x14ac:dyDescent="0.2">
      <c r="A41" s="1">
        <v>2005</v>
      </c>
      <c r="B41" s="2">
        <f>'Arizona Cardinals'!W41</f>
        <v>0</v>
      </c>
      <c r="C41" s="2">
        <f>'Atlanta Falcons'!W41</f>
        <v>0</v>
      </c>
      <c r="D41" s="2">
        <f>'Baltimore Ravens'!W11</f>
        <v>0</v>
      </c>
      <c r="E41" s="2">
        <f>'Buffalo Bills'!W41</f>
        <v>0</v>
      </c>
      <c r="F41" s="2">
        <f>'Carolina Panthers'!W12</f>
        <v>7</v>
      </c>
      <c r="G41" s="2">
        <f>'Chicago Bears'!W41</f>
        <v>5</v>
      </c>
      <c r="H41" s="2">
        <f>'Cincinnati Bengals'!W39</f>
        <v>2</v>
      </c>
      <c r="I41" s="2">
        <f>'Cleveland Browns'!W41</f>
        <v>0</v>
      </c>
      <c r="J41" s="2">
        <f>'Dallas Cowboys'!W41</f>
        <v>0</v>
      </c>
      <c r="K41" s="2">
        <f>'Denver Broncos'!W41</f>
        <v>8</v>
      </c>
      <c r="L41" s="2">
        <f>'Detroit Lions'!W41</f>
        <v>0</v>
      </c>
      <c r="M41" s="2">
        <f>'Green Bay Packers'!W41</f>
        <v>0</v>
      </c>
      <c r="N41" s="2">
        <f>'Houston Texans'!W5</f>
        <v>0</v>
      </c>
      <c r="O41" s="2">
        <f>'Indianapolis Colts'!W41</f>
        <v>4</v>
      </c>
      <c r="P41" s="2">
        <f>'Jacksonville Jaguars'!W12</f>
        <v>1</v>
      </c>
      <c r="Q41" s="2">
        <f>'Kansas City Chiefs'!W41</f>
        <v>0</v>
      </c>
      <c r="R41" s="2">
        <f>'Las Vegas Raiders'!W41</f>
        <v>0</v>
      </c>
      <c r="S41" s="2">
        <f>'Los Angeles Rams'!W41</f>
        <v>0</v>
      </c>
      <c r="T41" s="2">
        <f>'Los Angeles Chargers'!W41</f>
        <v>0</v>
      </c>
      <c r="U41" s="2">
        <f>'Minnesota Vikings'!W41</f>
        <v>0</v>
      </c>
      <c r="V41" s="2">
        <f>'Miami Dolphins'!W41</f>
        <v>0</v>
      </c>
      <c r="W41" s="2">
        <f>'New England Patriots'!W41</f>
        <v>4</v>
      </c>
      <c r="X41" s="2">
        <f>'New Orleans Saints'!W40</f>
        <v>0</v>
      </c>
      <c r="Y41" s="2">
        <f>'New York Giants'!W41</f>
        <v>2</v>
      </c>
      <c r="Z41" s="2">
        <f>'New York Jets'!W41</f>
        <v>0</v>
      </c>
      <c r="AA41" s="2">
        <f>'Philadelphia Eagles'!W41</f>
        <v>0</v>
      </c>
      <c r="AB41" s="2">
        <f>'Pittsburgh Steelers'!W41</f>
        <v>39</v>
      </c>
      <c r="AC41" s="2">
        <f>'San Francisco 49ers'!W41</f>
        <v>0</v>
      </c>
      <c r="AD41" s="2">
        <f>'Seattle Seahawks'!W31</f>
        <v>21</v>
      </c>
      <c r="AE41" s="2">
        <f>'Tampa Bay Buccaneers'!W31</f>
        <v>2</v>
      </c>
      <c r="AF41" s="2">
        <f>'Tennessee Titans'!W41</f>
        <v>0</v>
      </c>
      <c r="AG41" s="2">
        <f>'Washington Commanders'!W41</f>
        <v>3</v>
      </c>
      <c r="AH41" s="17">
        <f t="shared" si="0"/>
        <v>98</v>
      </c>
      <c r="AI41">
        <v>0</v>
      </c>
    </row>
    <row r="42" spans="1:35" ht="15.75" customHeight="1" x14ac:dyDescent="0.2">
      <c r="A42" s="1">
        <v>2006</v>
      </c>
      <c r="B42" s="2">
        <f>'Arizona Cardinals'!W42</f>
        <v>0</v>
      </c>
      <c r="C42" s="2">
        <f>'Atlanta Falcons'!W42</f>
        <v>0</v>
      </c>
      <c r="D42" s="2">
        <f>'Baltimore Ravens'!W12</f>
        <v>4</v>
      </c>
      <c r="E42" s="2">
        <f>'Buffalo Bills'!W42</f>
        <v>0</v>
      </c>
      <c r="F42" s="2">
        <f>'Carolina Panthers'!W13</f>
        <v>0</v>
      </c>
      <c r="G42" s="2">
        <f>'Chicago Bears'!W42</f>
        <v>17</v>
      </c>
      <c r="H42" s="2">
        <f>'Cincinnati Bengals'!W40</f>
        <v>0</v>
      </c>
      <c r="I42" s="2">
        <f>'Cleveland Browns'!W42</f>
        <v>0</v>
      </c>
      <c r="J42" s="2">
        <f>'Dallas Cowboys'!W42</f>
        <v>1</v>
      </c>
      <c r="K42" s="2">
        <f>'Denver Broncos'!W42</f>
        <v>0</v>
      </c>
      <c r="L42" s="2">
        <f>'Detroit Lions'!W42</f>
        <v>0</v>
      </c>
      <c r="M42" s="2">
        <f>'Green Bay Packers'!W42</f>
        <v>0</v>
      </c>
      <c r="N42" s="2">
        <f>'Houston Texans'!W6</f>
        <v>0</v>
      </c>
      <c r="O42" s="2">
        <f>'Indianapolis Colts'!W42</f>
        <v>40</v>
      </c>
      <c r="P42" s="2">
        <f>'Jacksonville Jaguars'!W13</f>
        <v>0</v>
      </c>
      <c r="Q42" s="2">
        <f>'Kansas City Chiefs'!W42</f>
        <v>1</v>
      </c>
      <c r="R42" s="2">
        <f>'Las Vegas Raiders'!W42</f>
        <v>0</v>
      </c>
      <c r="S42" s="2">
        <f>'Los Angeles Rams'!W42</f>
        <v>0</v>
      </c>
      <c r="T42" s="2">
        <f>'Los Angeles Chargers'!W42</f>
        <v>8</v>
      </c>
      <c r="U42" s="2">
        <f>'Minnesota Vikings'!W42</f>
        <v>0</v>
      </c>
      <c r="V42" s="2">
        <f>'Miami Dolphins'!W42</f>
        <v>1</v>
      </c>
      <c r="W42" s="2">
        <f>'New England Patriots'!W42</f>
        <v>8</v>
      </c>
      <c r="X42" s="2">
        <f>'New Orleans Saints'!W41</f>
        <v>8</v>
      </c>
      <c r="Y42" s="2">
        <f>'New York Giants'!W42</f>
        <v>1</v>
      </c>
      <c r="Z42" s="2">
        <f>'New York Jets'!W42</f>
        <v>1</v>
      </c>
      <c r="AA42" s="2">
        <f>'Philadelphia Eagles'!W42</f>
        <v>4</v>
      </c>
      <c r="AB42" s="2">
        <f>'Pittsburgh Steelers'!W42</f>
        <v>0</v>
      </c>
      <c r="AC42" s="2">
        <f>'San Francisco 49ers'!W42</f>
        <v>0</v>
      </c>
      <c r="AD42" s="2">
        <f>'Seattle Seahawks'!W32</f>
        <v>4</v>
      </c>
      <c r="AE42" s="2">
        <f>'Tampa Bay Buccaneers'!W32</f>
        <v>0</v>
      </c>
      <c r="AF42" s="2">
        <f>'Tennessee Titans'!W42</f>
        <v>0</v>
      </c>
      <c r="AG42" s="2">
        <f>'Washington Commanders'!W42</f>
        <v>0</v>
      </c>
      <c r="AH42" s="17">
        <f t="shared" si="0"/>
        <v>98</v>
      </c>
      <c r="AI42">
        <v>0</v>
      </c>
    </row>
    <row r="43" spans="1:35" ht="15.75" customHeight="1" x14ac:dyDescent="0.2">
      <c r="A43" s="1">
        <v>2007</v>
      </c>
      <c r="B43" s="2">
        <f>'Arizona Cardinals'!W43</f>
        <v>0</v>
      </c>
      <c r="C43" s="2">
        <f>'Atlanta Falcons'!W43</f>
        <v>0</v>
      </c>
      <c r="D43" s="2">
        <f>'Baltimore Ravens'!W13</f>
        <v>0</v>
      </c>
      <c r="E43" s="2">
        <f>'Buffalo Bills'!W43</f>
        <v>0</v>
      </c>
      <c r="F43" s="2">
        <f>'Carolina Panthers'!W14</f>
        <v>0</v>
      </c>
      <c r="G43" s="2">
        <f>'Chicago Bears'!W43</f>
        <v>0</v>
      </c>
      <c r="H43" s="2">
        <f>'Cincinnati Bengals'!W41</f>
        <v>0</v>
      </c>
      <c r="I43" s="2">
        <f>'Cleveland Browns'!W43</f>
        <v>0</v>
      </c>
      <c r="J43" s="2">
        <f>'Dallas Cowboys'!W43</f>
        <v>4</v>
      </c>
      <c r="K43" s="2">
        <f>'Denver Broncos'!W43</f>
        <v>0</v>
      </c>
      <c r="L43" s="2">
        <f>'Detroit Lions'!W43</f>
        <v>0</v>
      </c>
      <c r="M43" s="2">
        <f>'Green Bay Packers'!W43</f>
        <v>8</v>
      </c>
      <c r="N43" s="2">
        <f>'Houston Texans'!W7</f>
        <v>0</v>
      </c>
      <c r="O43" s="2">
        <f>'Indianapolis Colts'!W43</f>
        <v>5</v>
      </c>
      <c r="P43" s="2">
        <f>'Jacksonville Jaguars'!W14</f>
        <v>3</v>
      </c>
      <c r="Q43" s="2">
        <f>'Kansas City Chiefs'!W43</f>
        <v>0</v>
      </c>
      <c r="R43" s="2">
        <f>'Las Vegas Raiders'!W43</f>
        <v>0</v>
      </c>
      <c r="S43" s="2">
        <f>'Los Angeles Rams'!W43</f>
        <v>0</v>
      </c>
      <c r="T43" s="2">
        <f>'Los Angeles Chargers'!W43</f>
        <v>8</v>
      </c>
      <c r="U43" s="2">
        <f>'Minnesota Vikings'!W43</f>
        <v>0</v>
      </c>
      <c r="V43" s="2">
        <f>'Miami Dolphins'!W43</f>
        <v>0</v>
      </c>
      <c r="W43" s="2">
        <f>'New England Patriots'!W43</f>
        <v>21</v>
      </c>
      <c r="X43" s="2">
        <f>'New Orleans Saints'!W42</f>
        <v>0</v>
      </c>
      <c r="Y43" s="2">
        <f>'New York Giants'!W43</f>
        <v>39</v>
      </c>
      <c r="Z43" s="2">
        <f>'New York Jets'!W43</f>
        <v>0</v>
      </c>
      <c r="AA43" s="2">
        <f>'Philadelphia Eagles'!W43</f>
        <v>0</v>
      </c>
      <c r="AB43" s="2">
        <f>'Pittsburgh Steelers'!W43</f>
        <v>2</v>
      </c>
      <c r="AC43" s="2">
        <f>'San Francisco 49ers'!W43</f>
        <v>0</v>
      </c>
      <c r="AD43" s="2">
        <f>'Seattle Seahawks'!W33</f>
        <v>4</v>
      </c>
      <c r="AE43" s="2">
        <f>'Tampa Bay Buccaneers'!W33</f>
        <v>2</v>
      </c>
      <c r="AF43" s="2">
        <f>'Tennessee Titans'!W43</f>
        <v>1</v>
      </c>
      <c r="AG43" s="2">
        <f>'Washington Commanders'!W43</f>
        <v>1</v>
      </c>
      <c r="AH43" s="17">
        <f t="shared" si="0"/>
        <v>98</v>
      </c>
      <c r="AI43">
        <v>0</v>
      </c>
    </row>
    <row r="44" spans="1:35" ht="15.75" customHeight="1" x14ac:dyDescent="0.2">
      <c r="A44" s="1">
        <v>2008</v>
      </c>
      <c r="B44" s="2">
        <f>'Arizona Cardinals'!W44</f>
        <v>17</v>
      </c>
      <c r="C44" s="2">
        <f>'Atlanta Falcons'!W44</f>
        <v>1</v>
      </c>
      <c r="D44" s="2">
        <f>'Baltimore Ravens'!W14</f>
        <v>7</v>
      </c>
      <c r="E44" s="2">
        <f>'Buffalo Bills'!W44</f>
        <v>0</v>
      </c>
      <c r="F44" s="2">
        <f>'Carolina Panthers'!W15</f>
        <v>4</v>
      </c>
      <c r="G44" s="2">
        <f>'Chicago Bears'!W44</f>
        <v>0</v>
      </c>
      <c r="H44" s="2">
        <f>'Cincinnati Bengals'!W42</f>
        <v>0</v>
      </c>
      <c r="I44" s="2">
        <f>'Cleveland Browns'!W44</f>
        <v>0</v>
      </c>
      <c r="J44" s="2">
        <f>'Dallas Cowboys'!W44</f>
        <v>0</v>
      </c>
      <c r="K44" s="2">
        <f>'Denver Broncos'!W44</f>
        <v>0</v>
      </c>
      <c r="L44" s="2">
        <f>'Detroit Lions'!W44</f>
        <v>0</v>
      </c>
      <c r="M44" s="2">
        <f>'Green Bay Packers'!W44</f>
        <v>0</v>
      </c>
      <c r="N44" s="2">
        <f>'Houston Texans'!W8</f>
        <v>0</v>
      </c>
      <c r="O44" s="2">
        <f>'Indianapolis Colts'!W44</f>
        <v>4</v>
      </c>
      <c r="P44" s="2">
        <f>'Jacksonville Jaguars'!W15</f>
        <v>0</v>
      </c>
      <c r="Q44" s="2">
        <f>'Kansas City Chiefs'!W44</f>
        <v>0</v>
      </c>
      <c r="R44" s="2">
        <f>'Las Vegas Raiders'!W44</f>
        <v>0</v>
      </c>
      <c r="S44" s="2">
        <f>'Los Angeles Rams'!W44</f>
        <v>0</v>
      </c>
      <c r="T44" s="2">
        <f>'Los Angeles Chargers'!W44</f>
        <v>4</v>
      </c>
      <c r="U44" s="2">
        <f>'Minnesota Vikings'!W44</f>
        <v>2</v>
      </c>
      <c r="V44" s="2">
        <f>'Miami Dolphins'!W44</f>
        <v>2</v>
      </c>
      <c r="W44" s="2">
        <f>'New England Patriots'!W44</f>
        <v>0</v>
      </c>
      <c r="X44" s="2">
        <f>'New Orleans Saints'!W43</f>
        <v>1</v>
      </c>
      <c r="Y44" s="2">
        <f>'New York Giants'!W44</f>
        <v>4</v>
      </c>
      <c r="Z44" s="2">
        <f>'New York Jets'!W44</f>
        <v>0</v>
      </c>
      <c r="AA44" s="2">
        <f>'Philadelphia Eagles'!W44</f>
        <v>7</v>
      </c>
      <c r="AB44" s="2">
        <f>'Pittsburgh Steelers'!W44</f>
        <v>41</v>
      </c>
      <c r="AC44" s="2">
        <f>'San Francisco 49ers'!W44</f>
        <v>0</v>
      </c>
      <c r="AD44" s="2">
        <f>'Seattle Seahawks'!W34</f>
        <v>0</v>
      </c>
      <c r="AE44" s="2">
        <f>'Tampa Bay Buccaneers'!W34</f>
        <v>0</v>
      </c>
      <c r="AF44" s="2">
        <f>'Tennessee Titans'!W44</f>
        <v>4</v>
      </c>
      <c r="AG44" s="2">
        <f>'Washington Commanders'!W44</f>
        <v>0</v>
      </c>
      <c r="AH44" s="17">
        <f t="shared" si="0"/>
        <v>98</v>
      </c>
      <c r="AI44">
        <v>0</v>
      </c>
    </row>
    <row r="45" spans="1:35" ht="15.75" customHeight="1" x14ac:dyDescent="0.2">
      <c r="A45" s="1">
        <v>2009</v>
      </c>
      <c r="B45" s="2">
        <f>'Arizona Cardinals'!W45</f>
        <v>4</v>
      </c>
      <c r="C45" s="2">
        <f>'Atlanta Falcons'!W45</f>
        <v>0</v>
      </c>
      <c r="D45" s="2">
        <f>'Baltimore Ravens'!W15</f>
        <v>3</v>
      </c>
      <c r="E45" s="2">
        <f>'Buffalo Bills'!W45</f>
        <v>0</v>
      </c>
      <c r="F45" s="2">
        <f>'Carolina Panthers'!W16</f>
        <v>0</v>
      </c>
      <c r="G45" s="2">
        <f>'Chicago Bears'!W45</f>
        <v>0</v>
      </c>
      <c r="H45" s="2">
        <f>'Cincinnati Bengals'!W43</f>
        <v>2</v>
      </c>
      <c r="I45" s="2">
        <f>'Cleveland Browns'!W45</f>
        <v>0</v>
      </c>
      <c r="J45" s="2">
        <f>'Dallas Cowboys'!W45</f>
        <v>4</v>
      </c>
      <c r="K45" s="2">
        <f>'Denver Broncos'!W45</f>
        <v>0</v>
      </c>
      <c r="L45" s="2">
        <f>'Detroit Lions'!W45</f>
        <v>0</v>
      </c>
      <c r="M45" s="2">
        <f>'Green Bay Packers'!W45</f>
        <v>2</v>
      </c>
      <c r="N45" s="2">
        <f>'Houston Texans'!W9</f>
        <v>0</v>
      </c>
      <c r="O45" s="2">
        <f>'Indianapolis Colts'!W45</f>
        <v>20</v>
      </c>
      <c r="P45" s="2">
        <f>'Jacksonville Jaguars'!W16</f>
        <v>0</v>
      </c>
      <c r="Q45" s="2">
        <f>'Kansas City Chiefs'!W45</f>
        <v>0</v>
      </c>
      <c r="R45" s="2">
        <f>'Las Vegas Raiders'!W45</f>
        <v>0</v>
      </c>
      <c r="S45" s="2">
        <f>'Los Angeles Rams'!W45</f>
        <v>0</v>
      </c>
      <c r="T45" s="2">
        <f>'Los Angeles Chargers'!W45</f>
        <v>4</v>
      </c>
      <c r="U45" s="2">
        <f>'Minnesota Vikings'!W45</f>
        <v>8</v>
      </c>
      <c r="V45" s="2">
        <f>'Miami Dolphins'!W45</f>
        <v>0</v>
      </c>
      <c r="W45" s="2">
        <f>'New England Patriots'!W45</f>
        <v>2</v>
      </c>
      <c r="X45" s="2">
        <f>'New Orleans Saints'!W44</f>
        <v>40</v>
      </c>
      <c r="Y45" s="2">
        <f>'New York Giants'!W45</f>
        <v>0</v>
      </c>
      <c r="Z45" s="2">
        <f>'New York Jets'!W45</f>
        <v>7</v>
      </c>
      <c r="AA45" s="2">
        <f>'Philadelphia Eagles'!W45</f>
        <v>1</v>
      </c>
      <c r="AB45" s="2">
        <f>'Pittsburgh Steelers'!W45</f>
        <v>0</v>
      </c>
      <c r="AC45" s="2">
        <f>'San Francisco 49ers'!W45</f>
        <v>0</v>
      </c>
      <c r="AD45" s="2">
        <f>'Seattle Seahawks'!W35</f>
        <v>0</v>
      </c>
      <c r="AE45" s="2">
        <f>'Tampa Bay Buccaneers'!W35</f>
        <v>0</v>
      </c>
      <c r="AF45" s="2">
        <f>'Tennessee Titans'!W45</f>
        <v>1</v>
      </c>
      <c r="AG45" s="2">
        <f>'Washington Commanders'!W45</f>
        <v>0</v>
      </c>
      <c r="AH45" s="17">
        <f t="shared" si="0"/>
        <v>98</v>
      </c>
      <c r="AI45">
        <v>0</v>
      </c>
    </row>
    <row r="46" spans="1:35" ht="15.75" customHeight="1" x14ac:dyDescent="0.2">
      <c r="A46" s="1">
        <v>2010</v>
      </c>
      <c r="B46" s="2">
        <f>'Arizona Cardinals'!W46</f>
        <v>0</v>
      </c>
      <c r="C46" s="2">
        <f>'Atlanta Falcons'!W46</f>
        <v>4</v>
      </c>
      <c r="D46" s="2">
        <f>'Baltimore Ravens'!W16</f>
        <v>3</v>
      </c>
      <c r="E46" s="2">
        <f>'Buffalo Bills'!W46</f>
        <v>0</v>
      </c>
      <c r="F46" s="2">
        <f>'Carolina Panthers'!W17</f>
        <v>0</v>
      </c>
      <c r="G46" s="2">
        <f>'Chicago Bears'!W46</f>
        <v>8</v>
      </c>
      <c r="H46" s="2">
        <f>'Cincinnati Bengals'!W44</f>
        <v>0</v>
      </c>
      <c r="I46" s="2">
        <f>'Cleveland Browns'!W46</f>
        <v>0</v>
      </c>
      <c r="J46" s="2">
        <f>'Dallas Cowboys'!W46</f>
        <v>0</v>
      </c>
      <c r="K46" s="2">
        <f>'Denver Broncos'!W46</f>
        <v>0</v>
      </c>
      <c r="L46" s="2">
        <f>'Detroit Lions'!W46</f>
        <v>0</v>
      </c>
      <c r="M46" s="2">
        <f>'Green Bay Packers'!W46</f>
        <v>39</v>
      </c>
      <c r="N46" s="2">
        <f>'Houston Texans'!W10</f>
        <v>0</v>
      </c>
      <c r="O46" s="2">
        <f>'Indianapolis Colts'!W46</f>
        <v>2</v>
      </c>
      <c r="P46" s="2">
        <f>'Jacksonville Jaguars'!W17</f>
        <v>0</v>
      </c>
      <c r="Q46" s="2">
        <f>'Kansas City Chiefs'!W46</f>
        <v>2</v>
      </c>
      <c r="R46" s="2">
        <f>'Las Vegas Raiders'!W46</f>
        <v>0</v>
      </c>
      <c r="S46" s="2">
        <f>'Los Angeles Rams'!W46</f>
        <v>0</v>
      </c>
      <c r="T46" s="2">
        <f>'Los Angeles Chargers'!W46</f>
        <v>0</v>
      </c>
      <c r="U46" s="2">
        <f>'Minnesota Vikings'!W46</f>
        <v>0</v>
      </c>
      <c r="V46" s="2">
        <f>'Miami Dolphins'!W46</f>
        <v>0</v>
      </c>
      <c r="W46" s="2">
        <f>'New England Patriots'!W46</f>
        <v>8</v>
      </c>
      <c r="X46" s="2">
        <f>'New Orleans Saints'!W45</f>
        <v>1</v>
      </c>
      <c r="Y46" s="2">
        <f>'New York Giants'!W46</f>
        <v>0</v>
      </c>
      <c r="Z46" s="2">
        <f>'New York Jets'!W46</f>
        <v>7</v>
      </c>
      <c r="AA46" s="2">
        <f>'Philadelphia Eagles'!W46</f>
        <v>2</v>
      </c>
      <c r="AB46" s="2">
        <f>'Pittsburgh Steelers'!W46</f>
        <v>18</v>
      </c>
      <c r="AC46" s="2">
        <f>'San Francisco 49ers'!W46</f>
        <v>0</v>
      </c>
      <c r="AD46" s="2">
        <f>'Seattle Seahawks'!W36</f>
        <v>4</v>
      </c>
      <c r="AE46" s="2">
        <f>'Tampa Bay Buccaneers'!W36</f>
        <v>0</v>
      </c>
      <c r="AF46" s="2">
        <f>'Tennessee Titans'!W46</f>
        <v>0</v>
      </c>
      <c r="AG46" s="2">
        <f>'Washington Commanders'!W46</f>
        <v>0</v>
      </c>
      <c r="AH46" s="17">
        <f t="shared" si="0"/>
        <v>98</v>
      </c>
      <c r="AI46">
        <v>0</v>
      </c>
    </row>
    <row r="47" spans="1:35" ht="15.75" customHeight="1" x14ac:dyDescent="0.2">
      <c r="A47" s="1">
        <v>2011</v>
      </c>
      <c r="B47" s="2">
        <f>'Arizona Cardinals'!W47</f>
        <v>0</v>
      </c>
      <c r="C47" s="2">
        <f>'Atlanta Falcons'!W47</f>
        <v>1</v>
      </c>
      <c r="D47" s="2">
        <f>'Baltimore Ravens'!W17</f>
        <v>9</v>
      </c>
      <c r="E47" s="2">
        <f>'Buffalo Bills'!W47</f>
        <v>0</v>
      </c>
      <c r="F47" s="2">
        <f>'Carolina Panthers'!W18</f>
        <v>0</v>
      </c>
      <c r="G47" s="2">
        <f>'Chicago Bears'!W47</f>
        <v>0</v>
      </c>
      <c r="H47" s="2">
        <f>'Cincinnati Bengals'!W45</f>
        <v>1</v>
      </c>
      <c r="I47" s="2">
        <f>'Cleveland Browns'!W47</f>
        <v>0</v>
      </c>
      <c r="J47" s="2">
        <f>'Dallas Cowboys'!W47</f>
        <v>0</v>
      </c>
      <c r="K47" s="2">
        <f>'Denver Broncos'!W47</f>
        <v>4</v>
      </c>
      <c r="L47" s="2">
        <f>'Detroit Lions'!W47</f>
        <v>1</v>
      </c>
      <c r="M47" s="2">
        <f>'Green Bay Packers'!W47</f>
        <v>7</v>
      </c>
      <c r="N47" s="2">
        <f>'Houston Texans'!W11</f>
        <v>4</v>
      </c>
      <c r="O47" s="2">
        <f>'Indianapolis Colts'!W47</f>
        <v>0</v>
      </c>
      <c r="P47" s="2">
        <f>'Jacksonville Jaguars'!W18</f>
        <v>0</v>
      </c>
      <c r="Q47" s="2">
        <f>'Kansas City Chiefs'!W47</f>
        <v>0</v>
      </c>
      <c r="R47" s="2">
        <f>'Las Vegas Raiders'!W47</f>
        <v>0</v>
      </c>
      <c r="S47" s="2">
        <f>'Los Angeles Rams'!W47</f>
        <v>0</v>
      </c>
      <c r="T47" s="2">
        <f>'Los Angeles Chargers'!W47</f>
        <v>0</v>
      </c>
      <c r="U47" s="2">
        <f>'Minnesota Vikings'!W47</f>
        <v>0</v>
      </c>
      <c r="V47" s="2">
        <f>'Miami Dolphins'!W47</f>
        <v>0</v>
      </c>
      <c r="W47" s="2">
        <f>'New England Patriots'!W47</f>
        <v>17</v>
      </c>
      <c r="X47" s="2">
        <f>'New Orleans Saints'!W46</f>
        <v>5</v>
      </c>
      <c r="Y47" s="2">
        <f>'New York Giants'!W47</f>
        <v>40</v>
      </c>
      <c r="Z47" s="2">
        <f>'New York Jets'!W47</f>
        <v>0</v>
      </c>
      <c r="AA47" s="2">
        <f>'Philadelphia Eagles'!W47</f>
        <v>0</v>
      </c>
      <c r="AB47" s="2">
        <f>'Pittsburgh Steelers'!W47</f>
        <v>1</v>
      </c>
      <c r="AC47" s="2">
        <f>'San Francisco 49ers'!W47</f>
        <v>8</v>
      </c>
      <c r="AD47" s="2">
        <f>'Seattle Seahawks'!W37</f>
        <v>0</v>
      </c>
      <c r="AE47" s="2">
        <f>'Tampa Bay Buccaneers'!W37</f>
        <v>0</v>
      </c>
      <c r="AF47" s="2">
        <f>'Tennessee Titans'!W47</f>
        <v>0</v>
      </c>
      <c r="AG47" s="2">
        <f>'Washington Commanders'!W47</f>
        <v>0</v>
      </c>
      <c r="AH47" s="17">
        <f t="shared" si="0"/>
        <v>98</v>
      </c>
      <c r="AI47">
        <v>0</v>
      </c>
    </row>
    <row r="48" spans="1:35" ht="15.75" customHeight="1" x14ac:dyDescent="0.2">
      <c r="A48" s="1">
        <v>2012</v>
      </c>
      <c r="B48" s="2">
        <f>'Arizona Cardinals'!W48</f>
        <v>0</v>
      </c>
      <c r="C48" s="2">
        <f>'Atlanta Falcons'!W48</f>
        <v>8</v>
      </c>
      <c r="D48" s="2">
        <f>'Baltimore Ravens'!W18</f>
        <v>40</v>
      </c>
      <c r="E48" s="2">
        <f>'Buffalo Bills'!W48</f>
        <v>0</v>
      </c>
      <c r="F48" s="2">
        <f>'Carolina Panthers'!W19</f>
        <v>0</v>
      </c>
      <c r="G48" s="2">
        <f>'Chicago Bears'!W48</f>
        <v>0</v>
      </c>
      <c r="H48" s="2">
        <f>'Cincinnati Bengals'!W46</f>
        <v>1</v>
      </c>
      <c r="I48" s="2">
        <f>'Cleveland Browns'!W48</f>
        <v>0</v>
      </c>
      <c r="J48" s="2">
        <f>'Dallas Cowboys'!W48</f>
        <v>0</v>
      </c>
      <c r="K48" s="2">
        <f>'Denver Broncos'!W48</f>
        <v>4</v>
      </c>
      <c r="L48" s="2">
        <f>'Detroit Lions'!W48</f>
        <v>0</v>
      </c>
      <c r="M48" s="2">
        <f>'Green Bay Packers'!W48</f>
        <v>4</v>
      </c>
      <c r="N48" s="2">
        <f>'Houston Texans'!W12</f>
        <v>5</v>
      </c>
      <c r="O48" s="2">
        <f>'Indianapolis Colts'!W48</f>
        <v>1</v>
      </c>
      <c r="P48" s="2">
        <f>'Jacksonville Jaguars'!W19</f>
        <v>0</v>
      </c>
      <c r="Q48" s="2">
        <f>'Kansas City Chiefs'!W48</f>
        <v>0</v>
      </c>
      <c r="R48" s="2">
        <f>'Las Vegas Raiders'!W48</f>
        <v>0</v>
      </c>
      <c r="S48" s="2">
        <f>'Los Angeles Rams'!W48</f>
        <v>0</v>
      </c>
      <c r="T48" s="2">
        <f>'Los Angeles Chargers'!W48</f>
        <v>0</v>
      </c>
      <c r="U48" s="2">
        <f>'Minnesota Vikings'!W48</f>
        <v>5</v>
      </c>
      <c r="V48" s="2">
        <f>'Miami Dolphins'!W48</f>
        <v>0</v>
      </c>
      <c r="W48" s="2">
        <f>'New England Patriots'!W48</f>
        <v>8</v>
      </c>
      <c r="X48" s="2">
        <f>'New Orleans Saints'!W47</f>
        <v>0</v>
      </c>
      <c r="Y48" s="2">
        <f>'New York Giants'!W48</f>
        <v>0</v>
      </c>
      <c r="Z48" s="2">
        <f>'New York Jets'!W48</f>
        <v>0</v>
      </c>
      <c r="AA48" s="2">
        <f>'Philadelphia Eagles'!W48</f>
        <v>0</v>
      </c>
      <c r="AB48" s="2">
        <f>'Pittsburgh Steelers'!W48</f>
        <v>0</v>
      </c>
      <c r="AC48" s="2">
        <f>'San Francisco 49ers'!W48</f>
        <v>17</v>
      </c>
      <c r="AD48" s="2">
        <f>'Seattle Seahawks'!W38</f>
        <v>3</v>
      </c>
      <c r="AE48" s="2">
        <f>'Tampa Bay Buccaneers'!W38</f>
        <v>0</v>
      </c>
      <c r="AF48" s="2">
        <f>'Tennessee Titans'!W48</f>
        <v>0</v>
      </c>
      <c r="AG48" s="2">
        <f>'Washington Commanders'!W48</f>
        <v>2</v>
      </c>
      <c r="AH48" s="17">
        <f t="shared" si="0"/>
        <v>98</v>
      </c>
      <c r="AI48">
        <v>0</v>
      </c>
    </row>
    <row r="49" spans="1:35" ht="15.75" customHeight="1" x14ac:dyDescent="0.2">
      <c r="A49" s="1">
        <v>2013</v>
      </c>
      <c r="B49" s="2">
        <f>'Arizona Cardinals'!W49</f>
        <v>0</v>
      </c>
      <c r="C49" s="2">
        <f>'Atlanta Falcons'!W49</f>
        <v>0</v>
      </c>
      <c r="D49" s="2">
        <f>'Baltimore Ravens'!W19</f>
        <v>0</v>
      </c>
      <c r="E49" s="2">
        <f>'Buffalo Bills'!W49</f>
        <v>0</v>
      </c>
      <c r="F49" s="2">
        <f>'Carolina Panthers'!W20</f>
        <v>5</v>
      </c>
      <c r="G49" s="2">
        <f>'Chicago Bears'!W49</f>
        <v>0</v>
      </c>
      <c r="H49" s="2">
        <f>'Cincinnati Bengals'!W47</f>
        <v>2</v>
      </c>
      <c r="I49" s="2">
        <f>'Cleveland Browns'!W49</f>
        <v>0</v>
      </c>
      <c r="J49" s="2">
        <f>'Dallas Cowboys'!W49</f>
        <v>0</v>
      </c>
      <c r="K49" s="2">
        <f>'Denver Broncos'!W49</f>
        <v>21</v>
      </c>
      <c r="L49" s="2">
        <f>'Detroit Lions'!W49</f>
        <v>0</v>
      </c>
      <c r="M49" s="2">
        <f>'Green Bay Packers'!W49</f>
        <v>2</v>
      </c>
      <c r="N49" s="2">
        <f>'Houston Texans'!W13</f>
        <v>0</v>
      </c>
      <c r="O49" s="2">
        <f>'Indianapolis Colts'!W49</f>
        <v>4</v>
      </c>
      <c r="P49" s="2">
        <f>'Jacksonville Jaguars'!W20</f>
        <v>0</v>
      </c>
      <c r="Q49" s="2">
        <f>'Kansas City Chiefs'!W49</f>
        <v>1</v>
      </c>
      <c r="R49" s="2">
        <f>'Las Vegas Raiders'!W49</f>
        <v>0</v>
      </c>
      <c r="S49" s="2">
        <f>'Los Angeles Rams'!W49</f>
        <v>0</v>
      </c>
      <c r="T49" s="2">
        <f>'Los Angeles Chargers'!W49</f>
        <v>3</v>
      </c>
      <c r="U49" s="2">
        <f>'Minnesota Vikings'!W49</f>
        <v>0</v>
      </c>
      <c r="V49" s="2">
        <f>'Miami Dolphins'!W49</f>
        <v>0</v>
      </c>
      <c r="W49" s="2">
        <f>'New England Patriots'!W49</f>
        <v>8</v>
      </c>
      <c r="X49" s="2">
        <f>'New Orleans Saints'!W48</f>
        <v>3</v>
      </c>
      <c r="Y49" s="2">
        <f>'New York Giants'!W49</f>
        <v>0</v>
      </c>
      <c r="Z49" s="2">
        <f>'New York Jets'!W49</f>
        <v>0</v>
      </c>
      <c r="AA49" s="2">
        <f>'Philadelphia Eagles'!W49</f>
        <v>2</v>
      </c>
      <c r="AB49" s="2">
        <f>'Pittsburgh Steelers'!W49</f>
        <v>0</v>
      </c>
      <c r="AC49" s="2">
        <f>'San Francisco 49ers'!W49</f>
        <v>7</v>
      </c>
      <c r="AD49" s="2">
        <f>'Seattle Seahawks'!W39</f>
        <v>40</v>
      </c>
      <c r="AE49" s="2">
        <f>'Tampa Bay Buccaneers'!W39</f>
        <v>0</v>
      </c>
      <c r="AF49" s="2">
        <f>'Tennessee Titans'!W49</f>
        <v>0</v>
      </c>
      <c r="AG49" s="2">
        <f>'Washington Commanders'!W49</f>
        <v>0</v>
      </c>
      <c r="AH49" s="17">
        <f t="shared" si="0"/>
        <v>98</v>
      </c>
      <c r="AI49">
        <v>0</v>
      </c>
    </row>
    <row r="50" spans="1:35" ht="15.75" customHeight="1" x14ac:dyDescent="0.2">
      <c r="A50" s="1">
        <v>2014</v>
      </c>
      <c r="B50" s="2">
        <f>'Arizona Cardinals'!W50</f>
        <v>1</v>
      </c>
      <c r="C50" s="2">
        <f>'Atlanta Falcons'!W50</f>
        <v>0</v>
      </c>
      <c r="D50" s="2">
        <f>'Baltimore Ravens'!W20</f>
        <v>3</v>
      </c>
      <c r="E50" s="2">
        <f>'Buffalo Bills'!W50</f>
        <v>0</v>
      </c>
      <c r="F50" s="2">
        <f>'Carolina Panthers'!W21</f>
        <v>4</v>
      </c>
      <c r="G50" s="2">
        <f>'Chicago Bears'!W50</f>
        <v>0</v>
      </c>
      <c r="H50" s="2">
        <f>'Cincinnati Bengals'!W48</f>
        <v>1</v>
      </c>
      <c r="I50" s="2">
        <f>'Cleveland Browns'!W50</f>
        <v>0</v>
      </c>
      <c r="J50" s="2">
        <f>'Dallas Cowboys'!W50</f>
        <v>5</v>
      </c>
      <c r="K50" s="2">
        <f>'Denver Broncos'!W50</f>
        <v>4</v>
      </c>
      <c r="L50" s="2">
        <f>'Detroit Lions'!W50</f>
        <v>1</v>
      </c>
      <c r="M50" s="2">
        <f>'Green Bay Packers'!W50</f>
        <v>11</v>
      </c>
      <c r="N50" s="2">
        <f>'Houston Texans'!W14</f>
        <v>1</v>
      </c>
      <c r="O50" s="2">
        <f>'Indianapolis Colts'!W50</f>
        <v>8</v>
      </c>
      <c r="P50" s="2">
        <f>'Jacksonville Jaguars'!W21</f>
        <v>0</v>
      </c>
      <c r="Q50" s="2">
        <f>'Kansas City Chiefs'!W50</f>
        <v>0</v>
      </c>
      <c r="R50" s="2">
        <f>'Las Vegas Raiders'!W50</f>
        <v>0</v>
      </c>
      <c r="S50" s="2">
        <f>'Los Angeles Rams'!W50</f>
        <v>0</v>
      </c>
      <c r="T50" s="2">
        <f>'Los Angeles Chargers'!W50</f>
        <v>0</v>
      </c>
      <c r="U50" s="2">
        <f>'Minnesota Vikings'!W50</f>
        <v>0</v>
      </c>
      <c r="V50" s="2">
        <f>'Miami Dolphins'!W50</f>
        <v>0</v>
      </c>
      <c r="W50" s="2">
        <f>'New England Patriots'!W50</f>
        <v>40</v>
      </c>
      <c r="X50" s="2">
        <f>'New Orleans Saints'!W49</f>
        <v>0</v>
      </c>
      <c r="Y50" s="2">
        <f>'New York Giants'!W50</f>
        <v>0</v>
      </c>
      <c r="Z50" s="2">
        <f>'New York Jets'!W50</f>
        <v>0</v>
      </c>
      <c r="AA50" s="2">
        <f>'Philadelphia Eagles'!W50</f>
        <v>0</v>
      </c>
      <c r="AB50" s="2">
        <f>'Pittsburgh Steelers'!W50</f>
        <v>2</v>
      </c>
      <c r="AC50" s="2">
        <f>'San Francisco 49ers'!W50</f>
        <v>0</v>
      </c>
      <c r="AD50" s="2">
        <f>'Seattle Seahawks'!W40</f>
        <v>17</v>
      </c>
      <c r="AE50" s="2">
        <f>'Tampa Bay Buccaneers'!W40</f>
        <v>0</v>
      </c>
      <c r="AF50" s="2">
        <f>'Tennessee Titans'!W50</f>
        <v>0</v>
      </c>
      <c r="AG50" s="2">
        <f>'Washington Commanders'!W50</f>
        <v>0</v>
      </c>
      <c r="AH50" s="17">
        <f t="shared" si="0"/>
        <v>98</v>
      </c>
      <c r="AI50">
        <v>0</v>
      </c>
    </row>
    <row r="51" spans="1:35" ht="15.75" customHeight="1" x14ac:dyDescent="0.2">
      <c r="A51" s="1">
        <v>2015</v>
      </c>
      <c r="B51" s="2">
        <f>'Arizona Cardinals'!W51</f>
        <v>8</v>
      </c>
      <c r="C51" s="2">
        <f>'Atlanta Falcons'!W51</f>
        <v>0</v>
      </c>
      <c r="D51" s="2">
        <f>'Baltimore Ravens'!W21</f>
        <v>0</v>
      </c>
      <c r="E51" s="2">
        <f>'Buffalo Bills'!W51</f>
        <v>0</v>
      </c>
      <c r="F51" s="2">
        <f>'Carolina Panthers'!W22</f>
        <v>21</v>
      </c>
      <c r="G51" s="2">
        <f>'Chicago Bears'!W51</f>
        <v>0</v>
      </c>
      <c r="H51" s="2">
        <f>'Cincinnati Bengals'!W49</f>
        <v>2</v>
      </c>
      <c r="I51" s="2">
        <f>'Cleveland Browns'!W51</f>
        <v>0</v>
      </c>
      <c r="J51" s="2">
        <f>'Dallas Cowboys'!W51</f>
        <v>0</v>
      </c>
      <c r="K51" s="2">
        <f>'Denver Broncos'!W51</f>
        <v>40</v>
      </c>
      <c r="L51" s="2">
        <f>'Detroit Lions'!W51</f>
        <v>0</v>
      </c>
      <c r="M51" s="2">
        <f>'Green Bay Packers'!W51</f>
        <v>3</v>
      </c>
      <c r="N51" s="2">
        <f>'Houston Texans'!W15</f>
        <v>3</v>
      </c>
      <c r="O51" s="2">
        <f>'Indianapolis Colts'!W51</f>
        <v>0</v>
      </c>
      <c r="P51" s="2">
        <f>'Jacksonville Jaguars'!W22</f>
        <v>0</v>
      </c>
      <c r="Q51" s="2">
        <f>'Kansas City Chiefs'!W51</f>
        <v>3</v>
      </c>
      <c r="R51" s="2">
        <f>'Las Vegas Raiders'!W51</f>
        <v>0</v>
      </c>
      <c r="S51" s="2">
        <f>'Los Angeles Rams'!W51</f>
        <v>0</v>
      </c>
      <c r="T51" s="2">
        <f>'Los Angeles Chargers'!W51</f>
        <v>0</v>
      </c>
      <c r="U51" s="2">
        <f>'Minnesota Vikings'!W51</f>
        <v>2</v>
      </c>
      <c r="V51" s="2">
        <f>'Miami Dolphins'!W51</f>
        <v>0</v>
      </c>
      <c r="W51" s="2">
        <f>'New England Patriots'!W51</f>
        <v>8</v>
      </c>
      <c r="X51" s="2">
        <f>'New Orleans Saints'!W50</f>
        <v>0</v>
      </c>
      <c r="Y51" s="2">
        <f>'New York Giants'!W51</f>
        <v>0</v>
      </c>
      <c r="Z51" s="2">
        <f>'New York Jets'!W51</f>
        <v>0</v>
      </c>
      <c r="AA51" s="2">
        <f>'Philadelphia Eagles'!W51</f>
        <v>0</v>
      </c>
      <c r="AB51" s="2">
        <f>'Pittsburgh Steelers'!W51</f>
        <v>3</v>
      </c>
      <c r="AC51" s="2">
        <f>'San Francisco 49ers'!W51</f>
        <v>0</v>
      </c>
      <c r="AD51" s="2">
        <f>'Seattle Seahawks'!W41</f>
        <v>3</v>
      </c>
      <c r="AE51" s="2">
        <f>'Tampa Bay Buccaneers'!W41</f>
        <v>0</v>
      </c>
      <c r="AF51" s="2">
        <f>'Tennessee Titans'!W51</f>
        <v>0</v>
      </c>
      <c r="AG51" s="2">
        <f>'Washington Commanders'!W51</f>
        <v>2</v>
      </c>
      <c r="AH51" s="17">
        <f t="shared" si="0"/>
        <v>98</v>
      </c>
      <c r="AI51">
        <v>0</v>
      </c>
    </row>
    <row r="52" spans="1:35" ht="15.75" customHeight="1" x14ac:dyDescent="0.2">
      <c r="A52" s="1">
        <v>2016</v>
      </c>
      <c r="B52" s="2">
        <f>'Arizona Cardinals'!W52</f>
        <v>0</v>
      </c>
      <c r="C52" s="2">
        <f>'Atlanta Falcons'!W52</f>
        <v>21</v>
      </c>
      <c r="D52" s="2">
        <f>'Baltimore Ravens'!W22</f>
        <v>0</v>
      </c>
      <c r="E52" s="2">
        <f>'Buffalo Bills'!W52</f>
        <v>0</v>
      </c>
      <c r="F52" s="2">
        <f>'Carolina Panthers'!W23</f>
        <v>0</v>
      </c>
      <c r="G52" s="2">
        <f>'Chicago Bears'!W52</f>
        <v>0</v>
      </c>
      <c r="H52" s="2">
        <f>'Cincinnati Bengals'!W50</f>
        <v>0</v>
      </c>
      <c r="I52" s="2">
        <f>'Cleveland Browns'!W52</f>
        <v>0</v>
      </c>
      <c r="J52" s="2">
        <f>'Dallas Cowboys'!W52</f>
        <v>4</v>
      </c>
      <c r="K52" s="2">
        <f>'Denver Broncos'!W52</f>
        <v>0</v>
      </c>
      <c r="L52" s="2">
        <f>'Detroit Lions'!W52</f>
        <v>1</v>
      </c>
      <c r="M52" s="2">
        <f>'Green Bay Packers'!W52</f>
        <v>8</v>
      </c>
      <c r="N52" s="2">
        <f>'Houston Texans'!W16</f>
        <v>4</v>
      </c>
      <c r="O52" s="2">
        <f>'Indianapolis Colts'!W52</f>
        <v>0</v>
      </c>
      <c r="P52" s="2">
        <f>'Jacksonville Jaguars'!W23</f>
        <v>0</v>
      </c>
      <c r="Q52" s="2">
        <f>'Kansas City Chiefs'!W52</f>
        <v>4</v>
      </c>
      <c r="R52" s="2">
        <f>'Las Vegas Raiders'!W52</f>
        <v>2</v>
      </c>
      <c r="S52" s="2">
        <f>'Los Angeles Rams'!W52</f>
        <v>0</v>
      </c>
      <c r="T52" s="2">
        <f>'Los Angeles Chargers'!W52</f>
        <v>0</v>
      </c>
      <c r="U52" s="2">
        <f>'Minnesota Vikings'!W52</f>
        <v>0</v>
      </c>
      <c r="V52" s="2">
        <f>'Miami Dolphins'!W52</f>
        <v>1</v>
      </c>
      <c r="W52" s="2">
        <f>'New England Patriots'!W52</f>
        <v>40</v>
      </c>
      <c r="X52" s="2">
        <f>'New Orleans Saints'!W51</f>
        <v>0</v>
      </c>
      <c r="Y52" s="2">
        <f>'New York Giants'!W52</f>
        <v>1</v>
      </c>
      <c r="Z52" s="2">
        <f>'New York Jets'!W52</f>
        <v>0</v>
      </c>
      <c r="AA52" s="2">
        <f>'Philadelphia Eagles'!W52</f>
        <v>0</v>
      </c>
      <c r="AB52" s="2">
        <f>'Pittsburgh Steelers'!W52</f>
        <v>8</v>
      </c>
      <c r="AC52" s="2">
        <f>'San Francisco 49ers'!W52</f>
        <v>0</v>
      </c>
      <c r="AD52" s="2">
        <f>'Seattle Seahawks'!W42</f>
        <v>4</v>
      </c>
      <c r="AE52" s="2">
        <f>'Tampa Bay Buccaneers'!W42</f>
        <v>0</v>
      </c>
      <c r="AF52" s="2">
        <f>'Tennessee Titans'!W52</f>
        <v>0</v>
      </c>
      <c r="AG52" s="2">
        <f>'Washington Commanders'!W52</f>
        <v>0</v>
      </c>
      <c r="AH52" s="17">
        <f t="shared" si="0"/>
        <v>98</v>
      </c>
      <c r="AI52">
        <v>0</v>
      </c>
    </row>
    <row r="53" spans="1:35" ht="15.75" customHeight="1" x14ac:dyDescent="0.2">
      <c r="A53" s="1">
        <v>2017</v>
      </c>
      <c r="B53" s="2">
        <f>'Arizona Cardinals'!W53</f>
        <v>0</v>
      </c>
      <c r="C53" s="2">
        <f>'Atlanta Falcons'!W53</f>
        <v>3</v>
      </c>
      <c r="D53" s="2">
        <f>'Baltimore Ravens'!W23</f>
        <v>0</v>
      </c>
      <c r="E53" s="2">
        <f>'Buffalo Bills'!W53</f>
        <v>1</v>
      </c>
      <c r="F53" s="2">
        <f>'Carolina Panthers'!W24</f>
        <v>1</v>
      </c>
      <c r="G53" s="2">
        <f>'Chicago Bears'!W53</f>
        <v>0</v>
      </c>
      <c r="H53" s="2">
        <f>'Cincinnati Bengals'!W51</f>
        <v>0</v>
      </c>
      <c r="I53" s="2">
        <f>'Cleveland Browns'!W53</f>
        <v>0</v>
      </c>
      <c r="J53" s="2">
        <f>'Dallas Cowboys'!W53</f>
        <v>0</v>
      </c>
      <c r="K53" s="2">
        <f>'Denver Broncos'!W53</f>
        <v>0</v>
      </c>
      <c r="L53" s="2">
        <f>'Detroit Lions'!W53</f>
        <v>0</v>
      </c>
      <c r="M53" s="2">
        <f>'Green Bay Packers'!W53</f>
        <v>0</v>
      </c>
      <c r="N53" s="2">
        <f>'Houston Texans'!W17</f>
        <v>0</v>
      </c>
      <c r="O53" s="2">
        <f>'Indianapolis Colts'!W53</f>
        <v>0</v>
      </c>
      <c r="P53" s="2">
        <f>'Jacksonville Jaguars'!W24</f>
        <v>8</v>
      </c>
      <c r="Q53" s="2">
        <f>'Kansas City Chiefs'!W53</f>
        <v>2</v>
      </c>
      <c r="R53" s="2">
        <f>'Las Vegas Raiders'!W53</f>
        <v>0</v>
      </c>
      <c r="S53" s="2">
        <f>'Los Angeles Rams'!W53</f>
        <v>4</v>
      </c>
      <c r="T53" s="2">
        <f>'Los Angeles Chargers'!W53</f>
        <v>0</v>
      </c>
      <c r="U53" s="2">
        <f>'Minnesota Vikings'!W53</f>
        <v>8</v>
      </c>
      <c r="V53" s="2">
        <f>'Miami Dolphins'!W53</f>
        <v>0</v>
      </c>
      <c r="W53" s="2">
        <f>'New England Patriots'!W53</f>
        <v>20</v>
      </c>
      <c r="X53" s="2">
        <f>'New Orleans Saints'!W52</f>
        <v>4</v>
      </c>
      <c r="Y53" s="2">
        <f>'New York Giants'!W53</f>
        <v>0</v>
      </c>
      <c r="Z53" s="2">
        <f>'New York Jets'!W53</f>
        <v>0</v>
      </c>
      <c r="AA53" s="2">
        <f>'Philadelphia Eagles'!W53</f>
        <v>40</v>
      </c>
      <c r="AB53" s="2">
        <f>'Pittsburgh Steelers'!W53</f>
        <v>4</v>
      </c>
      <c r="AC53" s="2">
        <f>'San Francisco 49ers'!W53</f>
        <v>0</v>
      </c>
      <c r="AD53" s="2">
        <f>'Seattle Seahawks'!W43</f>
        <v>0</v>
      </c>
      <c r="AE53" s="2">
        <f>'Tampa Bay Buccaneers'!W43</f>
        <v>0</v>
      </c>
      <c r="AF53" s="2">
        <f>'Tennessee Titans'!W53</f>
        <v>3</v>
      </c>
      <c r="AG53" s="2">
        <f>'Washington Commanders'!W53</f>
        <v>0</v>
      </c>
      <c r="AH53" s="17">
        <f t="shared" si="0"/>
        <v>98</v>
      </c>
      <c r="AI53">
        <v>0</v>
      </c>
    </row>
    <row r="54" spans="1:35" ht="15.75" customHeight="1" x14ac:dyDescent="0.2">
      <c r="A54" s="1">
        <v>2018</v>
      </c>
      <c r="B54" s="2">
        <f>'Arizona Cardinals'!W54</f>
        <v>0</v>
      </c>
      <c r="C54" s="2">
        <f>'Atlanta Falcons'!W54</f>
        <v>0</v>
      </c>
      <c r="D54" s="2">
        <f>'Baltimore Ravens'!W24</f>
        <v>2</v>
      </c>
      <c r="E54" s="2">
        <f>'Buffalo Bills'!W54</f>
        <v>0</v>
      </c>
      <c r="F54" s="2">
        <f>'Carolina Panthers'!W25</f>
        <v>0</v>
      </c>
      <c r="G54" s="2">
        <f>'Chicago Bears'!W54</f>
        <v>2</v>
      </c>
      <c r="H54" s="2">
        <f>'Cincinnati Bengals'!W52</f>
        <v>0</v>
      </c>
      <c r="I54" s="2">
        <f>'Cleveland Browns'!W54</f>
        <v>0</v>
      </c>
      <c r="J54" s="2">
        <f>'Dallas Cowboys'!W54</f>
        <v>4</v>
      </c>
      <c r="K54" s="2">
        <f>'Denver Broncos'!W54</f>
        <v>0</v>
      </c>
      <c r="L54" s="2">
        <f>'Detroit Lions'!W54</f>
        <v>0</v>
      </c>
      <c r="M54" s="2">
        <f>'Green Bay Packers'!W54</f>
        <v>0</v>
      </c>
      <c r="N54" s="2">
        <f>'Houston Texans'!W18</f>
        <v>2</v>
      </c>
      <c r="O54" s="2">
        <f>'Indianapolis Colts'!W54</f>
        <v>3</v>
      </c>
      <c r="P54" s="2">
        <f>'Jacksonville Jaguars'!W25</f>
        <v>0</v>
      </c>
      <c r="Q54" s="2">
        <f>'Kansas City Chiefs'!W54</f>
        <v>12</v>
      </c>
      <c r="R54" s="2">
        <f>'Las Vegas Raiders'!W54</f>
        <v>0</v>
      </c>
      <c r="S54" s="2">
        <f>'Los Angeles Rams'!W54</f>
        <v>18</v>
      </c>
      <c r="T54" s="2">
        <f>'Los Angeles Chargers'!W54</f>
        <v>3</v>
      </c>
      <c r="U54" s="2">
        <f>'Minnesota Vikings'!W54</f>
        <v>0</v>
      </c>
      <c r="V54" s="2">
        <f>'Miami Dolphins'!W54</f>
        <v>0</v>
      </c>
      <c r="W54" s="2">
        <f>'New England Patriots'!W54</f>
        <v>40</v>
      </c>
      <c r="X54" s="2">
        <f>'New Orleans Saints'!W53</f>
        <v>8</v>
      </c>
      <c r="Y54" s="2">
        <f>'New York Giants'!W54</f>
        <v>0</v>
      </c>
      <c r="Z54" s="2">
        <f>'New York Jets'!W54</f>
        <v>0</v>
      </c>
      <c r="AA54" s="2">
        <f>'Philadelphia Eagles'!W54</f>
        <v>3</v>
      </c>
      <c r="AB54" s="2">
        <f>'Pittsburgh Steelers'!W54</f>
        <v>0</v>
      </c>
      <c r="AC54" s="2">
        <f>'San Francisco 49ers'!W54</f>
        <v>0</v>
      </c>
      <c r="AD54" s="2">
        <f>'Seattle Seahawks'!W44</f>
        <v>1</v>
      </c>
      <c r="AE54" s="2">
        <f>'Tampa Bay Buccaneers'!W44</f>
        <v>0</v>
      </c>
      <c r="AF54" s="2">
        <f>'Tennessee Titans'!W54</f>
        <v>0</v>
      </c>
      <c r="AG54" s="2">
        <f>'Washington Commanders'!W54</f>
        <v>0</v>
      </c>
      <c r="AH54" s="17">
        <f t="shared" si="0"/>
        <v>98</v>
      </c>
      <c r="AI54">
        <v>0</v>
      </c>
    </row>
    <row r="55" spans="1:35" ht="15.75" customHeight="1" x14ac:dyDescent="0.2">
      <c r="A55" s="1">
        <v>2019</v>
      </c>
      <c r="B55" s="2">
        <f>'Arizona Cardinals'!W55</f>
        <v>0</v>
      </c>
      <c r="C55" s="2">
        <f>'Atlanta Falcons'!W55</f>
        <v>0</v>
      </c>
      <c r="D55" s="2">
        <f>'Baltimore Ravens'!W25</f>
        <v>7</v>
      </c>
      <c r="E55" s="2">
        <f>'Buffalo Bills'!W55</f>
        <v>1</v>
      </c>
      <c r="F55" s="2">
        <f>'Carolina Panthers'!W26</f>
        <v>0</v>
      </c>
      <c r="G55" s="2">
        <f>'Chicago Bears'!W55</f>
        <v>0</v>
      </c>
      <c r="H55" s="2">
        <f>'Cincinnati Bengals'!W53</f>
        <v>0</v>
      </c>
      <c r="I55" s="2">
        <f>'Cleveland Browns'!W55</f>
        <v>0</v>
      </c>
      <c r="J55" s="2">
        <f>'Dallas Cowboys'!W55</f>
        <v>0</v>
      </c>
      <c r="K55" s="2">
        <f>'Denver Broncos'!W55</f>
        <v>0</v>
      </c>
      <c r="L55" s="2">
        <f>'Detroit Lions'!W55</f>
        <v>0</v>
      </c>
      <c r="M55" s="2">
        <f>'Green Bay Packers'!W55</f>
        <v>8</v>
      </c>
      <c r="N55" s="2">
        <f>'Houston Texans'!W19</f>
        <v>4</v>
      </c>
      <c r="O55" s="2">
        <f>'Indianapolis Colts'!W55</f>
        <v>0</v>
      </c>
      <c r="P55" s="2">
        <f>'Jacksonville Jaguars'!W26</f>
        <v>0</v>
      </c>
      <c r="Q55" s="2">
        <f>'Kansas City Chiefs'!W55</f>
        <v>40</v>
      </c>
      <c r="R55" s="2">
        <f>'Las Vegas Raiders'!W55</f>
        <v>0</v>
      </c>
      <c r="S55" s="2">
        <f>'Los Angeles Rams'!W55</f>
        <v>0</v>
      </c>
      <c r="T55" s="2">
        <f>'Los Angeles Chargers'!W55</f>
        <v>0</v>
      </c>
      <c r="U55" s="2">
        <f>'Minnesota Vikings'!W55</f>
        <v>3</v>
      </c>
      <c r="V55" s="2">
        <f>'Miami Dolphins'!W55</f>
        <v>0</v>
      </c>
      <c r="W55" s="2">
        <f>'New England Patriots'!W55</f>
        <v>3</v>
      </c>
      <c r="X55" s="2">
        <f>'New Orleans Saints'!W54</f>
        <v>3</v>
      </c>
      <c r="Y55" s="2">
        <f>'New York Giants'!W55</f>
        <v>0</v>
      </c>
      <c r="Z55" s="2">
        <f>'New York Jets'!W55</f>
        <v>0</v>
      </c>
      <c r="AA55" s="2">
        <f>'Philadelphia Eagles'!W55</f>
        <v>2</v>
      </c>
      <c r="AB55" s="2">
        <f>'Pittsburgh Steelers'!W55</f>
        <v>0</v>
      </c>
      <c r="AC55" s="2">
        <f>'San Francisco 49ers'!W55</f>
        <v>17</v>
      </c>
      <c r="AD55" s="2">
        <f>'Seattle Seahawks'!W45</f>
        <v>3</v>
      </c>
      <c r="AE55" s="2">
        <f>'Tampa Bay Buccaneers'!W45</f>
        <v>0</v>
      </c>
      <c r="AF55" s="2">
        <f>'Tennessee Titans'!W55</f>
        <v>7</v>
      </c>
      <c r="AG55" s="2">
        <f>'Washington Commanders'!W55</f>
        <v>0</v>
      </c>
      <c r="AH55" s="17">
        <f t="shared" si="0"/>
        <v>98</v>
      </c>
      <c r="AI55">
        <v>0</v>
      </c>
    </row>
    <row r="56" spans="1:35" ht="15.75" customHeight="1" x14ac:dyDescent="0.2">
      <c r="A56" s="1">
        <v>2020</v>
      </c>
      <c r="B56" s="2">
        <f>'Arizona Cardinals'!W56</f>
        <v>0</v>
      </c>
      <c r="C56" s="2">
        <f>'Atlanta Falcons'!W56</f>
        <v>0</v>
      </c>
      <c r="D56" s="2">
        <f>'Baltimore Ravens'!W26</f>
        <v>3</v>
      </c>
      <c r="E56" s="2">
        <f>'Buffalo Bills'!W56</f>
        <v>8</v>
      </c>
      <c r="F56" s="2">
        <f>'Carolina Panthers'!W27</f>
        <v>0</v>
      </c>
      <c r="G56" s="2">
        <f>'Chicago Bears'!W56</f>
        <v>1</v>
      </c>
      <c r="H56" s="2">
        <f>'Cincinnati Bengals'!W54</f>
        <v>0</v>
      </c>
      <c r="I56" s="2">
        <f>'Cleveland Browns'!W56</f>
        <v>3</v>
      </c>
      <c r="J56" s="2">
        <f>'Dallas Cowboys'!W56</f>
        <v>0</v>
      </c>
      <c r="K56" s="2">
        <f>'Denver Broncos'!W56</f>
        <v>0</v>
      </c>
      <c r="L56" s="2">
        <f>'Detroit Lions'!W56</f>
        <v>0</v>
      </c>
      <c r="M56" s="2">
        <f>'Green Bay Packers'!W56</f>
        <v>11</v>
      </c>
      <c r="N56" s="2">
        <f>'Houston Texans'!W20</f>
        <v>0</v>
      </c>
      <c r="O56" s="2">
        <f>'Indianapolis Colts'!W56</f>
        <v>1</v>
      </c>
      <c r="P56" s="2">
        <f>'Jacksonville Jaguars'!W27</f>
        <v>0</v>
      </c>
      <c r="Q56" s="2">
        <f>'Kansas City Chiefs'!W56</f>
        <v>17</v>
      </c>
      <c r="R56" s="2">
        <f>'Las Vegas Raiders'!W56</f>
        <v>0</v>
      </c>
      <c r="S56" s="2">
        <f>'Los Angeles Rams'!W56</f>
        <v>4</v>
      </c>
      <c r="T56" s="2">
        <f>'Los Angeles Chargers'!W56</f>
        <v>0</v>
      </c>
      <c r="U56" s="2">
        <f>'Minnesota Vikings'!W56</f>
        <v>0</v>
      </c>
      <c r="V56" s="2">
        <f>'Miami Dolphins'!W56</f>
        <v>0</v>
      </c>
      <c r="W56" s="2">
        <f>'New England Patriots'!W56</f>
        <v>0</v>
      </c>
      <c r="X56" s="2">
        <f>'New Orleans Saints'!W55</f>
        <v>4</v>
      </c>
      <c r="Y56" s="2">
        <f>'New York Giants'!W56</f>
        <v>0</v>
      </c>
      <c r="Z56" s="2">
        <f>'New York Jets'!W56</f>
        <v>0</v>
      </c>
      <c r="AA56" s="2">
        <f>'Philadelphia Eagles'!W56</f>
        <v>0</v>
      </c>
      <c r="AB56" s="2">
        <f>'Pittsburgh Steelers'!W56</f>
        <v>2</v>
      </c>
      <c r="AC56" s="2">
        <f>'San Francisco 49ers'!W56</f>
        <v>0</v>
      </c>
      <c r="AD56" s="2">
        <f>'Seattle Seahawks'!W46</f>
        <v>2</v>
      </c>
      <c r="AE56" s="2">
        <f>'Tampa Bay Buccaneers'!W46</f>
        <v>39</v>
      </c>
      <c r="AF56" s="2">
        <f>'Tennessee Titans'!W56</f>
        <v>3</v>
      </c>
      <c r="AG56" s="2">
        <f>'Washington Commanders'!W56</f>
        <v>2</v>
      </c>
      <c r="AH56" s="17">
        <f t="shared" si="0"/>
        <v>100</v>
      </c>
      <c r="AI56">
        <v>0</v>
      </c>
    </row>
    <row r="57" spans="1:35" ht="15.75" customHeight="1" x14ac:dyDescent="0.2">
      <c r="A57" s="1">
        <v>2021</v>
      </c>
      <c r="B57" s="2">
        <f>'Arizona Cardinals'!W57</f>
        <v>1</v>
      </c>
      <c r="C57" s="2">
        <f>'Atlanta Falcons'!W57</f>
        <v>0</v>
      </c>
      <c r="D57" s="2">
        <f>'Baltimore Ravens'!W27</f>
        <v>0</v>
      </c>
      <c r="E57" s="2">
        <f>'Buffalo Bills'!W57</f>
        <v>4</v>
      </c>
      <c r="F57" s="2">
        <f>'Carolina Panthers'!W28</f>
        <v>0</v>
      </c>
      <c r="G57" s="2">
        <f>'Chicago Bears'!W57</f>
        <v>0</v>
      </c>
      <c r="H57" s="2">
        <f>'Cincinnati Bengals'!W55</f>
        <v>17</v>
      </c>
      <c r="I57" s="2">
        <f>'Cleveland Browns'!W57</f>
        <v>0</v>
      </c>
      <c r="J57" s="2">
        <f>'Dallas Cowboys'!W57</f>
        <v>2</v>
      </c>
      <c r="K57" s="2">
        <f>'Denver Broncos'!W57</f>
        <v>0</v>
      </c>
      <c r="L57" s="2">
        <f>'Detroit Lions'!W57</f>
        <v>0</v>
      </c>
      <c r="M57" s="2">
        <f>'Green Bay Packers'!W57</f>
        <v>7</v>
      </c>
      <c r="N57" s="2">
        <f>'Houston Texans'!W21</f>
        <v>0</v>
      </c>
      <c r="O57" s="2">
        <f>'Indianapolis Colts'!W57</f>
        <v>0</v>
      </c>
      <c r="P57" s="2">
        <f>'Jacksonville Jaguars'!W28</f>
        <v>0</v>
      </c>
      <c r="Q57" s="2">
        <f>'Kansas City Chiefs'!W57</f>
        <v>8</v>
      </c>
      <c r="R57" s="2">
        <f>'Las Vegas Raiders'!W57</f>
        <v>1</v>
      </c>
      <c r="S57" s="2">
        <f>'Los Angeles Rams'!W57</f>
        <v>41</v>
      </c>
      <c r="T57" s="2">
        <f>'Los Angeles Chargers'!W57</f>
        <v>0</v>
      </c>
      <c r="U57" s="2">
        <f>'Minnesota Vikings'!W57</f>
        <v>0</v>
      </c>
      <c r="V57" s="2">
        <f>'Miami Dolphins'!W57</f>
        <v>0</v>
      </c>
      <c r="W57" s="2">
        <f>'New England Patriots'!W57</f>
        <v>1</v>
      </c>
      <c r="X57" s="2">
        <f>'New Orleans Saints'!W56</f>
        <v>0</v>
      </c>
      <c r="Y57" s="2">
        <f>'New York Giants'!W57</f>
        <v>0</v>
      </c>
      <c r="Z57" s="2">
        <f>'New York Jets'!W57</f>
        <v>0</v>
      </c>
      <c r="AA57" s="2">
        <f>'Philadelphia Eagles'!W57</f>
        <v>1</v>
      </c>
      <c r="AB57" s="2">
        <f>'Pittsburgh Steelers'!W57</f>
        <v>2</v>
      </c>
      <c r="AC57" s="2">
        <f>'San Francisco 49ers'!W57</f>
        <v>7</v>
      </c>
      <c r="AD57" s="2">
        <f>'Seattle Seahawks'!W47</f>
        <v>0</v>
      </c>
      <c r="AE57" s="2">
        <f>'Tampa Bay Buccaneers'!W47</f>
        <v>4</v>
      </c>
      <c r="AF57" s="2">
        <f>'Tennessee Titans'!W57</f>
        <v>4</v>
      </c>
      <c r="AG57" s="2">
        <f>'Washington Commanders'!W57</f>
        <v>0</v>
      </c>
      <c r="AH57" s="17">
        <f t="shared" si="0"/>
        <v>100</v>
      </c>
      <c r="AI57">
        <v>0</v>
      </c>
    </row>
    <row r="58" spans="1:35" ht="15.75" customHeight="1" x14ac:dyDescent="0.2">
      <c r="A58">
        <v>2022</v>
      </c>
      <c r="B58" s="2">
        <f>'Arizona Cardinals'!W58</f>
        <v>0</v>
      </c>
      <c r="C58" s="2">
        <f>'Atlanta Falcons'!W58</f>
        <v>0</v>
      </c>
      <c r="D58" s="2">
        <f>'Baltimore Ravens'!W28</f>
        <v>1</v>
      </c>
      <c r="E58" s="2">
        <f>'Buffalo Bills'!W58</f>
        <v>4</v>
      </c>
      <c r="F58" s="2">
        <f>'Carolina Panthers'!W29</f>
        <v>0</v>
      </c>
      <c r="G58" s="2">
        <f>'Chicago Bears'!W58</f>
        <v>0</v>
      </c>
      <c r="H58" s="2">
        <f>'Cincinnati Bengals'!W56</f>
        <v>8</v>
      </c>
      <c r="I58" s="2">
        <f>'Cleveland Browns'!W58</f>
        <v>0</v>
      </c>
      <c r="J58" s="2">
        <f>'Dallas Cowboys'!W58</f>
        <v>3</v>
      </c>
      <c r="K58" s="2">
        <f>'Denver Broncos'!W58</f>
        <v>0</v>
      </c>
      <c r="L58" s="2">
        <f>'Detroit Lions'!W58</f>
        <v>0</v>
      </c>
      <c r="M58" s="2">
        <f>'Green Bay Packers'!W58</f>
        <v>0</v>
      </c>
      <c r="N58" s="2">
        <f>'Houston Texans'!W22</f>
        <v>0</v>
      </c>
      <c r="O58" s="2">
        <f>'Indianapolis Colts'!W58</f>
        <v>0</v>
      </c>
      <c r="P58" s="2">
        <f>'Jacksonville Jaguars'!W29</f>
        <v>4</v>
      </c>
      <c r="Q58" s="2">
        <f>'Kansas City Chiefs'!W58</f>
        <v>43</v>
      </c>
      <c r="R58" s="2">
        <f>'Las Vegas Raiders'!W58</f>
        <v>0</v>
      </c>
      <c r="S58" s="2">
        <f>'Los Angeles Rams'!W58</f>
        <v>0</v>
      </c>
      <c r="T58" s="2">
        <f>'Los Angeles Chargers'!W58</f>
        <v>1</v>
      </c>
      <c r="U58" s="2">
        <f>'Minnesota Vikings'!W58</f>
        <v>3</v>
      </c>
      <c r="V58" s="2">
        <f>'Miami Dolphins'!W58</f>
        <v>1</v>
      </c>
      <c r="W58" s="2">
        <f>'New England Patriots'!W58</f>
        <v>0</v>
      </c>
      <c r="X58" s="2">
        <f>'New Orleans Saints'!W57</f>
        <v>0</v>
      </c>
      <c r="Y58" s="2">
        <f>'New York Giants'!W58</f>
        <v>3</v>
      </c>
      <c r="Z58" s="2">
        <f>'New York Jets'!W58</f>
        <v>0</v>
      </c>
      <c r="AA58" s="2">
        <f>'Philadelphia Eagles'!W58</f>
        <v>17</v>
      </c>
      <c r="AB58" s="2">
        <f>'Pittsburgh Steelers'!W58</f>
        <v>0</v>
      </c>
      <c r="AC58" s="2">
        <f>'San Francisco 49ers'!W58</f>
        <v>9</v>
      </c>
      <c r="AD58" s="2">
        <f>'Seattle Seahawks'!W48</f>
        <v>1</v>
      </c>
      <c r="AE58" s="2">
        <f>'Tampa Bay Buccaneers'!W48</f>
        <v>2</v>
      </c>
      <c r="AF58" s="2">
        <f>'Tennessee Titans'!W58</f>
        <v>0</v>
      </c>
      <c r="AG58" s="2">
        <f>'Washington Commanders'!W58</f>
        <v>0</v>
      </c>
      <c r="AH58" s="17">
        <f t="shared" si="0"/>
        <v>100</v>
      </c>
      <c r="AI58">
        <v>0</v>
      </c>
    </row>
    <row r="59" spans="1:35" ht="15.75" customHeight="1" x14ac:dyDescent="0.2">
      <c r="A59">
        <v>2023</v>
      </c>
      <c r="B59" s="2">
        <f>'Arizona Cardinals'!W59</f>
        <v>0</v>
      </c>
      <c r="C59" s="2">
        <f>'Atlanta Falcons'!W59</f>
        <v>0</v>
      </c>
      <c r="D59" s="2">
        <f>'Baltimore Ravens'!W29</f>
        <v>11</v>
      </c>
      <c r="E59" s="2">
        <f>'Buffalo Bills'!W59</f>
        <v>4</v>
      </c>
      <c r="F59" s="2">
        <f>'Carolina Panthers'!W30</f>
        <v>0</v>
      </c>
      <c r="G59" s="2">
        <f>'Chicago Bears'!W59</f>
        <v>0</v>
      </c>
      <c r="H59" s="2">
        <f>'Cincinnati Bengals'!W57</f>
        <v>0</v>
      </c>
      <c r="I59" s="2">
        <f>'Cleveland Browns'!W59</f>
        <v>2</v>
      </c>
      <c r="J59" s="2">
        <f>'Dallas Cowboys'!W59</f>
        <v>2</v>
      </c>
      <c r="K59" s="2">
        <f>'Denver Broncos'!W59</f>
        <v>0</v>
      </c>
      <c r="L59" s="2">
        <f>'Detroit Lions'!W59</f>
        <v>8</v>
      </c>
      <c r="M59" s="2">
        <f>'Green Bay Packers'!W59</f>
        <v>3</v>
      </c>
      <c r="N59" s="2">
        <f>'Houston Texans'!W23</f>
        <v>4</v>
      </c>
      <c r="O59" s="2">
        <f>'Indianapolis Colts'!W59</f>
        <v>0</v>
      </c>
      <c r="P59" s="2">
        <f>'Jacksonville Jaguars'!W30</f>
        <v>0</v>
      </c>
      <c r="Q59" s="2">
        <f>'Kansas City Chiefs'!W59</f>
        <v>40</v>
      </c>
      <c r="R59" s="2">
        <f>'Las Vegas Raiders'!W59</f>
        <v>0</v>
      </c>
      <c r="S59" s="2">
        <f>'Los Angeles Rams'!W59</f>
        <v>1</v>
      </c>
      <c r="T59" s="2">
        <f>'Los Angeles Chargers'!W59</f>
        <v>0</v>
      </c>
      <c r="U59" s="2">
        <f>'Minnesota Vikings'!W59</f>
        <v>0</v>
      </c>
      <c r="V59" s="2">
        <f>'Miami Dolphins'!W59</f>
        <v>1</v>
      </c>
      <c r="W59" s="2">
        <f>'New England Patriots'!W59</f>
        <v>0</v>
      </c>
      <c r="X59" s="2">
        <f>'New Orleans Saints'!W58</f>
        <v>0</v>
      </c>
      <c r="Y59" s="2">
        <f>'New York Giants'!W59</f>
        <v>0</v>
      </c>
      <c r="Z59" s="2">
        <f>'New York Jets'!W59</f>
        <v>0</v>
      </c>
      <c r="AA59" s="2">
        <f>'Philadelphia Eagles'!W59</f>
        <v>1</v>
      </c>
      <c r="AB59" s="2">
        <f>'Pittsburgh Steelers'!W59</f>
        <v>1</v>
      </c>
      <c r="AC59" s="2">
        <f>'San Francisco 49ers'!W59</f>
        <v>17</v>
      </c>
      <c r="AD59" s="2">
        <f>'Seattle Seahawks'!W49</f>
        <v>0</v>
      </c>
      <c r="AE59" s="2">
        <f>'Tampa Bay Buccaneers'!W49</f>
        <v>4</v>
      </c>
      <c r="AF59" s="2">
        <f>'Tennessee Titans'!W59</f>
        <v>0</v>
      </c>
      <c r="AG59" s="2">
        <f>'Washington Commanders'!W59</f>
        <v>0</v>
      </c>
      <c r="AH59" s="17">
        <f t="shared" ref="AH59" si="2">SUM(B59:AG59)</f>
        <v>99</v>
      </c>
      <c r="AI59">
        <v>0</v>
      </c>
    </row>
    <row r="60" spans="1:35" ht="15.75" customHeight="1" x14ac:dyDescent="0.2"/>
    <row r="61" spans="1:35" ht="15.75" customHeight="1" x14ac:dyDescent="0.2"/>
    <row r="62" spans="1:35" ht="15.75" customHeight="1" x14ac:dyDescent="0.2"/>
    <row r="63" spans="1:35" ht="15.75" customHeight="1" x14ac:dyDescent="0.2"/>
    <row r="64" spans="1:35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  <headerFooter>
    <oddHeader>&amp;R&amp;"Calibri"&amp;10&amp;K000000 Business Use&amp;1#_x000D_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459C-C0C1-4D6E-9F3C-AD27F25C0D26}">
  <sheetPr codeName="Sheet3"/>
  <dimension ref="A1:AM33"/>
  <sheetViews>
    <sheetView workbookViewId="0">
      <selection activeCell="F14" sqref="F14"/>
    </sheetView>
  </sheetViews>
  <sheetFormatPr baseColWidth="10" defaultColWidth="8.83203125" defaultRowHeight="16" x14ac:dyDescent="0.2"/>
  <cols>
    <col min="3" max="3" width="9.6640625" customWidth="1"/>
    <col min="4" max="4" width="12.6640625" customWidth="1"/>
    <col min="5" max="5" width="10.5" customWidth="1"/>
    <col min="8" max="8" width="11" customWidth="1"/>
    <col min="13" max="13" width="11.6640625" customWidth="1"/>
    <col min="18" max="18" width="10.33203125" customWidth="1"/>
  </cols>
  <sheetData>
    <row r="1" spans="1:39" x14ac:dyDescent="0.2">
      <c r="A1" s="1" t="s">
        <v>196</v>
      </c>
      <c r="B1" s="22" t="s">
        <v>197</v>
      </c>
      <c r="C1" s="1" t="s">
        <v>199</v>
      </c>
      <c r="D1" s="1" t="s">
        <v>191</v>
      </c>
      <c r="E1" s="1"/>
      <c r="F1" s="1" t="s">
        <v>195</v>
      </c>
      <c r="G1" s="22" t="s">
        <v>197</v>
      </c>
      <c r="H1" s="1" t="s">
        <v>200</v>
      </c>
      <c r="I1" s="1" t="s">
        <v>193</v>
      </c>
      <c r="J1" s="1"/>
      <c r="K1" s="1" t="s">
        <v>192</v>
      </c>
      <c r="L1" s="22" t="s">
        <v>197</v>
      </c>
      <c r="M1" s="1" t="s">
        <v>201</v>
      </c>
      <c r="N1" s="1" t="s">
        <v>193</v>
      </c>
      <c r="O1" s="1"/>
      <c r="P1" s="1" t="s">
        <v>194</v>
      </c>
      <c r="Q1" s="22" t="s">
        <v>197</v>
      </c>
      <c r="R1" s="1" t="s">
        <v>202</v>
      </c>
      <c r="S1" s="1" t="s">
        <v>193</v>
      </c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</row>
    <row r="2" spans="1:39" x14ac:dyDescent="0.2">
      <c r="A2">
        <v>1</v>
      </c>
      <c r="B2" s="19">
        <v>0.125</v>
      </c>
      <c r="D2" s="20">
        <f>SUM(B2:B33)</f>
        <v>1.0000000000000004</v>
      </c>
      <c r="E2" s="20"/>
      <c r="F2">
        <v>1</v>
      </c>
      <c r="G2" s="19">
        <v>0.15</v>
      </c>
      <c r="H2" s="20"/>
      <c r="I2" s="20">
        <f>SUM(G2:G30)</f>
        <v>1.0000000000000004</v>
      </c>
      <c r="J2" s="20"/>
      <c r="K2">
        <v>1</v>
      </c>
      <c r="L2" s="19">
        <v>0.15</v>
      </c>
      <c r="M2" s="20"/>
      <c r="N2" s="20">
        <f>SUM(L2:L30)</f>
        <v>1.0000000000000004</v>
      </c>
      <c r="O2" s="20"/>
      <c r="P2">
        <v>1</v>
      </c>
      <c r="Q2" s="19">
        <v>0.15</v>
      </c>
      <c r="R2" s="20"/>
      <c r="S2" s="20">
        <f>SUM(Q2:Q30)</f>
        <v>1.0000000000000002</v>
      </c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  <c r="AL2" s="20"/>
      <c r="AM2" s="20"/>
    </row>
    <row r="3" spans="1:39" x14ac:dyDescent="0.2">
      <c r="A3">
        <v>2</v>
      </c>
      <c r="B3" s="19">
        <v>0.12</v>
      </c>
      <c r="F3">
        <v>2</v>
      </c>
      <c r="G3" s="19">
        <v>0.12</v>
      </c>
      <c r="K3">
        <v>2</v>
      </c>
      <c r="L3" s="19">
        <v>0.12</v>
      </c>
      <c r="P3">
        <v>2</v>
      </c>
      <c r="Q3" s="19">
        <v>0.12</v>
      </c>
    </row>
    <row r="4" spans="1:39" x14ac:dyDescent="0.2">
      <c r="A4">
        <v>3</v>
      </c>
      <c r="B4" s="19">
        <v>0.105</v>
      </c>
      <c r="F4">
        <v>3</v>
      </c>
      <c r="G4" s="19">
        <v>0.1</v>
      </c>
      <c r="K4">
        <v>3</v>
      </c>
      <c r="L4" s="19">
        <v>0.1</v>
      </c>
      <c r="P4">
        <v>3</v>
      </c>
      <c r="Q4" s="19">
        <v>0.1</v>
      </c>
    </row>
    <row r="5" spans="1:39" x14ac:dyDescent="0.2">
      <c r="A5">
        <v>4</v>
      </c>
      <c r="B5" s="19">
        <v>8.5000000000000006E-2</v>
      </c>
      <c r="F5">
        <v>4</v>
      </c>
      <c r="G5" s="19">
        <v>7.4999999999999997E-2</v>
      </c>
      <c r="K5">
        <v>4</v>
      </c>
      <c r="L5" s="19">
        <v>7.4999999999999997E-2</v>
      </c>
      <c r="P5">
        <v>4</v>
      </c>
      <c r="Q5" s="19">
        <v>0.1</v>
      </c>
    </row>
    <row r="6" spans="1:39" x14ac:dyDescent="0.2">
      <c r="A6">
        <v>5</v>
      </c>
      <c r="B6" s="19">
        <v>8.5000000000000006E-2</v>
      </c>
      <c r="F6">
        <v>5</v>
      </c>
      <c r="G6" s="19">
        <v>7.4999999999999997E-2</v>
      </c>
      <c r="K6">
        <v>5</v>
      </c>
      <c r="L6" s="19">
        <v>7.4999999999999997E-2</v>
      </c>
      <c r="P6">
        <v>5</v>
      </c>
      <c r="Q6" s="19">
        <v>0.1</v>
      </c>
    </row>
    <row r="7" spans="1:39" x14ac:dyDescent="0.2">
      <c r="A7">
        <v>6</v>
      </c>
      <c r="B7" s="19">
        <v>0.04</v>
      </c>
      <c r="F7">
        <v>6</v>
      </c>
      <c r="G7" s="19">
        <v>0.05</v>
      </c>
      <c r="K7">
        <v>6</v>
      </c>
      <c r="L7" s="19">
        <v>0.04</v>
      </c>
      <c r="P7">
        <v>6</v>
      </c>
      <c r="Q7" s="19">
        <v>0.04</v>
      </c>
    </row>
    <row r="8" spans="1:39" x14ac:dyDescent="0.2">
      <c r="A8">
        <v>7</v>
      </c>
      <c r="B8" s="19">
        <v>0.04</v>
      </c>
      <c r="F8">
        <v>7</v>
      </c>
      <c r="G8" s="19">
        <v>0.05</v>
      </c>
      <c r="K8">
        <v>7</v>
      </c>
      <c r="L8" s="19">
        <v>0.04</v>
      </c>
      <c r="P8">
        <v>7</v>
      </c>
      <c r="Q8" s="19">
        <v>0.04</v>
      </c>
    </row>
    <row r="9" spans="1:39" x14ac:dyDescent="0.2">
      <c r="A9">
        <v>8</v>
      </c>
      <c r="B9" s="19">
        <v>0.04</v>
      </c>
      <c r="F9">
        <v>8</v>
      </c>
      <c r="G9" s="19">
        <v>0.05</v>
      </c>
      <c r="K9">
        <v>8</v>
      </c>
      <c r="L9" s="19">
        <v>0.04</v>
      </c>
      <c r="P9">
        <v>8</v>
      </c>
      <c r="Q9" s="19">
        <v>0.04</v>
      </c>
    </row>
    <row r="10" spans="1:39" x14ac:dyDescent="0.2">
      <c r="A10">
        <v>9</v>
      </c>
      <c r="B10" s="19">
        <v>0.04</v>
      </c>
      <c r="F10">
        <v>9</v>
      </c>
      <c r="G10" s="19">
        <v>0.05</v>
      </c>
      <c r="K10">
        <v>9</v>
      </c>
      <c r="L10" s="19">
        <v>0.04</v>
      </c>
      <c r="P10">
        <v>9</v>
      </c>
      <c r="Q10" s="19">
        <v>0.04</v>
      </c>
    </row>
    <row r="11" spans="1:39" x14ac:dyDescent="0.2">
      <c r="A11">
        <v>10</v>
      </c>
      <c r="B11" s="19">
        <v>0.04</v>
      </c>
      <c r="F11">
        <v>10</v>
      </c>
      <c r="G11" s="19">
        <v>0.05</v>
      </c>
      <c r="K11">
        <v>10</v>
      </c>
      <c r="L11" s="19">
        <v>0.04</v>
      </c>
      <c r="P11">
        <v>10</v>
      </c>
      <c r="Q11" s="19">
        <v>0.04</v>
      </c>
    </row>
    <row r="12" spans="1:39" x14ac:dyDescent="0.2">
      <c r="A12">
        <v>11</v>
      </c>
      <c r="B12" s="19">
        <v>2.5000000000000001E-2</v>
      </c>
      <c r="F12">
        <v>11</v>
      </c>
      <c r="G12" s="19">
        <v>2.5000000000000001E-2</v>
      </c>
      <c r="K12">
        <v>11</v>
      </c>
      <c r="L12" s="19">
        <v>0.03</v>
      </c>
      <c r="P12">
        <v>11</v>
      </c>
      <c r="Q12" s="19">
        <v>2.5000000000000001E-2</v>
      </c>
    </row>
    <row r="13" spans="1:39" x14ac:dyDescent="0.2">
      <c r="A13">
        <v>12</v>
      </c>
      <c r="B13" s="19">
        <v>2.5000000000000001E-2</v>
      </c>
      <c r="F13">
        <v>12</v>
      </c>
      <c r="G13" s="19">
        <v>2.5000000000000001E-2</v>
      </c>
      <c r="K13">
        <v>12</v>
      </c>
      <c r="L13" s="19">
        <v>0.03</v>
      </c>
      <c r="P13">
        <v>12</v>
      </c>
      <c r="Q13" s="19">
        <v>2.5000000000000001E-2</v>
      </c>
    </row>
    <row r="14" spans="1:39" x14ac:dyDescent="0.2">
      <c r="A14">
        <v>13</v>
      </c>
      <c r="B14" s="19">
        <v>2.5000000000000001E-2</v>
      </c>
      <c r="F14">
        <v>13</v>
      </c>
      <c r="G14" s="23">
        <v>0.02</v>
      </c>
      <c r="K14">
        <v>13</v>
      </c>
      <c r="L14" s="23">
        <v>2.5000000000000001E-2</v>
      </c>
      <c r="P14">
        <v>13</v>
      </c>
      <c r="Q14" s="23">
        <v>0.02</v>
      </c>
    </row>
    <row r="15" spans="1:39" x14ac:dyDescent="0.2">
      <c r="A15">
        <v>14</v>
      </c>
      <c r="B15" s="19">
        <v>2.5000000000000001E-2</v>
      </c>
      <c r="F15">
        <v>14</v>
      </c>
      <c r="G15" s="19">
        <v>0.02</v>
      </c>
      <c r="K15">
        <v>14</v>
      </c>
      <c r="L15" s="19">
        <v>2.5000000000000001E-2</v>
      </c>
      <c r="P15">
        <v>14</v>
      </c>
      <c r="Q15" s="19">
        <v>0.02</v>
      </c>
    </row>
    <row r="16" spans="1:39" x14ac:dyDescent="0.2">
      <c r="A16">
        <v>15</v>
      </c>
      <c r="B16" s="19">
        <v>0.02</v>
      </c>
      <c r="F16">
        <v>15</v>
      </c>
      <c r="G16" s="19">
        <v>0.02</v>
      </c>
      <c r="K16">
        <v>15</v>
      </c>
      <c r="L16" s="19">
        <v>0.02</v>
      </c>
      <c r="P16">
        <v>15</v>
      </c>
      <c r="Q16" s="19">
        <v>0.02</v>
      </c>
    </row>
    <row r="17" spans="1:17" x14ac:dyDescent="0.2">
      <c r="A17">
        <v>16</v>
      </c>
      <c r="B17" s="19">
        <v>0.02</v>
      </c>
      <c r="F17">
        <v>16</v>
      </c>
      <c r="G17" s="19">
        <v>0.01</v>
      </c>
      <c r="K17">
        <v>16</v>
      </c>
      <c r="L17" s="19">
        <v>0.02</v>
      </c>
      <c r="P17">
        <v>16</v>
      </c>
      <c r="Q17" s="19">
        <v>0.02</v>
      </c>
    </row>
    <row r="18" spans="1:17" x14ac:dyDescent="0.2">
      <c r="A18">
        <v>17</v>
      </c>
      <c r="B18" s="19">
        <v>1.4999999999999999E-2</v>
      </c>
      <c r="F18">
        <v>17</v>
      </c>
      <c r="G18" s="19">
        <v>0.01</v>
      </c>
      <c r="K18">
        <v>17</v>
      </c>
      <c r="L18" s="19">
        <v>0.02</v>
      </c>
      <c r="P18">
        <v>17</v>
      </c>
      <c r="Q18" s="19">
        <v>0.02</v>
      </c>
    </row>
    <row r="19" spans="1:17" x14ac:dyDescent="0.2">
      <c r="A19">
        <v>18</v>
      </c>
      <c r="B19" s="19">
        <v>1.4999999999999999E-2</v>
      </c>
      <c r="F19">
        <v>18</v>
      </c>
      <c r="G19" s="19">
        <v>0.01</v>
      </c>
      <c r="K19">
        <v>18</v>
      </c>
      <c r="L19" s="19">
        <v>0.02</v>
      </c>
      <c r="P19">
        <v>18</v>
      </c>
      <c r="Q19" s="19">
        <v>0.02</v>
      </c>
    </row>
    <row r="20" spans="1:17" x14ac:dyDescent="0.2">
      <c r="A20">
        <v>19</v>
      </c>
      <c r="B20" s="19">
        <v>1.4999999999999999E-2</v>
      </c>
      <c r="F20">
        <v>19</v>
      </c>
      <c r="G20" s="19">
        <v>0.01</v>
      </c>
      <c r="K20">
        <v>19</v>
      </c>
      <c r="L20" s="19">
        <v>0.02</v>
      </c>
      <c r="P20">
        <v>19</v>
      </c>
      <c r="Q20" s="19">
        <v>0.02</v>
      </c>
    </row>
    <row r="21" spans="1:17" x14ac:dyDescent="0.2">
      <c r="A21">
        <v>20</v>
      </c>
      <c r="B21" s="19">
        <v>1.4999999999999999E-2</v>
      </c>
      <c r="F21">
        <v>20</v>
      </c>
      <c r="G21" s="19">
        <v>0.01</v>
      </c>
      <c r="K21">
        <v>20</v>
      </c>
      <c r="L21" s="19">
        <v>0.02</v>
      </c>
      <c r="P21">
        <v>20</v>
      </c>
      <c r="Q21" s="19">
        <v>0.02</v>
      </c>
    </row>
    <row r="22" spans="1:17" x14ac:dyDescent="0.2">
      <c r="A22">
        <v>21</v>
      </c>
      <c r="B22" s="19">
        <v>0.01</v>
      </c>
      <c r="F22">
        <v>21</v>
      </c>
      <c r="G22" s="19">
        <v>0.01</v>
      </c>
      <c r="K22">
        <v>21</v>
      </c>
      <c r="L22" s="19">
        <v>0.01</v>
      </c>
      <c r="P22">
        <v>21</v>
      </c>
      <c r="Q22" s="19">
        <v>0.02</v>
      </c>
    </row>
    <row r="23" spans="1:17" x14ac:dyDescent="0.2">
      <c r="A23">
        <v>22</v>
      </c>
      <c r="B23" s="19">
        <v>0.01</v>
      </c>
      <c r="F23">
        <v>22</v>
      </c>
      <c r="G23" s="19">
        <v>0.01</v>
      </c>
      <c r="K23">
        <v>22</v>
      </c>
      <c r="L23" s="19">
        <v>0.01</v>
      </c>
      <c r="P23">
        <v>22</v>
      </c>
      <c r="Q23" s="19">
        <v>0</v>
      </c>
    </row>
    <row r="24" spans="1:17" x14ac:dyDescent="0.2">
      <c r="A24">
        <v>23</v>
      </c>
      <c r="B24" s="19">
        <v>0.01</v>
      </c>
      <c r="F24">
        <v>23</v>
      </c>
      <c r="G24" s="19">
        <v>0.01</v>
      </c>
      <c r="K24">
        <v>23</v>
      </c>
      <c r="L24" s="19">
        <v>0.01</v>
      </c>
      <c r="P24">
        <v>23</v>
      </c>
      <c r="Q24" s="19">
        <v>0</v>
      </c>
    </row>
    <row r="25" spans="1:17" x14ac:dyDescent="0.2">
      <c r="A25">
        <v>24</v>
      </c>
      <c r="B25" s="19">
        <v>0.01</v>
      </c>
      <c r="F25">
        <v>24</v>
      </c>
      <c r="G25" s="19">
        <v>0.01</v>
      </c>
      <c r="K25">
        <v>24</v>
      </c>
      <c r="L25" s="19">
        <v>0.01</v>
      </c>
      <c r="P25">
        <v>24</v>
      </c>
      <c r="Q25" s="19">
        <v>0</v>
      </c>
    </row>
    <row r="26" spans="1:17" x14ac:dyDescent="0.2">
      <c r="A26">
        <v>25</v>
      </c>
      <c r="B26" s="19">
        <v>0.01</v>
      </c>
      <c r="F26">
        <v>25</v>
      </c>
      <c r="G26" s="19">
        <v>0.01</v>
      </c>
      <c r="K26">
        <v>25</v>
      </c>
      <c r="L26" s="19">
        <v>0.01</v>
      </c>
      <c r="P26">
        <v>25</v>
      </c>
      <c r="Q26" s="19">
        <v>0</v>
      </c>
    </row>
    <row r="27" spans="1:17" x14ac:dyDescent="0.2">
      <c r="A27">
        <v>26</v>
      </c>
      <c r="B27" s="19">
        <v>0.01</v>
      </c>
      <c r="F27">
        <v>26</v>
      </c>
      <c r="G27" s="19">
        <v>0.01</v>
      </c>
      <c r="K27">
        <v>26</v>
      </c>
      <c r="L27" s="19">
        <v>0</v>
      </c>
      <c r="P27">
        <v>26</v>
      </c>
      <c r="Q27" s="19">
        <v>0</v>
      </c>
    </row>
    <row r="28" spans="1:17" x14ac:dyDescent="0.2">
      <c r="A28">
        <v>27</v>
      </c>
      <c r="B28" s="19">
        <v>0.01</v>
      </c>
      <c r="F28">
        <v>27</v>
      </c>
      <c r="G28" s="19">
        <v>0.01</v>
      </c>
      <c r="K28">
        <v>27</v>
      </c>
      <c r="L28" s="19">
        <v>0</v>
      </c>
      <c r="Q28" s="19"/>
    </row>
    <row r="29" spans="1:17" x14ac:dyDescent="0.2">
      <c r="A29">
        <v>28</v>
      </c>
      <c r="B29" s="19">
        <v>5.0000000000000001E-3</v>
      </c>
      <c r="F29">
        <v>28</v>
      </c>
      <c r="G29" s="19">
        <v>0</v>
      </c>
      <c r="K29">
        <v>28</v>
      </c>
      <c r="L29" s="19">
        <v>0</v>
      </c>
      <c r="Q29" s="19"/>
    </row>
    <row r="30" spans="1:17" x14ac:dyDescent="0.2">
      <c r="A30">
        <v>29</v>
      </c>
      <c r="B30" s="19">
        <v>5.0000000000000001E-3</v>
      </c>
      <c r="F30">
        <v>29</v>
      </c>
      <c r="G30" s="23">
        <v>0</v>
      </c>
      <c r="K30">
        <v>29</v>
      </c>
      <c r="L30" s="23">
        <v>0</v>
      </c>
      <c r="Q30" s="23"/>
    </row>
    <row r="31" spans="1:17" x14ac:dyDescent="0.2">
      <c r="A31">
        <v>30</v>
      </c>
      <c r="B31" s="19">
        <v>0</v>
      </c>
      <c r="F31">
        <v>30</v>
      </c>
      <c r="G31" s="19">
        <v>0</v>
      </c>
      <c r="L31" s="19"/>
    </row>
    <row r="32" spans="1:17" x14ac:dyDescent="0.2">
      <c r="A32">
        <v>31</v>
      </c>
      <c r="B32" s="19">
        <v>0</v>
      </c>
      <c r="F32">
        <v>31</v>
      </c>
      <c r="G32" s="19">
        <v>0</v>
      </c>
    </row>
    <row r="33" spans="1:2" x14ac:dyDescent="0.2">
      <c r="A33">
        <v>32</v>
      </c>
      <c r="B33" s="19">
        <v>0</v>
      </c>
    </row>
  </sheetData>
  <pageMargins left="0.7" right="0.7" top="0.75" bottom="0.75" header="0.3" footer="0.3"/>
  <headerFooter>
    <oddHeader>&amp;R&amp;"Calibri"&amp;10&amp;K000000 Business Use&amp;1#_x000D_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7446F8-B613-466F-8EEF-A47EE641F056}">
  <sheetPr codeName="Sheet4"/>
  <dimension ref="A1:AI1000"/>
  <sheetViews>
    <sheetView workbookViewId="0">
      <pane ySplit="1" topLeftCell="A36" activePane="bottomLeft" state="frozen"/>
      <selection pane="bottomLeft" activeCell="C61" sqref="C61"/>
    </sheetView>
  </sheetViews>
  <sheetFormatPr baseColWidth="10" defaultColWidth="11.1640625" defaultRowHeight="15" customHeight="1" x14ac:dyDescent="0.2"/>
  <cols>
    <col min="1" max="34" width="10.6640625" customWidth="1"/>
  </cols>
  <sheetData>
    <row r="1" spans="1:35" ht="15.75" customHeight="1" x14ac:dyDescent="0.2">
      <c r="A1" t="s">
        <v>51</v>
      </c>
      <c r="B1" s="1" t="s">
        <v>180</v>
      </c>
      <c r="C1" s="1" t="s">
        <v>0</v>
      </c>
      <c r="D1" s="1" t="s">
        <v>1</v>
      </c>
      <c r="E1" s="1" t="s">
        <v>2</v>
      </c>
      <c r="F1" s="1" t="s">
        <v>3</v>
      </c>
      <c r="G1" s="1" t="s">
        <v>4</v>
      </c>
      <c r="H1" s="1" t="s">
        <v>5</v>
      </c>
      <c r="I1" s="1" t="s">
        <v>6</v>
      </c>
      <c r="J1" s="1" t="s">
        <v>7</v>
      </c>
      <c r="K1" s="1" t="s">
        <v>8</v>
      </c>
      <c r="L1" s="1" t="s">
        <v>9</v>
      </c>
      <c r="M1" s="1" t="s">
        <v>10</v>
      </c>
      <c r="N1" s="1" t="s">
        <v>11</v>
      </c>
      <c r="O1" s="1" t="s">
        <v>12</v>
      </c>
      <c r="P1" s="1" t="s">
        <v>13</v>
      </c>
      <c r="Q1" s="1" t="s">
        <v>14</v>
      </c>
      <c r="R1" s="1" t="s">
        <v>15</v>
      </c>
      <c r="S1" s="1" t="s">
        <v>16</v>
      </c>
      <c r="T1" s="1" t="s">
        <v>17</v>
      </c>
      <c r="U1" s="1" t="s">
        <v>18</v>
      </c>
      <c r="V1" s="1" t="s">
        <v>19</v>
      </c>
      <c r="W1" s="1" t="s">
        <v>20</v>
      </c>
      <c r="X1" s="1" t="s">
        <v>21</v>
      </c>
      <c r="Y1" s="1" t="s">
        <v>22</v>
      </c>
      <c r="Z1" s="1" t="s">
        <v>23</v>
      </c>
      <c r="AA1" s="1" t="s">
        <v>24</v>
      </c>
      <c r="AB1" s="1" t="s">
        <v>25</v>
      </c>
      <c r="AC1" s="1" t="s">
        <v>26</v>
      </c>
      <c r="AD1" s="1" t="s">
        <v>27</v>
      </c>
      <c r="AE1" s="1" t="s">
        <v>28</v>
      </c>
      <c r="AF1" s="1" t="s">
        <v>29</v>
      </c>
      <c r="AG1" s="1" t="s">
        <v>30</v>
      </c>
      <c r="AH1" s="1" t="s">
        <v>31</v>
      </c>
      <c r="AI1" s="1" t="s">
        <v>118</v>
      </c>
    </row>
    <row r="2" spans="1:35" ht="15.75" customHeight="1" x14ac:dyDescent="0.2">
      <c r="A2" s="1">
        <v>1966</v>
      </c>
      <c r="B2" s="21">
        <f>'Points Per Year'!AI2</f>
        <v>0</v>
      </c>
      <c r="C2">
        <f>ROUNDDOWN(_xlfn.RANK.AVG('Winning % Over Time'!B2,'Winning % Over Time'!$B2:$AG2),0)</f>
        <v>9</v>
      </c>
      <c r="D2">
        <f>ROUNDDOWN(_xlfn.RANK.AVG('Winning % Over Time'!C2,'Winning % Over Time'!$B2:$AG2),0)</f>
        <v>22</v>
      </c>
      <c r="E2" s="2"/>
      <c r="F2">
        <f>ROUNDDOWN(_xlfn.RANK.AVG('Winning % Over Time'!E2,'Winning % Over Time'!$B2:$AG2),0)</f>
        <v>4</v>
      </c>
      <c r="G2" s="2"/>
      <c r="H2">
        <f>ROUNDDOWN(_xlfn.RANK.AVG('Winning % Over Time'!G2,'Winning % Over Time'!$B2:$AG2),0)</f>
        <v>16</v>
      </c>
      <c r="I2" s="2"/>
      <c r="J2">
        <f>ROUNDDOWN(_xlfn.RANK.AVG('Winning % Over Time'!I2,'Winning % Over Time'!$B2:$AG2),0)</f>
        <v>6</v>
      </c>
      <c r="K2">
        <f>ROUNDDOWN(_xlfn.RANK.AVG('Winning % Over Time'!J2,'Winning % Over Time'!$B2:$AG2),0)</f>
        <v>3</v>
      </c>
      <c r="L2">
        <f>ROUNDDOWN(_xlfn.RANK.AVG('Winning % Over Time'!K2,'Winning % Over Time'!$B2:$AG2),0)</f>
        <v>20</v>
      </c>
      <c r="M2">
        <f>ROUNDDOWN(_xlfn.RANK.AVG('Winning % Over Time'!L2,'Winning % Over Time'!$B2:$AG2),0)</f>
        <v>18</v>
      </c>
      <c r="N2">
        <f>ROUNDDOWN(_xlfn.RANK.AVG('Winning % Over Time'!M2,'Winning % Over Time'!$B2:$AG2),0)</f>
        <v>1</v>
      </c>
      <c r="O2" s="2"/>
      <c r="P2">
        <f>ROUNDDOWN(_xlfn.RANK.AVG('Winning % Over Time'!O2,'Winning % Over Time'!$B2:$AG2),0)</f>
        <v>6</v>
      </c>
      <c r="Q2" s="2"/>
      <c r="R2">
        <f>ROUNDDOWN(_xlfn.RANK.AVG('Winning % Over Time'!Q2,'Winning % Over Time'!$B2:$AG2),0)</f>
        <v>2</v>
      </c>
      <c r="S2">
        <f>ROUNDDOWN(_xlfn.RANK.AVG('Winning % Over Time'!R2,'Winning % Over Time'!$B2:$AG2),0)</f>
        <v>9</v>
      </c>
      <c r="T2">
        <f>ROUNDDOWN(_xlfn.RANK.AVG('Winning % Over Time'!S2,'Winning % Over Time'!$B2:$AG2),0)</f>
        <v>11</v>
      </c>
      <c r="U2">
        <f>ROUNDDOWN(_xlfn.RANK.AVG('Winning % Over Time'!T2,'Winning % Over Time'!$B2:$AG2),0)</f>
        <v>12</v>
      </c>
      <c r="V2">
        <f>ROUNDDOWN(_xlfn.RANK.AVG('Winning % Over Time'!U2,'Winning % Over Time'!$B2:$AG2),0)</f>
        <v>18</v>
      </c>
      <c r="W2">
        <f>ROUNDDOWN(_xlfn.RANK.AVG('Winning % Over Time'!V2,'Winning % Over Time'!$B2:$AG2),0)</f>
        <v>22</v>
      </c>
      <c r="X2">
        <f>ROUNDDOWN(_xlfn.RANK.AVG('Winning % Over Time'!W2,'Winning % Over Time'!$B2:$AG2),0)</f>
        <v>6</v>
      </c>
      <c r="Y2" s="2"/>
      <c r="Z2">
        <f>ROUNDDOWN(_xlfn.RANK.AVG('Winning % Over Time'!Y2,'Winning % Over Time'!$B2:$AG2),0)</f>
        <v>24</v>
      </c>
      <c r="AA2">
        <f>ROUNDDOWN(_xlfn.RANK.AVG('Winning % Over Time'!Z2,'Winning % Over Time'!$B2:$AG2),0)</f>
        <v>14</v>
      </c>
      <c r="AB2">
        <f>ROUNDDOWN(_xlfn.RANK.AVG('Winning % Over Time'!AA2,'Winning % Over Time'!$B2:$AG2),0)</f>
        <v>6</v>
      </c>
      <c r="AC2">
        <f>ROUNDDOWN(_xlfn.RANK.AVG('Winning % Over Time'!AB2,'Winning % Over Time'!$B2:$AG2),0)</f>
        <v>17</v>
      </c>
      <c r="AD2">
        <f>ROUNDDOWN(_xlfn.RANK.AVG('Winning % Over Time'!AC2,'Winning % Over Time'!$B2:$AG2),0)</f>
        <v>14</v>
      </c>
      <c r="AE2" s="2"/>
      <c r="AF2" s="2"/>
      <c r="AG2">
        <f>ROUNDDOWN(_xlfn.RANK.AVG('Winning % Over Time'!AF2,'Winning % Over Time'!$B2:$AG2),0)</f>
        <v>22</v>
      </c>
      <c r="AH2">
        <f>ROUNDDOWN(_xlfn.RANK.AVG('Winning % Over Time'!AG2,'Winning % Over Time'!$B2:$AG2),0)</f>
        <v>14</v>
      </c>
      <c r="AI2">
        <f>MAX(C2:AH2)</f>
        <v>24</v>
      </c>
    </row>
    <row r="3" spans="1:35" ht="15.75" customHeight="1" x14ac:dyDescent="0.2">
      <c r="A3" s="1">
        <v>1967</v>
      </c>
      <c r="B3" s="21">
        <f>'Points Per Year'!AI3+SUM(B2)</f>
        <v>0</v>
      </c>
      <c r="C3">
        <f>ROUNDDOWN(_xlfn.RANK.AVG('Winning % Over Time'!B3,'Winning % Over Time'!$B3:$AG3),0)</f>
        <v>11</v>
      </c>
      <c r="D3">
        <f>ROUNDDOWN(_xlfn.RANK.AVG('Winning % Over Time'!C3,'Winning % Over Time'!$B3:$AG3),0)</f>
        <v>25</v>
      </c>
      <c r="E3" s="2"/>
      <c r="F3">
        <f>ROUNDDOWN(_xlfn.RANK.AVG('Winning % Over Time'!E3,'Winning % Over Time'!$B3:$AG3),0)</f>
        <v>14</v>
      </c>
      <c r="G3" s="2"/>
      <c r="H3">
        <f>ROUNDDOWN(_xlfn.RANK.AVG('Winning % Over Time'!G3,'Winning % Over Time'!$B3:$AG3),0)</f>
        <v>14</v>
      </c>
      <c r="I3" s="2"/>
      <c r="J3">
        <f>ROUNDDOWN(_xlfn.RANK.AVG('Winning % Over Time'!I3,'Winning % Over Time'!$B3:$AG3),0)</f>
        <v>7</v>
      </c>
      <c r="K3">
        <f>ROUNDDOWN(_xlfn.RANK.AVG('Winning % Over Time'!J3,'Winning % Over Time'!$B3:$AG3),0)</f>
        <v>6</v>
      </c>
      <c r="L3">
        <f>ROUNDDOWN(_xlfn.RANK.AVG('Winning % Over Time'!K3,'Winning % Over Time'!$B3:$AG3),0)</f>
        <v>22</v>
      </c>
      <c r="M3">
        <f>ROUNDDOWN(_xlfn.RANK.AVG('Winning % Over Time'!L3,'Winning % Over Time'!$B3:$AG3),0)</f>
        <v>18</v>
      </c>
      <c r="N3">
        <f>ROUNDDOWN(_xlfn.RANK.AVG('Winning % Over Time'!M3,'Winning % Over Time'!$B3:$AG3),0)</f>
        <v>1</v>
      </c>
      <c r="O3" s="2"/>
      <c r="P3">
        <f>ROUNDDOWN(_xlfn.RANK.AVG('Winning % Over Time'!O3,'Winning % Over Time'!$B3:$AG3),0)</f>
        <v>3</v>
      </c>
      <c r="Q3" s="2"/>
      <c r="R3">
        <f>ROUNDDOWN(_xlfn.RANK.AVG('Winning % Over Time'!Q3,'Winning % Over Time'!$B3:$AG3),0)</f>
        <v>4</v>
      </c>
      <c r="S3">
        <f>ROUNDDOWN(_xlfn.RANK.AVG('Winning % Over Time'!R3,'Winning % Over Time'!$B3:$AG3),0)</f>
        <v>1</v>
      </c>
      <c r="T3">
        <f>ROUNDDOWN(_xlfn.RANK.AVG('Winning % Over Time'!S3,'Winning % Over Time'!$B3:$AG3),0)</f>
        <v>5</v>
      </c>
      <c r="U3">
        <f>ROUNDDOWN(_xlfn.RANK.AVG('Winning % Over Time'!T3,'Winning % Over Time'!$B3:$AG3),0)</f>
        <v>8</v>
      </c>
      <c r="V3">
        <f>ROUNDDOWN(_xlfn.RANK.AVG('Winning % Over Time'!U3,'Winning % Over Time'!$B3:$AG3),0)</f>
        <v>20</v>
      </c>
      <c r="W3">
        <f>ROUNDDOWN(_xlfn.RANK.AVG('Winning % Over Time'!V3,'Winning % Over Time'!$B3:$AG3),0)</f>
        <v>22</v>
      </c>
      <c r="X3">
        <f>ROUNDDOWN(_xlfn.RANK.AVG('Winning % Over Time'!W3,'Winning % Over Time'!$B3:$AG3),0)</f>
        <v>16</v>
      </c>
      <c r="Y3">
        <f>ROUNDDOWN(_xlfn.RANK.AVG('Winning % Over Time'!X3,'Winning % Over Time'!$B3:$AG3),0)</f>
        <v>24</v>
      </c>
      <c r="Z3">
        <f>ROUNDDOWN(_xlfn.RANK.AVG('Winning % Over Time'!Y3,'Winning % Over Time'!$B3:$AG3),0)</f>
        <v>21</v>
      </c>
      <c r="AA3">
        <f>ROUNDDOWN(_xlfn.RANK.AVG('Winning % Over Time'!Z3,'Winning % Over Time'!$B3:$AG3),0)</f>
        <v>9</v>
      </c>
      <c r="AB3">
        <f>ROUNDDOWN(_xlfn.RANK.AVG('Winning % Over Time'!AA3,'Winning % Over Time'!$B3:$AG3),0)</f>
        <v>9</v>
      </c>
      <c r="AC3">
        <f>ROUNDDOWN(_xlfn.RANK.AVG('Winning % Over Time'!AB3,'Winning % Over Time'!$B3:$AG3),0)</f>
        <v>19</v>
      </c>
      <c r="AD3">
        <f>ROUNDDOWN(_xlfn.RANK.AVG('Winning % Over Time'!AC3,'Winning % Over Time'!$B3:$AG3),0)</f>
        <v>12</v>
      </c>
      <c r="AE3" s="2"/>
      <c r="AF3" s="2"/>
      <c r="AG3">
        <f>ROUNDDOWN(_xlfn.RANK.AVG('Winning % Over Time'!AF3,'Winning % Over Time'!$B3:$AG3),0)</f>
        <v>16</v>
      </c>
      <c r="AH3">
        <f>ROUNDDOWN(_xlfn.RANK.AVG('Winning % Over Time'!AG3,'Winning % Over Time'!$B3:$AG3),0)</f>
        <v>14</v>
      </c>
      <c r="AI3">
        <f t="shared" ref="AI3:AI59" si="0">MAX(C3:AH3)</f>
        <v>25</v>
      </c>
    </row>
    <row r="4" spans="1:35" ht="15.75" customHeight="1" x14ac:dyDescent="0.2">
      <c r="A4" s="1">
        <v>1968</v>
      </c>
      <c r="B4" s="21">
        <f>'Points Per Year'!AI4+SUM(B3)</f>
        <v>0</v>
      </c>
      <c r="C4">
        <f>ROUNDDOWN(_xlfn.RANK.AVG('Winning % Over Time'!B4,'Winning % Over Time'!$B4:$AG4),0)</f>
        <v>10</v>
      </c>
      <c r="D4">
        <f>ROUNDDOWN(_xlfn.RANK.AVG('Winning % Over Time'!C4,'Winning % Over Time'!$B4:$AG4),0)</f>
        <v>26</v>
      </c>
      <c r="E4" s="2"/>
      <c r="F4">
        <f>ROUNDDOWN(_xlfn.RANK.AVG('Winning % Over Time'!E4,'Winning % Over Time'!$B4:$AG4),0)</f>
        <v>20</v>
      </c>
      <c r="G4" s="2"/>
      <c r="H4">
        <f>ROUNDDOWN(_xlfn.RANK.AVG('Winning % Over Time'!G4,'Winning % Over Time'!$B4:$AG4),0)</f>
        <v>12</v>
      </c>
      <c r="I4">
        <f>ROUNDDOWN(_xlfn.RANK.AVG('Winning % Over Time'!H4,'Winning % Over Time'!$B4:$AG4),0)</f>
        <v>25</v>
      </c>
      <c r="J4">
        <f>ROUNDDOWN(_xlfn.RANK.AVG('Winning % Over Time'!I4,'Winning % Over Time'!$B4:$AG4),0)</f>
        <v>6</v>
      </c>
      <c r="K4">
        <f>ROUNDDOWN(_xlfn.RANK.AVG('Winning % Over Time'!J4,'Winning % Over Time'!$B4:$AG4),0)</f>
        <v>4</v>
      </c>
      <c r="L4">
        <f>ROUNDDOWN(_xlfn.RANK.AVG('Winning % Over Time'!K4,'Winning % Over Time'!$B4:$AG4),0)</f>
        <v>23</v>
      </c>
      <c r="M4">
        <f>ROUNDDOWN(_xlfn.RANK.AVG('Winning % Over Time'!L4,'Winning % Over Time'!$B4:$AG4),0)</f>
        <v>18</v>
      </c>
      <c r="N4">
        <f>ROUNDDOWN(_xlfn.RANK.AVG('Winning % Over Time'!M4,'Winning % Over Time'!$B4:$AG4),0)</f>
        <v>6</v>
      </c>
      <c r="O4" s="2"/>
      <c r="P4">
        <f>ROUNDDOWN(_xlfn.RANK.AVG('Winning % Over Time'!O4,'Winning % Over Time'!$B4:$AG4),0)</f>
        <v>1</v>
      </c>
      <c r="Q4" s="2"/>
      <c r="R4">
        <f>ROUNDDOWN(_xlfn.RANK.AVG('Winning % Over Time'!Q4,'Winning % Over Time'!$B4:$AG4),0)</f>
        <v>3</v>
      </c>
      <c r="S4">
        <f>ROUNDDOWN(_xlfn.RANK.AVG('Winning % Over Time'!R4,'Winning % Over Time'!$B4:$AG4),0)</f>
        <v>2</v>
      </c>
      <c r="T4">
        <f>ROUNDDOWN(_xlfn.RANK.AVG('Winning % Over Time'!S4,'Winning % Over Time'!$B4:$AG4),0)</f>
        <v>5</v>
      </c>
      <c r="U4">
        <f>ROUNDDOWN(_xlfn.RANK.AVG('Winning % Over Time'!T4,'Winning % Over Time'!$B4:$AG4),0)</f>
        <v>9</v>
      </c>
      <c r="V4">
        <f>ROUNDDOWN(_xlfn.RANK.AVG('Winning % Over Time'!U4,'Winning % Over Time'!$B4:$AG4),0)</f>
        <v>16</v>
      </c>
      <c r="W4">
        <f>ROUNDDOWN(_xlfn.RANK.AVG('Winning % Over Time'!V4,'Winning % Over Time'!$B4:$AG4),0)</f>
        <v>21</v>
      </c>
      <c r="X4">
        <f>ROUNDDOWN(_xlfn.RANK.AVG('Winning % Over Time'!W4,'Winning % Over Time'!$B4:$AG4),0)</f>
        <v>17</v>
      </c>
      <c r="Y4">
        <f>ROUNDDOWN(_xlfn.RANK.AVG('Winning % Over Time'!X4,'Winning % Over Time'!$B4:$AG4),0)</f>
        <v>24</v>
      </c>
      <c r="Z4">
        <f>ROUNDDOWN(_xlfn.RANK.AVG('Winning % Over Time'!Y4,'Winning % Over Time'!$B4:$AG4),0)</f>
        <v>18</v>
      </c>
      <c r="AA4">
        <f>ROUNDDOWN(_xlfn.RANK.AVG('Winning % Over Time'!Z4,'Winning % Over Time'!$B4:$AG4),0)</f>
        <v>8</v>
      </c>
      <c r="AB4">
        <f>ROUNDDOWN(_xlfn.RANK.AVG('Winning % Over Time'!AA4,'Winning % Over Time'!$B4:$AG4),0)</f>
        <v>15</v>
      </c>
      <c r="AC4">
        <f>ROUNDDOWN(_xlfn.RANK.AVG('Winning % Over Time'!AB4,'Winning % Over Time'!$B4:$AG4),0)</f>
        <v>21</v>
      </c>
      <c r="AD4">
        <f>ROUNDDOWN(_xlfn.RANK.AVG('Winning % Over Time'!AC4,'Winning % Over Time'!$B4:$AG4),0)</f>
        <v>11</v>
      </c>
      <c r="AE4" s="2"/>
      <c r="AF4" s="2"/>
      <c r="AG4">
        <f>ROUNDDOWN(_xlfn.RANK.AVG('Winning % Over Time'!AF4,'Winning % Over Time'!$B4:$AG4),0)</f>
        <v>13</v>
      </c>
      <c r="AH4">
        <f>ROUNDDOWN(_xlfn.RANK.AVG('Winning % Over Time'!AG4,'Winning % Over Time'!$B4:$AG4),0)</f>
        <v>14</v>
      </c>
      <c r="AI4">
        <f t="shared" si="0"/>
        <v>26</v>
      </c>
    </row>
    <row r="5" spans="1:35" ht="15.75" customHeight="1" x14ac:dyDescent="0.2">
      <c r="A5" s="1">
        <v>1969</v>
      </c>
      <c r="B5" s="21">
        <f>'Points Per Year'!AI5+SUM(B4)</f>
        <v>0</v>
      </c>
      <c r="C5">
        <f>ROUNDDOWN(_xlfn.RANK.AVG('Winning % Over Time'!B5,'Winning % Over Time'!$B5:$AG5),0)</f>
        <v>10</v>
      </c>
      <c r="D5">
        <f>ROUNDDOWN(_xlfn.RANK.AVG('Winning % Over Time'!C5,'Winning % Over Time'!$B5:$AG5),0)</f>
        <v>26</v>
      </c>
      <c r="E5" s="2"/>
      <c r="F5">
        <f>ROUNDDOWN(_xlfn.RANK.AVG('Winning % Over Time'!E5,'Winning % Over Time'!$B5:$AG5),0)</f>
        <v>20</v>
      </c>
      <c r="G5" s="2"/>
      <c r="H5">
        <f>ROUNDDOWN(_xlfn.RANK.AVG('Winning % Over Time'!G5,'Winning % Over Time'!$B5:$AG5),0)</f>
        <v>17</v>
      </c>
      <c r="I5">
        <f>ROUNDDOWN(_xlfn.RANK.AVG('Winning % Over Time'!H5,'Winning % Over Time'!$B5:$AG5),0)</f>
        <v>24</v>
      </c>
      <c r="J5">
        <f>ROUNDDOWN(_xlfn.RANK.AVG('Winning % Over Time'!I5,'Winning % Over Time'!$B5:$AG5),0)</f>
        <v>6</v>
      </c>
      <c r="K5">
        <f>ROUNDDOWN(_xlfn.RANK.AVG('Winning % Over Time'!J5,'Winning % Over Time'!$B5:$AG5),0)</f>
        <v>3</v>
      </c>
      <c r="L5">
        <f>ROUNDDOWN(_xlfn.RANK.AVG('Winning % Over Time'!K5,'Winning % Over Time'!$B5:$AG5),0)</f>
        <v>21</v>
      </c>
      <c r="M5">
        <f>ROUNDDOWN(_xlfn.RANK.AVG('Winning % Over Time'!L5,'Winning % Over Time'!$B5:$AG5),0)</f>
        <v>15</v>
      </c>
      <c r="N5">
        <f>ROUNDDOWN(_xlfn.RANK.AVG('Winning % Over Time'!M5,'Winning % Over Time'!$B5:$AG5),0)</f>
        <v>8</v>
      </c>
      <c r="O5" s="2"/>
      <c r="P5">
        <f>ROUNDDOWN(_xlfn.RANK.AVG('Winning % Over Time'!O5,'Winning % Over Time'!$B5:$AG5),0)</f>
        <v>4</v>
      </c>
      <c r="Q5" s="2"/>
      <c r="R5">
        <f>ROUNDDOWN(_xlfn.RANK.AVG('Winning % Over Time'!Q5,'Winning % Over Time'!$B5:$AG5),0)</f>
        <v>2</v>
      </c>
      <c r="S5">
        <f>ROUNDDOWN(_xlfn.RANK.AVG('Winning % Over Time'!R5,'Winning % Over Time'!$B5:$AG5),0)</f>
        <v>1</v>
      </c>
      <c r="T5">
        <f>ROUNDDOWN(_xlfn.RANK.AVG('Winning % Over Time'!S5,'Winning % Over Time'!$B5:$AG5),0)</f>
        <v>5</v>
      </c>
      <c r="U5">
        <f>ROUNDDOWN(_xlfn.RANK.AVG('Winning % Over Time'!T5,'Winning % Over Time'!$B5:$AG5),0)</f>
        <v>9</v>
      </c>
      <c r="V5">
        <f>ROUNDDOWN(_xlfn.RANK.AVG('Winning % Over Time'!U5,'Winning % Over Time'!$B5:$AG5),0)</f>
        <v>10</v>
      </c>
      <c r="W5">
        <f>ROUNDDOWN(_xlfn.RANK.AVG('Winning % Over Time'!V5,'Winning % Over Time'!$B5:$AG5),0)</f>
        <v>23</v>
      </c>
      <c r="X5">
        <f>ROUNDDOWN(_xlfn.RANK.AVG('Winning % Over Time'!W5,'Winning % Over Time'!$B5:$AG5),0)</f>
        <v>19</v>
      </c>
      <c r="Y5">
        <f>ROUNDDOWN(_xlfn.RANK.AVG('Winning % Over Time'!X5,'Winning % Over Time'!$B5:$AG5),0)</f>
        <v>22</v>
      </c>
      <c r="Z5">
        <f>ROUNDDOWN(_xlfn.RANK.AVG('Winning % Over Time'!Y5,'Winning % Over Time'!$B5:$AG5),0)</f>
        <v>17</v>
      </c>
      <c r="AA5">
        <f>ROUNDDOWN(_xlfn.RANK.AVG('Winning % Over Time'!Z5,'Winning % Over Time'!$B5:$AG5),0)</f>
        <v>7</v>
      </c>
      <c r="AB5">
        <f>ROUNDDOWN(_xlfn.RANK.AVG('Winning % Over Time'!AA5,'Winning % Over Time'!$B5:$AG5),0)</f>
        <v>16</v>
      </c>
      <c r="AC5">
        <f>ROUNDDOWN(_xlfn.RANK.AVG('Winning % Over Time'!AB5,'Winning % Over Time'!$B5:$AG5),0)</f>
        <v>25</v>
      </c>
      <c r="AD5">
        <f>ROUNDDOWN(_xlfn.RANK.AVG('Winning % Over Time'!AC5,'Winning % Over Time'!$B5:$AG5),0)</f>
        <v>13</v>
      </c>
      <c r="AE5" s="2"/>
      <c r="AF5" s="2"/>
      <c r="AG5">
        <f>ROUNDDOWN(_xlfn.RANK.AVG('Winning % Over Time'!AF5,'Winning % Over Time'!$B5:$AG5),0)</f>
        <v>13</v>
      </c>
      <c r="AH5">
        <f>ROUNDDOWN(_xlfn.RANK.AVG('Winning % Over Time'!AG5,'Winning % Over Time'!$B5:$AG5),0)</f>
        <v>13</v>
      </c>
      <c r="AI5">
        <f t="shared" si="0"/>
        <v>26</v>
      </c>
    </row>
    <row r="6" spans="1:35" ht="15.75" customHeight="1" x14ac:dyDescent="0.2">
      <c r="A6" s="1">
        <v>1970</v>
      </c>
      <c r="B6" s="21">
        <f>'Points Per Year'!AI6+SUM(B5)</f>
        <v>0</v>
      </c>
      <c r="C6">
        <f>ROUNDDOWN(_xlfn.RANK.AVG('Winning % Over Time'!B6,'Winning % Over Time'!$B6:$AG6),0)</f>
        <v>11</v>
      </c>
      <c r="D6">
        <f>ROUNDDOWN(_xlfn.RANK.AVG('Winning % Over Time'!C6,'Winning % Over Time'!$B6:$AG6),0)</f>
        <v>26</v>
      </c>
      <c r="E6" s="2"/>
      <c r="F6">
        <f>ROUNDDOWN(_xlfn.RANK.AVG('Winning % Over Time'!E6,'Winning % Over Time'!$B6:$AG6),0)</f>
        <v>22</v>
      </c>
      <c r="G6" s="2"/>
      <c r="H6">
        <f>ROUNDDOWN(_xlfn.RANK.AVG('Winning % Over Time'!G6,'Winning % Over Time'!$B6:$AG6),0)</f>
        <v>17</v>
      </c>
      <c r="I6">
        <f>ROUNDDOWN(_xlfn.RANK.AVG('Winning % Over Time'!H6,'Winning % Over Time'!$B6:$AG6),0)</f>
        <v>19</v>
      </c>
      <c r="J6">
        <f>ROUNDDOWN(_xlfn.RANK.AVG('Winning % Over Time'!I6,'Winning % Over Time'!$B6:$AG6),0)</f>
        <v>6</v>
      </c>
      <c r="K6">
        <f>ROUNDDOWN(_xlfn.RANK.AVG('Winning % Over Time'!J6,'Winning % Over Time'!$B6:$AG6),0)</f>
        <v>3</v>
      </c>
      <c r="L6">
        <f>ROUNDDOWN(_xlfn.RANK.AVG('Winning % Over Time'!K6,'Winning % Over Time'!$B6:$AG6),0)</f>
        <v>21</v>
      </c>
      <c r="M6">
        <f>ROUNDDOWN(_xlfn.RANK.AVG('Winning % Over Time'!L6,'Winning % Over Time'!$B6:$AG6),0)</f>
        <v>13</v>
      </c>
      <c r="N6">
        <f>ROUNDDOWN(_xlfn.RANK.AVG('Winning % Over Time'!M6,'Winning % Over Time'!$B6:$AG6),0)</f>
        <v>7</v>
      </c>
      <c r="O6" s="2"/>
      <c r="P6">
        <f>ROUNDDOWN(_xlfn.RANK.AVG('Winning % Over Time'!O6,'Winning % Over Time'!$B6:$AG6),0)</f>
        <v>2</v>
      </c>
      <c r="Q6" s="2"/>
      <c r="R6">
        <f>ROUNDDOWN(_xlfn.RANK.AVG('Winning % Over Time'!Q6,'Winning % Over Time'!$B6:$AG6),0)</f>
        <v>4</v>
      </c>
      <c r="S6">
        <f>ROUNDDOWN(_xlfn.RANK.AVG('Winning % Over Time'!R6,'Winning % Over Time'!$B6:$AG6),0)</f>
        <v>1</v>
      </c>
      <c r="T6">
        <f>ROUNDDOWN(_xlfn.RANK.AVG('Winning % Over Time'!S6,'Winning % Over Time'!$B6:$AG6),0)</f>
        <v>5</v>
      </c>
      <c r="U6">
        <f>ROUNDDOWN(_xlfn.RANK.AVG('Winning % Over Time'!T6,'Winning % Over Time'!$B6:$AG6),0)</f>
        <v>10</v>
      </c>
      <c r="V6">
        <f>ROUNDDOWN(_xlfn.RANK.AVG('Winning % Over Time'!U6,'Winning % Over Time'!$B6:$AG6),0)</f>
        <v>8</v>
      </c>
      <c r="W6">
        <f>ROUNDDOWN(_xlfn.RANK.AVG('Winning % Over Time'!V6,'Winning % Over Time'!$B6:$AG6),0)</f>
        <v>18</v>
      </c>
      <c r="X6">
        <f>ROUNDDOWN(_xlfn.RANK.AVG('Winning % Over Time'!W6,'Winning % Over Time'!$B6:$AG6),0)</f>
        <v>22</v>
      </c>
      <c r="Y6">
        <f>ROUNDDOWN(_xlfn.RANK.AVG('Winning % Over Time'!X6,'Winning % Over Time'!$B6:$AG6),0)</f>
        <v>24</v>
      </c>
      <c r="Z6">
        <f>ROUNDDOWN(_xlfn.RANK.AVG('Winning % Over Time'!Y6,'Winning % Over Time'!$B6:$AG6),0)</f>
        <v>15</v>
      </c>
      <c r="AA6">
        <f>ROUNDDOWN(_xlfn.RANK.AVG('Winning % Over Time'!Z6,'Winning % Over Time'!$B6:$AG6),0)</f>
        <v>9</v>
      </c>
      <c r="AB6">
        <f>ROUNDDOWN(_xlfn.RANK.AVG('Winning % Over Time'!AA6,'Winning % Over Time'!$B6:$AG6),0)</f>
        <v>20</v>
      </c>
      <c r="AC6">
        <f>ROUNDDOWN(_xlfn.RANK.AVG('Winning % Over Time'!AB6,'Winning % Over Time'!$B6:$AG6),0)</f>
        <v>25</v>
      </c>
      <c r="AD6">
        <f>ROUNDDOWN(_xlfn.RANK.AVG('Winning % Over Time'!AC6,'Winning % Over Time'!$B6:$AG6),0)</f>
        <v>12</v>
      </c>
      <c r="AE6" s="2"/>
      <c r="AF6" s="2"/>
      <c r="AG6">
        <f>ROUNDDOWN(_xlfn.RANK.AVG('Winning % Over Time'!AF6,'Winning % Over Time'!$B6:$AG6),0)</f>
        <v>16</v>
      </c>
      <c r="AH6">
        <f>ROUNDDOWN(_xlfn.RANK.AVG('Winning % Over Time'!AG6,'Winning % Over Time'!$B6:$AG6),0)</f>
        <v>14</v>
      </c>
      <c r="AI6">
        <f t="shared" si="0"/>
        <v>26</v>
      </c>
    </row>
    <row r="7" spans="1:35" ht="15.75" customHeight="1" x14ac:dyDescent="0.2">
      <c r="A7" s="1">
        <v>1971</v>
      </c>
      <c r="B7" s="21">
        <f>'Points Per Year'!AI7+SUM(B6)</f>
        <v>0</v>
      </c>
      <c r="C7">
        <f>ROUNDDOWN(_xlfn.RANK.AVG('Winning % Over Time'!B7,'Winning % Over Time'!$B7:$AG7),0)</f>
        <v>13</v>
      </c>
      <c r="D7">
        <f>ROUNDDOWN(_xlfn.RANK.AVG('Winning % Over Time'!C7,'Winning % Over Time'!$B7:$AG7),0)</f>
        <v>23</v>
      </c>
      <c r="E7" s="2"/>
      <c r="F7">
        <f>ROUNDDOWN(_xlfn.RANK.AVG('Winning % Over Time'!E7,'Winning % Over Time'!$B7:$AG7),0)</f>
        <v>26</v>
      </c>
      <c r="G7" s="2"/>
      <c r="H7">
        <f>ROUNDDOWN(_xlfn.RANK.AVG('Winning % Over Time'!G7,'Winning % Over Time'!$B7:$AG7),0)</f>
        <v>18</v>
      </c>
      <c r="I7">
        <f>ROUNDDOWN(_xlfn.RANK.AVG('Winning % Over Time'!H7,'Winning % Over Time'!$B7:$AG7),0)</f>
        <v>20</v>
      </c>
      <c r="J7">
        <f>ROUNDDOWN(_xlfn.RANK.AVG('Winning % Over Time'!I7,'Winning % Over Time'!$B7:$AG7),0)</f>
        <v>6</v>
      </c>
      <c r="K7">
        <f>ROUNDDOWN(_xlfn.RANK.AVG('Winning % Over Time'!J7,'Winning % Over Time'!$B7:$AG7),0)</f>
        <v>2</v>
      </c>
      <c r="L7">
        <f>ROUNDDOWN(_xlfn.RANK.AVG('Winning % Over Time'!K7,'Winning % Over Time'!$B7:$AG7),0)</f>
        <v>22</v>
      </c>
      <c r="M7">
        <f>ROUNDDOWN(_xlfn.RANK.AVG('Winning % Over Time'!L7,'Winning % Over Time'!$B7:$AG7),0)</f>
        <v>12</v>
      </c>
      <c r="N7">
        <f>ROUNDDOWN(_xlfn.RANK.AVG('Winning % Over Time'!M7,'Winning % Over Time'!$B7:$AG7),0)</f>
        <v>8</v>
      </c>
      <c r="O7" s="2"/>
      <c r="P7">
        <f>ROUNDDOWN(_xlfn.RANK.AVG('Winning % Over Time'!O7,'Winning % Over Time'!$B7:$AG7),0)</f>
        <v>2</v>
      </c>
      <c r="Q7" s="2"/>
      <c r="R7">
        <f>ROUNDDOWN(_xlfn.RANK.AVG('Winning % Over Time'!Q7,'Winning % Over Time'!$B7:$AG7),0)</f>
        <v>4</v>
      </c>
      <c r="S7">
        <f>ROUNDDOWN(_xlfn.RANK.AVG('Winning % Over Time'!R7,'Winning % Over Time'!$B7:$AG7),0)</f>
        <v>2</v>
      </c>
      <c r="T7">
        <f>ROUNDDOWN(_xlfn.RANK.AVG('Winning % Over Time'!S7,'Winning % Over Time'!$B7:$AG7),0)</f>
        <v>5</v>
      </c>
      <c r="U7">
        <f>ROUNDDOWN(_xlfn.RANK.AVG('Winning % Over Time'!T7,'Winning % Over Time'!$B7:$AG7),0)</f>
        <v>11</v>
      </c>
      <c r="V7">
        <f>ROUNDDOWN(_xlfn.RANK.AVG('Winning % Over Time'!U7,'Winning % Over Time'!$B7:$AG7),0)</f>
        <v>7</v>
      </c>
      <c r="W7">
        <f>ROUNDDOWN(_xlfn.RANK.AVG('Winning % Over Time'!V7,'Winning % Over Time'!$B7:$AG7),0)</f>
        <v>15</v>
      </c>
      <c r="X7">
        <f>ROUNDDOWN(_xlfn.RANK.AVG('Winning % Over Time'!W7,'Winning % Over Time'!$B7:$AG7),0)</f>
        <v>21</v>
      </c>
      <c r="Y7">
        <f>ROUNDDOWN(_xlfn.RANK.AVG('Winning % Over Time'!X7,'Winning % Over Time'!$B7:$AG7),0)</f>
        <v>25</v>
      </c>
      <c r="Z7">
        <f>ROUNDDOWN(_xlfn.RANK.AVG('Winning % Over Time'!Y7,'Winning % Over Time'!$B7:$AG7),0)</f>
        <v>16</v>
      </c>
      <c r="AA7">
        <f>ROUNDDOWN(_xlfn.RANK.AVG('Winning % Over Time'!Z7,'Winning % Over Time'!$B7:$AG7),0)</f>
        <v>9</v>
      </c>
      <c r="AB7">
        <f>ROUNDDOWN(_xlfn.RANK.AVG('Winning % Over Time'!AA7,'Winning % Over Time'!$B7:$AG7),0)</f>
        <v>19</v>
      </c>
      <c r="AC7">
        <f>ROUNDDOWN(_xlfn.RANK.AVG('Winning % Over Time'!AB7,'Winning % Over Time'!$B7:$AG7),0)</f>
        <v>24</v>
      </c>
      <c r="AD7">
        <f>ROUNDDOWN(_xlfn.RANK.AVG('Winning % Over Time'!AC7,'Winning % Over Time'!$B7:$AG7),0)</f>
        <v>10</v>
      </c>
      <c r="AE7" s="2"/>
      <c r="AF7" s="2"/>
      <c r="AG7">
        <f>ROUNDDOWN(_xlfn.RANK.AVG('Winning % Over Time'!AF7,'Winning % Over Time'!$B7:$AG7),0)</f>
        <v>16</v>
      </c>
      <c r="AH7">
        <f>ROUNDDOWN(_xlfn.RANK.AVG('Winning % Over Time'!AG7,'Winning % Over Time'!$B7:$AG7),0)</f>
        <v>13</v>
      </c>
      <c r="AI7">
        <f t="shared" si="0"/>
        <v>26</v>
      </c>
    </row>
    <row r="8" spans="1:35" ht="15.75" customHeight="1" x14ac:dyDescent="0.2">
      <c r="A8" s="1">
        <v>1972</v>
      </c>
      <c r="B8" s="21">
        <f>'Points Per Year'!AI8+SUM(B7)</f>
        <v>0</v>
      </c>
      <c r="C8">
        <f>ROUNDDOWN(_xlfn.RANK.AVG('Winning % Over Time'!B8,'Winning % Over Time'!$B8:$AG8),0)</f>
        <v>15</v>
      </c>
      <c r="D8">
        <f>ROUNDDOWN(_xlfn.RANK.AVG('Winning % Over Time'!C8,'Winning % Over Time'!$B8:$AG8),0)</f>
        <v>23</v>
      </c>
      <c r="E8" s="2"/>
      <c r="F8">
        <f>ROUNDDOWN(_xlfn.RANK.AVG('Winning % Over Time'!E8,'Winning % Over Time'!$B8:$AG8),0)</f>
        <v>25</v>
      </c>
      <c r="G8" s="2"/>
      <c r="H8">
        <f>ROUNDDOWN(_xlfn.RANK.AVG('Winning % Over Time'!G8,'Winning % Over Time'!$B8:$AG8),0)</f>
        <v>18</v>
      </c>
      <c r="I8">
        <f>ROUNDDOWN(_xlfn.RANK.AVG('Winning % Over Time'!H8,'Winning % Over Time'!$B8:$AG8),0)</f>
        <v>17</v>
      </c>
      <c r="J8">
        <f>ROUNDDOWN(_xlfn.RANK.AVG('Winning % Over Time'!I8,'Winning % Over Time'!$B8:$AG8),0)</f>
        <v>6</v>
      </c>
      <c r="K8">
        <f>ROUNDDOWN(_xlfn.RANK.AVG('Winning % Over Time'!J8,'Winning % Over Time'!$B8:$AG8),0)</f>
        <v>2</v>
      </c>
      <c r="L8">
        <f>ROUNDDOWN(_xlfn.RANK.AVG('Winning % Over Time'!K8,'Winning % Over Time'!$B8:$AG8),0)</f>
        <v>22</v>
      </c>
      <c r="M8">
        <f>ROUNDDOWN(_xlfn.RANK.AVG('Winning % Over Time'!L8,'Winning % Over Time'!$B8:$AG8),0)</f>
        <v>12</v>
      </c>
      <c r="N8">
        <f>ROUNDDOWN(_xlfn.RANK.AVG('Winning % Over Time'!M8,'Winning % Over Time'!$B8:$AG8),0)</f>
        <v>8</v>
      </c>
      <c r="O8" s="2"/>
      <c r="P8">
        <f>ROUNDDOWN(_xlfn.RANK.AVG('Winning % Over Time'!O8,'Winning % Over Time'!$B8:$AG8),0)</f>
        <v>4</v>
      </c>
      <c r="Q8" s="2"/>
      <c r="R8">
        <f>ROUNDDOWN(_xlfn.RANK.AVG('Winning % Over Time'!Q8,'Winning % Over Time'!$B8:$AG8),0)</f>
        <v>3</v>
      </c>
      <c r="S8">
        <f>ROUNDDOWN(_xlfn.RANK.AVG('Winning % Over Time'!R8,'Winning % Over Time'!$B8:$AG8),0)</f>
        <v>1</v>
      </c>
      <c r="T8">
        <f>ROUNDDOWN(_xlfn.RANK.AVG('Winning % Over Time'!S8,'Winning % Over Time'!$B8:$AG8),0)</f>
        <v>5</v>
      </c>
      <c r="U8">
        <f>ROUNDDOWN(_xlfn.RANK.AVG('Winning % Over Time'!T8,'Winning % Over Time'!$B8:$AG8),0)</f>
        <v>14</v>
      </c>
      <c r="V8">
        <f>ROUNDDOWN(_xlfn.RANK.AVG('Winning % Over Time'!U8,'Winning % Over Time'!$B8:$AG8),0)</f>
        <v>7</v>
      </c>
      <c r="W8">
        <f>ROUNDDOWN(_xlfn.RANK.AVG('Winning % Over Time'!V8,'Winning % Over Time'!$B8:$AG8),0)</f>
        <v>13</v>
      </c>
      <c r="X8">
        <f>ROUNDDOWN(_xlfn.RANK.AVG('Winning % Over Time'!W8,'Winning % Over Time'!$B8:$AG8),0)</f>
        <v>24</v>
      </c>
      <c r="Y8">
        <f>ROUNDDOWN(_xlfn.RANK.AVG('Winning % Over Time'!X8,'Winning % Over Time'!$B8:$AG8),0)</f>
        <v>26</v>
      </c>
      <c r="Z8">
        <f>ROUNDDOWN(_xlfn.RANK.AVG('Winning % Over Time'!Y8,'Winning % Over Time'!$B8:$AG8),0)</f>
        <v>16</v>
      </c>
      <c r="AA8">
        <f>ROUNDDOWN(_xlfn.RANK.AVG('Winning % Over Time'!Z8,'Winning % Over Time'!$B8:$AG8),0)</f>
        <v>10</v>
      </c>
      <c r="AB8">
        <f>ROUNDDOWN(_xlfn.RANK.AVG('Winning % Over Time'!AA8,'Winning % Over Time'!$B8:$AG8),0)</f>
        <v>21</v>
      </c>
      <c r="AC8">
        <f>ROUNDDOWN(_xlfn.RANK.AVG('Winning % Over Time'!AB8,'Winning % Over Time'!$B8:$AG8),0)</f>
        <v>19</v>
      </c>
      <c r="AD8">
        <f>ROUNDDOWN(_xlfn.RANK.AVG('Winning % Over Time'!AC8,'Winning % Over Time'!$B8:$AG8),0)</f>
        <v>9</v>
      </c>
      <c r="AE8" s="2"/>
      <c r="AF8" s="2"/>
      <c r="AG8">
        <f>ROUNDDOWN(_xlfn.RANK.AVG('Winning % Over Time'!AF8,'Winning % Over Time'!$B8:$AG8),0)</f>
        <v>19</v>
      </c>
      <c r="AH8">
        <f>ROUNDDOWN(_xlfn.RANK.AVG('Winning % Over Time'!AG8,'Winning % Over Time'!$B8:$AG8),0)</f>
        <v>11</v>
      </c>
      <c r="AI8">
        <f t="shared" si="0"/>
        <v>26</v>
      </c>
    </row>
    <row r="9" spans="1:35" ht="15.75" customHeight="1" x14ac:dyDescent="0.2">
      <c r="A9" s="1">
        <v>1973</v>
      </c>
      <c r="B9" s="21">
        <f>'Points Per Year'!AI9+SUM(B8)</f>
        <v>0</v>
      </c>
      <c r="C9">
        <f>ROUNDDOWN(_xlfn.RANK.AVG('Winning % Over Time'!B9,'Winning % Over Time'!$B9:$AG9),0)</f>
        <v>15</v>
      </c>
      <c r="D9">
        <f>ROUNDDOWN(_xlfn.RANK.AVG('Winning % Over Time'!C9,'Winning % Over Time'!$B9:$AG9),0)</f>
        <v>19</v>
      </c>
      <c r="E9" s="2"/>
      <c r="F9">
        <f>ROUNDDOWN(_xlfn.RANK.AVG('Winning % Over Time'!E9,'Winning % Over Time'!$B9:$AG9),0)</f>
        <v>23</v>
      </c>
      <c r="G9" s="2"/>
      <c r="H9">
        <f>ROUNDDOWN(_xlfn.RANK.AVG('Winning % Over Time'!G9,'Winning % Over Time'!$B9:$AG9),0)</f>
        <v>19</v>
      </c>
      <c r="I9">
        <f>ROUNDDOWN(_xlfn.RANK.AVG('Winning % Over Time'!H9,'Winning % Over Time'!$B9:$AG9),0)</f>
        <v>16</v>
      </c>
      <c r="J9">
        <f>ROUNDDOWN(_xlfn.RANK.AVG('Winning % Over Time'!I9,'Winning % Over Time'!$B9:$AG9),0)</f>
        <v>5</v>
      </c>
      <c r="K9">
        <f>ROUNDDOWN(_xlfn.RANK.AVG('Winning % Over Time'!J9,'Winning % Over Time'!$B9:$AG9),0)</f>
        <v>1</v>
      </c>
      <c r="L9">
        <f>ROUNDDOWN(_xlfn.RANK.AVG('Winning % Over Time'!K9,'Winning % Over Time'!$B9:$AG9),0)</f>
        <v>21</v>
      </c>
      <c r="M9">
        <f>ROUNDDOWN(_xlfn.RANK.AVG('Winning % Over Time'!L9,'Winning % Over Time'!$B9:$AG9),0)</f>
        <v>12</v>
      </c>
      <c r="N9">
        <f>ROUNDDOWN(_xlfn.RANK.AVG('Winning % Over Time'!M9,'Winning % Over Time'!$B9:$AG9),0)</f>
        <v>9</v>
      </c>
      <c r="O9" s="2"/>
      <c r="P9">
        <f>ROUNDDOWN(_xlfn.RANK.AVG('Winning % Over Time'!O9,'Winning % Over Time'!$B9:$AG9),0)</f>
        <v>6</v>
      </c>
      <c r="Q9" s="2"/>
      <c r="R9">
        <f>ROUNDDOWN(_xlfn.RANK.AVG('Winning % Over Time'!Q9,'Winning % Over Time'!$B9:$AG9),0)</f>
        <v>3</v>
      </c>
      <c r="S9">
        <f>ROUNDDOWN(_xlfn.RANK.AVG('Winning % Over Time'!R9,'Winning % Over Time'!$B9:$AG9),0)</f>
        <v>1</v>
      </c>
      <c r="T9">
        <f>ROUNDDOWN(_xlfn.RANK.AVG('Winning % Over Time'!S9,'Winning % Over Time'!$B9:$AG9),0)</f>
        <v>3</v>
      </c>
      <c r="U9">
        <f>ROUNDDOWN(_xlfn.RANK.AVG('Winning % Over Time'!T9,'Winning % Over Time'!$B9:$AG9),0)</f>
        <v>14</v>
      </c>
      <c r="V9">
        <f>ROUNDDOWN(_xlfn.RANK.AVG('Winning % Over Time'!U9,'Winning % Over Time'!$B9:$AG9),0)</f>
        <v>7</v>
      </c>
      <c r="W9">
        <f>ROUNDDOWN(_xlfn.RANK.AVG('Winning % Over Time'!V9,'Winning % Over Time'!$B9:$AG9),0)</f>
        <v>10</v>
      </c>
      <c r="X9">
        <f>ROUNDDOWN(_xlfn.RANK.AVG('Winning % Over Time'!W9,'Winning % Over Time'!$B9:$AG9),0)</f>
        <v>24</v>
      </c>
      <c r="Y9">
        <f>ROUNDDOWN(_xlfn.RANK.AVG('Winning % Over Time'!X9,'Winning % Over Time'!$B9:$AG9),0)</f>
        <v>26</v>
      </c>
      <c r="Z9">
        <f>ROUNDDOWN(_xlfn.RANK.AVG('Winning % Over Time'!Y9,'Winning % Over Time'!$B9:$AG9),0)</f>
        <v>18</v>
      </c>
      <c r="AA9">
        <f>ROUNDDOWN(_xlfn.RANK.AVG('Winning % Over Time'!Z9,'Winning % Over Time'!$B9:$AG9),0)</f>
        <v>12</v>
      </c>
      <c r="AB9">
        <f>ROUNDDOWN(_xlfn.RANK.AVG('Winning % Over Time'!AA9,'Winning % Over Time'!$B9:$AG9),0)</f>
        <v>22</v>
      </c>
      <c r="AC9">
        <f>ROUNDDOWN(_xlfn.RANK.AVG('Winning % Over Time'!AB9,'Winning % Over Time'!$B9:$AG9),0)</f>
        <v>17</v>
      </c>
      <c r="AD9">
        <f>ROUNDDOWN(_xlfn.RANK.AVG('Winning % Over Time'!AC9,'Winning % Over Time'!$B9:$AG9),0)</f>
        <v>11</v>
      </c>
      <c r="AE9" s="2"/>
      <c r="AF9" s="2"/>
      <c r="AG9">
        <f>ROUNDDOWN(_xlfn.RANK.AVG('Winning % Over Time'!AF9,'Winning % Over Time'!$B9:$AG9),0)</f>
        <v>24</v>
      </c>
      <c r="AH9">
        <f>ROUNDDOWN(_xlfn.RANK.AVG('Winning % Over Time'!AG9,'Winning % Over Time'!$B9:$AG9),0)</f>
        <v>8</v>
      </c>
      <c r="AI9">
        <f t="shared" si="0"/>
        <v>26</v>
      </c>
    </row>
    <row r="10" spans="1:35" ht="15.75" customHeight="1" x14ac:dyDescent="0.2">
      <c r="A10" s="1">
        <v>1974</v>
      </c>
      <c r="B10" s="21">
        <f>'Points Per Year'!AI10+SUM(B9)</f>
        <v>0</v>
      </c>
      <c r="C10">
        <f>ROUNDDOWN(_xlfn.RANK.AVG('Winning % Over Time'!B10,'Winning % Over Time'!$B10:$AG10),0)</f>
        <v>14</v>
      </c>
      <c r="D10">
        <f>ROUNDDOWN(_xlfn.RANK.AVG('Winning % Over Time'!C10,'Winning % Over Time'!$B10:$AG10),0)</f>
        <v>23</v>
      </c>
      <c r="E10" s="2"/>
      <c r="F10">
        <f>ROUNDDOWN(_xlfn.RANK.AVG('Winning % Over Time'!E10,'Winning % Over Time'!$B10:$AG10),0)</f>
        <v>21</v>
      </c>
      <c r="G10" s="2"/>
      <c r="H10">
        <f>ROUNDDOWN(_xlfn.RANK.AVG('Winning % Over Time'!G10,'Winning % Over Time'!$B10:$AG10),0)</f>
        <v>22</v>
      </c>
      <c r="I10">
        <f>ROUNDDOWN(_xlfn.RANK.AVG('Winning % Over Time'!H10,'Winning % Over Time'!$B10:$AG10),0)</f>
        <v>16</v>
      </c>
      <c r="J10">
        <f>ROUNDDOWN(_xlfn.RANK.AVG('Winning % Over Time'!I10,'Winning % Over Time'!$B10:$AG10),0)</f>
        <v>6</v>
      </c>
      <c r="K10">
        <f>ROUNDDOWN(_xlfn.RANK.AVG('Winning % Over Time'!J10,'Winning % Over Time'!$B10:$AG10),0)</f>
        <v>2</v>
      </c>
      <c r="L10">
        <f>ROUNDDOWN(_xlfn.RANK.AVG('Winning % Over Time'!K10,'Winning % Over Time'!$B10:$AG10),0)</f>
        <v>18</v>
      </c>
      <c r="M10">
        <f>ROUNDDOWN(_xlfn.RANK.AVG('Winning % Over Time'!L10,'Winning % Over Time'!$B10:$AG10),0)</f>
        <v>12</v>
      </c>
      <c r="N10">
        <f>ROUNDDOWN(_xlfn.RANK.AVG('Winning % Over Time'!M10,'Winning % Over Time'!$B10:$AG10),0)</f>
        <v>10</v>
      </c>
      <c r="O10" s="2"/>
      <c r="P10">
        <f>ROUNDDOWN(_xlfn.RANK.AVG('Winning % Over Time'!O10,'Winning % Over Time'!$B10:$AG10),0)</f>
        <v>7</v>
      </c>
      <c r="Q10" s="2"/>
      <c r="R10">
        <f>ROUNDDOWN(_xlfn.RANK.AVG('Winning % Over Time'!Q10,'Winning % Over Time'!$B10:$AG10),0)</f>
        <v>4</v>
      </c>
      <c r="S10">
        <f>ROUNDDOWN(_xlfn.RANK.AVG('Winning % Over Time'!R10,'Winning % Over Time'!$B10:$AG10),0)</f>
        <v>1</v>
      </c>
      <c r="T10">
        <f>ROUNDDOWN(_xlfn.RANK.AVG('Winning % Over Time'!S10,'Winning % Over Time'!$B10:$AG10),0)</f>
        <v>3</v>
      </c>
      <c r="U10">
        <f>ROUNDDOWN(_xlfn.RANK.AVG('Winning % Over Time'!T10,'Winning % Over Time'!$B10:$AG10),0)</f>
        <v>15</v>
      </c>
      <c r="V10">
        <f>ROUNDDOWN(_xlfn.RANK.AVG('Winning % Over Time'!U10,'Winning % Over Time'!$B10:$AG10),0)</f>
        <v>5</v>
      </c>
      <c r="W10">
        <f>ROUNDDOWN(_xlfn.RANK.AVG('Winning % Over Time'!V10,'Winning % Over Time'!$B10:$AG10),0)</f>
        <v>8</v>
      </c>
      <c r="X10">
        <f>ROUNDDOWN(_xlfn.RANK.AVG('Winning % Over Time'!W10,'Winning % Over Time'!$B10:$AG10),0)</f>
        <v>24</v>
      </c>
      <c r="Y10">
        <f>ROUNDDOWN(_xlfn.RANK.AVG('Winning % Over Time'!X10,'Winning % Over Time'!$B10:$AG10),0)</f>
        <v>26</v>
      </c>
      <c r="Z10">
        <f>ROUNDDOWN(_xlfn.RANK.AVG('Winning % Over Time'!Y10,'Winning % Over Time'!$B10:$AG10),0)</f>
        <v>19</v>
      </c>
      <c r="AA10">
        <f>ROUNDDOWN(_xlfn.RANK.AVG('Winning % Over Time'!Z10,'Winning % Over Time'!$B10:$AG10),0)</f>
        <v>12</v>
      </c>
      <c r="AB10">
        <f>ROUNDDOWN(_xlfn.RANK.AVG('Winning % Over Time'!AA10,'Winning % Over Time'!$B10:$AG10),0)</f>
        <v>19</v>
      </c>
      <c r="AC10">
        <f>ROUNDDOWN(_xlfn.RANK.AVG('Winning % Over Time'!AB10,'Winning % Over Time'!$B10:$AG10),0)</f>
        <v>17</v>
      </c>
      <c r="AD10">
        <f>ROUNDDOWN(_xlfn.RANK.AVG('Winning % Over Time'!AC10,'Winning % Over Time'!$B10:$AG10),0)</f>
        <v>11</v>
      </c>
      <c r="AE10" s="2"/>
      <c r="AF10" s="2"/>
      <c r="AG10">
        <f>ROUNDDOWN(_xlfn.RANK.AVG('Winning % Over Time'!AF10,'Winning % Over Time'!$B10:$AG10),0)</f>
        <v>24</v>
      </c>
      <c r="AH10">
        <f>ROUNDDOWN(_xlfn.RANK.AVG('Winning % Over Time'!AG10,'Winning % Over Time'!$B10:$AG10),0)</f>
        <v>9</v>
      </c>
      <c r="AI10">
        <f t="shared" si="0"/>
        <v>26</v>
      </c>
    </row>
    <row r="11" spans="1:35" ht="15.75" customHeight="1" x14ac:dyDescent="0.2">
      <c r="A11" s="1">
        <v>1975</v>
      </c>
      <c r="B11" s="21">
        <f>'Points Per Year'!AI11+SUM(B10)</f>
        <v>0</v>
      </c>
      <c r="C11">
        <f>ROUNDDOWN(_xlfn.RANK.AVG('Winning % Over Time'!B11,'Winning % Over Time'!$B11:$AG11),0)</f>
        <v>11</v>
      </c>
      <c r="D11">
        <f>ROUNDDOWN(_xlfn.RANK.AVG('Winning % Over Time'!C11,'Winning % Over Time'!$B11:$AG11),0)</f>
        <v>24</v>
      </c>
      <c r="E11" s="2"/>
      <c r="F11">
        <f>ROUNDDOWN(_xlfn.RANK.AVG('Winning % Over Time'!E11,'Winning % Over Time'!$B11:$AG11),0)</f>
        <v>18</v>
      </c>
      <c r="G11" s="2"/>
      <c r="H11">
        <f>ROUNDDOWN(_xlfn.RANK.AVG('Winning % Over Time'!G11,'Winning % Over Time'!$B11:$AG11),0)</f>
        <v>23</v>
      </c>
      <c r="I11">
        <f>ROUNDDOWN(_xlfn.RANK.AVG('Winning % Over Time'!H11,'Winning % Over Time'!$B11:$AG11),0)</f>
        <v>14</v>
      </c>
      <c r="J11">
        <f>ROUNDDOWN(_xlfn.RANK.AVG('Winning % Over Time'!I11,'Winning % Over Time'!$B11:$AG11),0)</f>
        <v>8</v>
      </c>
      <c r="K11">
        <f>ROUNDDOWN(_xlfn.RANK.AVG('Winning % Over Time'!J11,'Winning % Over Time'!$B11:$AG11),0)</f>
        <v>2</v>
      </c>
      <c r="L11">
        <f>ROUNDDOWN(_xlfn.RANK.AVG('Winning % Over Time'!K11,'Winning % Over Time'!$B11:$AG11),0)</f>
        <v>18</v>
      </c>
      <c r="M11">
        <f>ROUNDDOWN(_xlfn.RANK.AVG('Winning % Over Time'!L11,'Winning % Over Time'!$B11:$AG11),0)</f>
        <v>12</v>
      </c>
      <c r="N11">
        <f>ROUNDDOWN(_xlfn.RANK.AVG('Winning % Over Time'!M11,'Winning % Over Time'!$B11:$AG11),0)</f>
        <v>10</v>
      </c>
      <c r="O11" s="2"/>
      <c r="P11">
        <f>ROUNDDOWN(_xlfn.RANK.AVG('Winning % Over Time'!O11,'Winning % Over Time'!$B11:$AG11),0)</f>
        <v>6</v>
      </c>
      <c r="Q11" s="2"/>
      <c r="R11">
        <f>ROUNDDOWN(_xlfn.RANK.AVG('Winning % Over Time'!Q11,'Winning % Over Time'!$B11:$AG11),0)</f>
        <v>5</v>
      </c>
      <c r="S11">
        <f>ROUNDDOWN(_xlfn.RANK.AVG('Winning % Over Time'!R11,'Winning % Over Time'!$B11:$AG11),0)</f>
        <v>1</v>
      </c>
      <c r="T11">
        <f>ROUNDDOWN(_xlfn.RANK.AVG('Winning % Over Time'!S11,'Winning % Over Time'!$B11:$AG11),0)</f>
        <v>3</v>
      </c>
      <c r="U11">
        <f>ROUNDDOWN(_xlfn.RANK.AVG('Winning % Over Time'!T11,'Winning % Over Time'!$B11:$AG11),0)</f>
        <v>17</v>
      </c>
      <c r="V11">
        <f>ROUNDDOWN(_xlfn.RANK.AVG('Winning % Over Time'!U11,'Winning % Over Time'!$B11:$AG11),0)</f>
        <v>4</v>
      </c>
      <c r="W11">
        <f>ROUNDDOWN(_xlfn.RANK.AVG('Winning % Over Time'!V11,'Winning % Over Time'!$B11:$AG11),0)</f>
        <v>7</v>
      </c>
      <c r="X11">
        <f>ROUNDDOWN(_xlfn.RANK.AVG('Winning % Over Time'!W11,'Winning % Over Time'!$B11:$AG11),0)</f>
        <v>25</v>
      </c>
      <c r="Y11">
        <f>ROUNDDOWN(_xlfn.RANK.AVG('Winning % Over Time'!X11,'Winning % Over Time'!$B11:$AG11),0)</f>
        <v>26</v>
      </c>
      <c r="Z11">
        <f>ROUNDDOWN(_xlfn.RANK.AVG('Winning % Over Time'!Y11,'Winning % Over Time'!$B11:$AG11),0)</f>
        <v>21</v>
      </c>
      <c r="AA11">
        <f>ROUNDDOWN(_xlfn.RANK.AVG('Winning % Over Time'!Z11,'Winning % Over Time'!$B11:$AG11),0)</f>
        <v>16</v>
      </c>
      <c r="AB11">
        <f>ROUNDDOWN(_xlfn.RANK.AVG('Winning % Over Time'!AA11,'Winning % Over Time'!$B11:$AG11),0)</f>
        <v>22</v>
      </c>
      <c r="AC11">
        <f>ROUNDDOWN(_xlfn.RANK.AVG('Winning % Over Time'!AB11,'Winning % Over Time'!$B11:$AG11),0)</f>
        <v>15</v>
      </c>
      <c r="AD11">
        <f>ROUNDDOWN(_xlfn.RANK.AVG('Winning % Over Time'!AC11,'Winning % Over Time'!$B11:$AG11),0)</f>
        <v>13</v>
      </c>
      <c r="AE11" s="2"/>
      <c r="AF11" s="2"/>
      <c r="AG11">
        <f>ROUNDDOWN(_xlfn.RANK.AVG('Winning % Over Time'!AF11,'Winning % Over Time'!$B11:$AG11),0)</f>
        <v>20</v>
      </c>
      <c r="AH11">
        <f>ROUNDDOWN(_xlfn.RANK.AVG('Winning % Over Time'!AG11,'Winning % Over Time'!$B11:$AG11),0)</f>
        <v>9</v>
      </c>
      <c r="AI11">
        <f t="shared" si="0"/>
        <v>26</v>
      </c>
    </row>
    <row r="12" spans="1:35" ht="15.75" customHeight="1" x14ac:dyDescent="0.2">
      <c r="A12" s="1">
        <v>1976</v>
      </c>
      <c r="B12" s="21">
        <f>'Points Per Year'!AI12+SUM(B11)</f>
        <v>0</v>
      </c>
      <c r="C12">
        <f>ROUNDDOWN(_xlfn.RANK.AVG('Winning % Over Time'!B12,'Winning % Over Time'!$B12:$AG12),0)</f>
        <v>10</v>
      </c>
      <c r="D12">
        <f>ROUNDDOWN(_xlfn.RANK.AVG('Winning % Over Time'!C12,'Winning % Over Time'!$B12:$AG12),0)</f>
        <v>25</v>
      </c>
      <c r="E12" s="2"/>
      <c r="F12">
        <f>ROUNDDOWN(_xlfn.RANK.AVG('Winning % Over Time'!E12,'Winning % Over Time'!$B12:$AG12),0)</f>
        <v>21</v>
      </c>
      <c r="G12" s="2"/>
      <c r="H12">
        <f>ROUNDDOWN(_xlfn.RANK.AVG('Winning % Over Time'!G12,'Winning % Over Time'!$B12:$AG12),0)</f>
        <v>21</v>
      </c>
      <c r="I12">
        <f>ROUNDDOWN(_xlfn.RANK.AVG('Winning % Over Time'!H12,'Winning % Over Time'!$B12:$AG12),0)</f>
        <v>11</v>
      </c>
      <c r="J12">
        <f>ROUNDDOWN(_xlfn.RANK.AVG('Winning % Over Time'!I12,'Winning % Over Time'!$B12:$AG12),0)</f>
        <v>8</v>
      </c>
      <c r="K12">
        <f>ROUNDDOWN(_xlfn.RANK.AVG('Winning % Over Time'!J12,'Winning % Over Time'!$B12:$AG12),0)</f>
        <v>2</v>
      </c>
      <c r="L12">
        <f>ROUNDDOWN(_xlfn.RANK.AVG('Winning % Over Time'!K12,'Winning % Over Time'!$B12:$AG12),0)</f>
        <v>18</v>
      </c>
      <c r="M12">
        <f>ROUNDDOWN(_xlfn.RANK.AVG('Winning % Over Time'!L12,'Winning % Over Time'!$B12:$AG12),0)</f>
        <v>15</v>
      </c>
      <c r="N12">
        <f>ROUNDDOWN(_xlfn.RANK.AVG('Winning % Over Time'!M12,'Winning % Over Time'!$B12:$AG12),0)</f>
        <v>13</v>
      </c>
      <c r="O12" s="2"/>
      <c r="P12">
        <f>ROUNDDOWN(_xlfn.RANK.AVG('Winning % Over Time'!O12,'Winning % Over Time'!$B12:$AG12),0)</f>
        <v>5</v>
      </c>
      <c r="Q12" s="2"/>
      <c r="R12">
        <f>ROUNDDOWN(_xlfn.RANK.AVG('Winning % Over Time'!Q12,'Winning % Over Time'!$B12:$AG12),0)</f>
        <v>6</v>
      </c>
      <c r="S12">
        <f>ROUNDDOWN(_xlfn.RANK.AVG('Winning % Over Time'!R12,'Winning % Over Time'!$B12:$AG12),0)</f>
        <v>1</v>
      </c>
      <c r="T12">
        <f>ROUNDDOWN(_xlfn.RANK.AVG('Winning % Over Time'!S12,'Winning % Over Time'!$B12:$AG12),0)</f>
        <v>3</v>
      </c>
      <c r="U12">
        <f>ROUNDDOWN(_xlfn.RANK.AVG('Winning % Over Time'!T12,'Winning % Over Time'!$B12:$AG12),0)</f>
        <v>17</v>
      </c>
      <c r="V12">
        <f>ROUNDDOWN(_xlfn.RANK.AVG('Winning % Over Time'!U12,'Winning % Over Time'!$B12:$AG12),0)</f>
        <v>4</v>
      </c>
      <c r="W12">
        <f>ROUNDDOWN(_xlfn.RANK.AVG('Winning % Over Time'!V12,'Winning % Over Time'!$B12:$AG12),0)</f>
        <v>9</v>
      </c>
      <c r="X12">
        <f>ROUNDDOWN(_xlfn.RANK.AVG('Winning % Over Time'!W12,'Winning % Over Time'!$B12:$AG12),0)</f>
        <v>20</v>
      </c>
      <c r="Y12">
        <f>ROUNDDOWN(_xlfn.RANK.AVG('Winning % Over Time'!X12,'Winning % Over Time'!$B12:$AG12),0)</f>
        <v>26</v>
      </c>
      <c r="Z12">
        <f>ROUNDDOWN(_xlfn.RANK.AVG('Winning % Over Time'!Y12,'Winning % Over Time'!$B12:$AG12),0)</f>
        <v>23</v>
      </c>
      <c r="AA12">
        <f>ROUNDDOWN(_xlfn.RANK.AVG('Winning % Over Time'!Z12,'Winning % Over Time'!$B12:$AG12),0)</f>
        <v>16</v>
      </c>
      <c r="AB12">
        <f>ROUNDDOWN(_xlfn.RANK.AVG('Winning % Over Time'!AA12,'Winning % Over Time'!$B12:$AG12),0)</f>
        <v>23</v>
      </c>
      <c r="AC12">
        <f>ROUNDDOWN(_xlfn.RANK.AVG('Winning % Over Time'!AB12,'Winning % Over Time'!$B12:$AG12),0)</f>
        <v>13</v>
      </c>
      <c r="AD12">
        <f>ROUNDDOWN(_xlfn.RANK.AVG('Winning % Over Time'!AC12,'Winning % Over Time'!$B12:$AG12),0)</f>
        <v>12</v>
      </c>
      <c r="AE12">
        <f>ROUNDDOWN(_xlfn.RANK.AVG('Winning % Over Time'!AD12,'Winning % Over Time'!$B12:$AG12),0)</f>
        <v>27</v>
      </c>
      <c r="AF12">
        <f>ROUNDDOWN(_xlfn.RANK.AVG('Winning % Over Time'!AE12,'Winning % Over Time'!$B12:$AG12),0)</f>
        <v>28</v>
      </c>
      <c r="AG12">
        <f>ROUNDDOWN(_xlfn.RANK.AVG('Winning % Over Time'!AF12,'Winning % Over Time'!$B12:$AG12),0)</f>
        <v>19</v>
      </c>
      <c r="AH12">
        <f>ROUNDDOWN(_xlfn.RANK.AVG('Winning % Over Time'!AG12,'Winning % Over Time'!$B12:$AG12),0)</f>
        <v>7</v>
      </c>
      <c r="AI12">
        <f t="shared" si="0"/>
        <v>28</v>
      </c>
    </row>
    <row r="13" spans="1:35" ht="15.75" customHeight="1" x14ac:dyDescent="0.2">
      <c r="A13" s="1">
        <v>1977</v>
      </c>
      <c r="B13" s="21">
        <f>'Points Per Year'!AI13+SUM(B12)</f>
        <v>0</v>
      </c>
      <c r="C13">
        <f>ROUNDDOWN(_xlfn.RANK.AVG('Winning % Over Time'!B13,'Winning % Over Time'!$B13:$AG13),0)</f>
        <v>10</v>
      </c>
      <c r="D13">
        <f>ROUNDDOWN(_xlfn.RANK.AVG('Winning % Over Time'!C13,'Winning % Over Time'!$B13:$AG13),0)</f>
        <v>24</v>
      </c>
      <c r="E13" s="2"/>
      <c r="F13">
        <f>ROUNDDOWN(_xlfn.RANK.AVG('Winning % Over Time'!E13,'Winning % Over Time'!$B13:$AG13),0)</f>
        <v>24</v>
      </c>
      <c r="G13" s="2"/>
      <c r="H13">
        <f>ROUNDDOWN(_xlfn.RANK.AVG('Winning % Over Time'!G13,'Winning % Over Time'!$B13:$AG13),0)</f>
        <v>21</v>
      </c>
      <c r="I13">
        <f>ROUNDDOWN(_xlfn.RANK.AVG('Winning % Over Time'!H13,'Winning % Over Time'!$B13:$AG13),0)</f>
        <v>11</v>
      </c>
      <c r="J13">
        <f>ROUNDDOWN(_xlfn.RANK.AVG('Winning % Over Time'!I13,'Winning % Over Time'!$B13:$AG13),0)</f>
        <v>8</v>
      </c>
      <c r="K13">
        <f>ROUNDDOWN(_xlfn.RANK.AVG('Winning % Over Time'!J13,'Winning % Over Time'!$B13:$AG13),0)</f>
        <v>2</v>
      </c>
      <c r="L13">
        <f>ROUNDDOWN(_xlfn.RANK.AVG('Winning % Over Time'!K13,'Winning % Over Time'!$B13:$AG13),0)</f>
        <v>16</v>
      </c>
      <c r="M13">
        <f>ROUNDDOWN(_xlfn.RANK.AVG('Winning % Over Time'!L13,'Winning % Over Time'!$B13:$AG13),0)</f>
        <v>13</v>
      </c>
      <c r="N13">
        <f>ROUNDDOWN(_xlfn.RANK.AVG('Winning % Over Time'!M13,'Winning % Over Time'!$B13:$AG13),0)</f>
        <v>15</v>
      </c>
      <c r="O13" s="2"/>
      <c r="P13">
        <f>ROUNDDOWN(_xlfn.RANK.AVG('Winning % Over Time'!O13,'Winning % Over Time'!$B13:$AG13),0)</f>
        <v>5</v>
      </c>
      <c r="Q13" s="2"/>
      <c r="R13">
        <f>ROUNDDOWN(_xlfn.RANK.AVG('Winning % Over Time'!Q13,'Winning % Over Time'!$B13:$AG13),0)</f>
        <v>9</v>
      </c>
      <c r="S13">
        <f>ROUNDDOWN(_xlfn.RANK.AVG('Winning % Over Time'!R13,'Winning % Over Time'!$B13:$AG13),0)</f>
        <v>1</v>
      </c>
      <c r="T13">
        <f>ROUNDDOWN(_xlfn.RANK.AVG('Winning % Over Time'!S13,'Winning % Over Time'!$B13:$AG13),0)</f>
        <v>3</v>
      </c>
      <c r="U13">
        <f>ROUNDDOWN(_xlfn.RANK.AVG('Winning % Over Time'!T13,'Winning % Over Time'!$B13:$AG13),0)</f>
        <v>18</v>
      </c>
      <c r="V13">
        <f>ROUNDDOWN(_xlfn.RANK.AVG('Winning % Over Time'!U13,'Winning % Over Time'!$B13:$AG13),0)</f>
        <v>4</v>
      </c>
      <c r="W13">
        <f>ROUNDDOWN(_xlfn.RANK.AVG('Winning % Over Time'!V13,'Winning % Over Time'!$B13:$AG13),0)</f>
        <v>7</v>
      </c>
      <c r="X13">
        <f>ROUNDDOWN(_xlfn.RANK.AVG('Winning % Over Time'!W13,'Winning % Over Time'!$B13:$AG13),0)</f>
        <v>19</v>
      </c>
      <c r="Y13">
        <f>ROUNDDOWN(_xlfn.RANK.AVG('Winning % Over Time'!X13,'Winning % Over Time'!$B13:$AG13),0)</f>
        <v>26</v>
      </c>
      <c r="Z13">
        <f>ROUNDDOWN(_xlfn.RANK.AVG('Winning % Over Time'!Y13,'Winning % Over Time'!$B13:$AG13),0)</f>
        <v>22</v>
      </c>
      <c r="AA13">
        <f>ROUNDDOWN(_xlfn.RANK.AVG('Winning % Over Time'!Z13,'Winning % Over Time'!$B13:$AG13),0)</f>
        <v>17</v>
      </c>
      <c r="AB13">
        <f>ROUNDDOWN(_xlfn.RANK.AVG('Winning % Over Time'!AA13,'Winning % Over Time'!$B13:$AG13),0)</f>
        <v>22</v>
      </c>
      <c r="AC13">
        <f>ROUNDDOWN(_xlfn.RANK.AVG('Winning % Over Time'!AB13,'Winning % Over Time'!$B13:$AG13),0)</f>
        <v>12</v>
      </c>
      <c r="AD13">
        <f>ROUNDDOWN(_xlfn.RANK.AVG('Winning % Over Time'!AC13,'Winning % Over Time'!$B13:$AG13),0)</f>
        <v>13</v>
      </c>
      <c r="AE13">
        <f>ROUNDDOWN(_xlfn.RANK.AVG('Winning % Over Time'!AD13,'Winning % Over Time'!$B13:$AG13),0)</f>
        <v>27</v>
      </c>
      <c r="AF13">
        <f>ROUNDDOWN(_xlfn.RANK.AVG('Winning % Over Time'!AE13,'Winning % Over Time'!$B13:$AG13),0)</f>
        <v>28</v>
      </c>
      <c r="AG13">
        <f>ROUNDDOWN(_xlfn.RANK.AVG('Winning % Over Time'!AF13,'Winning % Over Time'!$B13:$AG13),0)</f>
        <v>19</v>
      </c>
      <c r="AH13">
        <f>ROUNDDOWN(_xlfn.RANK.AVG('Winning % Over Time'!AG13,'Winning % Over Time'!$B13:$AG13),0)</f>
        <v>6</v>
      </c>
      <c r="AI13">
        <f t="shared" si="0"/>
        <v>28</v>
      </c>
    </row>
    <row r="14" spans="1:35" ht="15.75" customHeight="1" x14ac:dyDescent="0.2">
      <c r="A14" s="1">
        <v>1978</v>
      </c>
      <c r="B14" s="21">
        <f>'Points Per Year'!AI14+SUM(B13)</f>
        <v>0</v>
      </c>
      <c r="C14">
        <f>ROUNDDOWN(_xlfn.RANK.AVG('Winning % Over Time'!B14,'Winning % Over Time'!$B14:$AG14),0)</f>
        <v>11</v>
      </c>
      <c r="D14">
        <f>ROUNDDOWN(_xlfn.RANK.AVG('Winning % Over Time'!C14,'Winning % Over Time'!$B14:$AG14),0)</f>
        <v>23</v>
      </c>
      <c r="E14" s="2"/>
      <c r="F14">
        <f>ROUNDDOWN(_xlfn.RANK.AVG('Winning % Over Time'!E14,'Winning % Over Time'!$B14:$AG14),0)</f>
        <v>26</v>
      </c>
      <c r="G14" s="2"/>
      <c r="H14">
        <f>ROUNDDOWN(_xlfn.RANK.AVG('Winning % Over Time'!G14,'Winning % Over Time'!$B14:$AG14),0)</f>
        <v>21</v>
      </c>
      <c r="I14">
        <f>ROUNDDOWN(_xlfn.RANK.AVG('Winning % Over Time'!H14,'Winning % Over Time'!$B14:$AG14),0)</f>
        <v>12</v>
      </c>
      <c r="J14">
        <f>ROUNDDOWN(_xlfn.RANK.AVG('Winning % Over Time'!I14,'Winning % Over Time'!$B14:$AG14),0)</f>
        <v>8</v>
      </c>
      <c r="K14">
        <f>ROUNDDOWN(_xlfn.RANK.AVG('Winning % Over Time'!J14,'Winning % Over Time'!$B14:$AG14),0)</f>
        <v>2</v>
      </c>
      <c r="L14">
        <f>ROUNDDOWN(_xlfn.RANK.AVG('Winning % Over Time'!K14,'Winning % Over Time'!$B14:$AG14),0)</f>
        <v>16</v>
      </c>
      <c r="M14">
        <f>ROUNDDOWN(_xlfn.RANK.AVG('Winning % Over Time'!L14,'Winning % Over Time'!$B14:$AG14),0)</f>
        <v>13</v>
      </c>
      <c r="N14">
        <f>ROUNDDOWN(_xlfn.RANK.AVG('Winning % Over Time'!M14,'Winning % Over Time'!$B14:$AG14),0)</f>
        <v>13</v>
      </c>
      <c r="O14" s="2"/>
      <c r="P14">
        <f>ROUNDDOWN(_xlfn.RANK.AVG('Winning % Over Time'!O14,'Winning % Over Time'!$B14:$AG14),0)</f>
        <v>5</v>
      </c>
      <c r="Q14" s="2"/>
      <c r="R14">
        <f>ROUNDDOWN(_xlfn.RANK.AVG('Winning % Over Time'!Q14,'Winning % Over Time'!$B14:$AG14),0)</f>
        <v>10</v>
      </c>
      <c r="S14">
        <f>ROUNDDOWN(_xlfn.RANK.AVG('Winning % Over Time'!R14,'Winning % Over Time'!$B14:$AG14),0)</f>
        <v>1</v>
      </c>
      <c r="T14">
        <f>ROUNDDOWN(_xlfn.RANK.AVG('Winning % Over Time'!S14,'Winning % Over Time'!$B14:$AG14),0)</f>
        <v>3</v>
      </c>
      <c r="U14">
        <f>ROUNDDOWN(_xlfn.RANK.AVG('Winning % Over Time'!T14,'Winning % Over Time'!$B14:$AG14),0)</f>
        <v>17</v>
      </c>
      <c r="V14">
        <f>ROUNDDOWN(_xlfn.RANK.AVG('Winning % Over Time'!U14,'Winning % Over Time'!$B14:$AG14),0)</f>
        <v>4</v>
      </c>
      <c r="W14">
        <f>ROUNDDOWN(_xlfn.RANK.AVG('Winning % Over Time'!V14,'Winning % Over Time'!$B14:$AG14),0)</f>
        <v>6</v>
      </c>
      <c r="X14">
        <f>ROUNDDOWN(_xlfn.RANK.AVG('Winning % Over Time'!W14,'Winning % Over Time'!$B14:$AG14),0)</f>
        <v>19</v>
      </c>
      <c r="Y14">
        <f>ROUNDDOWN(_xlfn.RANK.AVG('Winning % Over Time'!X14,'Winning % Over Time'!$B14:$AG14),0)</f>
        <v>27</v>
      </c>
      <c r="Z14">
        <f>ROUNDDOWN(_xlfn.RANK.AVG('Winning % Over Time'!Y14,'Winning % Over Time'!$B14:$AG14),0)</f>
        <v>25</v>
      </c>
      <c r="AA14">
        <f>ROUNDDOWN(_xlfn.RANK.AVG('Winning % Over Time'!Z14,'Winning % Over Time'!$B14:$AG14),0)</f>
        <v>17</v>
      </c>
      <c r="AB14">
        <f>ROUNDDOWN(_xlfn.RANK.AVG('Winning % Over Time'!AA14,'Winning % Over Time'!$B14:$AG14),0)</f>
        <v>22</v>
      </c>
      <c r="AC14">
        <f>ROUNDDOWN(_xlfn.RANK.AVG('Winning % Over Time'!AB14,'Winning % Over Time'!$B14:$AG14),0)</f>
        <v>9</v>
      </c>
      <c r="AD14">
        <f>ROUNDDOWN(_xlfn.RANK.AVG('Winning % Over Time'!AC14,'Winning % Over Time'!$B14:$AG14),0)</f>
        <v>15</v>
      </c>
      <c r="AE14">
        <f>ROUNDDOWN(_xlfn.RANK.AVG('Winning % Over Time'!AD14,'Winning % Over Time'!$B14:$AG14),0)</f>
        <v>24</v>
      </c>
      <c r="AF14">
        <f>ROUNDDOWN(_xlfn.RANK.AVG('Winning % Over Time'!AE14,'Winning % Over Time'!$B14:$AG14),0)</f>
        <v>28</v>
      </c>
      <c r="AG14">
        <f>ROUNDDOWN(_xlfn.RANK.AVG('Winning % Over Time'!AF14,'Winning % Over Time'!$B14:$AG14),0)</f>
        <v>20</v>
      </c>
      <c r="AH14">
        <f>ROUNDDOWN(_xlfn.RANK.AVG('Winning % Over Time'!AG14,'Winning % Over Time'!$B14:$AG14),0)</f>
        <v>7</v>
      </c>
      <c r="AI14">
        <f t="shared" si="0"/>
        <v>28</v>
      </c>
    </row>
    <row r="15" spans="1:35" ht="15.75" customHeight="1" x14ac:dyDescent="0.2">
      <c r="A15" s="1">
        <v>1979</v>
      </c>
      <c r="B15" s="21">
        <f>'Points Per Year'!AI15+SUM(B14)</f>
        <v>0</v>
      </c>
      <c r="C15">
        <f>ROUNDDOWN(_xlfn.RANK.AVG('Winning % Over Time'!B15,'Winning % Over Time'!$B15:$AG15),0)</f>
        <v>11</v>
      </c>
      <c r="D15">
        <f>ROUNDDOWN(_xlfn.RANK.AVG('Winning % Over Time'!C15,'Winning % Over Time'!$B15:$AG15),0)</f>
        <v>24</v>
      </c>
      <c r="E15" s="2"/>
      <c r="F15">
        <f>ROUNDDOWN(_xlfn.RANK.AVG('Winning % Over Time'!E15,'Winning % Over Time'!$B15:$AG15),0)</f>
        <v>26</v>
      </c>
      <c r="G15" s="2"/>
      <c r="H15">
        <f>ROUNDDOWN(_xlfn.RANK.AVG('Winning % Over Time'!G15,'Winning % Over Time'!$B15:$AG15),0)</f>
        <v>22</v>
      </c>
      <c r="I15">
        <f>ROUNDDOWN(_xlfn.RANK.AVG('Winning % Over Time'!H15,'Winning % Over Time'!$B15:$AG15),0)</f>
        <v>14</v>
      </c>
      <c r="J15">
        <f>ROUNDDOWN(_xlfn.RANK.AVG('Winning % Over Time'!I15,'Winning % Over Time'!$B15:$AG15),0)</f>
        <v>8</v>
      </c>
      <c r="K15">
        <f>ROUNDDOWN(_xlfn.RANK.AVG('Winning % Over Time'!J15,'Winning % Over Time'!$B15:$AG15),0)</f>
        <v>2</v>
      </c>
      <c r="L15">
        <f>ROUNDDOWN(_xlfn.RANK.AVG('Winning % Over Time'!K15,'Winning % Over Time'!$B15:$AG15),0)</f>
        <v>13</v>
      </c>
      <c r="M15">
        <f>ROUNDDOWN(_xlfn.RANK.AVG('Winning % Over Time'!L15,'Winning % Over Time'!$B15:$AG15),0)</f>
        <v>16</v>
      </c>
      <c r="N15">
        <f>ROUNDDOWN(_xlfn.RANK.AVG('Winning % Over Time'!M15,'Winning % Over Time'!$B15:$AG15),0)</f>
        <v>12</v>
      </c>
      <c r="O15" s="2"/>
      <c r="P15">
        <f>ROUNDDOWN(_xlfn.RANK.AVG('Winning % Over Time'!O15,'Winning % Over Time'!$B15:$AG15),0)</f>
        <v>7</v>
      </c>
      <c r="Q15" s="2"/>
      <c r="R15">
        <f>ROUNDDOWN(_xlfn.RANK.AVG('Winning % Over Time'!Q15,'Winning % Over Time'!$B15:$AG15),0)</f>
        <v>10</v>
      </c>
      <c r="S15">
        <f>ROUNDDOWN(_xlfn.RANK.AVG('Winning % Over Time'!R15,'Winning % Over Time'!$B15:$AG15),0)</f>
        <v>1</v>
      </c>
      <c r="T15">
        <f>ROUNDDOWN(_xlfn.RANK.AVG('Winning % Over Time'!S15,'Winning % Over Time'!$B15:$AG15),0)</f>
        <v>3</v>
      </c>
      <c r="U15">
        <f>ROUNDDOWN(_xlfn.RANK.AVG('Winning % Over Time'!T15,'Winning % Over Time'!$B15:$AG15),0)</f>
        <v>15</v>
      </c>
      <c r="V15">
        <f>ROUNDDOWN(_xlfn.RANK.AVG('Winning % Over Time'!U15,'Winning % Over Time'!$B15:$AG15),0)</f>
        <v>4</v>
      </c>
      <c r="W15">
        <f>ROUNDDOWN(_xlfn.RANK.AVG('Winning % Over Time'!V15,'Winning % Over Time'!$B15:$AG15),0)</f>
        <v>5</v>
      </c>
      <c r="X15">
        <f>ROUNDDOWN(_xlfn.RANK.AVG('Winning % Over Time'!W15,'Winning % Over Time'!$B15:$AG15),0)</f>
        <v>20</v>
      </c>
      <c r="Y15">
        <f>ROUNDDOWN(_xlfn.RANK.AVG('Winning % Over Time'!X15,'Winning % Over Time'!$B15:$AG15),0)</f>
        <v>27</v>
      </c>
      <c r="Z15">
        <f>ROUNDDOWN(_xlfn.RANK.AVG('Winning % Over Time'!Y15,'Winning % Over Time'!$B15:$AG15),0)</f>
        <v>25</v>
      </c>
      <c r="AA15">
        <f>ROUNDDOWN(_xlfn.RANK.AVG('Winning % Over Time'!Z15,'Winning % Over Time'!$B15:$AG15),0)</f>
        <v>17</v>
      </c>
      <c r="AB15">
        <f>ROUNDDOWN(_xlfn.RANK.AVG('Winning % Over Time'!AA15,'Winning % Over Time'!$B15:$AG15),0)</f>
        <v>23</v>
      </c>
      <c r="AC15">
        <f>ROUNDDOWN(_xlfn.RANK.AVG('Winning % Over Time'!AB15,'Winning % Over Time'!$B15:$AG15),0)</f>
        <v>9</v>
      </c>
      <c r="AD15">
        <f>ROUNDDOWN(_xlfn.RANK.AVG('Winning % Over Time'!AC15,'Winning % Over Time'!$B15:$AG15),0)</f>
        <v>18</v>
      </c>
      <c r="AE15">
        <f>ROUNDDOWN(_xlfn.RANK.AVG('Winning % Over Time'!AD15,'Winning % Over Time'!$B15:$AG15),0)</f>
        <v>21</v>
      </c>
      <c r="AF15">
        <f>ROUNDDOWN(_xlfn.RANK.AVG('Winning % Over Time'!AE15,'Winning % Over Time'!$B15:$AG15),0)</f>
        <v>28</v>
      </c>
      <c r="AG15">
        <f>ROUNDDOWN(_xlfn.RANK.AVG('Winning % Over Time'!AF15,'Winning % Over Time'!$B15:$AG15),0)</f>
        <v>18</v>
      </c>
      <c r="AH15">
        <f>ROUNDDOWN(_xlfn.RANK.AVG('Winning % Over Time'!AG15,'Winning % Over Time'!$B15:$AG15),0)</f>
        <v>6</v>
      </c>
      <c r="AI15">
        <f t="shared" si="0"/>
        <v>28</v>
      </c>
    </row>
    <row r="16" spans="1:35" ht="15.75" customHeight="1" x14ac:dyDescent="0.2">
      <c r="A16" s="1">
        <v>1980</v>
      </c>
      <c r="B16" s="21">
        <f>'Points Per Year'!AI16+SUM(B15)</f>
        <v>0</v>
      </c>
      <c r="C16">
        <f>ROUNDDOWN(_xlfn.RANK.AVG('Winning % Over Time'!B16,'Winning % Over Time'!$B16:$AG16),0)</f>
        <v>11</v>
      </c>
      <c r="D16">
        <f>ROUNDDOWN(_xlfn.RANK.AVG('Winning % Over Time'!C16,'Winning % Over Time'!$B16:$AG16),0)</f>
        <v>23</v>
      </c>
      <c r="E16" s="2"/>
      <c r="F16">
        <f>ROUNDDOWN(_xlfn.RANK.AVG('Winning % Over Time'!E16,'Winning % Over Time'!$B16:$AG16),0)</f>
        <v>25</v>
      </c>
      <c r="G16" s="2"/>
      <c r="H16">
        <f>ROUNDDOWN(_xlfn.RANK.AVG('Winning % Over Time'!G16,'Winning % Over Time'!$B16:$AG16),0)</f>
        <v>22</v>
      </c>
      <c r="I16">
        <f>ROUNDDOWN(_xlfn.RANK.AVG('Winning % Over Time'!H16,'Winning % Over Time'!$B16:$AG16),0)</f>
        <v>16</v>
      </c>
      <c r="J16">
        <f>ROUNDDOWN(_xlfn.RANK.AVG('Winning % Over Time'!I16,'Winning % Over Time'!$B16:$AG16),0)</f>
        <v>6</v>
      </c>
      <c r="K16">
        <f>ROUNDDOWN(_xlfn.RANK.AVG('Winning % Over Time'!J16,'Winning % Over Time'!$B16:$AG16),0)</f>
        <v>1</v>
      </c>
      <c r="L16">
        <f>ROUNDDOWN(_xlfn.RANK.AVG('Winning % Over Time'!K16,'Winning % Over Time'!$B16:$AG16),0)</f>
        <v>13</v>
      </c>
      <c r="M16">
        <f>ROUNDDOWN(_xlfn.RANK.AVG('Winning % Over Time'!L16,'Winning % Over Time'!$B16:$AG16),0)</f>
        <v>14</v>
      </c>
      <c r="N16">
        <f>ROUNDDOWN(_xlfn.RANK.AVG('Winning % Over Time'!M16,'Winning % Over Time'!$B16:$AG16),0)</f>
        <v>15</v>
      </c>
      <c r="O16" s="2"/>
      <c r="P16">
        <f>ROUNDDOWN(_xlfn.RANK.AVG('Winning % Over Time'!O16,'Winning % Over Time'!$B16:$AG16),0)</f>
        <v>8</v>
      </c>
      <c r="Q16" s="2"/>
      <c r="R16">
        <f>ROUNDDOWN(_xlfn.RANK.AVG('Winning % Over Time'!Q16,'Winning % Over Time'!$B16:$AG16),0)</f>
        <v>10</v>
      </c>
      <c r="S16">
        <f>ROUNDDOWN(_xlfn.RANK.AVG('Winning % Over Time'!R16,'Winning % Over Time'!$B16:$AG16),0)</f>
        <v>2</v>
      </c>
      <c r="T16">
        <f>ROUNDDOWN(_xlfn.RANK.AVG('Winning % Over Time'!S16,'Winning % Over Time'!$B16:$AG16),0)</f>
        <v>3</v>
      </c>
      <c r="U16">
        <f>ROUNDDOWN(_xlfn.RANK.AVG('Winning % Over Time'!T16,'Winning % Over Time'!$B16:$AG16),0)</f>
        <v>12</v>
      </c>
      <c r="V16">
        <f>ROUNDDOWN(_xlfn.RANK.AVG('Winning % Over Time'!U16,'Winning % Over Time'!$B16:$AG16),0)</f>
        <v>4</v>
      </c>
      <c r="W16">
        <f>ROUNDDOWN(_xlfn.RANK.AVG('Winning % Over Time'!V16,'Winning % Over Time'!$B16:$AG16),0)</f>
        <v>5</v>
      </c>
      <c r="X16">
        <f>ROUNDDOWN(_xlfn.RANK.AVG('Winning % Over Time'!W16,'Winning % Over Time'!$B16:$AG16),0)</f>
        <v>18</v>
      </c>
      <c r="Y16">
        <f>ROUNDDOWN(_xlfn.RANK.AVG('Winning % Over Time'!X16,'Winning % Over Time'!$B16:$AG16),0)</f>
        <v>28</v>
      </c>
      <c r="Z16">
        <f>ROUNDDOWN(_xlfn.RANK.AVG('Winning % Over Time'!Y16,'Winning % Over Time'!$B16:$AG16),0)</f>
        <v>26</v>
      </c>
      <c r="AA16">
        <f>ROUNDDOWN(_xlfn.RANK.AVG('Winning % Over Time'!Z16,'Winning % Over Time'!$B16:$AG16),0)</f>
        <v>19</v>
      </c>
      <c r="AB16">
        <f>ROUNDDOWN(_xlfn.RANK.AVG('Winning % Over Time'!AA16,'Winning % Over Time'!$B16:$AG16),0)</f>
        <v>21</v>
      </c>
      <c r="AC16">
        <f>ROUNDDOWN(_xlfn.RANK.AVG('Winning % Over Time'!AB16,'Winning % Over Time'!$B16:$AG16),0)</f>
        <v>9</v>
      </c>
      <c r="AD16">
        <f>ROUNDDOWN(_xlfn.RANK.AVG('Winning % Over Time'!AC16,'Winning % Over Time'!$B16:$AG16),0)</f>
        <v>19</v>
      </c>
      <c r="AE16">
        <f>ROUNDDOWN(_xlfn.RANK.AVG('Winning % Over Time'!AD16,'Winning % Over Time'!$B16:$AG16),0)</f>
        <v>24</v>
      </c>
      <c r="AF16">
        <f>ROUNDDOWN(_xlfn.RANK.AVG('Winning % Over Time'!AE16,'Winning % Over Time'!$B16:$AG16),0)</f>
        <v>27</v>
      </c>
      <c r="AG16">
        <f>ROUNDDOWN(_xlfn.RANK.AVG('Winning % Over Time'!AF16,'Winning % Over Time'!$B16:$AG16),0)</f>
        <v>17</v>
      </c>
      <c r="AH16">
        <f>ROUNDDOWN(_xlfn.RANK.AVG('Winning % Over Time'!AG16,'Winning % Over Time'!$B16:$AG16),0)</f>
        <v>7</v>
      </c>
      <c r="AI16">
        <f t="shared" si="0"/>
        <v>28</v>
      </c>
    </row>
    <row r="17" spans="1:35" ht="15.75" customHeight="1" x14ac:dyDescent="0.2">
      <c r="A17" s="1">
        <v>1981</v>
      </c>
      <c r="B17" s="21">
        <f>'Points Per Year'!AI17+SUM(B16)</f>
        <v>0</v>
      </c>
      <c r="C17">
        <f>ROUNDDOWN(_xlfn.RANK.AVG('Winning % Over Time'!B17,'Winning % Over Time'!$B17:$AG17),0)</f>
        <v>14</v>
      </c>
      <c r="D17">
        <f>ROUNDDOWN(_xlfn.RANK.AVG('Winning % Over Time'!C17,'Winning % Over Time'!$B17:$AG17),0)</f>
        <v>23</v>
      </c>
      <c r="E17" s="2"/>
      <c r="F17">
        <f>ROUNDDOWN(_xlfn.RANK.AVG('Winning % Over Time'!E17,'Winning % Over Time'!$B17:$AG17),0)</f>
        <v>24</v>
      </c>
      <c r="G17" s="2"/>
      <c r="H17">
        <f>ROUNDDOWN(_xlfn.RANK.AVG('Winning % Over Time'!G17,'Winning % Over Time'!$B17:$AG17),0)</f>
        <v>22</v>
      </c>
      <c r="I17">
        <f>ROUNDDOWN(_xlfn.RANK.AVG('Winning % Over Time'!H17,'Winning % Over Time'!$B17:$AG17),0)</f>
        <v>12</v>
      </c>
      <c r="J17">
        <f>ROUNDDOWN(_xlfn.RANK.AVG('Winning % Over Time'!I17,'Winning % Over Time'!$B17:$AG17),0)</f>
        <v>8</v>
      </c>
      <c r="K17">
        <f>ROUNDDOWN(_xlfn.RANK.AVG('Winning % Over Time'!J17,'Winning % Over Time'!$B17:$AG17),0)</f>
        <v>1</v>
      </c>
      <c r="L17">
        <f>ROUNDDOWN(_xlfn.RANK.AVG('Winning % Over Time'!K17,'Winning % Over Time'!$B17:$AG17),0)</f>
        <v>13</v>
      </c>
      <c r="M17">
        <f>ROUNDDOWN(_xlfn.RANK.AVG('Winning % Over Time'!L17,'Winning % Over Time'!$B17:$AG17),0)</f>
        <v>15</v>
      </c>
      <c r="N17">
        <f>ROUNDDOWN(_xlfn.RANK.AVG('Winning % Over Time'!M17,'Winning % Over Time'!$B17:$AG17),0)</f>
        <v>16</v>
      </c>
      <c r="O17" s="2"/>
      <c r="P17">
        <f>ROUNDDOWN(_xlfn.RANK.AVG('Winning % Over Time'!O17,'Winning % Over Time'!$B17:$AG17),0)</f>
        <v>9</v>
      </c>
      <c r="Q17" s="2"/>
      <c r="R17">
        <f>ROUNDDOWN(_xlfn.RANK.AVG('Winning % Over Time'!Q17,'Winning % Over Time'!$B17:$AG17),0)</f>
        <v>10</v>
      </c>
      <c r="S17">
        <f>ROUNDDOWN(_xlfn.RANK.AVG('Winning % Over Time'!R17,'Winning % Over Time'!$B17:$AG17),0)</f>
        <v>2</v>
      </c>
      <c r="T17">
        <f>ROUNDDOWN(_xlfn.RANK.AVG('Winning % Over Time'!S17,'Winning % Over Time'!$B17:$AG17),0)</f>
        <v>3</v>
      </c>
      <c r="U17">
        <f>ROUNDDOWN(_xlfn.RANK.AVG('Winning % Over Time'!T17,'Winning % Over Time'!$B17:$AG17),0)</f>
        <v>11</v>
      </c>
      <c r="V17">
        <f>ROUNDDOWN(_xlfn.RANK.AVG('Winning % Over Time'!U17,'Winning % Over Time'!$B17:$AG17),0)</f>
        <v>4</v>
      </c>
      <c r="W17">
        <f>ROUNDDOWN(_xlfn.RANK.AVG('Winning % Over Time'!V17,'Winning % Over Time'!$B17:$AG17),0)</f>
        <v>5</v>
      </c>
      <c r="X17">
        <f>ROUNDDOWN(_xlfn.RANK.AVG('Winning % Over Time'!W17,'Winning % Over Time'!$B17:$AG17),0)</f>
        <v>21</v>
      </c>
      <c r="Y17">
        <f>ROUNDDOWN(_xlfn.RANK.AVG('Winning % Over Time'!X17,'Winning % Over Time'!$B17:$AG17),0)</f>
        <v>28</v>
      </c>
      <c r="Z17">
        <f>ROUNDDOWN(_xlfn.RANK.AVG('Winning % Over Time'!Y17,'Winning % Over Time'!$B17:$AG17),0)</f>
        <v>26</v>
      </c>
      <c r="AA17">
        <f>ROUNDDOWN(_xlfn.RANK.AVG('Winning % Over Time'!Z17,'Winning % Over Time'!$B17:$AG17),0)</f>
        <v>19</v>
      </c>
      <c r="AB17">
        <f>ROUNDDOWN(_xlfn.RANK.AVG('Winning % Over Time'!AA17,'Winning % Over Time'!$B17:$AG17),0)</f>
        <v>20</v>
      </c>
      <c r="AC17">
        <f>ROUNDDOWN(_xlfn.RANK.AVG('Winning % Over Time'!AB17,'Winning % Over Time'!$B17:$AG17),0)</f>
        <v>7</v>
      </c>
      <c r="AD17">
        <f>ROUNDDOWN(_xlfn.RANK.AVG('Winning % Over Time'!AC17,'Winning % Over Time'!$B17:$AG17),0)</f>
        <v>17</v>
      </c>
      <c r="AE17">
        <f>ROUNDDOWN(_xlfn.RANK.AVG('Winning % Over Time'!AD17,'Winning % Over Time'!$B17:$AG17),0)</f>
        <v>25</v>
      </c>
      <c r="AF17">
        <f>ROUNDDOWN(_xlfn.RANK.AVG('Winning % Over Time'!AE17,'Winning % Over Time'!$B17:$AG17),0)</f>
        <v>27</v>
      </c>
      <c r="AG17">
        <f>ROUNDDOWN(_xlfn.RANK.AVG('Winning % Over Time'!AF17,'Winning % Over Time'!$B17:$AG17),0)</f>
        <v>18</v>
      </c>
      <c r="AH17">
        <f>ROUNDDOWN(_xlfn.RANK.AVG('Winning % Over Time'!AG17,'Winning % Over Time'!$B17:$AG17),0)</f>
        <v>6</v>
      </c>
      <c r="AI17">
        <f t="shared" si="0"/>
        <v>28</v>
      </c>
    </row>
    <row r="18" spans="1:35" ht="15.75" customHeight="1" x14ac:dyDescent="0.2">
      <c r="A18" s="1">
        <v>1982</v>
      </c>
      <c r="B18" s="21">
        <f>'Points Per Year'!AI18+SUM(B17)</f>
        <v>0</v>
      </c>
      <c r="C18">
        <f>ROUNDDOWN(_xlfn.RANK.AVG('Winning % Over Time'!B18,'Winning % Over Time'!$B18:$AG18),0)</f>
        <v>13</v>
      </c>
      <c r="D18">
        <f>ROUNDDOWN(_xlfn.RANK.AVG('Winning % Over Time'!C18,'Winning % Over Time'!$B18:$AG18),0)</f>
        <v>22</v>
      </c>
      <c r="E18" s="2"/>
      <c r="F18">
        <f>ROUNDDOWN(_xlfn.RANK.AVG('Winning % Over Time'!E18,'Winning % Over Time'!$B18:$AG18),0)</f>
        <v>24</v>
      </c>
      <c r="G18" s="2"/>
      <c r="H18">
        <f>ROUNDDOWN(_xlfn.RANK.AVG('Winning % Over Time'!G18,'Winning % Over Time'!$B18:$AG18),0)</f>
        <v>22</v>
      </c>
      <c r="I18">
        <f>ROUNDDOWN(_xlfn.RANK.AVG('Winning % Over Time'!H18,'Winning % Over Time'!$B18:$AG18),0)</f>
        <v>11</v>
      </c>
      <c r="J18">
        <f>ROUNDDOWN(_xlfn.RANK.AVG('Winning % Over Time'!I18,'Winning % Over Time'!$B18:$AG18),0)</f>
        <v>8</v>
      </c>
      <c r="K18">
        <f>ROUNDDOWN(_xlfn.RANK.AVG('Winning % Over Time'!J18,'Winning % Over Time'!$B18:$AG18),0)</f>
        <v>1</v>
      </c>
      <c r="L18">
        <f>ROUNDDOWN(_xlfn.RANK.AVG('Winning % Over Time'!K18,'Winning % Over Time'!$B18:$AG18),0)</f>
        <v>14</v>
      </c>
      <c r="M18">
        <f>ROUNDDOWN(_xlfn.RANK.AVG('Winning % Over Time'!L18,'Winning % Over Time'!$B18:$AG18),0)</f>
        <v>16</v>
      </c>
      <c r="N18">
        <f>ROUNDDOWN(_xlfn.RANK.AVG('Winning % Over Time'!M18,'Winning % Over Time'!$B18:$AG18),0)</f>
        <v>15</v>
      </c>
      <c r="O18" s="2"/>
      <c r="P18">
        <f>ROUNDDOWN(_xlfn.RANK.AVG('Winning % Over Time'!O18,'Winning % Over Time'!$B18:$AG18),0)</f>
        <v>10</v>
      </c>
      <c r="Q18" s="2"/>
      <c r="R18">
        <f>ROUNDDOWN(_xlfn.RANK.AVG('Winning % Over Time'!Q18,'Winning % Over Time'!$B18:$AG18),0)</f>
        <v>9</v>
      </c>
      <c r="S18">
        <f>ROUNDDOWN(_xlfn.RANK.AVG('Winning % Over Time'!R18,'Winning % Over Time'!$B18:$AG18),0)</f>
        <v>2</v>
      </c>
      <c r="T18">
        <f>ROUNDDOWN(_xlfn.RANK.AVG('Winning % Over Time'!S18,'Winning % Over Time'!$B18:$AG18),0)</f>
        <v>3</v>
      </c>
      <c r="U18">
        <f>ROUNDDOWN(_xlfn.RANK.AVG('Winning % Over Time'!T18,'Winning % Over Time'!$B18:$AG18),0)</f>
        <v>11</v>
      </c>
      <c r="V18">
        <f>ROUNDDOWN(_xlfn.RANK.AVG('Winning % Over Time'!U18,'Winning % Over Time'!$B18:$AG18),0)</f>
        <v>4</v>
      </c>
      <c r="W18">
        <f>ROUNDDOWN(_xlfn.RANK.AVG('Winning % Over Time'!V18,'Winning % Over Time'!$B18:$AG18),0)</f>
        <v>5</v>
      </c>
      <c r="X18">
        <f>ROUNDDOWN(_xlfn.RANK.AVG('Winning % Over Time'!W18,'Winning % Over Time'!$B18:$AG18),0)</f>
        <v>21</v>
      </c>
      <c r="Y18">
        <f>ROUNDDOWN(_xlfn.RANK.AVG('Winning % Over Time'!X18,'Winning % Over Time'!$B18:$AG18),0)</f>
        <v>28</v>
      </c>
      <c r="Z18">
        <f>ROUNDDOWN(_xlfn.RANK.AVG('Winning % Over Time'!Y18,'Winning % Over Time'!$B18:$AG18),0)</f>
        <v>26</v>
      </c>
      <c r="AA18">
        <f>ROUNDDOWN(_xlfn.RANK.AVG('Winning % Over Time'!Z18,'Winning % Over Time'!$B18:$AG18),0)</f>
        <v>17</v>
      </c>
      <c r="AB18">
        <f>ROUNDDOWN(_xlfn.RANK.AVG('Winning % Over Time'!AA18,'Winning % Over Time'!$B18:$AG18),0)</f>
        <v>20</v>
      </c>
      <c r="AC18">
        <f>ROUNDDOWN(_xlfn.RANK.AVG('Winning % Over Time'!AB18,'Winning % Over Time'!$B18:$AG18),0)</f>
        <v>7</v>
      </c>
      <c r="AD18">
        <f>ROUNDDOWN(_xlfn.RANK.AVG('Winning % Over Time'!AC18,'Winning % Over Time'!$B18:$AG18),0)</f>
        <v>18</v>
      </c>
      <c r="AE18">
        <f>ROUNDDOWN(_xlfn.RANK.AVG('Winning % Over Time'!AD18,'Winning % Over Time'!$B18:$AG18),0)</f>
        <v>25</v>
      </c>
      <c r="AF18">
        <f>ROUNDDOWN(_xlfn.RANK.AVG('Winning % Over Time'!AE18,'Winning % Over Time'!$B18:$AG18),0)</f>
        <v>27</v>
      </c>
      <c r="AG18">
        <f>ROUNDDOWN(_xlfn.RANK.AVG('Winning % Over Time'!AF18,'Winning % Over Time'!$B18:$AG18),0)</f>
        <v>19</v>
      </c>
      <c r="AH18">
        <f>ROUNDDOWN(_xlfn.RANK.AVG('Winning % Over Time'!AG18,'Winning % Over Time'!$B18:$AG18),0)</f>
        <v>6</v>
      </c>
      <c r="AI18">
        <f t="shared" si="0"/>
        <v>28</v>
      </c>
    </row>
    <row r="19" spans="1:35" ht="15.75" customHeight="1" x14ac:dyDescent="0.2">
      <c r="A19" s="1">
        <v>1983</v>
      </c>
      <c r="B19" s="21">
        <f>'Points Per Year'!AI19+SUM(B18)</f>
        <v>0</v>
      </c>
      <c r="C19">
        <f>ROUNDDOWN(_xlfn.RANK.AVG('Winning % Over Time'!B19,'Winning % Over Time'!$B19:$AG19),0)</f>
        <v>13</v>
      </c>
      <c r="D19">
        <f>ROUNDDOWN(_xlfn.RANK.AVG('Winning % Over Time'!C19,'Winning % Over Time'!$B19:$AG19),0)</f>
        <v>24</v>
      </c>
      <c r="E19" s="2"/>
      <c r="F19">
        <f>ROUNDDOWN(_xlfn.RANK.AVG('Winning % Over Time'!E19,'Winning % Over Time'!$B19:$AG19),0)</f>
        <v>25</v>
      </c>
      <c r="G19" s="2"/>
      <c r="H19">
        <f>ROUNDDOWN(_xlfn.RANK.AVG('Winning % Over Time'!G19,'Winning % Over Time'!$B19:$AG19),0)</f>
        <v>22</v>
      </c>
      <c r="I19">
        <f>ROUNDDOWN(_xlfn.RANK.AVG('Winning % Over Time'!H19,'Winning % Over Time'!$B19:$AG19),0)</f>
        <v>11</v>
      </c>
      <c r="J19">
        <f>ROUNDDOWN(_xlfn.RANK.AVG('Winning % Over Time'!I19,'Winning % Over Time'!$B19:$AG19),0)</f>
        <v>8</v>
      </c>
      <c r="K19">
        <f>ROUNDDOWN(_xlfn.RANK.AVG('Winning % Over Time'!J19,'Winning % Over Time'!$B19:$AG19),0)</f>
        <v>1</v>
      </c>
      <c r="L19">
        <f>ROUNDDOWN(_xlfn.RANK.AVG('Winning % Over Time'!K19,'Winning % Over Time'!$B19:$AG19),0)</f>
        <v>14</v>
      </c>
      <c r="M19">
        <f>ROUNDDOWN(_xlfn.RANK.AVG('Winning % Over Time'!L19,'Winning % Over Time'!$B19:$AG19),0)</f>
        <v>15</v>
      </c>
      <c r="N19">
        <f>ROUNDDOWN(_xlfn.RANK.AVG('Winning % Over Time'!M19,'Winning % Over Time'!$B19:$AG19),0)</f>
        <v>15</v>
      </c>
      <c r="O19" s="2"/>
      <c r="P19">
        <f>ROUNDDOWN(_xlfn.RANK.AVG('Winning % Over Time'!O19,'Winning % Over Time'!$B19:$AG19),0)</f>
        <v>9</v>
      </c>
      <c r="Q19" s="2"/>
      <c r="R19">
        <f>ROUNDDOWN(_xlfn.RANK.AVG('Winning % Over Time'!Q19,'Winning % Over Time'!$B19:$AG19),0)</f>
        <v>10</v>
      </c>
      <c r="S19">
        <f>ROUNDDOWN(_xlfn.RANK.AVG('Winning % Over Time'!R19,'Winning % Over Time'!$B19:$AG19),0)</f>
        <v>2</v>
      </c>
      <c r="T19">
        <f>ROUNDDOWN(_xlfn.RANK.AVG('Winning % Over Time'!S19,'Winning % Over Time'!$B19:$AG19),0)</f>
        <v>3</v>
      </c>
      <c r="U19">
        <f>ROUNDDOWN(_xlfn.RANK.AVG('Winning % Over Time'!T19,'Winning % Over Time'!$B19:$AG19),0)</f>
        <v>12</v>
      </c>
      <c r="V19">
        <f>ROUNDDOWN(_xlfn.RANK.AVG('Winning % Over Time'!U19,'Winning % Over Time'!$B19:$AG19),0)</f>
        <v>5</v>
      </c>
      <c r="W19">
        <f>ROUNDDOWN(_xlfn.RANK.AVG('Winning % Over Time'!V19,'Winning % Over Time'!$B19:$AG19),0)</f>
        <v>4</v>
      </c>
      <c r="X19">
        <f>ROUNDDOWN(_xlfn.RANK.AVG('Winning % Over Time'!W19,'Winning % Over Time'!$B19:$AG19),0)</f>
        <v>19</v>
      </c>
      <c r="Y19">
        <f>ROUNDDOWN(_xlfn.RANK.AVG('Winning % Over Time'!X19,'Winning % Over Time'!$B19:$AG19),0)</f>
        <v>28</v>
      </c>
      <c r="Z19">
        <f>ROUNDDOWN(_xlfn.RANK.AVG('Winning % Over Time'!Y19,'Winning % Over Time'!$B19:$AG19),0)</f>
        <v>26</v>
      </c>
      <c r="AA19">
        <f>ROUNDDOWN(_xlfn.RANK.AVG('Winning % Over Time'!Z19,'Winning % Over Time'!$B19:$AG19),0)</f>
        <v>18</v>
      </c>
      <c r="AB19">
        <f>ROUNDDOWN(_xlfn.RANK.AVG('Winning % Over Time'!AA19,'Winning % Over Time'!$B19:$AG19),0)</f>
        <v>20</v>
      </c>
      <c r="AC19">
        <f>ROUNDDOWN(_xlfn.RANK.AVG('Winning % Over Time'!AB19,'Winning % Over Time'!$B19:$AG19),0)</f>
        <v>7</v>
      </c>
      <c r="AD19">
        <f>ROUNDDOWN(_xlfn.RANK.AVG('Winning % Over Time'!AC19,'Winning % Over Time'!$B19:$AG19),0)</f>
        <v>17</v>
      </c>
      <c r="AE19">
        <f>ROUNDDOWN(_xlfn.RANK.AVG('Winning % Over Time'!AD19,'Winning % Over Time'!$B19:$AG19),0)</f>
        <v>23</v>
      </c>
      <c r="AF19">
        <f>ROUNDDOWN(_xlfn.RANK.AVG('Winning % Over Time'!AE19,'Winning % Over Time'!$B19:$AG19),0)</f>
        <v>27</v>
      </c>
      <c r="AG19">
        <f>ROUNDDOWN(_xlfn.RANK.AVG('Winning % Over Time'!AF19,'Winning % Over Time'!$B19:$AG19),0)</f>
        <v>21</v>
      </c>
      <c r="AH19">
        <f>ROUNDDOWN(_xlfn.RANK.AVG('Winning % Over Time'!AG19,'Winning % Over Time'!$B19:$AG19),0)</f>
        <v>6</v>
      </c>
      <c r="AI19">
        <f t="shared" si="0"/>
        <v>28</v>
      </c>
    </row>
    <row r="20" spans="1:35" ht="15.75" customHeight="1" x14ac:dyDescent="0.2">
      <c r="A20" s="1">
        <v>1984</v>
      </c>
      <c r="B20" s="21">
        <f>'Points Per Year'!AI20+SUM(B19)</f>
        <v>0</v>
      </c>
      <c r="C20">
        <f>ROUNDDOWN(_xlfn.RANK.AVG('Winning % Over Time'!B20,'Winning % Over Time'!$B20:$AG20),0)</f>
        <v>13</v>
      </c>
      <c r="D20">
        <f>ROUNDDOWN(_xlfn.RANK.AVG('Winning % Over Time'!C20,'Winning % Over Time'!$B20:$AG20),0)</f>
        <v>24</v>
      </c>
      <c r="E20" s="2"/>
      <c r="F20">
        <f>ROUNDDOWN(_xlfn.RANK.AVG('Winning % Over Time'!E20,'Winning % Over Time'!$B20:$AG20),0)</f>
        <v>25</v>
      </c>
      <c r="G20" s="2"/>
      <c r="H20">
        <f>ROUNDDOWN(_xlfn.RANK.AVG('Winning % Over Time'!G20,'Winning % Over Time'!$B20:$AG20),0)</f>
        <v>22</v>
      </c>
      <c r="I20">
        <f>ROUNDDOWN(_xlfn.RANK.AVG('Winning % Over Time'!H20,'Winning % Over Time'!$B20:$AG20),0)</f>
        <v>12</v>
      </c>
      <c r="J20">
        <f>ROUNDDOWN(_xlfn.RANK.AVG('Winning % Over Time'!I20,'Winning % Over Time'!$B20:$AG20),0)</f>
        <v>8</v>
      </c>
      <c r="K20">
        <f>ROUNDDOWN(_xlfn.RANK.AVG('Winning % Over Time'!J20,'Winning % Over Time'!$B20:$AG20),0)</f>
        <v>1</v>
      </c>
      <c r="L20">
        <f>ROUNDDOWN(_xlfn.RANK.AVG('Winning % Over Time'!K20,'Winning % Over Time'!$B20:$AG20),0)</f>
        <v>10</v>
      </c>
      <c r="M20">
        <f>ROUNDDOWN(_xlfn.RANK.AVG('Winning % Over Time'!L20,'Winning % Over Time'!$B20:$AG20),0)</f>
        <v>17</v>
      </c>
      <c r="N20">
        <f>ROUNDDOWN(_xlfn.RANK.AVG('Winning % Over Time'!M20,'Winning % Over Time'!$B20:$AG20),0)</f>
        <v>16</v>
      </c>
      <c r="O20" s="2"/>
      <c r="P20">
        <f>ROUNDDOWN(_xlfn.RANK.AVG('Winning % Over Time'!O20,'Winning % Over Time'!$B20:$AG20),0)</f>
        <v>11</v>
      </c>
      <c r="Q20" s="2"/>
      <c r="R20">
        <f>ROUNDDOWN(_xlfn.RANK.AVG('Winning % Over Time'!Q20,'Winning % Over Time'!$B20:$AG20),0)</f>
        <v>9</v>
      </c>
      <c r="S20">
        <f>ROUNDDOWN(_xlfn.RANK.AVG('Winning % Over Time'!R20,'Winning % Over Time'!$B20:$AG20),0)</f>
        <v>2</v>
      </c>
      <c r="T20">
        <f>ROUNDDOWN(_xlfn.RANK.AVG('Winning % Over Time'!S20,'Winning % Over Time'!$B20:$AG20),0)</f>
        <v>3</v>
      </c>
      <c r="U20">
        <f>ROUNDDOWN(_xlfn.RANK.AVG('Winning % Over Time'!T20,'Winning % Over Time'!$B20:$AG20),0)</f>
        <v>15</v>
      </c>
      <c r="V20">
        <f>ROUNDDOWN(_xlfn.RANK.AVG('Winning % Over Time'!U20,'Winning % Over Time'!$B20:$AG20),0)</f>
        <v>6</v>
      </c>
      <c r="W20">
        <f>ROUNDDOWN(_xlfn.RANK.AVG('Winning % Over Time'!V20,'Winning % Over Time'!$B20:$AG20),0)</f>
        <v>4</v>
      </c>
      <c r="X20">
        <f>ROUNDDOWN(_xlfn.RANK.AVG('Winning % Over Time'!W20,'Winning % Over Time'!$B20:$AG20),0)</f>
        <v>20</v>
      </c>
      <c r="Y20">
        <f>ROUNDDOWN(_xlfn.RANK.AVG('Winning % Over Time'!X20,'Winning % Over Time'!$B20:$AG20),0)</f>
        <v>28</v>
      </c>
      <c r="Z20">
        <f>ROUNDDOWN(_xlfn.RANK.AVG('Winning % Over Time'!Y20,'Winning % Over Time'!$B20:$AG20),0)</f>
        <v>26</v>
      </c>
      <c r="AA20">
        <f>ROUNDDOWN(_xlfn.RANK.AVG('Winning % Over Time'!Z20,'Winning % Over Time'!$B20:$AG20),0)</f>
        <v>18</v>
      </c>
      <c r="AB20">
        <f>ROUNDDOWN(_xlfn.RANK.AVG('Winning % Over Time'!AA20,'Winning % Over Time'!$B20:$AG20),0)</f>
        <v>21</v>
      </c>
      <c r="AC20">
        <f>ROUNDDOWN(_xlfn.RANK.AVG('Winning % Over Time'!AB20,'Winning % Over Time'!$B20:$AG20),0)</f>
        <v>7</v>
      </c>
      <c r="AD20">
        <f>ROUNDDOWN(_xlfn.RANK.AVG('Winning % Over Time'!AC20,'Winning % Over Time'!$B20:$AG20),0)</f>
        <v>13</v>
      </c>
      <c r="AE20">
        <f>ROUNDDOWN(_xlfn.RANK.AVG('Winning % Over Time'!AD20,'Winning % Over Time'!$B20:$AG20),0)</f>
        <v>19</v>
      </c>
      <c r="AF20">
        <f>ROUNDDOWN(_xlfn.RANK.AVG('Winning % Over Time'!AE20,'Winning % Over Time'!$B20:$AG20),0)</f>
        <v>27</v>
      </c>
      <c r="AG20">
        <f>ROUNDDOWN(_xlfn.RANK.AVG('Winning % Over Time'!AF20,'Winning % Over Time'!$B20:$AG20),0)</f>
        <v>23</v>
      </c>
      <c r="AH20">
        <f>ROUNDDOWN(_xlfn.RANK.AVG('Winning % Over Time'!AG20,'Winning % Over Time'!$B20:$AG20),0)</f>
        <v>5</v>
      </c>
      <c r="AI20">
        <f t="shared" si="0"/>
        <v>28</v>
      </c>
    </row>
    <row r="21" spans="1:35" ht="15.75" customHeight="1" x14ac:dyDescent="0.2">
      <c r="A21" s="1">
        <v>1985</v>
      </c>
      <c r="B21" s="21">
        <f>'Points Per Year'!AI21+SUM(B20)</f>
        <v>0</v>
      </c>
      <c r="C21">
        <f>ROUNDDOWN(_xlfn.RANK.AVG('Winning % Over Time'!B21,'Winning % Over Time'!$B21:$AG21),0)</f>
        <v>15</v>
      </c>
      <c r="D21">
        <f>ROUNDDOWN(_xlfn.RANK.AVG('Winning % Over Time'!C21,'Winning % Over Time'!$B21:$AG21),0)</f>
        <v>24</v>
      </c>
      <c r="E21" s="2"/>
      <c r="F21">
        <f>ROUNDDOWN(_xlfn.RANK.AVG('Winning % Over Time'!E21,'Winning % Over Time'!$B21:$AG21),0)</f>
        <v>26</v>
      </c>
      <c r="G21" s="2"/>
      <c r="H21">
        <f>ROUNDDOWN(_xlfn.RANK.AVG('Winning % Over Time'!G21,'Winning % Over Time'!$B21:$AG21),0)</f>
        <v>21</v>
      </c>
      <c r="I21">
        <f>ROUNDDOWN(_xlfn.RANK.AVG('Winning % Over Time'!H21,'Winning % Over Time'!$B21:$AG21),0)</f>
        <v>12</v>
      </c>
      <c r="J21">
        <f>ROUNDDOWN(_xlfn.RANK.AVG('Winning % Over Time'!I21,'Winning % Over Time'!$B21:$AG21),0)</f>
        <v>8</v>
      </c>
      <c r="K21">
        <f>ROUNDDOWN(_xlfn.RANK.AVG('Winning % Over Time'!J21,'Winning % Over Time'!$B21:$AG21),0)</f>
        <v>2</v>
      </c>
      <c r="L21">
        <f>ROUNDDOWN(_xlfn.RANK.AVG('Winning % Over Time'!K21,'Winning % Over Time'!$B21:$AG21),0)</f>
        <v>9</v>
      </c>
      <c r="M21">
        <f>ROUNDDOWN(_xlfn.RANK.AVG('Winning % Over Time'!L21,'Winning % Over Time'!$B21:$AG21),0)</f>
        <v>18</v>
      </c>
      <c r="N21">
        <f>ROUNDDOWN(_xlfn.RANK.AVG('Winning % Over Time'!M21,'Winning % Over Time'!$B21:$AG21),0)</f>
        <v>16</v>
      </c>
      <c r="O21" s="2"/>
      <c r="P21">
        <f>ROUNDDOWN(_xlfn.RANK.AVG('Winning % Over Time'!O21,'Winning % Over Time'!$B21:$AG21),0)</f>
        <v>13</v>
      </c>
      <c r="Q21" s="2"/>
      <c r="R21">
        <f>ROUNDDOWN(_xlfn.RANK.AVG('Winning % Over Time'!Q21,'Winning % Over Time'!$B21:$AG21),0)</f>
        <v>10</v>
      </c>
      <c r="S21">
        <f>ROUNDDOWN(_xlfn.RANK.AVG('Winning % Over Time'!R21,'Winning % Over Time'!$B21:$AG21),0)</f>
        <v>1</v>
      </c>
      <c r="T21">
        <f>ROUNDDOWN(_xlfn.RANK.AVG('Winning % Over Time'!S21,'Winning % Over Time'!$B21:$AG21),0)</f>
        <v>3</v>
      </c>
      <c r="U21">
        <f>ROUNDDOWN(_xlfn.RANK.AVG('Winning % Over Time'!T21,'Winning % Over Time'!$B21:$AG21),0)</f>
        <v>13</v>
      </c>
      <c r="V21">
        <f>ROUNDDOWN(_xlfn.RANK.AVG('Winning % Over Time'!U21,'Winning % Over Time'!$B21:$AG21),0)</f>
        <v>6</v>
      </c>
      <c r="W21">
        <f>ROUNDDOWN(_xlfn.RANK.AVG('Winning % Over Time'!V21,'Winning % Over Time'!$B21:$AG21),0)</f>
        <v>4</v>
      </c>
      <c r="X21">
        <f>ROUNDDOWN(_xlfn.RANK.AVG('Winning % Over Time'!W21,'Winning % Over Time'!$B21:$AG21),0)</f>
        <v>20</v>
      </c>
      <c r="Y21">
        <f>ROUNDDOWN(_xlfn.RANK.AVG('Winning % Over Time'!X21,'Winning % Over Time'!$B21:$AG21),0)</f>
        <v>28</v>
      </c>
      <c r="Z21">
        <f>ROUNDDOWN(_xlfn.RANK.AVG('Winning % Over Time'!Y21,'Winning % Over Time'!$B21:$AG21),0)</f>
        <v>25</v>
      </c>
      <c r="AA21">
        <f>ROUNDDOWN(_xlfn.RANK.AVG('Winning % Over Time'!Z21,'Winning % Over Time'!$B21:$AG21),0)</f>
        <v>17</v>
      </c>
      <c r="AB21">
        <f>ROUNDDOWN(_xlfn.RANK.AVG('Winning % Over Time'!AA21,'Winning % Over Time'!$B21:$AG21),0)</f>
        <v>22</v>
      </c>
      <c r="AC21">
        <f>ROUNDDOWN(_xlfn.RANK.AVG('Winning % Over Time'!AB21,'Winning % Over Time'!$B21:$AG21),0)</f>
        <v>7</v>
      </c>
      <c r="AD21">
        <f>ROUNDDOWN(_xlfn.RANK.AVG('Winning % Over Time'!AC21,'Winning % Over Time'!$B21:$AG21),0)</f>
        <v>11</v>
      </c>
      <c r="AE21">
        <f>ROUNDDOWN(_xlfn.RANK.AVG('Winning % Over Time'!AD21,'Winning % Over Time'!$B21:$AG21),0)</f>
        <v>19</v>
      </c>
      <c r="AF21">
        <f>ROUNDDOWN(_xlfn.RANK.AVG('Winning % Over Time'!AE21,'Winning % Over Time'!$B21:$AG21),0)</f>
        <v>27</v>
      </c>
      <c r="AG21">
        <f>ROUNDDOWN(_xlfn.RANK.AVG('Winning % Over Time'!AF21,'Winning % Over Time'!$B21:$AG21),0)</f>
        <v>23</v>
      </c>
      <c r="AH21">
        <f>ROUNDDOWN(_xlfn.RANK.AVG('Winning % Over Time'!AG21,'Winning % Over Time'!$B21:$AG21),0)</f>
        <v>5</v>
      </c>
      <c r="AI21">
        <f t="shared" si="0"/>
        <v>28</v>
      </c>
    </row>
    <row r="22" spans="1:35" ht="15.75" customHeight="1" x14ac:dyDescent="0.2">
      <c r="A22" s="1">
        <v>1986</v>
      </c>
      <c r="B22" s="21">
        <f>'Points Per Year'!AI22+SUM(B21)</f>
        <v>0</v>
      </c>
      <c r="C22">
        <f>ROUNDDOWN(_xlfn.RANK.AVG('Winning % Over Time'!B22,'Winning % Over Time'!$B22:$AG22),0)</f>
        <v>18</v>
      </c>
      <c r="D22">
        <f>ROUNDDOWN(_xlfn.RANK.AVG('Winning % Over Time'!C22,'Winning % Over Time'!$B22:$AG22),0)</f>
        <v>25</v>
      </c>
      <c r="E22" s="2"/>
      <c r="F22">
        <f>ROUNDDOWN(_xlfn.RANK.AVG('Winning % Over Time'!E22,'Winning % Over Time'!$B22:$AG22),0)</f>
        <v>26</v>
      </c>
      <c r="G22" s="2"/>
      <c r="H22">
        <f>ROUNDDOWN(_xlfn.RANK.AVG('Winning % Over Time'!G22,'Winning % Over Time'!$B22:$AG22),0)</f>
        <v>14</v>
      </c>
      <c r="I22">
        <f>ROUNDDOWN(_xlfn.RANK.AVG('Winning % Over Time'!H22,'Winning % Over Time'!$B22:$AG22),0)</f>
        <v>12</v>
      </c>
      <c r="J22">
        <f>ROUNDDOWN(_xlfn.RANK.AVG('Winning % Over Time'!I22,'Winning % Over Time'!$B22:$AG22),0)</f>
        <v>8</v>
      </c>
      <c r="K22">
        <f>ROUNDDOWN(_xlfn.RANK.AVG('Winning % Over Time'!J22,'Winning % Over Time'!$B22:$AG22),0)</f>
        <v>2</v>
      </c>
      <c r="L22">
        <f>ROUNDDOWN(_xlfn.RANK.AVG('Winning % Over Time'!K22,'Winning % Over Time'!$B22:$AG22),0)</f>
        <v>9</v>
      </c>
      <c r="M22">
        <f>ROUNDDOWN(_xlfn.RANK.AVG('Winning % Over Time'!L22,'Winning % Over Time'!$B22:$AG22),0)</f>
        <v>21</v>
      </c>
      <c r="N22">
        <f>ROUNDDOWN(_xlfn.RANK.AVG('Winning % Over Time'!M22,'Winning % Over Time'!$B22:$AG22),0)</f>
        <v>19</v>
      </c>
      <c r="O22" s="2"/>
      <c r="P22">
        <f>ROUNDDOWN(_xlfn.RANK.AVG('Winning % Over Time'!O22,'Winning % Over Time'!$B22:$AG22),0)</f>
        <v>16</v>
      </c>
      <c r="Q22" s="2"/>
      <c r="R22">
        <f>ROUNDDOWN(_xlfn.RANK.AVG('Winning % Over Time'!Q22,'Winning % Over Time'!$B22:$AG22),0)</f>
        <v>10</v>
      </c>
      <c r="S22">
        <f>ROUNDDOWN(_xlfn.RANK.AVG('Winning % Over Time'!R22,'Winning % Over Time'!$B22:$AG22),0)</f>
        <v>1</v>
      </c>
      <c r="T22">
        <f>ROUNDDOWN(_xlfn.RANK.AVG('Winning % Over Time'!S22,'Winning % Over Time'!$B22:$AG22),0)</f>
        <v>3</v>
      </c>
      <c r="U22">
        <f>ROUNDDOWN(_xlfn.RANK.AVG('Winning % Over Time'!T22,'Winning % Over Time'!$B22:$AG22),0)</f>
        <v>13</v>
      </c>
      <c r="V22">
        <f>ROUNDDOWN(_xlfn.RANK.AVG('Winning % Over Time'!U22,'Winning % Over Time'!$B22:$AG22),0)</f>
        <v>6</v>
      </c>
      <c r="W22">
        <f>ROUNDDOWN(_xlfn.RANK.AVG('Winning % Over Time'!V22,'Winning % Over Time'!$B22:$AG22),0)</f>
        <v>4</v>
      </c>
      <c r="X22">
        <f>ROUNDDOWN(_xlfn.RANK.AVG('Winning % Over Time'!W22,'Winning % Over Time'!$B22:$AG22),0)</f>
        <v>19</v>
      </c>
      <c r="Y22">
        <f>ROUNDDOWN(_xlfn.RANK.AVG('Winning % Over Time'!X22,'Winning % Over Time'!$B22:$AG22),0)</f>
        <v>27</v>
      </c>
      <c r="Z22">
        <f>ROUNDDOWN(_xlfn.RANK.AVG('Winning % Over Time'!Y22,'Winning % Over Time'!$B22:$AG22),0)</f>
        <v>23</v>
      </c>
      <c r="AA22">
        <f>ROUNDDOWN(_xlfn.RANK.AVG('Winning % Over Time'!Z22,'Winning % Over Time'!$B22:$AG22),0)</f>
        <v>14</v>
      </c>
      <c r="AB22">
        <f>ROUNDDOWN(_xlfn.RANK.AVG('Winning % Over Time'!AA22,'Winning % Over Time'!$B22:$AG22),0)</f>
        <v>22</v>
      </c>
      <c r="AC22">
        <f>ROUNDDOWN(_xlfn.RANK.AVG('Winning % Over Time'!AB22,'Winning % Over Time'!$B22:$AG22),0)</f>
        <v>7</v>
      </c>
      <c r="AD22">
        <f>ROUNDDOWN(_xlfn.RANK.AVG('Winning % Over Time'!AC22,'Winning % Over Time'!$B22:$AG22),0)</f>
        <v>11</v>
      </c>
      <c r="AE22">
        <f>ROUNDDOWN(_xlfn.RANK.AVG('Winning % Over Time'!AD22,'Winning % Over Time'!$B22:$AG22),0)</f>
        <v>17</v>
      </c>
      <c r="AF22">
        <f>ROUNDDOWN(_xlfn.RANK.AVG('Winning % Over Time'!AE22,'Winning % Over Time'!$B22:$AG22),0)</f>
        <v>28</v>
      </c>
      <c r="AG22">
        <f>ROUNDDOWN(_xlfn.RANK.AVG('Winning % Over Time'!AF22,'Winning % Over Time'!$B22:$AG22),0)</f>
        <v>24</v>
      </c>
      <c r="AH22">
        <f>ROUNDDOWN(_xlfn.RANK.AVG('Winning % Over Time'!AG22,'Winning % Over Time'!$B22:$AG22),0)</f>
        <v>5</v>
      </c>
      <c r="AI22">
        <f t="shared" si="0"/>
        <v>28</v>
      </c>
    </row>
    <row r="23" spans="1:35" ht="15.75" customHeight="1" x14ac:dyDescent="0.2">
      <c r="A23" s="1">
        <v>1987</v>
      </c>
      <c r="B23" s="21">
        <f>'Points Per Year'!AI23+SUM(B22)</f>
        <v>0</v>
      </c>
      <c r="C23">
        <f>ROUNDDOWN(_xlfn.RANK.AVG('Winning % Over Time'!B23,'Winning % Over Time'!$B23:$AG23),0)</f>
        <v>17</v>
      </c>
      <c r="D23">
        <f>ROUNDDOWN(_xlfn.RANK.AVG('Winning % Over Time'!C23,'Winning % Over Time'!$B23:$AG23),0)</f>
        <v>25</v>
      </c>
      <c r="E23" s="2"/>
      <c r="F23">
        <f>ROUNDDOWN(_xlfn.RANK.AVG('Winning % Over Time'!E23,'Winning % Over Time'!$B23:$AG23),0)</f>
        <v>26</v>
      </c>
      <c r="G23" s="2"/>
      <c r="H23">
        <f>ROUNDDOWN(_xlfn.RANK.AVG('Winning % Over Time'!G23,'Winning % Over Time'!$B23:$AG23),0)</f>
        <v>13</v>
      </c>
      <c r="I23">
        <f>ROUNDDOWN(_xlfn.RANK.AVG('Winning % Over Time'!H23,'Winning % Over Time'!$B23:$AG23),0)</f>
        <v>12</v>
      </c>
      <c r="J23">
        <f>ROUNDDOWN(_xlfn.RANK.AVG('Winning % Over Time'!I23,'Winning % Over Time'!$B23:$AG23),0)</f>
        <v>7</v>
      </c>
      <c r="K23">
        <f>ROUNDDOWN(_xlfn.RANK.AVG('Winning % Over Time'!J23,'Winning % Over Time'!$B23:$AG23),0)</f>
        <v>1</v>
      </c>
      <c r="L23">
        <f>ROUNDDOWN(_xlfn.RANK.AVG('Winning % Over Time'!K23,'Winning % Over Time'!$B23:$AG23),0)</f>
        <v>9</v>
      </c>
      <c r="M23">
        <f>ROUNDDOWN(_xlfn.RANK.AVG('Winning % Over Time'!L23,'Winning % Over Time'!$B23:$AG23),0)</f>
        <v>21</v>
      </c>
      <c r="N23">
        <f>ROUNDDOWN(_xlfn.RANK.AVG('Winning % Over Time'!M23,'Winning % Over Time'!$B23:$AG23),0)</f>
        <v>20</v>
      </c>
      <c r="O23" s="2"/>
      <c r="P23">
        <f>ROUNDDOWN(_xlfn.RANK.AVG('Winning % Over Time'!O23,'Winning % Over Time'!$B23:$AG23),0)</f>
        <v>15</v>
      </c>
      <c r="Q23" s="2"/>
      <c r="R23">
        <f>ROUNDDOWN(_xlfn.RANK.AVG('Winning % Over Time'!Q23,'Winning % Over Time'!$B23:$AG23),0)</f>
        <v>11</v>
      </c>
      <c r="S23">
        <f>ROUNDDOWN(_xlfn.RANK.AVG('Winning % Over Time'!R23,'Winning % Over Time'!$B23:$AG23),0)</f>
        <v>2</v>
      </c>
      <c r="T23">
        <f>ROUNDDOWN(_xlfn.RANK.AVG('Winning % Over Time'!S23,'Winning % Over Time'!$B23:$AG23),0)</f>
        <v>3</v>
      </c>
      <c r="U23">
        <f>ROUNDDOWN(_xlfn.RANK.AVG('Winning % Over Time'!T23,'Winning % Over Time'!$B23:$AG23),0)</f>
        <v>15</v>
      </c>
      <c r="V23">
        <f>ROUNDDOWN(_xlfn.RANK.AVG('Winning % Over Time'!U23,'Winning % Over Time'!$B23:$AG23),0)</f>
        <v>6</v>
      </c>
      <c r="W23">
        <f>ROUNDDOWN(_xlfn.RANK.AVG('Winning % Over Time'!V23,'Winning % Over Time'!$B23:$AG23),0)</f>
        <v>4</v>
      </c>
      <c r="X23">
        <f>ROUNDDOWN(_xlfn.RANK.AVG('Winning % Over Time'!W23,'Winning % Over Time'!$B23:$AG23),0)</f>
        <v>19</v>
      </c>
      <c r="Y23">
        <f>ROUNDDOWN(_xlfn.RANK.AVG('Winning % Over Time'!X23,'Winning % Over Time'!$B23:$AG23),0)</f>
        <v>27</v>
      </c>
      <c r="Z23">
        <f>ROUNDDOWN(_xlfn.RANK.AVG('Winning % Over Time'!Y23,'Winning % Over Time'!$B23:$AG23),0)</f>
        <v>23</v>
      </c>
      <c r="AA23">
        <f>ROUNDDOWN(_xlfn.RANK.AVG('Winning % Over Time'!Z23,'Winning % Over Time'!$B23:$AG23),0)</f>
        <v>17</v>
      </c>
      <c r="AB23">
        <f>ROUNDDOWN(_xlfn.RANK.AVG('Winning % Over Time'!AA23,'Winning % Over Time'!$B23:$AG23),0)</f>
        <v>22</v>
      </c>
      <c r="AC23">
        <f>ROUNDDOWN(_xlfn.RANK.AVG('Winning % Over Time'!AB23,'Winning % Over Time'!$B23:$AG23),0)</f>
        <v>8</v>
      </c>
      <c r="AD23">
        <f>ROUNDDOWN(_xlfn.RANK.AVG('Winning % Over Time'!AC23,'Winning % Over Time'!$B23:$AG23),0)</f>
        <v>10</v>
      </c>
      <c r="AE23">
        <f>ROUNDDOWN(_xlfn.RANK.AVG('Winning % Over Time'!AD23,'Winning % Over Time'!$B23:$AG23),0)</f>
        <v>14</v>
      </c>
      <c r="AF23">
        <f>ROUNDDOWN(_xlfn.RANK.AVG('Winning % Over Time'!AE23,'Winning % Over Time'!$B23:$AG23),0)</f>
        <v>28</v>
      </c>
      <c r="AG23">
        <f>ROUNDDOWN(_xlfn.RANK.AVG('Winning % Over Time'!AF23,'Winning % Over Time'!$B23:$AG23),0)</f>
        <v>24</v>
      </c>
      <c r="AH23">
        <f>ROUNDDOWN(_xlfn.RANK.AVG('Winning % Over Time'!AG23,'Winning % Over Time'!$B23:$AG23),0)</f>
        <v>5</v>
      </c>
      <c r="AI23">
        <f t="shared" si="0"/>
        <v>28</v>
      </c>
    </row>
    <row r="24" spans="1:35" ht="15.75" customHeight="1" x14ac:dyDescent="0.2">
      <c r="A24" s="1">
        <v>1988</v>
      </c>
      <c r="B24" s="21">
        <f>'Points Per Year'!AI24+SUM(B23)</f>
        <v>0</v>
      </c>
      <c r="C24">
        <f>ROUNDDOWN(_xlfn.RANK.AVG('Winning % Over Time'!B24,'Winning % Over Time'!$B24:$AG24),0)</f>
        <v>19</v>
      </c>
      <c r="D24">
        <f>ROUNDDOWN(_xlfn.RANK.AVG('Winning % Over Time'!C24,'Winning % Over Time'!$B24:$AG24),0)</f>
        <v>26</v>
      </c>
      <c r="E24" s="2"/>
      <c r="F24">
        <f>ROUNDDOWN(_xlfn.RANK.AVG('Winning % Over Time'!E24,'Winning % Over Time'!$B24:$AG24),0)</f>
        <v>25</v>
      </c>
      <c r="G24" s="2"/>
      <c r="H24">
        <f>ROUNDDOWN(_xlfn.RANK.AVG('Winning % Over Time'!G24,'Winning % Over Time'!$B24:$AG24),0)</f>
        <v>12</v>
      </c>
      <c r="I24">
        <f>ROUNDDOWN(_xlfn.RANK.AVG('Winning % Over Time'!H24,'Winning % Over Time'!$B24:$AG24),0)</f>
        <v>11</v>
      </c>
      <c r="J24">
        <f>ROUNDDOWN(_xlfn.RANK.AVG('Winning % Over Time'!I24,'Winning % Over Time'!$B24:$AG24),0)</f>
        <v>7</v>
      </c>
      <c r="K24">
        <f>ROUNDDOWN(_xlfn.RANK.AVG('Winning % Over Time'!J24,'Winning % Over Time'!$B24:$AG24),0)</f>
        <v>2</v>
      </c>
      <c r="L24">
        <f>ROUNDDOWN(_xlfn.RANK.AVG('Winning % Over Time'!K24,'Winning % Over Time'!$B24:$AG24),0)</f>
        <v>10</v>
      </c>
      <c r="M24">
        <f>ROUNDDOWN(_xlfn.RANK.AVG('Winning % Over Time'!L24,'Winning % Over Time'!$B24:$AG24),0)</f>
        <v>21</v>
      </c>
      <c r="N24">
        <f>ROUNDDOWN(_xlfn.RANK.AVG('Winning % Over Time'!M24,'Winning % Over Time'!$B24:$AG24),0)</f>
        <v>20</v>
      </c>
      <c r="O24" s="2"/>
      <c r="P24">
        <f>ROUNDDOWN(_xlfn.RANK.AVG('Winning % Over Time'!O24,'Winning % Over Time'!$B24:$AG24),0)</f>
        <v>15</v>
      </c>
      <c r="Q24" s="2"/>
      <c r="R24">
        <f>ROUNDDOWN(_xlfn.RANK.AVG('Winning % Over Time'!Q24,'Winning % Over Time'!$B24:$AG24),0)</f>
        <v>14</v>
      </c>
      <c r="S24">
        <f>ROUNDDOWN(_xlfn.RANK.AVG('Winning % Over Time'!R24,'Winning % Over Time'!$B24:$AG24),0)</f>
        <v>1</v>
      </c>
      <c r="T24">
        <f>ROUNDDOWN(_xlfn.RANK.AVG('Winning % Over Time'!S24,'Winning % Over Time'!$B24:$AG24),0)</f>
        <v>3</v>
      </c>
      <c r="U24">
        <f>ROUNDDOWN(_xlfn.RANK.AVG('Winning % Over Time'!T24,'Winning % Over Time'!$B24:$AG24),0)</f>
        <v>17</v>
      </c>
      <c r="V24">
        <f>ROUNDDOWN(_xlfn.RANK.AVG('Winning % Over Time'!U24,'Winning % Over Time'!$B24:$AG24),0)</f>
        <v>6</v>
      </c>
      <c r="W24">
        <f>ROUNDDOWN(_xlfn.RANK.AVG('Winning % Over Time'!V24,'Winning % Over Time'!$B24:$AG24),0)</f>
        <v>4</v>
      </c>
      <c r="X24">
        <f>ROUNDDOWN(_xlfn.RANK.AVG('Winning % Over Time'!W24,'Winning % Over Time'!$B24:$AG24),0)</f>
        <v>17</v>
      </c>
      <c r="Y24">
        <f>ROUNDDOWN(_xlfn.RANK.AVG('Winning % Over Time'!X24,'Winning % Over Time'!$B24:$AG24),0)</f>
        <v>27</v>
      </c>
      <c r="Z24">
        <f>ROUNDDOWN(_xlfn.RANK.AVG('Winning % Over Time'!Y24,'Winning % Over Time'!$B24:$AG24),0)</f>
        <v>23</v>
      </c>
      <c r="AA24">
        <f>ROUNDDOWN(_xlfn.RANK.AVG('Winning % Over Time'!Z24,'Winning % Over Time'!$B24:$AG24),0)</f>
        <v>17</v>
      </c>
      <c r="AB24">
        <f>ROUNDDOWN(_xlfn.RANK.AVG('Winning % Over Time'!AA24,'Winning % Over Time'!$B24:$AG24),0)</f>
        <v>22</v>
      </c>
      <c r="AC24">
        <f>ROUNDDOWN(_xlfn.RANK.AVG('Winning % Over Time'!AB24,'Winning % Over Time'!$B24:$AG24),0)</f>
        <v>8</v>
      </c>
      <c r="AD24">
        <f>ROUNDDOWN(_xlfn.RANK.AVG('Winning % Over Time'!AC24,'Winning % Over Time'!$B24:$AG24),0)</f>
        <v>9</v>
      </c>
      <c r="AE24">
        <f>ROUNDDOWN(_xlfn.RANK.AVG('Winning % Over Time'!AD24,'Winning % Over Time'!$B24:$AG24),0)</f>
        <v>13</v>
      </c>
      <c r="AF24">
        <f>ROUNDDOWN(_xlfn.RANK.AVG('Winning % Over Time'!AE24,'Winning % Over Time'!$B24:$AG24),0)</f>
        <v>28</v>
      </c>
      <c r="AG24">
        <f>ROUNDDOWN(_xlfn.RANK.AVG('Winning % Over Time'!AF24,'Winning % Over Time'!$B24:$AG24),0)</f>
        <v>24</v>
      </c>
      <c r="AH24">
        <f>ROUNDDOWN(_xlfn.RANK.AVG('Winning % Over Time'!AG24,'Winning % Over Time'!$B24:$AG24),0)</f>
        <v>5</v>
      </c>
      <c r="AI24">
        <f t="shared" si="0"/>
        <v>28</v>
      </c>
    </row>
    <row r="25" spans="1:35" ht="15.75" customHeight="1" x14ac:dyDescent="0.2">
      <c r="A25" s="1">
        <v>1989</v>
      </c>
      <c r="B25" s="21">
        <f>'Points Per Year'!AI25+SUM(B24)</f>
        <v>0</v>
      </c>
      <c r="C25">
        <f>ROUNDDOWN(_xlfn.RANK.AVG('Winning % Over Time'!B25,'Winning % Over Time'!$B25:$AG25),0)</f>
        <v>19</v>
      </c>
      <c r="D25">
        <f>ROUNDDOWN(_xlfn.RANK.AVG('Winning % Over Time'!C25,'Winning % Over Time'!$B25:$AG25),0)</f>
        <v>26</v>
      </c>
      <c r="E25" s="2"/>
      <c r="F25">
        <f>ROUNDDOWN(_xlfn.RANK.AVG('Winning % Over Time'!E25,'Winning % Over Time'!$B25:$AG25),0)</f>
        <v>25</v>
      </c>
      <c r="G25" s="2"/>
      <c r="H25">
        <f>ROUNDDOWN(_xlfn.RANK.AVG('Winning % Over Time'!G25,'Winning % Over Time'!$B25:$AG25),0)</f>
        <v>12</v>
      </c>
      <c r="I25">
        <f>ROUNDDOWN(_xlfn.RANK.AVG('Winning % Over Time'!H25,'Winning % Over Time'!$B25:$AG25),0)</f>
        <v>11</v>
      </c>
      <c r="J25">
        <f>ROUNDDOWN(_xlfn.RANK.AVG('Winning % Over Time'!I25,'Winning % Over Time'!$B25:$AG25),0)</f>
        <v>7</v>
      </c>
      <c r="K25">
        <f>ROUNDDOWN(_xlfn.RANK.AVG('Winning % Over Time'!J25,'Winning % Over Time'!$B25:$AG25),0)</f>
        <v>3</v>
      </c>
      <c r="L25">
        <f>ROUNDDOWN(_xlfn.RANK.AVG('Winning % Over Time'!K25,'Winning % Over Time'!$B25:$AG25),0)</f>
        <v>10</v>
      </c>
      <c r="M25">
        <f>ROUNDDOWN(_xlfn.RANK.AVG('Winning % Over Time'!L25,'Winning % Over Time'!$B25:$AG25),0)</f>
        <v>22</v>
      </c>
      <c r="N25">
        <f>ROUNDDOWN(_xlfn.RANK.AVG('Winning % Over Time'!M25,'Winning % Over Time'!$B25:$AG25),0)</f>
        <v>20</v>
      </c>
      <c r="O25" s="2"/>
      <c r="P25">
        <f>ROUNDDOWN(_xlfn.RANK.AVG('Winning % Over Time'!O25,'Winning % Over Time'!$B25:$AG25),0)</f>
        <v>15</v>
      </c>
      <c r="Q25" s="2"/>
      <c r="R25">
        <f>ROUNDDOWN(_xlfn.RANK.AVG('Winning % Over Time'!Q25,'Winning % Over Time'!$B25:$AG25),0)</f>
        <v>13</v>
      </c>
      <c r="S25">
        <f>ROUNDDOWN(_xlfn.RANK.AVG('Winning % Over Time'!R25,'Winning % Over Time'!$B25:$AG25),0)</f>
        <v>1</v>
      </c>
      <c r="T25">
        <f>ROUNDDOWN(_xlfn.RANK.AVG('Winning % Over Time'!S25,'Winning % Over Time'!$B25:$AG25),0)</f>
        <v>2</v>
      </c>
      <c r="U25">
        <f>ROUNDDOWN(_xlfn.RANK.AVG('Winning % Over Time'!T25,'Winning % Over Time'!$B25:$AG25),0)</f>
        <v>16</v>
      </c>
      <c r="V25">
        <f>ROUNDDOWN(_xlfn.RANK.AVG('Winning % Over Time'!U25,'Winning % Over Time'!$B25:$AG25),0)</f>
        <v>6</v>
      </c>
      <c r="W25">
        <f>ROUNDDOWN(_xlfn.RANK.AVG('Winning % Over Time'!V25,'Winning % Over Time'!$B25:$AG25),0)</f>
        <v>4</v>
      </c>
      <c r="X25">
        <f>ROUNDDOWN(_xlfn.RANK.AVG('Winning % Over Time'!W25,'Winning % Over Time'!$B25:$AG25),0)</f>
        <v>17</v>
      </c>
      <c r="Y25">
        <f>ROUNDDOWN(_xlfn.RANK.AVG('Winning % Over Time'!X25,'Winning % Over Time'!$B25:$AG25),0)</f>
        <v>27</v>
      </c>
      <c r="Z25">
        <f>ROUNDDOWN(_xlfn.RANK.AVG('Winning % Over Time'!Y25,'Winning % Over Time'!$B25:$AG25),0)</f>
        <v>23</v>
      </c>
      <c r="AA25">
        <f>ROUNDDOWN(_xlfn.RANK.AVG('Winning % Over Time'!Z25,'Winning % Over Time'!$B25:$AG25),0)</f>
        <v>18</v>
      </c>
      <c r="AB25">
        <f>ROUNDDOWN(_xlfn.RANK.AVG('Winning % Over Time'!AA25,'Winning % Over Time'!$B25:$AG25),0)</f>
        <v>21</v>
      </c>
      <c r="AC25">
        <f>ROUNDDOWN(_xlfn.RANK.AVG('Winning % Over Time'!AB25,'Winning % Over Time'!$B25:$AG25),0)</f>
        <v>9</v>
      </c>
      <c r="AD25">
        <f>ROUNDDOWN(_xlfn.RANK.AVG('Winning % Over Time'!AC25,'Winning % Over Time'!$B25:$AG25),0)</f>
        <v>8</v>
      </c>
      <c r="AE25">
        <f>ROUNDDOWN(_xlfn.RANK.AVG('Winning % Over Time'!AD25,'Winning % Over Time'!$B25:$AG25),0)</f>
        <v>14</v>
      </c>
      <c r="AF25">
        <f>ROUNDDOWN(_xlfn.RANK.AVG('Winning % Over Time'!AE25,'Winning % Over Time'!$B25:$AG25),0)</f>
        <v>28</v>
      </c>
      <c r="AG25">
        <f>ROUNDDOWN(_xlfn.RANK.AVG('Winning % Over Time'!AF25,'Winning % Over Time'!$B25:$AG25),0)</f>
        <v>24</v>
      </c>
      <c r="AH25">
        <f>ROUNDDOWN(_xlfn.RANK.AVG('Winning % Over Time'!AG25,'Winning % Over Time'!$B25:$AG25),0)</f>
        <v>4</v>
      </c>
      <c r="AI25">
        <f t="shared" si="0"/>
        <v>28</v>
      </c>
    </row>
    <row r="26" spans="1:35" ht="15.75" customHeight="1" x14ac:dyDescent="0.2">
      <c r="A26" s="1">
        <v>1990</v>
      </c>
      <c r="B26" s="21">
        <f>'Points Per Year'!AI26+SUM(B25)</f>
        <v>0</v>
      </c>
      <c r="C26">
        <f>ROUNDDOWN(_xlfn.RANK.AVG('Winning % Over Time'!B26,'Winning % Over Time'!$B26:$AG26),0)</f>
        <v>18</v>
      </c>
      <c r="D26">
        <f>ROUNDDOWN(_xlfn.RANK.AVG('Winning % Over Time'!C26,'Winning % Over Time'!$B26:$AG26),0)</f>
        <v>27</v>
      </c>
      <c r="E26" s="2"/>
      <c r="F26">
        <f>ROUNDDOWN(_xlfn.RANK.AVG('Winning % Over Time'!E26,'Winning % Over Time'!$B26:$AG26),0)</f>
        <v>25</v>
      </c>
      <c r="G26" s="2"/>
      <c r="H26">
        <f>ROUNDDOWN(_xlfn.RANK.AVG('Winning % Over Time'!G26,'Winning % Over Time'!$B26:$AG26),0)</f>
        <v>12</v>
      </c>
      <c r="I26">
        <f>ROUNDDOWN(_xlfn.RANK.AVG('Winning % Over Time'!H26,'Winning % Over Time'!$B26:$AG26),0)</f>
        <v>11</v>
      </c>
      <c r="J26">
        <f>ROUNDDOWN(_xlfn.RANK.AVG('Winning % Over Time'!I26,'Winning % Over Time'!$B26:$AG26),0)</f>
        <v>8</v>
      </c>
      <c r="K26">
        <f>ROUNDDOWN(_xlfn.RANK.AVG('Winning % Over Time'!J26,'Winning % Over Time'!$B26:$AG26),0)</f>
        <v>2</v>
      </c>
      <c r="L26">
        <f>ROUNDDOWN(_xlfn.RANK.AVG('Winning % Over Time'!K26,'Winning % Over Time'!$B26:$AG26),0)</f>
        <v>10</v>
      </c>
      <c r="M26">
        <f>ROUNDDOWN(_xlfn.RANK.AVG('Winning % Over Time'!L26,'Winning % Over Time'!$B26:$AG26),0)</f>
        <v>23</v>
      </c>
      <c r="N26">
        <f>ROUNDDOWN(_xlfn.RANK.AVG('Winning % Over Time'!M26,'Winning % Over Time'!$B26:$AG26),0)</f>
        <v>18</v>
      </c>
      <c r="O26" s="2"/>
      <c r="P26">
        <f>ROUNDDOWN(_xlfn.RANK.AVG('Winning % Over Time'!O26,'Winning % Over Time'!$B26:$AG26),0)</f>
        <v>15</v>
      </c>
      <c r="Q26" s="2"/>
      <c r="R26">
        <f>ROUNDDOWN(_xlfn.RANK.AVG('Winning % Over Time'!Q26,'Winning % Over Time'!$B26:$AG26),0)</f>
        <v>13</v>
      </c>
      <c r="S26">
        <f>ROUNDDOWN(_xlfn.RANK.AVG('Winning % Over Time'!R26,'Winning % Over Time'!$B26:$AG26),0)</f>
        <v>1</v>
      </c>
      <c r="T26">
        <f>ROUNDDOWN(_xlfn.RANK.AVG('Winning % Over Time'!S26,'Winning % Over Time'!$B26:$AG26),0)</f>
        <v>3</v>
      </c>
      <c r="U26">
        <f>ROUNDDOWN(_xlfn.RANK.AVG('Winning % Over Time'!T26,'Winning % Over Time'!$B26:$AG26),0)</f>
        <v>16</v>
      </c>
      <c r="V26">
        <f>ROUNDDOWN(_xlfn.RANK.AVG('Winning % Over Time'!U26,'Winning % Over Time'!$B26:$AG26),0)</f>
        <v>6</v>
      </c>
      <c r="W26">
        <f>ROUNDDOWN(_xlfn.RANK.AVG('Winning % Over Time'!V26,'Winning % Over Time'!$B26:$AG26),0)</f>
        <v>4</v>
      </c>
      <c r="X26">
        <f>ROUNDDOWN(_xlfn.RANK.AVG('Winning % Over Time'!W26,'Winning % Over Time'!$B26:$AG26),0)</f>
        <v>22</v>
      </c>
      <c r="Y26">
        <f>ROUNDDOWN(_xlfn.RANK.AVG('Winning % Over Time'!X26,'Winning % Over Time'!$B26:$AG26),0)</f>
        <v>26</v>
      </c>
      <c r="Z26">
        <f>ROUNDDOWN(_xlfn.RANK.AVG('Winning % Over Time'!Y26,'Winning % Over Time'!$B26:$AG26),0)</f>
        <v>21</v>
      </c>
      <c r="AA26">
        <f>ROUNDDOWN(_xlfn.RANK.AVG('Winning % Over Time'!Z26,'Winning % Over Time'!$B26:$AG26),0)</f>
        <v>17</v>
      </c>
      <c r="AB26">
        <f>ROUNDDOWN(_xlfn.RANK.AVG('Winning % Over Time'!AA26,'Winning % Over Time'!$B26:$AG26),0)</f>
        <v>20</v>
      </c>
      <c r="AC26">
        <f>ROUNDDOWN(_xlfn.RANK.AVG('Winning % Over Time'!AB26,'Winning % Over Time'!$B26:$AG26),0)</f>
        <v>9</v>
      </c>
      <c r="AD26">
        <f>ROUNDDOWN(_xlfn.RANK.AVG('Winning % Over Time'!AC26,'Winning % Over Time'!$B26:$AG26),0)</f>
        <v>7</v>
      </c>
      <c r="AE26">
        <f>ROUNDDOWN(_xlfn.RANK.AVG('Winning % Over Time'!AD26,'Winning % Over Time'!$B26:$AG26),0)</f>
        <v>14</v>
      </c>
      <c r="AF26">
        <f>ROUNDDOWN(_xlfn.RANK.AVG('Winning % Over Time'!AE26,'Winning % Over Time'!$B26:$AG26),0)</f>
        <v>28</v>
      </c>
      <c r="AG26">
        <f>ROUNDDOWN(_xlfn.RANK.AVG('Winning % Over Time'!AF26,'Winning % Over Time'!$B26:$AG26),0)</f>
        <v>24</v>
      </c>
      <c r="AH26">
        <f>ROUNDDOWN(_xlfn.RANK.AVG('Winning % Over Time'!AG26,'Winning % Over Time'!$B26:$AG26),0)</f>
        <v>5</v>
      </c>
      <c r="AI26">
        <f t="shared" si="0"/>
        <v>28</v>
      </c>
    </row>
    <row r="27" spans="1:35" ht="15.75" customHeight="1" x14ac:dyDescent="0.2">
      <c r="A27" s="1">
        <v>1991</v>
      </c>
      <c r="B27" s="21">
        <f>'Points Per Year'!AI27+SUM(B26)</f>
        <v>0</v>
      </c>
      <c r="C27">
        <f>ROUNDDOWN(_xlfn.RANK.AVG('Winning % Over Time'!B27,'Winning % Over Time'!$B27:$AG27),0)</f>
        <v>21</v>
      </c>
      <c r="D27">
        <f>ROUNDDOWN(_xlfn.RANK.AVG('Winning % Over Time'!C27,'Winning % Over Time'!$B27:$AG27),0)</f>
        <v>27</v>
      </c>
      <c r="E27" s="2"/>
      <c r="F27">
        <f>ROUNDDOWN(_xlfn.RANK.AVG('Winning % Over Time'!E27,'Winning % Over Time'!$B27:$AG27),0)</f>
        <v>25</v>
      </c>
      <c r="G27" s="2"/>
      <c r="H27">
        <f>ROUNDDOWN(_xlfn.RANK.AVG('Winning % Over Time'!G27,'Winning % Over Time'!$B27:$AG27),0)</f>
        <v>11</v>
      </c>
      <c r="I27">
        <f>ROUNDDOWN(_xlfn.RANK.AVG('Winning % Over Time'!H27,'Winning % Over Time'!$B27:$AG27),0)</f>
        <v>13</v>
      </c>
      <c r="J27">
        <f>ROUNDDOWN(_xlfn.RANK.AVG('Winning % Over Time'!I27,'Winning % Over Time'!$B27:$AG27),0)</f>
        <v>8</v>
      </c>
      <c r="K27">
        <f>ROUNDDOWN(_xlfn.RANK.AVG('Winning % Over Time'!J27,'Winning % Over Time'!$B27:$AG27),0)</f>
        <v>2</v>
      </c>
      <c r="L27">
        <f>ROUNDDOWN(_xlfn.RANK.AVG('Winning % Over Time'!K27,'Winning % Over Time'!$B27:$AG27),0)</f>
        <v>10</v>
      </c>
      <c r="M27">
        <f>ROUNDDOWN(_xlfn.RANK.AVG('Winning % Over Time'!L27,'Winning % Over Time'!$B27:$AG27),0)</f>
        <v>21</v>
      </c>
      <c r="N27">
        <f>ROUNDDOWN(_xlfn.RANK.AVG('Winning % Over Time'!M27,'Winning % Over Time'!$B27:$AG27),0)</f>
        <v>21</v>
      </c>
      <c r="O27" s="2"/>
      <c r="P27">
        <f>ROUNDDOWN(_xlfn.RANK.AVG('Winning % Over Time'!O27,'Winning % Over Time'!$B27:$AG27),0)</f>
        <v>15</v>
      </c>
      <c r="Q27" s="2"/>
      <c r="R27">
        <f>ROUNDDOWN(_xlfn.RANK.AVG('Winning % Over Time'!Q27,'Winning % Over Time'!$B27:$AG27),0)</f>
        <v>12</v>
      </c>
      <c r="S27">
        <f>ROUNDDOWN(_xlfn.RANK.AVG('Winning % Over Time'!R27,'Winning % Over Time'!$B27:$AG27),0)</f>
        <v>1</v>
      </c>
      <c r="T27">
        <f>ROUNDDOWN(_xlfn.RANK.AVG('Winning % Over Time'!S27,'Winning % Over Time'!$B27:$AG27),0)</f>
        <v>4</v>
      </c>
      <c r="U27">
        <f>ROUNDDOWN(_xlfn.RANK.AVG('Winning % Over Time'!T27,'Winning % Over Time'!$B27:$AG27),0)</f>
        <v>18</v>
      </c>
      <c r="V27">
        <f>ROUNDDOWN(_xlfn.RANK.AVG('Winning % Over Time'!U27,'Winning % Over Time'!$B27:$AG27),0)</f>
        <v>6</v>
      </c>
      <c r="W27">
        <f>ROUNDDOWN(_xlfn.RANK.AVG('Winning % Over Time'!V27,'Winning % Over Time'!$B27:$AG27),0)</f>
        <v>5</v>
      </c>
      <c r="X27">
        <f>ROUNDDOWN(_xlfn.RANK.AVG('Winning % Over Time'!W27,'Winning % Over Time'!$B27:$AG27),0)</f>
        <v>23</v>
      </c>
      <c r="Y27">
        <f>ROUNDDOWN(_xlfn.RANK.AVG('Winning % Over Time'!X27,'Winning % Over Time'!$B27:$AG27),0)</f>
        <v>26</v>
      </c>
      <c r="Z27">
        <f>ROUNDDOWN(_xlfn.RANK.AVG('Winning % Over Time'!Y27,'Winning % Over Time'!$B27:$AG27),0)</f>
        <v>19</v>
      </c>
      <c r="AA27">
        <f>ROUNDDOWN(_xlfn.RANK.AVG('Winning % Over Time'!Z27,'Winning % Over Time'!$B27:$AG27),0)</f>
        <v>16</v>
      </c>
      <c r="AB27">
        <f>ROUNDDOWN(_xlfn.RANK.AVG('Winning % Over Time'!AA27,'Winning % Over Time'!$B27:$AG27),0)</f>
        <v>17</v>
      </c>
      <c r="AC27">
        <f>ROUNDDOWN(_xlfn.RANK.AVG('Winning % Over Time'!AB27,'Winning % Over Time'!$B27:$AG27),0)</f>
        <v>9</v>
      </c>
      <c r="AD27">
        <f>ROUNDDOWN(_xlfn.RANK.AVG('Winning % Over Time'!AC27,'Winning % Over Time'!$B27:$AG27),0)</f>
        <v>7</v>
      </c>
      <c r="AE27">
        <f>ROUNDDOWN(_xlfn.RANK.AVG('Winning % Over Time'!AD27,'Winning % Over Time'!$B27:$AG27),0)</f>
        <v>14</v>
      </c>
      <c r="AF27">
        <f>ROUNDDOWN(_xlfn.RANK.AVG('Winning % Over Time'!AE27,'Winning % Over Time'!$B27:$AG27),0)</f>
        <v>28</v>
      </c>
      <c r="AG27">
        <f>ROUNDDOWN(_xlfn.RANK.AVG('Winning % Over Time'!AF27,'Winning % Over Time'!$B27:$AG27),0)</f>
        <v>24</v>
      </c>
      <c r="AH27">
        <f>ROUNDDOWN(_xlfn.RANK.AVG('Winning % Over Time'!AG27,'Winning % Over Time'!$B27:$AG27),0)</f>
        <v>3</v>
      </c>
      <c r="AI27">
        <f t="shared" si="0"/>
        <v>28</v>
      </c>
    </row>
    <row r="28" spans="1:35" ht="15.75" customHeight="1" x14ac:dyDescent="0.2">
      <c r="A28" s="1">
        <v>1992</v>
      </c>
      <c r="B28" s="21">
        <f>'Points Per Year'!AI28+SUM(B27)</f>
        <v>0</v>
      </c>
      <c r="C28">
        <f>ROUNDDOWN(_xlfn.RANK.AVG('Winning % Over Time'!B28,'Winning % Over Time'!$B28:$AG28),0)</f>
        <v>24</v>
      </c>
      <c r="D28">
        <f>ROUNDDOWN(_xlfn.RANK.AVG('Winning % Over Time'!C28,'Winning % Over Time'!$B28:$AG28),0)</f>
        <v>27</v>
      </c>
      <c r="E28" s="2"/>
      <c r="F28">
        <f>ROUNDDOWN(_xlfn.RANK.AVG('Winning % Over Time'!E28,'Winning % Over Time'!$B28:$AG28),0)</f>
        <v>22</v>
      </c>
      <c r="G28" s="2"/>
      <c r="H28">
        <f>ROUNDDOWN(_xlfn.RANK.AVG('Winning % Over Time'!G28,'Winning % Over Time'!$B28:$AG28),0)</f>
        <v>12</v>
      </c>
      <c r="I28">
        <f>ROUNDDOWN(_xlfn.RANK.AVG('Winning % Over Time'!H28,'Winning % Over Time'!$B28:$AG28),0)</f>
        <v>13</v>
      </c>
      <c r="J28">
        <f>ROUNDDOWN(_xlfn.RANK.AVG('Winning % Over Time'!I28,'Winning % Over Time'!$B28:$AG28),0)</f>
        <v>10</v>
      </c>
      <c r="K28">
        <f>ROUNDDOWN(_xlfn.RANK.AVG('Winning % Over Time'!J28,'Winning % Over Time'!$B28:$AG28),0)</f>
        <v>2</v>
      </c>
      <c r="L28">
        <f>ROUNDDOWN(_xlfn.RANK.AVG('Winning % Over Time'!K28,'Winning % Over Time'!$B28:$AG28),0)</f>
        <v>9</v>
      </c>
      <c r="M28">
        <f>ROUNDDOWN(_xlfn.RANK.AVG('Winning % Over Time'!L28,'Winning % Over Time'!$B28:$AG28),0)</f>
        <v>22</v>
      </c>
      <c r="N28">
        <f>ROUNDDOWN(_xlfn.RANK.AVG('Winning % Over Time'!M28,'Winning % Over Time'!$B28:$AG28),0)</f>
        <v>19</v>
      </c>
      <c r="O28" s="2"/>
      <c r="P28">
        <f>ROUNDDOWN(_xlfn.RANK.AVG('Winning % Over Time'!O28,'Winning % Over Time'!$B28:$AG28),0)</f>
        <v>15</v>
      </c>
      <c r="Q28" s="2"/>
      <c r="R28">
        <f>ROUNDDOWN(_xlfn.RANK.AVG('Winning % Over Time'!Q28,'Winning % Over Time'!$B28:$AG28),0)</f>
        <v>11</v>
      </c>
      <c r="S28">
        <f>ROUNDDOWN(_xlfn.RANK.AVG('Winning % Over Time'!R28,'Winning % Over Time'!$B28:$AG28),0)</f>
        <v>1</v>
      </c>
      <c r="T28">
        <f>ROUNDDOWN(_xlfn.RANK.AVG('Winning % Over Time'!S28,'Winning % Over Time'!$B28:$AG28),0)</f>
        <v>5</v>
      </c>
      <c r="U28">
        <f>ROUNDDOWN(_xlfn.RANK.AVG('Winning % Over Time'!T28,'Winning % Over Time'!$B28:$AG28),0)</f>
        <v>16</v>
      </c>
      <c r="V28">
        <f>ROUNDDOWN(_xlfn.RANK.AVG('Winning % Over Time'!U28,'Winning % Over Time'!$B28:$AG28),0)</f>
        <v>6</v>
      </c>
      <c r="W28">
        <f>ROUNDDOWN(_xlfn.RANK.AVG('Winning % Over Time'!V28,'Winning % Over Time'!$B28:$AG28),0)</f>
        <v>4</v>
      </c>
      <c r="X28">
        <f>ROUNDDOWN(_xlfn.RANK.AVG('Winning % Over Time'!W28,'Winning % Over Time'!$B28:$AG28),0)</f>
        <v>25</v>
      </c>
      <c r="Y28">
        <f>ROUNDDOWN(_xlfn.RANK.AVG('Winning % Over Time'!X28,'Winning % Over Time'!$B28:$AG28),0)</f>
        <v>26</v>
      </c>
      <c r="Z28">
        <f>ROUNDDOWN(_xlfn.RANK.AVG('Winning % Over Time'!Y28,'Winning % Over Time'!$B28:$AG28),0)</f>
        <v>20</v>
      </c>
      <c r="AA28">
        <f>ROUNDDOWN(_xlfn.RANK.AVG('Winning % Over Time'!Z28,'Winning % Over Time'!$B28:$AG28),0)</f>
        <v>18</v>
      </c>
      <c r="AB28">
        <f>ROUNDDOWN(_xlfn.RANK.AVG('Winning % Over Time'!AA28,'Winning % Over Time'!$B28:$AG28),0)</f>
        <v>14</v>
      </c>
      <c r="AC28">
        <f>ROUNDDOWN(_xlfn.RANK.AVG('Winning % Over Time'!AB28,'Winning % Over Time'!$B28:$AG28),0)</f>
        <v>8</v>
      </c>
      <c r="AD28">
        <f>ROUNDDOWN(_xlfn.RANK.AVG('Winning % Over Time'!AC28,'Winning % Over Time'!$B28:$AG28),0)</f>
        <v>7</v>
      </c>
      <c r="AE28">
        <f>ROUNDDOWN(_xlfn.RANK.AVG('Winning % Over Time'!AD28,'Winning % Over Time'!$B28:$AG28),0)</f>
        <v>17</v>
      </c>
      <c r="AF28">
        <f>ROUNDDOWN(_xlfn.RANK.AVG('Winning % Over Time'!AE28,'Winning % Over Time'!$B28:$AG28),0)</f>
        <v>28</v>
      </c>
      <c r="AG28">
        <f>ROUNDDOWN(_xlfn.RANK.AVG('Winning % Over Time'!AF28,'Winning % Over Time'!$B28:$AG28),0)</f>
        <v>21</v>
      </c>
      <c r="AH28">
        <f>ROUNDDOWN(_xlfn.RANK.AVG('Winning % Over Time'!AG28,'Winning % Over Time'!$B28:$AG28),0)</f>
        <v>3</v>
      </c>
      <c r="AI28">
        <f t="shared" si="0"/>
        <v>28</v>
      </c>
    </row>
    <row r="29" spans="1:35" ht="15.75" customHeight="1" x14ac:dyDescent="0.2">
      <c r="A29" s="1">
        <v>1993</v>
      </c>
      <c r="B29" s="21">
        <f>'Points Per Year'!AI29+SUM(B28)</f>
        <v>0</v>
      </c>
      <c r="C29">
        <f>ROUNDDOWN(_xlfn.RANK.AVG('Winning % Over Time'!B29,'Winning % Over Time'!$B29:$AG29),0)</f>
        <v>24</v>
      </c>
      <c r="D29">
        <f>ROUNDDOWN(_xlfn.RANK.AVG('Winning % Over Time'!C29,'Winning % Over Time'!$B29:$AG29),0)</f>
        <v>27</v>
      </c>
      <c r="E29" s="2"/>
      <c r="F29">
        <f>ROUNDDOWN(_xlfn.RANK.AVG('Winning % Over Time'!E29,'Winning % Over Time'!$B29:$AG29),0)</f>
        <v>22</v>
      </c>
      <c r="G29" s="2"/>
      <c r="H29">
        <f>ROUNDDOWN(_xlfn.RANK.AVG('Winning % Over Time'!G29,'Winning % Over Time'!$B29:$AG29),0)</f>
        <v>12</v>
      </c>
      <c r="I29">
        <f>ROUNDDOWN(_xlfn.RANK.AVG('Winning % Over Time'!H29,'Winning % Over Time'!$B29:$AG29),0)</f>
        <v>14</v>
      </c>
      <c r="J29">
        <f>ROUNDDOWN(_xlfn.RANK.AVG('Winning % Over Time'!I29,'Winning % Over Time'!$B29:$AG29),0)</f>
        <v>10</v>
      </c>
      <c r="K29">
        <f>ROUNDDOWN(_xlfn.RANK.AVG('Winning % Over Time'!J29,'Winning % Over Time'!$B29:$AG29),0)</f>
        <v>2</v>
      </c>
      <c r="L29">
        <f>ROUNDDOWN(_xlfn.RANK.AVG('Winning % Over Time'!K29,'Winning % Over Time'!$B29:$AG29),0)</f>
        <v>9</v>
      </c>
      <c r="M29">
        <f>ROUNDDOWN(_xlfn.RANK.AVG('Winning % Over Time'!L29,'Winning % Over Time'!$B29:$AG29),0)</f>
        <v>23</v>
      </c>
      <c r="N29">
        <f>ROUNDDOWN(_xlfn.RANK.AVG('Winning % Over Time'!M29,'Winning % Over Time'!$B29:$AG29),0)</f>
        <v>20</v>
      </c>
      <c r="O29" s="2"/>
      <c r="P29">
        <f>ROUNDDOWN(_xlfn.RANK.AVG('Winning % Over Time'!O29,'Winning % Over Time'!$B29:$AG29),0)</f>
        <v>17</v>
      </c>
      <c r="Q29" s="2"/>
      <c r="R29">
        <f>ROUNDDOWN(_xlfn.RANK.AVG('Winning % Over Time'!Q29,'Winning % Over Time'!$B29:$AG29),0)</f>
        <v>11</v>
      </c>
      <c r="S29">
        <f>ROUNDDOWN(_xlfn.RANK.AVG('Winning % Over Time'!R29,'Winning % Over Time'!$B29:$AG29),0)</f>
        <v>1</v>
      </c>
      <c r="T29">
        <f>ROUNDDOWN(_xlfn.RANK.AVG('Winning % Over Time'!S29,'Winning % Over Time'!$B29:$AG29),0)</f>
        <v>5</v>
      </c>
      <c r="U29">
        <f>ROUNDDOWN(_xlfn.RANK.AVG('Winning % Over Time'!T29,'Winning % Over Time'!$B29:$AG29),0)</f>
        <v>15</v>
      </c>
      <c r="V29">
        <f>ROUNDDOWN(_xlfn.RANK.AVG('Winning % Over Time'!U29,'Winning % Over Time'!$B29:$AG29),0)</f>
        <v>6</v>
      </c>
      <c r="W29">
        <f>ROUNDDOWN(_xlfn.RANK.AVG('Winning % Over Time'!V29,'Winning % Over Time'!$B29:$AG29),0)</f>
        <v>3</v>
      </c>
      <c r="X29">
        <f>ROUNDDOWN(_xlfn.RANK.AVG('Winning % Over Time'!W29,'Winning % Over Time'!$B29:$AG29),0)</f>
        <v>25</v>
      </c>
      <c r="Y29">
        <f>ROUNDDOWN(_xlfn.RANK.AVG('Winning % Over Time'!X29,'Winning % Over Time'!$B29:$AG29),0)</f>
        <v>26</v>
      </c>
      <c r="Z29">
        <f>ROUNDDOWN(_xlfn.RANK.AVG('Winning % Over Time'!Y29,'Winning % Over Time'!$B29:$AG29),0)</f>
        <v>17</v>
      </c>
      <c r="AA29">
        <f>ROUNDDOWN(_xlfn.RANK.AVG('Winning % Over Time'!Z29,'Winning % Over Time'!$B29:$AG29),0)</f>
        <v>21</v>
      </c>
      <c r="AB29">
        <f>ROUNDDOWN(_xlfn.RANK.AVG('Winning % Over Time'!AA29,'Winning % Over Time'!$B29:$AG29),0)</f>
        <v>13</v>
      </c>
      <c r="AC29">
        <f>ROUNDDOWN(_xlfn.RANK.AVG('Winning % Over Time'!AB29,'Winning % Over Time'!$B29:$AG29),0)</f>
        <v>8</v>
      </c>
      <c r="AD29">
        <f>ROUNDDOWN(_xlfn.RANK.AVG('Winning % Over Time'!AC29,'Winning % Over Time'!$B29:$AG29),0)</f>
        <v>6</v>
      </c>
      <c r="AE29">
        <f>ROUNDDOWN(_xlfn.RANK.AVG('Winning % Over Time'!AD29,'Winning % Over Time'!$B29:$AG29),0)</f>
        <v>19</v>
      </c>
      <c r="AF29">
        <f>ROUNDDOWN(_xlfn.RANK.AVG('Winning % Over Time'!AE29,'Winning % Over Time'!$B29:$AG29),0)</f>
        <v>28</v>
      </c>
      <c r="AG29">
        <f>ROUNDDOWN(_xlfn.RANK.AVG('Winning % Over Time'!AF29,'Winning % Over Time'!$B29:$AG29),0)</f>
        <v>17</v>
      </c>
      <c r="AH29">
        <f>ROUNDDOWN(_xlfn.RANK.AVG('Winning % Over Time'!AG29,'Winning % Over Time'!$B29:$AG29),0)</f>
        <v>4</v>
      </c>
      <c r="AI29">
        <f t="shared" si="0"/>
        <v>28</v>
      </c>
    </row>
    <row r="30" spans="1:35" ht="15.75" customHeight="1" x14ac:dyDescent="0.2">
      <c r="A30" s="1">
        <v>1994</v>
      </c>
      <c r="B30" s="21">
        <f>'Points Per Year'!AI30+SUM(B29)</f>
        <v>0</v>
      </c>
      <c r="C30">
        <f>ROUNDDOWN(_xlfn.RANK.AVG('Winning % Over Time'!B30,'Winning % Over Time'!$B30:$AG30),0)</f>
        <v>24</v>
      </c>
      <c r="D30">
        <f>ROUNDDOWN(_xlfn.RANK.AVG('Winning % Over Time'!C30,'Winning % Over Time'!$B30:$AG30),0)</f>
        <v>27</v>
      </c>
      <c r="E30" s="2"/>
      <c r="F30">
        <f>ROUNDDOWN(_xlfn.RANK.AVG('Winning % Over Time'!E30,'Winning % Over Time'!$B30:$AG30),0)</f>
        <v>20</v>
      </c>
      <c r="G30" s="2"/>
      <c r="H30">
        <f>ROUNDDOWN(_xlfn.RANK.AVG('Winning % Over Time'!G30,'Winning % Over Time'!$B30:$AG30),0)</f>
        <v>12</v>
      </c>
      <c r="I30">
        <f>ROUNDDOWN(_xlfn.RANK.AVG('Winning % Over Time'!H30,'Winning % Over Time'!$B30:$AG30),0)</f>
        <v>18</v>
      </c>
      <c r="J30">
        <f>ROUNDDOWN(_xlfn.RANK.AVG('Winning % Over Time'!I30,'Winning % Over Time'!$B30:$AG30),0)</f>
        <v>9</v>
      </c>
      <c r="K30">
        <f>ROUNDDOWN(_xlfn.RANK.AVG('Winning % Over Time'!J30,'Winning % Over Time'!$B30:$AG30),0)</f>
        <v>2</v>
      </c>
      <c r="L30">
        <f>ROUNDDOWN(_xlfn.RANK.AVG('Winning % Over Time'!K30,'Winning % Over Time'!$B30:$AG30),0)</f>
        <v>10</v>
      </c>
      <c r="M30">
        <f>ROUNDDOWN(_xlfn.RANK.AVG('Winning % Over Time'!L30,'Winning % Over Time'!$B30:$AG30),0)</f>
        <v>20</v>
      </c>
      <c r="N30">
        <f>ROUNDDOWN(_xlfn.RANK.AVG('Winning % Over Time'!M30,'Winning % Over Time'!$B30:$AG30),0)</f>
        <v>17</v>
      </c>
      <c r="O30" s="2"/>
      <c r="P30">
        <f>ROUNDDOWN(_xlfn.RANK.AVG('Winning % Over Time'!O30,'Winning % Over Time'!$B30:$AG30),0)</f>
        <v>16</v>
      </c>
      <c r="Q30" s="2"/>
      <c r="R30">
        <f>ROUNDDOWN(_xlfn.RANK.AVG('Winning % Over Time'!Q30,'Winning % Over Time'!$B30:$AG30),0)</f>
        <v>11</v>
      </c>
      <c r="S30">
        <f>ROUNDDOWN(_xlfn.RANK.AVG('Winning % Over Time'!R30,'Winning % Over Time'!$B30:$AG30),0)</f>
        <v>1</v>
      </c>
      <c r="T30">
        <f>ROUNDDOWN(_xlfn.RANK.AVG('Winning % Over Time'!S30,'Winning % Over Time'!$B30:$AG30),0)</f>
        <v>6</v>
      </c>
      <c r="U30">
        <f>ROUNDDOWN(_xlfn.RANK.AVG('Winning % Over Time'!T30,'Winning % Over Time'!$B30:$AG30),0)</f>
        <v>13</v>
      </c>
      <c r="V30">
        <f>ROUNDDOWN(_xlfn.RANK.AVG('Winning % Over Time'!U30,'Winning % Over Time'!$B30:$AG30),0)</f>
        <v>7</v>
      </c>
      <c r="W30">
        <f>ROUNDDOWN(_xlfn.RANK.AVG('Winning % Over Time'!V30,'Winning % Over Time'!$B30:$AG30),0)</f>
        <v>3</v>
      </c>
      <c r="X30">
        <f>ROUNDDOWN(_xlfn.RANK.AVG('Winning % Over Time'!W30,'Winning % Over Time'!$B30:$AG30),0)</f>
        <v>25</v>
      </c>
      <c r="Y30">
        <f>ROUNDDOWN(_xlfn.RANK.AVG('Winning % Over Time'!X30,'Winning % Over Time'!$B30:$AG30),0)</f>
        <v>26</v>
      </c>
      <c r="Z30">
        <f>ROUNDDOWN(_xlfn.RANK.AVG('Winning % Over Time'!Y30,'Winning % Over Time'!$B30:$AG30),0)</f>
        <v>15</v>
      </c>
      <c r="AA30">
        <f>ROUNDDOWN(_xlfn.RANK.AVG('Winning % Over Time'!Z30,'Winning % Over Time'!$B30:$AG30),0)</f>
        <v>22</v>
      </c>
      <c r="AB30">
        <f>ROUNDDOWN(_xlfn.RANK.AVG('Winning % Over Time'!AA30,'Winning % Over Time'!$B30:$AG30),0)</f>
        <v>14</v>
      </c>
      <c r="AC30">
        <f>ROUNDDOWN(_xlfn.RANK.AVG('Winning % Over Time'!AB30,'Winning % Over Time'!$B30:$AG30),0)</f>
        <v>8</v>
      </c>
      <c r="AD30">
        <f>ROUNDDOWN(_xlfn.RANK.AVG('Winning % Over Time'!AC30,'Winning % Over Time'!$B30:$AG30),0)</f>
        <v>5</v>
      </c>
      <c r="AE30">
        <f>ROUNDDOWN(_xlfn.RANK.AVG('Winning % Over Time'!AD30,'Winning % Over Time'!$B30:$AG30),0)</f>
        <v>19</v>
      </c>
      <c r="AF30">
        <f>ROUNDDOWN(_xlfn.RANK.AVG('Winning % Over Time'!AE30,'Winning % Over Time'!$B30:$AG30),0)</f>
        <v>28</v>
      </c>
      <c r="AG30">
        <f>ROUNDDOWN(_xlfn.RANK.AVG('Winning % Over Time'!AF30,'Winning % Over Time'!$B30:$AG30),0)</f>
        <v>23</v>
      </c>
      <c r="AH30">
        <f>ROUNDDOWN(_xlfn.RANK.AVG('Winning % Over Time'!AG30,'Winning % Over Time'!$B30:$AG30),0)</f>
        <v>4</v>
      </c>
      <c r="AI30">
        <f t="shared" si="0"/>
        <v>28</v>
      </c>
    </row>
    <row r="31" spans="1:35" ht="15.75" customHeight="1" x14ac:dyDescent="0.2">
      <c r="A31" s="1">
        <v>1995</v>
      </c>
      <c r="B31" s="21">
        <f>'Points Per Year'!AI31+SUM(B30)</f>
        <v>0</v>
      </c>
      <c r="C31">
        <f>ROUNDDOWN(_xlfn.RANK.AVG('Winning % Over Time'!B31,'Winning % Over Time'!$B31:$AG31),0)</f>
        <v>25</v>
      </c>
      <c r="D31">
        <f>ROUNDDOWN(_xlfn.RANK.AVG('Winning % Over Time'!C31,'Winning % Over Time'!$B31:$AG31),0)</f>
        <v>28</v>
      </c>
      <c r="E31" s="2"/>
      <c r="F31">
        <f>ROUNDDOWN(_xlfn.RANK.AVG('Winning % Over Time'!E31,'Winning % Over Time'!$B31:$AG31),0)</f>
        <v>17</v>
      </c>
      <c r="G31">
        <f>ROUNDDOWN(_xlfn.RANK.AVG('Winning % Over Time'!F31,'Winning % Over Time'!$B31:$AG31),0)</f>
        <v>24</v>
      </c>
      <c r="H31">
        <f>ROUNDDOWN(_xlfn.RANK.AVG('Winning % Over Time'!G31,'Winning % Over Time'!$B31:$AG31),0)</f>
        <v>12</v>
      </c>
      <c r="I31">
        <f>ROUNDDOWN(_xlfn.RANK.AVG('Winning % Over Time'!H31,'Winning % Over Time'!$B31:$AG31),0)</f>
        <v>20</v>
      </c>
      <c r="J31">
        <f>ROUNDDOWN(_xlfn.RANK.AVG('Winning % Over Time'!I31,'Winning % Over Time'!$B31:$AG31),0)</f>
        <v>11</v>
      </c>
      <c r="K31">
        <f>ROUNDDOWN(_xlfn.RANK.AVG('Winning % Over Time'!J31,'Winning % Over Time'!$B31:$AG31),0)</f>
        <v>1</v>
      </c>
      <c r="L31">
        <f>ROUNDDOWN(_xlfn.RANK.AVG('Winning % Over Time'!K31,'Winning % Over Time'!$B31:$AG31),0)</f>
        <v>9</v>
      </c>
      <c r="M31">
        <f>ROUNDDOWN(_xlfn.RANK.AVG('Winning % Over Time'!L31,'Winning % Over Time'!$B31:$AG31),0)</f>
        <v>17</v>
      </c>
      <c r="N31">
        <f>ROUNDDOWN(_xlfn.RANK.AVG('Winning % Over Time'!M31,'Winning % Over Time'!$B31:$AG31),0)</f>
        <v>15</v>
      </c>
      <c r="O31" s="2"/>
      <c r="P31">
        <f>ROUNDDOWN(_xlfn.RANK.AVG('Winning % Over Time'!O31,'Winning % Over Time'!$B31:$AG31),0)</f>
        <v>16</v>
      </c>
      <c r="Q31">
        <f>ROUNDDOWN(_xlfn.RANK.AVG('Winning % Over Time'!P31,'Winning % Over Time'!$B31:$AG31),0)</f>
        <v>30</v>
      </c>
      <c r="R31">
        <f>ROUNDDOWN(_xlfn.RANK.AVG('Winning % Over Time'!Q31,'Winning % Over Time'!$B31:$AG31),0)</f>
        <v>10</v>
      </c>
      <c r="S31">
        <f>ROUNDDOWN(_xlfn.RANK.AVG('Winning % Over Time'!R31,'Winning % Over Time'!$B31:$AG31),0)</f>
        <v>2</v>
      </c>
      <c r="T31">
        <f>ROUNDDOWN(_xlfn.RANK.AVG('Winning % Over Time'!S31,'Winning % Over Time'!$B31:$AG31),0)</f>
        <v>7</v>
      </c>
      <c r="U31">
        <f>ROUNDDOWN(_xlfn.RANK.AVG('Winning % Over Time'!T31,'Winning % Over Time'!$B31:$AG31),0)</f>
        <v>13</v>
      </c>
      <c r="V31">
        <f>ROUNDDOWN(_xlfn.RANK.AVG('Winning % Over Time'!U31,'Winning % Over Time'!$B31:$AG31),0)</f>
        <v>6</v>
      </c>
      <c r="W31">
        <f>ROUNDDOWN(_xlfn.RANK.AVG('Winning % Over Time'!V31,'Winning % Over Time'!$B31:$AG31),0)</f>
        <v>3</v>
      </c>
      <c r="X31">
        <f>ROUNDDOWN(_xlfn.RANK.AVG('Winning % Over Time'!W31,'Winning % Over Time'!$B31:$AG31),0)</f>
        <v>26</v>
      </c>
      <c r="Y31">
        <f>ROUNDDOWN(_xlfn.RANK.AVG('Winning % Over Time'!X31,'Winning % Over Time'!$B31:$AG31),0)</f>
        <v>27</v>
      </c>
      <c r="Z31">
        <f>ROUNDDOWN(_xlfn.RANK.AVG('Winning % Over Time'!Y31,'Winning % Over Time'!$B31:$AG31),0)</f>
        <v>19</v>
      </c>
      <c r="AA31">
        <f>ROUNDDOWN(_xlfn.RANK.AVG('Winning % Over Time'!Z31,'Winning % Over Time'!$B31:$AG31),0)</f>
        <v>23</v>
      </c>
      <c r="AB31">
        <f>ROUNDDOWN(_xlfn.RANK.AVG('Winning % Over Time'!AA31,'Winning % Over Time'!$B31:$AG31),0)</f>
        <v>14</v>
      </c>
      <c r="AC31">
        <f>ROUNDDOWN(_xlfn.RANK.AVG('Winning % Over Time'!AB31,'Winning % Over Time'!$B31:$AG31),0)</f>
        <v>8</v>
      </c>
      <c r="AD31">
        <f>ROUNDDOWN(_xlfn.RANK.AVG('Winning % Over Time'!AC31,'Winning % Over Time'!$B31:$AG31),0)</f>
        <v>4</v>
      </c>
      <c r="AE31">
        <f>ROUNDDOWN(_xlfn.RANK.AVG('Winning % Over Time'!AD31,'Winning % Over Time'!$B31:$AG31),0)</f>
        <v>21</v>
      </c>
      <c r="AF31">
        <f>ROUNDDOWN(_xlfn.RANK.AVG('Winning % Over Time'!AE31,'Winning % Over Time'!$B31:$AG31),0)</f>
        <v>29</v>
      </c>
      <c r="AG31">
        <f>ROUNDDOWN(_xlfn.RANK.AVG('Winning % Over Time'!AF31,'Winning % Over Time'!$B31:$AG31),0)</f>
        <v>22</v>
      </c>
      <c r="AH31">
        <f>ROUNDDOWN(_xlfn.RANK.AVG('Winning % Over Time'!AG31,'Winning % Over Time'!$B31:$AG31),0)</f>
        <v>5</v>
      </c>
      <c r="AI31">
        <f t="shared" si="0"/>
        <v>30</v>
      </c>
    </row>
    <row r="32" spans="1:35" ht="15.75" customHeight="1" x14ac:dyDescent="0.2">
      <c r="A32" s="1">
        <v>1996</v>
      </c>
      <c r="B32" s="21">
        <f>'Points Per Year'!AI32+SUM(B31)</f>
        <v>0</v>
      </c>
      <c r="C32">
        <f>ROUNDDOWN(_xlfn.RANK.AVG('Winning % Over Time'!B32,'Winning % Over Time'!$B32:$AG32),0)</f>
        <v>25</v>
      </c>
      <c r="D32">
        <f>ROUNDDOWN(_xlfn.RANK.AVG('Winning % Over Time'!C32,'Winning % Over Time'!$B32:$AG32),0)</f>
        <v>29</v>
      </c>
      <c r="E32">
        <f>ROUNDDOWN(_xlfn.RANK.AVG('Winning % Over Time'!D32,'Winning % Over Time'!$B32:$AG32),0)</f>
        <v>31</v>
      </c>
      <c r="F32">
        <f>ROUNDDOWN(_xlfn.RANK.AVG('Winning % Over Time'!E32,'Winning % Over Time'!$B32:$AG32),0)</f>
        <v>18</v>
      </c>
      <c r="G32">
        <f>ROUNDDOWN(_xlfn.RANK.AVG('Winning % Over Time'!F32,'Winning % Over Time'!$B32:$AG32),0)</f>
        <v>6</v>
      </c>
      <c r="H32">
        <f>ROUNDDOWN(_xlfn.RANK.AVG('Winning % Over Time'!G32,'Winning % Over Time'!$B32:$AG32),0)</f>
        <v>13</v>
      </c>
      <c r="I32">
        <f>ROUNDDOWN(_xlfn.RANK.AVG('Winning % Over Time'!H32,'Winning % Over Time'!$B32:$AG32),0)</f>
        <v>19</v>
      </c>
      <c r="J32">
        <f>ROUNDDOWN(_xlfn.RANK.AVG('Winning % Over Time'!I32,'Winning % Over Time'!$B32:$AG32),0)</f>
        <v>12</v>
      </c>
      <c r="K32">
        <f>ROUNDDOWN(_xlfn.RANK.AVG('Winning % Over Time'!J32,'Winning % Over Time'!$B32:$AG32),0)</f>
        <v>1</v>
      </c>
      <c r="L32">
        <f>ROUNDDOWN(_xlfn.RANK.AVG('Winning % Over Time'!K32,'Winning % Over Time'!$B32:$AG32),0)</f>
        <v>10</v>
      </c>
      <c r="M32">
        <f>ROUNDDOWN(_xlfn.RANK.AVG('Winning % Over Time'!L32,'Winning % Over Time'!$B32:$AG32),0)</f>
        <v>22</v>
      </c>
      <c r="N32">
        <f>ROUNDDOWN(_xlfn.RANK.AVG('Winning % Over Time'!M32,'Winning % Over Time'!$B32:$AG32),0)</f>
        <v>14</v>
      </c>
      <c r="O32" s="2"/>
      <c r="P32">
        <f>ROUNDDOWN(_xlfn.RANK.AVG('Winning % Over Time'!O32,'Winning % Over Time'!$B32:$AG32),0)</f>
        <v>17</v>
      </c>
      <c r="Q32">
        <f>ROUNDDOWN(_xlfn.RANK.AVG('Winning % Over Time'!P32,'Winning % Over Time'!$B32:$AG32),0)</f>
        <v>27</v>
      </c>
      <c r="R32">
        <f>ROUNDDOWN(_xlfn.RANK.AVG('Winning % Over Time'!Q32,'Winning % Over Time'!$B32:$AG32),0)</f>
        <v>11</v>
      </c>
      <c r="S32">
        <f>ROUNDDOWN(_xlfn.RANK.AVG('Winning % Over Time'!R32,'Winning % Over Time'!$B32:$AG32),0)</f>
        <v>2</v>
      </c>
      <c r="T32">
        <f>ROUNDDOWN(_xlfn.RANK.AVG('Winning % Over Time'!S32,'Winning % Over Time'!$B32:$AG32),0)</f>
        <v>8</v>
      </c>
      <c r="U32">
        <f>ROUNDDOWN(_xlfn.RANK.AVG('Winning % Over Time'!T32,'Winning % Over Time'!$B32:$AG32),0)</f>
        <v>16</v>
      </c>
      <c r="V32">
        <f>ROUNDDOWN(_xlfn.RANK.AVG('Winning % Over Time'!U32,'Winning % Over Time'!$B32:$AG32),0)</f>
        <v>7</v>
      </c>
      <c r="W32">
        <f>ROUNDDOWN(_xlfn.RANK.AVG('Winning % Over Time'!V32,'Winning % Over Time'!$B32:$AG32),0)</f>
        <v>3</v>
      </c>
      <c r="X32">
        <f>ROUNDDOWN(_xlfn.RANK.AVG('Winning % Over Time'!W32,'Winning % Over Time'!$B32:$AG32),0)</f>
        <v>24</v>
      </c>
      <c r="Y32">
        <f>ROUNDDOWN(_xlfn.RANK.AVG('Winning % Over Time'!X32,'Winning % Over Time'!$B32:$AG32),0)</f>
        <v>28</v>
      </c>
      <c r="Z32">
        <f>ROUNDDOWN(_xlfn.RANK.AVG('Winning % Over Time'!Y32,'Winning % Over Time'!$B32:$AG32),0)</f>
        <v>21</v>
      </c>
      <c r="AA32">
        <f>ROUNDDOWN(_xlfn.RANK.AVG('Winning % Over Time'!Z32,'Winning % Over Time'!$B32:$AG32),0)</f>
        <v>26</v>
      </c>
      <c r="AB32">
        <f>ROUNDDOWN(_xlfn.RANK.AVG('Winning % Over Time'!AA32,'Winning % Over Time'!$B32:$AG32),0)</f>
        <v>14</v>
      </c>
      <c r="AC32">
        <f>ROUNDDOWN(_xlfn.RANK.AVG('Winning % Over Time'!AB32,'Winning % Over Time'!$B32:$AG32),0)</f>
        <v>9</v>
      </c>
      <c r="AD32">
        <f>ROUNDDOWN(_xlfn.RANK.AVG('Winning % Over Time'!AC32,'Winning % Over Time'!$B32:$AG32),0)</f>
        <v>4</v>
      </c>
      <c r="AE32">
        <f>ROUNDDOWN(_xlfn.RANK.AVG('Winning % Over Time'!AD32,'Winning % Over Time'!$B32:$AG32),0)</f>
        <v>20</v>
      </c>
      <c r="AF32">
        <f>ROUNDDOWN(_xlfn.RANK.AVG('Winning % Over Time'!AE32,'Winning % Over Time'!$B32:$AG32),0)</f>
        <v>30</v>
      </c>
      <c r="AG32">
        <f>ROUNDDOWN(_xlfn.RANK.AVG('Winning % Over Time'!AF32,'Winning % Over Time'!$B32:$AG32),0)</f>
        <v>23</v>
      </c>
      <c r="AH32">
        <f>ROUNDDOWN(_xlfn.RANK.AVG('Winning % Over Time'!AG32,'Winning % Over Time'!$B32:$AG32),0)</f>
        <v>5</v>
      </c>
      <c r="AI32">
        <f t="shared" si="0"/>
        <v>31</v>
      </c>
    </row>
    <row r="33" spans="1:35" ht="15.75" customHeight="1" x14ac:dyDescent="0.2">
      <c r="A33" s="1">
        <v>1997</v>
      </c>
      <c r="B33" s="21">
        <f>'Points Per Year'!AI33+SUM(B32)</f>
        <v>0</v>
      </c>
      <c r="C33">
        <f>ROUNDDOWN(_xlfn.RANK.AVG('Winning % Over Time'!B33,'Winning % Over Time'!$B33:$AG33),0)</f>
        <v>27</v>
      </c>
      <c r="D33">
        <f>ROUNDDOWN(_xlfn.RANK.AVG('Winning % Over Time'!C33,'Winning % Over Time'!$B33:$AG33),0)</f>
        <v>29</v>
      </c>
      <c r="E33">
        <f>ROUNDDOWN(_xlfn.RANK.AVG('Winning % Over Time'!D33,'Winning % Over Time'!$B33:$AG33),0)</f>
        <v>30</v>
      </c>
      <c r="F33">
        <f>ROUNDDOWN(_xlfn.RANK.AVG('Winning % Over Time'!E33,'Winning % Over Time'!$B33:$AG33),0)</f>
        <v>18</v>
      </c>
      <c r="G33">
        <f>ROUNDDOWN(_xlfn.RANK.AVG('Winning % Over Time'!F33,'Winning % Over Time'!$B33:$AG33),0)</f>
        <v>11</v>
      </c>
      <c r="H33">
        <f>ROUNDDOWN(_xlfn.RANK.AVG('Winning % Over Time'!G33,'Winning % Over Time'!$B33:$AG33),0)</f>
        <v>14</v>
      </c>
      <c r="I33">
        <f>ROUNDDOWN(_xlfn.RANK.AVG('Winning % Over Time'!H33,'Winning % Over Time'!$B33:$AG33),0)</f>
        <v>21</v>
      </c>
      <c r="J33">
        <f>ROUNDDOWN(_xlfn.RANK.AVG('Winning % Over Time'!I33,'Winning % Over Time'!$B33:$AG33),0)</f>
        <v>12</v>
      </c>
      <c r="K33">
        <f>ROUNDDOWN(_xlfn.RANK.AVG('Winning % Over Time'!J33,'Winning % Over Time'!$B33:$AG33),0)</f>
        <v>1</v>
      </c>
      <c r="L33">
        <f>ROUNDDOWN(_xlfn.RANK.AVG('Winning % Over Time'!K33,'Winning % Over Time'!$B33:$AG33),0)</f>
        <v>9</v>
      </c>
      <c r="M33">
        <f>ROUNDDOWN(_xlfn.RANK.AVG('Winning % Over Time'!L33,'Winning % Over Time'!$B33:$AG33),0)</f>
        <v>23</v>
      </c>
      <c r="N33">
        <f>ROUNDDOWN(_xlfn.RANK.AVG('Winning % Over Time'!M33,'Winning % Over Time'!$B33:$AG33),0)</f>
        <v>15</v>
      </c>
      <c r="O33" s="2"/>
      <c r="P33">
        <f>ROUNDDOWN(_xlfn.RANK.AVG('Winning % Over Time'!O33,'Winning % Over Time'!$B33:$AG33),0)</f>
        <v>20</v>
      </c>
      <c r="Q33">
        <f>ROUNDDOWN(_xlfn.RANK.AVG('Winning % Over Time'!P33,'Winning % Over Time'!$B33:$AG33),0)</f>
        <v>13</v>
      </c>
      <c r="R33">
        <f>ROUNDDOWN(_xlfn.RANK.AVG('Winning % Over Time'!Q33,'Winning % Over Time'!$B33:$AG33),0)</f>
        <v>10</v>
      </c>
      <c r="S33">
        <f>ROUNDDOWN(_xlfn.RANK.AVG('Winning % Over Time'!R33,'Winning % Over Time'!$B33:$AG33),0)</f>
        <v>2</v>
      </c>
      <c r="T33">
        <f>ROUNDDOWN(_xlfn.RANK.AVG('Winning % Over Time'!S33,'Winning % Over Time'!$B33:$AG33),0)</f>
        <v>8</v>
      </c>
      <c r="U33">
        <f>ROUNDDOWN(_xlfn.RANK.AVG('Winning % Over Time'!T33,'Winning % Over Time'!$B33:$AG33),0)</f>
        <v>17</v>
      </c>
      <c r="V33">
        <f>ROUNDDOWN(_xlfn.RANK.AVG('Winning % Over Time'!U33,'Winning % Over Time'!$B33:$AG33),0)</f>
        <v>6</v>
      </c>
      <c r="W33">
        <f>ROUNDDOWN(_xlfn.RANK.AVG('Winning % Over Time'!V33,'Winning % Over Time'!$B33:$AG33),0)</f>
        <v>3</v>
      </c>
      <c r="X33">
        <f>ROUNDDOWN(_xlfn.RANK.AVG('Winning % Over Time'!W33,'Winning % Over Time'!$B33:$AG33),0)</f>
        <v>25</v>
      </c>
      <c r="Y33">
        <f>ROUNDDOWN(_xlfn.RANK.AVG('Winning % Over Time'!X33,'Winning % Over Time'!$B33:$AG33),0)</f>
        <v>28</v>
      </c>
      <c r="Z33">
        <f>ROUNDDOWN(_xlfn.RANK.AVG('Winning % Over Time'!Y33,'Winning % Over Time'!$B33:$AG33),0)</f>
        <v>18</v>
      </c>
      <c r="AA33">
        <f>ROUNDDOWN(_xlfn.RANK.AVG('Winning % Over Time'!Z33,'Winning % Over Time'!$B33:$AG33),0)</f>
        <v>26</v>
      </c>
      <c r="AB33">
        <f>ROUNDDOWN(_xlfn.RANK.AVG('Winning % Over Time'!AA33,'Winning % Over Time'!$B33:$AG33),0)</f>
        <v>16</v>
      </c>
      <c r="AC33">
        <f>ROUNDDOWN(_xlfn.RANK.AVG('Winning % Over Time'!AB33,'Winning % Over Time'!$B33:$AG33),0)</f>
        <v>7</v>
      </c>
      <c r="AD33">
        <f>ROUNDDOWN(_xlfn.RANK.AVG('Winning % Over Time'!AC33,'Winning % Over Time'!$B33:$AG33),0)</f>
        <v>4</v>
      </c>
      <c r="AE33">
        <f>ROUNDDOWN(_xlfn.RANK.AVG('Winning % Over Time'!AD33,'Winning % Over Time'!$B33:$AG33),0)</f>
        <v>22</v>
      </c>
      <c r="AF33">
        <f>ROUNDDOWN(_xlfn.RANK.AVG('Winning % Over Time'!AE33,'Winning % Over Time'!$B33:$AG33),0)</f>
        <v>31</v>
      </c>
      <c r="AG33">
        <f>ROUNDDOWN(_xlfn.RANK.AVG('Winning % Over Time'!AF33,'Winning % Over Time'!$B33:$AG33),0)</f>
        <v>24</v>
      </c>
      <c r="AH33">
        <f>ROUNDDOWN(_xlfn.RANK.AVG('Winning % Over Time'!AG33,'Winning % Over Time'!$B33:$AG33),0)</f>
        <v>5</v>
      </c>
      <c r="AI33">
        <f t="shared" si="0"/>
        <v>31</v>
      </c>
    </row>
    <row r="34" spans="1:35" ht="15.75" customHeight="1" x14ac:dyDescent="0.2">
      <c r="A34" s="1">
        <v>1998</v>
      </c>
      <c r="B34" s="21">
        <f>'Points Per Year'!AI34+SUM(B33)</f>
        <v>0</v>
      </c>
      <c r="C34">
        <f>ROUNDDOWN(_xlfn.RANK.AVG('Winning % Over Time'!B34,'Winning % Over Time'!$B34:$AG34),0)</f>
        <v>27</v>
      </c>
      <c r="D34">
        <f>ROUNDDOWN(_xlfn.RANK.AVG('Winning % Over Time'!C34,'Winning % Over Time'!$B34:$AG34),0)</f>
        <v>28</v>
      </c>
      <c r="E34">
        <f>ROUNDDOWN(_xlfn.RANK.AVG('Winning % Over Time'!D34,'Winning % Over Time'!$B34:$AG34),0)</f>
        <v>30</v>
      </c>
      <c r="F34">
        <f>ROUNDDOWN(_xlfn.RANK.AVG('Winning % Over Time'!E34,'Winning % Over Time'!$B34:$AG34),0)</f>
        <v>16</v>
      </c>
      <c r="G34">
        <f>ROUNDDOWN(_xlfn.RANK.AVG('Winning % Over Time'!F34,'Winning % Over Time'!$B34:$AG34),0)</f>
        <v>19</v>
      </c>
      <c r="H34">
        <f>ROUNDDOWN(_xlfn.RANK.AVG('Winning % Over Time'!G34,'Winning % Over Time'!$B34:$AG34),0)</f>
        <v>14</v>
      </c>
      <c r="I34">
        <f>ROUNDDOWN(_xlfn.RANK.AVG('Winning % Over Time'!H34,'Winning % Over Time'!$B34:$AG34),0)</f>
        <v>25</v>
      </c>
      <c r="J34">
        <f>ROUNDDOWN(_xlfn.RANK.AVG('Winning % Over Time'!I34,'Winning % Over Time'!$B34:$AG34),0)</f>
        <v>12</v>
      </c>
      <c r="K34">
        <f>ROUNDDOWN(_xlfn.RANK.AVG('Winning % Over Time'!J34,'Winning % Over Time'!$B34:$AG34),0)</f>
        <v>1</v>
      </c>
      <c r="L34">
        <f>ROUNDDOWN(_xlfn.RANK.AVG('Winning % Over Time'!K34,'Winning % Over Time'!$B34:$AG34),0)</f>
        <v>8</v>
      </c>
      <c r="M34">
        <f>ROUNDDOWN(_xlfn.RANK.AVG('Winning % Over Time'!L34,'Winning % Over Time'!$B34:$AG34),0)</f>
        <v>21</v>
      </c>
      <c r="N34">
        <f>ROUNDDOWN(_xlfn.RANK.AVG('Winning % Over Time'!M34,'Winning % Over Time'!$B34:$AG34),0)</f>
        <v>13</v>
      </c>
      <c r="O34" s="2"/>
      <c r="P34">
        <f>ROUNDDOWN(_xlfn.RANK.AVG('Winning % Over Time'!O34,'Winning % Over Time'!$B34:$AG34),0)</f>
        <v>24</v>
      </c>
      <c r="Q34">
        <f>ROUNDDOWN(_xlfn.RANK.AVG('Winning % Over Time'!P34,'Winning % Over Time'!$B34:$AG34),0)</f>
        <v>10</v>
      </c>
      <c r="R34">
        <f>ROUNDDOWN(_xlfn.RANK.AVG('Winning % Over Time'!Q34,'Winning % Over Time'!$B34:$AG34),0)</f>
        <v>11</v>
      </c>
      <c r="S34">
        <f>ROUNDDOWN(_xlfn.RANK.AVG('Winning % Over Time'!R34,'Winning % Over Time'!$B34:$AG34),0)</f>
        <v>2</v>
      </c>
      <c r="T34">
        <f>ROUNDDOWN(_xlfn.RANK.AVG('Winning % Over Time'!S34,'Winning % Over Time'!$B34:$AG34),0)</f>
        <v>9</v>
      </c>
      <c r="U34">
        <f>ROUNDDOWN(_xlfn.RANK.AVG('Winning % Over Time'!T34,'Winning % Over Time'!$B34:$AG34),0)</f>
        <v>17</v>
      </c>
      <c r="V34">
        <f>ROUNDDOWN(_xlfn.RANK.AVG('Winning % Over Time'!U34,'Winning % Over Time'!$B34:$AG34),0)</f>
        <v>5</v>
      </c>
      <c r="W34">
        <f>ROUNDDOWN(_xlfn.RANK.AVG('Winning % Over Time'!V34,'Winning % Over Time'!$B34:$AG34),0)</f>
        <v>3</v>
      </c>
      <c r="X34">
        <f>ROUNDDOWN(_xlfn.RANK.AVG('Winning % Over Time'!W34,'Winning % Over Time'!$B34:$AG34),0)</f>
        <v>22</v>
      </c>
      <c r="Y34">
        <f>ROUNDDOWN(_xlfn.RANK.AVG('Winning % Over Time'!X34,'Winning % Over Time'!$B34:$AG34),0)</f>
        <v>29</v>
      </c>
      <c r="Z34">
        <f>ROUNDDOWN(_xlfn.RANK.AVG('Winning % Over Time'!Y34,'Winning % Over Time'!$B34:$AG34),0)</f>
        <v>18</v>
      </c>
      <c r="AA34">
        <f>ROUNDDOWN(_xlfn.RANK.AVG('Winning % Over Time'!Z34,'Winning % Over Time'!$B34:$AG34),0)</f>
        <v>26</v>
      </c>
      <c r="AB34">
        <f>ROUNDDOWN(_xlfn.RANK.AVG('Winning % Over Time'!AA34,'Winning % Over Time'!$B34:$AG34),0)</f>
        <v>15</v>
      </c>
      <c r="AC34">
        <f>ROUNDDOWN(_xlfn.RANK.AVG('Winning % Over Time'!AB34,'Winning % Over Time'!$B34:$AG34),0)</f>
        <v>7</v>
      </c>
      <c r="AD34">
        <f>ROUNDDOWN(_xlfn.RANK.AVG('Winning % Over Time'!AC34,'Winning % Over Time'!$B34:$AG34),0)</f>
        <v>4</v>
      </c>
      <c r="AE34">
        <f>ROUNDDOWN(_xlfn.RANK.AVG('Winning % Over Time'!AD34,'Winning % Over Time'!$B34:$AG34),0)</f>
        <v>20</v>
      </c>
      <c r="AF34">
        <f>ROUNDDOWN(_xlfn.RANK.AVG('Winning % Over Time'!AE34,'Winning % Over Time'!$B34:$AG34),0)</f>
        <v>31</v>
      </c>
      <c r="AG34">
        <f>ROUNDDOWN(_xlfn.RANK.AVG('Winning % Over Time'!AF34,'Winning % Over Time'!$B34:$AG34),0)</f>
        <v>22</v>
      </c>
      <c r="AH34">
        <f>ROUNDDOWN(_xlfn.RANK.AVG('Winning % Over Time'!AG34,'Winning % Over Time'!$B34:$AG34),0)</f>
        <v>6</v>
      </c>
      <c r="AI34">
        <f t="shared" si="0"/>
        <v>31</v>
      </c>
    </row>
    <row r="35" spans="1:35" ht="15.75" customHeight="1" x14ac:dyDescent="0.2">
      <c r="A35" s="1">
        <v>1999</v>
      </c>
      <c r="B35" s="21">
        <f>'Points Per Year'!AI35+SUM(B34)</f>
        <v>0</v>
      </c>
      <c r="C35">
        <f>ROUNDDOWN(_xlfn.RANK.AVG('Winning % Over Time'!B35,'Winning % Over Time'!$B35:$AG35),0)</f>
        <v>27</v>
      </c>
      <c r="D35">
        <f>ROUNDDOWN(_xlfn.RANK.AVG('Winning % Over Time'!C35,'Winning % Over Time'!$B35:$AG35),0)</f>
        <v>28</v>
      </c>
      <c r="E35">
        <f>ROUNDDOWN(_xlfn.RANK.AVG('Winning % Over Time'!D35,'Winning % Over Time'!$B35:$AG35),0)</f>
        <v>30</v>
      </c>
      <c r="F35">
        <f>ROUNDDOWN(_xlfn.RANK.AVG('Winning % Over Time'!E35,'Winning % Over Time'!$B35:$AG35),0)</f>
        <v>15</v>
      </c>
      <c r="G35">
        <f>ROUNDDOWN(_xlfn.RANK.AVG('Winning % Over Time'!F35,'Winning % Over Time'!$B35:$AG35),0)</f>
        <v>16</v>
      </c>
      <c r="H35">
        <f>ROUNDDOWN(_xlfn.RANK.AVG('Winning % Over Time'!G35,'Winning % Over Time'!$B35:$AG35),0)</f>
        <v>14</v>
      </c>
      <c r="I35">
        <f>ROUNDDOWN(_xlfn.RANK.AVG('Winning % Over Time'!H35,'Winning % Over Time'!$B35:$AG35),0)</f>
        <v>26</v>
      </c>
      <c r="J35">
        <f>ROUNDDOWN(_xlfn.RANK.AVG('Winning % Over Time'!I35,'Winning % Over Time'!$B35:$AG35),0)</f>
        <v>12</v>
      </c>
      <c r="K35">
        <f>ROUNDDOWN(_xlfn.RANK.AVG('Winning % Over Time'!J35,'Winning % Over Time'!$B35:$AG35),0)</f>
        <v>1</v>
      </c>
      <c r="L35">
        <f>ROUNDDOWN(_xlfn.RANK.AVG('Winning % Over Time'!K35,'Winning % Over Time'!$B35:$AG35),0)</f>
        <v>10</v>
      </c>
      <c r="M35">
        <f>ROUNDDOWN(_xlfn.RANK.AVG('Winning % Over Time'!L35,'Winning % Over Time'!$B35:$AG35),0)</f>
        <v>23</v>
      </c>
      <c r="N35">
        <f>ROUNDDOWN(_xlfn.RANK.AVG('Winning % Over Time'!M35,'Winning % Over Time'!$B35:$AG35),0)</f>
        <v>13</v>
      </c>
      <c r="O35" s="2"/>
      <c r="P35">
        <f>ROUNDDOWN(_xlfn.RANK.AVG('Winning % Over Time'!O35,'Winning % Over Time'!$B35:$AG35),0)</f>
        <v>22</v>
      </c>
      <c r="Q35">
        <f>ROUNDDOWN(_xlfn.RANK.AVG('Winning % Over Time'!P35,'Winning % Over Time'!$B35:$AG35),0)</f>
        <v>3</v>
      </c>
      <c r="R35">
        <f>ROUNDDOWN(_xlfn.RANK.AVG('Winning % Over Time'!Q35,'Winning % Over Time'!$B35:$AG35),0)</f>
        <v>11</v>
      </c>
      <c r="S35">
        <f>ROUNDDOWN(_xlfn.RANK.AVG('Winning % Over Time'!R35,'Winning % Over Time'!$B35:$AG35),0)</f>
        <v>2</v>
      </c>
      <c r="T35">
        <f>ROUNDDOWN(_xlfn.RANK.AVG('Winning % Over Time'!S35,'Winning % Over Time'!$B35:$AG35),0)</f>
        <v>8</v>
      </c>
      <c r="U35">
        <f>ROUNDDOWN(_xlfn.RANK.AVG('Winning % Over Time'!T35,'Winning % Over Time'!$B35:$AG35),0)</f>
        <v>17</v>
      </c>
      <c r="V35">
        <f>ROUNDDOWN(_xlfn.RANK.AVG('Winning % Over Time'!U35,'Winning % Over Time'!$B35:$AG35),0)</f>
        <v>6</v>
      </c>
      <c r="W35">
        <f>ROUNDDOWN(_xlfn.RANK.AVG('Winning % Over Time'!V35,'Winning % Over Time'!$B35:$AG35),0)</f>
        <v>4</v>
      </c>
      <c r="X35">
        <f>ROUNDDOWN(_xlfn.RANK.AVG('Winning % Over Time'!W35,'Winning % Over Time'!$B35:$AG35),0)</f>
        <v>24</v>
      </c>
      <c r="Y35">
        <f>ROUNDDOWN(_xlfn.RANK.AVG('Winning % Over Time'!X35,'Winning % Over Time'!$B35:$AG35),0)</f>
        <v>29</v>
      </c>
      <c r="Z35">
        <f>ROUNDDOWN(_xlfn.RANK.AVG('Winning % Over Time'!Y35,'Winning % Over Time'!$B35:$AG35),0)</f>
        <v>21</v>
      </c>
      <c r="AA35">
        <f>ROUNDDOWN(_xlfn.RANK.AVG('Winning % Over Time'!Z35,'Winning % Over Time'!$B35:$AG35),0)</f>
        <v>25</v>
      </c>
      <c r="AB35">
        <f>ROUNDDOWN(_xlfn.RANK.AVG('Winning % Over Time'!AA35,'Winning % Over Time'!$B35:$AG35),0)</f>
        <v>19</v>
      </c>
      <c r="AC35">
        <f>ROUNDDOWN(_xlfn.RANK.AVG('Winning % Over Time'!AB35,'Winning % Over Time'!$B35:$AG35),0)</f>
        <v>9</v>
      </c>
      <c r="AD35">
        <f>ROUNDDOWN(_xlfn.RANK.AVG('Winning % Over Time'!AC35,'Winning % Over Time'!$B35:$AG35),0)</f>
        <v>5</v>
      </c>
      <c r="AE35">
        <f>ROUNDDOWN(_xlfn.RANK.AVG('Winning % Over Time'!AD35,'Winning % Over Time'!$B35:$AG35),0)</f>
        <v>18</v>
      </c>
      <c r="AF35">
        <f>ROUNDDOWN(_xlfn.RANK.AVG('Winning % Over Time'!AE35,'Winning % Over Time'!$B35:$AG35),0)</f>
        <v>31</v>
      </c>
      <c r="AG35">
        <f>ROUNDDOWN(_xlfn.RANK.AVG('Winning % Over Time'!AF35,'Winning % Over Time'!$B35:$AG35),0)</f>
        <v>19</v>
      </c>
      <c r="AH35">
        <f>ROUNDDOWN(_xlfn.RANK.AVG('Winning % Over Time'!AG35,'Winning % Over Time'!$B35:$AG35),0)</f>
        <v>7</v>
      </c>
      <c r="AI35">
        <f t="shared" si="0"/>
        <v>31</v>
      </c>
    </row>
    <row r="36" spans="1:35" ht="15.75" customHeight="1" x14ac:dyDescent="0.2">
      <c r="A36" s="1">
        <v>2000</v>
      </c>
      <c r="B36" s="21">
        <f>'Points Per Year'!AI36+SUM(B35)</f>
        <v>0</v>
      </c>
      <c r="C36">
        <f>ROUNDDOWN(_xlfn.RANK.AVG('Winning % Over Time'!B36,'Winning % Over Time'!$B36:$AG36),0)</f>
        <v>28</v>
      </c>
      <c r="D36">
        <f>ROUNDDOWN(_xlfn.RANK.AVG('Winning % Over Time'!C36,'Winning % Over Time'!$B36:$AG36),0)</f>
        <v>30</v>
      </c>
      <c r="E36">
        <f>ROUNDDOWN(_xlfn.RANK.AVG('Winning % Over Time'!D36,'Winning % Over Time'!$B36:$AG36),0)</f>
        <v>23</v>
      </c>
      <c r="F36">
        <f>ROUNDDOWN(_xlfn.RANK.AVG('Winning % Over Time'!E36,'Winning % Over Time'!$B36:$AG36),0)</f>
        <v>15</v>
      </c>
      <c r="G36">
        <f>ROUNDDOWN(_xlfn.RANK.AVG('Winning % Over Time'!F36,'Winning % Over Time'!$B36:$AG36),0)</f>
        <v>20</v>
      </c>
      <c r="H36">
        <f>ROUNDDOWN(_xlfn.RANK.AVG('Winning % Over Time'!G36,'Winning % Over Time'!$B36:$AG36),0)</f>
        <v>14</v>
      </c>
      <c r="I36">
        <f>ROUNDDOWN(_xlfn.RANK.AVG('Winning % Over Time'!H36,'Winning % Over Time'!$B36:$AG36),0)</f>
        <v>27</v>
      </c>
      <c r="J36">
        <f>ROUNDDOWN(_xlfn.RANK.AVG('Winning % Over Time'!I36,'Winning % Over Time'!$B36:$AG36),0)</f>
        <v>12</v>
      </c>
      <c r="K36">
        <f>ROUNDDOWN(_xlfn.RANK.AVG('Winning % Over Time'!J36,'Winning % Over Time'!$B36:$AG36),0)</f>
        <v>1</v>
      </c>
      <c r="L36">
        <f>ROUNDDOWN(_xlfn.RANK.AVG('Winning % Over Time'!K36,'Winning % Over Time'!$B36:$AG36),0)</f>
        <v>9</v>
      </c>
      <c r="M36">
        <f>ROUNDDOWN(_xlfn.RANK.AVG('Winning % Over Time'!L36,'Winning % Over Time'!$B36:$AG36),0)</f>
        <v>22</v>
      </c>
      <c r="N36">
        <f>ROUNDDOWN(_xlfn.RANK.AVG('Winning % Over Time'!M36,'Winning % Over Time'!$B36:$AG36),0)</f>
        <v>13</v>
      </c>
      <c r="O36" s="2"/>
      <c r="P36">
        <f>ROUNDDOWN(_xlfn.RANK.AVG('Winning % Over Time'!O36,'Winning % Over Time'!$B36:$AG36),0)</f>
        <v>19</v>
      </c>
      <c r="Q36">
        <f>ROUNDDOWN(_xlfn.RANK.AVG('Winning % Over Time'!P36,'Winning % Over Time'!$B36:$AG36),0)</f>
        <v>6</v>
      </c>
      <c r="R36">
        <f>ROUNDDOWN(_xlfn.RANK.AVG('Winning % Over Time'!Q36,'Winning % Over Time'!$B36:$AG36),0)</f>
        <v>11</v>
      </c>
      <c r="S36">
        <f>ROUNDDOWN(_xlfn.RANK.AVG('Winning % Over Time'!R36,'Winning % Over Time'!$B36:$AG36),0)</f>
        <v>2</v>
      </c>
      <c r="T36">
        <f>ROUNDDOWN(_xlfn.RANK.AVG('Winning % Over Time'!S36,'Winning % Over Time'!$B36:$AG36),0)</f>
        <v>8</v>
      </c>
      <c r="U36">
        <f>ROUNDDOWN(_xlfn.RANK.AVG('Winning % Over Time'!T36,'Winning % Over Time'!$B36:$AG36),0)</f>
        <v>24</v>
      </c>
      <c r="V36">
        <f>ROUNDDOWN(_xlfn.RANK.AVG('Winning % Over Time'!U36,'Winning % Over Time'!$B36:$AG36),0)</f>
        <v>4</v>
      </c>
      <c r="W36">
        <f>ROUNDDOWN(_xlfn.RANK.AVG('Winning % Over Time'!V36,'Winning % Over Time'!$B36:$AG36),0)</f>
        <v>3</v>
      </c>
      <c r="X36">
        <f>ROUNDDOWN(_xlfn.RANK.AVG('Winning % Over Time'!W36,'Winning % Over Time'!$B36:$AG36),0)</f>
        <v>25</v>
      </c>
      <c r="Y36">
        <f>ROUNDDOWN(_xlfn.RANK.AVG('Winning % Over Time'!X36,'Winning % Over Time'!$B36:$AG36),0)</f>
        <v>29</v>
      </c>
      <c r="Z36">
        <f>ROUNDDOWN(_xlfn.RANK.AVG('Winning % Over Time'!Y36,'Winning % Over Time'!$B36:$AG36),0)</f>
        <v>17</v>
      </c>
      <c r="AA36">
        <f>ROUNDDOWN(_xlfn.RANK.AVG('Winning % Over Time'!Z36,'Winning % Over Time'!$B36:$AG36),0)</f>
        <v>25</v>
      </c>
      <c r="AB36">
        <f>ROUNDDOWN(_xlfn.RANK.AVG('Winning % Over Time'!AA36,'Winning % Over Time'!$B36:$AG36),0)</f>
        <v>18</v>
      </c>
      <c r="AC36">
        <f>ROUNDDOWN(_xlfn.RANK.AVG('Winning % Over Time'!AB36,'Winning % Over Time'!$B36:$AG36),0)</f>
        <v>10</v>
      </c>
      <c r="AD36">
        <f>ROUNDDOWN(_xlfn.RANK.AVG('Winning % Over Time'!AC36,'Winning % Over Time'!$B36:$AG36),0)</f>
        <v>5</v>
      </c>
      <c r="AE36">
        <f>ROUNDDOWN(_xlfn.RANK.AVG('Winning % Over Time'!AD36,'Winning % Over Time'!$B36:$AG36),0)</f>
        <v>21</v>
      </c>
      <c r="AF36">
        <f>ROUNDDOWN(_xlfn.RANK.AVG('Winning % Over Time'!AE36,'Winning % Over Time'!$B36:$AG36),0)</f>
        <v>31</v>
      </c>
      <c r="AG36">
        <f>ROUNDDOWN(_xlfn.RANK.AVG('Winning % Over Time'!AF36,'Winning % Over Time'!$B36:$AG36),0)</f>
        <v>16</v>
      </c>
      <c r="AH36">
        <f>ROUNDDOWN(_xlfn.RANK.AVG('Winning % Over Time'!AG36,'Winning % Over Time'!$B36:$AG36),0)</f>
        <v>7</v>
      </c>
      <c r="AI36">
        <f t="shared" si="0"/>
        <v>31</v>
      </c>
    </row>
    <row r="37" spans="1:35" ht="15.75" customHeight="1" x14ac:dyDescent="0.2">
      <c r="A37" s="1">
        <v>2001</v>
      </c>
      <c r="B37" s="21">
        <f>'Points Per Year'!AI37+SUM(B36)</f>
        <v>0</v>
      </c>
      <c r="C37">
        <f>ROUNDDOWN(_xlfn.RANK.AVG('Winning % Over Time'!B37,'Winning % Over Time'!$B37:$AG37),0)</f>
        <v>27</v>
      </c>
      <c r="D37">
        <f>ROUNDDOWN(_xlfn.RANK.AVG('Winning % Over Time'!C37,'Winning % Over Time'!$B37:$AG37),0)</f>
        <v>30</v>
      </c>
      <c r="E37">
        <f>ROUNDDOWN(_xlfn.RANK.AVG('Winning % Over Time'!D37,'Winning % Over Time'!$B37:$AG37),0)</f>
        <v>15</v>
      </c>
      <c r="F37">
        <f>ROUNDDOWN(_xlfn.RANK.AVG('Winning % Over Time'!E37,'Winning % Over Time'!$B37:$AG37),0)</f>
        <v>19</v>
      </c>
      <c r="G37">
        <f>ROUNDDOWN(_xlfn.RANK.AVG('Winning % Over Time'!F37,'Winning % Over Time'!$B37:$AG37),0)</f>
        <v>28</v>
      </c>
      <c r="H37">
        <f>ROUNDDOWN(_xlfn.RANK.AVG('Winning % Over Time'!G37,'Winning % Over Time'!$B37:$AG37),0)</f>
        <v>14</v>
      </c>
      <c r="I37">
        <f>ROUNDDOWN(_xlfn.RANK.AVG('Winning % Over Time'!H37,'Winning % Over Time'!$B37:$AG37),0)</f>
        <v>26</v>
      </c>
      <c r="J37">
        <f>ROUNDDOWN(_xlfn.RANK.AVG('Winning % Over Time'!I37,'Winning % Over Time'!$B37:$AG37),0)</f>
        <v>13</v>
      </c>
      <c r="K37">
        <f>ROUNDDOWN(_xlfn.RANK.AVG('Winning % Over Time'!J37,'Winning % Over Time'!$B37:$AG37),0)</f>
        <v>2</v>
      </c>
      <c r="L37">
        <f>ROUNDDOWN(_xlfn.RANK.AVG('Winning % Over Time'!K37,'Winning % Over Time'!$B37:$AG37),0)</f>
        <v>9</v>
      </c>
      <c r="M37">
        <f>ROUNDDOWN(_xlfn.RANK.AVG('Winning % Over Time'!L37,'Winning % Over Time'!$B37:$AG37),0)</f>
        <v>25</v>
      </c>
      <c r="N37">
        <f>ROUNDDOWN(_xlfn.RANK.AVG('Winning % Over Time'!M37,'Winning % Over Time'!$B37:$AG37),0)</f>
        <v>12</v>
      </c>
      <c r="O37" s="2"/>
      <c r="P37">
        <f>ROUNDDOWN(_xlfn.RANK.AVG('Winning % Over Time'!O37,'Winning % Over Time'!$B37:$AG37),0)</f>
        <v>21</v>
      </c>
      <c r="Q37">
        <f>ROUNDDOWN(_xlfn.RANK.AVG('Winning % Over Time'!P37,'Winning % Over Time'!$B37:$AG37),0)</f>
        <v>10</v>
      </c>
      <c r="R37">
        <f>ROUNDDOWN(_xlfn.RANK.AVG('Winning % Over Time'!Q37,'Winning % Over Time'!$B37:$AG37),0)</f>
        <v>11</v>
      </c>
      <c r="S37">
        <f>ROUNDDOWN(_xlfn.RANK.AVG('Winning % Over Time'!R37,'Winning % Over Time'!$B37:$AG37),0)</f>
        <v>1</v>
      </c>
      <c r="T37">
        <f>ROUNDDOWN(_xlfn.RANK.AVG('Winning % Over Time'!S37,'Winning % Over Time'!$B37:$AG37),0)</f>
        <v>7</v>
      </c>
      <c r="U37">
        <f>ROUNDDOWN(_xlfn.RANK.AVG('Winning % Over Time'!T37,'Winning % Over Time'!$B37:$AG37),0)</f>
        <v>24</v>
      </c>
      <c r="V37">
        <f>ROUNDDOWN(_xlfn.RANK.AVG('Winning % Over Time'!U37,'Winning % Over Time'!$B37:$AG37),0)</f>
        <v>5</v>
      </c>
      <c r="W37">
        <f>ROUNDDOWN(_xlfn.RANK.AVG('Winning % Over Time'!V37,'Winning % Over Time'!$B37:$AG37),0)</f>
        <v>3</v>
      </c>
      <c r="X37">
        <f>ROUNDDOWN(_xlfn.RANK.AVG('Winning % Over Time'!W37,'Winning % Over Time'!$B37:$AG37),0)</f>
        <v>22</v>
      </c>
      <c r="Y37">
        <f>ROUNDDOWN(_xlfn.RANK.AVG('Winning % Over Time'!X37,'Winning % Over Time'!$B37:$AG37),0)</f>
        <v>29</v>
      </c>
      <c r="Z37">
        <f>ROUNDDOWN(_xlfn.RANK.AVG('Winning % Over Time'!Y37,'Winning % Over Time'!$B37:$AG37),0)</f>
        <v>18</v>
      </c>
      <c r="AA37">
        <f>ROUNDDOWN(_xlfn.RANK.AVG('Winning % Over Time'!Z37,'Winning % Over Time'!$B37:$AG37),0)</f>
        <v>23</v>
      </c>
      <c r="AB37">
        <f>ROUNDDOWN(_xlfn.RANK.AVG('Winning % Over Time'!AA37,'Winning % Over Time'!$B37:$AG37),0)</f>
        <v>16</v>
      </c>
      <c r="AC37">
        <f>ROUNDDOWN(_xlfn.RANK.AVG('Winning % Over Time'!AB37,'Winning % Over Time'!$B37:$AG37),0)</f>
        <v>8</v>
      </c>
      <c r="AD37">
        <f>ROUNDDOWN(_xlfn.RANK.AVG('Winning % Over Time'!AC37,'Winning % Over Time'!$B37:$AG37),0)</f>
        <v>4</v>
      </c>
      <c r="AE37">
        <f>ROUNDDOWN(_xlfn.RANK.AVG('Winning % Over Time'!AD37,'Winning % Over Time'!$B37:$AG37),0)</f>
        <v>20</v>
      </c>
      <c r="AF37">
        <f>ROUNDDOWN(_xlfn.RANK.AVG('Winning % Over Time'!AE37,'Winning % Over Time'!$B37:$AG37),0)</f>
        <v>31</v>
      </c>
      <c r="AG37">
        <f>ROUNDDOWN(_xlfn.RANK.AVG('Winning % Over Time'!AF37,'Winning % Over Time'!$B37:$AG37),0)</f>
        <v>17</v>
      </c>
      <c r="AH37">
        <f>ROUNDDOWN(_xlfn.RANK.AVG('Winning % Over Time'!AG37,'Winning % Over Time'!$B37:$AG37),0)</f>
        <v>6</v>
      </c>
      <c r="AI37">
        <f t="shared" si="0"/>
        <v>31</v>
      </c>
    </row>
    <row r="38" spans="1:35" ht="15.75" customHeight="1" x14ac:dyDescent="0.2">
      <c r="A38" s="1">
        <v>2002</v>
      </c>
      <c r="B38" s="21">
        <f>'Points Per Year'!AI38+SUM(B37)</f>
        <v>0</v>
      </c>
      <c r="C38">
        <f>ROUNDDOWN(_xlfn.RANK.AVG('Winning % Over Time'!B38,'Winning % Over Time'!$B38:$AG38),0)</f>
        <v>27</v>
      </c>
      <c r="D38">
        <f>ROUNDDOWN(_xlfn.RANK.AVG('Winning % Over Time'!C38,'Winning % Over Time'!$B38:$AG38),0)</f>
        <v>30</v>
      </c>
      <c r="E38">
        <f>ROUNDDOWN(_xlfn.RANK.AVG('Winning % Over Time'!D38,'Winning % Over Time'!$B38:$AG38),0)</f>
        <v>17</v>
      </c>
      <c r="F38">
        <f>ROUNDDOWN(_xlfn.RANK.AVG('Winning % Over Time'!E38,'Winning % Over Time'!$B38:$AG38),0)</f>
        <v>20</v>
      </c>
      <c r="G38">
        <f>ROUNDDOWN(_xlfn.RANK.AVG('Winning % Over Time'!F38,'Winning % Over Time'!$B38:$AG38),0)</f>
        <v>28</v>
      </c>
      <c r="H38">
        <f>ROUNDDOWN(_xlfn.RANK.AVG('Winning % Over Time'!G38,'Winning % Over Time'!$B38:$AG38),0)</f>
        <v>15</v>
      </c>
      <c r="I38">
        <f>ROUNDDOWN(_xlfn.RANK.AVG('Winning % Over Time'!H38,'Winning % Over Time'!$B38:$AG38),0)</f>
        <v>26</v>
      </c>
      <c r="J38">
        <f>ROUNDDOWN(_xlfn.RANK.AVG('Winning % Over Time'!I38,'Winning % Over Time'!$B38:$AG38),0)</f>
        <v>13</v>
      </c>
      <c r="K38">
        <f>ROUNDDOWN(_xlfn.RANK.AVG('Winning % Over Time'!J38,'Winning % Over Time'!$B38:$AG38),0)</f>
        <v>2</v>
      </c>
      <c r="L38">
        <f>ROUNDDOWN(_xlfn.RANK.AVG('Winning % Over Time'!K38,'Winning % Over Time'!$B38:$AG38),0)</f>
        <v>9</v>
      </c>
      <c r="M38">
        <f>ROUNDDOWN(_xlfn.RANK.AVG('Winning % Over Time'!L38,'Winning % Over Time'!$B38:$AG38),0)</f>
        <v>25</v>
      </c>
      <c r="N38">
        <f>ROUNDDOWN(_xlfn.RANK.AVG('Winning % Over Time'!M38,'Winning % Over Time'!$B38:$AG38),0)</f>
        <v>12</v>
      </c>
      <c r="O38">
        <f>ROUNDDOWN(_xlfn.RANK.AVG('Winning % Over Time'!N38,'Winning % Over Time'!$B38:$AG38),0)</f>
        <v>32</v>
      </c>
      <c r="P38">
        <f>ROUNDDOWN(_xlfn.RANK.AVG('Winning % Over Time'!O38,'Winning % Over Time'!$B38:$AG38),0)</f>
        <v>19</v>
      </c>
      <c r="Q38">
        <f>ROUNDDOWN(_xlfn.RANK.AVG('Winning % Over Time'!P38,'Winning % Over Time'!$B38:$AG38),0)</f>
        <v>10</v>
      </c>
      <c r="R38">
        <f>ROUNDDOWN(_xlfn.RANK.AVG('Winning % Over Time'!Q38,'Winning % Over Time'!$B38:$AG38),0)</f>
        <v>11</v>
      </c>
      <c r="S38">
        <f>ROUNDDOWN(_xlfn.RANK.AVG('Winning % Over Time'!R38,'Winning % Over Time'!$B38:$AG38),0)</f>
        <v>1</v>
      </c>
      <c r="T38">
        <f>ROUNDDOWN(_xlfn.RANK.AVG('Winning % Over Time'!S38,'Winning % Over Time'!$B38:$AG38),0)</f>
        <v>7</v>
      </c>
      <c r="U38">
        <f>ROUNDDOWN(_xlfn.RANK.AVG('Winning % Over Time'!T38,'Winning % Over Time'!$B38:$AG38),0)</f>
        <v>24</v>
      </c>
      <c r="V38">
        <f>ROUNDDOWN(_xlfn.RANK.AVG('Winning % Over Time'!U38,'Winning % Over Time'!$B38:$AG38),0)</f>
        <v>5</v>
      </c>
      <c r="W38">
        <f>ROUNDDOWN(_xlfn.RANK.AVG('Winning % Over Time'!V38,'Winning % Over Time'!$B38:$AG38),0)</f>
        <v>3</v>
      </c>
      <c r="X38">
        <f>ROUNDDOWN(_xlfn.RANK.AVG('Winning % Over Time'!W38,'Winning % Over Time'!$B38:$AG38),0)</f>
        <v>22</v>
      </c>
      <c r="Y38">
        <f>ROUNDDOWN(_xlfn.RANK.AVG('Winning % Over Time'!X38,'Winning % Over Time'!$B38:$AG38),0)</f>
        <v>29</v>
      </c>
      <c r="Z38">
        <f>ROUNDDOWN(_xlfn.RANK.AVG('Winning % Over Time'!Y38,'Winning % Over Time'!$B38:$AG38),0)</f>
        <v>18</v>
      </c>
      <c r="AA38">
        <f>ROUNDDOWN(_xlfn.RANK.AVG('Winning % Over Time'!Z38,'Winning % Over Time'!$B38:$AG38),0)</f>
        <v>23</v>
      </c>
      <c r="AB38">
        <f>ROUNDDOWN(_xlfn.RANK.AVG('Winning % Over Time'!AA38,'Winning % Over Time'!$B38:$AG38),0)</f>
        <v>14</v>
      </c>
      <c r="AC38">
        <f>ROUNDDOWN(_xlfn.RANK.AVG('Winning % Over Time'!AB38,'Winning % Over Time'!$B38:$AG38),0)</f>
        <v>8</v>
      </c>
      <c r="AD38">
        <f>ROUNDDOWN(_xlfn.RANK.AVG('Winning % Over Time'!AC38,'Winning % Over Time'!$B38:$AG38),0)</f>
        <v>4</v>
      </c>
      <c r="AE38">
        <f>ROUNDDOWN(_xlfn.RANK.AVG('Winning % Over Time'!AD38,'Winning % Over Time'!$B38:$AG38),0)</f>
        <v>21</v>
      </c>
      <c r="AF38">
        <f>ROUNDDOWN(_xlfn.RANK.AVG('Winning % Over Time'!AE38,'Winning % Over Time'!$B38:$AG38),0)</f>
        <v>31</v>
      </c>
      <c r="AG38">
        <f>ROUNDDOWN(_xlfn.RANK.AVG('Winning % Over Time'!AF38,'Winning % Over Time'!$B38:$AG38),0)</f>
        <v>16</v>
      </c>
      <c r="AH38">
        <f>ROUNDDOWN(_xlfn.RANK.AVG('Winning % Over Time'!AG38,'Winning % Over Time'!$B38:$AG38),0)</f>
        <v>6</v>
      </c>
      <c r="AI38">
        <f t="shared" si="0"/>
        <v>32</v>
      </c>
    </row>
    <row r="39" spans="1:35" ht="15.75" customHeight="1" x14ac:dyDescent="0.2">
      <c r="A39" s="1">
        <v>2003</v>
      </c>
      <c r="B39" s="21">
        <f>'Points Per Year'!AI39+SUM(B38)</f>
        <v>0</v>
      </c>
      <c r="C39">
        <f>ROUNDDOWN(_xlfn.RANK.AVG('Winning % Over Time'!B39,'Winning % Over Time'!$B39:$AG39),0)</f>
        <v>28</v>
      </c>
      <c r="D39">
        <f>ROUNDDOWN(_xlfn.RANK.AVG('Winning % Over Time'!C39,'Winning % Over Time'!$B39:$AG39),0)</f>
        <v>30</v>
      </c>
      <c r="E39">
        <f>ROUNDDOWN(_xlfn.RANK.AVG('Winning % Over Time'!D39,'Winning % Over Time'!$B39:$AG39),0)</f>
        <v>14</v>
      </c>
      <c r="F39">
        <f>ROUNDDOWN(_xlfn.RANK.AVG('Winning % Over Time'!E39,'Winning % Over Time'!$B39:$AG39),0)</f>
        <v>22</v>
      </c>
      <c r="G39">
        <f>ROUNDDOWN(_xlfn.RANK.AVG('Winning % Over Time'!F39,'Winning % Over Time'!$B39:$AG39),0)</f>
        <v>25</v>
      </c>
      <c r="H39">
        <f>ROUNDDOWN(_xlfn.RANK.AVG('Winning % Over Time'!G39,'Winning % Over Time'!$B39:$AG39),0)</f>
        <v>17</v>
      </c>
      <c r="I39">
        <f>ROUNDDOWN(_xlfn.RANK.AVG('Winning % Over Time'!H39,'Winning % Over Time'!$B39:$AG39),0)</f>
        <v>27</v>
      </c>
      <c r="J39">
        <f>ROUNDDOWN(_xlfn.RANK.AVG('Winning % Over Time'!I39,'Winning % Over Time'!$B39:$AG39),0)</f>
        <v>13</v>
      </c>
      <c r="K39">
        <f>ROUNDDOWN(_xlfn.RANK.AVG('Winning % Over Time'!J39,'Winning % Over Time'!$B39:$AG39),0)</f>
        <v>2</v>
      </c>
      <c r="L39">
        <f>ROUNDDOWN(_xlfn.RANK.AVG('Winning % Over Time'!K39,'Winning % Over Time'!$B39:$AG39),0)</f>
        <v>9</v>
      </c>
      <c r="M39">
        <f>ROUNDDOWN(_xlfn.RANK.AVG('Winning % Over Time'!L39,'Winning % Over Time'!$B39:$AG39),0)</f>
        <v>26</v>
      </c>
      <c r="N39">
        <f>ROUNDDOWN(_xlfn.RANK.AVG('Winning % Over Time'!M39,'Winning % Over Time'!$B39:$AG39),0)</f>
        <v>11</v>
      </c>
      <c r="O39">
        <f>ROUNDDOWN(_xlfn.RANK.AVG('Winning % Over Time'!N39,'Winning % Over Time'!$B39:$AG39),0)</f>
        <v>32</v>
      </c>
      <c r="P39">
        <f>ROUNDDOWN(_xlfn.RANK.AVG('Winning % Over Time'!O39,'Winning % Over Time'!$B39:$AG39),0)</f>
        <v>18</v>
      </c>
      <c r="Q39">
        <f>ROUNDDOWN(_xlfn.RANK.AVG('Winning % Over Time'!P39,'Winning % Over Time'!$B39:$AG39),0)</f>
        <v>12</v>
      </c>
      <c r="R39">
        <f>ROUNDDOWN(_xlfn.RANK.AVG('Winning % Over Time'!Q39,'Winning % Over Time'!$B39:$AG39),0)</f>
        <v>10</v>
      </c>
      <c r="S39">
        <f>ROUNDDOWN(_xlfn.RANK.AVG('Winning % Over Time'!R39,'Winning % Over Time'!$B39:$AG39),0)</f>
        <v>1</v>
      </c>
      <c r="T39">
        <f>ROUNDDOWN(_xlfn.RANK.AVG('Winning % Over Time'!S39,'Winning % Over Time'!$B39:$AG39),0)</f>
        <v>6</v>
      </c>
      <c r="U39">
        <f>ROUNDDOWN(_xlfn.RANK.AVG('Winning % Over Time'!T39,'Winning % Over Time'!$B39:$AG39),0)</f>
        <v>24</v>
      </c>
      <c r="V39">
        <f>ROUNDDOWN(_xlfn.RANK.AVG('Winning % Over Time'!U39,'Winning % Over Time'!$B39:$AG39),0)</f>
        <v>5</v>
      </c>
      <c r="W39">
        <f>ROUNDDOWN(_xlfn.RANK.AVG('Winning % Over Time'!V39,'Winning % Over Time'!$B39:$AG39),0)</f>
        <v>3</v>
      </c>
      <c r="X39">
        <f>ROUNDDOWN(_xlfn.RANK.AVG('Winning % Over Time'!W39,'Winning % Over Time'!$B39:$AG39),0)</f>
        <v>19</v>
      </c>
      <c r="Y39">
        <f>ROUNDDOWN(_xlfn.RANK.AVG('Winning % Over Time'!X39,'Winning % Over Time'!$B39:$AG39),0)</f>
        <v>29</v>
      </c>
      <c r="Z39">
        <f>ROUNDDOWN(_xlfn.RANK.AVG('Winning % Over Time'!Y39,'Winning % Over Time'!$B39:$AG39),0)</f>
        <v>21</v>
      </c>
      <c r="AA39">
        <f>ROUNDDOWN(_xlfn.RANK.AVG('Winning % Over Time'!Z39,'Winning % Over Time'!$B39:$AG39),0)</f>
        <v>23</v>
      </c>
      <c r="AB39">
        <f>ROUNDDOWN(_xlfn.RANK.AVG('Winning % Over Time'!AA39,'Winning % Over Time'!$B39:$AG39),0)</f>
        <v>15</v>
      </c>
      <c r="AC39">
        <f>ROUNDDOWN(_xlfn.RANK.AVG('Winning % Over Time'!AB39,'Winning % Over Time'!$B39:$AG39),0)</f>
        <v>8</v>
      </c>
      <c r="AD39">
        <f>ROUNDDOWN(_xlfn.RANK.AVG('Winning % Over Time'!AC39,'Winning % Over Time'!$B39:$AG39),0)</f>
        <v>4</v>
      </c>
      <c r="AE39">
        <f>ROUNDDOWN(_xlfn.RANK.AVG('Winning % Over Time'!AD39,'Winning % Over Time'!$B39:$AG39),0)</f>
        <v>20</v>
      </c>
      <c r="AF39">
        <f>ROUNDDOWN(_xlfn.RANK.AVG('Winning % Over Time'!AE39,'Winning % Over Time'!$B39:$AG39),0)</f>
        <v>31</v>
      </c>
      <c r="AG39">
        <f>ROUNDDOWN(_xlfn.RANK.AVG('Winning % Over Time'!AF39,'Winning % Over Time'!$B39:$AG39),0)</f>
        <v>16</v>
      </c>
      <c r="AH39">
        <f>ROUNDDOWN(_xlfn.RANK.AVG('Winning % Over Time'!AG39,'Winning % Over Time'!$B39:$AG39),0)</f>
        <v>7</v>
      </c>
      <c r="AI39">
        <f t="shared" si="0"/>
        <v>32</v>
      </c>
    </row>
    <row r="40" spans="1:35" ht="15.75" customHeight="1" x14ac:dyDescent="0.2">
      <c r="A40" s="1">
        <v>2004</v>
      </c>
      <c r="B40" s="21">
        <f>'Points Per Year'!AI40+SUM(B39)</f>
        <v>0</v>
      </c>
      <c r="C40">
        <f>ROUNDDOWN(_xlfn.RANK.AVG('Winning % Over Time'!B40,'Winning % Over Time'!$B40:$AG40),0)</f>
        <v>28</v>
      </c>
      <c r="D40">
        <f>ROUNDDOWN(_xlfn.RANK.AVG('Winning % Over Time'!C40,'Winning % Over Time'!$B40:$AG40),0)</f>
        <v>30</v>
      </c>
      <c r="E40">
        <f>ROUNDDOWN(_xlfn.RANK.AVG('Winning % Over Time'!D40,'Winning % Over Time'!$B40:$AG40),0)</f>
        <v>13</v>
      </c>
      <c r="F40">
        <f>ROUNDDOWN(_xlfn.RANK.AVG('Winning % Over Time'!E40,'Winning % Over Time'!$B40:$AG40),0)</f>
        <v>21</v>
      </c>
      <c r="G40">
        <f>ROUNDDOWN(_xlfn.RANK.AVG('Winning % Over Time'!F40,'Winning % Over Time'!$B40:$AG40),0)</f>
        <v>25</v>
      </c>
      <c r="H40">
        <f>ROUNDDOWN(_xlfn.RANK.AVG('Winning % Over Time'!G40,'Winning % Over Time'!$B40:$AG40),0)</f>
        <v>19</v>
      </c>
      <c r="I40">
        <f>ROUNDDOWN(_xlfn.RANK.AVG('Winning % Over Time'!H40,'Winning % Over Time'!$B40:$AG40),0)</f>
        <v>27</v>
      </c>
      <c r="J40">
        <f>ROUNDDOWN(_xlfn.RANK.AVG('Winning % Over Time'!I40,'Winning % Over Time'!$B40:$AG40),0)</f>
        <v>15</v>
      </c>
      <c r="K40">
        <f>ROUNDDOWN(_xlfn.RANK.AVG('Winning % Over Time'!J40,'Winning % Over Time'!$B40:$AG40),0)</f>
        <v>2</v>
      </c>
      <c r="L40">
        <f>ROUNDDOWN(_xlfn.RANK.AVG('Winning % Over Time'!K40,'Winning % Over Time'!$B40:$AG40),0)</f>
        <v>8</v>
      </c>
      <c r="M40">
        <f>ROUNDDOWN(_xlfn.RANK.AVG('Winning % Over Time'!L40,'Winning % Over Time'!$B40:$AG40),0)</f>
        <v>26</v>
      </c>
      <c r="N40">
        <f>ROUNDDOWN(_xlfn.RANK.AVG('Winning % Over Time'!M40,'Winning % Over Time'!$B40:$AG40),0)</f>
        <v>11</v>
      </c>
      <c r="O40">
        <f>ROUNDDOWN(_xlfn.RANK.AVG('Winning % Over Time'!N40,'Winning % Over Time'!$B40:$AG40),0)</f>
        <v>32</v>
      </c>
      <c r="P40">
        <f>ROUNDDOWN(_xlfn.RANK.AVG('Winning % Over Time'!O40,'Winning % Over Time'!$B40:$AG40),0)</f>
        <v>16</v>
      </c>
      <c r="Q40">
        <f>ROUNDDOWN(_xlfn.RANK.AVG('Winning % Over Time'!P40,'Winning % Over Time'!$B40:$AG40),0)</f>
        <v>12</v>
      </c>
      <c r="R40">
        <f>ROUNDDOWN(_xlfn.RANK.AVG('Winning % Over Time'!Q40,'Winning % Over Time'!$B40:$AG40),0)</f>
        <v>10</v>
      </c>
      <c r="S40">
        <f>ROUNDDOWN(_xlfn.RANK.AVG('Winning % Over Time'!R40,'Winning % Over Time'!$B40:$AG40),0)</f>
        <v>1</v>
      </c>
      <c r="T40">
        <f>ROUNDDOWN(_xlfn.RANK.AVG('Winning % Over Time'!S40,'Winning % Over Time'!$B40:$AG40),0)</f>
        <v>6</v>
      </c>
      <c r="U40">
        <f>ROUNDDOWN(_xlfn.RANK.AVG('Winning % Over Time'!T40,'Winning % Over Time'!$B40:$AG40),0)</f>
        <v>24</v>
      </c>
      <c r="V40">
        <f>ROUNDDOWN(_xlfn.RANK.AVG('Winning % Over Time'!U40,'Winning % Over Time'!$B40:$AG40),0)</f>
        <v>5</v>
      </c>
      <c r="W40">
        <f>ROUNDDOWN(_xlfn.RANK.AVG('Winning % Over Time'!V40,'Winning % Over Time'!$B40:$AG40),0)</f>
        <v>3</v>
      </c>
      <c r="X40">
        <f>ROUNDDOWN(_xlfn.RANK.AVG('Winning % Over Time'!W40,'Winning % Over Time'!$B40:$AG40),0)</f>
        <v>17</v>
      </c>
      <c r="Y40">
        <f>ROUNDDOWN(_xlfn.RANK.AVG('Winning % Over Time'!X40,'Winning % Over Time'!$B40:$AG40),0)</f>
        <v>29</v>
      </c>
      <c r="Z40">
        <f>ROUNDDOWN(_xlfn.RANK.AVG('Winning % Over Time'!Y40,'Winning % Over Time'!$B40:$AG40),0)</f>
        <v>22</v>
      </c>
      <c r="AA40">
        <f>ROUNDDOWN(_xlfn.RANK.AVG('Winning % Over Time'!Z40,'Winning % Over Time'!$B40:$AG40),0)</f>
        <v>23</v>
      </c>
      <c r="AB40">
        <f>ROUNDDOWN(_xlfn.RANK.AVG('Winning % Over Time'!AA40,'Winning % Over Time'!$B40:$AG40),0)</f>
        <v>14</v>
      </c>
      <c r="AC40">
        <f>ROUNDDOWN(_xlfn.RANK.AVG('Winning % Over Time'!AB40,'Winning % Over Time'!$B40:$AG40),0)</f>
        <v>6</v>
      </c>
      <c r="AD40">
        <f>ROUNDDOWN(_xlfn.RANK.AVG('Winning % Over Time'!AC40,'Winning % Over Time'!$B40:$AG40),0)</f>
        <v>4</v>
      </c>
      <c r="AE40">
        <f>ROUNDDOWN(_xlfn.RANK.AVG('Winning % Over Time'!AD40,'Winning % Over Time'!$B40:$AG40),0)</f>
        <v>20</v>
      </c>
      <c r="AF40">
        <f>ROUNDDOWN(_xlfn.RANK.AVG('Winning % Over Time'!AE40,'Winning % Over Time'!$B40:$AG40),0)</f>
        <v>31</v>
      </c>
      <c r="AG40">
        <f>ROUNDDOWN(_xlfn.RANK.AVG('Winning % Over Time'!AF40,'Winning % Over Time'!$B40:$AG40),0)</f>
        <v>17</v>
      </c>
      <c r="AH40">
        <f>ROUNDDOWN(_xlfn.RANK.AVG('Winning % Over Time'!AG40,'Winning % Over Time'!$B40:$AG40),0)</f>
        <v>9</v>
      </c>
      <c r="AI40">
        <f t="shared" si="0"/>
        <v>32</v>
      </c>
    </row>
    <row r="41" spans="1:35" ht="15.75" customHeight="1" x14ac:dyDescent="0.2">
      <c r="A41" s="1">
        <v>2005</v>
      </c>
      <c r="B41" s="21">
        <f>'Points Per Year'!AI41+SUM(B40)</f>
        <v>0</v>
      </c>
      <c r="C41">
        <f>ROUNDDOWN(_xlfn.RANK.AVG('Winning % Over Time'!B41,'Winning % Over Time'!$B41:$AG41),0)</f>
        <v>28</v>
      </c>
      <c r="D41">
        <f>ROUNDDOWN(_xlfn.RANK.AVG('Winning % Over Time'!C41,'Winning % Over Time'!$B41:$AG41),0)</f>
        <v>29</v>
      </c>
      <c r="E41">
        <f>ROUNDDOWN(_xlfn.RANK.AVG('Winning % Over Time'!D41,'Winning % Over Time'!$B41:$AG41),0)</f>
        <v>15</v>
      </c>
      <c r="F41">
        <f>ROUNDDOWN(_xlfn.RANK.AVG('Winning % Over Time'!E41,'Winning % Over Time'!$B41:$AG41),0)</f>
        <v>22</v>
      </c>
      <c r="G41">
        <f>ROUNDDOWN(_xlfn.RANK.AVG('Winning % Over Time'!F41,'Winning % Over Time'!$B41:$AG41),0)</f>
        <v>23</v>
      </c>
      <c r="H41">
        <f>ROUNDDOWN(_xlfn.RANK.AVG('Winning % Over Time'!G41,'Winning % Over Time'!$B41:$AG41),0)</f>
        <v>19</v>
      </c>
      <c r="I41">
        <f>ROUNDDOWN(_xlfn.RANK.AVG('Winning % Over Time'!H41,'Winning % Over Time'!$B41:$AG41),0)</f>
        <v>26</v>
      </c>
      <c r="J41">
        <f>ROUNDDOWN(_xlfn.RANK.AVG('Winning % Over Time'!I41,'Winning % Over Time'!$B41:$AG41),0)</f>
        <v>17</v>
      </c>
      <c r="K41">
        <f>ROUNDDOWN(_xlfn.RANK.AVG('Winning % Over Time'!J41,'Winning % Over Time'!$B41:$AG41),0)</f>
        <v>1</v>
      </c>
      <c r="L41">
        <f>ROUNDDOWN(_xlfn.RANK.AVG('Winning % Over Time'!K41,'Winning % Over Time'!$B41:$AG41),0)</f>
        <v>7</v>
      </c>
      <c r="M41">
        <f>ROUNDDOWN(_xlfn.RANK.AVG('Winning % Over Time'!L41,'Winning % Over Time'!$B41:$AG41),0)</f>
        <v>27</v>
      </c>
      <c r="N41">
        <f>ROUNDDOWN(_xlfn.RANK.AVG('Winning % Over Time'!M41,'Winning % Over Time'!$B41:$AG41),0)</f>
        <v>12</v>
      </c>
      <c r="O41">
        <f>ROUNDDOWN(_xlfn.RANK.AVG('Winning % Over Time'!N41,'Winning % Over Time'!$B41:$AG41),0)</f>
        <v>32</v>
      </c>
      <c r="P41">
        <f>ROUNDDOWN(_xlfn.RANK.AVG('Winning % Over Time'!O41,'Winning % Over Time'!$B41:$AG41),0)</f>
        <v>14</v>
      </c>
      <c r="Q41">
        <f>ROUNDDOWN(_xlfn.RANK.AVG('Winning % Over Time'!P41,'Winning % Over Time'!$B41:$AG41),0)</f>
        <v>11</v>
      </c>
      <c r="R41">
        <f>ROUNDDOWN(_xlfn.RANK.AVG('Winning % Over Time'!Q41,'Winning % Over Time'!$B41:$AG41),0)</f>
        <v>10</v>
      </c>
      <c r="S41">
        <f>ROUNDDOWN(_xlfn.RANK.AVG('Winning % Over Time'!R41,'Winning % Over Time'!$B41:$AG41),0)</f>
        <v>2</v>
      </c>
      <c r="T41">
        <f>ROUNDDOWN(_xlfn.RANK.AVG('Winning % Over Time'!S41,'Winning % Over Time'!$B41:$AG41),0)</f>
        <v>8</v>
      </c>
      <c r="U41">
        <f>ROUNDDOWN(_xlfn.RANK.AVG('Winning % Over Time'!T41,'Winning % Over Time'!$B41:$AG41),0)</f>
        <v>24</v>
      </c>
      <c r="V41">
        <f>ROUNDDOWN(_xlfn.RANK.AVG('Winning % Over Time'!U41,'Winning % Over Time'!$B41:$AG41),0)</f>
        <v>4</v>
      </c>
      <c r="W41">
        <f>ROUNDDOWN(_xlfn.RANK.AVG('Winning % Over Time'!V41,'Winning % Over Time'!$B41:$AG41),0)</f>
        <v>3</v>
      </c>
      <c r="X41">
        <f>ROUNDDOWN(_xlfn.RANK.AVG('Winning % Over Time'!W41,'Winning % Over Time'!$B41:$AG41),0)</f>
        <v>16</v>
      </c>
      <c r="Y41">
        <f>ROUNDDOWN(_xlfn.RANK.AVG('Winning % Over Time'!X41,'Winning % Over Time'!$B41:$AG41),0)</f>
        <v>30</v>
      </c>
      <c r="Z41">
        <f>ROUNDDOWN(_xlfn.RANK.AVG('Winning % Over Time'!Y41,'Winning % Over Time'!$B41:$AG41),0)</f>
        <v>21</v>
      </c>
      <c r="AA41">
        <f>ROUNDDOWN(_xlfn.RANK.AVG('Winning % Over Time'!Z41,'Winning % Over Time'!$B41:$AG41),0)</f>
        <v>25</v>
      </c>
      <c r="AB41">
        <f>ROUNDDOWN(_xlfn.RANK.AVG('Winning % Over Time'!AA41,'Winning % Over Time'!$B41:$AG41),0)</f>
        <v>13</v>
      </c>
      <c r="AC41">
        <f>ROUNDDOWN(_xlfn.RANK.AVG('Winning % Over Time'!AB41,'Winning % Over Time'!$B41:$AG41),0)</f>
        <v>5</v>
      </c>
      <c r="AD41">
        <f>ROUNDDOWN(_xlfn.RANK.AVG('Winning % Over Time'!AC41,'Winning % Over Time'!$B41:$AG41),0)</f>
        <v>6</v>
      </c>
      <c r="AE41">
        <f>ROUNDDOWN(_xlfn.RANK.AVG('Winning % Over Time'!AD41,'Winning % Over Time'!$B41:$AG41),0)</f>
        <v>18</v>
      </c>
      <c r="AF41">
        <f>ROUNDDOWN(_xlfn.RANK.AVG('Winning % Over Time'!AE41,'Winning % Over Time'!$B41:$AG41),0)</f>
        <v>31</v>
      </c>
      <c r="AG41">
        <f>ROUNDDOWN(_xlfn.RANK.AVG('Winning % Over Time'!AF41,'Winning % Over Time'!$B41:$AG41),0)</f>
        <v>20</v>
      </c>
      <c r="AH41">
        <f>ROUNDDOWN(_xlfn.RANK.AVG('Winning % Over Time'!AG41,'Winning % Over Time'!$B41:$AG41),0)</f>
        <v>9</v>
      </c>
      <c r="AI41">
        <f t="shared" si="0"/>
        <v>32</v>
      </c>
    </row>
    <row r="42" spans="1:35" ht="15.75" customHeight="1" x14ac:dyDescent="0.2">
      <c r="A42" s="1">
        <v>2006</v>
      </c>
      <c r="B42" s="21">
        <f>'Points Per Year'!AI42+SUM(B41)</f>
        <v>0</v>
      </c>
      <c r="C42">
        <f>ROUNDDOWN(_xlfn.RANK.AVG('Winning % Over Time'!B42,'Winning % Over Time'!$B42:$AG42),0)</f>
        <v>28</v>
      </c>
      <c r="D42">
        <f>ROUNDDOWN(_xlfn.RANK.AVG('Winning % Over Time'!C42,'Winning % Over Time'!$B42:$AG42),0)</f>
        <v>30</v>
      </c>
      <c r="E42">
        <f>ROUNDDOWN(_xlfn.RANK.AVG('Winning % Over Time'!D42,'Winning % Over Time'!$B42:$AG42),0)</f>
        <v>12</v>
      </c>
      <c r="F42">
        <f>ROUNDDOWN(_xlfn.RANK.AVG('Winning % Over Time'!E42,'Winning % Over Time'!$B42:$AG42),0)</f>
        <v>23</v>
      </c>
      <c r="G42">
        <f>ROUNDDOWN(_xlfn.RANK.AVG('Winning % Over Time'!F42,'Winning % Over Time'!$B42:$AG42),0)</f>
        <v>24</v>
      </c>
      <c r="H42">
        <f>ROUNDDOWN(_xlfn.RANK.AVG('Winning % Over Time'!G42,'Winning % Over Time'!$B42:$AG42),0)</f>
        <v>17</v>
      </c>
      <c r="I42">
        <f>ROUNDDOWN(_xlfn.RANK.AVG('Winning % Over Time'!H42,'Winning % Over Time'!$B42:$AG42),0)</f>
        <v>26</v>
      </c>
      <c r="J42">
        <f>ROUNDDOWN(_xlfn.RANK.AVG('Winning % Over Time'!I42,'Winning % Over Time'!$B42:$AG42),0)</f>
        <v>19</v>
      </c>
      <c r="K42">
        <f>ROUNDDOWN(_xlfn.RANK.AVG('Winning % Over Time'!J42,'Winning % Over Time'!$B42:$AG42),0)</f>
        <v>1</v>
      </c>
      <c r="L42">
        <f>ROUNDDOWN(_xlfn.RANK.AVG('Winning % Over Time'!K42,'Winning % Over Time'!$B42:$AG42),0)</f>
        <v>7</v>
      </c>
      <c r="M42">
        <f>ROUNDDOWN(_xlfn.RANK.AVG('Winning % Over Time'!L42,'Winning % Over Time'!$B42:$AG42),0)</f>
        <v>27</v>
      </c>
      <c r="N42">
        <f>ROUNDDOWN(_xlfn.RANK.AVG('Winning % Over Time'!M42,'Winning % Over Time'!$B42:$AG42),0)</f>
        <v>13</v>
      </c>
      <c r="O42">
        <f>ROUNDDOWN(_xlfn.RANK.AVG('Winning % Over Time'!N42,'Winning % Over Time'!$B42:$AG42),0)</f>
        <v>32</v>
      </c>
      <c r="P42">
        <f>ROUNDDOWN(_xlfn.RANK.AVG('Winning % Over Time'!O42,'Winning % Over Time'!$B42:$AG42),0)</f>
        <v>14</v>
      </c>
      <c r="Q42">
        <f>ROUNDDOWN(_xlfn.RANK.AVG('Winning % Over Time'!P42,'Winning % Over Time'!$B42:$AG42),0)</f>
        <v>11</v>
      </c>
      <c r="R42">
        <f>ROUNDDOWN(_xlfn.RANK.AVG('Winning % Over Time'!Q42,'Winning % Over Time'!$B42:$AG42),0)</f>
        <v>10</v>
      </c>
      <c r="S42">
        <f>ROUNDDOWN(_xlfn.RANK.AVG('Winning % Over Time'!R42,'Winning % Over Time'!$B42:$AG42),0)</f>
        <v>3</v>
      </c>
      <c r="T42">
        <f>ROUNDDOWN(_xlfn.RANK.AVG('Winning % Over Time'!S42,'Winning % Over Time'!$B42:$AG42),0)</f>
        <v>8</v>
      </c>
      <c r="U42">
        <f>ROUNDDOWN(_xlfn.RANK.AVG('Winning % Over Time'!T42,'Winning % Over Time'!$B42:$AG42),0)</f>
        <v>22</v>
      </c>
      <c r="V42">
        <f>ROUNDDOWN(_xlfn.RANK.AVG('Winning % Over Time'!U42,'Winning % Over Time'!$B42:$AG42),0)</f>
        <v>5</v>
      </c>
      <c r="W42">
        <f>ROUNDDOWN(_xlfn.RANK.AVG('Winning % Over Time'!V42,'Winning % Over Time'!$B42:$AG42),0)</f>
        <v>2</v>
      </c>
      <c r="X42">
        <f>ROUNDDOWN(_xlfn.RANK.AVG('Winning % Over Time'!W42,'Winning % Over Time'!$B42:$AG42),0)</f>
        <v>16</v>
      </c>
      <c r="Y42">
        <f>ROUNDDOWN(_xlfn.RANK.AVG('Winning % Over Time'!X42,'Winning % Over Time'!$B42:$AG42),0)</f>
        <v>29</v>
      </c>
      <c r="Z42">
        <f>ROUNDDOWN(_xlfn.RANK.AVG('Winning % Over Time'!Y42,'Winning % Over Time'!$B42:$AG42),0)</f>
        <v>21</v>
      </c>
      <c r="AA42">
        <f>ROUNDDOWN(_xlfn.RANK.AVG('Winning % Over Time'!Z42,'Winning % Over Time'!$B42:$AG42),0)</f>
        <v>25</v>
      </c>
      <c r="AB42">
        <f>ROUNDDOWN(_xlfn.RANK.AVG('Winning % Over Time'!AA42,'Winning % Over Time'!$B42:$AG42),0)</f>
        <v>14</v>
      </c>
      <c r="AC42">
        <f>ROUNDDOWN(_xlfn.RANK.AVG('Winning % Over Time'!AB42,'Winning % Over Time'!$B42:$AG42),0)</f>
        <v>4</v>
      </c>
      <c r="AD42">
        <f>ROUNDDOWN(_xlfn.RANK.AVG('Winning % Over Time'!AC42,'Winning % Over Time'!$B42:$AG42),0)</f>
        <v>6</v>
      </c>
      <c r="AE42">
        <f>ROUNDDOWN(_xlfn.RANK.AVG('Winning % Over Time'!AD42,'Winning % Over Time'!$B42:$AG42),0)</f>
        <v>18</v>
      </c>
      <c r="AF42">
        <f>ROUNDDOWN(_xlfn.RANK.AVG('Winning % Over Time'!AE42,'Winning % Over Time'!$B42:$AG42),0)</f>
        <v>31</v>
      </c>
      <c r="AG42">
        <f>ROUNDDOWN(_xlfn.RANK.AVG('Winning % Over Time'!AF42,'Winning % Over Time'!$B42:$AG42),0)</f>
        <v>20</v>
      </c>
      <c r="AH42">
        <f>ROUNDDOWN(_xlfn.RANK.AVG('Winning % Over Time'!AG42,'Winning % Over Time'!$B42:$AG42),0)</f>
        <v>9</v>
      </c>
      <c r="AI42">
        <f t="shared" si="0"/>
        <v>32</v>
      </c>
    </row>
    <row r="43" spans="1:35" ht="15.75" customHeight="1" x14ac:dyDescent="0.2">
      <c r="A43" s="1">
        <v>2007</v>
      </c>
      <c r="B43" s="21">
        <f>'Points Per Year'!AI43+SUM(B42)</f>
        <v>0</v>
      </c>
      <c r="C43">
        <f>ROUNDDOWN(_xlfn.RANK.AVG('Winning % Over Time'!B43,'Winning % Over Time'!$B43:$AG43),0)</f>
        <v>28</v>
      </c>
      <c r="D43">
        <f>ROUNDDOWN(_xlfn.RANK.AVG('Winning % Over Time'!C43,'Winning % Over Time'!$B43:$AG43),0)</f>
        <v>30</v>
      </c>
      <c r="E43">
        <f>ROUNDDOWN(_xlfn.RANK.AVG('Winning % Over Time'!D43,'Winning % Over Time'!$B43:$AG43),0)</f>
        <v>15</v>
      </c>
      <c r="F43">
        <f>ROUNDDOWN(_xlfn.RANK.AVG('Winning % Over Time'!E43,'Winning % Over Time'!$B43:$AG43),0)</f>
        <v>23</v>
      </c>
      <c r="G43">
        <f>ROUNDDOWN(_xlfn.RANK.AVG('Winning % Over Time'!F43,'Winning % Over Time'!$B43:$AG43),0)</f>
        <v>24</v>
      </c>
      <c r="H43">
        <f>ROUNDDOWN(_xlfn.RANK.AVG('Winning % Over Time'!G43,'Winning % Over Time'!$B43:$AG43),0)</f>
        <v>18</v>
      </c>
      <c r="I43">
        <f>ROUNDDOWN(_xlfn.RANK.AVG('Winning % Over Time'!H43,'Winning % Over Time'!$B43:$AG43),0)</f>
        <v>26</v>
      </c>
      <c r="J43">
        <f>ROUNDDOWN(_xlfn.RANK.AVG('Winning % Over Time'!I43,'Winning % Over Time'!$B43:$AG43),0)</f>
        <v>19</v>
      </c>
      <c r="K43">
        <f>ROUNDDOWN(_xlfn.RANK.AVG('Winning % Over Time'!J43,'Winning % Over Time'!$B43:$AG43),0)</f>
        <v>1</v>
      </c>
      <c r="L43">
        <f>ROUNDDOWN(_xlfn.RANK.AVG('Winning % Over Time'!K43,'Winning % Over Time'!$B43:$AG43),0)</f>
        <v>6</v>
      </c>
      <c r="M43">
        <f>ROUNDDOWN(_xlfn.RANK.AVG('Winning % Over Time'!L43,'Winning % Over Time'!$B43:$AG43),0)</f>
        <v>27</v>
      </c>
      <c r="N43">
        <f>ROUNDDOWN(_xlfn.RANK.AVG('Winning % Over Time'!M43,'Winning % Over Time'!$B43:$AG43),0)</f>
        <v>12</v>
      </c>
      <c r="O43">
        <f>ROUNDDOWN(_xlfn.RANK.AVG('Winning % Over Time'!N43,'Winning % Over Time'!$B43:$AG43),0)</f>
        <v>32</v>
      </c>
      <c r="P43">
        <f>ROUNDDOWN(_xlfn.RANK.AVG('Winning % Over Time'!O43,'Winning % Over Time'!$B43:$AG43),0)</f>
        <v>13</v>
      </c>
      <c r="Q43">
        <f>ROUNDDOWN(_xlfn.RANK.AVG('Winning % Over Time'!P43,'Winning % Over Time'!$B43:$AG43),0)</f>
        <v>10</v>
      </c>
      <c r="R43">
        <f>ROUNDDOWN(_xlfn.RANK.AVG('Winning % Over Time'!Q43,'Winning % Over Time'!$B43:$AG43),0)</f>
        <v>11</v>
      </c>
      <c r="S43">
        <f>ROUNDDOWN(_xlfn.RANK.AVG('Winning % Over Time'!R43,'Winning % Over Time'!$B43:$AG43),0)</f>
        <v>2</v>
      </c>
      <c r="T43">
        <f>ROUNDDOWN(_xlfn.RANK.AVG('Winning % Over Time'!S43,'Winning % Over Time'!$B43:$AG43),0)</f>
        <v>8</v>
      </c>
      <c r="U43">
        <f>ROUNDDOWN(_xlfn.RANK.AVG('Winning % Over Time'!T43,'Winning % Over Time'!$B43:$AG43),0)</f>
        <v>22</v>
      </c>
      <c r="V43">
        <f>ROUNDDOWN(_xlfn.RANK.AVG('Winning % Over Time'!U43,'Winning % Over Time'!$B43:$AG43),0)</f>
        <v>5</v>
      </c>
      <c r="W43">
        <f>ROUNDDOWN(_xlfn.RANK.AVG('Winning % Over Time'!V43,'Winning % Over Time'!$B43:$AG43),0)</f>
        <v>3</v>
      </c>
      <c r="X43">
        <f>ROUNDDOWN(_xlfn.RANK.AVG('Winning % Over Time'!W43,'Winning % Over Time'!$B43:$AG43),0)</f>
        <v>14</v>
      </c>
      <c r="Y43">
        <f>ROUNDDOWN(_xlfn.RANK.AVG('Winning % Over Time'!X43,'Winning % Over Time'!$B43:$AG43),0)</f>
        <v>29</v>
      </c>
      <c r="Z43">
        <f>ROUNDDOWN(_xlfn.RANK.AVG('Winning % Over Time'!Y43,'Winning % Over Time'!$B43:$AG43),0)</f>
        <v>21</v>
      </c>
      <c r="AA43">
        <f>ROUNDDOWN(_xlfn.RANK.AVG('Winning % Over Time'!Z43,'Winning % Over Time'!$B43:$AG43),0)</f>
        <v>25</v>
      </c>
      <c r="AB43">
        <f>ROUNDDOWN(_xlfn.RANK.AVG('Winning % Over Time'!AA43,'Winning % Over Time'!$B43:$AG43),0)</f>
        <v>16</v>
      </c>
      <c r="AC43">
        <f>ROUNDDOWN(_xlfn.RANK.AVG('Winning % Over Time'!AB43,'Winning % Over Time'!$B43:$AG43),0)</f>
        <v>4</v>
      </c>
      <c r="AD43">
        <f>ROUNDDOWN(_xlfn.RANK.AVG('Winning % Over Time'!AC43,'Winning % Over Time'!$B43:$AG43),0)</f>
        <v>7</v>
      </c>
      <c r="AE43">
        <f>ROUNDDOWN(_xlfn.RANK.AVG('Winning % Over Time'!AD43,'Winning % Over Time'!$B43:$AG43),0)</f>
        <v>17</v>
      </c>
      <c r="AF43">
        <f>ROUNDDOWN(_xlfn.RANK.AVG('Winning % Over Time'!AE43,'Winning % Over Time'!$B43:$AG43),0)</f>
        <v>31</v>
      </c>
      <c r="AG43">
        <f>ROUNDDOWN(_xlfn.RANK.AVG('Winning % Over Time'!AF43,'Winning % Over Time'!$B43:$AG43),0)</f>
        <v>20</v>
      </c>
      <c r="AH43">
        <f>ROUNDDOWN(_xlfn.RANK.AVG('Winning % Over Time'!AG43,'Winning % Over Time'!$B43:$AG43),0)</f>
        <v>9</v>
      </c>
      <c r="AI43">
        <f t="shared" si="0"/>
        <v>32</v>
      </c>
    </row>
    <row r="44" spans="1:35" ht="15.75" customHeight="1" x14ac:dyDescent="0.2">
      <c r="A44" s="1">
        <v>2008</v>
      </c>
      <c r="B44" s="21">
        <f>'Points Per Year'!AI44+SUM(B43)</f>
        <v>0</v>
      </c>
      <c r="C44">
        <f>ROUNDDOWN(_xlfn.RANK.AVG('Winning % Over Time'!B44,'Winning % Over Time'!$B44:$AG44),0)</f>
        <v>27</v>
      </c>
      <c r="D44">
        <f>ROUNDDOWN(_xlfn.RANK.AVG('Winning % Over Time'!C44,'Winning % Over Time'!$B44:$AG44),0)</f>
        <v>30</v>
      </c>
      <c r="E44">
        <f>ROUNDDOWN(_xlfn.RANK.AVG('Winning % Over Time'!D44,'Winning % Over Time'!$B44:$AG44),0)</f>
        <v>12</v>
      </c>
      <c r="F44">
        <f>ROUNDDOWN(_xlfn.RANK.AVG('Winning % Over Time'!E44,'Winning % Over Time'!$B44:$AG44),0)</f>
        <v>24</v>
      </c>
      <c r="G44">
        <f>ROUNDDOWN(_xlfn.RANK.AVG('Winning % Over Time'!F44,'Winning % Over Time'!$B44:$AG44),0)</f>
        <v>21</v>
      </c>
      <c r="H44">
        <f>ROUNDDOWN(_xlfn.RANK.AVG('Winning % Over Time'!G44,'Winning % Over Time'!$B44:$AG44),0)</f>
        <v>17</v>
      </c>
      <c r="I44">
        <f>ROUNDDOWN(_xlfn.RANK.AVG('Winning % Over Time'!H44,'Winning % Over Time'!$B44:$AG44),0)</f>
        <v>26</v>
      </c>
      <c r="J44">
        <f>ROUNDDOWN(_xlfn.RANK.AVG('Winning % Over Time'!I44,'Winning % Over Time'!$B44:$AG44),0)</f>
        <v>22</v>
      </c>
      <c r="K44">
        <f>ROUNDDOWN(_xlfn.RANK.AVG('Winning % Over Time'!J44,'Winning % Over Time'!$B44:$AG44),0)</f>
        <v>1</v>
      </c>
      <c r="L44">
        <f>ROUNDDOWN(_xlfn.RANK.AVG('Winning % Over Time'!K44,'Winning % Over Time'!$B44:$AG44),0)</f>
        <v>6</v>
      </c>
      <c r="M44">
        <f>ROUNDDOWN(_xlfn.RANK.AVG('Winning % Over Time'!L44,'Winning % Over Time'!$B44:$AG44),0)</f>
        <v>27</v>
      </c>
      <c r="N44">
        <f>ROUNDDOWN(_xlfn.RANK.AVG('Winning % Over Time'!M44,'Winning % Over Time'!$B44:$AG44),0)</f>
        <v>13</v>
      </c>
      <c r="O44">
        <f>ROUNDDOWN(_xlfn.RANK.AVG('Winning % Over Time'!N44,'Winning % Over Time'!$B44:$AG44),0)</f>
        <v>32</v>
      </c>
      <c r="P44">
        <f>ROUNDDOWN(_xlfn.RANK.AVG('Winning % Over Time'!O44,'Winning % Over Time'!$B44:$AG44),0)</f>
        <v>14</v>
      </c>
      <c r="Q44">
        <f>ROUNDDOWN(_xlfn.RANK.AVG('Winning % Over Time'!P44,'Winning % Over Time'!$B44:$AG44),0)</f>
        <v>10</v>
      </c>
      <c r="R44">
        <f>ROUNDDOWN(_xlfn.RANK.AVG('Winning % Over Time'!Q44,'Winning % Over Time'!$B44:$AG44),0)</f>
        <v>11</v>
      </c>
      <c r="S44">
        <f>ROUNDDOWN(_xlfn.RANK.AVG('Winning % Over Time'!R44,'Winning % Over Time'!$B44:$AG44),0)</f>
        <v>4</v>
      </c>
      <c r="T44">
        <f>ROUNDDOWN(_xlfn.RANK.AVG('Winning % Over Time'!S44,'Winning % Over Time'!$B44:$AG44),0)</f>
        <v>9</v>
      </c>
      <c r="U44">
        <f>ROUNDDOWN(_xlfn.RANK.AVG('Winning % Over Time'!T44,'Winning % Over Time'!$B44:$AG44),0)</f>
        <v>23</v>
      </c>
      <c r="V44">
        <f>ROUNDDOWN(_xlfn.RANK.AVG('Winning % Over Time'!U44,'Winning % Over Time'!$B44:$AG44),0)</f>
        <v>5</v>
      </c>
      <c r="W44">
        <f>ROUNDDOWN(_xlfn.RANK.AVG('Winning % Over Time'!V44,'Winning % Over Time'!$B44:$AG44),0)</f>
        <v>2</v>
      </c>
      <c r="X44">
        <f>ROUNDDOWN(_xlfn.RANK.AVG('Winning % Over Time'!W44,'Winning % Over Time'!$B44:$AG44),0)</f>
        <v>15</v>
      </c>
      <c r="Y44">
        <f>ROUNDDOWN(_xlfn.RANK.AVG('Winning % Over Time'!X44,'Winning % Over Time'!$B44:$AG44),0)</f>
        <v>29</v>
      </c>
      <c r="Z44">
        <f>ROUNDDOWN(_xlfn.RANK.AVG('Winning % Over Time'!Y44,'Winning % Over Time'!$B44:$AG44),0)</f>
        <v>20</v>
      </c>
      <c r="AA44">
        <f>ROUNDDOWN(_xlfn.RANK.AVG('Winning % Over Time'!Z44,'Winning % Over Time'!$B44:$AG44),0)</f>
        <v>25</v>
      </c>
      <c r="AB44">
        <f>ROUNDDOWN(_xlfn.RANK.AVG('Winning % Over Time'!AA44,'Winning % Over Time'!$B44:$AG44),0)</f>
        <v>16</v>
      </c>
      <c r="AC44">
        <f>ROUNDDOWN(_xlfn.RANK.AVG('Winning % Over Time'!AB44,'Winning % Over Time'!$B44:$AG44),0)</f>
        <v>3</v>
      </c>
      <c r="AD44">
        <f>ROUNDDOWN(_xlfn.RANK.AVG('Winning % Over Time'!AC44,'Winning % Over Time'!$B44:$AG44),0)</f>
        <v>7</v>
      </c>
      <c r="AE44">
        <f>ROUNDDOWN(_xlfn.RANK.AVG('Winning % Over Time'!AD44,'Winning % Over Time'!$B44:$AG44),0)</f>
        <v>19</v>
      </c>
      <c r="AF44">
        <f>ROUNDDOWN(_xlfn.RANK.AVG('Winning % Over Time'!AE44,'Winning % Over Time'!$B44:$AG44),0)</f>
        <v>31</v>
      </c>
      <c r="AG44">
        <f>ROUNDDOWN(_xlfn.RANK.AVG('Winning % Over Time'!AF44,'Winning % Over Time'!$B44:$AG44),0)</f>
        <v>18</v>
      </c>
      <c r="AH44">
        <f>ROUNDDOWN(_xlfn.RANK.AVG('Winning % Over Time'!AG44,'Winning % Over Time'!$B44:$AG44),0)</f>
        <v>8</v>
      </c>
      <c r="AI44">
        <f t="shared" si="0"/>
        <v>32</v>
      </c>
    </row>
    <row r="45" spans="1:35" ht="15.75" customHeight="1" x14ac:dyDescent="0.2">
      <c r="A45" s="1">
        <v>2009</v>
      </c>
      <c r="B45" s="21">
        <f>'Points Per Year'!AI45+SUM(B44)</f>
        <v>0</v>
      </c>
      <c r="C45">
        <f>ROUNDDOWN(_xlfn.RANK.AVG('Winning % Over Time'!B45,'Winning % Over Time'!$B45:$AG45),0)</f>
        <v>28</v>
      </c>
      <c r="D45">
        <f>ROUNDDOWN(_xlfn.RANK.AVG('Winning % Over Time'!C45,'Winning % Over Time'!$B45:$AG45),0)</f>
        <v>29</v>
      </c>
      <c r="E45">
        <f>ROUNDDOWN(_xlfn.RANK.AVG('Winning % Over Time'!D45,'Winning % Over Time'!$B45:$AG45),0)</f>
        <v>13</v>
      </c>
      <c r="F45">
        <f>ROUNDDOWN(_xlfn.RANK.AVG('Winning % Over Time'!E45,'Winning % Over Time'!$B45:$AG45),0)</f>
        <v>24</v>
      </c>
      <c r="G45">
        <f>ROUNDDOWN(_xlfn.RANK.AVG('Winning % Over Time'!F45,'Winning % Over Time'!$B45:$AG45),0)</f>
        <v>21</v>
      </c>
      <c r="H45">
        <f>ROUNDDOWN(_xlfn.RANK.AVG('Winning % Over Time'!G45,'Winning % Over Time'!$B45:$AG45),0)</f>
        <v>18</v>
      </c>
      <c r="I45">
        <f>ROUNDDOWN(_xlfn.RANK.AVG('Winning % Over Time'!H45,'Winning % Over Time'!$B45:$AG45),0)</f>
        <v>26</v>
      </c>
      <c r="J45">
        <f>ROUNDDOWN(_xlfn.RANK.AVG('Winning % Over Time'!I45,'Winning % Over Time'!$B45:$AG45),0)</f>
        <v>23</v>
      </c>
      <c r="K45">
        <f>ROUNDDOWN(_xlfn.RANK.AVG('Winning % Over Time'!J45,'Winning % Over Time'!$B45:$AG45),0)</f>
        <v>1</v>
      </c>
      <c r="L45">
        <f>ROUNDDOWN(_xlfn.RANK.AVG('Winning % Over Time'!K45,'Winning % Over Time'!$B45:$AG45),0)</f>
        <v>6</v>
      </c>
      <c r="M45">
        <f>ROUNDDOWN(_xlfn.RANK.AVG('Winning % Over Time'!L45,'Winning % Over Time'!$B45:$AG45),0)</f>
        <v>30</v>
      </c>
      <c r="N45">
        <f>ROUNDDOWN(_xlfn.RANK.AVG('Winning % Over Time'!M45,'Winning % Over Time'!$B45:$AG45),0)</f>
        <v>11</v>
      </c>
      <c r="O45">
        <f>ROUNDDOWN(_xlfn.RANK.AVG('Winning % Over Time'!N45,'Winning % Over Time'!$B45:$AG45),0)</f>
        <v>32</v>
      </c>
      <c r="P45">
        <f>ROUNDDOWN(_xlfn.RANK.AVG('Winning % Over Time'!O45,'Winning % Over Time'!$B45:$AG45),0)</f>
        <v>10</v>
      </c>
      <c r="Q45">
        <f>ROUNDDOWN(_xlfn.RANK.AVG('Winning % Over Time'!P45,'Winning % Over Time'!$B45:$AG45),0)</f>
        <v>11</v>
      </c>
      <c r="R45">
        <f>ROUNDDOWN(_xlfn.RANK.AVG('Winning % Over Time'!Q45,'Winning % Over Time'!$B45:$AG45),0)</f>
        <v>14</v>
      </c>
      <c r="S45">
        <f>ROUNDDOWN(_xlfn.RANK.AVG('Winning % Over Time'!R45,'Winning % Over Time'!$B45:$AG45),0)</f>
        <v>5</v>
      </c>
      <c r="T45">
        <f>ROUNDDOWN(_xlfn.RANK.AVG('Winning % Over Time'!S45,'Winning % Over Time'!$B45:$AG45),0)</f>
        <v>9</v>
      </c>
      <c r="U45">
        <f>ROUNDDOWN(_xlfn.RANK.AVG('Winning % Over Time'!T45,'Winning % Over Time'!$B45:$AG45),0)</f>
        <v>20</v>
      </c>
      <c r="V45">
        <f>ROUNDDOWN(_xlfn.RANK.AVG('Winning % Over Time'!U45,'Winning % Over Time'!$B45:$AG45),0)</f>
        <v>4</v>
      </c>
      <c r="W45">
        <f>ROUNDDOWN(_xlfn.RANK.AVG('Winning % Over Time'!V45,'Winning % Over Time'!$B45:$AG45),0)</f>
        <v>2</v>
      </c>
      <c r="X45">
        <f>ROUNDDOWN(_xlfn.RANK.AVG('Winning % Over Time'!W45,'Winning % Over Time'!$B45:$AG45),0)</f>
        <v>15</v>
      </c>
      <c r="Y45">
        <f>ROUNDDOWN(_xlfn.RANK.AVG('Winning % Over Time'!X45,'Winning % Over Time'!$B45:$AG45),0)</f>
        <v>27</v>
      </c>
      <c r="Z45">
        <f>ROUNDDOWN(_xlfn.RANK.AVG('Winning % Over Time'!Y45,'Winning % Over Time'!$B45:$AG45),0)</f>
        <v>19</v>
      </c>
      <c r="AA45">
        <f>ROUNDDOWN(_xlfn.RANK.AVG('Winning % Over Time'!Z45,'Winning % Over Time'!$B45:$AG45),0)</f>
        <v>25</v>
      </c>
      <c r="AB45">
        <f>ROUNDDOWN(_xlfn.RANK.AVG('Winning % Over Time'!AA45,'Winning % Over Time'!$B45:$AG45),0)</f>
        <v>16</v>
      </c>
      <c r="AC45">
        <f>ROUNDDOWN(_xlfn.RANK.AVG('Winning % Over Time'!AB45,'Winning % Over Time'!$B45:$AG45),0)</f>
        <v>3</v>
      </c>
      <c r="AD45">
        <f>ROUNDDOWN(_xlfn.RANK.AVG('Winning % Over Time'!AC45,'Winning % Over Time'!$B45:$AG45),0)</f>
        <v>7</v>
      </c>
      <c r="AE45">
        <f>ROUNDDOWN(_xlfn.RANK.AVG('Winning % Over Time'!AD45,'Winning % Over Time'!$B45:$AG45),0)</f>
        <v>22</v>
      </c>
      <c r="AF45">
        <f>ROUNDDOWN(_xlfn.RANK.AVG('Winning % Over Time'!AE45,'Winning % Over Time'!$B45:$AG45),0)</f>
        <v>31</v>
      </c>
      <c r="AG45">
        <f>ROUNDDOWN(_xlfn.RANK.AVG('Winning % Over Time'!AF45,'Winning % Over Time'!$B45:$AG45),0)</f>
        <v>17</v>
      </c>
      <c r="AH45">
        <f>ROUNDDOWN(_xlfn.RANK.AVG('Winning % Over Time'!AG45,'Winning % Over Time'!$B45:$AG45),0)</f>
        <v>8</v>
      </c>
      <c r="AI45">
        <f t="shared" si="0"/>
        <v>32</v>
      </c>
    </row>
    <row r="46" spans="1:35" ht="15.75" customHeight="1" x14ac:dyDescent="0.2">
      <c r="A46" s="1">
        <v>2010</v>
      </c>
      <c r="B46" s="21">
        <f>'Points Per Year'!AI46+SUM(B45)</f>
        <v>0</v>
      </c>
      <c r="C46">
        <f>ROUNDDOWN(_xlfn.RANK.AVG('Winning % Over Time'!B46,'Winning % Over Time'!$B46:$AG46),0)</f>
        <v>29</v>
      </c>
      <c r="D46">
        <f>ROUNDDOWN(_xlfn.RANK.AVG('Winning % Over Time'!C46,'Winning % Over Time'!$B46:$AG46),0)</f>
        <v>28</v>
      </c>
      <c r="E46">
        <f>ROUNDDOWN(_xlfn.RANK.AVG('Winning % Over Time'!D46,'Winning % Over Time'!$B46:$AG46),0)</f>
        <v>9</v>
      </c>
      <c r="F46">
        <f>ROUNDDOWN(_xlfn.RANK.AVG('Winning % Over Time'!E46,'Winning % Over Time'!$B46:$AG46),0)</f>
        <v>25</v>
      </c>
      <c r="G46">
        <f>ROUNDDOWN(_xlfn.RANK.AVG('Winning % Over Time'!F46,'Winning % Over Time'!$B46:$AG46),0)</f>
        <v>24</v>
      </c>
      <c r="H46">
        <f>ROUNDDOWN(_xlfn.RANK.AVG('Winning % Over Time'!G46,'Winning % Over Time'!$B46:$AG46),0)</f>
        <v>17</v>
      </c>
      <c r="I46">
        <f>ROUNDDOWN(_xlfn.RANK.AVG('Winning % Over Time'!H46,'Winning % Over Time'!$B46:$AG46),0)</f>
        <v>26</v>
      </c>
      <c r="J46">
        <f>ROUNDDOWN(_xlfn.RANK.AVG('Winning % Over Time'!I46,'Winning % Over Time'!$B46:$AG46),0)</f>
        <v>22</v>
      </c>
      <c r="K46">
        <f>ROUNDDOWN(_xlfn.RANK.AVG('Winning % Over Time'!J46,'Winning % Over Time'!$B46:$AG46),0)</f>
        <v>1</v>
      </c>
      <c r="L46">
        <f>ROUNDDOWN(_xlfn.RANK.AVG('Winning % Over Time'!K46,'Winning % Over Time'!$B46:$AG46),0)</f>
        <v>6</v>
      </c>
      <c r="M46">
        <f>ROUNDDOWN(_xlfn.RANK.AVG('Winning % Over Time'!L46,'Winning % Over Time'!$B46:$AG46),0)</f>
        <v>30</v>
      </c>
      <c r="N46">
        <f>ROUNDDOWN(_xlfn.RANK.AVG('Winning % Over Time'!M46,'Winning % Over Time'!$B46:$AG46),0)</f>
        <v>12</v>
      </c>
      <c r="O46">
        <f>ROUNDDOWN(_xlfn.RANK.AVG('Winning % Over Time'!N46,'Winning % Over Time'!$B46:$AG46),0)</f>
        <v>32</v>
      </c>
      <c r="P46">
        <f>ROUNDDOWN(_xlfn.RANK.AVG('Winning % Over Time'!O46,'Winning % Over Time'!$B46:$AG46),0)</f>
        <v>11</v>
      </c>
      <c r="Q46">
        <f>ROUNDDOWN(_xlfn.RANK.AVG('Winning % Over Time'!P46,'Winning % Over Time'!$B46:$AG46),0)</f>
        <v>14</v>
      </c>
      <c r="R46">
        <f>ROUNDDOWN(_xlfn.RANK.AVG('Winning % Over Time'!Q46,'Winning % Over Time'!$B46:$AG46),0)</f>
        <v>15</v>
      </c>
      <c r="S46">
        <f>ROUNDDOWN(_xlfn.RANK.AVG('Winning % Over Time'!R46,'Winning % Over Time'!$B46:$AG46),0)</f>
        <v>5</v>
      </c>
      <c r="T46">
        <f>ROUNDDOWN(_xlfn.RANK.AVG('Winning % Over Time'!S46,'Winning % Over Time'!$B46:$AG46),0)</f>
        <v>10</v>
      </c>
      <c r="U46">
        <f>ROUNDDOWN(_xlfn.RANK.AVG('Winning % Over Time'!T46,'Winning % Over Time'!$B46:$AG46),0)</f>
        <v>20</v>
      </c>
      <c r="V46">
        <f>ROUNDDOWN(_xlfn.RANK.AVG('Winning % Over Time'!U46,'Winning % Over Time'!$B46:$AG46),0)</f>
        <v>4</v>
      </c>
      <c r="W46">
        <f>ROUNDDOWN(_xlfn.RANK.AVG('Winning % Over Time'!V46,'Winning % Over Time'!$B46:$AG46),0)</f>
        <v>3</v>
      </c>
      <c r="X46">
        <f>ROUNDDOWN(_xlfn.RANK.AVG('Winning % Over Time'!W46,'Winning % Over Time'!$B46:$AG46),0)</f>
        <v>13</v>
      </c>
      <c r="Y46">
        <f>ROUNDDOWN(_xlfn.RANK.AVG('Winning % Over Time'!X46,'Winning % Over Time'!$B46:$AG46),0)</f>
        <v>27</v>
      </c>
      <c r="Z46">
        <f>ROUNDDOWN(_xlfn.RANK.AVG('Winning % Over Time'!Y46,'Winning % Over Time'!$B46:$AG46),0)</f>
        <v>18</v>
      </c>
      <c r="AA46">
        <f>ROUNDDOWN(_xlfn.RANK.AVG('Winning % Over Time'!Z46,'Winning % Over Time'!$B46:$AG46),0)</f>
        <v>23</v>
      </c>
      <c r="AB46">
        <f>ROUNDDOWN(_xlfn.RANK.AVG('Winning % Over Time'!AA46,'Winning % Over Time'!$B46:$AG46),0)</f>
        <v>16</v>
      </c>
      <c r="AC46">
        <f>ROUNDDOWN(_xlfn.RANK.AVG('Winning % Over Time'!AB46,'Winning % Over Time'!$B46:$AG46),0)</f>
        <v>2</v>
      </c>
      <c r="AD46">
        <f>ROUNDDOWN(_xlfn.RANK.AVG('Winning % Over Time'!AC46,'Winning % Over Time'!$B46:$AG46),0)</f>
        <v>7</v>
      </c>
      <c r="AE46">
        <f>ROUNDDOWN(_xlfn.RANK.AVG('Winning % Over Time'!AD46,'Winning % Over Time'!$B46:$AG46),0)</f>
        <v>21</v>
      </c>
      <c r="AF46">
        <f>ROUNDDOWN(_xlfn.RANK.AVG('Winning % Over Time'!AE46,'Winning % Over Time'!$B46:$AG46),0)</f>
        <v>31</v>
      </c>
      <c r="AG46">
        <f>ROUNDDOWN(_xlfn.RANK.AVG('Winning % Over Time'!AF46,'Winning % Over Time'!$B46:$AG46),0)</f>
        <v>19</v>
      </c>
      <c r="AH46">
        <f>ROUNDDOWN(_xlfn.RANK.AVG('Winning % Over Time'!AG46,'Winning % Over Time'!$B46:$AG46),0)</f>
        <v>8</v>
      </c>
      <c r="AI46">
        <f t="shared" si="0"/>
        <v>32</v>
      </c>
    </row>
    <row r="47" spans="1:35" ht="15.75" customHeight="1" x14ac:dyDescent="0.2">
      <c r="A47" s="1">
        <v>2011</v>
      </c>
      <c r="B47" s="21">
        <f>'Points Per Year'!AI47+SUM(B46)</f>
        <v>0</v>
      </c>
      <c r="C47">
        <f>ROUNDDOWN(_xlfn.RANK.AVG('Winning % Over Time'!B47,'Winning % Over Time'!$B47:$AG47),0)</f>
        <v>29</v>
      </c>
      <c r="D47">
        <f>ROUNDDOWN(_xlfn.RANK.AVG('Winning % Over Time'!C47,'Winning % Over Time'!$B47:$AG47),0)</f>
        <v>28</v>
      </c>
      <c r="E47">
        <f>ROUNDDOWN(_xlfn.RANK.AVG('Winning % Over Time'!D47,'Winning % Over Time'!$B47:$AG47),0)</f>
        <v>8</v>
      </c>
      <c r="F47">
        <f>ROUNDDOWN(_xlfn.RANK.AVG('Winning % Over Time'!E47,'Winning % Over Time'!$B47:$AG47),0)</f>
        <v>24</v>
      </c>
      <c r="G47">
        <f>ROUNDDOWN(_xlfn.RANK.AVG('Winning % Over Time'!F47,'Winning % Over Time'!$B47:$AG47),0)</f>
        <v>25</v>
      </c>
      <c r="H47">
        <f>ROUNDDOWN(_xlfn.RANK.AVG('Winning % Over Time'!G47,'Winning % Over Time'!$B47:$AG47),0)</f>
        <v>17</v>
      </c>
      <c r="I47">
        <f>ROUNDDOWN(_xlfn.RANK.AVG('Winning % Over Time'!H47,'Winning % Over Time'!$B47:$AG47),0)</f>
        <v>26</v>
      </c>
      <c r="J47">
        <f>ROUNDDOWN(_xlfn.RANK.AVG('Winning % Over Time'!I47,'Winning % Over Time'!$B47:$AG47),0)</f>
        <v>23</v>
      </c>
      <c r="K47">
        <f>ROUNDDOWN(_xlfn.RANK.AVG('Winning % Over Time'!J47,'Winning % Over Time'!$B47:$AG47),0)</f>
        <v>1</v>
      </c>
      <c r="L47">
        <f>ROUNDDOWN(_xlfn.RANK.AVG('Winning % Over Time'!K47,'Winning % Over Time'!$B47:$AG47),0)</f>
        <v>7</v>
      </c>
      <c r="M47">
        <f>ROUNDDOWN(_xlfn.RANK.AVG('Winning % Over Time'!L47,'Winning % Over Time'!$B47:$AG47),0)</f>
        <v>30</v>
      </c>
      <c r="N47">
        <f>ROUNDDOWN(_xlfn.RANK.AVG('Winning % Over Time'!M47,'Winning % Over Time'!$B47:$AG47),0)</f>
        <v>10</v>
      </c>
      <c r="O47">
        <f>ROUNDDOWN(_xlfn.RANK.AVG('Winning % Over Time'!N47,'Winning % Over Time'!$B47:$AG47),0)</f>
        <v>31</v>
      </c>
      <c r="P47">
        <f>ROUNDDOWN(_xlfn.RANK.AVG('Winning % Over Time'!O47,'Winning % Over Time'!$B47:$AG47),0)</f>
        <v>13</v>
      </c>
      <c r="Q47">
        <f>ROUNDDOWN(_xlfn.RANK.AVG('Winning % Over Time'!P47,'Winning % Over Time'!$B47:$AG47),0)</f>
        <v>16</v>
      </c>
      <c r="R47">
        <f>ROUNDDOWN(_xlfn.RANK.AVG('Winning % Over Time'!Q47,'Winning % Over Time'!$B47:$AG47),0)</f>
        <v>14</v>
      </c>
      <c r="S47">
        <f>ROUNDDOWN(_xlfn.RANK.AVG('Winning % Over Time'!R47,'Winning % Over Time'!$B47:$AG47),0)</f>
        <v>4</v>
      </c>
      <c r="T47">
        <f>ROUNDDOWN(_xlfn.RANK.AVG('Winning % Over Time'!S47,'Winning % Over Time'!$B47:$AG47),0)</f>
        <v>12</v>
      </c>
      <c r="U47">
        <f>ROUNDDOWN(_xlfn.RANK.AVG('Winning % Over Time'!T47,'Winning % Over Time'!$B47:$AG47),0)</f>
        <v>20</v>
      </c>
      <c r="V47">
        <f>ROUNDDOWN(_xlfn.RANK.AVG('Winning % Over Time'!U47,'Winning % Over Time'!$B47:$AG47),0)</f>
        <v>5</v>
      </c>
      <c r="W47">
        <f>ROUNDDOWN(_xlfn.RANK.AVG('Winning % Over Time'!V47,'Winning % Over Time'!$B47:$AG47),0)</f>
        <v>3</v>
      </c>
      <c r="X47">
        <f>ROUNDDOWN(_xlfn.RANK.AVG('Winning % Over Time'!W47,'Winning % Over Time'!$B47:$AG47),0)</f>
        <v>11</v>
      </c>
      <c r="Y47">
        <f>ROUNDDOWN(_xlfn.RANK.AVG('Winning % Over Time'!X47,'Winning % Over Time'!$B47:$AG47),0)</f>
        <v>27</v>
      </c>
      <c r="Z47">
        <f>ROUNDDOWN(_xlfn.RANK.AVG('Winning % Over Time'!Y47,'Winning % Over Time'!$B47:$AG47),0)</f>
        <v>18</v>
      </c>
      <c r="AA47">
        <f>ROUNDDOWN(_xlfn.RANK.AVG('Winning % Over Time'!Z47,'Winning % Over Time'!$B47:$AG47),0)</f>
        <v>22</v>
      </c>
      <c r="AB47">
        <f>ROUNDDOWN(_xlfn.RANK.AVG('Winning % Over Time'!AA47,'Winning % Over Time'!$B47:$AG47),0)</f>
        <v>15</v>
      </c>
      <c r="AC47">
        <f>ROUNDDOWN(_xlfn.RANK.AVG('Winning % Over Time'!AB47,'Winning % Over Time'!$B47:$AG47),0)</f>
        <v>2</v>
      </c>
      <c r="AD47">
        <f>ROUNDDOWN(_xlfn.RANK.AVG('Winning % Over Time'!AC47,'Winning % Over Time'!$B47:$AG47),0)</f>
        <v>6</v>
      </c>
      <c r="AE47">
        <f>ROUNDDOWN(_xlfn.RANK.AVG('Winning % Over Time'!AD47,'Winning % Over Time'!$B47:$AG47),0)</f>
        <v>21</v>
      </c>
      <c r="AF47">
        <f>ROUNDDOWN(_xlfn.RANK.AVG('Winning % Over Time'!AE47,'Winning % Over Time'!$B47:$AG47),0)</f>
        <v>32</v>
      </c>
      <c r="AG47">
        <f>ROUNDDOWN(_xlfn.RANK.AVG('Winning % Over Time'!AF47,'Winning % Over Time'!$B47:$AG47),0)</f>
        <v>19</v>
      </c>
      <c r="AH47">
        <f>ROUNDDOWN(_xlfn.RANK.AVG('Winning % Over Time'!AG47,'Winning % Over Time'!$B47:$AG47),0)</f>
        <v>9</v>
      </c>
      <c r="AI47">
        <f t="shared" si="0"/>
        <v>32</v>
      </c>
    </row>
    <row r="48" spans="1:35" ht="15.75" customHeight="1" x14ac:dyDescent="0.2">
      <c r="A48" s="1">
        <v>2012</v>
      </c>
      <c r="B48" s="21">
        <f>'Points Per Year'!AI48+SUM(B47)</f>
        <v>0</v>
      </c>
      <c r="C48">
        <f>ROUNDDOWN(_xlfn.RANK.AVG('Winning % Over Time'!B48,'Winning % Over Time'!$B48:$AG48),0)</f>
        <v>30</v>
      </c>
      <c r="D48">
        <f>ROUNDDOWN(_xlfn.RANK.AVG('Winning % Over Time'!C48,'Winning % Over Time'!$B48:$AG48),0)</f>
        <v>27</v>
      </c>
      <c r="E48">
        <f>ROUNDDOWN(_xlfn.RANK.AVG('Winning % Over Time'!D48,'Winning % Over Time'!$B48:$AG48),0)</f>
        <v>8</v>
      </c>
      <c r="F48">
        <f>ROUNDDOWN(_xlfn.RANK.AVG('Winning % Over Time'!E48,'Winning % Over Time'!$B48:$AG48),0)</f>
        <v>25</v>
      </c>
      <c r="G48">
        <f>ROUNDDOWN(_xlfn.RANK.AVG('Winning % Over Time'!F48,'Winning % Over Time'!$B48:$AG48),0)</f>
        <v>24</v>
      </c>
      <c r="H48">
        <f>ROUNDDOWN(_xlfn.RANK.AVG('Winning % Over Time'!G48,'Winning % Over Time'!$B48:$AG48),0)</f>
        <v>16</v>
      </c>
      <c r="I48">
        <f>ROUNDDOWN(_xlfn.RANK.AVG('Winning % Over Time'!H48,'Winning % Over Time'!$B48:$AG48),0)</f>
        <v>26</v>
      </c>
      <c r="J48">
        <f>ROUNDDOWN(_xlfn.RANK.AVG('Winning % Over Time'!I48,'Winning % Over Time'!$B48:$AG48),0)</f>
        <v>23</v>
      </c>
      <c r="K48">
        <f>ROUNDDOWN(_xlfn.RANK.AVG('Winning % Over Time'!J48,'Winning % Over Time'!$B48:$AG48),0)</f>
        <v>1</v>
      </c>
      <c r="L48">
        <f>ROUNDDOWN(_xlfn.RANK.AVG('Winning % Over Time'!K48,'Winning % Over Time'!$B48:$AG48),0)</f>
        <v>7</v>
      </c>
      <c r="M48">
        <f>ROUNDDOWN(_xlfn.RANK.AVG('Winning % Over Time'!L48,'Winning % Over Time'!$B48:$AG48),0)</f>
        <v>31</v>
      </c>
      <c r="N48">
        <f>ROUNDDOWN(_xlfn.RANK.AVG('Winning % Over Time'!M48,'Winning % Over Time'!$B48:$AG48),0)</f>
        <v>9</v>
      </c>
      <c r="O48">
        <f>ROUNDDOWN(_xlfn.RANK.AVG('Winning % Over Time'!N48,'Winning % Over Time'!$B48:$AG48),0)</f>
        <v>27</v>
      </c>
      <c r="P48">
        <f>ROUNDDOWN(_xlfn.RANK.AVG('Winning % Over Time'!O48,'Winning % Over Time'!$B48:$AG48),0)</f>
        <v>12</v>
      </c>
      <c r="Q48">
        <f>ROUNDDOWN(_xlfn.RANK.AVG('Winning % Over Time'!P48,'Winning % Over Time'!$B48:$AG48),0)</f>
        <v>18</v>
      </c>
      <c r="R48">
        <f>ROUNDDOWN(_xlfn.RANK.AVG('Winning % Over Time'!Q48,'Winning % Over Time'!$B48:$AG48),0)</f>
        <v>14</v>
      </c>
      <c r="S48">
        <f>ROUNDDOWN(_xlfn.RANK.AVG('Winning % Over Time'!R48,'Winning % Over Time'!$B48:$AG48),0)</f>
        <v>6</v>
      </c>
      <c r="T48">
        <f>ROUNDDOWN(_xlfn.RANK.AVG('Winning % Over Time'!S48,'Winning % Over Time'!$B48:$AG48),0)</f>
        <v>13</v>
      </c>
      <c r="U48">
        <f>ROUNDDOWN(_xlfn.RANK.AVG('Winning % Over Time'!T48,'Winning % Over Time'!$B48:$AG48),0)</f>
        <v>20</v>
      </c>
      <c r="V48">
        <f>ROUNDDOWN(_xlfn.RANK.AVG('Winning % Over Time'!U48,'Winning % Over Time'!$B48:$AG48),0)</f>
        <v>4</v>
      </c>
      <c r="W48">
        <f>ROUNDDOWN(_xlfn.RANK.AVG('Winning % Over Time'!V48,'Winning % Over Time'!$B48:$AG48),0)</f>
        <v>3</v>
      </c>
      <c r="X48">
        <f>ROUNDDOWN(_xlfn.RANK.AVG('Winning % Over Time'!W48,'Winning % Over Time'!$B48:$AG48),0)</f>
        <v>11</v>
      </c>
      <c r="Y48">
        <f>ROUNDDOWN(_xlfn.RANK.AVG('Winning % Over Time'!X48,'Winning % Over Time'!$B48:$AG48),0)</f>
        <v>29</v>
      </c>
      <c r="Z48">
        <f>ROUNDDOWN(_xlfn.RANK.AVG('Winning % Over Time'!Y48,'Winning % Over Time'!$B48:$AG48),0)</f>
        <v>17</v>
      </c>
      <c r="AA48">
        <f>ROUNDDOWN(_xlfn.RANK.AVG('Winning % Over Time'!Z48,'Winning % Over Time'!$B48:$AG48),0)</f>
        <v>22</v>
      </c>
      <c r="AB48">
        <f>ROUNDDOWN(_xlfn.RANK.AVG('Winning % Over Time'!AA48,'Winning % Over Time'!$B48:$AG48),0)</f>
        <v>15</v>
      </c>
      <c r="AC48">
        <f>ROUNDDOWN(_xlfn.RANK.AVG('Winning % Over Time'!AB48,'Winning % Over Time'!$B48:$AG48),0)</f>
        <v>2</v>
      </c>
      <c r="AD48">
        <f>ROUNDDOWN(_xlfn.RANK.AVG('Winning % Over Time'!AC48,'Winning % Over Time'!$B48:$AG48),0)</f>
        <v>5</v>
      </c>
      <c r="AE48">
        <f>ROUNDDOWN(_xlfn.RANK.AVG('Winning % Over Time'!AD48,'Winning % Over Time'!$B48:$AG48),0)</f>
        <v>21</v>
      </c>
      <c r="AF48">
        <f>ROUNDDOWN(_xlfn.RANK.AVG('Winning % Over Time'!AE48,'Winning % Over Time'!$B48:$AG48),0)</f>
        <v>32</v>
      </c>
      <c r="AG48">
        <f>ROUNDDOWN(_xlfn.RANK.AVG('Winning % Over Time'!AF48,'Winning % Over Time'!$B48:$AG48),0)</f>
        <v>19</v>
      </c>
      <c r="AH48">
        <f>ROUNDDOWN(_xlfn.RANK.AVG('Winning % Over Time'!AG48,'Winning % Over Time'!$B48:$AG48),0)</f>
        <v>10</v>
      </c>
      <c r="AI48">
        <f t="shared" si="0"/>
        <v>32</v>
      </c>
    </row>
    <row r="49" spans="1:35" ht="15.75" customHeight="1" x14ac:dyDescent="0.2">
      <c r="A49" s="1">
        <v>2013</v>
      </c>
      <c r="B49" s="21">
        <f>'Points Per Year'!AI49+SUM(B48)</f>
        <v>0</v>
      </c>
      <c r="C49">
        <f>ROUNDDOWN(_xlfn.RANK.AVG('Winning % Over Time'!B49,'Winning % Over Time'!$B49:$AG49),0)</f>
        <v>29</v>
      </c>
      <c r="D49">
        <f>ROUNDDOWN(_xlfn.RANK.AVG('Winning % Over Time'!C49,'Winning % Over Time'!$B49:$AG49),0)</f>
        <v>28</v>
      </c>
      <c r="E49">
        <f>ROUNDDOWN(_xlfn.RANK.AVG('Winning % Over Time'!D49,'Winning % Over Time'!$B49:$AG49),0)</f>
        <v>8</v>
      </c>
      <c r="F49">
        <f>ROUNDDOWN(_xlfn.RANK.AVG('Winning % Over Time'!E49,'Winning % Over Time'!$B49:$AG49),0)</f>
        <v>25</v>
      </c>
      <c r="G49">
        <f>ROUNDDOWN(_xlfn.RANK.AVG('Winning % Over Time'!F49,'Winning % Over Time'!$B49:$AG49),0)</f>
        <v>22</v>
      </c>
      <c r="H49">
        <f>ROUNDDOWN(_xlfn.RANK.AVG('Winning % Over Time'!G49,'Winning % Over Time'!$B49:$AG49),0)</f>
        <v>16</v>
      </c>
      <c r="I49">
        <f>ROUNDDOWN(_xlfn.RANK.AVG('Winning % Over Time'!H49,'Winning % Over Time'!$B49:$AG49),0)</f>
        <v>26</v>
      </c>
      <c r="J49">
        <f>ROUNDDOWN(_xlfn.RANK.AVG('Winning % Over Time'!I49,'Winning % Over Time'!$B49:$AG49),0)</f>
        <v>24</v>
      </c>
      <c r="K49">
        <f>ROUNDDOWN(_xlfn.RANK.AVG('Winning % Over Time'!J49,'Winning % Over Time'!$B49:$AG49),0)</f>
        <v>1</v>
      </c>
      <c r="L49">
        <f>ROUNDDOWN(_xlfn.RANK.AVG('Winning % Over Time'!K49,'Winning % Over Time'!$B49:$AG49),0)</f>
        <v>5</v>
      </c>
      <c r="M49">
        <f>ROUNDDOWN(_xlfn.RANK.AVG('Winning % Over Time'!L49,'Winning % Over Time'!$B49:$AG49),0)</f>
        <v>31</v>
      </c>
      <c r="N49">
        <f>ROUNDDOWN(_xlfn.RANK.AVG('Winning % Over Time'!M49,'Winning % Over Time'!$B49:$AG49),0)</f>
        <v>10</v>
      </c>
      <c r="O49">
        <f>ROUNDDOWN(_xlfn.RANK.AVG('Winning % Over Time'!N49,'Winning % Over Time'!$B49:$AG49),0)</f>
        <v>30</v>
      </c>
      <c r="P49">
        <f>ROUNDDOWN(_xlfn.RANK.AVG('Winning % Over Time'!O49,'Winning % Over Time'!$B49:$AG49),0)</f>
        <v>12</v>
      </c>
      <c r="Q49">
        <f>ROUNDDOWN(_xlfn.RANK.AVG('Winning % Over Time'!P49,'Winning % Over Time'!$B49:$AG49),0)</f>
        <v>21</v>
      </c>
      <c r="R49">
        <f>ROUNDDOWN(_xlfn.RANK.AVG('Winning % Over Time'!Q49,'Winning % Over Time'!$B49:$AG49),0)</f>
        <v>14</v>
      </c>
      <c r="S49">
        <f>ROUNDDOWN(_xlfn.RANK.AVG('Winning % Over Time'!R49,'Winning % Over Time'!$B49:$AG49),0)</f>
        <v>7</v>
      </c>
      <c r="T49">
        <f>ROUNDDOWN(_xlfn.RANK.AVG('Winning % Over Time'!S49,'Winning % Over Time'!$B49:$AG49),0)</f>
        <v>13</v>
      </c>
      <c r="U49">
        <f>ROUNDDOWN(_xlfn.RANK.AVG('Winning % Over Time'!T49,'Winning % Over Time'!$B49:$AG49),0)</f>
        <v>19</v>
      </c>
      <c r="V49">
        <f>ROUNDDOWN(_xlfn.RANK.AVG('Winning % Over Time'!U49,'Winning % Over Time'!$B49:$AG49),0)</f>
        <v>6</v>
      </c>
      <c r="W49">
        <f>ROUNDDOWN(_xlfn.RANK.AVG('Winning % Over Time'!V49,'Winning % Over Time'!$B49:$AG49),0)</f>
        <v>3</v>
      </c>
      <c r="X49">
        <f>ROUNDDOWN(_xlfn.RANK.AVG('Winning % Over Time'!W49,'Winning % Over Time'!$B49:$AG49),0)</f>
        <v>9</v>
      </c>
      <c r="Y49">
        <f>ROUNDDOWN(_xlfn.RANK.AVG('Winning % Over Time'!X49,'Winning % Over Time'!$B49:$AG49),0)</f>
        <v>27</v>
      </c>
      <c r="Z49">
        <f>ROUNDDOWN(_xlfn.RANK.AVG('Winning % Over Time'!Y49,'Winning % Over Time'!$B49:$AG49),0)</f>
        <v>18</v>
      </c>
      <c r="AA49">
        <f>ROUNDDOWN(_xlfn.RANK.AVG('Winning % Over Time'!Z49,'Winning % Over Time'!$B49:$AG49),0)</f>
        <v>23</v>
      </c>
      <c r="AB49">
        <f>ROUNDDOWN(_xlfn.RANK.AVG('Winning % Over Time'!AA49,'Winning % Over Time'!$B49:$AG49),0)</f>
        <v>15</v>
      </c>
      <c r="AC49">
        <f>ROUNDDOWN(_xlfn.RANK.AVG('Winning % Over Time'!AB49,'Winning % Over Time'!$B49:$AG49),0)</f>
        <v>2</v>
      </c>
      <c r="AD49">
        <f>ROUNDDOWN(_xlfn.RANK.AVG('Winning % Over Time'!AC49,'Winning % Over Time'!$B49:$AG49),0)</f>
        <v>4</v>
      </c>
      <c r="AE49">
        <f>ROUNDDOWN(_xlfn.RANK.AVG('Winning % Over Time'!AD49,'Winning % Over Time'!$B49:$AG49),0)</f>
        <v>17</v>
      </c>
      <c r="AF49">
        <f>ROUNDDOWN(_xlfn.RANK.AVG('Winning % Over Time'!AE49,'Winning % Over Time'!$B49:$AG49),0)</f>
        <v>32</v>
      </c>
      <c r="AG49">
        <f>ROUNDDOWN(_xlfn.RANK.AVG('Winning % Over Time'!AF49,'Winning % Over Time'!$B49:$AG49),0)</f>
        <v>20</v>
      </c>
      <c r="AH49">
        <f>ROUNDDOWN(_xlfn.RANK.AVG('Winning % Over Time'!AG49,'Winning % Over Time'!$B49:$AG49),0)</f>
        <v>11</v>
      </c>
      <c r="AI49">
        <f t="shared" si="0"/>
        <v>32</v>
      </c>
    </row>
    <row r="50" spans="1:35" ht="15.75" customHeight="1" x14ac:dyDescent="0.2">
      <c r="A50" s="1">
        <v>2014</v>
      </c>
      <c r="B50" s="21">
        <f>'Points Per Year'!AI50+SUM(B49)</f>
        <v>0</v>
      </c>
      <c r="C50">
        <f>ROUNDDOWN(_xlfn.RANK.AVG('Winning % Over Time'!B50,'Winning % Over Time'!$B50:$AG50),0)</f>
        <v>29</v>
      </c>
      <c r="D50">
        <f>ROUNDDOWN(_xlfn.RANK.AVG('Winning % Over Time'!C50,'Winning % Over Time'!$B50:$AG50),0)</f>
        <v>28</v>
      </c>
      <c r="E50">
        <f>ROUNDDOWN(_xlfn.RANK.AVG('Winning % Over Time'!D50,'Winning % Over Time'!$B50:$AG50),0)</f>
        <v>6</v>
      </c>
      <c r="F50">
        <f>ROUNDDOWN(_xlfn.RANK.AVG('Winning % Over Time'!E50,'Winning % Over Time'!$B50:$AG50),0)</f>
        <v>26</v>
      </c>
      <c r="G50">
        <f>ROUNDDOWN(_xlfn.RANK.AVG('Winning % Over Time'!F50,'Winning % Over Time'!$B50:$AG50),0)</f>
        <v>21</v>
      </c>
      <c r="H50">
        <f>ROUNDDOWN(_xlfn.RANK.AVG('Winning % Over Time'!G50,'Winning % Over Time'!$B50:$AG50),0)</f>
        <v>17</v>
      </c>
      <c r="I50">
        <f>ROUNDDOWN(_xlfn.RANK.AVG('Winning % Over Time'!H50,'Winning % Over Time'!$B50:$AG50),0)</f>
        <v>25</v>
      </c>
      <c r="J50">
        <f>ROUNDDOWN(_xlfn.RANK.AVG('Winning % Over Time'!I50,'Winning % Over Time'!$B50:$AG50),0)</f>
        <v>24</v>
      </c>
      <c r="K50">
        <f>ROUNDDOWN(_xlfn.RANK.AVG('Winning % Over Time'!J50,'Winning % Over Time'!$B50:$AG50),0)</f>
        <v>1</v>
      </c>
      <c r="L50">
        <f>ROUNDDOWN(_xlfn.RANK.AVG('Winning % Over Time'!K50,'Winning % Over Time'!$B50:$AG50),0)</f>
        <v>3</v>
      </c>
      <c r="M50">
        <f>ROUNDDOWN(_xlfn.RANK.AVG('Winning % Over Time'!L50,'Winning % Over Time'!$B50:$AG50),0)</f>
        <v>31</v>
      </c>
      <c r="N50">
        <f>ROUNDDOWN(_xlfn.RANK.AVG('Winning % Over Time'!M50,'Winning % Over Time'!$B50:$AG50),0)</f>
        <v>10</v>
      </c>
      <c r="O50">
        <f>ROUNDDOWN(_xlfn.RANK.AVG('Winning % Over Time'!N50,'Winning % Over Time'!$B50:$AG50),0)</f>
        <v>30</v>
      </c>
      <c r="P50">
        <f>ROUNDDOWN(_xlfn.RANK.AVG('Winning % Over Time'!O50,'Winning % Over Time'!$B50:$AG50),0)</f>
        <v>11</v>
      </c>
      <c r="Q50">
        <f>ROUNDDOWN(_xlfn.RANK.AVG('Winning % Over Time'!P50,'Winning % Over Time'!$B50:$AG50),0)</f>
        <v>23</v>
      </c>
      <c r="R50">
        <f>ROUNDDOWN(_xlfn.RANK.AVG('Winning % Over Time'!Q50,'Winning % Over Time'!$B50:$AG50),0)</f>
        <v>14</v>
      </c>
      <c r="S50">
        <f>ROUNDDOWN(_xlfn.RANK.AVG('Winning % Over Time'!R50,'Winning % Over Time'!$B50:$AG50),0)</f>
        <v>8</v>
      </c>
      <c r="T50">
        <f>ROUNDDOWN(_xlfn.RANK.AVG('Winning % Over Time'!S50,'Winning % Over Time'!$B50:$AG50),0)</f>
        <v>13</v>
      </c>
      <c r="U50">
        <f>ROUNDDOWN(_xlfn.RANK.AVG('Winning % Over Time'!T50,'Winning % Over Time'!$B50:$AG50),0)</f>
        <v>18</v>
      </c>
      <c r="V50">
        <f>ROUNDDOWN(_xlfn.RANK.AVG('Winning % Over Time'!U50,'Winning % Over Time'!$B50:$AG50),0)</f>
        <v>7</v>
      </c>
      <c r="W50">
        <f>ROUNDDOWN(_xlfn.RANK.AVG('Winning % Over Time'!V50,'Winning % Over Time'!$B50:$AG50),0)</f>
        <v>4</v>
      </c>
      <c r="X50">
        <f>ROUNDDOWN(_xlfn.RANK.AVG('Winning % Over Time'!W50,'Winning % Over Time'!$B50:$AG50),0)</f>
        <v>9</v>
      </c>
      <c r="Y50">
        <f>ROUNDDOWN(_xlfn.RANK.AVG('Winning % Over Time'!X50,'Winning % Over Time'!$B50:$AG50),0)</f>
        <v>27</v>
      </c>
      <c r="Z50">
        <f>ROUNDDOWN(_xlfn.RANK.AVG('Winning % Over Time'!Y50,'Winning % Over Time'!$B50:$AG50),0)</f>
        <v>19</v>
      </c>
      <c r="AA50">
        <f>ROUNDDOWN(_xlfn.RANK.AVG('Winning % Over Time'!Z50,'Winning % Over Time'!$B50:$AG50),0)</f>
        <v>22</v>
      </c>
      <c r="AB50">
        <f>ROUNDDOWN(_xlfn.RANK.AVG('Winning % Over Time'!AA50,'Winning % Over Time'!$B50:$AG50),0)</f>
        <v>15</v>
      </c>
      <c r="AC50">
        <f>ROUNDDOWN(_xlfn.RANK.AVG('Winning % Over Time'!AB50,'Winning % Over Time'!$B50:$AG50),0)</f>
        <v>2</v>
      </c>
      <c r="AD50">
        <f>ROUNDDOWN(_xlfn.RANK.AVG('Winning % Over Time'!AC50,'Winning % Over Time'!$B50:$AG50),0)</f>
        <v>5</v>
      </c>
      <c r="AE50">
        <f>ROUNDDOWN(_xlfn.RANK.AVG('Winning % Over Time'!AD50,'Winning % Over Time'!$B50:$AG50),0)</f>
        <v>16</v>
      </c>
      <c r="AF50">
        <f>ROUNDDOWN(_xlfn.RANK.AVG('Winning % Over Time'!AE50,'Winning % Over Time'!$B50:$AG50),0)</f>
        <v>32</v>
      </c>
      <c r="AG50">
        <f>ROUNDDOWN(_xlfn.RANK.AVG('Winning % Over Time'!AF50,'Winning % Over Time'!$B50:$AG50),0)</f>
        <v>20</v>
      </c>
      <c r="AH50">
        <f>ROUNDDOWN(_xlfn.RANK.AVG('Winning % Over Time'!AG50,'Winning % Over Time'!$B50:$AG50),0)</f>
        <v>12</v>
      </c>
      <c r="AI50">
        <f t="shared" si="0"/>
        <v>32</v>
      </c>
    </row>
    <row r="51" spans="1:35" ht="15.75" customHeight="1" x14ac:dyDescent="0.2">
      <c r="A51" s="1">
        <v>2015</v>
      </c>
      <c r="B51" s="21">
        <f>'Points Per Year'!AI51+SUM(B50)</f>
        <v>0</v>
      </c>
      <c r="C51">
        <f>ROUNDDOWN(_xlfn.RANK.AVG('Winning % Over Time'!B51,'Winning % Over Time'!$B51:$AG51),0)</f>
        <v>28</v>
      </c>
      <c r="D51">
        <f>ROUNDDOWN(_xlfn.RANK.AVG('Winning % Over Time'!C51,'Winning % Over Time'!$B51:$AG51),0)</f>
        <v>29</v>
      </c>
      <c r="E51">
        <f>ROUNDDOWN(_xlfn.RANK.AVG('Winning % Over Time'!D51,'Winning % Over Time'!$B51:$AG51),0)</f>
        <v>9</v>
      </c>
      <c r="F51">
        <f>ROUNDDOWN(_xlfn.RANK.AVG('Winning % Over Time'!E51,'Winning % Over Time'!$B51:$AG51),0)</f>
        <v>24</v>
      </c>
      <c r="G51">
        <f>ROUNDDOWN(_xlfn.RANK.AVG('Winning % Over Time'!F51,'Winning % Over Time'!$B51:$AG51),0)</f>
        <v>18</v>
      </c>
      <c r="H51">
        <f>ROUNDDOWN(_xlfn.RANK.AVG('Winning % Over Time'!G51,'Winning % Over Time'!$B51:$AG51),0)</f>
        <v>17</v>
      </c>
      <c r="I51">
        <f>ROUNDDOWN(_xlfn.RANK.AVG('Winning % Over Time'!H51,'Winning % Over Time'!$B51:$AG51),0)</f>
        <v>23</v>
      </c>
      <c r="J51">
        <f>ROUNDDOWN(_xlfn.RANK.AVG('Winning % Over Time'!I51,'Winning % Over Time'!$B51:$AG51),0)</f>
        <v>26</v>
      </c>
      <c r="K51">
        <f>ROUNDDOWN(_xlfn.RANK.AVG('Winning % Over Time'!J51,'Winning % Over Time'!$B51:$AG51),0)</f>
        <v>1</v>
      </c>
      <c r="L51">
        <f>ROUNDDOWN(_xlfn.RANK.AVG('Winning % Over Time'!K51,'Winning % Over Time'!$B51:$AG51),0)</f>
        <v>3</v>
      </c>
      <c r="M51">
        <f>ROUNDDOWN(_xlfn.RANK.AVG('Winning % Over Time'!L51,'Winning % Over Time'!$B51:$AG51),0)</f>
        <v>31</v>
      </c>
      <c r="N51">
        <f>ROUNDDOWN(_xlfn.RANK.AVG('Winning % Over Time'!M51,'Winning % Over Time'!$B51:$AG51),0)</f>
        <v>8</v>
      </c>
      <c r="O51">
        <f>ROUNDDOWN(_xlfn.RANK.AVG('Winning % Over Time'!N51,'Winning % Over Time'!$B51:$AG51),0)</f>
        <v>30</v>
      </c>
      <c r="P51">
        <f>ROUNDDOWN(_xlfn.RANK.AVG('Winning % Over Time'!O51,'Winning % Over Time'!$B51:$AG51),0)</f>
        <v>11</v>
      </c>
      <c r="Q51">
        <f>ROUNDDOWN(_xlfn.RANK.AVG('Winning % Over Time'!P51,'Winning % Over Time'!$B51:$AG51),0)</f>
        <v>25</v>
      </c>
      <c r="R51">
        <f>ROUNDDOWN(_xlfn.RANK.AVG('Winning % Over Time'!Q51,'Winning % Over Time'!$B51:$AG51),0)</f>
        <v>13</v>
      </c>
      <c r="S51">
        <f>ROUNDDOWN(_xlfn.RANK.AVG('Winning % Over Time'!R51,'Winning % Over Time'!$B51:$AG51),0)</f>
        <v>10</v>
      </c>
      <c r="T51">
        <f>ROUNDDOWN(_xlfn.RANK.AVG('Winning % Over Time'!S51,'Winning % Over Time'!$B51:$AG51),0)</f>
        <v>14</v>
      </c>
      <c r="U51">
        <f>ROUNDDOWN(_xlfn.RANK.AVG('Winning % Over Time'!T51,'Winning % Over Time'!$B51:$AG51),0)</f>
        <v>20</v>
      </c>
      <c r="V51">
        <f>ROUNDDOWN(_xlfn.RANK.AVG('Winning % Over Time'!U51,'Winning % Over Time'!$B51:$AG51),0)</f>
        <v>6</v>
      </c>
      <c r="W51">
        <f>ROUNDDOWN(_xlfn.RANK.AVG('Winning % Over Time'!V51,'Winning % Over Time'!$B51:$AG51),0)</f>
        <v>4</v>
      </c>
      <c r="X51">
        <f>ROUNDDOWN(_xlfn.RANK.AVG('Winning % Over Time'!W51,'Winning % Over Time'!$B51:$AG51),0)</f>
        <v>7</v>
      </c>
      <c r="Y51">
        <f>ROUNDDOWN(_xlfn.RANK.AVG('Winning % Over Time'!X51,'Winning % Over Time'!$B51:$AG51),0)</f>
        <v>27</v>
      </c>
      <c r="Z51">
        <f>ROUNDDOWN(_xlfn.RANK.AVG('Winning % Over Time'!Y51,'Winning % Over Time'!$B51:$AG51),0)</f>
        <v>19</v>
      </c>
      <c r="AA51">
        <f>ROUNDDOWN(_xlfn.RANK.AVG('Winning % Over Time'!Z51,'Winning % Over Time'!$B51:$AG51),0)</f>
        <v>22</v>
      </c>
      <c r="AB51">
        <f>ROUNDDOWN(_xlfn.RANK.AVG('Winning % Over Time'!AA51,'Winning % Over Time'!$B51:$AG51),0)</f>
        <v>15</v>
      </c>
      <c r="AC51">
        <f>ROUNDDOWN(_xlfn.RANK.AVG('Winning % Over Time'!AB51,'Winning % Over Time'!$B51:$AG51),0)</f>
        <v>2</v>
      </c>
      <c r="AD51">
        <f>ROUNDDOWN(_xlfn.RANK.AVG('Winning % Over Time'!AC51,'Winning % Over Time'!$B51:$AG51),0)</f>
        <v>5</v>
      </c>
      <c r="AE51">
        <f>ROUNDDOWN(_xlfn.RANK.AVG('Winning % Over Time'!AD51,'Winning % Over Time'!$B51:$AG51),0)</f>
        <v>16</v>
      </c>
      <c r="AF51">
        <f>ROUNDDOWN(_xlfn.RANK.AVG('Winning % Over Time'!AE51,'Winning % Over Time'!$B51:$AG51),0)</f>
        <v>32</v>
      </c>
      <c r="AG51">
        <f>ROUNDDOWN(_xlfn.RANK.AVG('Winning % Over Time'!AF51,'Winning % Over Time'!$B51:$AG51),0)</f>
        <v>21</v>
      </c>
      <c r="AH51">
        <f>ROUNDDOWN(_xlfn.RANK.AVG('Winning % Over Time'!AG51,'Winning % Over Time'!$B51:$AG51),0)</f>
        <v>12</v>
      </c>
      <c r="AI51">
        <f t="shared" si="0"/>
        <v>32</v>
      </c>
    </row>
    <row r="52" spans="1:35" ht="15.75" customHeight="1" x14ac:dyDescent="0.2">
      <c r="A52" s="1">
        <v>2016</v>
      </c>
      <c r="B52" s="21">
        <f>'Points Per Year'!AI52+SUM(B51)</f>
        <v>0</v>
      </c>
      <c r="C52">
        <f>ROUNDDOWN(_xlfn.RANK.AVG('Winning % Over Time'!B52,'Winning % Over Time'!$B52:$AG52),0)</f>
        <v>30</v>
      </c>
      <c r="D52">
        <f>ROUNDDOWN(_xlfn.RANK.AVG('Winning % Over Time'!C52,'Winning % Over Time'!$B52:$AG52),0)</f>
        <v>29</v>
      </c>
      <c r="E52">
        <f>ROUNDDOWN(_xlfn.RANK.AVG('Winning % Over Time'!D52,'Winning % Over Time'!$B52:$AG52),0)</f>
        <v>10</v>
      </c>
      <c r="F52">
        <f>ROUNDDOWN(_xlfn.RANK.AVG('Winning % Over Time'!E52,'Winning % Over Time'!$B52:$AG52),0)</f>
        <v>24</v>
      </c>
      <c r="G52">
        <f>ROUNDDOWN(_xlfn.RANK.AVG('Winning % Over Time'!F52,'Winning % Over Time'!$B52:$AG52),0)</f>
        <v>19</v>
      </c>
      <c r="H52">
        <f>ROUNDDOWN(_xlfn.RANK.AVG('Winning % Over Time'!G52,'Winning % Over Time'!$B52:$AG52),0)</f>
        <v>18</v>
      </c>
      <c r="I52">
        <f>ROUNDDOWN(_xlfn.RANK.AVG('Winning % Over Time'!H52,'Winning % Over Time'!$B52:$AG52),0)</f>
        <v>23</v>
      </c>
      <c r="J52">
        <f>ROUNDDOWN(_xlfn.RANK.AVG('Winning % Over Time'!I52,'Winning % Over Time'!$B52:$AG52),0)</f>
        <v>28</v>
      </c>
      <c r="K52">
        <f>ROUNDDOWN(_xlfn.RANK.AVG('Winning % Over Time'!J52,'Winning % Over Time'!$B52:$AG52),0)</f>
        <v>1</v>
      </c>
      <c r="L52">
        <f>ROUNDDOWN(_xlfn.RANK.AVG('Winning % Over Time'!K52,'Winning % Over Time'!$B52:$AG52),0)</f>
        <v>3</v>
      </c>
      <c r="M52">
        <f>ROUNDDOWN(_xlfn.RANK.AVG('Winning % Over Time'!L52,'Winning % Over Time'!$B52:$AG52),0)</f>
        <v>31</v>
      </c>
      <c r="N52">
        <f>ROUNDDOWN(_xlfn.RANK.AVG('Winning % Over Time'!M52,'Winning % Over Time'!$B52:$AG52),0)</f>
        <v>9</v>
      </c>
      <c r="O52">
        <f>ROUNDDOWN(_xlfn.RANK.AVG('Winning % Over Time'!N52,'Winning % Over Time'!$B52:$AG52),0)</f>
        <v>26</v>
      </c>
      <c r="P52">
        <f>ROUNDDOWN(_xlfn.RANK.AVG('Winning % Over Time'!O52,'Winning % Over Time'!$B52:$AG52),0)</f>
        <v>11</v>
      </c>
      <c r="Q52">
        <f>ROUNDDOWN(_xlfn.RANK.AVG('Winning % Over Time'!P52,'Winning % Over Time'!$B52:$AG52),0)</f>
        <v>27</v>
      </c>
      <c r="R52">
        <f>ROUNDDOWN(_xlfn.RANK.AVG('Winning % Over Time'!Q52,'Winning % Over Time'!$B52:$AG52),0)</f>
        <v>13</v>
      </c>
      <c r="S52">
        <f>ROUNDDOWN(_xlfn.RANK.AVG('Winning % Over Time'!R52,'Winning % Over Time'!$B52:$AG52),0)</f>
        <v>8</v>
      </c>
      <c r="T52">
        <f>ROUNDDOWN(_xlfn.RANK.AVG('Winning % Over Time'!S52,'Winning % Over Time'!$B52:$AG52),0)</f>
        <v>14</v>
      </c>
      <c r="U52">
        <f>ROUNDDOWN(_xlfn.RANK.AVG('Winning % Over Time'!T52,'Winning % Over Time'!$B52:$AG52),0)</f>
        <v>20</v>
      </c>
      <c r="V52">
        <f>ROUNDDOWN(_xlfn.RANK.AVG('Winning % Over Time'!U52,'Winning % Over Time'!$B52:$AG52),0)</f>
        <v>5</v>
      </c>
      <c r="W52">
        <f>ROUNDDOWN(_xlfn.RANK.AVG('Winning % Over Time'!V52,'Winning % Over Time'!$B52:$AG52),0)</f>
        <v>4</v>
      </c>
      <c r="X52">
        <f>ROUNDDOWN(_xlfn.RANK.AVG('Winning % Over Time'!W52,'Winning % Over Time'!$B52:$AG52),0)</f>
        <v>6</v>
      </c>
      <c r="Y52">
        <f>ROUNDDOWN(_xlfn.RANK.AVG('Winning % Over Time'!X52,'Winning % Over Time'!$B52:$AG52),0)</f>
        <v>25</v>
      </c>
      <c r="Z52">
        <f>ROUNDDOWN(_xlfn.RANK.AVG('Winning % Over Time'!Y52,'Winning % Over Time'!$B52:$AG52),0)</f>
        <v>17</v>
      </c>
      <c r="AA52">
        <f>ROUNDDOWN(_xlfn.RANK.AVG('Winning % Over Time'!Z52,'Winning % Over Time'!$B52:$AG52),0)</f>
        <v>22</v>
      </c>
      <c r="AB52">
        <f>ROUNDDOWN(_xlfn.RANK.AVG('Winning % Over Time'!AA52,'Winning % Over Time'!$B52:$AG52),0)</f>
        <v>14</v>
      </c>
      <c r="AC52">
        <f>ROUNDDOWN(_xlfn.RANK.AVG('Winning % Over Time'!AB52,'Winning % Over Time'!$B52:$AG52),0)</f>
        <v>2</v>
      </c>
      <c r="AD52">
        <f>ROUNDDOWN(_xlfn.RANK.AVG('Winning % Over Time'!AC52,'Winning % Over Time'!$B52:$AG52),0)</f>
        <v>7</v>
      </c>
      <c r="AE52">
        <f>ROUNDDOWN(_xlfn.RANK.AVG('Winning % Over Time'!AD52,'Winning % Over Time'!$B52:$AG52),0)</f>
        <v>16</v>
      </c>
      <c r="AF52">
        <f>ROUNDDOWN(_xlfn.RANK.AVG('Winning % Over Time'!AE52,'Winning % Over Time'!$B52:$AG52),0)</f>
        <v>32</v>
      </c>
      <c r="AG52">
        <f>ROUNDDOWN(_xlfn.RANK.AVG('Winning % Over Time'!AF52,'Winning % Over Time'!$B52:$AG52),0)</f>
        <v>21</v>
      </c>
      <c r="AH52">
        <f>ROUNDDOWN(_xlfn.RANK.AVG('Winning % Over Time'!AG52,'Winning % Over Time'!$B52:$AG52),0)</f>
        <v>12</v>
      </c>
      <c r="AI52">
        <f t="shared" si="0"/>
        <v>32</v>
      </c>
    </row>
    <row r="53" spans="1:35" ht="15.75" customHeight="1" x14ac:dyDescent="0.2">
      <c r="A53" s="1">
        <v>2017</v>
      </c>
      <c r="B53" s="21">
        <f>'Points Per Year'!AI53+SUM(B52)</f>
        <v>0</v>
      </c>
      <c r="C53">
        <f>ROUNDDOWN(_xlfn.RANK.AVG('Winning % Over Time'!B53,'Winning % Over Time'!$B53:$AG53),0)</f>
        <v>28</v>
      </c>
      <c r="D53">
        <f>ROUNDDOWN(_xlfn.RANK.AVG('Winning % Over Time'!C53,'Winning % Over Time'!$B53:$AG53),0)</f>
        <v>27</v>
      </c>
      <c r="E53">
        <f>ROUNDDOWN(_xlfn.RANK.AVG('Winning % Over Time'!D53,'Winning % Over Time'!$B53:$AG53),0)</f>
        <v>10</v>
      </c>
      <c r="F53">
        <f>ROUNDDOWN(_xlfn.RANK.AVG('Winning % Over Time'!E53,'Winning % Over Time'!$B53:$AG53),0)</f>
        <v>24</v>
      </c>
      <c r="G53">
        <f>ROUNDDOWN(_xlfn.RANK.AVG('Winning % Over Time'!F53,'Winning % Over Time'!$B53:$AG53),0)</f>
        <v>17</v>
      </c>
      <c r="H53">
        <f>ROUNDDOWN(_xlfn.RANK.AVG('Winning % Over Time'!G53,'Winning % Over Time'!$B53:$AG53),0)</f>
        <v>20</v>
      </c>
      <c r="I53">
        <f>ROUNDDOWN(_xlfn.RANK.AVG('Winning % Over Time'!H53,'Winning % Over Time'!$B53:$AG53),0)</f>
        <v>22</v>
      </c>
      <c r="J53">
        <f>ROUNDDOWN(_xlfn.RANK.AVG('Winning % Over Time'!I53,'Winning % Over Time'!$B53:$AG53),0)</f>
        <v>29</v>
      </c>
      <c r="K53">
        <f>ROUNDDOWN(_xlfn.RANK.AVG('Winning % Over Time'!J53,'Winning % Over Time'!$B53:$AG53),0)</f>
        <v>1</v>
      </c>
      <c r="L53">
        <f>ROUNDDOWN(_xlfn.RANK.AVG('Winning % Over Time'!K53,'Winning % Over Time'!$B53:$AG53),0)</f>
        <v>3</v>
      </c>
      <c r="M53">
        <f>ROUNDDOWN(_xlfn.RANK.AVG('Winning % Over Time'!L53,'Winning % Over Time'!$B53:$AG53),0)</f>
        <v>31</v>
      </c>
      <c r="N53">
        <f>ROUNDDOWN(_xlfn.RANK.AVG('Winning % Over Time'!M53,'Winning % Over Time'!$B53:$AG53),0)</f>
        <v>9</v>
      </c>
      <c r="O53">
        <f>ROUNDDOWN(_xlfn.RANK.AVG('Winning % Over Time'!N53,'Winning % Over Time'!$B53:$AG53),0)</f>
        <v>30</v>
      </c>
      <c r="P53">
        <f>ROUNDDOWN(_xlfn.RANK.AVG('Winning % Over Time'!O53,'Winning % Over Time'!$B53:$AG53),0)</f>
        <v>13</v>
      </c>
      <c r="Q53">
        <f>ROUNDDOWN(_xlfn.RANK.AVG('Winning % Over Time'!P53,'Winning % Over Time'!$B53:$AG53),0)</f>
        <v>25</v>
      </c>
      <c r="R53">
        <f>ROUNDDOWN(_xlfn.RANK.AVG('Winning % Over Time'!Q53,'Winning % Over Time'!$B53:$AG53),0)</f>
        <v>12</v>
      </c>
      <c r="S53">
        <f>ROUNDDOWN(_xlfn.RANK.AVG('Winning % Over Time'!R53,'Winning % Over Time'!$B53:$AG53),0)</f>
        <v>8</v>
      </c>
      <c r="T53">
        <f>ROUNDDOWN(_xlfn.RANK.AVG('Winning % Over Time'!S53,'Winning % Over Time'!$B53:$AG53),0)</f>
        <v>15</v>
      </c>
      <c r="U53">
        <f>ROUNDDOWN(_xlfn.RANK.AVG('Winning % Over Time'!T53,'Winning % Over Time'!$B53:$AG53),0)</f>
        <v>19</v>
      </c>
      <c r="V53">
        <f>ROUNDDOWN(_xlfn.RANK.AVG('Winning % Over Time'!U53,'Winning % Over Time'!$B53:$AG53),0)</f>
        <v>4</v>
      </c>
      <c r="W53">
        <f>ROUNDDOWN(_xlfn.RANK.AVG('Winning % Over Time'!V53,'Winning % Over Time'!$B53:$AG53),0)</f>
        <v>5</v>
      </c>
      <c r="X53">
        <f>ROUNDDOWN(_xlfn.RANK.AVG('Winning % Over Time'!W53,'Winning % Over Time'!$B53:$AG53),0)</f>
        <v>6</v>
      </c>
      <c r="Y53">
        <f>ROUNDDOWN(_xlfn.RANK.AVG('Winning % Over Time'!X53,'Winning % Over Time'!$B53:$AG53),0)</f>
        <v>26</v>
      </c>
      <c r="Z53">
        <f>ROUNDDOWN(_xlfn.RANK.AVG('Winning % Over Time'!Y53,'Winning % Over Time'!$B53:$AG53),0)</f>
        <v>18</v>
      </c>
      <c r="AA53">
        <f>ROUNDDOWN(_xlfn.RANK.AVG('Winning % Over Time'!Z53,'Winning % Over Time'!$B53:$AG53),0)</f>
        <v>23</v>
      </c>
      <c r="AB53">
        <f>ROUNDDOWN(_xlfn.RANK.AVG('Winning % Over Time'!AA53,'Winning % Over Time'!$B53:$AG53),0)</f>
        <v>14</v>
      </c>
      <c r="AC53">
        <f>ROUNDDOWN(_xlfn.RANK.AVG('Winning % Over Time'!AB53,'Winning % Over Time'!$B53:$AG53),0)</f>
        <v>2</v>
      </c>
      <c r="AD53">
        <f>ROUNDDOWN(_xlfn.RANK.AVG('Winning % Over Time'!AC53,'Winning % Over Time'!$B53:$AG53),0)</f>
        <v>7</v>
      </c>
      <c r="AE53">
        <f>ROUNDDOWN(_xlfn.RANK.AVG('Winning % Over Time'!AD53,'Winning % Over Time'!$B53:$AG53),0)</f>
        <v>16</v>
      </c>
      <c r="AF53">
        <f>ROUNDDOWN(_xlfn.RANK.AVG('Winning % Over Time'!AE53,'Winning % Over Time'!$B53:$AG53),0)</f>
        <v>32</v>
      </c>
      <c r="AG53">
        <f>ROUNDDOWN(_xlfn.RANK.AVG('Winning % Over Time'!AF53,'Winning % Over Time'!$B53:$AG53),0)</f>
        <v>21</v>
      </c>
      <c r="AH53">
        <f>ROUNDDOWN(_xlfn.RANK.AVG('Winning % Over Time'!AG53,'Winning % Over Time'!$B53:$AG53),0)</f>
        <v>11</v>
      </c>
      <c r="AI53">
        <f t="shared" si="0"/>
        <v>32</v>
      </c>
    </row>
    <row r="54" spans="1:35" ht="15.75" customHeight="1" x14ac:dyDescent="0.2">
      <c r="A54" s="1">
        <v>2018</v>
      </c>
      <c r="B54" s="21">
        <f>'Points Per Year'!AI54+SUM(B53)</f>
        <v>0</v>
      </c>
      <c r="C54">
        <f>ROUNDDOWN(_xlfn.RANK.AVG('Winning % Over Time'!B54,'Winning % Over Time'!$B54:$AG54),0)</f>
        <v>29</v>
      </c>
      <c r="D54">
        <f>ROUNDDOWN(_xlfn.RANK.AVG('Winning % Over Time'!C54,'Winning % Over Time'!$B54:$AG54),0)</f>
        <v>28</v>
      </c>
      <c r="E54">
        <f>ROUNDDOWN(_xlfn.RANK.AVG('Winning % Over Time'!D54,'Winning % Over Time'!$B54:$AG54),0)</f>
        <v>7</v>
      </c>
      <c r="F54">
        <f>ROUNDDOWN(_xlfn.RANK.AVG('Winning % Over Time'!E54,'Winning % Over Time'!$B54:$AG54),0)</f>
        <v>24</v>
      </c>
      <c r="G54">
        <f>ROUNDDOWN(_xlfn.RANK.AVG('Winning % Over Time'!F54,'Winning % Over Time'!$B54:$AG54),0)</f>
        <v>17</v>
      </c>
      <c r="H54">
        <f>ROUNDDOWN(_xlfn.RANK.AVG('Winning % Over Time'!G54,'Winning % Over Time'!$B54:$AG54),0)</f>
        <v>19</v>
      </c>
      <c r="I54">
        <f>ROUNDDOWN(_xlfn.RANK.AVG('Winning % Over Time'!H54,'Winning % Over Time'!$B54:$AG54),0)</f>
        <v>22</v>
      </c>
      <c r="J54">
        <f>ROUNDDOWN(_xlfn.RANK.AVG('Winning % Over Time'!I54,'Winning % Over Time'!$B54:$AG54),0)</f>
        <v>30</v>
      </c>
      <c r="K54">
        <f>ROUNDDOWN(_xlfn.RANK.AVG('Winning % Over Time'!J54,'Winning % Over Time'!$B54:$AG54),0)</f>
        <v>1</v>
      </c>
      <c r="L54">
        <f>ROUNDDOWN(_xlfn.RANK.AVG('Winning % Over Time'!K54,'Winning % Over Time'!$B54:$AG54),0)</f>
        <v>3</v>
      </c>
      <c r="M54">
        <f>ROUNDDOWN(_xlfn.RANK.AVG('Winning % Over Time'!L54,'Winning % Over Time'!$B54:$AG54),0)</f>
        <v>31</v>
      </c>
      <c r="N54">
        <f>ROUNDDOWN(_xlfn.RANK.AVG('Winning % Over Time'!M54,'Winning % Over Time'!$B54:$AG54),0)</f>
        <v>9</v>
      </c>
      <c r="O54">
        <f>ROUNDDOWN(_xlfn.RANK.AVG('Winning % Over Time'!N54,'Winning % Over Time'!$B54:$AG54),0)</f>
        <v>26</v>
      </c>
      <c r="P54">
        <f>ROUNDDOWN(_xlfn.RANK.AVG('Winning % Over Time'!O54,'Winning % Over Time'!$B54:$AG54),0)</f>
        <v>12</v>
      </c>
      <c r="Q54">
        <f>ROUNDDOWN(_xlfn.RANK.AVG('Winning % Over Time'!P54,'Winning % Over Time'!$B54:$AG54),0)</f>
        <v>27</v>
      </c>
      <c r="R54">
        <f>ROUNDDOWN(_xlfn.RANK.AVG('Winning % Over Time'!Q54,'Winning % Over Time'!$B54:$AG54),0)</f>
        <v>11</v>
      </c>
      <c r="S54">
        <f>ROUNDDOWN(_xlfn.RANK.AVG('Winning % Over Time'!R54,'Winning % Over Time'!$B54:$AG54),0)</f>
        <v>10</v>
      </c>
      <c r="T54">
        <f>ROUNDDOWN(_xlfn.RANK.AVG('Winning % Over Time'!S54,'Winning % Over Time'!$B54:$AG54),0)</f>
        <v>14</v>
      </c>
      <c r="U54">
        <f>ROUNDDOWN(_xlfn.RANK.AVG('Winning % Over Time'!T54,'Winning % Over Time'!$B54:$AG54),0)</f>
        <v>18</v>
      </c>
      <c r="V54">
        <f>ROUNDDOWN(_xlfn.RANK.AVG('Winning % Over Time'!U54,'Winning % Over Time'!$B54:$AG54),0)</f>
        <v>5</v>
      </c>
      <c r="W54">
        <f>ROUNDDOWN(_xlfn.RANK.AVG('Winning % Over Time'!V54,'Winning % Over Time'!$B54:$AG54),0)</f>
        <v>6</v>
      </c>
      <c r="X54">
        <f>ROUNDDOWN(_xlfn.RANK.AVG('Winning % Over Time'!W54,'Winning % Over Time'!$B54:$AG54),0)</f>
        <v>3</v>
      </c>
      <c r="Y54">
        <f>ROUNDDOWN(_xlfn.RANK.AVG('Winning % Over Time'!X54,'Winning % Over Time'!$B54:$AG54),0)</f>
        <v>23</v>
      </c>
      <c r="Z54">
        <f>ROUNDDOWN(_xlfn.RANK.AVG('Winning % Over Time'!Y54,'Winning % Over Time'!$B54:$AG54),0)</f>
        <v>20</v>
      </c>
      <c r="AA54">
        <f>ROUNDDOWN(_xlfn.RANK.AVG('Winning % Over Time'!Z54,'Winning % Over Time'!$B54:$AG54),0)</f>
        <v>25</v>
      </c>
      <c r="AB54">
        <f>ROUNDDOWN(_xlfn.RANK.AVG('Winning % Over Time'!AA54,'Winning % Over Time'!$B54:$AG54),0)</f>
        <v>15</v>
      </c>
      <c r="AC54">
        <f>ROUNDDOWN(_xlfn.RANK.AVG('Winning % Over Time'!AB54,'Winning % Over Time'!$B54:$AG54),0)</f>
        <v>2</v>
      </c>
      <c r="AD54">
        <f>ROUNDDOWN(_xlfn.RANK.AVG('Winning % Over Time'!AC54,'Winning % Over Time'!$B54:$AG54),0)</f>
        <v>8</v>
      </c>
      <c r="AE54">
        <f>ROUNDDOWN(_xlfn.RANK.AVG('Winning % Over Time'!AD54,'Winning % Over Time'!$B54:$AG54),0)</f>
        <v>16</v>
      </c>
      <c r="AF54">
        <f>ROUNDDOWN(_xlfn.RANK.AVG('Winning % Over Time'!AE54,'Winning % Over Time'!$B54:$AG54),0)</f>
        <v>32</v>
      </c>
      <c r="AG54">
        <f>ROUNDDOWN(_xlfn.RANK.AVG('Winning % Over Time'!AF54,'Winning % Over Time'!$B54:$AG54),0)</f>
        <v>21</v>
      </c>
      <c r="AH54">
        <f>ROUNDDOWN(_xlfn.RANK.AVG('Winning % Over Time'!AG54,'Winning % Over Time'!$B54:$AG54),0)</f>
        <v>13</v>
      </c>
      <c r="AI54">
        <f t="shared" si="0"/>
        <v>32</v>
      </c>
    </row>
    <row r="55" spans="1:35" ht="15.75" customHeight="1" x14ac:dyDescent="0.2">
      <c r="A55" s="1">
        <v>2019</v>
      </c>
      <c r="B55" s="21">
        <f>'Points Per Year'!AI55+SUM(B54)</f>
        <v>0</v>
      </c>
      <c r="C55">
        <f>ROUNDDOWN(_xlfn.RANK.AVG('Winning % Over Time'!B55,'Winning % Over Time'!$B55:$AG55),0)</f>
        <v>29</v>
      </c>
      <c r="D55">
        <f>ROUNDDOWN(_xlfn.RANK.AVG('Winning % Over Time'!C55,'Winning % Over Time'!$B55:$AG55),0)</f>
        <v>27</v>
      </c>
      <c r="E55">
        <f>ROUNDDOWN(_xlfn.RANK.AVG('Winning % Over Time'!D55,'Winning % Over Time'!$B55:$AG55),0)</f>
        <v>5</v>
      </c>
      <c r="F55">
        <f>ROUNDDOWN(_xlfn.RANK.AVG('Winning % Over Time'!E55,'Winning % Over Time'!$B55:$AG55),0)</f>
        <v>23</v>
      </c>
      <c r="G55">
        <f>ROUNDDOWN(_xlfn.RANK.AVG('Winning % Over Time'!F55,'Winning % Over Time'!$B55:$AG55),0)</f>
        <v>19</v>
      </c>
      <c r="H55">
        <f>ROUNDDOWN(_xlfn.RANK.AVG('Winning % Over Time'!G55,'Winning % Over Time'!$B55:$AG55),0)</f>
        <v>17</v>
      </c>
      <c r="I55">
        <f>ROUNDDOWN(_xlfn.RANK.AVG('Winning % Over Time'!H55,'Winning % Over Time'!$B55:$AG55),0)</f>
        <v>26</v>
      </c>
      <c r="J55">
        <f>ROUNDDOWN(_xlfn.RANK.AVG('Winning % Over Time'!I55,'Winning % Over Time'!$B55:$AG55),0)</f>
        <v>30</v>
      </c>
      <c r="K55">
        <f>ROUNDDOWN(_xlfn.RANK.AVG('Winning % Over Time'!J55,'Winning % Over Time'!$B55:$AG55),0)</f>
        <v>1</v>
      </c>
      <c r="L55">
        <f>ROUNDDOWN(_xlfn.RANK.AVG('Winning % Over Time'!K55,'Winning % Over Time'!$B55:$AG55),0)</f>
        <v>6</v>
      </c>
      <c r="M55">
        <f>ROUNDDOWN(_xlfn.RANK.AVG('Winning % Over Time'!L55,'Winning % Over Time'!$B55:$AG55),0)</f>
        <v>31</v>
      </c>
      <c r="N55">
        <f>ROUNDDOWN(_xlfn.RANK.AVG('Winning % Over Time'!M55,'Winning % Over Time'!$B55:$AG55),0)</f>
        <v>9</v>
      </c>
      <c r="O55">
        <f>ROUNDDOWN(_xlfn.RANK.AVG('Winning % Over Time'!N55,'Winning % Over Time'!$B55:$AG55),0)</f>
        <v>24</v>
      </c>
      <c r="P55">
        <f>ROUNDDOWN(_xlfn.RANK.AVG('Winning % Over Time'!O55,'Winning % Over Time'!$B55:$AG55),0)</f>
        <v>12</v>
      </c>
      <c r="Q55">
        <f>ROUNDDOWN(_xlfn.RANK.AVG('Winning % Over Time'!P55,'Winning % Over Time'!$B55:$AG55),0)</f>
        <v>28</v>
      </c>
      <c r="R55">
        <f>ROUNDDOWN(_xlfn.RANK.AVG('Winning % Over Time'!Q55,'Winning % Over Time'!$B55:$AG55),0)</f>
        <v>11</v>
      </c>
      <c r="S55">
        <f>ROUNDDOWN(_xlfn.RANK.AVG('Winning % Over Time'!R55,'Winning % Over Time'!$B55:$AG55),0)</f>
        <v>10</v>
      </c>
      <c r="T55">
        <f>ROUNDDOWN(_xlfn.RANK.AVG('Winning % Over Time'!S55,'Winning % Over Time'!$B55:$AG55),0)</f>
        <v>13</v>
      </c>
      <c r="U55">
        <f>ROUNDDOWN(_xlfn.RANK.AVG('Winning % Over Time'!T55,'Winning % Over Time'!$B55:$AG55),0)</f>
        <v>18</v>
      </c>
      <c r="V55">
        <f>ROUNDDOWN(_xlfn.RANK.AVG('Winning % Over Time'!U55,'Winning % Over Time'!$B55:$AG55),0)</f>
        <v>4</v>
      </c>
      <c r="W55">
        <f>ROUNDDOWN(_xlfn.RANK.AVG('Winning % Over Time'!V55,'Winning % Over Time'!$B55:$AG55),0)</f>
        <v>7</v>
      </c>
      <c r="X55">
        <f>ROUNDDOWN(_xlfn.RANK.AVG('Winning % Over Time'!W55,'Winning % Over Time'!$B55:$AG55),0)</f>
        <v>3</v>
      </c>
      <c r="Y55">
        <f>ROUNDDOWN(_xlfn.RANK.AVG('Winning % Over Time'!X55,'Winning % Over Time'!$B55:$AG55),0)</f>
        <v>22</v>
      </c>
      <c r="Z55">
        <f>ROUNDDOWN(_xlfn.RANK.AVG('Winning % Over Time'!Y55,'Winning % Over Time'!$B55:$AG55),0)</f>
        <v>21</v>
      </c>
      <c r="AA55">
        <f>ROUNDDOWN(_xlfn.RANK.AVG('Winning % Over Time'!Z55,'Winning % Over Time'!$B55:$AG55),0)</f>
        <v>25</v>
      </c>
      <c r="AB55">
        <f>ROUNDDOWN(_xlfn.RANK.AVG('Winning % Over Time'!AA55,'Winning % Over Time'!$B55:$AG55),0)</f>
        <v>14</v>
      </c>
      <c r="AC55">
        <f>ROUNDDOWN(_xlfn.RANK.AVG('Winning % Over Time'!AB55,'Winning % Over Time'!$B55:$AG55),0)</f>
        <v>2</v>
      </c>
      <c r="AD55">
        <f>ROUNDDOWN(_xlfn.RANK.AVG('Winning % Over Time'!AC55,'Winning % Over Time'!$B55:$AG55),0)</f>
        <v>8</v>
      </c>
      <c r="AE55">
        <f>ROUNDDOWN(_xlfn.RANK.AVG('Winning % Over Time'!AD55,'Winning % Over Time'!$B55:$AG55),0)</f>
        <v>15</v>
      </c>
      <c r="AF55">
        <f>ROUNDDOWN(_xlfn.RANK.AVG('Winning % Over Time'!AE55,'Winning % Over Time'!$B55:$AG55),0)</f>
        <v>32</v>
      </c>
      <c r="AG55">
        <f>ROUNDDOWN(_xlfn.RANK.AVG('Winning % Over Time'!AF55,'Winning % Over Time'!$B55:$AG55),0)</f>
        <v>20</v>
      </c>
      <c r="AH55">
        <f>ROUNDDOWN(_xlfn.RANK.AVG('Winning % Over Time'!AG55,'Winning % Over Time'!$B55:$AG55),0)</f>
        <v>16</v>
      </c>
      <c r="AI55">
        <f t="shared" si="0"/>
        <v>32</v>
      </c>
    </row>
    <row r="56" spans="1:35" ht="15.75" customHeight="1" x14ac:dyDescent="0.2">
      <c r="A56" s="1">
        <v>2020</v>
      </c>
      <c r="B56" s="21">
        <f>'Points Per Year'!AI56+SUM(B55)</f>
        <v>0</v>
      </c>
      <c r="C56">
        <f>ROUNDDOWN(_xlfn.RANK.AVG('Winning % Over Time'!B56,'Winning % Over Time'!$B56:$AG56),0)</f>
        <v>29</v>
      </c>
      <c r="D56">
        <f>ROUNDDOWN(_xlfn.RANK.AVG('Winning % Over Time'!C56,'Winning % Over Time'!$B56:$AG56),0)</f>
        <v>27</v>
      </c>
      <c r="E56">
        <f>ROUNDDOWN(_xlfn.RANK.AVG('Winning % Over Time'!D56,'Winning % Over Time'!$B56:$AG56),0)</f>
        <v>3</v>
      </c>
      <c r="F56">
        <f>ROUNDDOWN(_xlfn.RANK.AVG('Winning % Over Time'!E56,'Winning % Over Time'!$B56:$AG56),0)</f>
        <v>23</v>
      </c>
      <c r="G56">
        <f>ROUNDDOWN(_xlfn.RANK.AVG('Winning % Over Time'!F56,'Winning % Over Time'!$B56:$AG56),0)</f>
        <v>20</v>
      </c>
      <c r="H56">
        <f>ROUNDDOWN(_xlfn.RANK.AVG('Winning % Over Time'!G56,'Winning % Over Time'!$B56:$AG56),0)</f>
        <v>17</v>
      </c>
      <c r="I56">
        <f>ROUNDDOWN(_xlfn.RANK.AVG('Winning % Over Time'!H56,'Winning % Over Time'!$B56:$AG56),0)</f>
        <v>25</v>
      </c>
      <c r="J56">
        <f>ROUNDDOWN(_xlfn.RANK.AVG('Winning % Over Time'!I56,'Winning % Over Time'!$B56:$AG56),0)</f>
        <v>28</v>
      </c>
      <c r="K56">
        <f>ROUNDDOWN(_xlfn.RANK.AVG('Winning % Over Time'!J56,'Winning % Over Time'!$B56:$AG56),0)</f>
        <v>1</v>
      </c>
      <c r="L56">
        <f>ROUNDDOWN(_xlfn.RANK.AVG('Winning % Over Time'!K56,'Winning % Over Time'!$B56:$AG56),0)</f>
        <v>6</v>
      </c>
      <c r="M56">
        <f>ROUNDDOWN(_xlfn.RANK.AVG('Winning % Over Time'!L56,'Winning % Over Time'!$B56:$AG56),0)</f>
        <v>31</v>
      </c>
      <c r="N56">
        <f>ROUNDDOWN(_xlfn.RANK.AVG('Winning % Over Time'!M56,'Winning % Over Time'!$B56:$AG56),0)</f>
        <v>8</v>
      </c>
      <c r="O56">
        <f>ROUNDDOWN(_xlfn.RANK.AVG('Winning % Over Time'!N56,'Winning % Over Time'!$B56:$AG56),0)</f>
        <v>26</v>
      </c>
      <c r="P56">
        <f>ROUNDDOWN(_xlfn.RANK.AVG('Winning % Over Time'!O56,'Winning % Over Time'!$B56:$AG56),0)</f>
        <v>12</v>
      </c>
      <c r="Q56">
        <f>ROUNDDOWN(_xlfn.RANK.AVG('Winning % Over Time'!P56,'Winning % Over Time'!$B56:$AG56),0)</f>
        <v>30</v>
      </c>
      <c r="R56">
        <f>ROUNDDOWN(_xlfn.RANK.AVG('Winning % Over Time'!Q56,'Winning % Over Time'!$B56:$AG56),0)</f>
        <v>10</v>
      </c>
      <c r="S56">
        <f>ROUNDDOWN(_xlfn.RANK.AVG('Winning % Over Time'!R56,'Winning % Over Time'!$B56:$AG56),0)</f>
        <v>11</v>
      </c>
      <c r="T56">
        <f>ROUNDDOWN(_xlfn.RANK.AVG('Winning % Over Time'!S56,'Winning % Over Time'!$B56:$AG56),0)</f>
        <v>14</v>
      </c>
      <c r="U56">
        <f>ROUNDDOWN(_xlfn.RANK.AVG('Winning % Over Time'!T56,'Winning % Over Time'!$B56:$AG56),0)</f>
        <v>18</v>
      </c>
      <c r="V56">
        <f>ROUNDDOWN(_xlfn.RANK.AVG('Winning % Over Time'!U56,'Winning % Over Time'!$B56:$AG56),0)</f>
        <v>5</v>
      </c>
      <c r="W56">
        <f>ROUNDDOWN(_xlfn.RANK.AVG('Winning % Over Time'!V56,'Winning % Over Time'!$B56:$AG56),0)</f>
        <v>7</v>
      </c>
      <c r="X56">
        <f>ROUNDDOWN(_xlfn.RANK.AVG('Winning % Over Time'!W56,'Winning % Over Time'!$B56:$AG56),0)</f>
        <v>4</v>
      </c>
      <c r="Y56">
        <f>ROUNDDOWN(_xlfn.RANK.AVG('Winning % Over Time'!X56,'Winning % Over Time'!$B56:$AG56),0)</f>
        <v>22</v>
      </c>
      <c r="Z56">
        <f>ROUNDDOWN(_xlfn.RANK.AVG('Winning % Over Time'!Y56,'Winning % Over Time'!$B56:$AG56),0)</f>
        <v>20</v>
      </c>
      <c r="AA56">
        <f>ROUNDDOWN(_xlfn.RANK.AVG('Winning % Over Time'!Z56,'Winning % Over Time'!$B56:$AG56),0)</f>
        <v>24</v>
      </c>
      <c r="AB56">
        <f>ROUNDDOWN(_xlfn.RANK.AVG('Winning % Over Time'!AA56,'Winning % Over Time'!$B56:$AG56),0)</f>
        <v>16</v>
      </c>
      <c r="AC56">
        <f>ROUNDDOWN(_xlfn.RANK.AVG('Winning % Over Time'!AB56,'Winning % Over Time'!$B56:$AG56),0)</f>
        <v>2</v>
      </c>
      <c r="AD56">
        <f>ROUNDDOWN(_xlfn.RANK.AVG('Winning % Over Time'!AC56,'Winning % Over Time'!$B56:$AG56),0)</f>
        <v>9</v>
      </c>
      <c r="AE56">
        <f>ROUNDDOWN(_xlfn.RANK.AVG('Winning % Over Time'!AD56,'Winning % Over Time'!$B56:$AG56),0)</f>
        <v>13</v>
      </c>
      <c r="AF56">
        <f>ROUNDDOWN(_xlfn.RANK.AVG('Winning % Over Time'!AE56,'Winning % Over Time'!$B56:$AG56),0)</f>
        <v>32</v>
      </c>
      <c r="AG56">
        <f>ROUNDDOWN(_xlfn.RANK.AVG('Winning % Over Time'!AF56,'Winning % Over Time'!$B56:$AG56),0)</f>
        <v>18</v>
      </c>
      <c r="AH56">
        <f>ROUNDDOWN(_xlfn.RANK.AVG('Winning % Over Time'!AG56,'Winning % Over Time'!$B56:$AG56),0)</f>
        <v>15</v>
      </c>
      <c r="AI56">
        <f t="shared" si="0"/>
        <v>32</v>
      </c>
    </row>
    <row r="57" spans="1:35" ht="15.75" customHeight="1" x14ac:dyDescent="0.2">
      <c r="A57" s="1">
        <v>2021</v>
      </c>
      <c r="B57" s="21">
        <f>'Points Per Year'!AI57+SUM(B56)</f>
        <v>0</v>
      </c>
      <c r="C57">
        <f>ROUNDDOWN(_xlfn.RANK.AVG('Winning % Over Time'!B57,'Winning % Over Time'!$B57:$AG57),0)</f>
        <v>27</v>
      </c>
      <c r="D57">
        <f>ROUNDDOWN(_xlfn.RANK.AVG('Winning % Over Time'!C57,'Winning % Over Time'!$B57:$AG57),0)</f>
        <v>26</v>
      </c>
      <c r="E57">
        <f>ROUNDDOWN(_xlfn.RANK.AVG('Winning % Over Time'!D57,'Winning % Over Time'!$B57:$AG57),0)</f>
        <v>4</v>
      </c>
      <c r="F57">
        <f>ROUNDDOWN(_xlfn.RANK.AVG('Winning % Over Time'!E57,'Winning % Over Time'!$B57:$AG57),0)</f>
        <v>22</v>
      </c>
      <c r="G57">
        <f>ROUNDDOWN(_xlfn.RANK.AVG('Winning % Over Time'!F57,'Winning % Over Time'!$B57:$AG57),0)</f>
        <v>23</v>
      </c>
      <c r="H57">
        <f>ROUNDDOWN(_xlfn.RANK.AVG('Winning % Over Time'!G57,'Winning % Over Time'!$B57:$AG57),0)</f>
        <v>18</v>
      </c>
      <c r="I57">
        <f>ROUNDDOWN(_xlfn.RANK.AVG('Winning % Over Time'!H57,'Winning % Over Time'!$B57:$AG57),0)</f>
        <v>24</v>
      </c>
      <c r="J57">
        <f>ROUNDDOWN(_xlfn.RANK.AVG('Winning % Over Time'!I57,'Winning % Over Time'!$B57:$AG57),0)</f>
        <v>28</v>
      </c>
      <c r="K57">
        <f>ROUNDDOWN(_xlfn.RANK.AVG('Winning % Over Time'!J57,'Winning % Over Time'!$B57:$AG57),0)</f>
        <v>1</v>
      </c>
      <c r="L57">
        <f>ROUNDDOWN(_xlfn.RANK.AVG('Winning % Over Time'!K57,'Winning % Over Time'!$B57:$AG57),0)</f>
        <v>8</v>
      </c>
      <c r="M57">
        <f>ROUNDDOWN(_xlfn.RANK.AVG('Winning % Over Time'!L57,'Winning % Over Time'!$B57:$AG57),0)</f>
        <v>31</v>
      </c>
      <c r="N57">
        <f>ROUNDDOWN(_xlfn.RANK.AVG('Winning % Over Time'!M57,'Winning % Over Time'!$B57:$AG57),0)</f>
        <v>6</v>
      </c>
      <c r="O57">
        <f>ROUNDDOWN(_xlfn.RANK.AVG('Winning % Over Time'!N57,'Winning % Over Time'!$B57:$AG57),0)</f>
        <v>29</v>
      </c>
      <c r="P57">
        <f>ROUNDDOWN(_xlfn.RANK.AVG('Winning % Over Time'!O57,'Winning % Over Time'!$B57:$AG57),0)</f>
        <v>12</v>
      </c>
      <c r="Q57">
        <f>ROUNDDOWN(_xlfn.RANK.AVG('Winning % Over Time'!P57,'Winning % Over Time'!$B57:$AG57),0)</f>
        <v>30</v>
      </c>
      <c r="R57">
        <f>ROUNDDOWN(_xlfn.RANK.AVG('Winning % Over Time'!Q57,'Winning % Over Time'!$B57:$AG57),0)</f>
        <v>10</v>
      </c>
      <c r="S57">
        <f>ROUNDDOWN(_xlfn.RANK.AVG('Winning % Over Time'!R57,'Winning % Over Time'!$B57:$AG57),0)</f>
        <v>11</v>
      </c>
      <c r="T57">
        <f>ROUNDDOWN(_xlfn.RANK.AVG('Winning % Over Time'!S57,'Winning % Over Time'!$B57:$AG57),0)</f>
        <v>13</v>
      </c>
      <c r="U57">
        <f>ROUNDDOWN(_xlfn.RANK.AVG('Winning % Over Time'!T57,'Winning % Over Time'!$B57:$AG57),0)</f>
        <v>19</v>
      </c>
      <c r="V57">
        <f>ROUNDDOWN(_xlfn.RANK.AVG('Winning % Over Time'!U57,'Winning % Over Time'!$B57:$AG57),0)</f>
        <v>5</v>
      </c>
      <c r="W57">
        <f>ROUNDDOWN(_xlfn.RANK.AVG('Winning % Over Time'!V57,'Winning % Over Time'!$B57:$AG57),0)</f>
        <v>7</v>
      </c>
      <c r="X57">
        <f>ROUNDDOWN(_xlfn.RANK.AVG('Winning % Over Time'!W57,'Winning % Over Time'!$B57:$AG57),0)</f>
        <v>3</v>
      </c>
      <c r="Y57">
        <f>ROUNDDOWN(_xlfn.RANK.AVG('Winning % Over Time'!X57,'Winning % Over Time'!$B57:$AG57),0)</f>
        <v>20</v>
      </c>
      <c r="Z57">
        <f>ROUNDDOWN(_xlfn.RANK.AVG('Winning % Over Time'!Y57,'Winning % Over Time'!$B57:$AG57),0)</f>
        <v>21</v>
      </c>
      <c r="AA57">
        <f>ROUNDDOWN(_xlfn.RANK.AVG('Winning % Over Time'!Z57,'Winning % Over Time'!$B57:$AG57),0)</f>
        <v>25</v>
      </c>
      <c r="AB57">
        <f>ROUNDDOWN(_xlfn.RANK.AVG('Winning % Over Time'!AA57,'Winning % Over Time'!$B57:$AG57),0)</f>
        <v>15</v>
      </c>
      <c r="AC57">
        <f>ROUNDDOWN(_xlfn.RANK.AVG('Winning % Over Time'!AB57,'Winning % Over Time'!$B57:$AG57),0)</f>
        <v>2</v>
      </c>
      <c r="AD57">
        <f>ROUNDDOWN(_xlfn.RANK.AVG('Winning % Over Time'!AC57,'Winning % Over Time'!$B57:$AG57),0)</f>
        <v>9</v>
      </c>
      <c r="AE57">
        <f>ROUNDDOWN(_xlfn.RANK.AVG('Winning % Over Time'!AD57,'Winning % Over Time'!$B57:$AG57),0)</f>
        <v>14</v>
      </c>
      <c r="AF57">
        <f>ROUNDDOWN(_xlfn.RANK.AVG('Winning % Over Time'!AE57,'Winning % Over Time'!$B57:$AG57),0)</f>
        <v>32</v>
      </c>
      <c r="AG57">
        <f>ROUNDDOWN(_xlfn.RANK.AVG('Winning % Over Time'!AF57,'Winning % Over Time'!$B57:$AG57),0)</f>
        <v>17</v>
      </c>
      <c r="AH57">
        <f>ROUNDDOWN(_xlfn.RANK.AVG('Winning % Over Time'!AG57,'Winning % Over Time'!$B57:$AG57),0)</f>
        <v>16</v>
      </c>
      <c r="AI57">
        <f t="shared" si="0"/>
        <v>32</v>
      </c>
    </row>
    <row r="58" spans="1:35" ht="15.75" customHeight="1" x14ac:dyDescent="0.2">
      <c r="A58">
        <v>2022</v>
      </c>
      <c r="B58" s="21">
        <f>'Points Per Year'!AI58+SUM(B57)</f>
        <v>0</v>
      </c>
      <c r="C58">
        <f>ROUNDDOWN(_xlfn.RANK.AVG('Winning % Over Time'!B58,'Winning % Over Time'!$B58:$AG58),0)</f>
        <v>28</v>
      </c>
      <c r="D58">
        <f>ROUNDDOWN(_xlfn.RANK.AVG('Winning % Over Time'!C58,'Winning % Over Time'!$B58:$AG58),0)</f>
        <v>26</v>
      </c>
      <c r="E58">
        <f>ROUNDDOWN(_xlfn.RANK.AVG('Winning % Over Time'!D58,'Winning % Over Time'!$B58:$AG58),0)</f>
        <v>4</v>
      </c>
      <c r="F58">
        <f>ROUNDDOWN(_xlfn.RANK.AVG('Winning % Over Time'!E58,'Winning % Over Time'!$B58:$AG58),0)</f>
        <v>20</v>
      </c>
      <c r="G58">
        <f>ROUNDDOWN(_xlfn.RANK.AVG('Winning % Over Time'!F58,'Winning % Over Time'!$B58:$AG58),0)</f>
        <v>23</v>
      </c>
      <c r="H58">
        <f>ROUNDDOWN(_xlfn.RANK.AVG('Winning % Over Time'!G58,'Winning % Over Time'!$B58:$AG58),0)</f>
        <v>19</v>
      </c>
      <c r="I58">
        <f>ROUNDDOWN(_xlfn.RANK.AVG('Winning % Over Time'!H58,'Winning % Over Time'!$B58:$AG58),0)</f>
        <v>24</v>
      </c>
      <c r="J58">
        <f>ROUNDDOWN(_xlfn.RANK.AVG('Winning % Over Time'!I58,'Winning % Over Time'!$B58:$AG58),0)</f>
        <v>27</v>
      </c>
      <c r="K58">
        <f>ROUNDDOWN(_xlfn.RANK.AVG('Winning % Over Time'!J58,'Winning % Over Time'!$B58:$AG58),0)</f>
        <v>1</v>
      </c>
      <c r="L58">
        <f>ROUNDDOWN(_xlfn.RANK.AVG('Winning % Over Time'!K58,'Winning % Over Time'!$B58:$AG58),0)</f>
        <v>9</v>
      </c>
      <c r="M58">
        <f>ROUNDDOWN(_xlfn.RANK.AVG('Winning % Over Time'!L58,'Winning % Over Time'!$B58:$AG58),0)</f>
        <v>31</v>
      </c>
      <c r="N58">
        <f>ROUNDDOWN(_xlfn.RANK.AVG('Winning % Over Time'!M58,'Winning % Over Time'!$B58:$AG58),0)</f>
        <v>7</v>
      </c>
      <c r="O58">
        <f>ROUNDDOWN(_xlfn.RANK.AVG('Winning % Over Time'!N58,'Winning % Over Time'!$B58:$AG58),0)</f>
        <v>29</v>
      </c>
      <c r="P58">
        <f>ROUNDDOWN(_xlfn.RANK.AVG('Winning % Over Time'!O58,'Winning % Over Time'!$B58:$AG58),0)</f>
        <v>12</v>
      </c>
      <c r="Q58">
        <f>ROUNDDOWN(_xlfn.RANK.AVG('Winning % Over Time'!P58,'Winning % Over Time'!$B58:$AG58),0)</f>
        <v>30</v>
      </c>
      <c r="R58">
        <f>ROUNDDOWN(_xlfn.RANK.AVG('Winning % Over Time'!Q58,'Winning % Over Time'!$B58:$AG58),0)</f>
        <v>10</v>
      </c>
      <c r="S58">
        <f>ROUNDDOWN(_xlfn.RANK.AVG('Winning % Over Time'!R58,'Winning % Over Time'!$B58:$AG58),0)</f>
        <v>11</v>
      </c>
      <c r="T58">
        <f>ROUNDDOWN(_xlfn.RANK.AVG('Winning % Over Time'!S58,'Winning % Over Time'!$B58:$AG58),0)</f>
        <v>13</v>
      </c>
      <c r="U58">
        <f>ROUNDDOWN(_xlfn.RANK.AVG('Winning % Over Time'!T58,'Winning % Over Time'!$B58:$AG58),0)</f>
        <v>17</v>
      </c>
      <c r="V58">
        <f>ROUNDDOWN(_xlfn.RANK.AVG('Winning % Over Time'!U58,'Winning % Over Time'!$B58:$AG58),0)</f>
        <v>3</v>
      </c>
      <c r="W58">
        <f>ROUNDDOWN(_xlfn.RANK.AVG('Winning % Over Time'!V58,'Winning % Over Time'!$B58:$AG58),0)</f>
        <v>6</v>
      </c>
      <c r="X58">
        <f>ROUNDDOWN(_xlfn.RANK.AVG('Winning % Over Time'!W58,'Winning % Over Time'!$B58:$AG58),0)</f>
        <v>5</v>
      </c>
      <c r="Y58">
        <f>ROUNDDOWN(_xlfn.RANK.AVG('Winning % Over Time'!X58,'Winning % Over Time'!$B58:$AG58),0)</f>
        <v>22</v>
      </c>
      <c r="Z58">
        <f>ROUNDDOWN(_xlfn.RANK.AVG('Winning % Over Time'!Y58,'Winning % Over Time'!$B58:$AG58),0)</f>
        <v>21</v>
      </c>
      <c r="AA58">
        <f>ROUNDDOWN(_xlfn.RANK.AVG('Winning % Over Time'!Z58,'Winning % Over Time'!$B58:$AG58),0)</f>
        <v>25</v>
      </c>
      <c r="AB58">
        <f>ROUNDDOWN(_xlfn.RANK.AVG('Winning % Over Time'!AA58,'Winning % Over Time'!$B58:$AG58),0)</f>
        <v>15</v>
      </c>
      <c r="AC58">
        <f>ROUNDDOWN(_xlfn.RANK.AVG('Winning % Over Time'!AB58,'Winning % Over Time'!$B58:$AG58),0)</f>
        <v>2</v>
      </c>
      <c r="AD58">
        <f>ROUNDDOWN(_xlfn.RANK.AVG('Winning % Over Time'!AC58,'Winning % Over Time'!$B58:$AG58),0)</f>
        <v>8</v>
      </c>
      <c r="AE58">
        <f>ROUNDDOWN(_xlfn.RANK.AVG('Winning % Over Time'!AD58,'Winning % Over Time'!$B58:$AG58),0)</f>
        <v>14</v>
      </c>
      <c r="AF58">
        <f>ROUNDDOWN(_xlfn.RANK.AVG('Winning % Over Time'!AE58,'Winning % Over Time'!$B58:$AG58),0)</f>
        <v>32</v>
      </c>
      <c r="AG58">
        <f>ROUNDDOWN(_xlfn.RANK.AVG('Winning % Over Time'!AF58,'Winning % Over Time'!$B58:$AG58),0)</f>
        <v>17</v>
      </c>
      <c r="AH58">
        <f>ROUNDDOWN(_xlfn.RANK.AVG('Winning % Over Time'!AG58,'Winning % Over Time'!$B58:$AG58),0)</f>
        <v>16</v>
      </c>
      <c r="AI58">
        <f t="shared" si="0"/>
        <v>32</v>
      </c>
    </row>
    <row r="59" spans="1:35" ht="15.75" customHeight="1" x14ac:dyDescent="0.2">
      <c r="A59">
        <v>2023</v>
      </c>
      <c r="B59" s="21">
        <f>'Points Per Year'!AI59+SUM(B58)</f>
        <v>0</v>
      </c>
      <c r="C59">
        <f>ROUNDDOWN(_xlfn.RANK.AVG('Winning % Over Time'!B59,'Winning % Over Time'!$B59:$AG59),0)</f>
        <v>29</v>
      </c>
      <c r="D59">
        <f>ROUNDDOWN(_xlfn.RANK.AVG('Winning % Over Time'!C59,'Winning % Over Time'!$B59:$AG59),0)</f>
        <v>27</v>
      </c>
      <c r="E59">
        <f>ROUNDDOWN(_xlfn.RANK.AVG('Winning % Over Time'!D59,'Winning % Over Time'!$B59:$AG59),0)</f>
        <v>3</v>
      </c>
      <c r="F59">
        <f>ROUNDDOWN(_xlfn.RANK.AVG('Winning % Over Time'!E59,'Winning % Over Time'!$B59:$AG59),0)</f>
        <v>19</v>
      </c>
      <c r="G59">
        <f>ROUNDDOWN(_xlfn.RANK.AVG('Winning % Over Time'!F59,'Winning % Over Time'!$B59:$AG59),0)</f>
        <v>24</v>
      </c>
      <c r="H59">
        <f>ROUNDDOWN(_xlfn.RANK.AVG('Winning % Over Time'!G59,'Winning % Over Time'!$B59:$AG59),0)</f>
        <v>20</v>
      </c>
      <c r="I59">
        <f>ROUNDDOWN(_xlfn.RANK.AVG('Winning % Over Time'!H59,'Winning % Over Time'!$B59:$AG59),0)</f>
        <v>23</v>
      </c>
      <c r="J59">
        <f>ROUNDDOWN(_xlfn.RANK.AVG('Winning % Over Time'!I59,'Winning % Over Time'!$B59:$AG59),0)</f>
        <v>26</v>
      </c>
      <c r="K59">
        <f>ROUNDDOWN(_xlfn.RANK.AVG('Winning % Over Time'!J59,'Winning % Over Time'!$B59:$AG59),0)</f>
        <v>1</v>
      </c>
      <c r="L59">
        <f>ROUNDDOWN(_xlfn.RANK.AVG('Winning % Over Time'!K59,'Winning % Over Time'!$B59:$AG59),0)</f>
        <v>10</v>
      </c>
      <c r="M59">
        <f>ROUNDDOWN(_xlfn.RANK.AVG('Winning % Over Time'!L59,'Winning % Over Time'!$B59:$AG59),0)</f>
        <v>31</v>
      </c>
      <c r="N59">
        <f>ROUNDDOWN(_xlfn.RANK.AVG('Winning % Over Time'!M59,'Winning % Over Time'!$B59:$AG59),0)</f>
        <v>7</v>
      </c>
      <c r="O59">
        <f>ROUNDDOWN(_xlfn.RANK.AVG('Winning % Over Time'!N59,'Winning % Over Time'!$B59:$AG59),0)</f>
        <v>28</v>
      </c>
      <c r="P59">
        <f>ROUNDDOWN(_xlfn.RANK.AVG('Winning % Over Time'!O59,'Winning % Over Time'!$B59:$AG59),0)</f>
        <v>12</v>
      </c>
      <c r="Q59">
        <f>ROUNDDOWN(_xlfn.RANK.AVG('Winning % Over Time'!P59,'Winning % Over Time'!$B59:$AG59),0)</f>
        <v>30</v>
      </c>
      <c r="R59">
        <f>ROUNDDOWN(_xlfn.RANK.AVG('Winning % Over Time'!Q59,'Winning % Over Time'!$B59:$AG59),0)</f>
        <v>9</v>
      </c>
      <c r="S59">
        <f>ROUNDDOWN(_xlfn.RANK.AVG('Winning % Over Time'!R59,'Winning % Over Time'!$B59:$AG59),0)</f>
        <v>11</v>
      </c>
      <c r="T59">
        <f>ROUNDDOWN(_xlfn.RANK.AVG('Winning % Over Time'!S59,'Winning % Over Time'!$B59:$AG59),0)</f>
        <v>12</v>
      </c>
      <c r="U59">
        <f>ROUNDDOWN(_xlfn.RANK.AVG('Winning % Over Time'!T59,'Winning % Over Time'!$B59:$AG59),0)</f>
        <v>18</v>
      </c>
      <c r="V59">
        <f>ROUNDDOWN(_xlfn.RANK.AVG('Winning % Over Time'!U59,'Winning % Over Time'!$B59:$AG59),0)</f>
        <v>4</v>
      </c>
      <c r="W59">
        <f>ROUNDDOWN(_xlfn.RANK.AVG('Winning % Over Time'!V59,'Winning % Over Time'!$B59:$AG59),0)</f>
        <v>6</v>
      </c>
      <c r="X59">
        <f>ROUNDDOWN(_xlfn.RANK.AVG('Winning % Over Time'!W59,'Winning % Over Time'!$B59:$AG59),0)</f>
        <v>5</v>
      </c>
      <c r="Y59">
        <f>ROUNDDOWN(_xlfn.RANK.AVG('Winning % Over Time'!X59,'Winning % Over Time'!$B59:$AG59),0)</f>
        <v>21</v>
      </c>
      <c r="Z59">
        <f>ROUNDDOWN(_xlfn.RANK.AVG('Winning % Over Time'!Y59,'Winning % Over Time'!$B59:$AG59),0)</f>
        <v>22</v>
      </c>
      <c r="AA59">
        <f>ROUNDDOWN(_xlfn.RANK.AVG('Winning % Over Time'!Z59,'Winning % Over Time'!$B59:$AG59),0)</f>
        <v>25</v>
      </c>
      <c r="AB59">
        <f>ROUNDDOWN(_xlfn.RANK.AVG('Winning % Over Time'!AA59,'Winning % Over Time'!$B59:$AG59),0)</f>
        <v>14</v>
      </c>
      <c r="AC59">
        <f>ROUNDDOWN(_xlfn.RANK.AVG('Winning % Over Time'!AB59,'Winning % Over Time'!$B59:$AG59),0)</f>
        <v>2</v>
      </c>
      <c r="AD59">
        <f>ROUNDDOWN(_xlfn.RANK.AVG('Winning % Over Time'!AC59,'Winning % Over Time'!$B59:$AG59),0)</f>
        <v>8</v>
      </c>
      <c r="AE59">
        <f>ROUNDDOWN(_xlfn.RANK.AVG('Winning % Over Time'!AD59,'Winning % Over Time'!$B59:$AG59),0)</f>
        <v>15</v>
      </c>
      <c r="AF59">
        <f>ROUNDDOWN(_xlfn.RANK.AVG('Winning % Over Time'!AE59,'Winning % Over Time'!$B59:$AG59),0)</f>
        <v>32</v>
      </c>
      <c r="AG59">
        <f>ROUNDDOWN(_xlfn.RANK.AVG('Winning % Over Time'!AF59,'Winning % Over Time'!$B59:$AG59),0)</f>
        <v>17</v>
      </c>
      <c r="AH59">
        <f>ROUNDDOWN(_xlfn.RANK.AVG('Winning % Over Time'!AG59,'Winning % Over Time'!$B59:$AG59),0)</f>
        <v>16</v>
      </c>
      <c r="AI59">
        <f t="shared" si="0"/>
        <v>32</v>
      </c>
    </row>
    <row r="60" spans="1:35" ht="15.75" customHeight="1" x14ac:dyDescent="0.2">
      <c r="A60">
        <v>2024</v>
      </c>
      <c r="B60" s="21">
        <f>'Points Per Year'!AI60+SUM(B59)</f>
        <v>0</v>
      </c>
      <c r="C60">
        <f>ROUNDDOWN(_xlfn.RANK.AVG('Winning % Over Time'!B60,'Winning % Over Time'!$B60:$AG60),0)</f>
        <v>29</v>
      </c>
      <c r="D60">
        <f>ROUNDDOWN(_xlfn.RANK.AVG('Winning % Over Time'!C60,'Winning % Over Time'!$B60:$AG60),0)</f>
        <v>26</v>
      </c>
      <c r="E60">
        <f>ROUNDDOWN(_xlfn.RANK.AVG('Winning % Over Time'!D60,'Winning % Over Time'!$B60:$AG60),0)</f>
        <v>3</v>
      </c>
      <c r="F60">
        <f>ROUNDDOWN(_xlfn.RANK.AVG('Winning % Over Time'!E60,'Winning % Over Time'!$B60:$AG60),0)</f>
        <v>18</v>
      </c>
      <c r="G60">
        <f>ROUNDDOWN(_xlfn.RANK.AVG('Winning % Over Time'!F60,'Winning % Over Time'!$B60:$AG60),0)</f>
        <v>24</v>
      </c>
      <c r="H60">
        <f>ROUNDDOWN(_xlfn.RANK.AVG('Winning % Over Time'!G60,'Winning % Over Time'!$B60:$AG60),0)</f>
        <v>20</v>
      </c>
      <c r="I60">
        <f>ROUNDDOWN(_xlfn.RANK.AVG('Winning % Over Time'!H60,'Winning % Over Time'!$B60:$AG60),0)</f>
        <v>23</v>
      </c>
      <c r="J60">
        <f>ROUNDDOWN(_xlfn.RANK.AVG('Winning % Over Time'!I60,'Winning % Over Time'!$B60:$AG60),0)</f>
        <v>28</v>
      </c>
      <c r="K60">
        <f>ROUNDDOWN(_xlfn.RANK.AVG('Winning % Over Time'!J60,'Winning % Over Time'!$B60:$AG60),0)</f>
        <v>1</v>
      </c>
      <c r="L60">
        <f>ROUNDDOWN(_xlfn.RANK.AVG('Winning % Over Time'!K60,'Winning % Over Time'!$B60:$AG60),0)</f>
        <v>10</v>
      </c>
      <c r="M60">
        <f>ROUNDDOWN(_xlfn.RANK.AVG('Winning % Over Time'!L60,'Winning % Over Time'!$B60:$AG60),0)</f>
        <v>30</v>
      </c>
      <c r="N60">
        <f>ROUNDDOWN(_xlfn.RANK.AVG('Winning % Over Time'!M60,'Winning % Over Time'!$B60:$AG60),0)</f>
        <v>5</v>
      </c>
      <c r="O60">
        <f>ROUNDDOWN(_xlfn.RANK.AVG('Winning % Over Time'!N60,'Winning % Over Time'!$B60:$AG60),0)</f>
        <v>27</v>
      </c>
      <c r="P60">
        <f>ROUNDDOWN(_xlfn.RANK.AVG('Winning % Over Time'!O60,'Winning % Over Time'!$B60:$AG60),0)</f>
        <v>15</v>
      </c>
      <c r="Q60">
        <f>ROUNDDOWN(_xlfn.RANK.AVG('Winning % Over Time'!P60,'Winning % Over Time'!$B60:$AG60),0)</f>
        <v>31</v>
      </c>
      <c r="R60">
        <f>ROUNDDOWN(_xlfn.RANK.AVG('Winning % Over Time'!Q60,'Winning % Over Time'!$B60:$AG60),0)</f>
        <v>5</v>
      </c>
      <c r="S60">
        <f>ROUNDDOWN(_xlfn.RANK.AVG('Winning % Over Time'!R60,'Winning % Over Time'!$B60:$AG60),0)</f>
        <v>11</v>
      </c>
      <c r="T60">
        <f>ROUNDDOWN(_xlfn.RANK.AVG('Winning % Over Time'!S60,'Winning % Over Time'!$B60:$AG60),0)</f>
        <v>13</v>
      </c>
      <c r="U60">
        <f>ROUNDDOWN(_xlfn.RANK.AVG('Winning % Over Time'!T60,'Winning % Over Time'!$B60:$AG60),0)</f>
        <v>17</v>
      </c>
      <c r="V60">
        <f>ROUNDDOWN(_xlfn.RANK.AVG('Winning % Over Time'!U60,'Winning % Over Time'!$B60:$AG60),0)</f>
        <v>4</v>
      </c>
      <c r="W60">
        <f>ROUNDDOWN(_xlfn.RANK.AVG('Winning % Over Time'!V60,'Winning % Over Time'!$B60:$AG60),0)</f>
        <v>7</v>
      </c>
      <c r="X60">
        <f>ROUNDDOWN(_xlfn.RANK.AVG('Winning % Over Time'!W60,'Winning % Over Time'!$B60:$AG60),0)</f>
        <v>8</v>
      </c>
      <c r="Y60">
        <f>ROUNDDOWN(_xlfn.RANK.AVG('Winning % Over Time'!X60,'Winning % Over Time'!$B60:$AG60),0)</f>
        <v>21</v>
      </c>
      <c r="Z60">
        <f>ROUNDDOWN(_xlfn.RANK.AVG('Winning % Over Time'!Y60,'Winning % Over Time'!$B60:$AG60),0)</f>
        <v>22</v>
      </c>
      <c r="AA60">
        <f>ROUNDDOWN(_xlfn.RANK.AVG('Winning % Over Time'!Z60,'Winning % Over Time'!$B60:$AG60),0)</f>
        <v>25</v>
      </c>
      <c r="AB60">
        <f>ROUNDDOWN(_xlfn.RANK.AVG('Winning % Over Time'!AA60,'Winning % Over Time'!$B60:$AG60),0)</f>
        <v>12</v>
      </c>
      <c r="AC60">
        <f>ROUNDDOWN(_xlfn.RANK.AVG('Winning % Over Time'!AB60,'Winning % Over Time'!$B60:$AG60),0)</f>
        <v>2</v>
      </c>
      <c r="AD60">
        <f>ROUNDDOWN(_xlfn.RANK.AVG('Winning % Over Time'!AC60,'Winning % Over Time'!$B60:$AG60),0)</f>
        <v>9</v>
      </c>
      <c r="AE60">
        <f>ROUNDDOWN(_xlfn.RANK.AVG('Winning % Over Time'!AD60,'Winning % Over Time'!$B60:$AG60),0)</f>
        <v>14</v>
      </c>
      <c r="AF60">
        <f>ROUNDDOWN(_xlfn.RANK.AVG('Winning % Over Time'!AE60,'Winning % Over Time'!$B60:$AG60),0)</f>
        <v>32</v>
      </c>
      <c r="AG60">
        <f>ROUNDDOWN(_xlfn.RANK.AVG('Winning % Over Time'!AF60,'Winning % Over Time'!$B60:$AG60),0)</f>
        <v>19</v>
      </c>
      <c r="AH60">
        <f>ROUNDDOWN(_xlfn.RANK.AVG('Winning % Over Time'!AG60,'Winning % Over Time'!$B60:$AG60),0)</f>
        <v>16</v>
      </c>
      <c r="AI60">
        <f t="shared" ref="AI60" si="1">MAX(C60:AH60)</f>
        <v>32</v>
      </c>
    </row>
    <row r="61" spans="1:35" ht="15.75" customHeight="1" x14ac:dyDescent="0.2">
      <c r="A61">
        <v>2025</v>
      </c>
      <c r="B61" s="21">
        <f>'Points Per Year'!AI61+SUM(B60)</f>
        <v>0</v>
      </c>
      <c r="C61">
        <f>ROUNDDOWN(_xlfn.RANK.AVG('Winning % Over Time'!B61,'Winning % Over Time'!$B61:$AG61),0)</f>
        <v>31</v>
      </c>
      <c r="D61">
        <f>ROUNDDOWN(_xlfn.RANK.AVG('Winning % Over Time'!C61,'Winning % Over Time'!$B61:$AG61),0)</f>
        <v>26</v>
      </c>
      <c r="E61">
        <f>ROUNDDOWN(_xlfn.RANK.AVG('Winning % Over Time'!D61,'Winning % Over Time'!$B61:$AG61),0)</f>
        <v>3</v>
      </c>
      <c r="F61">
        <f>ROUNDDOWN(_xlfn.RANK.AVG('Winning % Over Time'!E61,'Winning % Over Time'!$B61:$AG61),0)</f>
        <v>18</v>
      </c>
      <c r="G61">
        <f>ROUNDDOWN(_xlfn.RANK.AVG('Winning % Over Time'!F61,'Winning % Over Time'!$B61:$AG61),0)</f>
        <v>25</v>
      </c>
      <c r="H61">
        <f>ROUNDDOWN(_xlfn.RANK.AVG('Winning % Over Time'!G61,'Winning % Over Time'!$B61:$AG61),0)</f>
        <v>19</v>
      </c>
      <c r="I61">
        <f>ROUNDDOWN(_xlfn.RANK.AVG('Winning % Over Time'!H61,'Winning % Over Time'!$B61:$AG61),0)</f>
        <v>23</v>
      </c>
      <c r="J61">
        <f>ROUNDDOWN(_xlfn.RANK.AVG('Winning % Over Time'!I61,'Winning % Over Time'!$B61:$AG61),0)</f>
        <v>28</v>
      </c>
      <c r="K61">
        <f>ROUNDDOWN(_xlfn.RANK.AVG('Winning % Over Time'!J61,'Winning % Over Time'!$B61:$AG61),0)</f>
        <v>1</v>
      </c>
      <c r="L61">
        <f>ROUNDDOWN(_xlfn.RANK.AVG('Winning % Over Time'!K61,'Winning % Over Time'!$B61:$AG61),0)</f>
        <v>7</v>
      </c>
      <c r="M61">
        <f>ROUNDDOWN(_xlfn.RANK.AVG('Winning % Over Time'!L61,'Winning % Over Time'!$B61:$AG61),0)</f>
        <v>29</v>
      </c>
      <c r="N61">
        <f>ROUNDDOWN(_xlfn.RANK.AVG('Winning % Over Time'!M61,'Winning % Over Time'!$B61:$AG61),0)</f>
        <v>5</v>
      </c>
      <c r="O61">
        <f>ROUNDDOWN(_xlfn.RANK.AVG('Winning % Over Time'!N61,'Winning % Over Time'!$B61:$AG61),0)</f>
        <v>24</v>
      </c>
      <c r="P61">
        <f>ROUNDDOWN(_xlfn.RANK.AVG('Winning % Over Time'!O61,'Winning % Over Time'!$B61:$AG61),0)</f>
        <v>15</v>
      </c>
      <c r="Q61">
        <f>ROUNDDOWN(_xlfn.RANK.AVG('Winning % Over Time'!P61,'Winning % Over Time'!$B61:$AG61),0)</f>
        <v>30</v>
      </c>
      <c r="R61">
        <f>ROUNDDOWN(_xlfn.RANK.AVG('Winning % Over Time'!Q61,'Winning % Over Time'!$B61:$AG61),0)</f>
        <v>9</v>
      </c>
      <c r="S61">
        <f>ROUNDDOWN(_xlfn.RANK.AVG('Winning % Over Time'!R61,'Winning % Over Time'!$B61:$AG61),0)</f>
        <v>14</v>
      </c>
      <c r="T61">
        <f>ROUNDDOWN(_xlfn.RANK.AVG('Winning % Over Time'!S61,'Winning % Over Time'!$B61:$AG61),0)</f>
        <v>13</v>
      </c>
      <c r="U61">
        <f>ROUNDDOWN(_xlfn.RANK.AVG('Winning % Over Time'!T61,'Winning % Over Time'!$B61:$AG61),0)</f>
        <v>17</v>
      </c>
      <c r="V61">
        <f>ROUNDDOWN(_xlfn.RANK.AVG('Winning % Over Time'!U61,'Winning % Over Time'!$B61:$AG61),0)</f>
        <v>4</v>
      </c>
      <c r="W61">
        <f>ROUNDDOWN(_xlfn.RANK.AVG('Winning % Over Time'!V61,'Winning % Over Time'!$B61:$AG61),0)</f>
        <v>8</v>
      </c>
      <c r="X61">
        <f>ROUNDDOWN(_xlfn.RANK.AVG('Winning % Over Time'!W61,'Winning % Over Time'!$B61:$AG61),0)</f>
        <v>5</v>
      </c>
      <c r="Y61">
        <f>ROUNDDOWN(_xlfn.RANK.AVG('Winning % Over Time'!X61,'Winning % Over Time'!$B61:$AG61),0)</f>
        <v>21</v>
      </c>
      <c r="Z61">
        <f>ROUNDDOWN(_xlfn.RANK.AVG('Winning % Over Time'!Y61,'Winning % Over Time'!$B61:$AG61),0)</f>
        <v>22</v>
      </c>
      <c r="AA61">
        <f>ROUNDDOWN(_xlfn.RANK.AVG('Winning % Over Time'!Z61,'Winning % Over Time'!$B61:$AG61),0)</f>
        <v>27</v>
      </c>
      <c r="AB61">
        <f>ROUNDDOWN(_xlfn.RANK.AVG('Winning % Over Time'!AA61,'Winning % Over Time'!$B61:$AG61),0)</f>
        <v>11</v>
      </c>
      <c r="AC61">
        <f>ROUNDDOWN(_xlfn.RANK.AVG('Winning % Over Time'!AB61,'Winning % Over Time'!$B61:$AG61),0)</f>
        <v>2</v>
      </c>
      <c r="AD61">
        <f>ROUNDDOWN(_xlfn.RANK.AVG('Winning % Over Time'!AC61,'Winning % Over Time'!$B61:$AG61),0)</f>
        <v>10</v>
      </c>
      <c r="AE61">
        <f>ROUNDDOWN(_xlfn.RANK.AVG('Winning % Over Time'!AD61,'Winning % Over Time'!$B61:$AG61),0)</f>
        <v>12</v>
      </c>
      <c r="AF61">
        <f>ROUNDDOWN(_xlfn.RANK.AVG('Winning % Over Time'!AE61,'Winning % Over Time'!$B61:$AG61),0)</f>
        <v>32</v>
      </c>
      <c r="AG61">
        <f>ROUNDDOWN(_xlfn.RANK.AVG('Winning % Over Time'!AF61,'Winning % Over Time'!$B61:$AG61),0)</f>
        <v>20</v>
      </c>
      <c r="AH61">
        <f>ROUNDDOWN(_xlfn.RANK.AVG('Winning % Over Time'!AG61,'Winning % Over Time'!$B61:$AG61),0)</f>
        <v>16</v>
      </c>
      <c r="AI61">
        <f t="shared" ref="AI61" si="2">MAX(C61:AH61)</f>
        <v>32</v>
      </c>
    </row>
    <row r="62" spans="1:35" ht="15.75" customHeight="1" x14ac:dyDescent="0.2"/>
    <row r="63" spans="1:35" ht="15.75" customHeight="1" x14ac:dyDescent="0.2"/>
    <row r="64" spans="1:35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  <headerFooter>
    <oddHeader>&amp;R&amp;"Calibri"&amp;10&amp;K000000 Business Use&amp;1#_x000D_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27B41-89CD-4911-93E8-77B21275BA78}">
  <sheetPr codeName="Sheet5"/>
  <dimension ref="A1:AG1000"/>
  <sheetViews>
    <sheetView workbookViewId="0">
      <pane ySplit="1" topLeftCell="A36" activePane="bottomLeft" state="frozen"/>
      <selection pane="bottomLeft" activeCell="D62" sqref="D62"/>
    </sheetView>
  </sheetViews>
  <sheetFormatPr baseColWidth="10" defaultColWidth="11.1640625" defaultRowHeight="15" customHeight="1" x14ac:dyDescent="0.2"/>
  <cols>
    <col min="1" max="33" width="10.6640625" customWidth="1"/>
  </cols>
  <sheetData>
    <row r="1" spans="1:33" ht="15.75" customHeight="1" x14ac:dyDescent="0.2">
      <c r="A1" t="s">
        <v>51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s="1" t="s">
        <v>18</v>
      </c>
      <c r="U1" s="1" t="s">
        <v>19</v>
      </c>
      <c r="V1" s="1" t="s">
        <v>20</v>
      </c>
      <c r="W1" s="1" t="s">
        <v>21</v>
      </c>
      <c r="X1" s="1" t="s">
        <v>22</v>
      </c>
      <c r="Y1" s="1" t="s">
        <v>23</v>
      </c>
      <c r="Z1" s="1" t="s">
        <v>24</v>
      </c>
      <c r="AA1" s="1" t="s">
        <v>25</v>
      </c>
      <c r="AB1" s="1" t="s">
        <v>26</v>
      </c>
      <c r="AC1" s="1" t="s">
        <v>27</v>
      </c>
      <c r="AD1" s="1" t="s">
        <v>28</v>
      </c>
      <c r="AE1" s="1" t="s">
        <v>29</v>
      </c>
      <c r="AF1" s="1" t="s">
        <v>30</v>
      </c>
      <c r="AG1" s="1" t="s">
        <v>31</v>
      </c>
    </row>
    <row r="2" spans="1:33" ht="15.75" customHeight="1" x14ac:dyDescent="0.2">
      <c r="A2" s="1">
        <v>1966</v>
      </c>
      <c r="B2" s="20">
        <f>'Arizona Cardinals'!X2</f>
        <v>0.6071428571428571</v>
      </c>
      <c r="C2" s="20">
        <f>'Atlanta Falcons'!X2</f>
        <v>0.21428571428571427</v>
      </c>
      <c r="D2" s="2"/>
      <c r="E2" s="20">
        <f>'Buffalo Bills'!X2</f>
        <v>0.6785714285714286</v>
      </c>
      <c r="F2" s="2"/>
      <c r="G2" s="20">
        <f>'Chicago Bears'!X2</f>
        <v>0.42857142857142855</v>
      </c>
      <c r="H2" s="2"/>
      <c r="I2" s="20">
        <f>'Cleveland Browns'!X2</f>
        <v>0.6428571428571429</v>
      </c>
      <c r="J2" s="20">
        <f>'Dallas Cowboys'!X2</f>
        <v>0.75</v>
      </c>
      <c r="K2" s="20">
        <f>'Denver Broncos'!X2</f>
        <v>0.2857142857142857</v>
      </c>
      <c r="L2" s="20">
        <f>'Detroit Lions'!X2</f>
        <v>0.32142857142857145</v>
      </c>
      <c r="M2" s="20">
        <f>'Green Bay Packers'!X2</f>
        <v>0.8571428571428571</v>
      </c>
      <c r="N2" s="2"/>
      <c r="O2" s="20">
        <f>'Indianapolis Colts'!X2</f>
        <v>0.6428571428571429</v>
      </c>
      <c r="P2" s="2"/>
      <c r="Q2" s="20">
        <f>'Kansas City Chiefs'!X2</f>
        <v>0.8214285714285714</v>
      </c>
      <c r="R2" s="20">
        <f>'Las Vegas Raiders'!X2</f>
        <v>0.6071428571428571</v>
      </c>
      <c r="S2" s="20">
        <f>'Los Angeles Rams'!X2</f>
        <v>0.5714285714285714</v>
      </c>
      <c r="T2" s="20">
        <f>'Los Angeles Chargers'!X2</f>
        <v>0.5357142857142857</v>
      </c>
      <c r="U2" s="20">
        <f>'Minnesota Vikings'!X2</f>
        <v>0.32142857142857145</v>
      </c>
      <c r="V2" s="20">
        <f>'Miami Dolphins'!X2</f>
        <v>0.21428571428571427</v>
      </c>
      <c r="W2" s="20">
        <f>'New England Patriots'!X2</f>
        <v>0.6428571428571429</v>
      </c>
      <c r="X2" s="2"/>
      <c r="Y2" s="20">
        <f>'New York Giants'!X2</f>
        <v>0.10714285714285714</v>
      </c>
      <c r="Z2" s="20">
        <f>'New York Jets'!X2</f>
        <v>0.5</v>
      </c>
      <c r="AA2" s="20">
        <f>'Philadelphia Eagles'!X2</f>
        <v>0.6428571428571429</v>
      </c>
      <c r="AB2" s="20">
        <f>'Pittsburgh Steelers'!X2</f>
        <v>0.39285714285714285</v>
      </c>
      <c r="AC2" s="20">
        <f>'San Francisco 49ers'!X2</f>
        <v>0.5</v>
      </c>
      <c r="AD2" s="2"/>
      <c r="AE2" s="2"/>
      <c r="AF2" s="20">
        <f>'Tennessee Titans'!X2</f>
        <v>0.21428571428571427</v>
      </c>
      <c r="AG2" s="20">
        <f>'Washington Commanders'!X2</f>
        <v>0.5</v>
      </c>
    </row>
    <row r="3" spans="1:33" ht="15.75" customHeight="1" x14ac:dyDescent="0.2">
      <c r="A3" s="1">
        <v>1967</v>
      </c>
      <c r="B3" s="20">
        <f>'Arizona Cardinals'!X3</f>
        <v>0.5357142857142857</v>
      </c>
      <c r="C3" s="20">
        <f>'Atlanta Falcons'!X3</f>
        <v>0.16071428571428573</v>
      </c>
      <c r="D3" s="2"/>
      <c r="E3" s="20">
        <f>'Buffalo Bills'!X3</f>
        <v>0.48214285714285715</v>
      </c>
      <c r="F3" s="2"/>
      <c r="G3" s="20">
        <f>'Chicago Bears'!X3</f>
        <v>0.48214285714285715</v>
      </c>
      <c r="H3" s="2"/>
      <c r="I3" s="20">
        <f>'Cleveland Browns'!X3</f>
        <v>0.6428571428571429</v>
      </c>
      <c r="J3" s="20">
        <f>'Dallas Cowboys'!X3</f>
        <v>0.6964285714285714</v>
      </c>
      <c r="K3" s="20">
        <f>'Denver Broncos'!X3</f>
        <v>0.25</v>
      </c>
      <c r="L3" s="20">
        <f>'Detroit Lions'!X3</f>
        <v>0.375</v>
      </c>
      <c r="M3" s="20">
        <f>'Green Bay Packers'!X3</f>
        <v>0.7678571428571429</v>
      </c>
      <c r="N3" s="2"/>
      <c r="O3" s="20">
        <f>'Indianapolis Colts'!X3</f>
        <v>0.75</v>
      </c>
      <c r="P3" s="2"/>
      <c r="Q3" s="20">
        <f>'Kansas City Chiefs'!X3</f>
        <v>0.7321428571428571</v>
      </c>
      <c r="R3" s="20">
        <f>'Las Vegas Raiders'!X3</f>
        <v>0.7678571428571429</v>
      </c>
      <c r="S3" s="20">
        <f>'Los Angeles Rams'!X3</f>
        <v>0.7142857142857143</v>
      </c>
      <c r="T3" s="20">
        <f>'Los Angeles Chargers'!X3</f>
        <v>0.5714285714285714</v>
      </c>
      <c r="U3" s="20">
        <f>'Minnesota Vikings'!X3</f>
        <v>0.32142857142857145</v>
      </c>
      <c r="V3" s="20">
        <f>'Miami Dolphins'!X3</f>
        <v>0.25</v>
      </c>
      <c r="W3" s="20">
        <f>'New England Patriots'!X3</f>
        <v>0.44642857142857145</v>
      </c>
      <c r="X3" s="20">
        <f>'New Orleans Saints'!X2</f>
        <v>0.21428571428571427</v>
      </c>
      <c r="Y3" s="20">
        <f>'New York Giants'!X3</f>
        <v>0.30357142857142855</v>
      </c>
      <c r="Z3" s="20">
        <f>'New York Jets'!X3</f>
        <v>0.5535714285714286</v>
      </c>
      <c r="AA3" s="20">
        <f>'Philadelphia Eagles'!X3</f>
        <v>0.5535714285714286</v>
      </c>
      <c r="AB3" s="20">
        <f>'Pittsburgh Steelers'!X3</f>
        <v>0.35714285714285715</v>
      </c>
      <c r="AC3" s="20">
        <f>'San Francisco 49ers'!X3</f>
        <v>0.5</v>
      </c>
      <c r="AD3" s="2"/>
      <c r="AE3" s="2"/>
      <c r="AF3" s="20">
        <f>'Tennessee Titans'!X3</f>
        <v>0.44642857142857145</v>
      </c>
      <c r="AG3" s="20">
        <f>'Washington Commanders'!X3</f>
        <v>0.48214285714285715</v>
      </c>
    </row>
    <row r="4" spans="1:33" ht="15.75" customHeight="1" x14ac:dyDescent="0.2">
      <c r="A4" s="1">
        <v>1968</v>
      </c>
      <c r="B4" s="20">
        <f>'Arizona Cardinals'!X4</f>
        <v>0.58333333333333337</v>
      </c>
      <c r="C4" s="20">
        <f>'Atlanta Falcons'!X4</f>
        <v>0.15476190476190477</v>
      </c>
      <c r="D4" s="2"/>
      <c r="E4" s="20">
        <f>'Buffalo Bills'!X4</f>
        <v>0.35714285714285715</v>
      </c>
      <c r="F4" s="2"/>
      <c r="G4" s="20">
        <f>'Chicago Bears'!X4</f>
        <v>0.48809523809523808</v>
      </c>
      <c r="H4" s="20">
        <f>'Cincinnati Bengals'!X2</f>
        <v>0.21428571428571427</v>
      </c>
      <c r="I4" s="20">
        <f>'Cleveland Browns'!X4</f>
        <v>0.66666666666666663</v>
      </c>
      <c r="J4" s="20">
        <f>'Dallas Cowboys'!X4</f>
        <v>0.75</v>
      </c>
      <c r="K4" s="20">
        <f>'Denver Broncos'!X4</f>
        <v>0.2857142857142857</v>
      </c>
      <c r="L4" s="20">
        <f>'Detroit Lions'!X4</f>
        <v>0.36904761904761907</v>
      </c>
      <c r="M4" s="20">
        <f>'Green Bay Packers'!X4</f>
        <v>0.66666666666666663</v>
      </c>
      <c r="N4" s="2"/>
      <c r="O4" s="20">
        <f>'Indianapolis Colts'!X4</f>
        <v>0.80952380952380953</v>
      </c>
      <c r="P4" s="2"/>
      <c r="Q4" s="20">
        <f>'Kansas City Chiefs'!X4</f>
        <v>0.77380952380952384</v>
      </c>
      <c r="R4" s="20">
        <f>'Las Vegas Raiders'!X4</f>
        <v>0.79761904761904767</v>
      </c>
      <c r="S4" s="20">
        <f>'Los Angeles Rams'!X4</f>
        <v>0.72619047619047616</v>
      </c>
      <c r="T4" s="20">
        <f>'Los Angeles Chargers'!X4</f>
        <v>0.59523809523809523</v>
      </c>
      <c r="U4" s="20">
        <f>'Minnesota Vikings'!X4</f>
        <v>0.40476190476190477</v>
      </c>
      <c r="V4" s="20">
        <f>'Miami Dolphins'!X4</f>
        <v>0.29761904761904762</v>
      </c>
      <c r="W4" s="20">
        <f>'New England Patriots'!X4</f>
        <v>0.39285714285714285</v>
      </c>
      <c r="X4" s="20">
        <f>'New Orleans Saints'!X3</f>
        <v>0.26785714285714285</v>
      </c>
      <c r="Y4" s="20">
        <f>'New York Giants'!X4</f>
        <v>0.36904761904761907</v>
      </c>
      <c r="Z4" s="20">
        <f>'New York Jets'!X4</f>
        <v>0.63095238095238093</v>
      </c>
      <c r="AA4" s="20">
        <f>'Philadelphia Eagles'!X4</f>
        <v>0.41666666666666669</v>
      </c>
      <c r="AB4" s="20">
        <f>'Pittsburgh Steelers'!X4</f>
        <v>0.29761904761904762</v>
      </c>
      <c r="AC4" s="20">
        <f>'San Francisco 49ers'!X4</f>
        <v>0.51190476190476186</v>
      </c>
      <c r="AD4" s="2"/>
      <c r="AE4" s="2"/>
      <c r="AF4" s="20">
        <f>'Tennessee Titans'!X4</f>
        <v>0.4642857142857143</v>
      </c>
      <c r="AG4" s="20">
        <f>'Washington Commanders'!X4</f>
        <v>0.44047619047619047</v>
      </c>
    </row>
    <row r="5" spans="1:33" ht="15.75" customHeight="1" x14ac:dyDescent="0.2">
      <c r="A5" s="1">
        <v>1969</v>
      </c>
      <c r="B5" s="20">
        <f>'Arizona Cardinals'!X5</f>
        <v>0.5178571428571429</v>
      </c>
      <c r="C5" s="20">
        <f>'Atlanta Falcons'!X5</f>
        <v>0.22321428571428573</v>
      </c>
      <c r="D5" s="2"/>
      <c r="E5" s="20">
        <f>'Buffalo Bills'!X5</f>
        <v>0.3392857142857143</v>
      </c>
      <c r="F5" s="2"/>
      <c r="G5" s="20">
        <f>'Chicago Bears'!X5</f>
        <v>0.38392857142857145</v>
      </c>
      <c r="H5" s="20">
        <f>'Cincinnati Bengals'!X3</f>
        <v>0.26785714285714285</v>
      </c>
      <c r="I5" s="20">
        <f>'Cleveland Browns'!X5</f>
        <v>0.7</v>
      </c>
      <c r="J5" s="20">
        <f>'Dallas Cowboys'!X5</f>
        <v>0.7678571428571429</v>
      </c>
      <c r="K5" s="20">
        <f>'Denver Broncos'!X5</f>
        <v>0.3125</v>
      </c>
      <c r="L5" s="20">
        <f>'Detroit Lions'!X5</f>
        <v>0.44642857142857145</v>
      </c>
      <c r="M5" s="20">
        <f>'Green Bay Packers'!X5</f>
        <v>0.6428571428571429</v>
      </c>
      <c r="N5" s="2"/>
      <c r="O5" s="20">
        <f>'Indianapolis Colts'!X5</f>
        <v>0.7589285714285714</v>
      </c>
      <c r="P5" s="2"/>
      <c r="Q5" s="20">
        <f>'Kansas City Chiefs'!X5</f>
        <v>0.7767857142857143</v>
      </c>
      <c r="R5" s="20">
        <f>'Las Vegas Raiders'!X5</f>
        <v>0.8214285714285714</v>
      </c>
      <c r="S5" s="20">
        <f>'Los Angeles Rams'!X5</f>
        <v>0.7410714285714286</v>
      </c>
      <c r="T5" s="20">
        <f>'Los Angeles Chargers'!X5</f>
        <v>0.5892857142857143</v>
      </c>
      <c r="U5" s="20">
        <f>'Minnesota Vikings'!X5</f>
        <v>0.5178571428571429</v>
      </c>
      <c r="V5" s="20">
        <f>'Miami Dolphins'!X5</f>
        <v>0.2818181818181818</v>
      </c>
      <c r="W5" s="20">
        <f>'New England Patriots'!X5</f>
        <v>0.36607142857142855</v>
      </c>
      <c r="X5" s="20">
        <f>'New Orleans Saints'!X4</f>
        <v>0.29761904761904762</v>
      </c>
      <c r="Y5" s="20">
        <f>'New York Giants'!X5</f>
        <v>0.38392857142857145</v>
      </c>
      <c r="Z5" s="20">
        <f>'New York Jets'!X5</f>
        <v>0.6517857142857143</v>
      </c>
      <c r="AA5" s="20">
        <f>'Philadelphia Eagles'!X5</f>
        <v>0.39285714285714285</v>
      </c>
      <c r="AB5" s="20">
        <f>'Pittsburgh Steelers'!X5</f>
        <v>0.24107142857142858</v>
      </c>
      <c r="AC5" s="20">
        <f>'San Francisco 49ers'!X5</f>
        <v>0.4732142857142857</v>
      </c>
      <c r="AD5" s="2"/>
      <c r="AE5" s="2"/>
      <c r="AF5" s="20">
        <f>'Tennessee Titans'!X5</f>
        <v>0.4732142857142857</v>
      </c>
      <c r="AG5" s="20">
        <f>'Washington Commanders'!X5</f>
        <v>0.4732142857142857</v>
      </c>
    </row>
    <row r="6" spans="1:33" ht="15.75" customHeight="1" x14ac:dyDescent="0.2">
      <c r="A6" s="1">
        <v>1970</v>
      </c>
      <c r="B6" s="20">
        <f>'Arizona Cardinals'!X6</f>
        <v>0.5357142857142857</v>
      </c>
      <c r="C6" s="20">
        <f>'Atlanta Falcons'!X6</f>
        <v>0.25</v>
      </c>
      <c r="D6" s="2"/>
      <c r="E6" s="20">
        <f>'Buffalo Bills'!X6</f>
        <v>0.32142857142857145</v>
      </c>
      <c r="F6" s="2"/>
      <c r="G6" s="20">
        <f>'Chicago Bears'!X6</f>
        <v>0.39285714285714285</v>
      </c>
      <c r="H6" s="20">
        <f>'Cincinnati Bengals'!X4</f>
        <v>0.36904761904761907</v>
      </c>
      <c r="I6" s="20">
        <f>'Cleveland Browns'!X6</f>
        <v>0.65942028985507251</v>
      </c>
      <c r="J6" s="20">
        <f>'Dallas Cowboys'!X6</f>
        <v>0.75714285714285712</v>
      </c>
      <c r="K6" s="20">
        <f>'Denver Broncos'!X6</f>
        <v>0.32857142857142857</v>
      </c>
      <c r="L6" s="20">
        <f>'Detroit Lions'!X6</f>
        <v>0.5</v>
      </c>
      <c r="M6" s="20">
        <f>'Green Bay Packers'!X6</f>
        <v>0.6</v>
      </c>
      <c r="N6" s="2"/>
      <c r="O6" s="20">
        <f>'Indianapolis Colts'!X6</f>
        <v>0.77142857142857146</v>
      </c>
      <c r="P6" s="2"/>
      <c r="Q6" s="20">
        <f>'Kansas City Chiefs'!X6</f>
        <v>0.73571428571428577</v>
      </c>
      <c r="R6" s="20">
        <f>'Las Vegas Raiders'!X6</f>
        <v>0.7857142857142857</v>
      </c>
      <c r="S6" s="20">
        <f>'Los Angeles Rams'!X6</f>
        <v>0.72857142857142854</v>
      </c>
      <c r="T6" s="20">
        <f>'Los Angeles Chargers'!X6</f>
        <v>0.56428571428571428</v>
      </c>
      <c r="U6" s="20">
        <f>'Minnesota Vikings'!X6</f>
        <v>0.58571428571428574</v>
      </c>
      <c r="V6" s="20">
        <f>'Miami Dolphins'!X6</f>
        <v>0.36956521739130432</v>
      </c>
      <c r="W6" s="20">
        <f>'New England Patriots'!X6</f>
        <v>0.32142857142857145</v>
      </c>
      <c r="X6" s="20">
        <f>'New Orleans Saints'!X5</f>
        <v>0.26785714285714285</v>
      </c>
      <c r="Y6" s="20">
        <f>'New York Giants'!X6</f>
        <v>0.43571428571428572</v>
      </c>
      <c r="Z6" s="20">
        <f>'New York Jets'!X6</f>
        <v>0.57857142857142863</v>
      </c>
      <c r="AA6" s="20">
        <f>'Philadelphia Eagles'!X6</f>
        <v>0.36428571428571427</v>
      </c>
      <c r="AB6" s="20">
        <f>'Pittsburgh Steelers'!X6</f>
        <v>0.26428571428571429</v>
      </c>
      <c r="AC6" s="20">
        <f>'San Francisco 49ers'!X6</f>
        <v>0.52857142857142858</v>
      </c>
      <c r="AD6" s="2"/>
      <c r="AE6" s="2"/>
      <c r="AF6" s="20">
        <f>'Tennessee Titans'!X6</f>
        <v>0.42857142857142855</v>
      </c>
      <c r="AG6" s="20">
        <f>'Washington Commanders'!X6</f>
        <v>0.4642857142857143</v>
      </c>
    </row>
    <row r="7" spans="1:33" ht="15.75" customHeight="1" x14ac:dyDescent="0.2">
      <c r="A7" s="1">
        <v>1971</v>
      </c>
      <c r="B7" s="20">
        <f>'Arizona Cardinals'!X7</f>
        <v>0.5</v>
      </c>
      <c r="C7" s="20">
        <f>'Atlanta Falcons'!X7</f>
        <v>0.29761904761904762</v>
      </c>
      <c r="D7" s="2"/>
      <c r="E7" s="20">
        <f>'Buffalo Bills'!X7</f>
        <v>0.27976190476190477</v>
      </c>
      <c r="F7" s="2"/>
      <c r="G7" s="20">
        <f>'Chicago Bears'!X7</f>
        <v>0.39880952380952384</v>
      </c>
      <c r="H7" s="20">
        <f>'Cincinnati Bengals'!X5</f>
        <v>0.3482142857142857</v>
      </c>
      <c r="I7" s="20">
        <f>'Cleveland Browns'!X7</f>
        <v>0.65662650602409633</v>
      </c>
      <c r="J7" s="20">
        <f>'Dallas Cowboys'!X7</f>
        <v>0.76190476190476186</v>
      </c>
      <c r="K7" s="20">
        <f>'Denver Broncos'!X7</f>
        <v>0.32738095238095238</v>
      </c>
      <c r="L7" s="20">
        <f>'Detroit Lions'!X7</f>
        <v>0.50595238095238093</v>
      </c>
      <c r="M7" s="20">
        <f>'Green Bay Packers'!X7</f>
        <v>0.55952380952380953</v>
      </c>
      <c r="N7" s="2"/>
      <c r="O7" s="20">
        <f>'Indianapolis Colts'!X7</f>
        <v>0.76190476190476186</v>
      </c>
      <c r="P7" s="2"/>
      <c r="Q7" s="20">
        <f>'Kansas City Chiefs'!X7</f>
        <v>0.73809523809523814</v>
      </c>
      <c r="R7" s="20">
        <f>'Las Vegas Raiders'!X7</f>
        <v>0.76190476190476186</v>
      </c>
      <c r="S7" s="20">
        <f>'Los Angeles Rams'!X7</f>
        <v>0.70833333333333337</v>
      </c>
      <c r="T7" s="20">
        <f>'Los Angeles Chargers'!X7</f>
        <v>0.54166666666666663</v>
      </c>
      <c r="U7" s="20">
        <f>'Minnesota Vikings'!X7</f>
        <v>0.61904761904761907</v>
      </c>
      <c r="V7" s="20">
        <f>'Miami Dolphins'!X7</f>
        <v>0.43373493975903615</v>
      </c>
      <c r="W7" s="20">
        <f>'New England Patriots'!X7</f>
        <v>0.3392857142857143</v>
      </c>
      <c r="X7" s="20">
        <f>'New Orleans Saints'!X6</f>
        <v>0.2857142857142857</v>
      </c>
      <c r="Y7" s="20">
        <f>'New York Giants'!X7</f>
        <v>0.4107142857142857</v>
      </c>
      <c r="Z7" s="20">
        <f>'New York Jets'!X7</f>
        <v>0.5535714285714286</v>
      </c>
      <c r="AA7" s="20">
        <f>'Philadelphia Eagles'!X7</f>
        <v>0.38095238095238093</v>
      </c>
      <c r="AB7" s="20">
        <f>'Pittsburgh Steelers'!X7</f>
        <v>0.29166666666666669</v>
      </c>
      <c r="AC7" s="20">
        <f>'San Francisco 49ers'!X7</f>
        <v>0.54761904761904767</v>
      </c>
      <c r="AD7" s="2"/>
      <c r="AE7" s="2"/>
      <c r="AF7" s="20">
        <f>'Tennessee Titans'!X7</f>
        <v>0.4107142857142857</v>
      </c>
      <c r="AG7" s="20">
        <f>'Washington Commanders'!X7</f>
        <v>0.5</v>
      </c>
    </row>
    <row r="8" spans="1:33" ht="15.75" customHeight="1" x14ac:dyDescent="0.2">
      <c r="A8" s="1">
        <v>1972</v>
      </c>
      <c r="B8" s="20">
        <f>'Arizona Cardinals'!X8</f>
        <v>0.47448979591836737</v>
      </c>
      <c r="C8" s="20">
        <f>'Atlanta Falcons'!X8</f>
        <v>0.32653061224489793</v>
      </c>
      <c r="D8" s="2"/>
      <c r="E8" s="20">
        <f>'Buffalo Bills'!X8</f>
        <v>0.2857142857142857</v>
      </c>
      <c r="F8" s="2"/>
      <c r="G8" s="20">
        <f>'Chicago Bears'!X8</f>
        <v>0.38775510204081631</v>
      </c>
      <c r="H8" s="20">
        <f>'Cincinnati Bengals'!X6</f>
        <v>0.39285714285714285</v>
      </c>
      <c r="I8" s="20">
        <f>'Cleveland Browns'!X8</f>
        <v>0.66494845360824739</v>
      </c>
      <c r="J8" s="20">
        <f>'Dallas Cowboys'!X8</f>
        <v>0.75510204081632648</v>
      </c>
      <c r="K8" s="20">
        <f>'Denver Broncos'!X8</f>
        <v>0.33163265306122447</v>
      </c>
      <c r="L8" s="20">
        <f>'Detroit Lions'!X8</f>
        <v>0.52040816326530615</v>
      </c>
      <c r="M8" s="20">
        <f>'Green Bay Packers'!X8</f>
        <v>0.58163265306122447</v>
      </c>
      <c r="N8" s="2"/>
      <c r="O8" s="20">
        <f>'Indianapolis Colts'!X8</f>
        <v>0.70408163265306123</v>
      </c>
      <c r="P8" s="2"/>
      <c r="Q8" s="20">
        <f>'Kansas City Chiefs'!X8</f>
        <v>0.7142857142857143</v>
      </c>
      <c r="R8" s="20">
        <f>'Las Vegas Raiders'!X8</f>
        <v>0.76020408163265307</v>
      </c>
      <c r="S8" s="20">
        <f>'Los Angeles Rams'!X8</f>
        <v>0.67346938775510201</v>
      </c>
      <c r="T8" s="20">
        <f>'Los Angeles Chargers'!X8</f>
        <v>0.51020408163265307</v>
      </c>
      <c r="U8" s="20">
        <f>'Minnesota Vikings'!X8</f>
        <v>0.60204081632653061</v>
      </c>
      <c r="V8" s="20">
        <f>'Miami Dolphins'!X8</f>
        <v>0.51546391752577314</v>
      </c>
      <c r="W8" s="20">
        <f>'New England Patriots'!X8</f>
        <v>0.32142857142857145</v>
      </c>
      <c r="X8" s="20">
        <f>'New Orleans Saints'!X7</f>
        <v>0.26785714285714285</v>
      </c>
      <c r="Y8" s="20">
        <f>'New York Giants'!X8</f>
        <v>0.43367346938775508</v>
      </c>
      <c r="Z8" s="20">
        <f>'New York Jets'!X8</f>
        <v>0.54591836734693877</v>
      </c>
      <c r="AA8" s="20">
        <f>'Philadelphia Eagles'!X8</f>
        <v>0.35204081632653061</v>
      </c>
      <c r="AB8" s="20">
        <f>'Pittsburgh Steelers'!X8</f>
        <v>0.36224489795918369</v>
      </c>
      <c r="AC8" s="20">
        <f>'San Francisco 49ers'!X8</f>
        <v>0.55612244897959184</v>
      </c>
      <c r="AD8" s="2"/>
      <c r="AE8" s="2"/>
      <c r="AF8" s="20">
        <f>'Tennessee Titans'!X8</f>
        <v>0.36224489795918369</v>
      </c>
      <c r="AG8" s="20">
        <f>'Washington Commanders'!X8</f>
        <v>0.54123711340206182</v>
      </c>
    </row>
    <row r="9" spans="1:33" ht="15.75" customHeight="1" x14ac:dyDescent="0.2">
      <c r="A9" s="1">
        <v>1973</v>
      </c>
      <c r="B9" s="20">
        <f>'Arizona Cardinals'!X9</f>
        <v>0.45535714285714285</v>
      </c>
      <c r="C9" s="20">
        <f>'Atlanta Falcons'!X9</f>
        <v>0.36607142857142855</v>
      </c>
      <c r="D9" s="2"/>
      <c r="E9" s="20">
        <f>'Buffalo Bills'!X9</f>
        <v>0.33035714285714285</v>
      </c>
      <c r="F9" s="2"/>
      <c r="G9" s="20">
        <f>'Chicago Bears'!X9</f>
        <v>0.36607142857142855</v>
      </c>
      <c r="H9" s="20">
        <f>'Cincinnati Bengals'!X7</f>
        <v>0.44642857142857145</v>
      </c>
      <c r="I9" s="20">
        <f>'Cleveland Browns'!X9</f>
        <v>0.66513761467889909</v>
      </c>
      <c r="J9" s="20">
        <f>'Dallas Cowboys'!X9</f>
        <v>0.75</v>
      </c>
      <c r="K9" s="20">
        <f>'Denver Broncos'!X9</f>
        <v>0.36160714285714285</v>
      </c>
      <c r="L9" s="20">
        <f>'Detroit Lions'!X9</f>
        <v>0.5133928571428571</v>
      </c>
      <c r="M9" s="20">
        <f>'Green Bay Packers'!X9</f>
        <v>0.5625</v>
      </c>
      <c r="N9" s="2"/>
      <c r="O9" s="20">
        <f>'Indianapolis Colts'!X9</f>
        <v>0.6517857142857143</v>
      </c>
      <c r="P9" s="2"/>
      <c r="Q9" s="20">
        <f>'Kansas City Chiefs'!X9</f>
        <v>0.6964285714285714</v>
      </c>
      <c r="R9" s="20">
        <f>'Las Vegas Raiders'!X9</f>
        <v>0.75</v>
      </c>
      <c r="S9" s="20">
        <f>'Los Angeles Rams'!X9</f>
        <v>0.6964285714285714</v>
      </c>
      <c r="T9" s="20">
        <f>'Los Angeles Chargers'!X9</f>
        <v>0.46875</v>
      </c>
      <c r="U9" s="20">
        <f>'Minnesota Vikings'!X9</f>
        <v>0.6339285714285714</v>
      </c>
      <c r="V9" s="20">
        <f>'Miami Dolphins'!X9</f>
        <v>0.55855855855855852</v>
      </c>
      <c r="W9" s="20">
        <f>'New England Patriots'!X9</f>
        <v>0.32589285714285715</v>
      </c>
      <c r="X9" s="20">
        <f>'New Orleans Saints'!X8</f>
        <v>0.28061224489795916</v>
      </c>
      <c r="Y9" s="20">
        <f>'New York Giants'!X9</f>
        <v>0.4017857142857143</v>
      </c>
      <c r="Z9" s="20">
        <f>'New York Jets'!X9</f>
        <v>0.5133928571428571</v>
      </c>
      <c r="AA9" s="20">
        <f>'Philadelphia Eagles'!X9</f>
        <v>0.35714285714285715</v>
      </c>
      <c r="AB9" s="20">
        <f>'Pittsburgh Steelers'!X9</f>
        <v>0.40625</v>
      </c>
      <c r="AC9" s="20">
        <f>'San Francisco 49ers'!X9</f>
        <v>0.53125</v>
      </c>
      <c r="AD9" s="2"/>
      <c r="AE9" s="2"/>
      <c r="AF9" s="20">
        <f>'Tennessee Titans'!X9</f>
        <v>0.32589285714285715</v>
      </c>
      <c r="AG9" s="20">
        <f>'Washington Commanders'!X9</f>
        <v>0.56306306306306309</v>
      </c>
    </row>
    <row r="10" spans="1:33" ht="15.75" customHeight="1" x14ac:dyDescent="0.2">
      <c r="A10" s="1">
        <v>1974</v>
      </c>
      <c r="B10" s="20">
        <f>'Arizona Cardinals'!X10</f>
        <v>0.48412698412698413</v>
      </c>
      <c r="C10" s="20">
        <f>'Atlanta Falcons'!X10</f>
        <v>0.34920634920634919</v>
      </c>
      <c r="D10" s="2"/>
      <c r="E10" s="20">
        <f>'Buffalo Bills'!X10</f>
        <v>0.36507936507936506</v>
      </c>
      <c r="F10" s="2"/>
      <c r="G10" s="20">
        <f>'Chicago Bears'!X10</f>
        <v>0.35714285714285715</v>
      </c>
      <c r="H10" s="20">
        <f>'Cincinnati Bengals'!X8</f>
        <v>0.45408163265306123</v>
      </c>
      <c r="I10" s="20">
        <f>'Cleveland Browns'!X10</f>
        <v>0.62195121951219512</v>
      </c>
      <c r="J10" s="20">
        <f>'Dallas Cowboys'!X10</f>
        <v>0.73015873015873012</v>
      </c>
      <c r="K10" s="20">
        <f>'Denver Broncos'!X10</f>
        <v>0.38095238095238093</v>
      </c>
      <c r="L10" s="20">
        <f>'Detroit Lions'!X10</f>
        <v>0.51190476190476186</v>
      </c>
      <c r="M10" s="20">
        <f>'Green Bay Packers'!X10</f>
        <v>0.54761904761904767</v>
      </c>
      <c r="N10" s="2"/>
      <c r="O10" s="20">
        <f>'Indianapolis Colts'!X10</f>
        <v>0.59523809523809523</v>
      </c>
      <c r="P10" s="2"/>
      <c r="Q10" s="20">
        <f>'Kansas City Chiefs'!X10</f>
        <v>0.65873015873015872</v>
      </c>
      <c r="R10" s="20">
        <f>'Las Vegas Raiders'!X10</f>
        <v>0.75984251968503935</v>
      </c>
      <c r="S10" s="20">
        <f>'Los Angeles Rams'!X10</f>
        <v>0.69841269841269837</v>
      </c>
      <c r="T10" s="20">
        <f>'Los Angeles Chargers'!X10</f>
        <v>0.45634920634920634</v>
      </c>
      <c r="U10" s="20">
        <f>'Minnesota Vikings'!X10</f>
        <v>0.6428571428571429</v>
      </c>
      <c r="V10" s="20">
        <f>'Miami Dolphins'!X10</f>
        <v>0.58399999999999996</v>
      </c>
      <c r="W10" s="20">
        <f>'New England Patriots'!X10</f>
        <v>0.34523809523809523</v>
      </c>
      <c r="X10" s="20">
        <f>'New Orleans Saints'!X9</f>
        <v>0.29017857142857145</v>
      </c>
      <c r="Y10" s="20">
        <f>'New York Giants'!X10</f>
        <v>0.37301587301587302</v>
      </c>
      <c r="Z10" s="20">
        <f>'New York Jets'!X10</f>
        <v>0.51190476190476186</v>
      </c>
      <c r="AA10" s="20">
        <f>'Philadelphia Eagles'!X10</f>
        <v>0.37301587301587302</v>
      </c>
      <c r="AB10" s="20">
        <f>'Pittsburgh Steelers'!X10</f>
        <v>0.44444444444444442</v>
      </c>
      <c r="AC10" s="20">
        <f>'San Francisco 49ers'!X10</f>
        <v>0.51984126984126988</v>
      </c>
      <c r="AD10" s="2"/>
      <c r="AE10" s="2"/>
      <c r="AF10" s="20">
        <f>'Tennessee Titans'!X10</f>
        <v>0.34523809523809523</v>
      </c>
      <c r="AG10" s="20">
        <f>'Washington Commanders'!X10</f>
        <v>0.57999999999999996</v>
      </c>
    </row>
    <row r="11" spans="1:33" ht="15.75" customHeight="1" x14ac:dyDescent="0.2">
      <c r="A11" s="1">
        <v>1975</v>
      </c>
      <c r="B11" s="20">
        <f>'Arizona Cardinals'!X11</f>
        <v>0.51428571428571423</v>
      </c>
      <c r="C11" s="20">
        <f>'Atlanta Falcons'!X11</f>
        <v>0.34285714285714286</v>
      </c>
      <c r="D11" s="2"/>
      <c r="E11" s="20">
        <f>'Buffalo Bills'!X11</f>
        <v>0.38571428571428573</v>
      </c>
      <c r="F11" s="2"/>
      <c r="G11" s="20">
        <f>'Chicago Bears'!X11</f>
        <v>0.35</v>
      </c>
      <c r="H11" s="20">
        <f>'Cincinnati Bengals'!X9</f>
        <v>0.4955357142857143</v>
      </c>
      <c r="I11" s="20">
        <f>'Cleveland Browns'!X11</f>
        <v>0.58029197080291972</v>
      </c>
      <c r="J11" s="20">
        <f>'Dallas Cowboys'!X11</f>
        <v>0.72857142857142854</v>
      </c>
      <c r="K11" s="20">
        <f>'Denver Broncos'!X11</f>
        <v>0.38571428571428573</v>
      </c>
      <c r="L11" s="20">
        <f>'Detroit Lions'!X11</f>
        <v>0.51071428571428568</v>
      </c>
      <c r="M11" s="20">
        <f>'Green Bay Packers'!X11</f>
        <v>0.52142857142857146</v>
      </c>
      <c r="N11" s="2"/>
      <c r="O11" s="20">
        <f>'Indianapolis Colts'!X11</f>
        <v>0.6071428571428571</v>
      </c>
      <c r="P11" s="2"/>
      <c r="Q11" s="20">
        <f>'Kansas City Chiefs'!X11</f>
        <v>0.62857142857142856</v>
      </c>
      <c r="R11" s="20">
        <f>'Las Vegas Raiders'!X11</f>
        <v>0.76241134751773054</v>
      </c>
      <c r="S11" s="20">
        <f>'Los Angeles Rams'!X11</f>
        <v>0.7142857142857143</v>
      </c>
      <c r="T11" s="20">
        <f>'Los Angeles Chargers'!X11</f>
        <v>0.42499999999999999</v>
      </c>
      <c r="U11" s="20">
        <f>'Minnesota Vikings'!X11</f>
        <v>0.66428571428571426</v>
      </c>
      <c r="V11" s="20">
        <f>'Miami Dolphins'!X11</f>
        <v>0.59712230215827333</v>
      </c>
      <c r="W11" s="20">
        <f>'New England Patriots'!X11</f>
        <v>0.33214285714285713</v>
      </c>
      <c r="X11" s="20">
        <f>'New Orleans Saints'!X10</f>
        <v>0.27380952380952384</v>
      </c>
      <c r="Y11" s="20">
        <f>'New York Giants'!X11</f>
        <v>0.37142857142857144</v>
      </c>
      <c r="Z11" s="20">
        <f>'New York Jets'!X11</f>
        <v>0.48214285714285715</v>
      </c>
      <c r="AA11" s="20">
        <f>'Philadelphia Eagles'!X11</f>
        <v>0.36428571428571427</v>
      </c>
      <c r="AB11" s="20">
        <f>'Pittsburgh Steelers'!X11</f>
        <v>0.48571428571428571</v>
      </c>
      <c r="AC11" s="20">
        <f>'San Francisco 49ers'!X11</f>
        <v>0.50357142857142856</v>
      </c>
      <c r="AD11" s="2"/>
      <c r="AE11" s="2"/>
      <c r="AF11" s="20">
        <f>'Tennessee Titans'!X11</f>
        <v>0.38214285714285712</v>
      </c>
      <c r="AG11" s="20">
        <f>'Washington Commanders'!X11</f>
        <v>0.57913669064748197</v>
      </c>
    </row>
    <row r="12" spans="1:33" ht="15.75" customHeight="1" x14ac:dyDescent="0.2">
      <c r="A12" s="1">
        <v>1976</v>
      </c>
      <c r="B12" s="20">
        <f>'Arizona Cardinals'!X12</f>
        <v>0.53246753246753242</v>
      </c>
      <c r="C12" s="20">
        <f>'Atlanta Falcons'!X12</f>
        <v>0.33766233766233766</v>
      </c>
      <c r="D12" s="2"/>
      <c r="E12" s="20">
        <f>'Buffalo Bills'!X12</f>
        <v>0.36363636363636365</v>
      </c>
      <c r="F12" s="2"/>
      <c r="G12" s="20">
        <f>'Chicago Bears'!X12</f>
        <v>0.36363636363636365</v>
      </c>
      <c r="H12" s="20">
        <f>'Cincinnati Bengals'!X10</f>
        <v>0.51984126984126988</v>
      </c>
      <c r="I12" s="20">
        <f>'Cleveland Browns'!X12</f>
        <v>0.58609271523178808</v>
      </c>
      <c r="J12" s="20">
        <f>'Dallas Cowboys'!X12</f>
        <v>0.73376623376623373</v>
      </c>
      <c r="K12" s="20">
        <f>'Denver Broncos'!X12</f>
        <v>0.40909090909090912</v>
      </c>
      <c r="L12" s="20">
        <f>'Detroit Lions'!X12</f>
        <v>0.50324675324675328</v>
      </c>
      <c r="M12" s="20">
        <f>'Green Bay Packers'!X12</f>
        <v>0.50649350649350644</v>
      </c>
      <c r="N12" s="2"/>
      <c r="O12" s="20">
        <f>'Indianapolis Colts'!X12</f>
        <v>0.62337662337662336</v>
      </c>
      <c r="P12" s="2"/>
      <c r="Q12" s="20">
        <f>'Kansas City Chiefs'!X12</f>
        <v>0.60389610389610393</v>
      </c>
      <c r="R12" s="20">
        <f>'Las Vegas Raiders'!X12</f>
        <v>0.77741935483870972</v>
      </c>
      <c r="S12" s="20">
        <f>'Los Angeles Rams'!X12</f>
        <v>0.71753246753246758</v>
      </c>
      <c r="T12" s="20">
        <f>'Los Angeles Chargers'!X12</f>
        <v>0.42532467532467533</v>
      </c>
      <c r="U12" s="20">
        <f>'Minnesota Vikings'!X12</f>
        <v>0.6785714285714286</v>
      </c>
      <c r="V12" s="20">
        <f>'Miami Dolphins'!X12</f>
        <v>0.5816993464052288</v>
      </c>
      <c r="W12" s="20">
        <f>'New England Patriots'!X12</f>
        <v>0.37337662337662336</v>
      </c>
      <c r="X12" s="20">
        <f>'New Orleans Saints'!X11</f>
        <v>0.27500000000000002</v>
      </c>
      <c r="Y12" s="20">
        <f>'New York Giants'!X12</f>
        <v>0.35714285714285715</v>
      </c>
      <c r="Z12" s="20">
        <f>'New York Jets'!X12</f>
        <v>0.45779220779220781</v>
      </c>
      <c r="AA12" s="20">
        <f>'Philadelphia Eagles'!X12</f>
        <v>0.35714285714285715</v>
      </c>
      <c r="AB12" s="20">
        <f>'Pittsburgh Steelers'!X12</f>
        <v>0.50649350649350644</v>
      </c>
      <c r="AC12" s="20">
        <f>'San Francisco 49ers'!X12</f>
        <v>0.50974025974025972</v>
      </c>
      <c r="AD12" s="20">
        <f>'Seattle Seahawks'!X2</f>
        <v>0.14285714285714285</v>
      </c>
      <c r="AE12" s="20">
        <f>'Tampa Bay Buccaneers'!X2</f>
        <v>0</v>
      </c>
      <c r="AF12" s="20">
        <f>'Tennessee Titans'!X12</f>
        <v>0.37987012987012986</v>
      </c>
      <c r="AG12" s="20">
        <f>'Washington Commanders'!X12</f>
        <v>0.59150326797385622</v>
      </c>
    </row>
    <row r="13" spans="1:33" ht="15.75" customHeight="1" x14ac:dyDescent="0.2">
      <c r="A13" s="1">
        <v>1977</v>
      </c>
      <c r="B13" s="20">
        <f>'Arizona Cardinals'!X13</f>
        <v>0.52976190476190477</v>
      </c>
      <c r="C13" s="20">
        <f>'Atlanta Falcons'!X13</f>
        <v>0.35119047619047616</v>
      </c>
      <c r="D13" s="2"/>
      <c r="E13" s="20">
        <f>'Buffalo Bills'!X13</f>
        <v>0.35119047619047616</v>
      </c>
      <c r="F13" s="2"/>
      <c r="G13" s="20">
        <f>'Chicago Bears'!X13</f>
        <v>0.38690476190476192</v>
      </c>
      <c r="H13" s="20">
        <f>'Cincinnati Bengals'!X11</f>
        <v>0.52500000000000002</v>
      </c>
      <c r="I13" s="20">
        <f>'Cleveland Browns'!X13</f>
        <v>0.57272727272727275</v>
      </c>
      <c r="J13" s="20">
        <f>'Dallas Cowboys'!X13</f>
        <v>0.74404761904761907</v>
      </c>
      <c r="K13" s="20">
        <f>'Denver Broncos'!X13</f>
        <v>0.44642857142857145</v>
      </c>
      <c r="L13" s="20">
        <f>'Detroit Lions'!X13</f>
        <v>0.49702380952380953</v>
      </c>
      <c r="M13" s="20">
        <f>'Green Bay Packers'!X13</f>
        <v>0.48809523809523808</v>
      </c>
      <c r="N13" s="2"/>
      <c r="O13" s="20">
        <f>'Indianapolis Colts'!X13</f>
        <v>0.63095238095238093</v>
      </c>
      <c r="P13" s="2"/>
      <c r="Q13" s="20">
        <f>'Kansas City Chiefs'!X13</f>
        <v>0.56547619047619047</v>
      </c>
      <c r="R13" s="20">
        <f>'Las Vegas Raiders'!X13</f>
        <v>0.77810650887573962</v>
      </c>
      <c r="S13" s="20">
        <f>'Los Angeles Rams'!X13</f>
        <v>0.71726190476190477</v>
      </c>
      <c r="T13" s="20">
        <f>'Los Angeles Chargers'!X13</f>
        <v>0.43154761904761907</v>
      </c>
      <c r="U13" s="20">
        <f>'Minnesota Vikings'!X13</f>
        <v>0.67559523809523814</v>
      </c>
      <c r="V13" s="20">
        <f>'Miami Dolphins'!X13</f>
        <v>0.59281437125748504</v>
      </c>
      <c r="W13" s="20">
        <f>'New England Patriots'!X13</f>
        <v>0.39583333333333331</v>
      </c>
      <c r="X13" s="20">
        <f>'New Orleans Saints'!X12</f>
        <v>0.26948051948051949</v>
      </c>
      <c r="Y13" s="20">
        <f>'New York Giants'!X13</f>
        <v>0.35714285714285715</v>
      </c>
      <c r="Z13" s="20">
        <f>'New York Jets'!X13</f>
        <v>0.4375</v>
      </c>
      <c r="AA13" s="20">
        <f>'Philadelphia Eagles'!X13</f>
        <v>0.35714285714285715</v>
      </c>
      <c r="AB13" s="20">
        <f>'Pittsburgh Steelers'!X13</f>
        <v>0.5178571428571429</v>
      </c>
      <c r="AC13" s="20">
        <f>'San Francisco 49ers'!X13</f>
        <v>0.49702380952380953</v>
      </c>
      <c r="AD13" s="20">
        <f>'Seattle Seahawks'!X3</f>
        <v>0.25</v>
      </c>
      <c r="AE13" s="20">
        <f>'Tampa Bay Buccaneers'!X3</f>
        <v>7.1428571428571425E-2</v>
      </c>
      <c r="AF13" s="20">
        <f>'Tennessee Titans'!X13</f>
        <v>0.39583333333333331</v>
      </c>
      <c r="AG13" s="20">
        <f>'Washington Commanders'!X13</f>
        <v>0.59580838323353291</v>
      </c>
    </row>
    <row r="14" spans="1:33" ht="15.75" customHeight="1" x14ac:dyDescent="0.2">
      <c r="A14" s="1">
        <v>1978</v>
      </c>
      <c r="B14" s="20">
        <f>'Arizona Cardinals'!X14</f>
        <v>0.51630434782608692</v>
      </c>
      <c r="C14" s="20">
        <f>'Atlanta Falcons'!X14</f>
        <v>0.36956521739130432</v>
      </c>
      <c r="D14" s="2"/>
      <c r="E14" s="20">
        <f>'Buffalo Bills'!X14</f>
        <v>0.34782608695652173</v>
      </c>
      <c r="F14" s="2"/>
      <c r="G14" s="20">
        <f>'Chicago Bears'!X14</f>
        <v>0.39130434782608697</v>
      </c>
      <c r="H14" s="20">
        <f>'Cincinnati Bengals'!X12</f>
        <v>0.49679487179487181</v>
      </c>
      <c r="I14" s="20">
        <f>'Cleveland Browns'!X14</f>
        <v>0.56629834254143652</v>
      </c>
      <c r="J14" s="20">
        <f>'Dallas Cowboys'!X14</f>
        <v>0.74456521739130432</v>
      </c>
      <c r="K14" s="20">
        <f>'Denver Broncos'!X14</f>
        <v>0.46195652173913043</v>
      </c>
      <c r="L14" s="20">
        <f>'Detroit Lions'!X14</f>
        <v>0.49184782608695654</v>
      </c>
      <c r="M14" s="20">
        <f>'Green Bay Packers'!X14</f>
        <v>0.49184782608695654</v>
      </c>
      <c r="N14" s="2"/>
      <c r="O14" s="20">
        <f>'Indianapolis Colts'!X14</f>
        <v>0.60326086956521741</v>
      </c>
      <c r="P14" s="2"/>
      <c r="Q14" s="20">
        <f>'Kansas City Chiefs'!X14</f>
        <v>0.53804347826086951</v>
      </c>
      <c r="R14" s="20">
        <f>'Las Vegas Raiders'!X14</f>
        <v>0.75945945945945947</v>
      </c>
      <c r="S14" s="20">
        <f>'Los Angeles Rams'!X14</f>
        <v>0.72010869565217395</v>
      </c>
      <c r="T14" s="20">
        <f>'Los Angeles Chargers'!X14</f>
        <v>0.44293478260869568</v>
      </c>
      <c r="U14" s="20">
        <f>'Minnesota Vikings'!X14</f>
        <v>0.66304347826086951</v>
      </c>
      <c r="V14" s="20">
        <f>'Miami Dolphins'!X14</f>
        <v>0.60109289617486339</v>
      </c>
      <c r="W14" s="20">
        <f>'New England Patriots'!X14</f>
        <v>0.42119565217391303</v>
      </c>
      <c r="X14" s="20">
        <f>'New Orleans Saints'!X13</f>
        <v>0.28529411764705881</v>
      </c>
      <c r="Y14" s="20">
        <f>'New York Giants'!X14</f>
        <v>0.35869565217391303</v>
      </c>
      <c r="Z14" s="20">
        <f>'New York Jets'!X14</f>
        <v>0.44293478260869568</v>
      </c>
      <c r="AA14" s="20">
        <f>'Philadelphia Eagles'!X14</f>
        <v>0.375</v>
      </c>
      <c r="AB14" s="20">
        <f>'Pittsburgh Steelers'!X14</f>
        <v>0.54891304347826086</v>
      </c>
      <c r="AC14" s="20">
        <f>'San Francisco 49ers'!X14</f>
        <v>0.46467391304347827</v>
      </c>
      <c r="AD14" s="20">
        <f>'Seattle Seahawks'!X4</f>
        <v>0.36363636363636365</v>
      </c>
      <c r="AE14" s="20">
        <f>'Tampa Bay Buccaneers'!X4</f>
        <v>0.15909090909090909</v>
      </c>
      <c r="AF14" s="20">
        <f>'Tennessee Titans'!X14</f>
        <v>0.41576086956521741</v>
      </c>
      <c r="AG14" s="20">
        <f>'Washington Commanders'!X14</f>
        <v>0.58743169398907102</v>
      </c>
    </row>
    <row r="15" spans="1:33" ht="15.75" customHeight="1" x14ac:dyDescent="0.2">
      <c r="A15" s="1">
        <v>1979</v>
      </c>
      <c r="B15" s="20">
        <f>'Arizona Cardinals'!X15</f>
        <v>0.5</v>
      </c>
      <c r="C15" s="20">
        <f>'Atlanta Falcons'!X15</f>
        <v>0.37</v>
      </c>
      <c r="D15" s="2"/>
      <c r="E15" s="20">
        <f>'Buffalo Bills'!X15</f>
        <v>0.35499999999999998</v>
      </c>
      <c r="F15" s="2"/>
      <c r="G15" s="20">
        <f>'Chicago Bears'!X15</f>
        <v>0.41</v>
      </c>
      <c r="H15" s="20">
        <f>'Cincinnati Bengals'!X13</f>
        <v>0.47383720930232559</v>
      </c>
      <c r="I15" s="20">
        <f>'Cleveland Browns'!X15</f>
        <v>0.56598984771573602</v>
      </c>
      <c r="J15" s="20">
        <f>'Dallas Cowboys'!X15</f>
        <v>0.74</v>
      </c>
      <c r="K15" s="20">
        <f>'Denver Broncos'!X15</f>
        <v>0.47499999999999998</v>
      </c>
      <c r="L15" s="20">
        <f>'Detroit Lions'!X15</f>
        <v>0.46250000000000002</v>
      </c>
      <c r="M15" s="20">
        <f>'Green Bay Packers'!X15</f>
        <v>0.47749999999999998</v>
      </c>
      <c r="N15" s="2"/>
      <c r="O15" s="20">
        <f>'Indianapolis Colts'!X15</f>
        <v>0.57999999999999996</v>
      </c>
      <c r="P15" s="2"/>
      <c r="Q15" s="20">
        <f>'Kansas City Chiefs'!X15</f>
        <v>0.53</v>
      </c>
      <c r="R15" s="20">
        <f>'Las Vegas Raiders'!X15</f>
        <v>0.74378109452736318</v>
      </c>
      <c r="S15" s="20">
        <f>'Los Angeles Rams'!X15</f>
        <v>0.70750000000000002</v>
      </c>
      <c r="T15" s="20">
        <f>'Los Angeles Chargers'!X15</f>
        <v>0.46750000000000003</v>
      </c>
      <c r="U15" s="20">
        <f>'Minnesota Vikings'!X15</f>
        <v>0.64500000000000002</v>
      </c>
      <c r="V15" s="20">
        <f>'Miami Dolphins'!X15</f>
        <v>0.60301507537688437</v>
      </c>
      <c r="W15" s="20">
        <f>'New England Patriots'!X15</f>
        <v>0.4325</v>
      </c>
      <c r="X15" s="20">
        <f>'New Orleans Saints'!X14</f>
        <v>0.30376344086021506</v>
      </c>
      <c r="Y15" s="20">
        <f>'New York Giants'!X15</f>
        <v>0.36</v>
      </c>
      <c r="Z15" s="20">
        <f>'New York Jets'!X15</f>
        <v>0.44750000000000001</v>
      </c>
      <c r="AA15" s="20">
        <f>'Philadelphia Eagles'!X15</f>
        <v>0.4</v>
      </c>
      <c r="AB15" s="20">
        <f>'Pittsburgh Steelers'!X15</f>
        <v>0.56499999999999995</v>
      </c>
      <c r="AC15" s="20">
        <f>'San Francisco 49ers'!X15</f>
        <v>0.4375</v>
      </c>
      <c r="AD15" s="20">
        <f>'Seattle Seahawks'!X5</f>
        <v>0.41666666666666669</v>
      </c>
      <c r="AE15" s="20">
        <f>'Tampa Bay Buccaneers'!X5</f>
        <v>0.28333333333333333</v>
      </c>
      <c r="AF15" s="20">
        <f>'Tennessee Titans'!X15</f>
        <v>0.4375</v>
      </c>
      <c r="AG15" s="20">
        <f>'Washington Commanders'!X15</f>
        <v>0.59045226130653261</v>
      </c>
    </row>
    <row r="16" spans="1:33" ht="15.75" customHeight="1" x14ac:dyDescent="0.2">
      <c r="A16" s="1">
        <v>1980</v>
      </c>
      <c r="B16" s="20">
        <f>'Arizona Cardinals'!X16</f>
        <v>0.4861111111111111</v>
      </c>
      <c r="C16" s="20">
        <f>'Atlanta Falcons'!X16</f>
        <v>0.39814814814814814</v>
      </c>
      <c r="D16" s="2"/>
      <c r="E16" s="20">
        <f>'Buffalo Bills'!X16</f>
        <v>0.37962962962962965</v>
      </c>
      <c r="F16" s="2"/>
      <c r="G16" s="20">
        <f>'Chicago Bears'!X16</f>
        <v>0.41203703703703703</v>
      </c>
      <c r="H16" s="20">
        <f>'Cincinnati Bengals'!X14</f>
        <v>0.46542553191489361</v>
      </c>
      <c r="I16" s="20">
        <f>'Cleveland Browns'!X16</f>
        <v>0.57511737089201875</v>
      </c>
      <c r="J16" s="20">
        <f>'Dallas Cowboys'!X16</f>
        <v>0.7407407407407407</v>
      </c>
      <c r="K16" s="20">
        <f>'Denver Broncos'!X16</f>
        <v>0.47685185185185186</v>
      </c>
      <c r="L16" s="20">
        <f>'Detroit Lions'!X16</f>
        <v>0.46990740740740738</v>
      </c>
      <c r="M16" s="20">
        <f>'Green Bay Packers'!X16</f>
        <v>0.46759259259259262</v>
      </c>
      <c r="N16" s="2"/>
      <c r="O16" s="20">
        <f>'Indianapolis Colts'!X16</f>
        <v>0.56944444444444442</v>
      </c>
      <c r="P16" s="2"/>
      <c r="Q16" s="20">
        <f>'Kansas City Chiefs'!X16</f>
        <v>0.52777777777777779</v>
      </c>
      <c r="R16" s="20">
        <f>'Las Vegas Raiders'!X16</f>
        <v>0.73963133640552992</v>
      </c>
      <c r="S16" s="20">
        <f>'Los Angeles Rams'!X16</f>
        <v>0.70601851851851849</v>
      </c>
      <c r="T16" s="20">
        <f>'Los Angeles Chargers'!X16</f>
        <v>0.48379629629629628</v>
      </c>
      <c r="U16" s="20">
        <f>'Minnesota Vikings'!X16</f>
        <v>0.63888888888888884</v>
      </c>
      <c r="V16" s="20">
        <f>'Miami Dolphins'!X16</f>
        <v>0.59534883720930232</v>
      </c>
      <c r="W16" s="20">
        <f>'New England Patriots'!X16</f>
        <v>0.44675925925925924</v>
      </c>
      <c r="X16" s="20">
        <f>'New Orleans Saints'!X15</f>
        <v>0.28465346534653463</v>
      </c>
      <c r="Y16" s="20">
        <f>'New York Giants'!X16</f>
        <v>0.35185185185185186</v>
      </c>
      <c r="Z16" s="20">
        <f>'New York Jets'!X16</f>
        <v>0.43287037037037035</v>
      </c>
      <c r="AA16" s="20">
        <f>'Philadelphia Eagles'!X16</f>
        <v>0.42592592592592593</v>
      </c>
      <c r="AB16" s="20">
        <f>'Pittsburgh Steelers'!X16</f>
        <v>0.56481481481481477</v>
      </c>
      <c r="AC16" s="20">
        <f>'San Francisco 49ers'!X16</f>
        <v>0.43287037037037035</v>
      </c>
      <c r="AD16" s="20">
        <f>'Seattle Seahawks'!X6</f>
        <v>0.38157894736842107</v>
      </c>
      <c r="AE16" s="20">
        <f>'Tampa Bay Buccaneers'!X6</f>
        <v>0.29605263157894735</v>
      </c>
      <c r="AF16" s="20">
        <f>'Tennessee Titans'!X16</f>
        <v>0.45601851851851855</v>
      </c>
      <c r="AG16" s="20">
        <f>'Washington Commanders'!X16</f>
        <v>0.57441860465116279</v>
      </c>
    </row>
    <row r="17" spans="1:33" ht="15.75" customHeight="1" x14ac:dyDescent="0.2">
      <c r="A17" s="1">
        <v>1981</v>
      </c>
      <c r="B17" s="20">
        <f>'Arizona Cardinals'!X17</f>
        <v>0.48275862068965519</v>
      </c>
      <c r="C17" s="20">
        <f>'Atlanta Falcons'!X17</f>
        <v>0.40086206896551724</v>
      </c>
      <c r="D17" s="2"/>
      <c r="E17" s="20">
        <f>'Buffalo Bills'!X17</f>
        <v>0.39655172413793105</v>
      </c>
      <c r="F17" s="2"/>
      <c r="G17" s="20">
        <f>'Chicago Bears'!X17</f>
        <v>0.40948275862068967</v>
      </c>
      <c r="H17" s="20">
        <f>'Cincinnati Bengals'!X15</f>
        <v>0.48774509803921567</v>
      </c>
      <c r="I17" s="20">
        <f>'Cleveland Browns'!X17</f>
        <v>0.55676855895196509</v>
      </c>
      <c r="J17" s="20">
        <f>'Dallas Cowboys'!X17</f>
        <v>0.74137931034482762</v>
      </c>
      <c r="K17" s="20">
        <f>'Denver Broncos'!X17</f>
        <v>0.48706896551724138</v>
      </c>
      <c r="L17" s="20">
        <f>'Detroit Lions'!X17</f>
        <v>0.47198275862068967</v>
      </c>
      <c r="M17" s="20">
        <f>'Green Bay Packers'!X17</f>
        <v>0.46982758620689657</v>
      </c>
      <c r="N17" s="2"/>
      <c r="O17" s="20">
        <f>'Indianapolis Colts'!X17</f>
        <v>0.53879310344827591</v>
      </c>
      <c r="P17" s="2"/>
      <c r="Q17" s="20">
        <f>'Kansas City Chiefs'!X17</f>
        <v>0.53017241379310343</v>
      </c>
      <c r="R17" s="20">
        <f>'Las Vegas Raiders'!X17</f>
        <v>0.7188841201716738</v>
      </c>
      <c r="S17" s="20">
        <f>'Los Angeles Rams'!X17</f>
        <v>0.68318965517241381</v>
      </c>
      <c r="T17" s="20">
        <f>'Los Angeles Chargers'!X17</f>
        <v>0.49353448275862066</v>
      </c>
      <c r="U17" s="20">
        <f>'Minnesota Vikings'!X17</f>
        <v>0.625</v>
      </c>
      <c r="V17" s="20">
        <f>'Miami Dolphins'!X17</f>
        <v>0.60389610389610393</v>
      </c>
      <c r="W17" s="20">
        <f>'New England Patriots'!X17</f>
        <v>0.42456896551724138</v>
      </c>
      <c r="X17" s="20">
        <f>'New Orleans Saints'!X16</f>
        <v>0.28211009174311924</v>
      </c>
      <c r="Y17" s="20">
        <f>'New York Giants'!X17</f>
        <v>0.36637931034482757</v>
      </c>
      <c r="Z17" s="20">
        <f>'New York Jets'!X17</f>
        <v>0.44827586206896552</v>
      </c>
      <c r="AA17" s="20">
        <f>'Philadelphia Eagles'!X17</f>
        <v>0.43965517241379309</v>
      </c>
      <c r="AB17" s="20">
        <f>'Pittsburgh Steelers'!X17</f>
        <v>0.56034482758620685</v>
      </c>
      <c r="AC17" s="20">
        <f>'San Francisco 49ers'!X17</f>
        <v>0.45905172413793105</v>
      </c>
      <c r="AD17" s="20">
        <f>'Seattle Seahawks'!X7</f>
        <v>0.38043478260869568</v>
      </c>
      <c r="AE17" s="20">
        <f>'Tampa Bay Buccaneers'!X7</f>
        <v>0.34239130434782611</v>
      </c>
      <c r="AF17" s="20">
        <f>'Tennessee Titans'!X17</f>
        <v>0.45474137931034481</v>
      </c>
      <c r="AG17" s="20">
        <f>'Washington Commanders'!X17</f>
        <v>0.56926406926406925</v>
      </c>
    </row>
    <row r="18" spans="1:33" ht="15.75" customHeight="1" x14ac:dyDescent="0.2">
      <c r="A18" s="1">
        <v>1982</v>
      </c>
      <c r="B18" s="20">
        <f>'Arizona Cardinals'!X18</f>
        <v>0.48547717842323651</v>
      </c>
      <c r="C18" s="20">
        <f>'Atlanta Falcons'!X18</f>
        <v>0.40663900414937759</v>
      </c>
      <c r="D18" s="2"/>
      <c r="E18" s="20">
        <f>'Buffalo Bills'!X18</f>
        <v>0.39834024896265557</v>
      </c>
      <c r="F18" s="2"/>
      <c r="G18" s="20">
        <f>'Chicago Bears'!X18</f>
        <v>0.40663900414937759</v>
      </c>
      <c r="H18" s="20">
        <f>'Cincinnati Bengals'!X16</f>
        <v>0.5</v>
      </c>
      <c r="I18" s="20">
        <f>'Cleveland Browns'!X18</f>
        <v>0.55252100840336138</v>
      </c>
      <c r="J18" s="20">
        <f>'Dallas Cowboys'!X18</f>
        <v>0.7385892116182573</v>
      </c>
      <c r="K18" s="20">
        <f>'Denver Broncos'!X18</f>
        <v>0.47717842323651455</v>
      </c>
      <c r="L18" s="20">
        <f>'Detroit Lions'!X18</f>
        <v>0.47095435684647302</v>
      </c>
      <c r="M18" s="20">
        <f>'Green Bay Packers'!X18</f>
        <v>0.475103734439834</v>
      </c>
      <c r="N18" s="2"/>
      <c r="O18" s="20">
        <f>'Indianapolis Colts'!X18</f>
        <v>0.52074688796680502</v>
      </c>
      <c r="P18" s="2"/>
      <c r="Q18" s="20">
        <f>'Kansas City Chiefs'!X18</f>
        <v>0.52282157676348551</v>
      </c>
      <c r="R18" s="20">
        <f>'Las Vegas Raiders'!X18</f>
        <v>0.72520661157024791</v>
      </c>
      <c r="S18" s="20">
        <f>'Los Angeles Rams'!X18</f>
        <v>0.6659751037344398</v>
      </c>
      <c r="T18" s="20">
        <f>'Los Angeles Chargers'!X18</f>
        <v>0.5</v>
      </c>
      <c r="U18" s="20">
        <f>'Minnesota Vikings'!X18</f>
        <v>0.62240663900414939</v>
      </c>
      <c r="V18" s="20">
        <f>'Miami Dolphins'!X18</f>
        <v>0.61041666666666672</v>
      </c>
      <c r="W18" s="20">
        <f>'New England Patriots'!X18</f>
        <v>0.42946058091286304</v>
      </c>
      <c r="X18" s="20">
        <f>'New Orleans Saints'!X17</f>
        <v>0.28854625550660795</v>
      </c>
      <c r="Y18" s="20">
        <f>'New York Giants'!X18</f>
        <v>0.36929460580912865</v>
      </c>
      <c r="Z18" s="20">
        <f>'New York Jets'!X18</f>
        <v>0.45643153526970953</v>
      </c>
      <c r="AA18" s="20">
        <f>'Philadelphia Eagles'!X18</f>
        <v>0.43568464730290457</v>
      </c>
      <c r="AB18" s="20">
        <f>'Pittsburgh Steelers'!X18</f>
        <v>0.56431535269709543</v>
      </c>
      <c r="AC18" s="20">
        <f>'San Francisco 49ers'!X18</f>
        <v>0.45435684647302904</v>
      </c>
      <c r="AD18" s="20">
        <f>'Seattle Seahawks'!X8</f>
        <v>0.38613861386138615</v>
      </c>
      <c r="AE18" s="20">
        <f>'Tampa Bay Buccaneers'!X8</f>
        <v>0.36138613861386137</v>
      </c>
      <c r="AF18" s="20">
        <f>'Tennessee Titans'!X18</f>
        <v>0.44190871369294604</v>
      </c>
      <c r="AG18" s="20">
        <f>'Washington Commanders'!X18</f>
        <v>0.58125000000000004</v>
      </c>
    </row>
    <row r="19" spans="1:33" ht="15.75" customHeight="1" x14ac:dyDescent="0.2">
      <c r="A19" s="1">
        <v>1983</v>
      </c>
      <c r="B19" s="20">
        <f>'Arizona Cardinals'!X19</f>
        <v>0.48832684824902722</v>
      </c>
      <c r="C19" s="20">
        <f>'Atlanta Falcons'!X19</f>
        <v>0.40856031128404668</v>
      </c>
      <c r="D19" s="2"/>
      <c r="E19" s="20">
        <f>'Buffalo Bills'!X19</f>
        <v>0.40466926070038911</v>
      </c>
      <c r="F19" s="2"/>
      <c r="G19" s="20">
        <f>'Chicago Bears'!X19</f>
        <v>0.41245136186770426</v>
      </c>
      <c r="H19" s="20">
        <f>'Cincinnati Bengals'!X17</f>
        <v>0.49563318777292575</v>
      </c>
      <c r="I19" s="20">
        <f>'Cleveland Browns'!X19</f>
        <v>0.55314960629921262</v>
      </c>
      <c r="J19" s="20">
        <f>'Dallas Cowboys'!X19</f>
        <v>0.73929961089494167</v>
      </c>
      <c r="K19" s="20">
        <f>'Denver Broncos'!X19</f>
        <v>0.48249027237354086</v>
      </c>
      <c r="L19" s="20">
        <f>'Detroit Lions'!X19</f>
        <v>0.4766536964980545</v>
      </c>
      <c r="M19" s="20">
        <f>'Green Bay Packers'!X19</f>
        <v>0.4766536964980545</v>
      </c>
      <c r="N19" s="2"/>
      <c r="O19" s="20">
        <f>'Indianapolis Colts'!X19</f>
        <v>0.51556420233463029</v>
      </c>
      <c r="P19" s="2"/>
      <c r="Q19" s="20">
        <f>'Kansas City Chiefs'!X19</f>
        <v>0.51361867704280151</v>
      </c>
      <c r="R19" s="20">
        <f>'Las Vegas Raiders'!X19</f>
        <v>0.72674418604651159</v>
      </c>
      <c r="S19" s="20">
        <f>'Los Angeles Rams'!X19</f>
        <v>0.65953307392996108</v>
      </c>
      <c r="T19" s="20">
        <f>'Los Angeles Chargers'!X19</f>
        <v>0.49221789883268485</v>
      </c>
      <c r="U19" s="20">
        <f>'Minnesota Vikings'!X19</f>
        <v>0.61478599221789887</v>
      </c>
      <c r="V19" s="20">
        <f>'Miami Dolphins'!X19</f>
        <v>0.619140625</v>
      </c>
      <c r="W19" s="20">
        <f>'New England Patriots'!X19</f>
        <v>0.43385214007782102</v>
      </c>
      <c r="X19" s="20">
        <f>'New Orleans Saints'!X18</f>
        <v>0.30246913580246915</v>
      </c>
      <c r="Y19" s="20">
        <f>'New York Giants'!X19</f>
        <v>0.35992217898832685</v>
      </c>
      <c r="Z19" s="20">
        <f>'New York Jets'!X19</f>
        <v>0.45525291828793774</v>
      </c>
      <c r="AA19" s="20">
        <f>'Philadelphia Eagles'!X19</f>
        <v>0.42801556420233461</v>
      </c>
      <c r="AB19" s="20">
        <f>'Pittsburgh Steelers'!X19</f>
        <v>0.56809338521400776</v>
      </c>
      <c r="AC19" s="20">
        <f>'San Francisco 49ers'!X19</f>
        <v>0.46498054474708173</v>
      </c>
      <c r="AD19" s="20">
        <f>'Seattle Seahawks'!X9</f>
        <v>0.41025641025641024</v>
      </c>
      <c r="AE19" s="20">
        <f>'Tampa Bay Buccaneers'!X9</f>
        <v>0.32905982905982906</v>
      </c>
      <c r="AF19" s="20">
        <f>'Tennessee Titans'!X19</f>
        <v>0.42217898832684825</v>
      </c>
      <c r="AG19" s="20">
        <f>'Washington Commanders'!X19</f>
        <v>0.599609375</v>
      </c>
    </row>
    <row r="20" spans="1:33" ht="15.75" customHeight="1" x14ac:dyDescent="0.2">
      <c r="A20" s="1">
        <v>1984</v>
      </c>
      <c r="B20" s="20">
        <f>'Arizona Cardinals'!X20</f>
        <v>0.4926739926739927</v>
      </c>
      <c r="C20" s="20">
        <f>'Atlanta Falcons'!X20</f>
        <v>0.39926739926739929</v>
      </c>
      <c r="D20" s="2"/>
      <c r="E20" s="20">
        <f>'Buffalo Bills'!X20</f>
        <v>0.38827838827838829</v>
      </c>
      <c r="F20" s="2"/>
      <c r="G20" s="20">
        <f>'Chicago Bears'!X20</f>
        <v>0.4249084249084249</v>
      </c>
      <c r="H20" s="20">
        <f>'Cincinnati Bengals'!X18</f>
        <v>0.49591836734693878</v>
      </c>
      <c r="I20" s="20">
        <f>'Cleveland Browns'!X20</f>
        <v>0.53888888888888886</v>
      </c>
      <c r="J20" s="20">
        <f>'Dallas Cowboys'!X20</f>
        <v>0.7289377289377289</v>
      </c>
      <c r="K20" s="20">
        <f>'Denver Broncos'!X20</f>
        <v>0.50183150183150182</v>
      </c>
      <c r="L20" s="20">
        <f>'Detroit Lions'!X20</f>
        <v>0.46520146520146521</v>
      </c>
      <c r="M20" s="20">
        <f>'Green Bay Packers'!X20</f>
        <v>0.47802197802197804</v>
      </c>
      <c r="N20" s="2"/>
      <c r="O20" s="20">
        <f>'Indianapolis Colts'!X20</f>
        <v>0.5</v>
      </c>
      <c r="P20" s="2"/>
      <c r="Q20" s="20">
        <f>'Kansas City Chiefs'!X20</f>
        <v>0.51282051282051277</v>
      </c>
      <c r="R20" s="20">
        <f>'Las Vegas Raiders'!X20</f>
        <v>0.72445255474452552</v>
      </c>
      <c r="S20" s="20">
        <f>'Los Angeles Rams'!X20</f>
        <v>0.6575091575091575</v>
      </c>
      <c r="T20" s="20">
        <f>'Los Angeles Chargers'!X20</f>
        <v>0.48901098901098899</v>
      </c>
      <c r="U20" s="20">
        <f>'Minnesota Vikings'!X20</f>
        <v>0.58974358974358976</v>
      </c>
      <c r="V20" s="20">
        <f>'Miami Dolphins'!X20</f>
        <v>0.6341911764705882</v>
      </c>
      <c r="W20" s="20">
        <f>'New England Patriots'!X20</f>
        <v>0.44139194139194138</v>
      </c>
      <c r="X20" s="20">
        <f>'New Orleans Saints'!X19</f>
        <v>0.3108108108108108</v>
      </c>
      <c r="Y20" s="20">
        <f>'New York Giants'!X20</f>
        <v>0.37179487179487181</v>
      </c>
      <c r="Z20" s="20">
        <f>'New York Jets'!X20</f>
        <v>0.45421245421245421</v>
      </c>
      <c r="AA20" s="20">
        <f>'Philadelphia Eagles'!X20</f>
        <v>0.42673992673992672</v>
      </c>
      <c r="AB20" s="20">
        <f>'Pittsburgh Steelers'!X20</f>
        <v>0.56776556776556775</v>
      </c>
      <c r="AC20" s="20">
        <f>'San Francisco 49ers'!X20</f>
        <v>0.4926739926739927</v>
      </c>
      <c r="AD20" s="20">
        <f>'Seattle Seahawks'!X10</f>
        <v>0.45112781954887216</v>
      </c>
      <c r="AE20" s="20">
        <f>'Tampa Bay Buccaneers'!X10</f>
        <v>0.33458646616541354</v>
      </c>
      <c r="AF20" s="20">
        <f>'Tennessee Titans'!X20</f>
        <v>0.40842490842490842</v>
      </c>
      <c r="AG20" s="20">
        <f>'Washington Commanders'!X20</f>
        <v>0.60477941176470584</v>
      </c>
    </row>
    <row r="21" spans="1:33" ht="15.75" customHeight="1" x14ac:dyDescent="0.2">
      <c r="A21" s="1">
        <v>1985</v>
      </c>
      <c r="B21" s="20">
        <f>'Arizona Cardinals'!X21</f>
        <v>0.48269896193771628</v>
      </c>
      <c r="C21" s="20">
        <f>'Atlanta Falcons'!X21</f>
        <v>0.39100346020761245</v>
      </c>
      <c r="D21" s="2"/>
      <c r="E21" s="20">
        <f>'Buffalo Bills'!X21</f>
        <v>0.37370242214532873</v>
      </c>
      <c r="F21" s="2"/>
      <c r="G21" s="20">
        <f>'Chicago Bears'!X21</f>
        <v>0.45328719723183392</v>
      </c>
      <c r="H21" s="20">
        <f>'Cincinnati Bengals'!X19</f>
        <v>0.49233716475095785</v>
      </c>
      <c r="I21" s="20">
        <f>'Cleveland Browns'!X21</f>
        <v>0.53671328671328666</v>
      </c>
      <c r="J21" s="20">
        <f>'Dallas Cowboys'!X21</f>
        <v>0.72318339100346019</v>
      </c>
      <c r="K21" s="20">
        <f>'Denver Broncos'!X21</f>
        <v>0.51211072664359858</v>
      </c>
      <c r="L21" s="20">
        <f>'Detroit Lions'!X21</f>
        <v>0.46366782006920415</v>
      </c>
      <c r="M21" s="20">
        <f>'Green Bay Packers'!X21</f>
        <v>0.47923875432525953</v>
      </c>
      <c r="N21" s="2"/>
      <c r="O21" s="20">
        <f>'Indianapolis Colts'!X21</f>
        <v>0.48961937716262977</v>
      </c>
      <c r="P21" s="2"/>
      <c r="Q21" s="20">
        <f>'Kansas City Chiefs'!X21</f>
        <v>0.50519031141868509</v>
      </c>
      <c r="R21" s="20">
        <f>'Las Vegas Raiders'!X21</f>
        <v>0.72586206896551719</v>
      </c>
      <c r="S21" s="20">
        <f>'Los Angeles Rams'!X21</f>
        <v>0.65916955017301038</v>
      </c>
      <c r="T21" s="20">
        <f>'Los Angeles Chargers'!X21</f>
        <v>0.48961937716262977</v>
      </c>
      <c r="U21" s="20">
        <f>'Minnesota Vikings'!X21</f>
        <v>0.58131487889273359</v>
      </c>
      <c r="V21" s="20">
        <f>'Miami Dolphins'!X21</f>
        <v>0.640625</v>
      </c>
      <c r="W21" s="20">
        <f>'New England Patriots'!X21</f>
        <v>0.45501730103806226</v>
      </c>
      <c r="X21" s="20">
        <f>'New Orleans Saints'!X20</f>
        <v>0.31090909090909091</v>
      </c>
      <c r="Y21" s="20">
        <f>'New York Giants'!X21</f>
        <v>0.38581314878892736</v>
      </c>
      <c r="Z21" s="20">
        <f>'New York Jets'!X21</f>
        <v>0.4671280276816609</v>
      </c>
      <c r="AA21" s="20">
        <f>'Philadelphia Eagles'!X21</f>
        <v>0.4273356401384083</v>
      </c>
      <c r="AB21" s="20">
        <f>'Pittsburgh Steelers'!X21</f>
        <v>0.56055363321799312</v>
      </c>
      <c r="AC21" s="20">
        <f>'San Francisco 49ers'!X21</f>
        <v>0.5</v>
      </c>
      <c r="AD21" s="20">
        <f>'Seattle Seahawks'!X11</f>
        <v>0.4563758389261745</v>
      </c>
      <c r="AE21" s="20">
        <f>'Tampa Bay Buccaneers'!X11</f>
        <v>0.31208053691275167</v>
      </c>
      <c r="AF21" s="20">
        <f>'Tennessee Titans'!X21</f>
        <v>0.40311418685121109</v>
      </c>
      <c r="AG21" s="20">
        <f>'Washington Commanders'!X21</f>
        <v>0.60590277777777779</v>
      </c>
    </row>
    <row r="22" spans="1:33" ht="15.75" customHeight="1" x14ac:dyDescent="0.2">
      <c r="A22" s="1">
        <v>1986</v>
      </c>
      <c r="B22" s="20">
        <f>'Arizona Cardinals'!X22</f>
        <v>0.47213114754098362</v>
      </c>
      <c r="C22" s="20">
        <f>'Atlanta Falcons'!X22</f>
        <v>0.39508196721311473</v>
      </c>
      <c r="D22" s="2"/>
      <c r="E22" s="20">
        <f>'Buffalo Bills'!X22</f>
        <v>0.36721311475409835</v>
      </c>
      <c r="F22" s="2"/>
      <c r="G22" s="20">
        <f>'Chicago Bears'!X22</f>
        <v>0.47540983606557374</v>
      </c>
      <c r="H22" s="20">
        <f>'Cincinnati Bengals'!X20</f>
        <v>0.5</v>
      </c>
      <c r="I22" s="20">
        <f>'Cleveland Browns'!X22</f>
        <v>0.54801324503311255</v>
      </c>
      <c r="J22" s="20">
        <f>'Dallas Cowboys'!X22</f>
        <v>0.70819672131147537</v>
      </c>
      <c r="K22" s="20">
        <f>'Denver Broncos'!X22</f>
        <v>0.52131147540983602</v>
      </c>
      <c r="L22" s="20">
        <f>'Detroit Lions'!X22</f>
        <v>0.45573770491803278</v>
      </c>
      <c r="M22" s="20">
        <f>'Green Bay Packers'!X22</f>
        <v>0.46721311475409838</v>
      </c>
      <c r="N22" s="2"/>
      <c r="O22" s="20">
        <f>'Indianapolis Colts'!X22</f>
        <v>0.47377049180327868</v>
      </c>
      <c r="P22" s="2"/>
      <c r="Q22" s="20">
        <f>'Kansas City Chiefs'!X22</f>
        <v>0.51147540983606554</v>
      </c>
      <c r="R22" s="20">
        <f>'Las Vegas Raiders'!X22</f>
        <v>0.71405228758169936</v>
      </c>
      <c r="S22" s="20">
        <f>'Los Angeles Rams'!X22</f>
        <v>0.65737704918032791</v>
      </c>
      <c r="T22" s="20">
        <f>'Los Angeles Chargers'!X22</f>
        <v>0.47704918032786886</v>
      </c>
      <c r="U22" s="20">
        <f>'Minnesota Vikings'!X22</f>
        <v>0.58032786885245902</v>
      </c>
      <c r="V22" s="20">
        <f>'Miami Dolphins'!X22</f>
        <v>0.63322368421052633</v>
      </c>
      <c r="W22" s="20">
        <f>'New England Patriots'!X22</f>
        <v>0.46721311475409838</v>
      </c>
      <c r="X22" s="20">
        <f>'New Orleans Saints'!X21</f>
        <v>0.31786941580756012</v>
      </c>
      <c r="Y22" s="20">
        <f>'New York Giants'!X22</f>
        <v>0.41147540983606556</v>
      </c>
      <c r="Z22" s="20">
        <f>'New York Jets'!X22</f>
        <v>0.47540983606557374</v>
      </c>
      <c r="AA22" s="20">
        <f>'Philadelphia Eagles'!X22</f>
        <v>0.42295081967213116</v>
      </c>
      <c r="AB22" s="20">
        <f>'Pittsburgh Steelers'!X22</f>
        <v>0.55081967213114758</v>
      </c>
      <c r="AC22" s="20">
        <f>'San Francisco 49ers'!X22</f>
        <v>0.50819672131147542</v>
      </c>
      <c r="AD22" s="20">
        <f>'Seattle Seahawks'!X12</f>
        <v>0.47272727272727272</v>
      </c>
      <c r="AE22" s="20">
        <f>'Tampa Bay Buccaneers'!X12</f>
        <v>0.29393939393939394</v>
      </c>
      <c r="AF22" s="20">
        <f>'Tennessee Titans'!X22</f>
        <v>0.39836065573770491</v>
      </c>
      <c r="AG22" s="20">
        <f>'Washington Commanders'!X22</f>
        <v>0.61348684210526316</v>
      </c>
    </row>
    <row r="23" spans="1:33" ht="15.75" customHeight="1" x14ac:dyDescent="0.2">
      <c r="A23" s="1">
        <v>1987</v>
      </c>
      <c r="B23" s="20">
        <f>'Arizona Cardinals'!X23</f>
        <v>0.47187499999999999</v>
      </c>
      <c r="C23" s="20">
        <f>'Atlanta Falcons'!X23</f>
        <v>0.38593749999999999</v>
      </c>
      <c r="D23" s="2"/>
      <c r="E23" s="20">
        <f>'Buffalo Bills'!X23</f>
        <v>0.37187500000000001</v>
      </c>
      <c r="F23" s="2"/>
      <c r="G23" s="20">
        <f>'Chicago Bears'!X23</f>
        <v>0.48749999999999999</v>
      </c>
      <c r="H23" s="20">
        <f>'Cincinnati Bengals'!X21</f>
        <v>0.48801369863013699</v>
      </c>
      <c r="I23" s="20">
        <f>'Cleveland Browns'!X23</f>
        <v>0.55362776025236593</v>
      </c>
      <c r="J23" s="20">
        <f>'Dallas Cowboys'!X23</f>
        <v>0.69687500000000002</v>
      </c>
      <c r="K23" s="20">
        <f>'Denver Broncos'!X23</f>
        <v>0.52968749999999998</v>
      </c>
      <c r="L23" s="20">
        <f>'Detroit Lions'!X23</f>
        <v>0.44687500000000002</v>
      </c>
      <c r="M23" s="20">
        <f>'Green Bay Packers'!X23</f>
        <v>0.46250000000000002</v>
      </c>
      <c r="N23" s="2"/>
      <c r="O23" s="20">
        <f>'Indianapolis Colts'!X23</f>
        <v>0.47968749999999999</v>
      </c>
      <c r="P23" s="2"/>
      <c r="Q23" s="20">
        <f>'Kansas City Chiefs'!X23</f>
        <v>0.5</v>
      </c>
      <c r="R23" s="20">
        <f>'Las Vegas Raiders'!X23</f>
        <v>0.69626168224299068</v>
      </c>
      <c r="S23" s="20">
        <f>'Los Angeles Rams'!X23</f>
        <v>0.64531249999999996</v>
      </c>
      <c r="T23" s="20">
        <f>'Los Angeles Chargers'!X23</f>
        <v>0.47968749999999999</v>
      </c>
      <c r="U23" s="20">
        <f>'Minnesota Vikings'!X23</f>
        <v>0.578125</v>
      </c>
      <c r="V23" s="20">
        <f>'Miami Dolphins'!X23</f>
        <v>0.62852664576802508</v>
      </c>
      <c r="W23" s="20">
        <f>'New England Patriots'!X23</f>
        <v>0.47031250000000002</v>
      </c>
      <c r="X23" s="20">
        <f>'New Orleans Saints'!X22</f>
        <v>0.34150326797385622</v>
      </c>
      <c r="Y23" s="20">
        <f>'New York Giants'!X23</f>
        <v>0.41093750000000001</v>
      </c>
      <c r="Z23" s="20">
        <f>'New York Jets'!X23</f>
        <v>0.47187499999999999</v>
      </c>
      <c r="AA23" s="20">
        <f>'Philadelphia Eagles'!X23</f>
        <v>0.42499999999999999</v>
      </c>
      <c r="AB23" s="20">
        <f>'Pittsburgh Steelers'!X23</f>
        <v>0.55000000000000004</v>
      </c>
      <c r="AC23" s="20">
        <f>'San Francisco 49ers'!X23</f>
        <v>0.52500000000000002</v>
      </c>
      <c r="AD23" s="20">
        <f>'Seattle Seahawks'!X13</f>
        <v>0.48333333333333334</v>
      </c>
      <c r="AE23" s="20">
        <f>'Tampa Bay Buccaneers'!X13</f>
        <v>0.29166666666666669</v>
      </c>
      <c r="AF23" s="20">
        <f>'Tennessee Titans'!X23</f>
        <v>0.40781250000000002</v>
      </c>
      <c r="AG23" s="20">
        <f>'Washington Commanders'!X23</f>
        <v>0.61912225705329149</v>
      </c>
    </row>
    <row r="24" spans="1:33" ht="15.75" customHeight="1" x14ac:dyDescent="0.2">
      <c r="A24" s="1">
        <v>1988</v>
      </c>
      <c r="B24" s="20">
        <f>'Arizona Cardinals'!X24</f>
        <v>0.47023809523809523</v>
      </c>
      <c r="C24" s="20">
        <f>'Atlanta Falcons'!X24</f>
        <v>0.38244047619047616</v>
      </c>
      <c r="D24" s="2"/>
      <c r="E24" s="20">
        <f>'Buffalo Bills'!X24</f>
        <v>0.38988095238095238</v>
      </c>
      <c r="F24" s="2"/>
      <c r="G24" s="20">
        <f>'Chicago Bears'!X24</f>
        <v>0.5</v>
      </c>
      <c r="H24" s="20">
        <f>'Cincinnati Bengals'!X22</f>
        <v>0.50162337662337664</v>
      </c>
      <c r="I24" s="20">
        <f>'Cleveland Browns'!X24</f>
        <v>0.5570570570570571</v>
      </c>
      <c r="J24" s="20">
        <f>'Dallas Cowboys'!X24</f>
        <v>0.67261904761904767</v>
      </c>
      <c r="K24" s="20">
        <f>'Denver Broncos'!X24</f>
        <v>0.52827380952380953</v>
      </c>
      <c r="L24" s="20">
        <f>'Detroit Lions'!X24</f>
        <v>0.4375</v>
      </c>
      <c r="M24" s="20">
        <f>'Green Bay Packers'!X24</f>
        <v>0.45238095238095238</v>
      </c>
      <c r="N24" s="2"/>
      <c r="O24" s="20">
        <f>'Indianapolis Colts'!X24</f>
        <v>0.48363095238095238</v>
      </c>
      <c r="P24" s="2"/>
      <c r="Q24" s="20">
        <f>'Kansas City Chiefs'!X24</f>
        <v>0.48958333333333331</v>
      </c>
      <c r="R24" s="20">
        <f>'Las Vegas Raiders'!X24</f>
        <v>0.68397626112759646</v>
      </c>
      <c r="S24" s="20">
        <f>'Los Angeles Rams'!X24</f>
        <v>0.64434523809523814</v>
      </c>
      <c r="T24" s="20">
        <f>'Los Angeles Chargers'!X24</f>
        <v>0.47470238095238093</v>
      </c>
      <c r="U24" s="20">
        <f>'Minnesota Vikings'!X24</f>
        <v>0.58333333333333337</v>
      </c>
      <c r="V24" s="20">
        <f>'Miami Dolphins'!X24</f>
        <v>0.61641791044776117</v>
      </c>
      <c r="W24" s="20">
        <f>'New England Patriots'!X24</f>
        <v>0.47470238095238093</v>
      </c>
      <c r="X24" s="20">
        <f>'New Orleans Saints'!X23</f>
        <v>0.35559006211180122</v>
      </c>
      <c r="Y24" s="20">
        <f>'New York Giants'!X24</f>
        <v>0.42113095238095238</v>
      </c>
      <c r="Z24" s="20">
        <f>'New York Jets'!X24</f>
        <v>0.47470238095238093</v>
      </c>
      <c r="AA24" s="20">
        <f>'Philadelphia Eagles'!X24</f>
        <v>0.43452380952380953</v>
      </c>
      <c r="AB24" s="20">
        <f>'Pittsburgh Steelers'!X24</f>
        <v>0.53869047619047616</v>
      </c>
      <c r="AC24" s="20">
        <f>'San Francisco 49ers'!X24</f>
        <v>0.52976190476190477</v>
      </c>
      <c r="AD24" s="20">
        <f>'Seattle Seahawks'!X14</f>
        <v>0.48979591836734693</v>
      </c>
      <c r="AE24" s="20">
        <f>'Tampa Bay Buccaneers'!X14</f>
        <v>0.29336734693877553</v>
      </c>
      <c r="AF24" s="20">
        <f>'Tennessee Titans'!X24</f>
        <v>0.41815476190476192</v>
      </c>
      <c r="AG24" s="20">
        <f>'Washington Commanders'!X24</f>
        <v>0.61044776119402988</v>
      </c>
    </row>
    <row r="25" spans="1:33" ht="15.75" customHeight="1" x14ac:dyDescent="0.2">
      <c r="A25" s="1">
        <v>1989</v>
      </c>
      <c r="B25" s="20">
        <f>'Arizona Cardinals'!X25</f>
        <v>0.46306818181818182</v>
      </c>
      <c r="C25" s="20">
        <f>'Atlanta Falcons'!X25</f>
        <v>0.37357954545454547</v>
      </c>
      <c r="D25" s="2"/>
      <c r="E25" s="20">
        <f>'Buffalo Bills'!X25</f>
        <v>0.39772727272727271</v>
      </c>
      <c r="F25" s="2"/>
      <c r="G25" s="20">
        <f>'Chicago Bears'!X25</f>
        <v>0.49431818181818182</v>
      </c>
      <c r="H25" s="20">
        <f>'Cincinnati Bengals'!X23</f>
        <v>0.50154320987654322</v>
      </c>
      <c r="I25" s="20">
        <f>'Cleveland Browns'!X25</f>
        <v>0.56034482758620685</v>
      </c>
      <c r="J25" s="20">
        <f>'Dallas Cowboys'!X25</f>
        <v>0.64488636363636365</v>
      </c>
      <c r="K25" s="20">
        <f>'Denver Broncos'!X25</f>
        <v>0.53551136363636365</v>
      </c>
      <c r="L25" s="20">
        <f>'Detroit Lions'!X25</f>
        <v>0.4375</v>
      </c>
      <c r="M25" s="20">
        <f>'Green Bay Packers'!X25</f>
        <v>0.46022727272727271</v>
      </c>
      <c r="N25" s="2"/>
      <c r="O25" s="20">
        <f>'Indianapolis Colts'!X25</f>
        <v>0.484375</v>
      </c>
      <c r="P25" s="2"/>
      <c r="Q25" s="20">
        <f>'Kansas City Chiefs'!X25</f>
        <v>0.49147727272727271</v>
      </c>
      <c r="R25" s="20">
        <f>'Las Vegas Raiders'!X25</f>
        <v>0.67563739376770537</v>
      </c>
      <c r="S25" s="20">
        <f>'Los Angeles Rams'!X25</f>
        <v>0.64630681818181823</v>
      </c>
      <c r="T25" s="20">
        <f>'Los Angeles Chargers'!X25</f>
        <v>0.47017045454545453</v>
      </c>
      <c r="U25" s="20">
        <f>'Minnesota Vikings'!X25</f>
        <v>0.58522727272727271</v>
      </c>
      <c r="V25" s="20">
        <f>'Miami Dolphins'!X25</f>
        <v>0.61111111111111116</v>
      </c>
      <c r="W25" s="20">
        <f>'New England Patriots'!X25</f>
        <v>0.46732954545454547</v>
      </c>
      <c r="X25" s="20">
        <f>'New Orleans Saints'!X24</f>
        <v>0.36538461538461536</v>
      </c>
      <c r="Y25" s="20">
        <f>'New York Giants'!X25</f>
        <v>0.43607954545454547</v>
      </c>
      <c r="Z25" s="20">
        <f>'New York Jets'!X25</f>
        <v>0.46448863636363635</v>
      </c>
      <c r="AA25" s="20">
        <f>'Philadelphia Eagles'!X25</f>
        <v>0.44602272727272729</v>
      </c>
      <c r="AB25" s="20">
        <f>'Pittsburgh Steelers'!X25</f>
        <v>0.53977272727272729</v>
      </c>
      <c r="AC25" s="20">
        <f>'San Francisco 49ers'!X25</f>
        <v>0.54545454545454541</v>
      </c>
      <c r="AD25" s="20">
        <f>'Seattle Seahawks'!X15</f>
        <v>0.48584905660377359</v>
      </c>
      <c r="AE25" s="20">
        <f>'Tampa Bay Buccaneers'!X15</f>
        <v>0.294811320754717</v>
      </c>
      <c r="AF25" s="20">
        <f>'Tennessee Titans'!X25</f>
        <v>0.42471590909090912</v>
      </c>
      <c r="AG25" s="20">
        <f>'Washington Commanders'!X25</f>
        <v>0.61111111111111116</v>
      </c>
    </row>
    <row r="26" spans="1:33" ht="15.75" customHeight="1" x14ac:dyDescent="0.2">
      <c r="A26" s="1">
        <v>1990</v>
      </c>
      <c r="B26" s="20">
        <f>'Arizona Cardinals'!X26</f>
        <v>0.45652173913043476</v>
      </c>
      <c r="C26" s="20">
        <f>'Atlanta Falcons'!X26</f>
        <v>0.37092391304347827</v>
      </c>
      <c r="D26" s="2"/>
      <c r="E26" s="20">
        <f>'Buffalo Bills'!X26</f>
        <v>0.41576086956521741</v>
      </c>
      <c r="F26" s="2"/>
      <c r="G26" s="20">
        <f>'Chicago Bears'!X26</f>
        <v>0.50271739130434778</v>
      </c>
      <c r="H26" s="20">
        <f>'Cincinnati Bengals'!X24</f>
        <v>0.50441176470588234</v>
      </c>
      <c r="I26" s="20">
        <f>'Cleveland Browns'!X26</f>
        <v>0.54395604395604391</v>
      </c>
      <c r="J26" s="20">
        <f>'Dallas Cowboys'!X26</f>
        <v>0.63586956521739135</v>
      </c>
      <c r="K26" s="20">
        <f>'Denver Broncos'!X26</f>
        <v>0.52581521739130432</v>
      </c>
      <c r="L26" s="20">
        <f>'Detroit Lions'!X26</f>
        <v>0.43478260869565216</v>
      </c>
      <c r="M26" s="20">
        <f>'Green Bay Packers'!X26</f>
        <v>0.45652173913043476</v>
      </c>
      <c r="N26" s="2"/>
      <c r="O26" s="20">
        <f>'Indianapolis Colts'!X26</f>
        <v>0.48233695652173914</v>
      </c>
      <c r="P26" s="2"/>
      <c r="Q26" s="20">
        <f>'Kansas City Chiefs'!X26</f>
        <v>0.5</v>
      </c>
      <c r="R26" s="20">
        <f>'Las Vegas Raiders'!X26</f>
        <v>0.67886178861788615</v>
      </c>
      <c r="S26" s="20">
        <f>'Los Angeles Rams'!X26</f>
        <v>0.63179347826086951</v>
      </c>
      <c r="T26" s="20">
        <f>'Los Angeles Chargers'!X26</f>
        <v>0.46603260869565216</v>
      </c>
      <c r="U26" s="20">
        <f>'Minnesota Vikings'!X26</f>
        <v>0.57608695652173914</v>
      </c>
      <c r="V26" s="20">
        <f>'Miami Dolphins'!X26</f>
        <v>0.6171662125340599</v>
      </c>
      <c r="W26" s="20">
        <f>'New England Patriots'!X26</f>
        <v>0.44972826086956524</v>
      </c>
      <c r="X26" s="20">
        <f>'New Orleans Saints'!X25</f>
        <v>0.37146892655367231</v>
      </c>
      <c r="Y26" s="20">
        <f>'New York Giants'!X26</f>
        <v>0.45244565217391303</v>
      </c>
      <c r="Z26" s="20">
        <f>'New York Jets'!X26</f>
        <v>0.46059782608695654</v>
      </c>
      <c r="AA26" s="20">
        <f>'Philadelphia Eagles'!X26</f>
        <v>0.45380434782608697</v>
      </c>
      <c r="AB26" s="20">
        <f>'Pittsburgh Steelers'!X26</f>
        <v>0.54076086956521741</v>
      </c>
      <c r="AC26" s="20">
        <f>'San Francisco 49ers'!X26</f>
        <v>0.55978260869565222</v>
      </c>
      <c r="AD26" s="20">
        <f>'Seattle Seahawks'!X16</f>
        <v>0.49122807017543857</v>
      </c>
      <c r="AE26" s="20">
        <f>'Tampa Bay Buccaneers'!X16</f>
        <v>0.30043859649122806</v>
      </c>
      <c r="AF26" s="20">
        <f>'Tennessee Titans'!X26</f>
        <v>0.43070652173913043</v>
      </c>
      <c r="AG26" s="20">
        <f>'Washington Commanders'!X26</f>
        <v>0.61171662125340598</v>
      </c>
    </row>
    <row r="27" spans="1:33" ht="15.75" customHeight="1" x14ac:dyDescent="0.2">
      <c r="A27" s="1">
        <v>1991</v>
      </c>
      <c r="B27" s="20">
        <f>'Arizona Cardinals'!X27</f>
        <v>0.44791666666666669</v>
      </c>
      <c r="C27" s="20">
        <f>'Atlanta Falcons'!X27</f>
        <v>0.38151041666666669</v>
      </c>
      <c r="D27" s="2"/>
      <c r="E27" s="20">
        <f>'Buffalo Bills'!X27</f>
        <v>0.43229166666666669</v>
      </c>
      <c r="F27" s="2"/>
      <c r="G27" s="20">
        <f>'Chicago Bears'!X27</f>
        <v>0.51041666666666663</v>
      </c>
      <c r="H27" s="20">
        <f>'Cincinnati Bengals'!X25</f>
        <v>0.4901685393258427</v>
      </c>
      <c r="I27" s="20">
        <f>'Cleveland Browns'!X27</f>
        <v>0.5368421052631579</v>
      </c>
      <c r="J27" s="20">
        <f>'Dallas Cowboys'!X27</f>
        <v>0.63802083333333337</v>
      </c>
      <c r="K27" s="20">
        <f>'Denver Broncos'!X27</f>
        <v>0.53515625</v>
      </c>
      <c r="L27" s="20">
        <f>'Detroit Lions'!X27</f>
        <v>0.44791666666666669</v>
      </c>
      <c r="M27" s="20">
        <f>'Green Bay Packers'!X27</f>
        <v>0.44791666666666669</v>
      </c>
      <c r="N27" s="2"/>
      <c r="O27" s="20">
        <f>'Indianapolis Colts'!X27</f>
        <v>0.46484375</v>
      </c>
      <c r="P27" s="2"/>
      <c r="Q27" s="20">
        <f>'Kansas City Chiefs'!X27</f>
        <v>0.50520833333333337</v>
      </c>
      <c r="R27" s="20">
        <f>'Las Vegas Raiders'!X27</f>
        <v>0.67402597402597397</v>
      </c>
      <c r="S27" s="20">
        <f>'Los Angeles Rams'!X27</f>
        <v>0.61328125</v>
      </c>
      <c r="T27" s="20">
        <f>'Los Angeles Chargers'!X27</f>
        <v>0.45703125</v>
      </c>
      <c r="U27" s="20">
        <f>'Minnesota Vikings'!X27</f>
        <v>0.57291666666666663</v>
      </c>
      <c r="V27" s="20">
        <f>'Miami Dolphins'!X27</f>
        <v>0.6122715404699739</v>
      </c>
      <c r="W27" s="20">
        <f>'New England Patriots'!X27</f>
        <v>0.44661458333333331</v>
      </c>
      <c r="X27" s="20">
        <f>'New Orleans Saints'!X26</f>
        <v>0.38513513513513514</v>
      </c>
      <c r="Y27" s="20">
        <f>'New York Giants'!X27</f>
        <v>0.45442708333333331</v>
      </c>
      <c r="Z27" s="20">
        <f>'New York Jets'!X27</f>
        <v>0.46223958333333331</v>
      </c>
      <c r="AA27" s="20">
        <f>'Philadelphia Eagles'!X27</f>
        <v>0.4609375</v>
      </c>
      <c r="AB27" s="20">
        <f>'Pittsburgh Steelers'!X27</f>
        <v>0.53645833333333337</v>
      </c>
      <c r="AC27" s="20">
        <f>'San Francisco 49ers'!X27</f>
        <v>0.5625</v>
      </c>
      <c r="AD27" s="20">
        <f>'Seattle Seahawks'!X17</f>
        <v>0.48770491803278687</v>
      </c>
      <c r="AE27" s="20">
        <f>'Tampa Bay Buccaneers'!X17</f>
        <v>0.29303278688524592</v>
      </c>
      <c r="AF27" s="20">
        <f>'Tennessee Titans'!X27</f>
        <v>0.44140625</v>
      </c>
      <c r="AG27" s="20">
        <f>'Washington Commanders'!X27</f>
        <v>0.62271540469973885</v>
      </c>
    </row>
    <row r="28" spans="1:33" ht="15.75" customHeight="1" x14ac:dyDescent="0.2">
      <c r="A28" s="1">
        <v>1992</v>
      </c>
      <c r="B28" s="20">
        <f>'Arizona Cardinals'!X28</f>
        <v>0.44</v>
      </c>
      <c r="C28" s="20">
        <f>'Atlanta Falcons'!X28</f>
        <v>0.38124999999999998</v>
      </c>
      <c r="D28" s="2"/>
      <c r="E28" s="20">
        <f>'Buffalo Bills'!X28</f>
        <v>0.4425</v>
      </c>
      <c r="F28" s="2"/>
      <c r="G28" s="20">
        <f>'Chicago Bears'!X28</f>
        <v>0.50249999999999995</v>
      </c>
      <c r="H28" s="20">
        <f>'Cincinnati Bengals'!X26</f>
        <v>0.48252688172043012</v>
      </c>
      <c r="I28" s="20">
        <f>'Cleveland Browns'!X28</f>
        <v>0.53282828282828287</v>
      </c>
      <c r="J28" s="20">
        <f>'Dallas Cowboys'!X28</f>
        <v>0.64500000000000002</v>
      </c>
      <c r="K28" s="20">
        <f>'Denver Broncos'!X28</f>
        <v>0.53374999999999995</v>
      </c>
      <c r="L28" s="20">
        <f>'Detroit Lions'!X28</f>
        <v>0.4425</v>
      </c>
      <c r="M28" s="20">
        <f>'Green Bay Packers'!X28</f>
        <v>0.45250000000000001</v>
      </c>
      <c r="N28" s="2"/>
      <c r="O28" s="20">
        <f>'Indianapolis Colts'!X28</f>
        <v>0.46875</v>
      </c>
      <c r="P28" s="2"/>
      <c r="Q28" s="20">
        <f>'Kansas City Chiefs'!X28</f>
        <v>0.51</v>
      </c>
      <c r="R28" s="20">
        <f>'Las Vegas Raiders'!X28</f>
        <v>0.6645885286783042</v>
      </c>
      <c r="S28" s="20">
        <f>'Los Angeles Rams'!X28</f>
        <v>0.60375000000000001</v>
      </c>
      <c r="T28" s="20">
        <f>'Los Angeles Chargers'!X28</f>
        <v>0.46625</v>
      </c>
      <c r="U28" s="20">
        <f>'Minnesota Vikings'!X28</f>
        <v>0.57750000000000001</v>
      </c>
      <c r="V28" s="20">
        <f>'Miami Dolphins'!X28</f>
        <v>0.61528822055137844</v>
      </c>
      <c r="W28" s="20">
        <f>'New England Patriots'!X28</f>
        <v>0.43375000000000002</v>
      </c>
      <c r="X28" s="20">
        <f>'New Orleans Saints'!X27</f>
        <v>0.40025906735751293</v>
      </c>
      <c r="Y28" s="20">
        <f>'New York Giants'!X28</f>
        <v>0.45124999999999998</v>
      </c>
      <c r="Z28" s="20">
        <f>'New York Jets'!X28</f>
        <v>0.45374999999999999</v>
      </c>
      <c r="AA28" s="20">
        <f>'Philadelphia Eagles'!X28</f>
        <v>0.47</v>
      </c>
      <c r="AB28" s="20">
        <f>'Pittsburgh Steelers'!X28</f>
        <v>0.54249999999999998</v>
      </c>
      <c r="AC28" s="20">
        <f>'San Francisco 49ers'!X28</f>
        <v>0.57499999999999996</v>
      </c>
      <c r="AD28" s="20">
        <f>'Seattle Seahawks'!X18</f>
        <v>0.4653846153846154</v>
      </c>
      <c r="AE28" s="20">
        <f>'Tampa Bay Buccaneers'!X18</f>
        <v>0.29423076923076924</v>
      </c>
      <c r="AF28" s="20">
        <f>'Tennessee Titans'!X28</f>
        <v>0.44874999999999998</v>
      </c>
      <c r="AG28" s="20">
        <f>'Washington Commanders'!X28</f>
        <v>0.62030075187969924</v>
      </c>
    </row>
    <row r="29" spans="1:33" ht="15.75" customHeight="1" x14ac:dyDescent="0.2">
      <c r="A29" s="1">
        <v>1993</v>
      </c>
      <c r="B29" s="20">
        <f>'Arizona Cardinals'!X29</f>
        <v>0.43990384615384615</v>
      </c>
      <c r="C29" s="20">
        <f>'Atlanta Falcons'!X29</f>
        <v>0.38100961538461536</v>
      </c>
      <c r="D29" s="2"/>
      <c r="E29" s="20">
        <f>'Buffalo Bills'!X29</f>
        <v>0.45432692307692307</v>
      </c>
      <c r="F29" s="2"/>
      <c r="G29" s="20">
        <f>'Chicago Bears'!X29</f>
        <v>0.5</v>
      </c>
      <c r="H29" s="20">
        <f>'Cincinnati Bengals'!X27</f>
        <v>0.47036082474226804</v>
      </c>
      <c r="I29" s="20">
        <f>'Cleveland Browns'!X29</f>
        <v>0.529126213592233</v>
      </c>
      <c r="J29" s="20">
        <f>'Dallas Cowboys'!X29</f>
        <v>0.64903846153846156</v>
      </c>
      <c r="K29" s="20">
        <f>'Denver Broncos'!X29</f>
        <v>0.53485576923076927</v>
      </c>
      <c r="L29" s="20">
        <f>'Detroit Lions'!X29</f>
        <v>0.44951923076923078</v>
      </c>
      <c r="M29" s="20">
        <f>'Green Bay Packers'!X29</f>
        <v>0.45673076923076922</v>
      </c>
      <c r="N29" s="2"/>
      <c r="O29" s="20">
        <f>'Indianapolis Colts'!X29</f>
        <v>0.46033653846153844</v>
      </c>
      <c r="P29" s="2"/>
      <c r="Q29" s="20">
        <f>'Kansas City Chiefs'!X29</f>
        <v>0.51682692307692313</v>
      </c>
      <c r="R29" s="20">
        <f>'Las Vegas Raiders'!X29</f>
        <v>0.66306954436450838</v>
      </c>
      <c r="S29" s="20">
        <f>'Los Angeles Rams'!X29</f>
        <v>0.59254807692307687</v>
      </c>
      <c r="T29" s="20">
        <f>'Los Angeles Chargers'!X29</f>
        <v>0.46754807692307693</v>
      </c>
      <c r="U29" s="20">
        <f>'Minnesota Vikings'!X29</f>
        <v>0.57692307692307687</v>
      </c>
      <c r="V29" s="20">
        <f>'Miami Dolphins'!X29</f>
        <v>0.61325301204819282</v>
      </c>
      <c r="W29" s="20">
        <f>'New England Patriots'!X29</f>
        <v>0.42908653846153844</v>
      </c>
      <c r="X29" s="20">
        <f>'New Orleans Saints'!X28</f>
        <v>0.40422885572139305</v>
      </c>
      <c r="Y29" s="20">
        <f>'New York Giants'!X29</f>
        <v>0.46033653846153844</v>
      </c>
      <c r="Z29" s="20">
        <f>'New York Jets'!X29</f>
        <v>0.45552884615384615</v>
      </c>
      <c r="AA29" s="20">
        <f>'Philadelphia Eagles'!X29</f>
        <v>0.47115384615384615</v>
      </c>
      <c r="AB29" s="20">
        <f>'Pittsburgh Steelers'!X29</f>
        <v>0.54326923076923073</v>
      </c>
      <c r="AC29" s="20">
        <f>'San Francisco 49ers'!X29</f>
        <v>0.57692307692307687</v>
      </c>
      <c r="AD29" s="20">
        <f>'Seattle Seahawks'!X19</f>
        <v>0.46014492753623187</v>
      </c>
      <c r="AE29" s="20">
        <f>'Tampa Bay Buccaneers'!X19</f>
        <v>0.29528985507246375</v>
      </c>
      <c r="AF29" s="20">
        <f>'Tennessee Titans'!X29</f>
        <v>0.46033653846153844</v>
      </c>
      <c r="AG29" s="20">
        <f>'Washington Commanders'!X29</f>
        <v>0.60602409638554222</v>
      </c>
    </row>
    <row r="30" spans="1:33" ht="15.75" customHeight="1" x14ac:dyDescent="0.2">
      <c r="A30" s="1">
        <v>1994</v>
      </c>
      <c r="B30" s="20">
        <f>'Arizona Cardinals'!X30</f>
        <v>0.44212962962962965</v>
      </c>
      <c r="C30" s="20">
        <f>'Atlanta Falcons'!X30</f>
        <v>0.38310185185185186</v>
      </c>
      <c r="D30" s="2"/>
      <c r="E30" s="20">
        <f>'Buffalo Bills'!X30</f>
        <v>0.45370370370370372</v>
      </c>
      <c r="F30" s="2"/>
      <c r="G30" s="20">
        <f>'Chicago Bears'!X30</f>
        <v>0.50231481481481477</v>
      </c>
      <c r="H30" s="20">
        <f>'Cincinnati Bengals'!X28</f>
        <v>0.45915841584158418</v>
      </c>
      <c r="I30" s="20">
        <f>'Cleveland Browns'!X30</f>
        <v>0.53504672897196259</v>
      </c>
      <c r="J30" s="20">
        <f>'Dallas Cowboys'!X30</f>
        <v>0.65277777777777779</v>
      </c>
      <c r="K30" s="20">
        <f>'Denver Broncos'!X30</f>
        <v>0.53125</v>
      </c>
      <c r="L30" s="20">
        <f>'Detroit Lions'!X30</f>
        <v>0.45370370370370372</v>
      </c>
      <c r="M30" s="20">
        <f>'Green Bay Packers'!X30</f>
        <v>0.46064814814814814</v>
      </c>
      <c r="N30" s="2"/>
      <c r="O30" s="20">
        <f>'Indianapolis Colts'!X30</f>
        <v>0.46180555555555558</v>
      </c>
      <c r="P30" s="2"/>
      <c r="Q30" s="20">
        <f>'Kansas City Chiefs'!X30</f>
        <v>0.51851851851851849</v>
      </c>
      <c r="R30" s="20">
        <f>'Las Vegas Raiders'!X30</f>
        <v>0.65935334872979212</v>
      </c>
      <c r="S30" s="20">
        <f>'Los Angeles Rams'!X30</f>
        <v>0.57986111111111116</v>
      </c>
      <c r="T30" s="20">
        <f>'Los Angeles Chargers'!X30</f>
        <v>0.47569444444444442</v>
      </c>
      <c r="U30" s="20">
        <f>'Minnesota Vikings'!X30</f>
        <v>0.57870370370370372</v>
      </c>
      <c r="V30" s="20">
        <f>'Miami Dolphins'!X30</f>
        <v>0.61368909512761016</v>
      </c>
      <c r="W30" s="20">
        <f>'New England Patriots'!X30</f>
        <v>0.43634259259259262</v>
      </c>
      <c r="X30" s="20">
        <f>'New Orleans Saints'!X29</f>
        <v>0.40550239234449759</v>
      </c>
      <c r="Y30" s="20">
        <f>'New York Giants'!X30</f>
        <v>0.46412037037037035</v>
      </c>
      <c r="Z30" s="20">
        <f>'New York Jets'!X30</f>
        <v>0.45254629629629628</v>
      </c>
      <c r="AA30" s="20">
        <f>'Philadelphia Eagles'!X30</f>
        <v>0.46990740740740738</v>
      </c>
      <c r="AB30" s="20">
        <f>'Pittsburgh Steelers'!X30</f>
        <v>0.55092592592592593</v>
      </c>
      <c r="AC30" s="20">
        <f>'San Francisco 49ers'!X30</f>
        <v>0.58564814814814814</v>
      </c>
      <c r="AD30" s="20">
        <f>'Seattle Seahawks'!X20</f>
        <v>0.45547945205479451</v>
      </c>
      <c r="AE30" s="20">
        <f>'Tampa Bay Buccaneers'!X20</f>
        <v>0.29965753424657532</v>
      </c>
      <c r="AF30" s="20">
        <f>'Tennessee Titans'!X30</f>
        <v>0.44791666666666669</v>
      </c>
      <c r="AG30" s="20">
        <f>'Washington Commanders'!X30</f>
        <v>0.59048723897911837</v>
      </c>
    </row>
    <row r="31" spans="1:33" ht="15.75" customHeight="1" x14ac:dyDescent="0.2">
      <c r="A31" s="1">
        <v>1995</v>
      </c>
      <c r="B31" s="20">
        <f>'Arizona Cardinals'!X31</f>
        <v>0.43526785714285715</v>
      </c>
      <c r="C31" s="20">
        <f>'Atlanta Falcons'!X31</f>
        <v>0.38950892857142855</v>
      </c>
      <c r="D31" s="2"/>
      <c r="E31" s="20">
        <f>'Buffalo Bills'!X31</f>
        <v>0.45982142857142855</v>
      </c>
      <c r="F31" s="20">
        <f>'Carolina Panthers'!X2</f>
        <v>0.4375</v>
      </c>
      <c r="G31" s="20">
        <f>'Chicago Bears'!X31</f>
        <v>0.5044642857142857</v>
      </c>
      <c r="H31" s="20">
        <f>'Cincinnati Bengals'!X29</f>
        <v>0.45833333333333331</v>
      </c>
      <c r="I31" s="20">
        <f>'Cleveland Browns'!X31</f>
        <v>0.52702702702702697</v>
      </c>
      <c r="J31" s="20">
        <f>'Dallas Cowboys'!X31</f>
        <v>0.65625</v>
      </c>
      <c r="K31" s="20">
        <f>'Denver Broncos'!X31</f>
        <v>0.5301339285714286</v>
      </c>
      <c r="L31" s="20">
        <f>'Detroit Lions'!X31</f>
        <v>0.45982142857142855</v>
      </c>
      <c r="M31" s="20">
        <f>'Green Bay Packers'!X31</f>
        <v>0.46875</v>
      </c>
      <c r="N31" s="2"/>
      <c r="O31" s="20">
        <f>'Indianapolis Colts'!X31</f>
        <v>0.4654017857142857</v>
      </c>
      <c r="P31" s="20">
        <f>'Jacksonville Jaguars'!X2</f>
        <v>0.25</v>
      </c>
      <c r="Q31" s="20">
        <f>'Kansas City Chiefs'!X31</f>
        <v>0.5290178571428571</v>
      </c>
      <c r="R31" s="20">
        <f>'Las Vegas Raiders'!X31</f>
        <v>0.65367483296213813</v>
      </c>
      <c r="S31" s="20">
        <f>'Los Angeles Rams'!X31</f>
        <v>0.5747767857142857</v>
      </c>
      <c r="T31" s="20">
        <f>'Los Angeles Chargers'!X31</f>
        <v>0.47879464285714285</v>
      </c>
      <c r="U31" s="20">
        <f>'Minnesota Vikings'!X31</f>
        <v>0.5758928571428571</v>
      </c>
      <c r="V31" s="20">
        <f>'Miami Dolphins'!X31</f>
        <v>0.61185682326621926</v>
      </c>
      <c r="W31" s="20">
        <f>'New England Patriots'!X31</f>
        <v>0.4341517857142857</v>
      </c>
      <c r="X31" s="20">
        <f>'New Orleans Saints'!X30</f>
        <v>0.40668202764976957</v>
      </c>
      <c r="Y31" s="20">
        <f>'New York Giants'!X31</f>
        <v>0.45870535714285715</v>
      </c>
      <c r="Z31" s="20">
        <f>'New York Jets'!X31</f>
        <v>0.44308035714285715</v>
      </c>
      <c r="AA31" s="20">
        <f>'Philadelphia Eagles'!X31</f>
        <v>0.47544642857142855</v>
      </c>
      <c r="AB31" s="20">
        <f>'Pittsburgh Steelers'!X31</f>
        <v>0.5558035714285714</v>
      </c>
      <c r="AC31" s="20">
        <f>'San Francisco 49ers'!X31</f>
        <v>0.5892857142857143</v>
      </c>
      <c r="AD31" s="20">
        <f>'Seattle Seahawks'!X21</f>
        <v>0.45779220779220781</v>
      </c>
      <c r="AE31" s="20">
        <f>'Tampa Bay Buccaneers'!X21</f>
        <v>0.30681818181818182</v>
      </c>
      <c r="AF31" s="20">
        <f>'Tennessee Titans'!X31</f>
        <v>0.44754464285714285</v>
      </c>
      <c r="AG31" s="20">
        <f>'Washington Commanders'!X31</f>
        <v>0.58277404921700227</v>
      </c>
    </row>
    <row r="32" spans="1:33" ht="15.75" customHeight="1" x14ac:dyDescent="0.2">
      <c r="A32" s="1">
        <v>1996</v>
      </c>
      <c r="B32" s="20">
        <f>'Arizona Cardinals'!X32</f>
        <v>0.43534482758620691</v>
      </c>
      <c r="C32" s="20">
        <f>'Atlanta Falcons'!X32</f>
        <v>0.38254310344827586</v>
      </c>
      <c r="D32" s="20">
        <f>'Baltimore Ravens'!X2</f>
        <v>0.25</v>
      </c>
      <c r="E32" s="20">
        <f>'Buffalo Bills'!X32</f>
        <v>0.46551724137931033</v>
      </c>
      <c r="F32" s="20">
        <f>'Carolina Panthers'!X3</f>
        <v>0.5757575757575758</v>
      </c>
      <c r="G32" s="20">
        <f>'Chicago Bears'!X32</f>
        <v>0.50215517241379315</v>
      </c>
      <c r="H32" s="20">
        <f>'Cincinnati Bengals'!X30</f>
        <v>0.45986238532110091</v>
      </c>
      <c r="I32" s="20">
        <f>'Cleveland Browns'!X32</f>
        <v>0.52702702702702697</v>
      </c>
      <c r="J32" s="20">
        <f>'Dallas Cowboys'!X32</f>
        <v>0.65517241379310343</v>
      </c>
      <c r="K32" s="20">
        <f>'Denver Broncos'!X32</f>
        <v>0.53987068965517238</v>
      </c>
      <c r="L32" s="20">
        <f>'Detroit Lions'!X32</f>
        <v>0.45474137931034481</v>
      </c>
      <c r="M32" s="20">
        <f>'Green Bay Packers'!X32</f>
        <v>0.48060344827586204</v>
      </c>
      <c r="N32" s="2"/>
      <c r="O32" s="20">
        <f>'Indianapolis Colts'!X32</f>
        <v>0.46875</v>
      </c>
      <c r="P32" s="20">
        <f>'Jacksonville Jaguars'!X3</f>
        <v>0.40625</v>
      </c>
      <c r="Q32" s="20">
        <f>'Kansas City Chiefs'!X32</f>
        <v>0.53017241379310343</v>
      </c>
      <c r="R32" s="20">
        <f>'Las Vegas Raiders'!X32</f>
        <v>0.64623655913978495</v>
      </c>
      <c r="S32" s="20">
        <f>'Los Angeles Rams'!X32</f>
        <v>0.56788793103448276</v>
      </c>
      <c r="T32" s="20">
        <f>'Los Angeles Chargers'!X32</f>
        <v>0.47952586206896552</v>
      </c>
      <c r="U32" s="20">
        <f>'Minnesota Vikings'!X32</f>
        <v>0.57543103448275867</v>
      </c>
      <c r="V32" s="20">
        <f>'Miami Dolphins'!X32</f>
        <v>0.60799136069114468</v>
      </c>
      <c r="W32" s="20">
        <f>'New England Patriots'!X32</f>
        <v>0.44288793103448276</v>
      </c>
      <c r="X32" s="20">
        <f>'New Orleans Saints'!X31</f>
        <v>0.3988888888888889</v>
      </c>
      <c r="Y32" s="20">
        <f>'New York Giants'!X32</f>
        <v>0.45581896551724138</v>
      </c>
      <c r="Z32" s="20">
        <f>'New York Jets'!X32</f>
        <v>0.42995689655172414</v>
      </c>
      <c r="AA32" s="20">
        <f>'Philadelphia Eagles'!X32</f>
        <v>0.48060344827586204</v>
      </c>
      <c r="AB32" s="20">
        <f>'Pittsburgh Steelers'!X32</f>
        <v>0.55818965517241381</v>
      </c>
      <c r="AC32" s="20">
        <f>'San Francisco 49ers'!X32</f>
        <v>0.59482758620689657</v>
      </c>
      <c r="AD32" s="20">
        <f>'Seattle Seahawks'!X22</f>
        <v>0.4567901234567901</v>
      </c>
      <c r="AE32" s="20">
        <f>'Tampa Bay Buccaneers'!X22</f>
        <v>0.31018518518518517</v>
      </c>
      <c r="AF32" s="20">
        <f>'Tennessee Titans'!X32</f>
        <v>0.44935344827586204</v>
      </c>
      <c r="AG32" s="20">
        <f>'Washington Commanders'!X32</f>
        <v>0.58207343412527002</v>
      </c>
    </row>
    <row r="33" spans="1:33" ht="15.75" customHeight="1" x14ac:dyDescent="0.2">
      <c r="A33" s="1">
        <v>1997</v>
      </c>
      <c r="B33" s="20">
        <f>'Arizona Cardinals'!X33</f>
        <v>0.42916666666666664</v>
      </c>
      <c r="C33" s="20">
        <f>'Atlanta Falcons'!X33</f>
        <v>0.38437500000000002</v>
      </c>
      <c r="D33" s="20">
        <f>'Baltimore Ravens'!X3</f>
        <v>0.328125</v>
      </c>
      <c r="E33" s="20">
        <f>'Buffalo Bills'!X33</f>
        <v>0.46250000000000002</v>
      </c>
      <c r="F33" s="20">
        <f>'Carolina Panthers'!X4</f>
        <v>0.53061224489795922</v>
      </c>
      <c r="G33" s="20">
        <f>'Chicago Bears'!X33</f>
        <v>0.49375000000000002</v>
      </c>
      <c r="H33" s="20">
        <f>'Cincinnati Bengals'!X31</f>
        <v>0.45907079646017701</v>
      </c>
      <c r="I33" s="20">
        <f>'Cleveland Browns'!X33</f>
        <v>0.52702702702702697</v>
      </c>
      <c r="J33" s="20">
        <f>'Dallas Cowboys'!X33</f>
        <v>0.64583333333333337</v>
      </c>
      <c r="K33" s="20">
        <f>'Denver Broncos'!X33</f>
        <v>0.546875</v>
      </c>
      <c r="L33" s="20">
        <f>'Detroit Lions'!X33</f>
        <v>0.45833333333333331</v>
      </c>
      <c r="M33" s="20">
        <f>'Green Bay Packers'!X33</f>
        <v>0.49166666666666664</v>
      </c>
      <c r="N33" s="2"/>
      <c r="O33" s="20">
        <f>'Indianapolis Colts'!X33</f>
        <v>0.45937499999999998</v>
      </c>
      <c r="P33" s="20">
        <f>'Jacksonville Jaguars'!X4</f>
        <v>0.5</v>
      </c>
      <c r="Q33" s="20">
        <f>'Kansas City Chiefs'!X33</f>
        <v>0.5395833333333333</v>
      </c>
      <c r="R33" s="20">
        <f>'Las Vegas Raiders'!X33</f>
        <v>0.63305613305613306</v>
      </c>
      <c r="S33" s="20">
        <f>'Los Angeles Rams'!X33</f>
        <v>0.55937499999999996</v>
      </c>
      <c r="T33" s="20">
        <f>'Los Angeles Chargers'!X33</f>
        <v>0.47187499999999999</v>
      </c>
      <c r="U33" s="20">
        <f>'Minnesota Vikings'!X33</f>
        <v>0.57499999999999996</v>
      </c>
      <c r="V33" s="20">
        <f>'Miami Dolphins'!X33</f>
        <v>0.60647181628392488</v>
      </c>
      <c r="W33" s="20">
        <f>'New England Patriots'!X33</f>
        <v>0.44895833333333335</v>
      </c>
      <c r="X33" s="20">
        <f>'New Orleans Saints'!X32</f>
        <v>0.39806866952789699</v>
      </c>
      <c r="Y33" s="20">
        <f>'New York Giants'!X33</f>
        <v>0.46250000000000002</v>
      </c>
      <c r="Z33" s="20">
        <f>'New York Jets'!X33</f>
        <v>0.43437500000000001</v>
      </c>
      <c r="AA33" s="20">
        <f>'Philadelphia Eagles'!X33</f>
        <v>0.47812500000000002</v>
      </c>
      <c r="AB33" s="20">
        <f>'Pittsburgh Steelers'!X33</f>
        <v>0.5625</v>
      </c>
      <c r="AC33" s="20">
        <f>'San Francisco 49ers'!X33</f>
        <v>0.6020833333333333</v>
      </c>
      <c r="AD33" s="20">
        <f>'Seattle Seahawks'!X23</f>
        <v>0.45882352941176469</v>
      </c>
      <c r="AE33" s="20">
        <f>'Tampa Bay Buccaneers'!X23</f>
        <v>0.32500000000000001</v>
      </c>
      <c r="AF33" s="20">
        <f>'Tennessee Titans'!X33</f>
        <v>0.45104166666666667</v>
      </c>
      <c r="AG33" s="20">
        <f>'Washington Commanders'!X33</f>
        <v>0.58037578288100211</v>
      </c>
    </row>
    <row r="34" spans="1:33" ht="15.75" customHeight="1" x14ac:dyDescent="0.2">
      <c r="A34" s="1">
        <v>1998</v>
      </c>
      <c r="B34" s="20">
        <f>'Arizona Cardinals'!X34</f>
        <v>0.43346774193548387</v>
      </c>
      <c r="C34" s="20">
        <f>'Atlanta Falcons'!X34</f>
        <v>0.40020161290322581</v>
      </c>
      <c r="D34" s="20">
        <f>'Baltimore Ravens'!X4</f>
        <v>0.34375</v>
      </c>
      <c r="E34" s="20">
        <f>'Buffalo Bills'!X34</f>
        <v>0.46774193548387094</v>
      </c>
      <c r="F34" s="20">
        <f>'Carolina Panthers'!X5</f>
        <v>0.46153846153846156</v>
      </c>
      <c r="G34" s="20">
        <f>'Chicago Bears'!X34</f>
        <v>0.48588709677419356</v>
      </c>
      <c r="H34" s="20">
        <f>'Cincinnati Bengals'!X32</f>
        <v>0.4497863247863248</v>
      </c>
      <c r="I34" s="20">
        <f>'Cleveland Browns'!X34</f>
        <v>0.52702702702702697</v>
      </c>
      <c r="J34" s="20">
        <f>'Dallas Cowboys'!X34</f>
        <v>0.64516129032258063</v>
      </c>
      <c r="K34" s="20">
        <f>'Denver Broncos'!X34</f>
        <v>0.55745967741935487</v>
      </c>
      <c r="L34" s="20">
        <f>'Detroit Lions'!X34</f>
        <v>0.4536290322580645</v>
      </c>
      <c r="M34" s="20">
        <f>'Green Bay Packers'!X34</f>
        <v>0.49798387096774194</v>
      </c>
      <c r="N34" s="2"/>
      <c r="O34" s="20">
        <f>'Indianapolis Colts'!X34</f>
        <v>0.45060483870967744</v>
      </c>
      <c r="P34" s="20">
        <f>'Jacksonville Jaguars'!X5</f>
        <v>0.546875</v>
      </c>
      <c r="Q34" s="20">
        <f>'Kansas City Chiefs'!X34</f>
        <v>0.53629032258064513</v>
      </c>
      <c r="R34" s="20">
        <f>'Las Vegas Raiders'!X34</f>
        <v>0.62877263581488929</v>
      </c>
      <c r="S34" s="20">
        <f>'Los Angeles Rams'!X34</f>
        <v>0.54939516129032262</v>
      </c>
      <c r="T34" s="20">
        <f>'Los Angeles Chargers'!X34</f>
        <v>0.46673387096774194</v>
      </c>
      <c r="U34" s="20">
        <f>'Minnesota Vikings'!X34</f>
        <v>0.58669354838709675</v>
      </c>
      <c r="V34" s="20">
        <f>'Miami Dolphins'!X34</f>
        <v>0.60707070707070709</v>
      </c>
      <c r="W34" s="20">
        <f>'New England Patriots'!X34</f>
        <v>0.4526209677419355</v>
      </c>
      <c r="X34" s="20">
        <f>'New Orleans Saints'!X33</f>
        <v>0.39730290456431533</v>
      </c>
      <c r="Y34" s="20">
        <f>'New York Giants'!X34</f>
        <v>0.46370967741935482</v>
      </c>
      <c r="Z34" s="20">
        <f>'New York Jets'!X34</f>
        <v>0.44455645161290325</v>
      </c>
      <c r="AA34" s="20">
        <f>'Philadelphia Eagles'!X34</f>
        <v>0.46875</v>
      </c>
      <c r="AB34" s="20">
        <f>'Pittsburgh Steelers'!X34</f>
        <v>0.55846774193548387</v>
      </c>
      <c r="AC34" s="20">
        <f>'San Francisco 49ers'!X34</f>
        <v>0.60685483870967738</v>
      </c>
      <c r="AD34" s="20">
        <f>'Seattle Seahawks'!X24</f>
        <v>0.4606741573033708</v>
      </c>
      <c r="AE34" s="20">
        <f>'Tampa Bay Buccaneers'!X24</f>
        <v>0.33286516853932585</v>
      </c>
      <c r="AF34" s="20">
        <f>'Tennessee Titans'!X34</f>
        <v>0.4526209677419355</v>
      </c>
      <c r="AG34" s="20">
        <f>'Washington Commanders'!X34</f>
        <v>0.57373737373737377</v>
      </c>
    </row>
    <row r="35" spans="1:33" ht="15.75" customHeight="1" x14ac:dyDescent="0.2">
      <c r="A35" s="1">
        <v>1999</v>
      </c>
      <c r="B35" s="20">
        <f>'Arizona Cardinals'!X35</f>
        <v>0.431640625</v>
      </c>
      <c r="C35" s="20">
        <f>'Atlanta Falcons'!X35</f>
        <v>0.3974609375</v>
      </c>
      <c r="D35" s="20">
        <f>'Baltimore Ravens'!X5</f>
        <v>0.3828125</v>
      </c>
      <c r="E35" s="20">
        <f>'Buffalo Bills'!X35</f>
        <v>0.474609375</v>
      </c>
      <c r="F35" s="20">
        <f>'Carolina Panthers'!X6</f>
        <v>0.46913580246913578</v>
      </c>
      <c r="G35" s="20">
        <f>'Chicago Bears'!X35</f>
        <v>0.482421875</v>
      </c>
      <c r="H35" s="20">
        <f>'Cincinnati Bengals'!X33</f>
        <v>0.44318181818181818</v>
      </c>
      <c r="I35" s="20">
        <f>'Cleveland Browns'!X35</f>
        <v>0.5130434782608696</v>
      </c>
      <c r="J35" s="20">
        <f>'Dallas Cowboys'!X35</f>
        <v>0.640625</v>
      </c>
      <c r="K35" s="20">
        <f>'Denver Broncos'!X35</f>
        <v>0.5517578125</v>
      </c>
      <c r="L35" s="20">
        <f>'Detroit Lions'!X35</f>
        <v>0.455078125</v>
      </c>
      <c r="M35" s="20">
        <f>'Green Bay Packers'!X35</f>
        <v>0.498046875</v>
      </c>
      <c r="N35" s="2"/>
      <c r="O35" s="20">
        <f>'Indianapolis Colts'!X35</f>
        <v>0.4619140625</v>
      </c>
      <c r="P35" s="20">
        <f>'Jacksonville Jaguars'!X6</f>
        <v>0.61250000000000004</v>
      </c>
      <c r="Q35" s="20">
        <f>'Kansas City Chiefs'!X35</f>
        <v>0.537109375</v>
      </c>
      <c r="R35" s="20">
        <f>'Las Vegas Raiders'!X35</f>
        <v>0.62475633528265107</v>
      </c>
      <c r="S35" s="20">
        <f>'Los Angeles Rams'!X35</f>
        <v>0.5576171875</v>
      </c>
      <c r="T35" s="20">
        <f>'Los Angeles Chargers'!X35</f>
        <v>0.4677734375</v>
      </c>
      <c r="U35" s="20">
        <f>'Minnesota Vikings'!X35</f>
        <v>0.587890625</v>
      </c>
      <c r="V35" s="20">
        <f>'Miami Dolphins'!X35</f>
        <v>0.60567514677103718</v>
      </c>
      <c r="W35" s="20">
        <f>'New England Patriots'!X35</f>
        <v>0.4541015625</v>
      </c>
      <c r="X35" s="20">
        <f>'New Orleans Saints'!X34</f>
        <v>0.39056224899598396</v>
      </c>
      <c r="Y35" s="20">
        <f>'New York Giants'!X35</f>
        <v>0.462890625</v>
      </c>
      <c r="Z35" s="20">
        <f>'New York Jets'!X35</f>
        <v>0.4462890625</v>
      </c>
      <c r="AA35" s="20">
        <f>'Philadelphia Eagles'!X35</f>
        <v>0.4638671875</v>
      </c>
      <c r="AB35" s="20">
        <f>'Pittsburgh Steelers'!X35</f>
        <v>0.552734375</v>
      </c>
      <c r="AC35" s="20">
        <f>'San Francisco 49ers'!X35</f>
        <v>0.595703125</v>
      </c>
      <c r="AD35" s="20">
        <f>'Seattle Seahawks'!X25</f>
        <v>0.46505376344086019</v>
      </c>
      <c r="AE35" s="20">
        <f>'Tampa Bay Buccaneers'!X25</f>
        <v>0.3481182795698925</v>
      </c>
      <c r="AF35" s="20">
        <f>'Tennessee Titans'!X35</f>
        <v>0.4638671875</v>
      </c>
      <c r="AG35" s="20">
        <f>'Washington Commanders'!X35</f>
        <v>0.57534246575342463</v>
      </c>
    </row>
    <row r="36" spans="1:33" ht="15.75" customHeight="1" x14ac:dyDescent="0.2">
      <c r="A36" s="1">
        <v>2000</v>
      </c>
      <c r="B36" s="20">
        <f>'Arizona Cardinals'!X36</f>
        <v>0.42424242424242425</v>
      </c>
      <c r="C36" s="20">
        <f>'Atlanta Falcons'!X36</f>
        <v>0.39299242424242425</v>
      </c>
      <c r="D36" s="20">
        <f>'Baltimore Ravens'!X6</f>
        <v>0.45624999999999999</v>
      </c>
      <c r="E36" s="20">
        <f>'Buffalo Bills'!X36</f>
        <v>0.4753787878787879</v>
      </c>
      <c r="F36" s="20">
        <f>'Carolina Panthers'!X7</f>
        <v>0.46391752577319589</v>
      </c>
      <c r="G36" s="20">
        <f>'Chicago Bears'!X36</f>
        <v>0.47727272727272729</v>
      </c>
      <c r="H36" s="20">
        <f>'Cincinnati Bengals'!X34</f>
        <v>0.437</v>
      </c>
      <c r="I36" s="20">
        <f>'Cleveland Browns'!X36</f>
        <v>0.50210084033613445</v>
      </c>
      <c r="J36" s="20">
        <f>'Dallas Cowboys'!X36</f>
        <v>0.63068181818181823</v>
      </c>
      <c r="K36" s="20">
        <f>'Denver Broncos'!X36</f>
        <v>0.55587121212121215</v>
      </c>
      <c r="L36" s="20">
        <f>'Detroit Lions'!X36</f>
        <v>0.45833333333333331</v>
      </c>
      <c r="M36" s="20">
        <f>'Green Bay Packers'!X36</f>
        <v>0.5</v>
      </c>
      <c r="N36" s="2"/>
      <c r="O36" s="20">
        <f>'Indianapolis Colts'!X36</f>
        <v>0.46685606060606061</v>
      </c>
      <c r="P36" s="20">
        <f>'Jacksonville Jaguars'!X7</f>
        <v>0.58333333333333337</v>
      </c>
      <c r="Q36" s="20">
        <f>'Kansas City Chiefs'!X36</f>
        <v>0.53409090909090906</v>
      </c>
      <c r="R36" s="20">
        <f>'Las Vegas Raiders'!X36</f>
        <v>0.62854442344045369</v>
      </c>
      <c r="S36" s="20">
        <f>'Los Angeles Rams'!X36</f>
        <v>0.55965909090909094</v>
      </c>
      <c r="T36" s="20">
        <f>'Los Angeles Chargers'!X36</f>
        <v>0.45549242424242425</v>
      </c>
      <c r="U36" s="20">
        <f>'Minnesota Vikings'!X36</f>
        <v>0.59090909090909094</v>
      </c>
      <c r="V36" s="20">
        <f>'Miami Dolphins'!X36</f>
        <v>0.60815939278937381</v>
      </c>
      <c r="W36" s="20">
        <f>'New England Patriots'!X36</f>
        <v>0.44981060606060608</v>
      </c>
      <c r="X36" s="20">
        <f>'New Orleans Saints'!X35</f>
        <v>0.3978599221789883</v>
      </c>
      <c r="Y36" s="20">
        <f>'New York Giants'!X36</f>
        <v>0.47159090909090912</v>
      </c>
      <c r="Z36" s="20">
        <f>'New York Jets'!X36</f>
        <v>0.44981060606060608</v>
      </c>
      <c r="AA36" s="20">
        <f>'Philadelphia Eagles'!X36</f>
        <v>0.47064393939393939</v>
      </c>
      <c r="AB36" s="20">
        <f>'Pittsburgh Steelers'!X36</f>
        <v>0.55303030303030298</v>
      </c>
      <c r="AC36" s="20">
        <f>'San Francisco 49ers'!X36</f>
        <v>0.58901515151515149</v>
      </c>
      <c r="AD36" s="20">
        <f>'Seattle Seahawks'!X26</f>
        <v>0.46134020618556704</v>
      </c>
      <c r="AE36" s="20">
        <f>'Tampa Bay Buccaneers'!X26</f>
        <v>0.3595360824742268</v>
      </c>
      <c r="AF36" s="20">
        <f>'Tennessee Titans'!X36</f>
        <v>0.47443181818181818</v>
      </c>
      <c r="AG36" s="20">
        <f>'Washington Commanders'!X36</f>
        <v>0.57305502846299805</v>
      </c>
    </row>
    <row r="37" spans="1:33" ht="15.75" customHeight="1" x14ac:dyDescent="0.2">
      <c r="A37" s="1">
        <v>2001</v>
      </c>
      <c r="B37" s="20">
        <f>'Arizona Cardinals'!X37</f>
        <v>0.42463235294117646</v>
      </c>
      <c r="C37" s="20">
        <f>'Atlanta Falcons'!X37</f>
        <v>0.39430147058823528</v>
      </c>
      <c r="D37" s="20">
        <f>'Baltimore Ravens'!X7</f>
        <v>0.484375</v>
      </c>
      <c r="E37" s="20">
        <f>'Buffalo Bills'!X37</f>
        <v>0.46691176470588236</v>
      </c>
      <c r="F37" s="20">
        <f>'Carolina Panthers'!X8</f>
        <v>0.40707964601769914</v>
      </c>
      <c r="G37" s="20">
        <f>'Chicago Bears'!X37</f>
        <v>0.48713235294117646</v>
      </c>
      <c r="H37" s="20">
        <f>'Cincinnati Bengals'!X35</f>
        <v>0.43507751937984496</v>
      </c>
      <c r="I37" s="20">
        <f>'Cleveland Browns'!X37</f>
        <v>0.5</v>
      </c>
      <c r="J37" s="20">
        <f>'Dallas Cowboys'!X37</f>
        <v>0.62132352941176472</v>
      </c>
      <c r="K37" s="20">
        <f>'Denver Broncos'!X37</f>
        <v>0.55422794117647056</v>
      </c>
      <c r="L37" s="20">
        <f>'Detroit Lions'!X37</f>
        <v>0.4485294117647059</v>
      </c>
      <c r="M37" s="20">
        <f>'Green Bay Packers'!X37</f>
        <v>0.50735294117647056</v>
      </c>
      <c r="N37" s="2"/>
      <c r="O37" s="20">
        <f>'Indianapolis Colts'!X37</f>
        <v>0.4641544117647059</v>
      </c>
      <c r="P37" s="20">
        <f>'Jacksonville Jaguars'!X8</f>
        <v>0.5535714285714286</v>
      </c>
      <c r="Q37" s="20">
        <f>'Kansas City Chiefs'!X37</f>
        <v>0.52941176470588236</v>
      </c>
      <c r="R37" s="20">
        <f>'Las Vegas Raiders'!X37</f>
        <v>0.62844036697247707</v>
      </c>
      <c r="S37" s="20">
        <f>'Los Angeles Rams'!X37</f>
        <v>0.5689338235294118</v>
      </c>
      <c r="T37" s="20">
        <f>'Los Angeles Chargers'!X37</f>
        <v>0.45128676470588236</v>
      </c>
      <c r="U37" s="20">
        <f>'Minnesota Vikings'!X37</f>
        <v>0.58272058823529416</v>
      </c>
      <c r="V37" s="20">
        <f>'Miami Dolphins'!X37</f>
        <v>0.61049723756906082</v>
      </c>
      <c r="W37" s="20">
        <f>'New England Patriots'!X37</f>
        <v>0.45680147058823528</v>
      </c>
      <c r="X37" s="20">
        <f>'New Orleans Saints'!X36</f>
        <v>0.39905660377358493</v>
      </c>
      <c r="Y37" s="20">
        <f>'New York Giants'!X37</f>
        <v>0.47058823529411764</v>
      </c>
      <c r="Z37" s="20">
        <f>'New York Jets'!X37</f>
        <v>0.45496323529411764</v>
      </c>
      <c r="AA37" s="20">
        <f>'Philadelphia Eagles'!X37</f>
        <v>0.47702205882352944</v>
      </c>
      <c r="AB37" s="20">
        <f>'Pittsburgh Steelers'!X37</f>
        <v>0.56066176470588236</v>
      </c>
      <c r="AC37" s="20">
        <f>'San Francisco 49ers'!X37</f>
        <v>0.59375</v>
      </c>
      <c r="AD37" s="20">
        <f>'Seattle Seahawks'!X27</f>
        <v>0.46534653465346537</v>
      </c>
      <c r="AE37" s="20">
        <f>'Tampa Bay Buccaneers'!X27</f>
        <v>0.36757425742574257</v>
      </c>
      <c r="AF37" s="20">
        <f>'Tennessee Titans'!X37</f>
        <v>0.4733455882352941</v>
      </c>
      <c r="AG37" s="20">
        <f>'Washington Commanders'!X37</f>
        <v>0.57090239410681398</v>
      </c>
    </row>
    <row r="38" spans="1:33" ht="15.75" customHeight="1" x14ac:dyDescent="0.2">
      <c r="A38" s="1">
        <v>2002</v>
      </c>
      <c r="B38" s="20">
        <f>'Arizona Cardinals'!X38</f>
        <v>0.42142857142857143</v>
      </c>
      <c r="C38" s="20">
        <f>'Atlanta Falcons'!X38</f>
        <v>0.4</v>
      </c>
      <c r="D38" s="20">
        <f>'Baltimore Ravens'!X8</f>
        <v>0.47767857142857145</v>
      </c>
      <c r="E38" s="20">
        <f>'Buffalo Bills'!X38</f>
        <v>0.46785714285714286</v>
      </c>
      <c r="F38" s="20">
        <f>'Carolina Panthers'!X9</f>
        <v>0.41085271317829458</v>
      </c>
      <c r="G38" s="20">
        <f>'Chicago Bears'!X38</f>
        <v>0.48035714285714287</v>
      </c>
      <c r="H38" s="20">
        <f>'Cincinnati Bengals'!X36</f>
        <v>0.4257518796992481</v>
      </c>
      <c r="I38" s="20">
        <f>'Cleveland Browns'!X38</f>
        <v>0.50196850393700787</v>
      </c>
      <c r="J38" s="20">
        <f>'Dallas Cowboys'!X38</f>
        <v>0.61250000000000004</v>
      </c>
      <c r="K38" s="20">
        <f>'Denver Broncos'!X38</f>
        <v>0.55446428571428574</v>
      </c>
      <c r="L38" s="20">
        <f>'Detroit Lions'!X38</f>
        <v>0.44107142857142856</v>
      </c>
      <c r="M38" s="20">
        <f>'Green Bay Packers'!X38</f>
        <v>0.51428571428571423</v>
      </c>
      <c r="N38" s="20">
        <f>'Houston Texans'!X2</f>
        <v>0.25</v>
      </c>
      <c r="O38" s="20">
        <f>'Indianapolis Colts'!X38</f>
        <v>0.46875</v>
      </c>
      <c r="P38" s="20">
        <f>'Jacksonville Jaguars'!X9</f>
        <v>0.53125</v>
      </c>
      <c r="Q38" s="20">
        <f>'Kansas City Chiefs'!X38</f>
        <v>0.52857142857142858</v>
      </c>
      <c r="R38" s="20">
        <f>'Las Vegas Raiders'!X38</f>
        <v>0.63012477718360071</v>
      </c>
      <c r="S38" s="20">
        <f>'Los Angeles Rams'!X38</f>
        <v>0.56517857142857142</v>
      </c>
      <c r="T38" s="20">
        <f>'Los Angeles Chargers'!X38</f>
        <v>0.45267857142857143</v>
      </c>
      <c r="U38" s="20">
        <f>'Minnesota Vikings'!X38</f>
        <v>0.57678571428571423</v>
      </c>
      <c r="V38" s="20">
        <f>'Miami Dolphins'!X38</f>
        <v>0.6091234347048301</v>
      </c>
      <c r="W38" s="20">
        <f>'New England Patriots'!X38</f>
        <v>0.45982142857142855</v>
      </c>
      <c r="X38" s="20">
        <f>'New Orleans Saints'!X37</f>
        <v>0.40384615384615385</v>
      </c>
      <c r="Y38" s="20">
        <f>'New York Giants'!X38</f>
        <v>0.47499999999999998</v>
      </c>
      <c r="Z38" s="20">
        <f>'New York Jets'!X38</f>
        <v>0.45803571428571427</v>
      </c>
      <c r="AA38" s="20">
        <f>'Philadelphia Eagles'!X38</f>
        <v>0.48482142857142857</v>
      </c>
      <c r="AB38" s="20">
        <f>'Pittsburgh Steelers'!X38</f>
        <v>0.56339285714285714</v>
      </c>
      <c r="AC38" s="20">
        <f>'San Francisco 49ers'!X38</f>
        <v>0.59464285714285714</v>
      </c>
      <c r="AD38" s="20">
        <f>'Seattle Seahawks'!X28</f>
        <v>0.4642857142857143</v>
      </c>
      <c r="AE38" s="20">
        <f>'Tampa Bay Buccaneers'!X28</f>
        <v>0.38214285714285712</v>
      </c>
      <c r="AF38" s="20">
        <f>'Tennessee Titans'!X38</f>
        <v>0.47946428571428573</v>
      </c>
      <c r="AG38" s="20">
        <f>'Washington Commanders'!X38</f>
        <v>0.56708407871198574</v>
      </c>
    </row>
    <row r="39" spans="1:33" ht="15.75" customHeight="1" x14ac:dyDescent="0.2">
      <c r="A39" s="1">
        <v>2003</v>
      </c>
      <c r="B39" s="20">
        <f>'Arizona Cardinals'!X39</f>
        <v>0.41666666666666669</v>
      </c>
      <c r="C39" s="20">
        <f>'Atlanta Falcons'!X39</f>
        <v>0.39756944444444442</v>
      </c>
      <c r="D39" s="20">
        <f>'Baltimore Ravens'!X9</f>
        <v>0.49609375</v>
      </c>
      <c r="E39" s="20">
        <f>'Buffalo Bills'!X39</f>
        <v>0.46527777777777779</v>
      </c>
      <c r="F39" s="20">
        <f>'Carolina Panthers'!X10</f>
        <v>0.43835616438356162</v>
      </c>
      <c r="G39" s="20">
        <f>'Chicago Bears'!X39</f>
        <v>0.47916666666666669</v>
      </c>
      <c r="H39" s="20">
        <f>'Cincinnati Bengals'!X37</f>
        <v>0.4279197080291971</v>
      </c>
      <c r="I39" s="20">
        <f>'Cleveland Browns'!X39</f>
        <v>0.49618320610687022</v>
      </c>
      <c r="J39" s="20">
        <f>'Dallas Cowboys'!X39</f>
        <v>0.61284722222222221</v>
      </c>
      <c r="K39" s="20">
        <f>'Denver Broncos'!X39</f>
        <v>0.55642361111111116</v>
      </c>
      <c r="L39" s="20">
        <f>'Detroit Lions'!X39</f>
        <v>0.4375</v>
      </c>
      <c r="M39" s="20">
        <f>'Green Bay Packers'!X39</f>
        <v>0.51736111111111116</v>
      </c>
      <c r="N39" s="20">
        <f>'Houston Texans'!X3</f>
        <v>0.28125</v>
      </c>
      <c r="O39" s="20">
        <f>'Indianapolis Colts'!X39</f>
        <v>0.4765625</v>
      </c>
      <c r="P39" s="20">
        <f>'Jacksonville Jaguars'!X10</f>
        <v>0.50694444444444442</v>
      </c>
      <c r="Q39" s="20">
        <f>'Kansas City Chiefs'!X39</f>
        <v>0.53645833333333337</v>
      </c>
      <c r="R39" s="20">
        <f>'Las Vegas Raiders'!X39</f>
        <v>0.61958405545927209</v>
      </c>
      <c r="S39" s="20">
        <f>'Los Angeles Rams'!X39</f>
        <v>0.5703125</v>
      </c>
      <c r="T39" s="20">
        <f>'Los Angeles Chargers'!X39</f>
        <v>0.4470486111111111</v>
      </c>
      <c r="U39" s="20">
        <f>'Minnesota Vikings'!X39</f>
        <v>0.57638888888888884</v>
      </c>
      <c r="V39" s="20">
        <f>'Miami Dolphins'!X39</f>
        <v>0.60956521739130431</v>
      </c>
      <c r="W39" s="20">
        <f>'New England Patriots'!X39</f>
        <v>0.47135416666666669</v>
      </c>
      <c r="X39" s="20">
        <f>'New Orleans Saints'!X38</f>
        <v>0.40658362989323843</v>
      </c>
      <c r="Y39" s="20">
        <f>'New York Giants'!X39</f>
        <v>0.46875</v>
      </c>
      <c r="Z39" s="20">
        <f>'New York Jets'!X39</f>
        <v>0.45572916666666669</v>
      </c>
      <c r="AA39" s="20">
        <f>'Philadelphia Eagles'!X39</f>
        <v>0.4921875</v>
      </c>
      <c r="AB39" s="20">
        <f>'Pittsburgh Steelers'!X39</f>
        <v>0.55815972222222221</v>
      </c>
      <c r="AC39" s="20">
        <f>'San Francisco 49ers'!X39</f>
        <v>0.59027777777777779</v>
      </c>
      <c r="AD39" s="20">
        <f>'Seattle Seahawks'!X29</f>
        <v>0.47018348623853212</v>
      </c>
      <c r="AE39" s="20">
        <f>'Tampa Bay Buccaneers'!X29</f>
        <v>0.38417431192660551</v>
      </c>
      <c r="AF39" s="20">
        <f>'Tennessee Titans'!X39</f>
        <v>0.48697916666666669</v>
      </c>
      <c r="AG39" s="20">
        <f>'Washington Commanders'!X39</f>
        <v>0.56000000000000005</v>
      </c>
    </row>
    <row r="40" spans="1:33" ht="15.75" customHeight="1" x14ac:dyDescent="0.2">
      <c r="A40" s="1">
        <v>2004</v>
      </c>
      <c r="B40" s="20">
        <f>'Arizona Cardinals'!X40</f>
        <v>0.41554054054054052</v>
      </c>
      <c r="C40" s="20">
        <f>'Atlanta Falcons'!X40</f>
        <v>0.40540540540540543</v>
      </c>
      <c r="D40" s="20">
        <f>'Baltimore Ravens'!X10</f>
        <v>0.50347222222222221</v>
      </c>
      <c r="E40" s="20">
        <f>'Buffalo Bills'!X40</f>
        <v>0.46790540540540543</v>
      </c>
      <c r="F40" s="20">
        <f>'Carolina Panthers'!X11</f>
        <v>0.43827160493827161</v>
      </c>
      <c r="G40" s="20">
        <f>'Chicago Bears'!X40</f>
        <v>0.47466216216216217</v>
      </c>
      <c r="H40" s="20">
        <f>'Cincinnati Bengals'!X38</f>
        <v>0.42996453900709219</v>
      </c>
      <c r="I40" s="20">
        <f>'Cleveland Browns'!X40</f>
        <v>0.48888888888888887</v>
      </c>
      <c r="J40" s="20">
        <f>'Dallas Cowboys'!X40</f>
        <v>0.60641891891891897</v>
      </c>
      <c r="K40" s="20">
        <f>'Denver Broncos'!X40</f>
        <v>0.55827702702702697</v>
      </c>
      <c r="L40" s="20">
        <f>'Detroit Lions'!X40</f>
        <v>0.4358108108108108</v>
      </c>
      <c r="M40" s="20">
        <f>'Green Bay Packers'!X40</f>
        <v>0.52027027027027029</v>
      </c>
      <c r="N40" s="20">
        <f>'Houston Texans'!X4</f>
        <v>0.33333333333333331</v>
      </c>
      <c r="O40" s="20">
        <f>'Indianapolis Colts'!X40</f>
        <v>0.48395270270270269</v>
      </c>
      <c r="P40" s="20">
        <f>'Jacksonville Jaguars'!X11</f>
        <v>0.51249999999999996</v>
      </c>
      <c r="Q40" s="20">
        <f>'Kansas City Chiefs'!X40</f>
        <v>0.53378378378378377</v>
      </c>
      <c r="R40" s="20">
        <f>'Las Vegas Raiders'!X40</f>
        <v>0.61129848229342332</v>
      </c>
      <c r="S40" s="20">
        <f>'Los Angeles Rams'!X40</f>
        <v>0.56841216216216217</v>
      </c>
      <c r="T40" s="20">
        <f>'Los Angeles Chargers'!X40</f>
        <v>0.45523648648648651</v>
      </c>
      <c r="U40" s="20">
        <f>'Minnesota Vikings'!X40</f>
        <v>0.57432432432432434</v>
      </c>
      <c r="V40" s="20">
        <f>'Miami Dolphins'!X40</f>
        <v>0.59983079526226735</v>
      </c>
      <c r="W40" s="20">
        <f>'New England Patriots'!X40</f>
        <v>0.48226351351351349</v>
      </c>
      <c r="X40" s="20">
        <f>'New Orleans Saints'!X39</f>
        <v>0.40916955017301038</v>
      </c>
      <c r="Y40" s="20">
        <f>'New York Giants'!X40</f>
        <v>0.46621621621621623</v>
      </c>
      <c r="Z40" s="20">
        <f>'New York Jets'!X40</f>
        <v>0.46030405405405406</v>
      </c>
      <c r="AA40" s="20">
        <f>'Philadelphia Eagles'!X40</f>
        <v>0.50084459459459463</v>
      </c>
      <c r="AB40" s="20">
        <f>'Pittsburgh Steelers'!X40</f>
        <v>0.56841216216216217</v>
      </c>
      <c r="AC40" s="20">
        <f>'San Francisco 49ers'!X40</f>
        <v>0.57770270270270274</v>
      </c>
      <c r="AD40" s="20">
        <f>'Seattle Seahawks'!X30</f>
        <v>0.47345132743362833</v>
      </c>
      <c r="AE40" s="20">
        <f>'Tampa Bay Buccaneers'!X30</f>
        <v>0.38163716814159293</v>
      </c>
      <c r="AF40" s="20">
        <f>'Tennessee Titans'!X40</f>
        <v>0.48226351351351349</v>
      </c>
      <c r="AG40" s="20">
        <f>'Washington Commanders'!X40</f>
        <v>0.55499153976311333</v>
      </c>
    </row>
    <row r="41" spans="1:33" ht="15.75" customHeight="1" x14ac:dyDescent="0.2">
      <c r="A41" s="1">
        <v>2005</v>
      </c>
      <c r="B41" s="20">
        <f>'Arizona Cardinals'!X41</f>
        <v>0.41282894736842107</v>
      </c>
      <c r="C41" s="20">
        <f>'Atlanta Falcons'!X41</f>
        <v>0.40789473684210525</v>
      </c>
      <c r="D41" s="20">
        <f>'Baltimore Ravens'!X11</f>
        <v>0.49062499999999998</v>
      </c>
      <c r="E41" s="20">
        <f>'Buffalo Bills'!X41</f>
        <v>0.46381578947368424</v>
      </c>
      <c r="F41" s="20">
        <f>'Carolina Panthers'!X12</f>
        <v>0.45810055865921789</v>
      </c>
      <c r="G41" s="20">
        <f>'Chicago Bears'!X41</f>
        <v>0.48026315789473684</v>
      </c>
      <c r="H41" s="20">
        <f>'Cincinnati Bengals'!X39</f>
        <v>0.43706896551724139</v>
      </c>
      <c r="I41" s="20">
        <f>'Cleveland Browns'!X41</f>
        <v>0.48561151079136688</v>
      </c>
      <c r="J41" s="20">
        <f>'Dallas Cowboys'!X41</f>
        <v>0.60526315789473684</v>
      </c>
      <c r="K41" s="20">
        <f>'Denver Broncos'!X41</f>
        <v>0.56496710526315785</v>
      </c>
      <c r="L41" s="20">
        <f>'Detroit Lions'!X41</f>
        <v>0.43256578947368424</v>
      </c>
      <c r="M41" s="20">
        <f>'Green Bay Packers'!X41</f>
        <v>0.51315789473684215</v>
      </c>
      <c r="N41" s="20">
        <f>'Houston Texans'!X5</f>
        <v>0.28125</v>
      </c>
      <c r="O41" s="20">
        <f>'Indianapolis Colts'!X41</f>
        <v>0.49424342105263158</v>
      </c>
      <c r="P41" s="20">
        <f>'Jacksonville Jaguars'!X12</f>
        <v>0.53409090909090906</v>
      </c>
      <c r="Q41" s="20">
        <f>'Kansas City Chiefs'!X41</f>
        <v>0.53618421052631582</v>
      </c>
      <c r="R41" s="20">
        <f>'Las Vegas Raiders'!X41</f>
        <v>0.60180623973727421</v>
      </c>
      <c r="S41" s="20">
        <f>'Los Angeles Rams'!X41</f>
        <v>0.56332236842105265</v>
      </c>
      <c r="T41" s="20">
        <f>'Los Angeles Chargers'!X41</f>
        <v>0.45805921052631576</v>
      </c>
      <c r="U41" s="20">
        <f>'Minnesota Vikings'!X41</f>
        <v>0.57401315789473684</v>
      </c>
      <c r="V41" s="20">
        <f>'Miami Dolphins'!X41</f>
        <v>0.59884678747940689</v>
      </c>
      <c r="W41" s="20">
        <f>'New England Patriots'!X41</f>
        <v>0.48601973684210525</v>
      </c>
      <c r="X41" s="20">
        <f>'New Orleans Saints'!X40</f>
        <v>0.40319865319865322</v>
      </c>
      <c r="Y41" s="20">
        <f>'New York Giants'!X41</f>
        <v>0.47203947368421051</v>
      </c>
      <c r="Z41" s="20">
        <f>'New York Jets'!X41</f>
        <v>0.45476973684210525</v>
      </c>
      <c r="AA41" s="20">
        <f>'Philadelphia Eagles'!X41</f>
        <v>0.49753289473684209</v>
      </c>
      <c r="AB41" s="20">
        <f>'Pittsburgh Steelers'!X41</f>
        <v>0.57154605263157898</v>
      </c>
      <c r="AC41" s="20">
        <f>'San Francisco 49ers'!X41</f>
        <v>0.56907894736842102</v>
      </c>
      <c r="AD41" s="20">
        <f>'Seattle Seahawks'!X31</f>
        <v>0.48504273504273504</v>
      </c>
      <c r="AE41" s="20">
        <f>'Tampa Bay Buccaneers'!X31</f>
        <v>0.39209401709401709</v>
      </c>
      <c r="AF41" s="20">
        <f>'Tennessee Titans'!X41</f>
        <v>0.47615131578947367</v>
      </c>
      <c r="AG41" s="20">
        <f>'Washington Commanders'!X41</f>
        <v>0.55683690280065901</v>
      </c>
    </row>
    <row r="42" spans="1:33" ht="15.75" customHeight="1" x14ac:dyDescent="0.2">
      <c r="A42" s="1">
        <v>2006</v>
      </c>
      <c r="B42" s="20">
        <f>'Arizona Cardinals'!X42</f>
        <v>0.41025641025641024</v>
      </c>
      <c r="C42" s="20">
        <f>'Atlanta Falcons'!X42</f>
        <v>0.40865384615384615</v>
      </c>
      <c r="D42" s="20">
        <f>'Baltimore Ravens'!X12</f>
        <v>0.51988636363636365</v>
      </c>
      <c r="E42" s="20">
        <f>'Buffalo Bills'!X42</f>
        <v>0.46314102564102566</v>
      </c>
      <c r="F42" s="20">
        <f>'Carolina Panthers'!X13</f>
        <v>0.46153846153846156</v>
      </c>
      <c r="G42" s="20">
        <f>'Chicago Bears'!X42</f>
        <v>0.48878205128205127</v>
      </c>
      <c r="H42" s="20">
        <f>'Cincinnati Bengals'!X40</f>
        <v>0.43875838926174499</v>
      </c>
      <c r="I42" s="20">
        <f>'Cleveland Browns'!X42</f>
        <v>0.47902097902097901</v>
      </c>
      <c r="J42" s="20">
        <f>'Dallas Cowboys'!X42</f>
        <v>0.60416666666666663</v>
      </c>
      <c r="K42" s="20">
        <f>'Denver Broncos'!X42</f>
        <v>0.56490384615384615</v>
      </c>
      <c r="L42" s="20">
        <f>'Detroit Lions'!X42</f>
        <v>0.42628205128205127</v>
      </c>
      <c r="M42" s="20">
        <f>'Green Bay Packers'!X42</f>
        <v>0.51282051282051277</v>
      </c>
      <c r="N42" s="20">
        <f>'Houston Texans'!X6</f>
        <v>0.3</v>
      </c>
      <c r="O42" s="20">
        <f>'Indianapolis Colts'!X42</f>
        <v>0.50080128205128205</v>
      </c>
      <c r="P42" s="20">
        <f>'Jacksonville Jaguars'!X13</f>
        <v>0.53125</v>
      </c>
      <c r="Q42" s="20">
        <f>'Kansas City Chiefs'!X42</f>
        <v>0.53685897435897434</v>
      </c>
      <c r="R42" s="20">
        <f>'Las Vegas Raiders'!X42</f>
        <v>0.58960000000000001</v>
      </c>
      <c r="S42" s="20">
        <f>'Los Angeles Rams'!X42</f>
        <v>0.56169871794871795</v>
      </c>
      <c r="T42" s="20">
        <f>'Los Angeles Chargers'!X42</f>
        <v>0.46875</v>
      </c>
      <c r="U42" s="20">
        <f>'Minnesota Vikings'!X42</f>
        <v>0.56891025641025639</v>
      </c>
      <c r="V42" s="20">
        <f>'Miami Dolphins'!X42</f>
        <v>0.5930979133226324</v>
      </c>
      <c r="W42" s="20">
        <f>'New England Patriots'!X42</f>
        <v>0.49278846153846156</v>
      </c>
      <c r="X42" s="20">
        <f>'New Orleans Saints'!X41</f>
        <v>0.40901639344262297</v>
      </c>
      <c r="Y42" s="20">
        <f>'New York Giants'!X42</f>
        <v>0.47275641025641024</v>
      </c>
      <c r="Z42" s="20">
        <f>'New York Jets'!X42</f>
        <v>0.45913461538461536</v>
      </c>
      <c r="AA42" s="20">
        <f>'Philadelphia Eagles'!X42</f>
        <v>0.50080128205128205</v>
      </c>
      <c r="AB42" s="20">
        <f>'Pittsburgh Steelers'!X42</f>
        <v>0.56971153846153844</v>
      </c>
      <c r="AC42" s="20">
        <f>'San Francisco 49ers'!X42</f>
        <v>0.56570512820512819</v>
      </c>
      <c r="AD42" s="20">
        <f>'Seattle Seahawks'!X32</f>
        <v>0.48760330578512395</v>
      </c>
      <c r="AE42" s="20">
        <f>'Tampa Bay Buccaneers'!X32</f>
        <v>0.38739669421487605</v>
      </c>
      <c r="AF42" s="20">
        <f>'Tennessee Titans'!X42</f>
        <v>0.47676282051282054</v>
      </c>
      <c r="AG42" s="20">
        <f>'Washington Commanders'!X42</f>
        <v>0.550561797752809</v>
      </c>
    </row>
    <row r="43" spans="1:33" ht="15.75" customHeight="1" x14ac:dyDescent="0.2">
      <c r="A43" s="1">
        <v>2007</v>
      </c>
      <c r="B43" s="20">
        <f>'Arizona Cardinals'!X43</f>
        <v>0.41249999999999998</v>
      </c>
      <c r="C43" s="20">
        <f>'Atlanta Falcons'!X43</f>
        <v>0.40468749999999998</v>
      </c>
      <c r="D43" s="20">
        <f>'Baltimore Ravens'!X13</f>
        <v>0.50260416666666663</v>
      </c>
      <c r="E43" s="20">
        <f>'Buffalo Bills'!X43</f>
        <v>0.46250000000000002</v>
      </c>
      <c r="F43" s="20">
        <f>'Carolina Panthers'!X14</f>
        <v>0.45971563981042651</v>
      </c>
      <c r="G43" s="20">
        <f>'Chicago Bears'!X43</f>
        <v>0.48749999999999999</v>
      </c>
      <c r="H43" s="20">
        <f>'Cincinnati Bengals'!X41</f>
        <v>0.43872549019607843</v>
      </c>
      <c r="I43" s="20">
        <f>'Cleveland Browns'!X43</f>
        <v>0.48299319727891155</v>
      </c>
      <c r="J43" s="20">
        <f>'Dallas Cowboys'!X43</f>
        <v>0.609375</v>
      </c>
      <c r="K43" s="20">
        <f>'Denver Broncos'!X43</f>
        <v>0.56171875000000004</v>
      </c>
      <c r="L43" s="20">
        <f>'Detroit Lions'!X43</f>
        <v>0.42656250000000001</v>
      </c>
      <c r="M43" s="20">
        <f>'Green Bay Packers'!X43</f>
        <v>0.52031249999999996</v>
      </c>
      <c r="N43" s="20">
        <f>'Houston Texans'!X7</f>
        <v>0.33333333333333331</v>
      </c>
      <c r="O43" s="20">
        <f>'Indianapolis Colts'!X43</f>
        <v>0.50859374999999996</v>
      </c>
      <c r="P43" s="20">
        <f>'Jacksonville Jaguars'!X14</f>
        <v>0.54326923076923073</v>
      </c>
      <c r="Q43" s="20">
        <f>'Kansas City Chiefs'!X43</f>
        <v>0.52968749999999998</v>
      </c>
      <c r="R43" s="20">
        <f>'Las Vegas Raiders'!X43</f>
        <v>0.58112324492979717</v>
      </c>
      <c r="S43" s="20">
        <f>'Los Angeles Rams'!X43</f>
        <v>0.55234375000000002</v>
      </c>
      <c r="T43" s="20">
        <f>'Los Angeles Chargers'!X43</f>
        <v>0.47421875000000002</v>
      </c>
      <c r="U43" s="20">
        <f>'Minnesota Vikings'!X43</f>
        <v>0.56718749999999996</v>
      </c>
      <c r="V43" s="20">
        <f>'Miami Dolphins'!X43</f>
        <v>0.57981220657276999</v>
      </c>
      <c r="W43" s="20">
        <f>'New England Patriots'!X43</f>
        <v>0.50546875000000002</v>
      </c>
      <c r="X43" s="20">
        <f>'New Orleans Saints'!X42</f>
        <v>0.40974440894568692</v>
      </c>
      <c r="Y43" s="20">
        <f>'New York Giants'!X43</f>
        <v>0.4765625</v>
      </c>
      <c r="Z43" s="20">
        <f>'New York Jets'!X43</f>
        <v>0.45390625000000001</v>
      </c>
      <c r="AA43" s="20">
        <f>'Philadelphia Eagles'!X43</f>
        <v>0.50078124999999996</v>
      </c>
      <c r="AB43" s="20">
        <f>'Pittsburgh Steelers'!X43</f>
        <v>0.57109374999999996</v>
      </c>
      <c r="AC43" s="20">
        <f>'San Francisco 49ers'!X43</f>
        <v>0.55937499999999996</v>
      </c>
      <c r="AD43" s="20">
        <f>'Seattle Seahawks'!X33</f>
        <v>0.49199999999999999</v>
      </c>
      <c r="AE43" s="20">
        <f>'Tampa Bay Buccaneers'!X33</f>
        <v>0.39300000000000002</v>
      </c>
      <c r="AF43" s="20">
        <f>'Tennessee Titans'!X43</f>
        <v>0.48046875</v>
      </c>
      <c r="AG43" s="20">
        <f>'Washington Commanders'!X43</f>
        <v>0.55086071987480434</v>
      </c>
    </row>
    <row r="44" spans="1:33" ht="15.75" customHeight="1" x14ac:dyDescent="0.2">
      <c r="A44" s="1">
        <v>2008</v>
      </c>
      <c r="B44" s="20">
        <f>'Arizona Cardinals'!X44</f>
        <v>0.41615853658536583</v>
      </c>
      <c r="C44" s="20">
        <f>'Atlanta Falcons'!X44</f>
        <v>0.41158536585365851</v>
      </c>
      <c r="D44" s="20">
        <f>'Baltimore Ravens'!X14</f>
        <v>0.51682692307692313</v>
      </c>
      <c r="E44" s="20">
        <f>'Buffalo Bills'!X44</f>
        <v>0.46189024390243905</v>
      </c>
      <c r="F44" s="20">
        <f>'Carolina Panthers'!X15</f>
        <v>0.47807017543859648</v>
      </c>
      <c r="G44" s="20">
        <f>'Chicago Bears'!X44</f>
        <v>0.48932926829268292</v>
      </c>
      <c r="H44" s="20">
        <f>'Cincinnati Bengals'!X42</f>
        <v>0.43471337579617836</v>
      </c>
      <c r="I44" s="20">
        <f>'Cleveland Browns'!X44</f>
        <v>0.47682119205298013</v>
      </c>
      <c r="J44" s="20">
        <f>'Dallas Cowboys'!X44</f>
        <v>0.60823170731707321</v>
      </c>
      <c r="K44" s="20">
        <f>'Denver Broncos'!X44</f>
        <v>0.56021341463414631</v>
      </c>
      <c r="L44" s="20">
        <f>'Detroit Lions'!X44</f>
        <v>0.41615853658536583</v>
      </c>
      <c r="M44" s="20">
        <f>'Green Bay Packers'!X44</f>
        <v>0.51676829268292679</v>
      </c>
      <c r="N44" s="20">
        <f>'Houston Texans'!X8</f>
        <v>0.35714285714285715</v>
      </c>
      <c r="O44" s="20">
        <f>'Indianapolis Colts'!X44</f>
        <v>0.51448170731707321</v>
      </c>
      <c r="P44" s="20">
        <f>'Jacksonville Jaguars'!X15</f>
        <v>0.5267857142857143</v>
      </c>
      <c r="Q44" s="20">
        <f>'Kansas City Chiefs'!X44</f>
        <v>0.51981707317073167</v>
      </c>
      <c r="R44" s="20">
        <f>'Las Vegas Raiders'!X44</f>
        <v>0.57458143074581436</v>
      </c>
      <c r="S44" s="20">
        <f>'Los Angeles Rams'!X44</f>
        <v>0.54192073170731703</v>
      </c>
      <c r="T44" s="20">
        <f>'Los Angeles Chargers'!X44</f>
        <v>0.47484756097560976</v>
      </c>
      <c r="U44" s="20">
        <f>'Minnesota Vikings'!X44</f>
        <v>0.56859756097560976</v>
      </c>
      <c r="V44" s="20">
        <f>'Miami Dolphins'!X44</f>
        <v>0.58244274809160301</v>
      </c>
      <c r="W44" s="20">
        <f>'New England Patriots'!X44</f>
        <v>0.50990853658536583</v>
      </c>
      <c r="X44" s="20">
        <f>'New Orleans Saints'!X43</f>
        <v>0.411993769470405</v>
      </c>
      <c r="Y44" s="20">
        <f>'New York Giants'!X44</f>
        <v>0.48323170731707316</v>
      </c>
      <c r="Z44" s="20">
        <f>'New York Jets'!X44</f>
        <v>0.45655487804878048</v>
      </c>
      <c r="AA44" s="20">
        <f>'Philadelphia Eagles'!X44</f>
        <v>0.50304878048780488</v>
      </c>
      <c r="AB44" s="20">
        <f>'Pittsburgh Steelers'!X44</f>
        <v>0.57545731707317072</v>
      </c>
      <c r="AC44" s="20">
        <f>'San Francisco 49ers'!X44</f>
        <v>0.55640243902439024</v>
      </c>
      <c r="AD44" s="20">
        <f>'Seattle Seahawks'!X34</f>
        <v>0.48449612403100772</v>
      </c>
      <c r="AE44" s="20">
        <f>'Tampa Bay Buccaneers'!X34</f>
        <v>0.39825581395348836</v>
      </c>
      <c r="AF44" s="20">
        <f>'Tennessee Titans'!X44</f>
        <v>0.48856707317073172</v>
      </c>
      <c r="AG44" s="20">
        <f>'Washington Commanders'!X44</f>
        <v>0.54961832061068705</v>
      </c>
    </row>
    <row r="45" spans="1:33" ht="15.75" customHeight="1" x14ac:dyDescent="0.2">
      <c r="A45" s="1">
        <v>2009</v>
      </c>
      <c r="B45" s="20">
        <f>'Arizona Cardinals'!X45</f>
        <v>0.42113095238095238</v>
      </c>
      <c r="C45" s="20">
        <f>'Atlanta Falcons'!X45</f>
        <v>0.41517857142857145</v>
      </c>
      <c r="D45" s="20">
        <f>'Baltimore Ravens'!X15</f>
        <v>0.5200892857142857</v>
      </c>
      <c r="E45" s="20">
        <f>'Buffalo Bills'!X45</f>
        <v>0.45982142857142855</v>
      </c>
      <c r="F45" s="20">
        <f>'Carolina Panthers'!X16</f>
        <v>0.47950819672131145</v>
      </c>
      <c r="G45" s="20">
        <f>'Chicago Bears'!X45</f>
        <v>0.48809523809523808</v>
      </c>
      <c r="H45" s="20">
        <f>'Cincinnati Bengals'!X43</f>
        <v>0.4394409937888199</v>
      </c>
      <c r="I45" s="20">
        <f>'Cleveland Browns'!X45</f>
        <v>0.47258064516129034</v>
      </c>
      <c r="J45" s="20">
        <f>'Dallas Cowboys'!X45</f>
        <v>0.61011904761904767</v>
      </c>
      <c r="K45" s="20">
        <f>'Denver Broncos'!X45</f>
        <v>0.55877976190476186</v>
      </c>
      <c r="L45" s="20">
        <f>'Detroit Lions'!X45</f>
        <v>0.40922619047619047</v>
      </c>
      <c r="M45" s="20">
        <f>'Green Bay Packers'!X45</f>
        <v>0.52083333333333337</v>
      </c>
      <c r="N45" s="20">
        <f>'Houston Texans'!X9</f>
        <v>0.3828125</v>
      </c>
      <c r="O45" s="20">
        <f>'Indianapolis Colts'!X45</f>
        <v>0.52306547619047616</v>
      </c>
      <c r="P45" s="20">
        <f>'Jacksonville Jaguars'!X16</f>
        <v>0.52083333333333337</v>
      </c>
      <c r="Q45" s="20">
        <f>'Kansas City Chiefs'!X45</f>
        <v>0.5133928571428571</v>
      </c>
      <c r="R45" s="20">
        <f>'Las Vegas Raiders'!X45</f>
        <v>0.56835066864784545</v>
      </c>
      <c r="S45" s="20">
        <f>'Los Angeles Rams'!X45</f>
        <v>0.53050595238095233</v>
      </c>
      <c r="T45" s="20">
        <f>'Los Angeles Chargers'!X45</f>
        <v>0.48288690476190477</v>
      </c>
      <c r="U45" s="20">
        <f>'Minnesota Vikings'!X45</f>
        <v>0.57291666666666663</v>
      </c>
      <c r="V45" s="20">
        <f>'Miami Dolphins'!X45</f>
        <v>0.57898658718330853</v>
      </c>
      <c r="W45" s="20">
        <f>'New England Patriots'!X45</f>
        <v>0.51264880952380953</v>
      </c>
      <c r="X45" s="20">
        <f>'New Orleans Saints'!X44</f>
        <v>0.42173252279635259</v>
      </c>
      <c r="Y45" s="20">
        <f>'New York Giants'!X45</f>
        <v>0.48363095238095238</v>
      </c>
      <c r="Z45" s="20">
        <f>'New York Jets'!X45</f>
        <v>0.45907738095238093</v>
      </c>
      <c r="AA45" s="20">
        <f>'Philadelphia Eagles'!X45</f>
        <v>0.50744047619047616</v>
      </c>
      <c r="AB45" s="20">
        <f>'Pittsburgh Steelers'!X45</f>
        <v>0.57514880952380953</v>
      </c>
      <c r="AC45" s="20">
        <f>'San Francisco 49ers'!X45</f>
        <v>0.55505952380952384</v>
      </c>
      <c r="AD45" s="20">
        <f>'Seattle Seahawks'!X35</f>
        <v>0.47932330827067671</v>
      </c>
      <c r="AE45" s="20">
        <f>'Tampa Bay Buccaneers'!X35</f>
        <v>0.39191729323308272</v>
      </c>
      <c r="AF45" s="20">
        <f>'Tennessee Titans'!X45</f>
        <v>0.4888392857142857</v>
      </c>
      <c r="AG45" s="20">
        <f>'Washington Commanders'!X45</f>
        <v>0.54247391952309987</v>
      </c>
    </row>
    <row r="46" spans="1:33" ht="15.75" customHeight="1" x14ac:dyDescent="0.2">
      <c r="A46" s="1">
        <v>2010</v>
      </c>
      <c r="B46" s="20">
        <f>'Arizona Cardinals'!X46</f>
        <v>0.41860465116279072</v>
      </c>
      <c r="C46" s="20">
        <f>'Atlanta Falcons'!X46</f>
        <v>0.42441860465116277</v>
      </c>
      <c r="D46" s="20">
        <f>'Baltimore Ravens'!X16</f>
        <v>0.53541666666666665</v>
      </c>
      <c r="E46" s="20">
        <f>'Buffalo Bills'!X46</f>
        <v>0.45494186046511625</v>
      </c>
      <c r="F46" s="20">
        <f>'Carolina Panthers'!X17</f>
        <v>0.45769230769230768</v>
      </c>
      <c r="G46" s="20">
        <f>'Chicago Bears'!X46</f>
        <v>0.49273255813953487</v>
      </c>
      <c r="H46" s="20">
        <f>'Cincinnati Bengals'!X44</f>
        <v>0.43484848484848487</v>
      </c>
      <c r="I46" s="20">
        <f>'Cleveland Browns'!X46</f>
        <v>0.46855345911949686</v>
      </c>
      <c r="J46" s="20">
        <f>'Dallas Cowboys'!X46</f>
        <v>0.60465116279069764</v>
      </c>
      <c r="K46" s="20">
        <f>'Denver Broncos'!X46</f>
        <v>0.55159883720930236</v>
      </c>
      <c r="L46" s="20">
        <f>'Detroit Lions'!X46</f>
        <v>0.40843023255813954</v>
      </c>
      <c r="M46" s="20">
        <f>'Green Bay Packers'!X46</f>
        <v>0.52325581395348841</v>
      </c>
      <c r="N46" s="20">
        <f>'Houston Texans'!X10</f>
        <v>0.38194444444444442</v>
      </c>
      <c r="O46" s="20">
        <f>'Indianapolis Colts'!X46</f>
        <v>0.5254360465116279</v>
      </c>
      <c r="P46" s="20">
        <f>'Jacksonville Jaguars'!X17</f>
        <v>0.51953125</v>
      </c>
      <c r="Q46" s="20">
        <f>'Kansas City Chiefs'!X46</f>
        <v>0.51598837209302328</v>
      </c>
      <c r="R46" s="20">
        <f>'Las Vegas Raiders'!X46</f>
        <v>0.56676342525399126</v>
      </c>
      <c r="S46" s="20">
        <f>'Los Angeles Rams'!X46</f>
        <v>0.52834302325581395</v>
      </c>
      <c r="T46" s="20">
        <f>'Los Angeles Chargers'!X46</f>
        <v>0.48473837209302323</v>
      </c>
      <c r="U46" s="20">
        <f>'Minnesota Vikings'!X46</f>
        <v>0.5683139534883721</v>
      </c>
      <c r="V46" s="20">
        <f>'Miami Dolphins'!X46</f>
        <v>0.57569141193595341</v>
      </c>
      <c r="W46" s="20">
        <f>'New England Patriots'!X46</f>
        <v>0.52107558139534882</v>
      </c>
      <c r="X46" s="20">
        <f>'New Orleans Saints'!X45</f>
        <v>0.42804154302670622</v>
      </c>
      <c r="Y46" s="20">
        <f>'New York Giants'!X46</f>
        <v>0.48691860465116277</v>
      </c>
      <c r="Z46" s="20">
        <f>'New York Jets'!X46</f>
        <v>0.46438953488372092</v>
      </c>
      <c r="AA46" s="20">
        <f>'Philadelphia Eagles'!X46</f>
        <v>0.51017441860465118</v>
      </c>
      <c r="AB46" s="20">
        <f>'Pittsburgh Steelers'!X46</f>
        <v>0.57921511627906974</v>
      </c>
      <c r="AC46" s="20">
        <f>'San Francisco 49ers'!X46</f>
        <v>0.55087209302325579</v>
      </c>
      <c r="AD46" s="20">
        <f>'Seattle Seahawks'!X36</f>
        <v>0.47810218978102192</v>
      </c>
      <c r="AE46" s="20">
        <f>'Tampa Bay Buccaneers'!X36</f>
        <v>0.39872262773722628</v>
      </c>
      <c r="AF46" s="20">
        <f>'Tennessee Titans'!X46</f>
        <v>0.48619186046511625</v>
      </c>
      <c r="AG46" s="20">
        <f>'Washington Commanders'!X46</f>
        <v>0.53857350800582238</v>
      </c>
    </row>
    <row r="47" spans="1:33" ht="15.75" customHeight="1" x14ac:dyDescent="0.2">
      <c r="A47" s="1">
        <v>2011</v>
      </c>
      <c r="B47" s="20">
        <f>'Arizona Cardinals'!X47</f>
        <v>0.42045454545454547</v>
      </c>
      <c r="C47" s="20">
        <f>'Atlanta Falcons'!X47</f>
        <v>0.42897727272727271</v>
      </c>
      <c r="D47" s="20">
        <f>'Baltimore Ravens'!X17</f>
        <v>0.548828125</v>
      </c>
      <c r="E47" s="20">
        <f>'Buffalo Bills'!X47</f>
        <v>0.453125</v>
      </c>
      <c r="F47" s="20">
        <f>'Carolina Panthers'!X18</f>
        <v>0.45289855072463769</v>
      </c>
      <c r="G47" s="20">
        <f>'Chicago Bears'!X47</f>
        <v>0.49289772727272729</v>
      </c>
      <c r="H47" s="20">
        <f>'Cincinnati Bengals'!X45</f>
        <v>0.43786982248520712</v>
      </c>
      <c r="I47" s="20">
        <f>'Cleveland Browns'!X47</f>
        <v>0.46319018404907975</v>
      </c>
      <c r="J47" s="20">
        <f>'Dallas Cowboys'!X47</f>
        <v>0.60227272727272729</v>
      </c>
      <c r="K47" s="20">
        <f>'Denver Broncos'!X47</f>
        <v>0.55042613636363635</v>
      </c>
      <c r="L47" s="20">
        <f>'Detroit Lions'!X47</f>
        <v>0.41335227272727271</v>
      </c>
      <c r="M47" s="20">
        <f>'Green Bay Packers'!X47</f>
        <v>0.53267045454545459</v>
      </c>
      <c r="N47" s="20">
        <f>'Houston Texans'!X11</f>
        <v>0.40625</v>
      </c>
      <c r="O47" s="20">
        <f>'Indianapolis Colts'!X47</f>
        <v>0.51633522727272729</v>
      </c>
      <c r="P47" s="20">
        <f>'Jacksonville Jaguars'!X18</f>
        <v>0.50735294117647056</v>
      </c>
      <c r="Q47" s="20">
        <f>'Kansas City Chiefs'!X47</f>
        <v>0.51420454545454541</v>
      </c>
      <c r="R47" s="20">
        <f>'Las Vegas Raiders'!X47</f>
        <v>0.56524822695035459</v>
      </c>
      <c r="S47" s="20">
        <f>'Los Angeles Rams'!X47</f>
        <v>0.51917613636363635</v>
      </c>
      <c r="T47" s="20">
        <f>'Los Angeles Chargers'!X47</f>
        <v>0.48508522727272729</v>
      </c>
      <c r="U47" s="20">
        <f>'Minnesota Vikings'!X47</f>
        <v>0.55965909090909094</v>
      </c>
      <c r="V47" s="20">
        <f>'Miami Dolphins'!X47</f>
        <v>0.57112375533428161</v>
      </c>
      <c r="W47" s="20">
        <f>'New England Patriots'!X47</f>
        <v>0.52769886363636365</v>
      </c>
      <c r="X47" s="20">
        <f>'New Orleans Saints'!X46</f>
        <v>0.43695652173913041</v>
      </c>
      <c r="Y47" s="20">
        <f>'New York Giants'!X47</f>
        <v>0.48863636363636365</v>
      </c>
      <c r="Z47" s="20">
        <f>'New York Jets'!X47</f>
        <v>0.46519886363636365</v>
      </c>
      <c r="AA47" s="20">
        <f>'Philadelphia Eagles'!X47</f>
        <v>0.50994318181818177</v>
      </c>
      <c r="AB47" s="20">
        <f>'Pittsburgh Steelers'!X47</f>
        <v>0.58309659090909094</v>
      </c>
      <c r="AC47" s="20">
        <f>'San Francisco 49ers'!X47</f>
        <v>0.55681818181818177</v>
      </c>
      <c r="AD47" s="20">
        <f>'Seattle Seahawks'!X37</f>
        <v>0.47695035460992907</v>
      </c>
      <c r="AE47" s="20">
        <f>'Tampa Bay Buccaneers'!X37</f>
        <v>0.39450354609929078</v>
      </c>
      <c r="AF47" s="20">
        <f>'Tennessee Titans'!X47</f>
        <v>0.48792613636363635</v>
      </c>
      <c r="AG47" s="20">
        <f>'Washington Commanders'!X47</f>
        <v>0.53342816500711232</v>
      </c>
    </row>
    <row r="48" spans="1:33" ht="15.75" customHeight="1" x14ac:dyDescent="0.2">
      <c r="A48" s="1">
        <v>2012</v>
      </c>
      <c r="B48" s="20">
        <f>'Arizona Cardinals'!X48</f>
        <v>0.41805555555555557</v>
      </c>
      <c r="C48" s="20">
        <f>'Atlanta Falcons'!X48</f>
        <v>0.4375</v>
      </c>
      <c r="D48" s="20">
        <f>'Baltimore Ravens'!X18</f>
        <v>0.5533088235294118</v>
      </c>
      <c r="E48" s="20">
        <f>'Buffalo Bills'!X48</f>
        <v>0.4513888888888889</v>
      </c>
      <c r="F48" s="20">
        <f>'Carolina Panthers'!X19</f>
        <v>0.45205479452054792</v>
      </c>
      <c r="G48" s="20">
        <f>'Chicago Bears'!X48</f>
        <v>0.49583333333333335</v>
      </c>
      <c r="H48" s="20">
        <f>'Cincinnati Bengals'!X46</f>
        <v>0.44219653179190749</v>
      </c>
      <c r="I48" s="20">
        <f>'Cleveland Browns'!X48</f>
        <v>0.45958083832335328</v>
      </c>
      <c r="J48" s="20">
        <f>'Dallas Cowboys'!X48</f>
        <v>0.6</v>
      </c>
      <c r="K48" s="20">
        <f>'Denver Broncos'!X48</f>
        <v>0.55625000000000002</v>
      </c>
      <c r="L48" s="20">
        <f>'Detroit Lions'!X48</f>
        <v>0.40972222222222221</v>
      </c>
      <c r="M48" s="20">
        <f>'Green Bay Packers'!X48</f>
        <v>0.53611111111111109</v>
      </c>
      <c r="N48" s="20">
        <f>'Houston Texans'!X12</f>
        <v>0.4375</v>
      </c>
      <c r="O48" s="20">
        <f>'Indianapolis Colts'!X48</f>
        <v>0.52013888888888893</v>
      </c>
      <c r="P48" s="20">
        <f>'Jacksonville Jaguars'!X19</f>
        <v>0.4861111111111111</v>
      </c>
      <c r="Q48" s="20">
        <f>'Kansas City Chiefs'!X48</f>
        <v>0.50555555555555554</v>
      </c>
      <c r="R48" s="20">
        <f>'Las Vegas Raiders'!X48</f>
        <v>0.55825242718446599</v>
      </c>
      <c r="S48" s="20">
        <f>'Los Angeles Rams'!X48</f>
        <v>0.5180555555555556</v>
      </c>
      <c r="T48" s="20">
        <f>'Los Angeles Chargers'!X48</f>
        <v>0.48402777777777778</v>
      </c>
      <c r="U48" s="20">
        <f>'Minnesota Vikings'!X48</f>
        <v>0.56111111111111112</v>
      </c>
      <c r="V48" s="20">
        <f>'Miami Dolphins'!X48</f>
        <v>0.56815020862308763</v>
      </c>
      <c r="W48" s="20">
        <f>'New England Patriots'!X48</f>
        <v>0.53263888888888888</v>
      </c>
      <c r="X48" s="20">
        <f>'New Orleans Saints'!X47</f>
        <v>0.43696883852691221</v>
      </c>
      <c r="Y48" s="20">
        <f>'New York Giants'!X48</f>
        <v>0.49027777777777776</v>
      </c>
      <c r="Z48" s="20">
        <f>'New York Jets'!X48</f>
        <v>0.46319444444444446</v>
      </c>
      <c r="AA48" s="20">
        <f>'Philadelphia Eagles'!X48</f>
        <v>0.50416666666666665</v>
      </c>
      <c r="AB48" s="20">
        <f>'Pittsburgh Steelers'!X48</f>
        <v>0.58125000000000004</v>
      </c>
      <c r="AC48" s="20">
        <f>'San Francisco 49ers'!X48</f>
        <v>0.56041666666666667</v>
      </c>
      <c r="AD48" s="20">
        <f>'Seattle Seahawks'!X38</f>
        <v>0.48275862068965519</v>
      </c>
      <c r="AE48" s="20">
        <f>'Tampa Bay Buccaneers'!X38</f>
        <v>0.39568965517241378</v>
      </c>
      <c r="AF48" s="20">
        <f>'Tennessee Titans'!X48</f>
        <v>0.48541666666666666</v>
      </c>
      <c r="AG48" s="20">
        <f>'Washington Commanders'!X48</f>
        <v>0.53546592489568845</v>
      </c>
    </row>
    <row r="49" spans="1:33" ht="15.75" customHeight="1" x14ac:dyDescent="0.2">
      <c r="A49" s="1">
        <v>2013</v>
      </c>
      <c r="B49" s="20">
        <f>'Arizona Cardinals'!X49</f>
        <v>0.42255434782608697</v>
      </c>
      <c r="C49" s="20">
        <f>'Atlanta Falcons'!X49</f>
        <v>0.43342391304347827</v>
      </c>
      <c r="D49" s="20">
        <f>'Baltimore Ravens'!X19</f>
        <v>0.55034722222222221</v>
      </c>
      <c r="E49" s="20">
        <f>'Buffalo Bills'!X49</f>
        <v>0.44972826086956524</v>
      </c>
      <c r="F49" s="20">
        <f>'Carolina Panthers'!X20</f>
        <v>0.46601941747572817</v>
      </c>
      <c r="G49" s="20">
        <f>'Chicago Bears'!X49</f>
        <v>0.49592391304347827</v>
      </c>
      <c r="H49" s="20">
        <f>'Cincinnati Bengals'!X47</f>
        <v>0.44774011299435029</v>
      </c>
      <c r="I49" s="20">
        <f>'Cleveland Browns'!X49</f>
        <v>0.4546783625730994</v>
      </c>
      <c r="J49" s="20">
        <f>'Dallas Cowboys'!X49</f>
        <v>0.59782608695652173</v>
      </c>
      <c r="K49" s="20">
        <f>'Denver Broncos'!X49</f>
        <v>0.56182065217391308</v>
      </c>
      <c r="L49" s="20">
        <f>'Detroit Lions'!X49</f>
        <v>0.41032608695652173</v>
      </c>
      <c r="M49" s="20">
        <f>'Green Bay Packers'!X49</f>
        <v>0.53600543478260865</v>
      </c>
      <c r="N49" s="20">
        <f>'Houston Texans'!X13</f>
        <v>0.41145833333333331</v>
      </c>
      <c r="O49" s="20">
        <f>'Indianapolis Colts'!X49</f>
        <v>0.52377717391304346</v>
      </c>
      <c r="P49" s="20">
        <f>'Jacksonville Jaguars'!X20</f>
        <v>0.47368421052631576</v>
      </c>
      <c r="Q49" s="20">
        <f>'Kansas City Chiefs'!X49</f>
        <v>0.50951086956521741</v>
      </c>
      <c r="R49" s="20">
        <f>'Las Vegas Raiders'!X49</f>
        <v>0.55156037991858886</v>
      </c>
      <c r="S49" s="20">
        <f>'Los Angeles Rams'!X49</f>
        <v>0.51630434782608692</v>
      </c>
      <c r="T49" s="20">
        <f>'Los Angeles Chargers'!X49</f>
        <v>0.48573369565217389</v>
      </c>
      <c r="U49" s="20">
        <f>'Minnesota Vikings'!X49</f>
        <v>0.55638586956521741</v>
      </c>
      <c r="V49" s="20">
        <f>'Miami Dolphins'!X49</f>
        <v>0.56666666666666665</v>
      </c>
      <c r="W49" s="20">
        <f>'New England Patriots'!X49</f>
        <v>0.53736413043478259</v>
      </c>
      <c r="X49" s="20">
        <f>'New Orleans Saints'!X48</f>
        <v>0.44252077562326869</v>
      </c>
      <c r="Y49" s="20">
        <f>'New York Giants'!X49</f>
        <v>0.4891304347826087</v>
      </c>
      <c r="Z49" s="20">
        <f>'New York Jets'!X49</f>
        <v>0.4639945652173913</v>
      </c>
      <c r="AA49" s="20">
        <f>'Philadelphia Eagles'!X49</f>
        <v>0.50679347826086951</v>
      </c>
      <c r="AB49" s="20">
        <f>'Pittsburgh Steelers'!X49</f>
        <v>0.57948369565217395</v>
      </c>
      <c r="AC49" s="20">
        <f>'San Francisco 49ers'!X49</f>
        <v>0.56453804347826086</v>
      </c>
      <c r="AD49" s="20">
        <f>'Seattle Seahawks'!X39</f>
        <v>0.49161073825503354</v>
      </c>
      <c r="AE49" s="20">
        <f>'Tampa Bay Buccaneers'!X39</f>
        <v>0.39177852348993286</v>
      </c>
      <c r="AF49" s="20">
        <f>'Tennessee Titans'!X49</f>
        <v>0.484375</v>
      </c>
      <c r="AG49" s="20">
        <f>'Washington Commanders'!X49</f>
        <v>0.527891156462585</v>
      </c>
    </row>
    <row r="50" spans="1:33" ht="15.75" customHeight="1" x14ac:dyDescent="0.2">
      <c r="A50" s="1">
        <v>2014</v>
      </c>
      <c r="B50" s="20">
        <f>'Arizona Cardinals'!X50</f>
        <v>0.42819148936170215</v>
      </c>
      <c r="C50" s="20">
        <f>'Atlanta Falcons'!X50</f>
        <v>0.43218085106382981</v>
      </c>
      <c r="D50" s="20">
        <f>'Baltimore Ravens'!X20</f>
        <v>0.55427631578947367</v>
      </c>
      <c r="E50" s="20">
        <f>'Buffalo Bills'!X50</f>
        <v>0.4521276595744681</v>
      </c>
      <c r="F50" s="20">
        <f>'Carolina Panthers'!X21</f>
        <v>0.46472392638036808</v>
      </c>
      <c r="G50" s="20">
        <f>'Chicago Bears'!X50</f>
        <v>0.49202127659574468</v>
      </c>
      <c r="H50" s="20">
        <f>'Cincinnati Bengals'!X48</f>
        <v>0.45234806629834257</v>
      </c>
      <c r="I50" s="20">
        <f>'Cleveland Browns'!X50</f>
        <v>0.45428571428571429</v>
      </c>
      <c r="J50" s="20">
        <f>'Dallas Cowboys'!X50</f>
        <v>0.60106382978723405</v>
      </c>
      <c r="K50" s="20">
        <f>'Denver Broncos'!X50</f>
        <v>0.56582446808510634</v>
      </c>
      <c r="L50" s="20">
        <f>'Detroit Lions'!X50</f>
        <v>0.41622340425531917</v>
      </c>
      <c r="M50" s="20">
        <f>'Green Bay Packers'!X50</f>
        <v>0.54055851063829785</v>
      </c>
      <c r="N50" s="20">
        <f>'Houston Texans'!X14</f>
        <v>0.42307692307692307</v>
      </c>
      <c r="O50" s="20">
        <f>'Indianapolis Colts'!X50</f>
        <v>0.52726063829787229</v>
      </c>
      <c r="P50" s="20">
        <f>'Jacksonville Jaguars'!X21</f>
        <v>0.45937499999999998</v>
      </c>
      <c r="Q50" s="20">
        <f>'Kansas City Chiefs'!X50</f>
        <v>0.51063829787234039</v>
      </c>
      <c r="R50" s="20">
        <f>'Las Vegas Raiders'!X50</f>
        <v>0.54382470119521908</v>
      </c>
      <c r="S50" s="20">
        <f>'Los Angeles Rams'!X50</f>
        <v>0.51329787234042556</v>
      </c>
      <c r="T50" s="20">
        <f>'Los Angeles Chargers'!X50</f>
        <v>0.48736702127659576</v>
      </c>
      <c r="U50" s="20">
        <f>'Minnesota Vikings'!X50</f>
        <v>0.55385638297872342</v>
      </c>
      <c r="V50" s="20">
        <f>'Miami Dolphins'!X50</f>
        <v>0.56524633821571235</v>
      </c>
      <c r="W50" s="20">
        <f>'New England Patriots'!X50</f>
        <v>0.54188829787234039</v>
      </c>
      <c r="X50" s="20">
        <f>'New Orleans Saints'!X49</f>
        <v>0.44241192411924118</v>
      </c>
      <c r="Y50" s="20">
        <f>'New York Giants'!X50</f>
        <v>0.48670212765957449</v>
      </c>
      <c r="Z50" s="20">
        <f>'New York Jets'!X50</f>
        <v>0.45944148936170215</v>
      </c>
      <c r="AA50" s="20">
        <f>'Philadelphia Eagles'!X50</f>
        <v>0.50930851063829785</v>
      </c>
      <c r="AB50" s="20">
        <f>'Pittsburgh Steelers'!X50</f>
        <v>0.58178191489361697</v>
      </c>
      <c r="AC50" s="20">
        <f>'San Francisco 49ers'!X50</f>
        <v>0.56316489361702127</v>
      </c>
      <c r="AD50" s="20">
        <f>'Seattle Seahawks'!X40</f>
        <v>0.49836601307189543</v>
      </c>
      <c r="AE50" s="20">
        <f>'Tampa Bay Buccaneers'!X40</f>
        <v>0.38480392156862747</v>
      </c>
      <c r="AF50" s="20">
        <f>'Tennessee Titans'!X50</f>
        <v>0.47672872340425532</v>
      </c>
      <c r="AG50" s="20">
        <f>'Washington Commanders'!X50</f>
        <v>0.52197070572569904</v>
      </c>
    </row>
    <row r="51" spans="1:33" ht="15.75" customHeight="1" x14ac:dyDescent="0.2">
      <c r="A51" s="1">
        <v>2015</v>
      </c>
      <c r="B51" s="20">
        <f>'Arizona Cardinals'!X51</f>
        <v>0.43619791666666669</v>
      </c>
      <c r="C51" s="20">
        <f>'Atlanta Falcons'!X51</f>
        <v>0.43359375</v>
      </c>
      <c r="D51" s="20">
        <f>'Baltimore Ravens'!X21</f>
        <v>0.54218750000000004</v>
      </c>
      <c r="E51" s="20">
        <f>'Buffalo Bills'!X51</f>
        <v>0.453125</v>
      </c>
      <c r="F51" s="20">
        <f>'Carolina Panthers'!X22</f>
        <v>0.48542274052478135</v>
      </c>
      <c r="G51" s="20">
        <f>'Chicago Bears'!X51</f>
        <v>0.48958333333333331</v>
      </c>
      <c r="H51" s="20">
        <f>'Cincinnati Bengals'!X49</f>
        <v>0.45878378378378376</v>
      </c>
      <c r="I51" s="20">
        <f>'Cleveland Browns'!X51</f>
        <v>0.4483240223463687</v>
      </c>
      <c r="J51" s="20">
        <f>'Dallas Cowboys'!X51</f>
        <v>0.59375</v>
      </c>
      <c r="K51" s="20">
        <f>'Denver Broncos'!X51</f>
        <v>0.56966145833333337</v>
      </c>
      <c r="L51" s="20">
        <f>'Detroit Lions'!X51</f>
        <v>0.41666666666666669</v>
      </c>
      <c r="M51" s="20">
        <f>'Green Bay Packers'!X51</f>
        <v>0.54231770833333337</v>
      </c>
      <c r="N51" s="20">
        <f>'Houston Texans'!X15</f>
        <v>0.4330357142857143</v>
      </c>
      <c r="O51" s="20">
        <f>'Indianapolis Colts'!X51</f>
        <v>0.52669270833333337</v>
      </c>
      <c r="P51" s="20">
        <f>'Jacksonville Jaguars'!X22</f>
        <v>0.45238095238095238</v>
      </c>
      <c r="Q51" s="20">
        <f>'Kansas City Chiefs'!X51</f>
        <v>0.51432291666666663</v>
      </c>
      <c r="R51" s="20">
        <f>'Las Vegas Raiders'!X51</f>
        <v>0.5416124837451235</v>
      </c>
      <c r="S51" s="20">
        <f>'Los Angeles Rams'!X51</f>
        <v>0.51171875</v>
      </c>
      <c r="T51" s="20">
        <f>'Los Angeles Chargers'!X51</f>
        <v>0.482421875</v>
      </c>
      <c r="U51" s="20">
        <f>'Minnesota Vikings'!X51</f>
        <v>0.556640625</v>
      </c>
      <c r="V51" s="20">
        <f>'Miami Dolphins'!X51</f>
        <v>0.56127770534550192</v>
      </c>
      <c r="W51" s="20">
        <f>'New England Patriots'!X51</f>
        <v>0.54622395833333337</v>
      </c>
      <c r="X51" s="20">
        <f>'New Orleans Saints'!X50</f>
        <v>0.44230769230769229</v>
      </c>
      <c r="Y51" s="20">
        <f>'New York Giants'!X51</f>
        <v>0.484375</v>
      </c>
      <c r="Z51" s="20">
        <f>'New York Jets'!X51</f>
        <v>0.462890625</v>
      </c>
      <c r="AA51" s="20">
        <f>'Philadelphia Eagles'!X51</f>
        <v>0.5078125</v>
      </c>
      <c r="AB51" s="20">
        <f>'Pittsburgh Steelers'!X51</f>
        <v>0.58268229166666663</v>
      </c>
      <c r="AC51" s="20">
        <f>'San Francisco 49ers'!X51</f>
        <v>0.55794270833333337</v>
      </c>
      <c r="AD51" s="20">
        <f>'Seattle Seahawks'!X41</f>
        <v>0.50159235668789814</v>
      </c>
      <c r="AE51" s="20">
        <f>'Tampa Bay Buccaneers'!X41</f>
        <v>0.38455414012738853</v>
      </c>
      <c r="AF51" s="20">
        <f>'Tennessee Titans'!X51</f>
        <v>0.470703125</v>
      </c>
      <c r="AG51" s="20">
        <f>'Washington Commanders'!X51</f>
        <v>0.52281616688396348</v>
      </c>
    </row>
    <row r="52" spans="1:33" ht="15.75" customHeight="1" x14ac:dyDescent="0.2">
      <c r="A52" s="1">
        <v>2016</v>
      </c>
      <c r="B52" s="20">
        <f>'Arizona Cardinals'!X52</f>
        <v>0.43686224489795916</v>
      </c>
      <c r="C52" s="20">
        <f>'Atlanta Falcons'!X52</f>
        <v>0.43877551020408162</v>
      </c>
      <c r="D52" s="20">
        <f>'Baltimore Ravens'!X22</f>
        <v>0.5401785714285714</v>
      </c>
      <c r="E52" s="20">
        <f>'Buffalo Bills'!X52</f>
        <v>0.45280612244897961</v>
      </c>
      <c r="F52" s="20">
        <f>'Carolina Panthers'!X23</f>
        <v>0.48050139275766018</v>
      </c>
      <c r="G52" s="20">
        <f>'Chicago Bears'!X52</f>
        <v>0.48341836734693877</v>
      </c>
      <c r="H52" s="20">
        <f>'Cincinnati Bengals'!X50</f>
        <v>0.45767195767195767</v>
      </c>
      <c r="I52" s="20">
        <f>'Cleveland Browns'!X52</f>
        <v>0.43989071038251365</v>
      </c>
      <c r="J52" s="20">
        <f>'Dallas Cowboys'!X52</f>
        <v>0.5982142857142857</v>
      </c>
      <c r="K52" s="20">
        <f>'Denver Broncos'!X52</f>
        <v>0.56951530612244894</v>
      </c>
      <c r="L52" s="20">
        <f>'Detroit Lions'!X52</f>
        <v>0.41964285714285715</v>
      </c>
      <c r="M52" s="20">
        <f>'Green Bay Packers'!X52</f>
        <v>0.54400510204081631</v>
      </c>
      <c r="N52" s="20">
        <f>'Houston Texans'!X16</f>
        <v>0.44166666666666665</v>
      </c>
      <c r="O52" s="20">
        <f>'Indianapolis Colts'!X52</f>
        <v>0.52614795918367352</v>
      </c>
      <c r="P52" s="20">
        <f>'Jacksonville Jaguars'!X23</f>
        <v>0.44034090909090912</v>
      </c>
      <c r="Q52" s="20">
        <f>'Kansas City Chiefs'!X52</f>
        <v>0.51913265306122447</v>
      </c>
      <c r="R52" s="20">
        <f>'Las Vegas Raiders'!X52</f>
        <v>0.54585987261146496</v>
      </c>
      <c r="S52" s="20">
        <f>'Los Angeles Rams'!X52</f>
        <v>0.50637755102040816</v>
      </c>
      <c r="T52" s="20">
        <f>'Los Angeles Chargers'!X52</f>
        <v>0.47895408163265307</v>
      </c>
      <c r="U52" s="20">
        <f>'Minnesota Vikings'!X52</f>
        <v>0.55548469387755106</v>
      </c>
      <c r="V52" s="20">
        <f>'Miami Dolphins'!X52</f>
        <v>0.56257982120051087</v>
      </c>
      <c r="W52" s="20">
        <f>'New England Patriots'!X52</f>
        <v>0.55293367346938771</v>
      </c>
      <c r="X52" s="20">
        <f>'New Orleans Saints'!X51</f>
        <v>0.44220779220779222</v>
      </c>
      <c r="Y52" s="20">
        <f>'New York Giants'!X52</f>
        <v>0.48852040816326531</v>
      </c>
      <c r="Z52" s="20">
        <f>'New York Jets'!X52</f>
        <v>0.45982142857142855</v>
      </c>
      <c r="AA52" s="20">
        <f>'Philadelphia Eagles'!X52</f>
        <v>0.50637755102040816</v>
      </c>
      <c r="AB52" s="20">
        <f>'Pittsburgh Steelers'!X52</f>
        <v>0.5848214285714286</v>
      </c>
      <c r="AC52" s="20">
        <f>'San Francisco 49ers'!X52</f>
        <v>0.5491071428571429</v>
      </c>
      <c r="AD52" s="20">
        <f>'Seattle Seahawks'!X42</f>
        <v>0.50543478260869568</v>
      </c>
      <c r="AE52" s="20">
        <f>'Tampa Bay Buccaneers'!X42</f>
        <v>0.3889751552795031</v>
      </c>
      <c r="AF52" s="20">
        <f>'Tennessee Titans'!X52</f>
        <v>0.47257653061224492</v>
      </c>
      <c r="AG52" s="20">
        <f>'Washington Commanders'!X52</f>
        <v>0.52298850574712641</v>
      </c>
    </row>
    <row r="53" spans="1:33" ht="15.75" customHeight="1" x14ac:dyDescent="0.2">
      <c r="A53" s="1">
        <v>2017</v>
      </c>
      <c r="B53" s="20">
        <f>'Arizona Cardinals'!X53</f>
        <v>0.43812499999999999</v>
      </c>
      <c r="C53" s="20">
        <f>'Atlanta Falcons'!X53</f>
        <v>0.4425</v>
      </c>
      <c r="D53" s="20">
        <f>'Baltimore Ravens'!X23</f>
        <v>0.54119318181818177</v>
      </c>
      <c r="E53" s="20">
        <f>'Buffalo Bills'!X53</f>
        <v>0.45500000000000002</v>
      </c>
      <c r="F53" s="20">
        <f>'Carolina Panthers'!X24</f>
        <v>0.48803191489361702</v>
      </c>
      <c r="G53" s="20">
        <f>'Chicago Bears'!X53</f>
        <v>0.48</v>
      </c>
      <c r="H53" s="20">
        <f>'Cincinnati Bengals'!X51</f>
        <v>0.45725388601036271</v>
      </c>
      <c r="I53" s="20">
        <f>'Cleveland Browns'!X53</f>
        <v>0.43048128342245989</v>
      </c>
      <c r="J53" s="20">
        <f>'Dallas Cowboys'!X53</f>
        <v>0.59750000000000003</v>
      </c>
      <c r="K53" s="20">
        <f>'Denver Broncos'!X53</f>
        <v>0.56437499999999996</v>
      </c>
      <c r="L53" s="20">
        <f>'Detroit Lions'!X53</f>
        <v>0.42249999999999999</v>
      </c>
      <c r="M53" s="20">
        <f>'Green Bay Packers'!X53</f>
        <v>0.541875</v>
      </c>
      <c r="N53" s="20">
        <f>'Houston Texans'!X17</f>
        <v>0.4296875</v>
      </c>
      <c r="O53" s="20">
        <f>'Indianapolis Colts'!X53</f>
        <v>0.520625</v>
      </c>
      <c r="P53" s="20">
        <f>'Jacksonville Jaguars'!X24</f>
        <v>0.4483695652173913</v>
      </c>
      <c r="Q53" s="20">
        <f>'Kansas City Chiefs'!X53</f>
        <v>0.52124999999999999</v>
      </c>
      <c r="R53" s="20">
        <f>'Las Vegas Raiders'!X53</f>
        <v>0.54244694132334581</v>
      </c>
      <c r="S53" s="20">
        <f>'Los Angeles Rams'!X53</f>
        <v>0.51</v>
      </c>
      <c r="T53" s="20">
        <f>'Los Angeles Chargers'!X53</f>
        <v>0.48062500000000002</v>
      </c>
      <c r="U53" s="20">
        <f>'Minnesota Vikings'!X53</f>
        <v>0.56062500000000004</v>
      </c>
      <c r="V53" s="20">
        <f>'Miami Dolphins'!X53</f>
        <v>0.55882352941176472</v>
      </c>
      <c r="W53" s="20">
        <f>'New England Patriots'!X53</f>
        <v>0.55812499999999998</v>
      </c>
      <c r="X53" s="20">
        <f>'New Orleans Saints'!X52</f>
        <v>0.44720101781170485</v>
      </c>
      <c r="Y53" s="20">
        <f>'New York Giants'!X53</f>
        <v>0.48249999999999998</v>
      </c>
      <c r="Z53" s="20">
        <f>'New York Jets'!X53</f>
        <v>0.45687499999999998</v>
      </c>
      <c r="AA53" s="20">
        <f>'Philadelphia Eagles'!X53</f>
        <v>0.51249999999999996</v>
      </c>
      <c r="AB53" s="20">
        <f>'Pittsburgh Steelers'!X53</f>
        <v>0.58937499999999998</v>
      </c>
      <c r="AC53" s="20">
        <f>'San Francisco 49ers'!X53</f>
        <v>0.54562500000000003</v>
      </c>
      <c r="AD53" s="20">
        <f>'Seattle Seahawks'!X43</f>
        <v>0.50681818181818183</v>
      </c>
      <c r="AE53" s="20">
        <f>'Tampa Bay Buccaneers'!X43</f>
        <v>0.38712121212121214</v>
      </c>
      <c r="AF53" s="20">
        <f>'Tennessee Titans'!X53</f>
        <v>0.47437499999999999</v>
      </c>
      <c r="AG53" s="20">
        <f>'Washington Commanders'!X53</f>
        <v>0.52127659574468088</v>
      </c>
    </row>
    <row r="54" spans="1:33" ht="15.75" customHeight="1" x14ac:dyDescent="0.2">
      <c r="A54" s="1">
        <v>2018</v>
      </c>
      <c r="B54" s="20">
        <f>'Arizona Cardinals'!X54</f>
        <v>0.43321078431372551</v>
      </c>
      <c r="C54" s="20">
        <f>'Atlanta Falcons'!X54</f>
        <v>0.44240196078431371</v>
      </c>
      <c r="D54" s="20">
        <f>'Baltimore Ravens'!X24</f>
        <v>0.54483695652173914</v>
      </c>
      <c r="E54" s="20">
        <f>'Buffalo Bills'!X54</f>
        <v>0.45343137254901961</v>
      </c>
      <c r="F54" s="20">
        <f>'Carolina Panthers'!X25</f>
        <v>0.48596938775510207</v>
      </c>
      <c r="G54" s="20">
        <f>'Chicago Bears'!X54</f>
        <v>0.48529411764705882</v>
      </c>
      <c r="H54" s="20">
        <f>'Cincinnati Bengals'!X52</f>
        <v>0.45558375634517767</v>
      </c>
      <c r="I54" s="20">
        <f>'Cleveland Browns'!X54</f>
        <v>0.43184796854521623</v>
      </c>
      <c r="J54" s="20">
        <f>'Dallas Cowboys'!X54</f>
        <v>0.59803921568627449</v>
      </c>
      <c r="K54" s="20">
        <f>'Denver Broncos'!X54</f>
        <v>0.56066176470588236</v>
      </c>
      <c r="L54" s="20">
        <f>'Detroit Lions'!X54</f>
        <v>0.42156862745098039</v>
      </c>
      <c r="M54" s="20">
        <f>'Green Bay Packers'!X54</f>
        <v>0.53921568627450978</v>
      </c>
      <c r="N54" s="20">
        <f>'Houston Texans'!X18</f>
        <v>0.44485294117647056</v>
      </c>
      <c r="O54" s="20">
        <f>'Indianapolis Colts'!X54</f>
        <v>0.52267156862745101</v>
      </c>
      <c r="P54" s="20">
        <f>'Jacksonville Jaguars'!X25</f>
        <v>0.44270833333333331</v>
      </c>
      <c r="Q54" s="20">
        <f>'Kansas City Chiefs'!X54</f>
        <v>0.52573529411764708</v>
      </c>
      <c r="R54" s="20">
        <f>'Las Vegas Raiders'!X54</f>
        <v>0.5367197062423501</v>
      </c>
      <c r="S54" s="20">
        <f>'Los Angeles Rams'!X54</f>
        <v>0.51593137254901966</v>
      </c>
      <c r="T54" s="20">
        <f>'Los Angeles Chargers'!X54</f>
        <v>0.48590686274509803</v>
      </c>
      <c r="U54" s="20">
        <f>'Minnesota Vikings'!X54</f>
        <v>0.56004901960784315</v>
      </c>
      <c r="V54" s="20">
        <f>'Miami Dolphins'!X54</f>
        <v>0.55644171779141105</v>
      </c>
      <c r="W54" s="20">
        <f>'New England Patriots'!X54</f>
        <v>0.56066176470588236</v>
      </c>
      <c r="X54" s="20">
        <f>'New Orleans Saints'!X53</f>
        <v>0.45448877805486282</v>
      </c>
      <c r="Y54" s="20">
        <f>'New York Giants'!X54</f>
        <v>0.47916666666666669</v>
      </c>
      <c r="Z54" s="20">
        <f>'New York Jets'!X54</f>
        <v>0.45281862745098039</v>
      </c>
      <c r="AA54" s="20">
        <f>'Philadelphia Eagles'!X54</f>
        <v>0.5134803921568627</v>
      </c>
      <c r="AB54" s="20">
        <f>'Pittsburgh Steelers'!X54</f>
        <v>0.58946078431372551</v>
      </c>
      <c r="AC54" s="20">
        <f>'San Francisco 49ers'!X54</f>
        <v>0.53982843137254899</v>
      </c>
      <c r="AD54" s="20">
        <f>'Seattle Seahawks'!X44</f>
        <v>0.50961538461538458</v>
      </c>
      <c r="AE54" s="20">
        <f>'Tampa Bay Buccaneers'!X44</f>
        <v>0.38535502958579881</v>
      </c>
      <c r="AF54" s="20">
        <f>'Tennessee Titans'!X54</f>
        <v>0.47610294117647056</v>
      </c>
      <c r="AG54" s="20">
        <f>'Washington Commanders'!X54</f>
        <v>0.5196319018404908</v>
      </c>
    </row>
    <row r="55" spans="1:33" ht="15.75" customHeight="1" x14ac:dyDescent="0.2">
      <c r="A55" s="1">
        <v>2019</v>
      </c>
      <c r="B55" s="20">
        <f>'Arizona Cardinals'!X55</f>
        <v>0.43149038461538464</v>
      </c>
      <c r="C55" s="20">
        <f>'Atlanta Falcons'!X55</f>
        <v>0.44230769230769229</v>
      </c>
      <c r="D55" s="20">
        <f>'Baltimore Ravens'!X25</f>
        <v>0.55859375</v>
      </c>
      <c r="E55" s="20">
        <f>'Buffalo Bills'!X55</f>
        <v>0.45673076923076922</v>
      </c>
      <c r="F55" s="20">
        <f>'Carolina Panthers'!X26</f>
        <v>0.47916666666666669</v>
      </c>
      <c r="G55" s="20">
        <f>'Chicago Bears'!X55</f>
        <v>0.48557692307692307</v>
      </c>
      <c r="H55" s="20">
        <f>'Cincinnati Bengals'!X53</f>
        <v>0.44900497512437809</v>
      </c>
      <c r="I55" s="20">
        <f>'Cleveland Browns'!X55</f>
        <v>0.4306803594351733</v>
      </c>
      <c r="J55" s="20">
        <f>'Dallas Cowboys'!X55</f>
        <v>0.59615384615384615</v>
      </c>
      <c r="K55" s="20">
        <f>'Denver Broncos'!X55</f>
        <v>0.55829326923076927</v>
      </c>
      <c r="L55" s="20">
        <f>'Detroit Lions'!X55</f>
        <v>0.41766826923076922</v>
      </c>
      <c r="M55" s="20">
        <f>'Green Bay Packers'!X55</f>
        <v>0.54447115384615385</v>
      </c>
      <c r="N55" s="20">
        <f>'Houston Texans'!X19</f>
        <v>0.4548611111111111</v>
      </c>
      <c r="O55" s="20">
        <f>'Indianapolis Colts'!X55</f>
        <v>0.52103365384615385</v>
      </c>
      <c r="P55" s="20">
        <f>'Jacksonville Jaguars'!X26</f>
        <v>0.44</v>
      </c>
      <c r="Q55" s="20">
        <f>'Kansas City Chiefs'!X55</f>
        <v>0.53004807692307687</v>
      </c>
      <c r="R55" s="20">
        <f>'Las Vegas Raiders'!X55</f>
        <v>0.53481392557022811</v>
      </c>
      <c r="S55" s="20">
        <f>'Los Angeles Rams'!X55</f>
        <v>0.51682692307692313</v>
      </c>
      <c r="T55" s="20">
        <f>'Los Angeles Chargers'!X55</f>
        <v>0.48257211538461536</v>
      </c>
      <c r="U55" s="20">
        <f>'Minnesota Vikings'!X55</f>
        <v>0.56129807692307687</v>
      </c>
      <c r="V55" s="20">
        <f>'Miami Dolphins'!X55</f>
        <v>0.55174488567990376</v>
      </c>
      <c r="W55" s="20">
        <f>'New England Patriots'!X55</f>
        <v>0.56430288461538458</v>
      </c>
      <c r="X55" s="20">
        <f>'New Orleans Saints'!X54</f>
        <v>0.46149144254278729</v>
      </c>
      <c r="Y55" s="20">
        <f>'New York Giants'!X55</f>
        <v>0.47475961538461536</v>
      </c>
      <c r="Z55" s="20">
        <f>'New York Jets'!X55</f>
        <v>0.45252403846153844</v>
      </c>
      <c r="AA55" s="20">
        <f>'Philadelphia Eagles'!X55</f>
        <v>0.51442307692307687</v>
      </c>
      <c r="AB55" s="20">
        <f>'Pittsburgh Steelers'!X55</f>
        <v>0.58774038461538458</v>
      </c>
      <c r="AC55" s="20">
        <f>'San Francisco 49ers'!X55</f>
        <v>0.54507211538461542</v>
      </c>
      <c r="AD55" s="20">
        <f>'Seattle Seahawks'!X45</f>
        <v>0.51372832369942201</v>
      </c>
      <c r="AE55" s="20">
        <f>'Tampa Bay Buccaneers'!X45</f>
        <v>0.38656069364161849</v>
      </c>
      <c r="AF55" s="20">
        <f>'Tennessee Titans'!X55</f>
        <v>0.47776442307692307</v>
      </c>
      <c r="AG55" s="20">
        <f>'Washington Commanders'!X55</f>
        <v>0.51323706377858003</v>
      </c>
    </row>
    <row r="56" spans="1:33" ht="15.75" customHeight="1" x14ac:dyDescent="0.2">
      <c r="A56" s="1">
        <v>2020</v>
      </c>
      <c r="B56" s="20">
        <f>'Arizona Cardinals'!X56</f>
        <v>0.43278301886792453</v>
      </c>
      <c r="C56" s="20">
        <f>'Atlanta Falcons'!X56</f>
        <v>0.43867924528301888</v>
      </c>
      <c r="D56" s="20">
        <f>'Baltimore Ravens'!X26</f>
        <v>0.56374999999999997</v>
      </c>
      <c r="E56" s="20">
        <f>'Buffalo Bills'!X56</f>
        <v>0.46344339622641512</v>
      </c>
      <c r="F56" s="20">
        <f>'Carolina Panthers'!X27</f>
        <v>0.47287735849056606</v>
      </c>
      <c r="G56" s="20">
        <f>'Chicago Bears'!X56</f>
        <v>0.48584905660377359</v>
      </c>
      <c r="H56" s="20">
        <f>'Cincinnati Bengals'!X54</f>
        <v>0.44573170731707318</v>
      </c>
      <c r="I56" s="20">
        <f>'Cleveland Browns'!X56</f>
        <v>0.4358490566037736</v>
      </c>
      <c r="J56" s="20">
        <f>'Dallas Cowboys'!X56</f>
        <v>0.59198113207547165</v>
      </c>
      <c r="K56" s="20">
        <f>'Denver Broncos'!X56</f>
        <v>0.55365566037735847</v>
      </c>
      <c r="L56" s="20">
        <f>'Detroit Lions'!X56</f>
        <v>0.41568396226415094</v>
      </c>
      <c r="M56" s="20">
        <f>'Green Bay Packers'!X56</f>
        <v>0.54952830188679247</v>
      </c>
      <c r="N56" s="20">
        <f>'Houston Texans'!X20</f>
        <v>0.44407894736842107</v>
      </c>
      <c r="O56" s="20">
        <f>'Indianapolis Colts'!X56</f>
        <v>0.52417452830188682</v>
      </c>
      <c r="P56" s="20">
        <f>'Jacksonville Jaguars'!X27</f>
        <v>0.42548076923076922</v>
      </c>
      <c r="Q56" s="20">
        <f>'Kansas City Chiefs'!X56</f>
        <v>0.53655660377358494</v>
      </c>
      <c r="R56" s="20">
        <f>'Las Vegas Raiders'!X56</f>
        <v>0.5341578327444052</v>
      </c>
      <c r="S56" s="20">
        <f>'Los Angeles Rams'!X56</f>
        <v>0.51886792452830188</v>
      </c>
      <c r="T56" s="20">
        <f>'Los Angeles Chargers'!X56</f>
        <v>0.48172169811320753</v>
      </c>
      <c r="U56" s="20">
        <f>'Minnesota Vikings'!X56</f>
        <v>0.55896226415094341</v>
      </c>
      <c r="V56" s="20">
        <f>'Miami Dolphins'!X56</f>
        <v>0.55312868949232585</v>
      </c>
      <c r="W56" s="20">
        <f>'New England Patriots'!X56</f>
        <v>0.56191037735849059</v>
      </c>
      <c r="X56" s="20">
        <f>'New Orleans Saints'!X55</f>
        <v>0.46702637889688248</v>
      </c>
      <c r="Y56" s="20">
        <f>'New York Giants'!X56</f>
        <v>0.47287735849056606</v>
      </c>
      <c r="Z56" s="20">
        <f>'New York Jets'!X56</f>
        <v>0.44634433962264153</v>
      </c>
      <c r="AA56" s="20">
        <f>'Philadelphia Eagles'!X56</f>
        <v>0.51002358490566035</v>
      </c>
      <c r="AB56" s="20">
        <f>'Pittsburgh Steelers'!X56</f>
        <v>0.59080188679245282</v>
      </c>
      <c r="AC56" s="20">
        <f>'San Francisco 49ers'!X56</f>
        <v>0.54186320754716977</v>
      </c>
      <c r="AD56" s="20">
        <f>'Seattle Seahawks'!X46</f>
        <v>0.51906779661016944</v>
      </c>
      <c r="AE56" s="20">
        <f>'Tampa Bay Buccaneers'!X46</f>
        <v>0.39336158192090398</v>
      </c>
      <c r="AF56" s="20">
        <f>'Tennessee Titans'!X56</f>
        <v>0.48172169811320753</v>
      </c>
      <c r="AG56" s="20">
        <f>'Washington Commanders'!X56</f>
        <v>0.5118063754427391</v>
      </c>
    </row>
    <row r="57" spans="1:33" ht="15.75" customHeight="1" x14ac:dyDescent="0.2">
      <c r="A57" s="1">
        <v>2021</v>
      </c>
      <c r="B57" s="20">
        <f>'Arizona Cardinals'!X57</f>
        <v>0.43699421965317919</v>
      </c>
      <c r="C57" s="20">
        <f>'Atlanta Falcons'!X57</f>
        <v>0.43815028901734104</v>
      </c>
      <c r="D57" s="20">
        <f>'Baltimore Ravens'!X27</f>
        <v>0.55995203836930452</v>
      </c>
      <c r="E57" s="20">
        <f>'Buffalo Bills'!X57</f>
        <v>0.46705202312138727</v>
      </c>
      <c r="F57" s="20">
        <f>'Carolina Panthers'!X28</f>
        <v>0.46598639455782315</v>
      </c>
      <c r="G57" s="20">
        <f>'Chicago Bears'!X57</f>
        <v>0.48323699421965316</v>
      </c>
      <c r="H57" s="20">
        <f>'Cincinnati Bengals'!X55</f>
        <v>0.44862604540023893</v>
      </c>
      <c r="I57" s="20">
        <f>'Cleveland Browns'!X57</f>
        <v>0.43657635467980294</v>
      </c>
      <c r="J57" s="20">
        <f>'Dallas Cowboys'!X57</f>
        <v>0.59421965317919079</v>
      </c>
      <c r="K57" s="20">
        <f>'Denver Broncos'!X57</f>
        <v>0.55086705202312136</v>
      </c>
      <c r="L57" s="20">
        <f>'Detroit Lions'!X57</f>
        <v>0.41156069364161851</v>
      </c>
      <c r="M57" s="20">
        <f>'Green Bay Packers'!X57</f>
        <v>0.55375722543352601</v>
      </c>
      <c r="N57" s="20">
        <f>'Houston Texans'!X21</f>
        <v>0.43302180685358255</v>
      </c>
      <c r="O57" s="20">
        <f>'Indianapolis Colts'!X57</f>
        <v>0.52427745664739889</v>
      </c>
      <c r="P57" s="20">
        <f>'Jacksonville Jaguars'!X28</f>
        <v>0.41570438799076215</v>
      </c>
      <c r="Q57" s="20">
        <f>'Kansas City Chiefs'!X57</f>
        <v>0.53988439306358382</v>
      </c>
      <c r="R57" s="20">
        <f>'Las Vegas Raiders'!X57</f>
        <v>0.53521939953810627</v>
      </c>
      <c r="S57" s="20">
        <f>'Los Angeles Rams'!X57</f>
        <v>0.52254335260115603</v>
      </c>
      <c r="T57" s="20">
        <f>'Los Angeles Chargers'!X57</f>
        <v>0.48265895953757226</v>
      </c>
      <c r="U57" s="20">
        <f>'Minnesota Vikings'!X57</f>
        <v>0.55722543352601162</v>
      </c>
      <c r="V57" s="20">
        <f>'Miami Dolphins'!X57</f>
        <v>0.55266203703703709</v>
      </c>
      <c r="W57" s="20">
        <f>'New England Patriots'!X57</f>
        <v>0.56242774566473985</v>
      </c>
      <c r="X57" s="20">
        <f>'New Orleans Saints'!X56</f>
        <v>0.46827262044653351</v>
      </c>
      <c r="Y57" s="20">
        <f>'New York Giants'!X57</f>
        <v>0.46820809248554912</v>
      </c>
      <c r="Z57" s="20">
        <f>'New York Jets'!X57</f>
        <v>0.44219653179190749</v>
      </c>
      <c r="AA57" s="20">
        <f>'Philadelphia Eagles'!X57</f>
        <v>0.5104046242774567</v>
      </c>
      <c r="AB57" s="20">
        <f>'Pittsburgh Steelers'!X57</f>
        <v>0.59017341040462423</v>
      </c>
      <c r="AC57" s="20">
        <f>'San Francisco 49ers'!X57</f>
        <v>0.54277456647398847</v>
      </c>
      <c r="AD57" s="20">
        <f>'Seattle Seahawks'!X47</f>
        <v>0.51655172413793105</v>
      </c>
      <c r="AE57" s="20">
        <f>'Tampa Bay Buccaneers'!X47</f>
        <v>0.40206896551724136</v>
      </c>
      <c r="AF57" s="20">
        <f>'Tennessee Titans'!X57</f>
        <v>0.48612716763005781</v>
      </c>
      <c r="AG57" s="20">
        <f>'Washington Commanders'!X57</f>
        <v>0.50983796296296291</v>
      </c>
    </row>
    <row r="58" spans="1:33" ht="15.75" customHeight="1" x14ac:dyDescent="0.2">
      <c r="A58">
        <v>2022</v>
      </c>
      <c r="B58" s="20">
        <f>'Arizona Cardinals'!X58</f>
        <v>0.43310657596371882</v>
      </c>
      <c r="C58" s="20">
        <f>'Atlanta Falcons'!X58</f>
        <v>0.43764172335600909</v>
      </c>
      <c r="D58" s="20">
        <f>'Baltimore Ravens'!X28</f>
        <v>0.56105990783410142</v>
      </c>
      <c r="E58" s="20">
        <f>'Buffalo Bills'!X58</f>
        <v>0.47332576617480138</v>
      </c>
      <c r="F58" s="20">
        <f>'Carolina Panthers'!X29</f>
        <v>0.46397379912663755</v>
      </c>
      <c r="G58" s="20">
        <f>'Chicago Bears'!X58</f>
        <v>0.47732426303854875</v>
      </c>
      <c r="H58" s="20">
        <f>'Cincinnati Bengals'!X56</f>
        <v>0.45427901524032827</v>
      </c>
      <c r="I58" s="20">
        <f>'Cleveland Browns'!X58</f>
        <v>0.43606755126658625</v>
      </c>
      <c r="J58" s="20">
        <f>'Dallas Cowboys'!X58</f>
        <v>0.59637188208616776</v>
      </c>
      <c r="K58" s="20">
        <f>'Denver Broncos'!X58</f>
        <v>0.54591836734693877</v>
      </c>
      <c r="L58" s="20">
        <f>'Detroit Lions'!X58</f>
        <v>0.41383219954648526</v>
      </c>
      <c r="M58" s="20">
        <f>'Green Bay Packers'!X58</f>
        <v>0.55215419501133789</v>
      </c>
      <c r="N58" s="20">
        <f>'Houston Texans'!X22</f>
        <v>0.42159763313609466</v>
      </c>
      <c r="O58" s="20">
        <f>'Indianapolis Colts'!X58</f>
        <v>0.51927437641723351</v>
      </c>
      <c r="P58" s="20">
        <f>'Jacksonville Jaguars'!X29</f>
        <v>0.42</v>
      </c>
      <c r="Q58" s="20">
        <f>'Kansas City Chiefs'!X58</f>
        <v>0.54535147392290251</v>
      </c>
      <c r="R58" s="20">
        <f>'Las Vegas Raiders'!X58</f>
        <v>0.5317100792751982</v>
      </c>
      <c r="S58" s="20">
        <f>'Los Angeles Rams'!X58</f>
        <v>0.51814058956916098</v>
      </c>
      <c r="T58" s="20">
        <f>'Los Angeles Chargers'!X58</f>
        <v>0.48469387755102039</v>
      </c>
      <c r="U58" s="20">
        <f>'Minnesota Vikings'!X58</f>
        <v>0.56122448979591832</v>
      </c>
      <c r="V58" s="20">
        <f>'Miami Dolphins'!X58</f>
        <v>0.55221339387060164</v>
      </c>
      <c r="W58" s="20">
        <f>'New England Patriots'!X58</f>
        <v>0.56065759637188206</v>
      </c>
      <c r="X58" s="20">
        <f>'New Orleans Saints'!X57</f>
        <v>0.46716589861751151</v>
      </c>
      <c r="Y58" s="20">
        <f>'New York Giants'!X58</f>
        <v>0.4699546485260771</v>
      </c>
      <c r="Z58" s="20">
        <f>'New York Jets'!X58</f>
        <v>0.44160997732426305</v>
      </c>
      <c r="AA58" s="20">
        <f>'Philadelphia Eagles'!X58</f>
        <v>0.51643990929705219</v>
      </c>
      <c r="AB58" s="20">
        <f>'Pittsburgh Steelers'!X58</f>
        <v>0.58900226757369611</v>
      </c>
      <c r="AC58" s="20">
        <f>'San Francisco 49ers'!X58</f>
        <v>0.5470521541950113</v>
      </c>
      <c r="AD58" s="20">
        <f>'Seattle Seahawks'!X48</f>
        <v>0.51684636118598382</v>
      </c>
      <c r="AE58" s="20">
        <f>'Tampa Bay Buccaneers'!X48</f>
        <v>0.40363881401617252</v>
      </c>
      <c r="AF58" s="20">
        <f>'Tennessee Titans'!X58</f>
        <v>0.48469387755102039</v>
      </c>
      <c r="AG58" s="20">
        <f>'Washington Commanders'!X58</f>
        <v>0.50964812712826335</v>
      </c>
    </row>
    <row r="59" spans="1:33" ht="15.75" customHeight="1" x14ac:dyDescent="0.2">
      <c r="A59">
        <v>2023</v>
      </c>
      <c r="B59" s="20">
        <f>'Arizona Cardinals'!X59</f>
        <v>0.42936596218020023</v>
      </c>
      <c r="C59" s="20">
        <f>'Atlanta Falcons'!X59</f>
        <v>0.43715239154616242</v>
      </c>
      <c r="D59" s="20">
        <f>'Baltimore Ravens'!X29</f>
        <v>0.5687361419068736</v>
      </c>
      <c r="E59" s="20">
        <f>'Buffalo Bills'!X59</f>
        <v>0.47661469933184858</v>
      </c>
      <c r="F59" s="20">
        <f>'Carolina Panthers'!X30</f>
        <v>0.45157894736842108</v>
      </c>
      <c r="G59" s="20">
        <f>'Chicago Bears'!X59</f>
        <v>0.47608453837597331</v>
      </c>
      <c r="H59" s="20">
        <f>'Cincinnati Bengals'!X57</f>
        <v>0.45574712643678161</v>
      </c>
      <c r="I59" s="20">
        <f>'Cleveland Browns'!X59</f>
        <v>0.44030732860520094</v>
      </c>
      <c r="J59" s="20">
        <f>'Dallas Cowboys'!X59</f>
        <v>0.59844271412680761</v>
      </c>
      <c r="K59" s="20">
        <f>'Denver Broncos'!X59</f>
        <v>0.54449388209121241</v>
      </c>
      <c r="L59" s="20">
        <f>'Detroit Lions'!X59</f>
        <v>0.41935483870967744</v>
      </c>
      <c r="M59" s="20">
        <f>'Green Bay Packers'!X59</f>
        <v>0.55172413793103448</v>
      </c>
      <c r="N59" s="20">
        <f>'Houston Texans'!X23</f>
        <v>0.42957746478873238</v>
      </c>
      <c r="O59" s="20">
        <f>'Indianapolis Colts'!X59</f>
        <v>0.51946607341490547</v>
      </c>
      <c r="P59" s="20">
        <f>'Jacksonville Jaguars'!X30</f>
        <v>0.42398286937901497</v>
      </c>
      <c r="Q59" s="20">
        <f>'Kansas City Chiefs'!X59</f>
        <v>0.54727474972191326</v>
      </c>
      <c r="R59" s="20">
        <f>'Las Vegas Raiders'!X59</f>
        <v>0.53055555555555556</v>
      </c>
      <c r="S59" s="20">
        <f>'Los Angeles Rams'!X59</f>
        <v>0.51946607341490547</v>
      </c>
      <c r="T59" s="20">
        <f>'Los Angeles Chargers'!X59</f>
        <v>0.48109010011123471</v>
      </c>
      <c r="U59" s="20">
        <f>'Minnesota Vikings'!X59</f>
        <v>0.5583982202447163</v>
      </c>
      <c r="V59" s="20">
        <f>'Miami Dolphins'!X59</f>
        <v>0.55400890868596886</v>
      </c>
      <c r="W59" s="20">
        <f>'New England Patriots'!X59</f>
        <v>0.55450500556173521</v>
      </c>
      <c r="X59" s="20">
        <f>'New Orleans Saints'!X58</f>
        <v>0.46836158192090394</v>
      </c>
      <c r="Y59" s="20">
        <f>'New York Giants'!X59</f>
        <v>0.46774193548387094</v>
      </c>
      <c r="Z59" s="20">
        <f>'New York Jets'!X59</f>
        <v>0.44104560622914352</v>
      </c>
      <c r="AA59" s="20">
        <f>'Philadelphia Eagles'!X59</f>
        <v>0.51890989988876535</v>
      </c>
      <c r="AB59" s="20">
        <f>'Pittsburgh Steelers'!X59</f>
        <v>0.58898776418242493</v>
      </c>
      <c r="AC59" s="20">
        <f>'San Francisco 49ers'!X59</f>
        <v>0.55005561735261399</v>
      </c>
      <c r="AD59" s="20">
        <f>'Seattle Seahawks'!X49</f>
        <v>0.51712779973649536</v>
      </c>
      <c r="AE59" s="20">
        <f>'Tampa Bay Buccaneers'!X49</f>
        <v>0.40645586297760211</v>
      </c>
      <c r="AF59" s="20">
        <f>'Tennessee Titans'!X59</f>
        <v>0.48220244716351501</v>
      </c>
      <c r="AG59" s="20">
        <f>'Washington Commanders'!X59</f>
        <v>0.50445434298440983</v>
      </c>
    </row>
    <row r="60" spans="1:33" ht="15.75" customHeight="1" x14ac:dyDescent="0.2">
      <c r="A60">
        <v>2024</v>
      </c>
      <c r="B60" s="20">
        <f>'Arizona Cardinals'!X60</f>
        <v>0.43013100436681223</v>
      </c>
      <c r="C60" s="20">
        <f>'Atlanta Falcons'!X60</f>
        <v>0.43777292576419213</v>
      </c>
      <c r="D60" s="20">
        <f>'Baltimore Ravens'!X30</f>
        <v>0.57371794871794868</v>
      </c>
      <c r="E60" s="20">
        <f>'Buffalo Bills'!X60</f>
        <v>0.4819672131147541</v>
      </c>
      <c r="F60" s="20">
        <f>'Carolina Panthers'!X31</f>
        <v>0.44613821138211385</v>
      </c>
      <c r="G60" s="20">
        <f>'Chicago Bears'!X60</f>
        <v>0.47270742358078605</v>
      </c>
      <c r="H60" s="20">
        <f>'Cincinnati Bengals'!X58</f>
        <v>0.45715896279594137</v>
      </c>
      <c r="I60" s="20">
        <f>'Cleveland Browns'!X60</f>
        <v>0.43511008111239863</v>
      </c>
      <c r="J60" s="20">
        <f>'Dallas Cowboys'!X60</f>
        <v>0.59497816593886466</v>
      </c>
      <c r="K60" s="20">
        <f>'Denver Broncos'!X60</f>
        <v>0.54530567685589515</v>
      </c>
      <c r="L60" s="20">
        <f>'Detroit Lions'!X60</f>
        <v>0.42794759825327511</v>
      </c>
      <c r="M60" s="20">
        <f>'Green Bay Packers'!X60</f>
        <v>0.55349344978165937</v>
      </c>
      <c r="N60" s="20">
        <f>'Houston Texans'!X24</f>
        <v>0.43682795698924731</v>
      </c>
      <c r="O60" s="20">
        <f>'Indianapolis Colts'!X60</f>
        <v>0.51855895196506552</v>
      </c>
      <c r="P60" s="20">
        <f>'Jacksonville Jaguars'!X31</f>
        <v>0.41735537190082644</v>
      </c>
      <c r="Q60" s="20">
        <f>'Kansas City Chiefs'!X60</f>
        <v>0.55349344978165937</v>
      </c>
      <c r="R60" s="20">
        <f>'Las Vegas Raiders'!X60</f>
        <v>0.52508178844056708</v>
      </c>
      <c r="S60" s="20">
        <f>'Los Angeles Rams'!X60</f>
        <v>0.52074235807860259</v>
      </c>
      <c r="T60" s="20">
        <f>'Los Angeles Chargers'!X60</f>
        <v>0.48417030567685587</v>
      </c>
      <c r="U60" s="20">
        <f>'Minnesota Vikings'!X60</f>
        <v>0.5633187772925764</v>
      </c>
      <c r="V60" s="20">
        <f>'Miami Dolphins'!X60</f>
        <v>0.55245901639344264</v>
      </c>
      <c r="W60" s="20">
        <f>'New England Patriots'!X60</f>
        <v>0.54858078602620086</v>
      </c>
      <c r="X60" s="20">
        <f>'New Orleans Saints'!X59</f>
        <v>0.46507760532150777</v>
      </c>
      <c r="Y60" s="20">
        <f>'New York Giants'!X60</f>
        <v>0.4623362445414847</v>
      </c>
      <c r="Z60" s="20">
        <f>'New York Jets'!X60</f>
        <v>0.4383187772925764</v>
      </c>
      <c r="AA60" s="20">
        <f>'Philadelphia Eagles'!X60</f>
        <v>0.52456331877729256</v>
      </c>
      <c r="AB60" s="20">
        <f>'Pittsburgh Steelers'!X60</f>
        <v>0.58897379912663761</v>
      </c>
      <c r="AC60" s="20">
        <f>'San Francisco 49ers'!X60</f>
        <v>0.54639737991266379</v>
      </c>
      <c r="AD60" s="20">
        <f>'Seattle Seahawks'!X50</f>
        <v>0.51868556701030932</v>
      </c>
      <c r="AE60" s="20">
        <f>'Tampa Bay Buccaneers'!X50</f>
        <v>0.41043814432989689</v>
      </c>
      <c r="AF60" s="20">
        <f>'Tennessee Titans'!X60</f>
        <v>0.47652838427947597</v>
      </c>
      <c r="AG60" s="20">
        <f>'Washington Commanders'!X60</f>
        <v>0.50819672131147542</v>
      </c>
    </row>
    <row r="61" spans="1:33" ht="15.75" customHeight="1" x14ac:dyDescent="0.2">
      <c r="A61">
        <v>2025</v>
      </c>
      <c r="B61" s="20">
        <f>'Arizona Cardinals'!X61</f>
        <v>0.42550911039657019</v>
      </c>
      <c r="C61" s="20">
        <f>'Atlanta Falcons'!X61</f>
        <v>0.43837084673097537</v>
      </c>
      <c r="D61" s="20">
        <f>'Baltimore Ravens'!X31</f>
        <v>0.57010309278350513</v>
      </c>
      <c r="E61" s="20">
        <f>'Buffalo Bills'!X61</f>
        <v>0.48605150214592274</v>
      </c>
      <c r="F61" s="20">
        <f>'Carolina Panthers'!X32</f>
        <v>0.44607843137254904</v>
      </c>
      <c r="G61" s="20">
        <f>'Chicago Bears'!X61</f>
        <v>0.47588424437299037</v>
      </c>
      <c r="H61" s="20">
        <f>'Cincinnati Bengals'!X59</f>
        <v>0.45519911504424782</v>
      </c>
      <c r="I61" s="20">
        <f>'Cleveland Browns'!X61</f>
        <v>0.43238636363636362</v>
      </c>
      <c r="J61" s="20">
        <f>'Dallas Cowboys'!X61</f>
        <v>0.59217577706323687</v>
      </c>
      <c r="K61" s="20">
        <f>'Denver Broncos'!X61</f>
        <v>0.55037513397642013</v>
      </c>
      <c r="L61" s="20">
        <f>'Detroit Lions'!X61</f>
        <v>0.42979635584137194</v>
      </c>
      <c r="M61" s="20">
        <f>'Green Bay Packers'!X61</f>
        <v>0.55359056806002138</v>
      </c>
      <c r="N61" s="20">
        <f>'Houston Texans'!X25</f>
        <v>0.44858611825192801</v>
      </c>
      <c r="O61" s="20">
        <f>'Indianapolis Colts'!X61</f>
        <v>0.51768488745980712</v>
      </c>
      <c r="P61" s="20">
        <f>'Jacksonville Jaguars'!X32</f>
        <v>0.42914171656686628</v>
      </c>
      <c r="Q61" s="20">
        <f>'Kansas City Chiefs'!X61</f>
        <v>0.54983922829581988</v>
      </c>
      <c r="R61" s="20">
        <f>'Las Vegas Raiders'!X61</f>
        <v>0.51873661670235549</v>
      </c>
      <c r="S61" s="20">
        <f>'Los Angeles Rams'!X61</f>
        <v>0.52411575562700963</v>
      </c>
      <c r="T61" s="20">
        <f>'Los Angeles Chargers'!X61</f>
        <v>0.48713826366559487</v>
      </c>
      <c r="U61" s="20">
        <f>'Minnesota Vikings'!X61</f>
        <v>0.56270096463022512</v>
      </c>
      <c r="V61" s="20">
        <f>'Miami Dolphins'!X61</f>
        <v>0.54989270386266098</v>
      </c>
      <c r="W61" s="20">
        <f>'New England Patriots'!X61</f>
        <v>0.55359056806002138</v>
      </c>
      <c r="X61" s="20">
        <f>'New Orleans Saints'!X60</f>
        <v>0.46300326441784551</v>
      </c>
      <c r="Y61" s="20">
        <f>'New York Giants'!X61</f>
        <v>0.45819935691318325</v>
      </c>
      <c r="Z61" s="20">
        <f>'New York Jets'!X61</f>
        <v>0.43354769560557344</v>
      </c>
      <c r="AA61" s="20">
        <f>'Philadelphia Eagles'!X61</f>
        <v>0.52679528403001075</v>
      </c>
      <c r="AB61" s="20">
        <f>'Pittsburgh Steelers'!X61</f>
        <v>0.58896034297963562</v>
      </c>
      <c r="AC61" s="20">
        <f>'San Francisco 49ers'!X61</f>
        <v>0.54930332261521975</v>
      </c>
      <c r="AD61" s="20">
        <f>'Seattle Seahawks'!X51</f>
        <v>0.52522068095838592</v>
      </c>
      <c r="AE61" s="20">
        <f>'Tampa Bay Buccaneers'!X51</f>
        <v>0.41172761664564944</v>
      </c>
      <c r="AF61" s="20">
        <f>'Tennessee Titans'!X61</f>
        <v>0.47106109324758844</v>
      </c>
      <c r="AG61" s="20">
        <f>'Washington Commanders'!X61</f>
        <v>0.50429184549356221</v>
      </c>
    </row>
    <row r="62" spans="1:33" ht="15.75" customHeight="1" x14ac:dyDescent="0.2"/>
    <row r="63" spans="1:33" ht="15.75" customHeight="1" x14ac:dyDescent="0.2"/>
    <row r="64" spans="1:33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  <headerFooter>
    <oddHeader>&amp;R&amp;"Calibri"&amp;10&amp;K000000 Business Use&amp;1#_x000D_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9CA56A-D8D6-4F11-9C02-D47D1BADC5C4}">
  <sheetPr codeName="Sheet6"/>
  <dimension ref="A1:B33"/>
  <sheetViews>
    <sheetView workbookViewId="0">
      <selection activeCell="B34" sqref="B34"/>
    </sheetView>
  </sheetViews>
  <sheetFormatPr baseColWidth="10" defaultColWidth="8.83203125" defaultRowHeight="16" x14ac:dyDescent="0.2"/>
  <cols>
    <col min="1" max="1" width="22.83203125" bestFit="1" customWidth="1"/>
    <col min="2" max="2" width="10.1640625" customWidth="1"/>
  </cols>
  <sheetData>
    <row r="1" spans="1:2" x14ac:dyDescent="0.2">
      <c r="A1" s="1" t="s">
        <v>71</v>
      </c>
      <c r="B1" s="1" t="s">
        <v>139</v>
      </c>
    </row>
    <row r="2" spans="1:2" x14ac:dyDescent="0.2">
      <c r="A2" s="1" t="s">
        <v>0</v>
      </c>
      <c r="B2" s="1" t="s">
        <v>209</v>
      </c>
    </row>
    <row r="3" spans="1:2" x14ac:dyDescent="0.2">
      <c r="A3" s="1" t="s">
        <v>1</v>
      </c>
      <c r="B3" s="1" t="s">
        <v>210</v>
      </c>
    </row>
    <row r="4" spans="1:2" x14ac:dyDescent="0.2">
      <c r="A4" s="1" t="s">
        <v>2</v>
      </c>
      <c r="B4" s="1" t="s">
        <v>211</v>
      </c>
    </row>
    <row r="5" spans="1:2" x14ac:dyDescent="0.2">
      <c r="A5" s="1" t="s">
        <v>3</v>
      </c>
      <c r="B5" s="1" t="s">
        <v>212</v>
      </c>
    </row>
    <row r="6" spans="1:2" x14ac:dyDescent="0.2">
      <c r="A6" s="1" t="s">
        <v>4</v>
      </c>
      <c r="B6" s="1" t="s">
        <v>210</v>
      </c>
    </row>
    <row r="7" spans="1:2" x14ac:dyDescent="0.2">
      <c r="A7" s="1" t="s">
        <v>5</v>
      </c>
      <c r="B7" s="1" t="s">
        <v>213</v>
      </c>
    </row>
    <row r="8" spans="1:2" x14ac:dyDescent="0.2">
      <c r="A8" s="1" t="s">
        <v>6</v>
      </c>
      <c r="B8" s="1" t="s">
        <v>211</v>
      </c>
    </row>
    <row r="9" spans="1:2" x14ac:dyDescent="0.2">
      <c r="A9" s="1" t="s">
        <v>7</v>
      </c>
      <c r="B9" s="1" t="s">
        <v>211</v>
      </c>
    </row>
    <row r="10" spans="1:2" x14ac:dyDescent="0.2">
      <c r="A10" s="1" t="s">
        <v>8</v>
      </c>
      <c r="B10" s="1" t="s">
        <v>214</v>
      </c>
    </row>
    <row r="11" spans="1:2" x14ac:dyDescent="0.2">
      <c r="A11" s="1" t="s">
        <v>9</v>
      </c>
      <c r="B11" s="1" t="s">
        <v>215</v>
      </c>
    </row>
    <row r="12" spans="1:2" x14ac:dyDescent="0.2">
      <c r="A12" s="1" t="s">
        <v>10</v>
      </c>
      <c r="B12" s="1" t="s">
        <v>213</v>
      </c>
    </row>
    <row r="13" spans="1:2" x14ac:dyDescent="0.2">
      <c r="A13" s="1" t="s">
        <v>11</v>
      </c>
      <c r="B13" s="1" t="s">
        <v>213</v>
      </c>
    </row>
    <row r="14" spans="1:2" x14ac:dyDescent="0.2">
      <c r="A14" s="1" t="s">
        <v>12</v>
      </c>
      <c r="B14" s="1" t="s">
        <v>216</v>
      </c>
    </row>
    <row r="15" spans="1:2" x14ac:dyDescent="0.2">
      <c r="A15" s="1" t="s">
        <v>13</v>
      </c>
      <c r="B15" s="1" t="s">
        <v>216</v>
      </c>
    </row>
    <row r="16" spans="1:2" x14ac:dyDescent="0.2">
      <c r="A16" s="1" t="s">
        <v>14</v>
      </c>
      <c r="B16" s="1" t="s">
        <v>216</v>
      </c>
    </row>
    <row r="17" spans="1:2" x14ac:dyDescent="0.2">
      <c r="A17" s="1" t="s">
        <v>15</v>
      </c>
      <c r="B17" s="1" t="s">
        <v>215</v>
      </c>
    </row>
    <row r="18" spans="1:2" x14ac:dyDescent="0.2">
      <c r="A18" s="1" t="s">
        <v>16</v>
      </c>
      <c r="B18" s="1" t="s">
        <v>215</v>
      </c>
    </row>
    <row r="19" spans="1:2" x14ac:dyDescent="0.2">
      <c r="A19" s="1" t="s">
        <v>17</v>
      </c>
      <c r="B19" s="1" t="s">
        <v>209</v>
      </c>
    </row>
    <row r="20" spans="1:2" x14ac:dyDescent="0.2">
      <c r="A20" s="1" t="s">
        <v>18</v>
      </c>
      <c r="B20" s="1" t="s">
        <v>215</v>
      </c>
    </row>
    <row r="21" spans="1:2" x14ac:dyDescent="0.2">
      <c r="A21" s="1" t="s">
        <v>19</v>
      </c>
      <c r="B21" s="1" t="s">
        <v>213</v>
      </c>
    </row>
    <row r="22" spans="1:2" x14ac:dyDescent="0.2">
      <c r="A22" s="1" t="s">
        <v>20</v>
      </c>
      <c r="B22" s="1" t="s">
        <v>212</v>
      </c>
    </row>
    <row r="23" spans="1:2" x14ac:dyDescent="0.2">
      <c r="A23" s="1" t="s">
        <v>21</v>
      </c>
      <c r="B23" s="1" t="s">
        <v>212</v>
      </c>
    </row>
    <row r="24" spans="1:2" x14ac:dyDescent="0.2">
      <c r="A24" s="1" t="s">
        <v>22</v>
      </c>
      <c r="B24" s="1" t="s">
        <v>210</v>
      </c>
    </row>
    <row r="25" spans="1:2" x14ac:dyDescent="0.2">
      <c r="A25" s="1" t="s">
        <v>23</v>
      </c>
      <c r="B25" s="1" t="s">
        <v>214</v>
      </c>
    </row>
    <row r="26" spans="1:2" x14ac:dyDescent="0.2">
      <c r="A26" s="1" t="s">
        <v>24</v>
      </c>
      <c r="B26" s="1" t="s">
        <v>212</v>
      </c>
    </row>
    <row r="27" spans="1:2" x14ac:dyDescent="0.2">
      <c r="A27" s="1" t="s">
        <v>25</v>
      </c>
      <c r="B27" s="1" t="s">
        <v>214</v>
      </c>
    </row>
    <row r="28" spans="1:2" x14ac:dyDescent="0.2">
      <c r="A28" s="1" t="s">
        <v>26</v>
      </c>
      <c r="B28" s="1" t="s">
        <v>211</v>
      </c>
    </row>
    <row r="29" spans="1:2" x14ac:dyDescent="0.2">
      <c r="A29" s="1" t="s">
        <v>27</v>
      </c>
      <c r="B29" s="1" t="s">
        <v>209</v>
      </c>
    </row>
    <row r="30" spans="1:2" x14ac:dyDescent="0.2">
      <c r="A30" s="1" t="s">
        <v>28</v>
      </c>
      <c r="B30" s="1" t="s">
        <v>209</v>
      </c>
    </row>
    <row r="31" spans="1:2" x14ac:dyDescent="0.2">
      <c r="A31" s="1" t="s">
        <v>29</v>
      </c>
      <c r="B31" s="1" t="s">
        <v>210</v>
      </c>
    </row>
    <row r="32" spans="1:2" x14ac:dyDescent="0.2">
      <c r="A32" s="1" t="s">
        <v>30</v>
      </c>
      <c r="B32" s="1" t="s">
        <v>216</v>
      </c>
    </row>
    <row r="33" spans="1:2" x14ac:dyDescent="0.2">
      <c r="A33" s="1" t="s">
        <v>31</v>
      </c>
      <c r="B33" s="1" t="s">
        <v>214</v>
      </c>
    </row>
  </sheetData>
  <pageMargins left="0.7" right="0.7" top="0.75" bottom="0.75" header="0.3" footer="0.3"/>
  <headerFooter>
    <oddHeader>&amp;R&amp;"Calibri"&amp;10&amp;K000000 Business Use&amp;1#_x000D_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C2679-B122-42A8-B8CC-10EC1E1018FC}">
  <sheetPr codeName="Sheet7"/>
  <dimension ref="A1:V60"/>
  <sheetViews>
    <sheetView workbookViewId="0">
      <selection activeCell="B23" sqref="B23"/>
    </sheetView>
  </sheetViews>
  <sheetFormatPr baseColWidth="10" defaultColWidth="8.83203125" defaultRowHeight="16" x14ac:dyDescent="0.2"/>
  <cols>
    <col min="2" max="2" width="10.83203125" bestFit="1" customWidth="1"/>
    <col min="3" max="22" width="0" hidden="1" customWidth="1"/>
  </cols>
  <sheetData>
    <row r="1" spans="1:22" x14ac:dyDescent="0.2">
      <c r="A1" t="s">
        <v>51</v>
      </c>
      <c r="B1" t="s">
        <v>180</v>
      </c>
      <c r="C1" t="s">
        <v>181</v>
      </c>
      <c r="D1" t="s">
        <v>164</v>
      </c>
      <c r="E1" t="s">
        <v>182</v>
      </c>
      <c r="F1" t="s">
        <v>164</v>
      </c>
      <c r="G1" t="s">
        <v>183</v>
      </c>
      <c r="H1" t="s">
        <v>164</v>
      </c>
      <c r="I1" t="s">
        <v>184</v>
      </c>
      <c r="J1" t="s">
        <v>164</v>
      </c>
      <c r="K1" t="s">
        <v>185</v>
      </c>
      <c r="L1" t="s">
        <v>164</v>
      </c>
      <c r="M1" t="s">
        <v>186</v>
      </c>
      <c r="N1" t="s">
        <v>164</v>
      </c>
      <c r="O1" t="s">
        <v>187</v>
      </c>
      <c r="P1" t="s">
        <v>164</v>
      </c>
      <c r="Q1" t="s">
        <v>188</v>
      </c>
      <c r="R1" t="s">
        <v>164</v>
      </c>
      <c r="S1" t="s">
        <v>189</v>
      </c>
      <c r="T1" s="1" t="s">
        <v>164</v>
      </c>
      <c r="U1" s="1" t="s">
        <v>190</v>
      </c>
      <c r="V1" s="1" t="s">
        <v>164</v>
      </c>
    </row>
    <row r="2" spans="1:22" x14ac:dyDescent="0.2">
      <c r="A2">
        <v>1966</v>
      </c>
      <c r="B2" s="21">
        <f>'Points Per Year'!AI2</f>
        <v>0</v>
      </c>
      <c r="C2" s="18">
        <v>0.6</v>
      </c>
      <c r="D2">
        <f>COUNTIF('Winning % Over Time'!$B2:$AG2,"&gt;=0.6")</f>
        <v>10</v>
      </c>
      <c r="E2" s="19">
        <v>0.57499999999999996</v>
      </c>
      <c r="F2">
        <f>COUNTIF('Winning % Over Time'!$B2:$AG2,"&gt;=0.575")-COUNTIF('Winning % Over Time'!$B2:$AG2,"&gt;0.6")</f>
        <v>0</v>
      </c>
      <c r="G2" s="18">
        <v>0.55000000000000004</v>
      </c>
      <c r="H2">
        <f>COUNTIF('Winning % Over Time'!$B2:$AG2,"&gt;=0.55")-COUNTIF('Winning % Over Time'!$B2:$AG2,"&gt;0.575")</f>
        <v>1</v>
      </c>
      <c r="I2" s="19">
        <v>0.52500000000000002</v>
      </c>
      <c r="J2">
        <f>COUNTIF('Winning % Over Time'!$B2:$AG2,"&gt;=0.525")-COUNTIF('Winning % Over Time'!$B2:$AG2,"&gt;0.55")</f>
        <v>1</v>
      </c>
      <c r="K2" s="19">
        <v>0.5</v>
      </c>
      <c r="L2">
        <f>COUNTIF('Winning % Over Time'!$B2:$AG2,"&gt;=0.50")-COUNTIF('Winning % Over Time'!$B2:$AG2,"&gt;0.525")</f>
        <v>3</v>
      </c>
      <c r="M2" s="19">
        <v>0.47499999999999998</v>
      </c>
      <c r="N2">
        <f>COUNTIF('Winning % Over Time'!$B2:$AG2,"&gt;=0.475")-COUNTIF('Winning % Over Time'!$B2:$AG2,"&gt;0.50")</f>
        <v>3</v>
      </c>
      <c r="O2" s="19">
        <v>0.45</v>
      </c>
      <c r="P2">
        <f>COUNTIF('Winning % Over Time'!$B2:$AG2,"&gt;=0.45")-COUNTIF('Winning % Over Time'!$B2:$AG2,"&gt;0.475")</f>
        <v>0</v>
      </c>
      <c r="Q2" s="19">
        <v>0.42499999999999999</v>
      </c>
      <c r="R2">
        <f>COUNTIF('Winning % Over Time'!$B2:$AG2,"&gt;=0.425")-COUNTIF('Winning % Over Time'!$B2:$AG2,"&gt;0.45")</f>
        <v>1</v>
      </c>
      <c r="S2" s="19">
        <v>0.4</v>
      </c>
      <c r="T2">
        <f>COUNTIF('Winning % Over Time'!$B2:$AG2,"&gt;=0.40")-COUNTIF('Winning % Over Time'!$B2:$AG2,"&gt;0.425")</f>
        <v>0</v>
      </c>
      <c r="U2" s="19">
        <v>0.4</v>
      </c>
      <c r="V2">
        <f>COUNTIF('Winning % Over Time'!$B2:$AG2,"&lt;0.40")</f>
        <v>8</v>
      </c>
    </row>
    <row r="3" spans="1:22" x14ac:dyDescent="0.2">
      <c r="A3">
        <v>1967</v>
      </c>
      <c r="B3" s="21">
        <f>'Points Per Year'!AI3+SUM(B2)</f>
        <v>0</v>
      </c>
      <c r="C3" s="18">
        <v>0.6</v>
      </c>
      <c r="D3">
        <f>COUNTIF('Winning % Over Time'!$B3:$AG3, "&gt;=0.6")</f>
        <v>7</v>
      </c>
      <c r="E3" s="19">
        <v>0.57499999999999996</v>
      </c>
      <c r="F3">
        <f>COUNTIF('Winning % Over Time'!$B3:$AG3,"&gt;=0.575")-COUNTIF('Winning % Over Time'!$B3:$AG3,"&gt;0.6")</f>
        <v>0</v>
      </c>
      <c r="G3" s="18">
        <v>0.55000000000000004</v>
      </c>
      <c r="H3">
        <f>COUNTIF('Winning % Over Time'!$B3:$AG3,"&gt;=0.55")-COUNTIF('Winning % Over Time'!$B3:$AG3,"&gt;0.575")</f>
        <v>3</v>
      </c>
      <c r="I3" s="19">
        <v>0.52500000000000002</v>
      </c>
      <c r="J3">
        <f>COUNTIF('Winning % Over Time'!$B3:$AG3,"&gt;=0.525")-COUNTIF('Winning % Over Time'!$B3:$AG3,"&gt;0.55")</f>
        <v>1</v>
      </c>
      <c r="K3" s="19">
        <v>0.5</v>
      </c>
      <c r="L3">
        <f>COUNTIF('Winning % Over Time'!$B3:$AG3,"&gt;=0.50")-COUNTIF('Winning % Over Time'!$B3:$AG3,"&gt;0.525")</f>
        <v>1</v>
      </c>
      <c r="M3" s="19">
        <v>0.47499999999999998</v>
      </c>
      <c r="N3">
        <f>COUNTIF('Winning % Over Time'!$B3:$AG3,"&gt;=0.475")-COUNTIF('Winning % Over Time'!$B3:$AG3,"&gt;0.50")</f>
        <v>4</v>
      </c>
      <c r="O3" s="19">
        <v>0.45</v>
      </c>
      <c r="P3">
        <f>COUNTIF('Winning % Over Time'!$B3:$AG3,"&gt;=0.45")-COUNTIF('Winning % Over Time'!$B3:$AG3,"&gt;0.475")</f>
        <v>0</v>
      </c>
      <c r="Q3" s="19">
        <v>0.42499999999999999</v>
      </c>
      <c r="R3">
        <f>COUNTIF('Winning % Over Time'!$B3:$AG3,"&gt;=0.425")-COUNTIF('Winning % Over Time'!$B3:$AG3,"&gt;0.45")</f>
        <v>2</v>
      </c>
      <c r="S3" s="19">
        <v>0.4</v>
      </c>
      <c r="T3">
        <f>COUNTIF('Winning % Over Time'!$B3:$AG3,"&gt;=0.40")-COUNTIF('Winning % Over Time'!$B3:$AG3,"&gt;0.425")</f>
        <v>0</v>
      </c>
      <c r="U3" s="19">
        <v>0.4</v>
      </c>
      <c r="V3">
        <f>COUNTIF('Winning % Over Time'!$B3:$AG3,"&lt;0.40")</f>
        <v>8</v>
      </c>
    </row>
    <row r="4" spans="1:22" x14ac:dyDescent="0.2">
      <c r="A4">
        <v>1968</v>
      </c>
      <c r="B4" s="21">
        <f>'Points Per Year'!AI4+SUM(B3)</f>
        <v>0</v>
      </c>
      <c r="C4" s="18">
        <v>0.6</v>
      </c>
      <c r="D4">
        <f>COUNTIF('Winning % Over Time'!$B4:$AG4, "&gt;=0.6")</f>
        <v>8</v>
      </c>
      <c r="E4" s="19">
        <v>0.57499999999999996</v>
      </c>
      <c r="F4">
        <f>COUNTIF('Winning % Over Time'!$B4:$AG4,"&gt;=0.575")-COUNTIF('Winning % Over Time'!$B4:$AG4,"&gt;0.6")</f>
        <v>2</v>
      </c>
      <c r="G4" s="18">
        <v>0.55000000000000004</v>
      </c>
      <c r="H4">
        <f>COUNTIF('Winning % Over Time'!$B4:$AG4,"&gt;=0.55")-COUNTIF('Winning % Over Time'!$B4:$AG4,"&gt;0.575")</f>
        <v>0</v>
      </c>
      <c r="I4" s="19">
        <v>0.52500000000000002</v>
      </c>
      <c r="J4">
        <f>COUNTIF('Winning % Over Time'!$B4:$AG4,"&gt;=0.525")-COUNTIF('Winning % Over Time'!$B4:$AG4,"&gt;0.55")</f>
        <v>0</v>
      </c>
      <c r="K4" s="19">
        <v>0.5</v>
      </c>
      <c r="L4">
        <f>COUNTIF('Winning % Over Time'!$B4:$AG4,"&gt;=0.50")-COUNTIF('Winning % Over Time'!$B4:$AG4,"&gt;0.525")</f>
        <v>1</v>
      </c>
      <c r="M4" s="19">
        <v>0.47499999999999998</v>
      </c>
      <c r="N4">
        <f>COUNTIF('Winning % Over Time'!$B4:$AG4,"&gt;=0.475")-COUNTIF('Winning % Over Time'!$B4:$AG4,"&gt;0.50")</f>
        <v>1</v>
      </c>
      <c r="O4" s="19">
        <v>0.45</v>
      </c>
      <c r="P4">
        <f>COUNTIF('Winning % Over Time'!$B4:$AG4,"&gt;=0.45")-COUNTIF('Winning % Over Time'!$B4:$AG4,"&gt;0.475")</f>
        <v>1</v>
      </c>
      <c r="Q4" s="19">
        <v>0.42499999999999999</v>
      </c>
      <c r="R4">
        <f>COUNTIF('Winning % Over Time'!$B4:$AG4,"&gt;=0.425")-COUNTIF('Winning % Over Time'!$B4:$AG4,"&gt;0.45")</f>
        <v>1</v>
      </c>
      <c r="S4" s="19">
        <v>0.4</v>
      </c>
      <c r="T4">
        <f>COUNTIF('Winning % Over Time'!$B4:$AG4,"&gt;=0.40")-COUNTIF('Winning % Over Time'!$B4:$AG4,"&gt;0.425")</f>
        <v>2</v>
      </c>
      <c r="U4" s="19">
        <v>0.4</v>
      </c>
      <c r="V4">
        <f>COUNTIF('Winning % Over Time'!$B4:$AG4,"&lt;0.40")</f>
        <v>10</v>
      </c>
    </row>
    <row r="5" spans="1:22" x14ac:dyDescent="0.2">
      <c r="A5">
        <v>1969</v>
      </c>
      <c r="B5" s="21">
        <f>'Points Per Year'!AI5+SUM(B4)</f>
        <v>0</v>
      </c>
      <c r="C5" s="18">
        <v>0.6</v>
      </c>
      <c r="D5">
        <f>COUNTIF('Winning % Over Time'!$B5:$AG5, "&gt;=0.6")</f>
        <v>8</v>
      </c>
      <c r="E5" s="19">
        <v>0.57499999999999996</v>
      </c>
      <c r="F5">
        <f>COUNTIF('Winning % Over Time'!$B5:$AG5,"&gt;=0.575")-COUNTIF('Winning % Over Time'!$B5:$AG5,"&gt;0.6")</f>
        <v>1</v>
      </c>
      <c r="G5" s="18">
        <v>0.55000000000000004</v>
      </c>
      <c r="H5">
        <f>COUNTIF('Winning % Over Time'!$B5:$AG5,"&gt;=0.55")-COUNTIF('Winning % Over Time'!$B5:$AG5,"&gt;0.575")</f>
        <v>0</v>
      </c>
      <c r="I5" s="19">
        <v>0.52500000000000002</v>
      </c>
      <c r="J5">
        <f>COUNTIF('Winning % Over Time'!$B5:$AG5,"&gt;=0.525")-COUNTIF('Winning % Over Time'!$B5:$AG5,"&gt;0.55")</f>
        <v>0</v>
      </c>
      <c r="K5" s="19">
        <v>0.5</v>
      </c>
      <c r="L5">
        <f>COUNTIF('Winning % Over Time'!$B5:$AG5,"&gt;=0.50")-COUNTIF('Winning % Over Time'!$B5:$AG5,"&gt;0.525")</f>
        <v>2</v>
      </c>
      <c r="M5" s="19">
        <v>0.47499999999999998</v>
      </c>
      <c r="N5">
        <f>COUNTIF('Winning % Over Time'!$B5:$AG5,"&gt;=0.475")-COUNTIF('Winning % Over Time'!$B5:$AG5,"&gt;0.50")</f>
        <v>0</v>
      </c>
      <c r="O5" s="19">
        <v>0.45</v>
      </c>
      <c r="P5">
        <f>COUNTIF('Winning % Over Time'!$B5:$AG5,"&gt;=0.45")-COUNTIF('Winning % Over Time'!$B5:$AG5,"&gt;0.475")</f>
        <v>3</v>
      </c>
      <c r="Q5" s="19">
        <v>0.42499999999999999</v>
      </c>
      <c r="R5">
        <f>COUNTIF('Winning % Over Time'!$B5:$AG5,"&gt;=0.425")-COUNTIF('Winning % Over Time'!$B5:$AG5,"&gt;0.45")</f>
        <v>1</v>
      </c>
      <c r="S5" s="19">
        <v>0.4</v>
      </c>
      <c r="T5">
        <f>COUNTIF('Winning % Over Time'!$B5:$AG5,"&gt;=0.40")-COUNTIF('Winning % Over Time'!$B5:$AG5,"&gt;0.425")</f>
        <v>0</v>
      </c>
      <c r="U5" s="19">
        <v>0.4</v>
      </c>
      <c r="V5">
        <f>COUNTIF('Winning % Over Time'!$B5:$AG5,"&lt;0.40")</f>
        <v>11</v>
      </c>
    </row>
    <row r="6" spans="1:22" x14ac:dyDescent="0.2">
      <c r="A6">
        <v>1970</v>
      </c>
      <c r="B6" s="21">
        <f>'Points Per Year'!AI6+SUM(B5)</f>
        <v>0</v>
      </c>
      <c r="C6" s="18">
        <v>0.6</v>
      </c>
      <c r="D6">
        <f>COUNTIF('Winning % Over Time'!$B6:$AG6, "&gt;=0.6")</f>
        <v>7</v>
      </c>
      <c r="E6" s="19">
        <v>0.57499999999999996</v>
      </c>
      <c r="F6">
        <f>COUNTIF('Winning % Over Time'!$B6:$AG6,"&gt;=0.575")-COUNTIF('Winning % Over Time'!$B6:$AG6,"&gt;0.6")</f>
        <v>3</v>
      </c>
      <c r="G6" s="18">
        <v>0.55000000000000004</v>
      </c>
      <c r="H6">
        <f>COUNTIF('Winning % Over Time'!$B6:$AG6,"&gt;=0.55")-COUNTIF('Winning % Over Time'!$B6:$AG6,"&gt;0.575")</f>
        <v>1</v>
      </c>
      <c r="I6" s="19">
        <v>0.52500000000000002</v>
      </c>
      <c r="J6">
        <f>COUNTIF('Winning % Over Time'!$B6:$AG6,"&gt;=0.525")-COUNTIF('Winning % Over Time'!$B6:$AG6,"&gt;0.55")</f>
        <v>2</v>
      </c>
      <c r="K6" s="19">
        <v>0.5</v>
      </c>
      <c r="L6">
        <f>COUNTIF('Winning % Over Time'!$B6:$AG6,"&gt;=0.50")-COUNTIF('Winning % Over Time'!$B6:$AG6,"&gt;0.525")</f>
        <v>1</v>
      </c>
      <c r="M6" s="19">
        <v>0.47499999999999998</v>
      </c>
      <c r="N6">
        <f>COUNTIF('Winning % Over Time'!$B6:$AG6,"&gt;=0.475")-COUNTIF('Winning % Over Time'!$B6:$AG6,"&gt;0.50")</f>
        <v>1</v>
      </c>
      <c r="O6" s="19">
        <v>0.45</v>
      </c>
      <c r="P6">
        <f>COUNTIF('Winning % Over Time'!$B6:$AG6,"&gt;=0.45")-COUNTIF('Winning % Over Time'!$B6:$AG6,"&gt;0.475")</f>
        <v>1</v>
      </c>
      <c r="Q6" s="19">
        <v>0.42499999999999999</v>
      </c>
      <c r="R6">
        <f>COUNTIF('Winning % Over Time'!$B6:$AG6,"&gt;=0.425")-COUNTIF('Winning % Over Time'!$B6:$AG6,"&gt;0.45")</f>
        <v>2</v>
      </c>
      <c r="S6" s="19">
        <v>0.4</v>
      </c>
      <c r="T6">
        <f>COUNTIF('Winning % Over Time'!$B6:$AG6,"&gt;=0.40")-COUNTIF('Winning % Over Time'!$B6:$AG6,"&gt;0.425")</f>
        <v>0</v>
      </c>
      <c r="U6" s="19">
        <v>0.4</v>
      </c>
      <c r="V6">
        <f>COUNTIF('Winning % Over Time'!$B6:$AG6,"&lt;0.40")</f>
        <v>10</v>
      </c>
    </row>
    <row r="7" spans="1:22" x14ac:dyDescent="0.2">
      <c r="A7">
        <v>1971</v>
      </c>
      <c r="B7" s="21">
        <f>'Points Per Year'!AI7+SUM(B6)</f>
        <v>0</v>
      </c>
      <c r="C7" s="18">
        <v>0.6</v>
      </c>
      <c r="D7">
        <f>COUNTIF('Winning % Over Time'!$B7:$AG7, "&gt;=0.6")</f>
        <v>7</v>
      </c>
      <c r="E7" s="19">
        <v>0.57499999999999996</v>
      </c>
      <c r="F7">
        <f>COUNTIF('Winning % Over Time'!$B7:$AG7,"&gt;=0.575")-COUNTIF('Winning % Over Time'!$B7:$AG7,"&gt;0.6")</f>
        <v>0</v>
      </c>
      <c r="G7" s="18">
        <v>0.55000000000000004</v>
      </c>
      <c r="H7">
        <f>COUNTIF('Winning % Over Time'!$B7:$AG7,"&gt;=0.55")-COUNTIF('Winning % Over Time'!$B7:$AG7,"&gt;0.575")</f>
        <v>2</v>
      </c>
      <c r="I7" s="19">
        <v>0.52500000000000002</v>
      </c>
      <c r="J7">
        <f>COUNTIF('Winning % Over Time'!$B7:$AG7,"&gt;=0.525")-COUNTIF('Winning % Over Time'!$B7:$AG7,"&gt;0.55")</f>
        <v>2</v>
      </c>
      <c r="K7" s="19">
        <v>0.5</v>
      </c>
      <c r="L7">
        <f>COUNTIF('Winning % Over Time'!$B7:$AG7,"&gt;=0.50")-COUNTIF('Winning % Over Time'!$B7:$AG7,"&gt;0.525")</f>
        <v>3</v>
      </c>
      <c r="M7" s="19">
        <v>0.47499999999999998</v>
      </c>
      <c r="N7">
        <f>COUNTIF('Winning % Over Time'!$B7:$AG7,"&gt;=0.475")-COUNTIF('Winning % Over Time'!$B7:$AG7,"&gt;0.50")</f>
        <v>2</v>
      </c>
      <c r="O7" s="19">
        <v>0.45</v>
      </c>
      <c r="P7">
        <f>COUNTIF('Winning % Over Time'!$B7:$AG7,"&gt;=0.45")-COUNTIF('Winning % Over Time'!$B7:$AG7,"&gt;0.475")</f>
        <v>0</v>
      </c>
      <c r="Q7" s="19">
        <v>0.42499999999999999</v>
      </c>
      <c r="R7">
        <f>COUNTIF('Winning % Over Time'!$B7:$AG7,"&gt;=0.425")-COUNTIF('Winning % Over Time'!$B7:$AG7,"&gt;0.45")</f>
        <v>1</v>
      </c>
      <c r="S7" s="19">
        <v>0.4</v>
      </c>
      <c r="T7">
        <f>COUNTIF('Winning % Over Time'!$B7:$AG7,"&gt;=0.40")-COUNTIF('Winning % Over Time'!$B7:$AG7,"&gt;0.425")</f>
        <v>2</v>
      </c>
      <c r="U7" s="19">
        <v>0.4</v>
      </c>
      <c r="V7">
        <f>COUNTIF('Winning % Over Time'!$B7:$AG7,"&lt;0.40")</f>
        <v>9</v>
      </c>
    </row>
    <row r="8" spans="1:22" x14ac:dyDescent="0.2">
      <c r="A8">
        <v>1972</v>
      </c>
      <c r="B8" s="21">
        <f>'Points Per Year'!AI8+SUM(B7)</f>
        <v>0</v>
      </c>
      <c r="C8" s="18">
        <v>0.6</v>
      </c>
      <c r="D8">
        <f>COUNTIF('Winning % Over Time'!$B8:$AG8, "&gt;=0.6")</f>
        <v>7</v>
      </c>
      <c r="E8" s="19">
        <v>0.57499999999999996</v>
      </c>
      <c r="F8">
        <f>COUNTIF('Winning % Over Time'!$B8:$AG8,"&gt;=0.575")-COUNTIF('Winning % Over Time'!$B8:$AG8,"&gt;0.6")</f>
        <v>1</v>
      </c>
      <c r="G8" s="18">
        <v>0.55000000000000004</v>
      </c>
      <c r="H8">
        <f>COUNTIF('Winning % Over Time'!$B8:$AG8,"&gt;=0.55")-COUNTIF('Winning % Over Time'!$B8:$AG8,"&gt;0.575")</f>
        <v>1</v>
      </c>
      <c r="I8" s="19">
        <v>0.52500000000000002</v>
      </c>
      <c r="J8">
        <f>COUNTIF('Winning % Over Time'!$B8:$AG8,"&gt;=0.525")-COUNTIF('Winning % Over Time'!$B8:$AG8,"&gt;0.55")</f>
        <v>2</v>
      </c>
      <c r="K8" s="19">
        <v>0.5</v>
      </c>
      <c r="L8">
        <f>COUNTIF('Winning % Over Time'!$B8:$AG8,"&gt;=0.50")-COUNTIF('Winning % Over Time'!$B8:$AG8,"&gt;0.525")</f>
        <v>3</v>
      </c>
      <c r="M8" s="19">
        <v>0.47499999999999998</v>
      </c>
      <c r="N8">
        <f>COUNTIF('Winning % Over Time'!$B8:$AG8,"&gt;=0.475")-COUNTIF('Winning % Over Time'!$B8:$AG8,"&gt;0.50")</f>
        <v>0</v>
      </c>
      <c r="O8" s="19">
        <v>0.45</v>
      </c>
      <c r="P8">
        <f>COUNTIF('Winning % Over Time'!$B8:$AG8,"&gt;=0.45")-COUNTIF('Winning % Over Time'!$B8:$AG8,"&gt;0.475")</f>
        <v>1</v>
      </c>
      <c r="Q8" s="19">
        <v>0.42499999999999999</v>
      </c>
      <c r="R8">
        <f>COUNTIF('Winning % Over Time'!$B8:$AG8,"&gt;=0.425")-COUNTIF('Winning % Over Time'!$B8:$AG8,"&gt;0.45")</f>
        <v>1</v>
      </c>
      <c r="S8" s="19">
        <v>0.4</v>
      </c>
      <c r="T8">
        <f>COUNTIF('Winning % Over Time'!$B8:$AG8,"&gt;=0.40")-COUNTIF('Winning % Over Time'!$B8:$AG8,"&gt;0.425")</f>
        <v>0</v>
      </c>
      <c r="U8" s="19">
        <v>0.4</v>
      </c>
      <c r="V8">
        <f>COUNTIF('Winning % Over Time'!$B8:$AG8,"&lt;0.40")</f>
        <v>10</v>
      </c>
    </row>
    <row r="9" spans="1:22" x14ac:dyDescent="0.2">
      <c r="A9">
        <v>1973</v>
      </c>
      <c r="B9" s="21">
        <f>'Points Per Year'!AI9+SUM(B8)</f>
        <v>0</v>
      </c>
      <c r="C9" s="18">
        <v>0.6</v>
      </c>
      <c r="D9">
        <f>COUNTIF('Winning % Over Time'!$B9:$AG9, "&gt;=0.6")</f>
        <v>7</v>
      </c>
      <c r="E9" s="19">
        <v>0.57499999999999996</v>
      </c>
      <c r="F9">
        <f>COUNTIF('Winning % Over Time'!$B9:$AG9,"&gt;=0.575")-COUNTIF('Winning % Over Time'!$B9:$AG9,"&gt;0.6")</f>
        <v>0</v>
      </c>
      <c r="G9" s="18">
        <v>0.55000000000000004</v>
      </c>
      <c r="H9">
        <f>COUNTIF('Winning % Over Time'!$B9:$AG9,"&gt;=0.55")-COUNTIF('Winning % Over Time'!$B9:$AG9,"&gt;0.575")</f>
        <v>3</v>
      </c>
      <c r="I9" s="19">
        <v>0.52500000000000002</v>
      </c>
      <c r="J9">
        <f>COUNTIF('Winning % Over Time'!$B9:$AG9,"&gt;=0.525")-COUNTIF('Winning % Over Time'!$B9:$AG9,"&gt;0.55")</f>
        <v>1</v>
      </c>
      <c r="K9" s="19">
        <v>0.5</v>
      </c>
      <c r="L9">
        <f>COUNTIF('Winning % Over Time'!$B9:$AG9,"&gt;=0.50")-COUNTIF('Winning % Over Time'!$B9:$AG9,"&gt;0.525")</f>
        <v>2</v>
      </c>
      <c r="M9" s="19">
        <v>0.47499999999999998</v>
      </c>
      <c r="N9">
        <f>COUNTIF('Winning % Over Time'!$B9:$AG9,"&gt;=0.475")-COUNTIF('Winning % Over Time'!$B9:$AG9,"&gt;0.50")</f>
        <v>0</v>
      </c>
      <c r="O9" s="19">
        <v>0.45</v>
      </c>
      <c r="P9">
        <f>COUNTIF('Winning % Over Time'!$B9:$AG9,"&gt;=0.45")-COUNTIF('Winning % Over Time'!$B9:$AG9,"&gt;0.475")</f>
        <v>2</v>
      </c>
      <c r="Q9" s="19">
        <v>0.42499999999999999</v>
      </c>
      <c r="R9">
        <f>COUNTIF('Winning % Over Time'!$B9:$AG9,"&gt;=0.425")-COUNTIF('Winning % Over Time'!$B9:$AG9,"&gt;0.45")</f>
        <v>1</v>
      </c>
      <c r="S9" s="19">
        <v>0.4</v>
      </c>
      <c r="T9">
        <f>COUNTIF('Winning % Over Time'!$B9:$AG9,"&gt;=0.40")-COUNTIF('Winning % Over Time'!$B9:$AG9,"&gt;0.425")</f>
        <v>2</v>
      </c>
      <c r="U9" s="19">
        <v>0.4</v>
      </c>
      <c r="V9">
        <f>COUNTIF('Winning % Over Time'!$B9:$AG9,"&lt;0.40")</f>
        <v>8</v>
      </c>
    </row>
    <row r="10" spans="1:22" x14ac:dyDescent="0.2">
      <c r="A10">
        <v>1974</v>
      </c>
      <c r="B10" s="21">
        <f>'Points Per Year'!AI10+SUM(B9)</f>
        <v>0</v>
      </c>
      <c r="C10" s="18">
        <v>0.6</v>
      </c>
      <c r="D10">
        <f>COUNTIF('Winning % Over Time'!$B10:$AG10, "&gt;=0.6")</f>
        <v>6</v>
      </c>
      <c r="E10" s="19">
        <v>0.57499999999999996</v>
      </c>
      <c r="F10">
        <f>COUNTIF('Winning % Over Time'!$B10:$AG10,"&gt;=0.575")-COUNTIF('Winning % Over Time'!$B10:$AG10,"&gt;0.6")</f>
        <v>3</v>
      </c>
      <c r="G10" s="18">
        <v>0.55000000000000004</v>
      </c>
      <c r="H10">
        <f>COUNTIF('Winning % Over Time'!$B10:$AG10,"&gt;=0.55")-COUNTIF('Winning % Over Time'!$B10:$AG10,"&gt;0.575")</f>
        <v>0</v>
      </c>
      <c r="I10" s="19">
        <v>0.52500000000000002</v>
      </c>
      <c r="J10">
        <f>COUNTIF('Winning % Over Time'!$B10:$AG10,"&gt;=0.525")-COUNTIF('Winning % Over Time'!$B10:$AG10,"&gt;0.55")</f>
        <v>1</v>
      </c>
      <c r="K10" s="19">
        <v>0.5</v>
      </c>
      <c r="L10">
        <f>COUNTIF('Winning % Over Time'!$B10:$AG10,"&gt;=0.50")-COUNTIF('Winning % Over Time'!$B10:$AG10,"&gt;0.525")</f>
        <v>3</v>
      </c>
      <c r="M10" s="19">
        <v>0.47499999999999998</v>
      </c>
      <c r="N10">
        <f>COUNTIF('Winning % Over Time'!$B10:$AG10,"&gt;=0.475")-COUNTIF('Winning % Over Time'!$B10:$AG10,"&gt;0.50")</f>
        <v>1</v>
      </c>
      <c r="O10" s="19">
        <v>0.45</v>
      </c>
      <c r="P10">
        <f>COUNTIF('Winning % Over Time'!$B10:$AG10,"&gt;=0.45")-COUNTIF('Winning % Over Time'!$B10:$AG10,"&gt;0.475")</f>
        <v>2</v>
      </c>
      <c r="Q10" s="19">
        <v>0.42499999999999999</v>
      </c>
      <c r="R10">
        <f>COUNTIF('Winning % Over Time'!$B10:$AG10,"&gt;=0.425")-COUNTIF('Winning % Over Time'!$B10:$AG10,"&gt;0.45")</f>
        <v>1</v>
      </c>
      <c r="S10" s="19">
        <v>0.4</v>
      </c>
      <c r="T10">
        <f>COUNTIF('Winning % Over Time'!$B10:$AG10,"&gt;=0.40")-COUNTIF('Winning % Over Time'!$B10:$AG10,"&gt;0.425")</f>
        <v>0</v>
      </c>
      <c r="U10" s="19">
        <v>0.4</v>
      </c>
      <c r="V10">
        <f>COUNTIF('Winning % Over Time'!$B10:$AG10,"&lt;0.40")</f>
        <v>9</v>
      </c>
    </row>
    <row r="11" spans="1:22" x14ac:dyDescent="0.2">
      <c r="A11">
        <v>1975</v>
      </c>
      <c r="B11" s="21">
        <f>'Points Per Year'!AI11+SUM(B10)</f>
        <v>0</v>
      </c>
      <c r="C11" s="18">
        <v>0.6</v>
      </c>
      <c r="D11">
        <f>COUNTIF('Winning % Over Time'!$B11:$AG11, "&gt;=0.6")</f>
        <v>6</v>
      </c>
      <c r="E11" s="19">
        <v>0.57499999999999996</v>
      </c>
      <c r="F11">
        <f>COUNTIF('Winning % Over Time'!$B11:$AG11,"&gt;=0.575")-COUNTIF('Winning % Over Time'!$B11:$AG11,"&gt;0.6")</f>
        <v>3</v>
      </c>
      <c r="G11" s="18">
        <v>0.55000000000000004</v>
      </c>
      <c r="H11">
        <f>COUNTIF('Winning % Over Time'!$B11:$AG11,"&gt;=0.55")-COUNTIF('Winning % Over Time'!$B11:$AG11,"&gt;0.575")</f>
        <v>0</v>
      </c>
      <c r="I11" s="19">
        <v>0.52500000000000002</v>
      </c>
      <c r="J11">
        <f>COUNTIF('Winning % Over Time'!$B11:$AG11,"&gt;=0.525")-COUNTIF('Winning % Over Time'!$B11:$AG11,"&gt;0.55")</f>
        <v>0</v>
      </c>
      <c r="K11" s="19">
        <v>0.5</v>
      </c>
      <c r="L11">
        <f>COUNTIF('Winning % Over Time'!$B11:$AG11,"&gt;=0.50")-COUNTIF('Winning % Over Time'!$B11:$AG11,"&gt;0.525")</f>
        <v>4</v>
      </c>
      <c r="M11" s="19">
        <v>0.47499999999999998</v>
      </c>
      <c r="N11">
        <f>COUNTIF('Winning % Over Time'!$B11:$AG11,"&gt;=0.475")-COUNTIF('Winning % Over Time'!$B11:$AG11,"&gt;0.50")</f>
        <v>3</v>
      </c>
      <c r="O11" s="19">
        <v>0.45</v>
      </c>
      <c r="P11">
        <f>COUNTIF('Winning % Over Time'!$B11:$AG11,"&gt;=0.45")-COUNTIF('Winning % Over Time'!$B11:$AG11,"&gt;0.475")</f>
        <v>0</v>
      </c>
      <c r="Q11" s="19">
        <v>0.42499999999999999</v>
      </c>
      <c r="R11">
        <f>COUNTIF('Winning % Over Time'!$B11:$AG11,"&gt;=0.425")-COUNTIF('Winning % Over Time'!$B11:$AG11,"&gt;0.45")</f>
        <v>1</v>
      </c>
      <c r="S11" s="19">
        <v>0.4</v>
      </c>
      <c r="T11">
        <f>COUNTIF('Winning % Over Time'!$B11:$AG11,"&gt;=0.40")-COUNTIF('Winning % Over Time'!$B11:$AG11,"&gt;0.425")</f>
        <v>1</v>
      </c>
      <c r="U11" s="19">
        <v>0.4</v>
      </c>
      <c r="V11">
        <f>COUNTIF('Winning % Over Time'!$B11:$AG11,"&lt;0.40")</f>
        <v>9</v>
      </c>
    </row>
    <row r="12" spans="1:22" x14ac:dyDescent="0.2">
      <c r="A12">
        <v>1976</v>
      </c>
      <c r="B12" s="21">
        <f>'Points Per Year'!AI12+SUM(B11)</f>
        <v>0</v>
      </c>
      <c r="C12" s="18">
        <v>0.6</v>
      </c>
      <c r="D12">
        <f>COUNTIF('Winning % Over Time'!$B12:$AG12, "&gt;=0.6")</f>
        <v>6</v>
      </c>
      <c r="E12" s="19">
        <v>0.57499999999999996</v>
      </c>
      <c r="F12">
        <f>COUNTIF('Winning % Over Time'!$B12:$AG12,"&gt;=0.575")-COUNTIF('Winning % Over Time'!$B12:$AG12,"&gt;0.6")</f>
        <v>3</v>
      </c>
      <c r="G12" s="18">
        <v>0.55000000000000004</v>
      </c>
      <c r="H12">
        <f>COUNTIF('Winning % Over Time'!$B12:$AG12,"&gt;=0.55")-COUNTIF('Winning % Over Time'!$B12:$AG12,"&gt;0.575")</f>
        <v>0</v>
      </c>
      <c r="I12" s="19">
        <v>0.52500000000000002</v>
      </c>
      <c r="J12">
        <f>COUNTIF('Winning % Over Time'!$B12:$AG12,"&gt;=0.525")-COUNTIF('Winning % Over Time'!$B12:$AG12,"&gt;0.55")</f>
        <v>1</v>
      </c>
      <c r="K12" s="19">
        <v>0.5</v>
      </c>
      <c r="L12">
        <f>COUNTIF('Winning % Over Time'!$B12:$AG12,"&gt;=0.50")-COUNTIF('Winning % Over Time'!$B12:$AG12,"&gt;0.525")</f>
        <v>5</v>
      </c>
      <c r="M12" s="19">
        <v>0.47499999999999998</v>
      </c>
      <c r="N12">
        <f>COUNTIF('Winning % Over Time'!$B12:$AG12,"&gt;=0.475")-COUNTIF('Winning % Over Time'!$B12:$AG12,"&gt;0.50")</f>
        <v>0</v>
      </c>
      <c r="O12" s="19">
        <v>0.45</v>
      </c>
      <c r="P12">
        <f>COUNTIF('Winning % Over Time'!$B12:$AG12,"&gt;=0.45")-COUNTIF('Winning % Over Time'!$B12:$AG12,"&gt;0.475")</f>
        <v>1</v>
      </c>
      <c r="Q12" s="19">
        <v>0.42499999999999999</v>
      </c>
      <c r="R12">
        <f>COUNTIF('Winning % Over Time'!$B12:$AG12,"&gt;=0.425")-COUNTIF('Winning % Over Time'!$B12:$AG12,"&gt;0.45")</f>
        <v>1</v>
      </c>
      <c r="S12" s="19">
        <v>0.4</v>
      </c>
      <c r="T12">
        <f>COUNTIF('Winning % Over Time'!$B12:$AG12,"&gt;=0.40")-COUNTIF('Winning % Over Time'!$B12:$AG12,"&gt;0.425")</f>
        <v>1</v>
      </c>
      <c r="U12" s="19">
        <v>0.4</v>
      </c>
      <c r="V12">
        <f>COUNTIF('Winning % Over Time'!$B12:$AG12,"&lt;0.40")</f>
        <v>10</v>
      </c>
    </row>
    <row r="13" spans="1:22" x14ac:dyDescent="0.2">
      <c r="A13">
        <v>1977</v>
      </c>
      <c r="B13" s="21">
        <f>'Points Per Year'!AI13+SUM(B12)</f>
        <v>0</v>
      </c>
      <c r="C13" s="18">
        <v>0.6</v>
      </c>
      <c r="D13">
        <f>COUNTIF('Winning % Over Time'!$B13:$AG13, "&gt;=0.6")</f>
        <v>5</v>
      </c>
      <c r="E13" s="19">
        <v>0.57499999999999996</v>
      </c>
      <c r="F13">
        <f>COUNTIF('Winning % Over Time'!$B13:$AG13,"&gt;=0.575")-COUNTIF('Winning % Over Time'!$B13:$AG13,"&gt;0.6")</f>
        <v>2</v>
      </c>
      <c r="G13" s="18">
        <v>0.55000000000000004</v>
      </c>
      <c r="H13">
        <f>COUNTIF('Winning % Over Time'!$B13:$AG13,"&gt;=0.55")-COUNTIF('Winning % Over Time'!$B13:$AG13,"&gt;0.575")</f>
        <v>2</v>
      </c>
      <c r="I13" s="19">
        <v>0.52500000000000002</v>
      </c>
      <c r="J13">
        <f>COUNTIF('Winning % Over Time'!$B13:$AG13,"&gt;=0.525")-COUNTIF('Winning % Over Time'!$B13:$AG13,"&gt;0.55")</f>
        <v>2</v>
      </c>
      <c r="K13" s="19">
        <v>0.5</v>
      </c>
      <c r="L13">
        <f>COUNTIF('Winning % Over Time'!$B13:$AG13,"&gt;=0.50")-COUNTIF('Winning % Over Time'!$B13:$AG13,"&gt;0.525")</f>
        <v>2</v>
      </c>
      <c r="M13" s="19">
        <v>0.47499999999999998</v>
      </c>
      <c r="N13">
        <f>COUNTIF('Winning % Over Time'!$B13:$AG13,"&gt;=0.475")-COUNTIF('Winning % Over Time'!$B13:$AG13,"&gt;0.50")</f>
        <v>3</v>
      </c>
      <c r="O13" s="19">
        <v>0.45</v>
      </c>
      <c r="P13">
        <f>COUNTIF('Winning % Over Time'!$B13:$AG13,"&gt;=0.45")-COUNTIF('Winning % Over Time'!$B13:$AG13,"&gt;0.475")</f>
        <v>0</v>
      </c>
      <c r="Q13" s="19">
        <v>0.42499999999999999</v>
      </c>
      <c r="R13">
        <f>COUNTIF('Winning % Over Time'!$B13:$AG13,"&gt;=0.425")-COUNTIF('Winning % Over Time'!$B13:$AG13,"&gt;0.45")</f>
        <v>3</v>
      </c>
      <c r="S13" s="19">
        <v>0.4</v>
      </c>
      <c r="T13">
        <f>COUNTIF('Winning % Over Time'!$B13:$AG13,"&gt;=0.40")-COUNTIF('Winning % Over Time'!$B13:$AG13,"&gt;0.425")</f>
        <v>0</v>
      </c>
      <c r="U13" s="19">
        <v>0.4</v>
      </c>
      <c r="V13">
        <f>COUNTIF('Winning % Over Time'!$B13:$AG13,"&lt;0.40")</f>
        <v>10</v>
      </c>
    </row>
    <row r="14" spans="1:22" x14ac:dyDescent="0.2">
      <c r="A14">
        <v>1978</v>
      </c>
      <c r="B14" s="21">
        <f>'Points Per Year'!AI14+SUM(B13)</f>
        <v>0</v>
      </c>
      <c r="C14" s="18">
        <v>0.6</v>
      </c>
      <c r="D14">
        <f>COUNTIF('Winning % Over Time'!$B14:$AG14, "&gt;=0.6")</f>
        <v>6</v>
      </c>
      <c r="E14" s="19">
        <v>0.57499999999999996</v>
      </c>
      <c r="F14">
        <f>COUNTIF('Winning % Over Time'!$B14:$AG14,"&gt;=0.575")-COUNTIF('Winning % Over Time'!$B14:$AG14,"&gt;0.6")</f>
        <v>1</v>
      </c>
      <c r="G14" s="18">
        <v>0.55000000000000004</v>
      </c>
      <c r="H14">
        <f>COUNTIF('Winning % Over Time'!$B14:$AG14,"&gt;=0.55")-COUNTIF('Winning % Over Time'!$B14:$AG14,"&gt;0.575")</f>
        <v>1</v>
      </c>
      <c r="I14" s="19">
        <v>0.52500000000000002</v>
      </c>
      <c r="J14">
        <f>COUNTIF('Winning % Over Time'!$B14:$AG14,"&gt;=0.525")-COUNTIF('Winning % Over Time'!$B14:$AG14,"&gt;0.55")</f>
        <v>2</v>
      </c>
      <c r="K14" s="19">
        <v>0.5</v>
      </c>
      <c r="L14">
        <f>COUNTIF('Winning % Over Time'!$B14:$AG14,"&gt;=0.50")-COUNTIF('Winning % Over Time'!$B14:$AG14,"&gt;0.525")</f>
        <v>1</v>
      </c>
      <c r="M14" s="19">
        <v>0.47499999999999998</v>
      </c>
      <c r="N14">
        <f>COUNTIF('Winning % Over Time'!$B14:$AG14,"&gt;=0.475")-COUNTIF('Winning % Over Time'!$B14:$AG14,"&gt;0.50")</f>
        <v>3</v>
      </c>
      <c r="O14" s="19">
        <v>0.45</v>
      </c>
      <c r="P14">
        <f>COUNTIF('Winning % Over Time'!$B14:$AG14,"&gt;=0.45")-COUNTIF('Winning % Over Time'!$B14:$AG14,"&gt;0.475")</f>
        <v>2</v>
      </c>
      <c r="Q14" s="19">
        <v>0.42499999999999999</v>
      </c>
      <c r="R14">
        <f>COUNTIF('Winning % Over Time'!$B14:$AG14,"&gt;=0.425")-COUNTIF('Winning % Over Time'!$B14:$AG14,"&gt;0.45")</f>
        <v>2</v>
      </c>
      <c r="S14" s="19">
        <v>0.4</v>
      </c>
      <c r="T14">
        <f>COUNTIF('Winning % Over Time'!$B14:$AG14,"&gt;=0.40")-COUNTIF('Winning % Over Time'!$B14:$AG14,"&gt;0.425")</f>
        <v>2</v>
      </c>
      <c r="U14" s="19">
        <v>0.4</v>
      </c>
      <c r="V14">
        <f>COUNTIF('Winning % Over Time'!$B14:$AG14,"&lt;0.40")</f>
        <v>8</v>
      </c>
    </row>
    <row r="15" spans="1:22" x14ac:dyDescent="0.2">
      <c r="A15">
        <v>1979</v>
      </c>
      <c r="B15" s="21">
        <f>'Points Per Year'!AI15+SUM(B14)</f>
        <v>0</v>
      </c>
      <c r="C15" s="18">
        <v>0.6</v>
      </c>
      <c r="D15">
        <f>COUNTIF('Winning % Over Time'!$B15:$AG15, "&gt;=0.6")</f>
        <v>5</v>
      </c>
      <c r="E15" s="19">
        <v>0.57499999999999996</v>
      </c>
      <c r="F15">
        <f>COUNTIF('Winning % Over Time'!$B15:$AG15,"&gt;=0.575")-COUNTIF('Winning % Over Time'!$B15:$AG15,"&gt;0.6")</f>
        <v>2</v>
      </c>
      <c r="G15" s="18">
        <v>0.55000000000000004</v>
      </c>
      <c r="H15">
        <f>COUNTIF('Winning % Over Time'!$B15:$AG15,"&gt;=0.55")-COUNTIF('Winning % Over Time'!$B15:$AG15,"&gt;0.575")</f>
        <v>2</v>
      </c>
      <c r="I15" s="19">
        <v>0.52500000000000002</v>
      </c>
      <c r="J15">
        <f>COUNTIF('Winning % Over Time'!$B15:$AG15,"&gt;=0.525")-COUNTIF('Winning % Over Time'!$B15:$AG15,"&gt;0.55")</f>
        <v>1</v>
      </c>
      <c r="K15" s="19">
        <v>0.5</v>
      </c>
      <c r="L15">
        <f>COUNTIF('Winning % Over Time'!$B15:$AG15,"&gt;=0.50")-COUNTIF('Winning % Over Time'!$B15:$AG15,"&gt;0.525")</f>
        <v>1</v>
      </c>
      <c r="M15" s="19">
        <v>0.47499999999999998</v>
      </c>
      <c r="N15">
        <f>COUNTIF('Winning % Over Time'!$B15:$AG15,"&gt;=0.475")-COUNTIF('Winning % Over Time'!$B15:$AG15,"&gt;0.50")</f>
        <v>3</v>
      </c>
      <c r="O15" s="19">
        <v>0.45</v>
      </c>
      <c r="P15">
        <f>COUNTIF('Winning % Over Time'!$B15:$AG15,"&gt;=0.45")-COUNTIF('Winning % Over Time'!$B15:$AG15,"&gt;0.475")</f>
        <v>4</v>
      </c>
      <c r="Q15" s="19">
        <v>0.42499999999999999</v>
      </c>
      <c r="R15">
        <f>COUNTIF('Winning % Over Time'!$B15:$AG15,"&gt;=0.425")-COUNTIF('Winning % Over Time'!$B15:$AG15,"&gt;0.45")</f>
        <v>4</v>
      </c>
      <c r="S15" s="19">
        <v>0.4</v>
      </c>
      <c r="T15">
        <f>COUNTIF('Winning % Over Time'!$B15:$AG15,"&gt;=0.40")-COUNTIF('Winning % Over Time'!$B15:$AG15,"&gt;0.425")</f>
        <v>3</v>
      </c>
      <c r="U15" s="19">
        <v>0.4</v>
      </c>
      <c r="V15">
        <f>COUNTIF('Winning % Over Time'!$B15:$AG15,"&lt;0.40")</f>
        <v>5</v>
      </c>
    </row>
    <row r="16" spans="1:22" x14ac:dyDescent="0.2">
      <c r="A16">
        <v>1980</v>
      </c>
      <c r="B16" s="21">
        <f>'Points Per Year'!AI16+SUM(B15)</f>
        <v>0</v>
      </c>
      <c r="C16" s="18">
        <v>0.6</v>
      </c>
      <c r="D16">
        <f>COUNTIF('Winning % Over Time'!$B16:$AG16, "&gt;=0.6")</f>
        <v>4</v>
      </c>
      <c r="E16" s="19">
        <v>0.57499999999999996</v>
      </c>
      <c r="F16">
        <f>COUNTIF('Winning % Over Time'!$B16:$AG16,"&gt;=0.575")-COUNTIF('Winning % Over Time'!$B16:$AG16,"&gt;0.6")</f>
        <v>2</v>
      </c>
      <c r="G16" s="18">
        <v>0.55000000000000004</v>
      </c>
      <c r="H16">
        <f>COUNTIF('Winning % Over Time'!$B16:$AG16,"&gt;=0.55")-COUNTIF('Winning % Over Time'!$B16:$AG16,"&gt;0.575")</f>
        <v>3</v>
      </c>
      <c r="I16" s="19">
        <v>0.52500000000000002</v>
      </c>
      <c r="J16">
        <f>COUNTIF('Winning % Over Time'!$B16:$AG16,"&gt;=0.525")-COUNTIF('Winning % Over Time'!$B16:$AG16,"&gt;0.55")</f>
        <v>1</v>
      </c>
      <c r="K16" s="19">
        <v>0.5</v>
      </c>
      <c r="L16">
        <f>COUNTIF('Winning % Over Time'!$B16:$AG16,"&gt;=0.50")-COUNTIF('Winning % Over Time'!$B16:$AG16,"&gt;0.525")</f>
        <v>0</v>
      </c>
      <c r="M16" s="19">
        <v>0.47499999999999998</v>
      </c>
      <c r="N16">
        <f>COUNTIF('Winning % Over Time'!$B16:$AG16,"&gt;=0.475")-COUNTIF('Winning % Over Time'!$B16:$AG16,"&gt;0.50")</f>
        <v>3</v>
      </c>
      <c r="O16" s="19">
        <v>0.45</v>
      </c>
      <c r="P16">
        <f>COUNTIF('Winning % Over Time'!$B16:$AG16,"&gt;=0.45")-COUNTIF('Winning % Over Time'!$B16:$AG16,"&gt;0.475")</f>
        <v>4</v>
      </c>
      <c r="Q16" s="19">
        <v>0.42499999999999999</v>
      </c>
      <c r="R16">
        <f>COUNTIF('Winning % Over Time'!$B16:$AG16,"&gt;=0.425")-COUNTIF('Winning % Over Time'!$B16:$AG16,"&gt;0.45")</f>
        <v>4</v>
      </c>
      <c r="S16" s="19">
        <v>0.4</v>
      </c>
      <c r="T16">
        <f>COUNTIF('Winning % Over Time'!$B16:$AG16,"&gt;=0.40")-COUNTIF('Winning % Over Time'!$B16:$AG16,"&gt;0.425")</f>
        <v>1</v>
      </c>
      <c r="U16" s="19">
        <v>0.4</v>
      </c>
      <c r="V16">
        <f>COUNTIF('Winning % Over Time'!$B16:$AG16,"&lt;0.40")</f>
        <v>6</v>
      </c>
    </row>
    <row r="17" spans="1:22" x14ac:dyDescent="0.2">
      <c r="A17">
        <v>1981</v>
      </c>
      <c r="B17" s="21">
        <f>'Points Per Year'!AI17+SUM(B16)</f>
        <v>0</v>
      </c>
      <c r="C17" s="18">
        <v>0.6</v>
      </c>
      <c r="D17">
        <f>COUNTIF('Winning % Over Time'!$B17:$AG17, "&gt;=0.6")</f>
        <v>5</v>
      </c>
      <c r="E17" s="19">
        <v>0.57499999999999996</v>
      </c>
      <c r="F17">
        <f>COUNTIF('Winning % Over Time'!$B17:$AG17,"&gt;=0.575")-COUNTIF('Winning % Over Time'!$B17:$AG17,"&gt;0.6")</f>
        <v>0</v>
      </c>
      <c r="G17" s="18">
        <v>0.55000000000000004</v>
      </c>
      <c r="H17">
        <f>COUNTIF('Winning % Over Time'!$B17:$AG17,"&gt;=0.55")-COUNTIF('Winning % Over Time'!$B17:$AG17,"&gt;0.575")</f>
        <v>3</v>
      </c>
      <c r="I17" s="19">
        <v>0.52500000000000002</v>
      </c>
      <c r="J17">
        <f>COUNTIF('Winning % Over Time'!$B17:$AG17,"&gt;=0.525")-COUNTIF('Winning % Over Time'!$B17:$AG17,"&gt;0.55")</f>
        <v>2</v>
      </c>
      <c r="K17" s="19">
        <v>0.5</v>
      </c>
      <c r="L17">
        <f>COUNTIF('Winning % Over Time'!$B17:$AG17,"&gt;=0.50")-COUNTIF('Winning % Over Time'!$B17:$AG17,"&gt;0.525")</f>
        <v>0</v>
      </c>
      <c r="M17" s="19">
        <v>0.47499999999999998</v>
      </c>
      <c r="N17">
        <f>COUNTIF('Winning % Over Time'!$B17:$AG17,"&gt;=0.475")-COUNTIF('Winning % Over Time'!$B17:$AG17,"&gt;0.50")</f>
        <v>4</v>
      </c>
      <c r="O17" s="19">
        <v>0.45</v>
      </c>
      <c r="P17">
        <f>COUNTIF('Winning % Over Time'!$B17:$AG17,"&gt;=0.45")-COUNTIF('Winning % Over Time'!$B17:$AG17,"&gt;0.475")</f>
        <v>4</v>
      </c>
      <c r="Q17" s="19">
        <v>0.42499999999999999</v>
      </c>
      <c r="R17">
        <f>COUNTIF('Winning % Over Time'!$B17:$AG17,"&gt;=0.425")-COUNTIF('Winning % Over Time'!$B17:$AG17,"&gt;0.45")</f>
        <v>2</v>
      </c>
      <c r="S17" s="19">
        <v>0.4</v>
      </c>
      <c r="T17">
        <f>COUNTIF('Winning % Over Time'!$B17:$AG17,"&gt;=0.40")-COUNTIF('Winning % Over Time'!$B17:$AG17,"&gt;0.425")</f>
        <v>3</v>
      </c>
      <c r="U17" s="19">
        <v>0.4</v>
      </c>
      <c r="V17">
        <f>COUNTIF('Winning % Over Time'!$B17:$AG17,"&lt;0.40")</f>
        <v>5</v>
      </c>
    </row>
    <row r="18" spans="1:22" x14ac:dyDescent="0.2">
      <c r="A18">
        <v>1982</v>
      </c>
      <c r="B18" s="21">
        <f>'Points Per Year'!AI18+SUM(B17)</f>
        <v>0</v>
      </c>
      <c r="C18" s="18">
        <v>0.6</v>
      </c>
      <c r="D18">
        <f>COUNTIF('Winning % Over Time'!$B18:$AG18, "&gt;=0.6")</f>
        <v>5</v>
      </c>
      <c r="E18" s="19">
        <v>0.57499999999999996</v>
      </c>
      <c r="F18">
        <f>COUNTIF('Winning % Over Time'!$B18:$AG18,"&gt;=0.575")-COUNTIF('Winning % Over Time'!$B18:$AG18,"&gt;0.6")</f>
        <v>1</v>
      </c>
      <c r="G18" s="18">
        <v>0.55000000000000004</v>
      </c>
      <c r="H18">
        <f>COUNTIF('Winning % Over Time'!$B18:$AG18,"&gt;=0.55")-COUNTIF('Winning % Over Time'!$B18:$AG18,"&gt;0.575")</f>
        <v>2</v>
      </c>
      <c r="I18" s="19">
        <v>0.52500000000000002</v>
      </c>
      <c r="J18">
        <f>COUNTIF('Winning % Over Time'!$B18:$AG18,"&gt;=0.525")-COUNTIF('Winning % Over Time'!$B18:$AG18,"&gt;0.55")</f>
        <v>0</v>
      </c>
      <c r="K18" s="19">
        <v>0.5</v>
      </c>
      <c r="L18">
        <f>COUNTIF('Winning % Over Time'!$B18:$AG18,"&gt;=0.50")-COUNTIF('Winning % Over Time'!$B18:$AG18,"&gt;0.525")</f>
        <v>4</v>
      </c>
      <c r="M18" s="19">
        <v>0.47499999999999998</v>
      </c>
      <c r="N18">
        <f>COUNTIF('Winning % Over Time'!$B18:$AG18,"&gt;=0.475")-COUNTIF('Winning % Over Time'!$B18:$AG18,"&gt;0.50")</f>
        <v>5</v>
      </c>
      <c r="O18" s="19">
        <v>0.45</v>
      </c>
      <c r="P18">
        <f>COUNTIF('Winning % Over Time'!$B18:$AG18,"&gt;=0.45")-COUNTIF('Winning % Over Time'!$B18:$AG18,"&gt;0.475")</f>
        <v>3</v>
      </c>
      <c r="Q18" s="19">
        <v>0.42499999999999999</v>
      </c>
      <c r="R18">
        <f>COUNTIF('Winning % Over Time'!$B18:$AG18,"&gt;=0.425")-COUNTIF('Winning % Over Time'!$B18:$AG18,"&gt;0.45")</f>
        <v>3</v>
      </c>
      <c r="S18" s="19">
        <v>0.4</v>
      </c>
      <c r="T18">
        <f>COUNTIF('Winning % Over Time'!$B18:$AG18,"&gt;=0.40")-COUNTIF('Winning % Over Time'!$B18:$AG18,"&gt;0.425")</f>
        <v>2</v>
      </c>
      <c r="U18" s="19">
        <v>0.4</v>
      </c>
      <c r="V18">
        <f>COUNTIF('Winning % Over Time'!$B18:$AG18,"&lt;0.40")</f>
        <v>5</v>
      </c>
    </row>
    <row r="19" spans="1:22" x14ac:dyDescent="0.2">
      <c r="A19">
        <v>1983</v>
      </c>
      <c r="B19" s="21">
        <f>'Points Per Year'!AI19+SUM(B18)</f>
        <v>0</v>
      </c>
      <c r="C19" s="18">
        <v>0.6</v>
      </c>
      <c r="D19">
        <f>COUNTIF('Winning % Over Time'!$B19:$AG19, "&gt;=0.6")</f>
        <v>5</v>
      </c>
      <c r="E19" s="19">
        <v>0.57499999999999996</v>
      </c>
      <c r="F19">
        <f>COUNTIF('Winning % Over Time'!$B19:$AG19,"&gt;=0.575")-COUNTIF('Winning % Over Time'!$B19:$AG19,"&gt;0.6")</f>
        <v>1</v>
      </c>
      <c r="G19" s="18">
        <v>0.55000000000000004</v>
      </c>
      <c r="H19">
        <f>COUNTIF('Winning % Over Time'!$B19:$AG19,"&gt;=0.55")-COUNTIF('Winning % Over Time'!$B19:$AG19,"&gt;0.575")</f>
        <v>2</v>
      </c>
      <c r="I19" s="19">
        <v>0.52500000000000002</v>
      </c>
      <c r="J19">
        <f>COUNTIF('Winning % Over Time'!$B19:$AG19,"&gt;=0.525")-COUNTIF('Winning % Over Time'!$B19:$AG19,"&gt;0.55")</f>
        <v>0</v>
      </c>
      <c r="K19" s="19">
        <v>0.5</v>
      </c>
      <c r="L19">
        <f>COUNTIF('Winning % Over Time'!$B19:$AG19,"&gt;=0.50")-COUNTIF('Winning % Over Time'!$B19:$AG19,"&gt;0.525")</f>
        <v>2</v>
      </c>
      <c r="M19" s="19">
        <v>0.47499999999999998</v>
      </c>
      <c r="N19">
        <f>COUNTIF('Winning % Over Time'!$B19:$AG19,"&gt;=0.475")-COUNTIF('Winning % Over Time'!$B19:$AG19,"&gt;0.50")</f>
        <v>6</v>
      </c>
      <c r="O19" s="19">
        <v>0.45</v>
      </c>
      <c r="P19">
        <f>COUNTIF('Winning % Over Time'!$B19:$AG19,"&gt;=0.45")-COUNTIF('Winning % Over Time'!$B19:$AG19,"&gt;0.475")</f>
        <v>2</v>
      </c>
      <c r="Q19" s="19">
        <v>0.42499999999999999</v>
      </c>
      <c r="R19">
        <f>COUNTIF('Winning % Over Time'!$B19:$AG19,"&gt;=0.425")-COUNTIF('Winning % Over Time'!$B19:$AG19,"&gt;0.45")</f>
        <v>2</v>
      </c>
      <c r="S19" s="19">
        <v>0.4</v>
      </c>
      <c r="T19">
        <f>COUNTIF('Winning % Over Time'!$B19:$AG19,"&gt;=0.40")-COUNTIF('Winning % Over Time'!$B19:$AG19,"&gt;0.425")</f>
        <v>5</v>
      </c>
      <c r="U19" s="19">
        <v>0.4</v>
      </c>
      <c r="V19">
        <f>COUNTIF('Winning % Over Time'!$B19:$AG19,"&lt;0.40")</f>
        <v>3</v>
      </c>
    </row>
    <row r="20" spans="1:22" x14ac:dyDescent="0.2">
      <c r="A20">
        <v>1984</v>
      </c>
      <c r="B20" s="21">
        <f>'Points Per Year'!AI20+SUM(B19)</f>
        <v>0</v>
      </c>
      <c r="C20" s="18">
        <v>0.6</v>
      </c>
      <c r="D20">
        <f>COUNTIF('Winning % Over Time'!$B20:$AG20, "&gt;=0.6")</f>
        <v>5</v>
      </c>
      <c r="E20" s="19">
        <v>0.57499999999999996</v>
      </c>
      <c r="F20">
        <f>COUNTIF('Winning % Over Time'!$B20:$AG20,"&gt;=0.575")-COUNTIF('Winning % Over Time'!$B20:$AG20,"&gt;0.6")</f>
        <v>1</v>
      </c>
      <c r="G20" s="18">
        <v>0.55000000000000004</v>
      </c>
      <c r="H20">
        <f>COUNTIF('Winning % Over Time'!$B20:$AG20,"&gt;=0.55")-COUNTIF('Winning % Over Time'!$B20:$AG20,"&gt;0.575")</f>
        <v>1</v>
      </c>
      <c r="I20" s="19">
        <v>0.52500000000000002</v>
      </c>
      <c r="J20">
        <f>COUNTIF('Winning % Over Time'!$B20:$AG20,"&gt;=0.525")-COUNTIF('Winning % Over Time'!$B20:$AG20,"&gt;0.55")</f>
        <v>1</v>
      </c>
      <c r="K20" s="19">
        <v>0.5</v>
      </c>
      <c r="L20">
        <f>COUNTIF('Winning % Over Time'!$B20:$AG20,"&gt;=0.50")-COUNTIF('Winning % Over Time'!$B20:$AG20,"&gt;0.525")</f>
        <v>3</v>
      </c>
      <c r="M20" s="19">
        <v>0.47499999999999998</v>
      </c>
      <c r="N20">
        <f>COUNTIF('Winning % Over Time'!$B20:$AG20,"&gt;=0.475")-COUNTIF('Winning % Over Time'!$B20:$AG20,"&gt;0.50")</f>
        <v>6</v>
      </c>
      <c r="O20" s="19">
        <v>0.45</v>
      </c>
      <c r="P20">
        <f>COUNTIF('Winning % Over Time'!$B20:$AG20,"&gt;=0.45")-COUNTIF('Winning % Over Time'!$B20:$AG20,"&gt;0.475")</f>
        <v>3</v>
      </c>
      <c r="Q20" s="19">
        <v>0.42499999999999999</v>
      </c>
      <c r="R20">
        <f>COUNTIF('Winning % Over Time'!$B20:$AG20,"&gt;=0.425")-COUNTIF('Winning % Over Time'!$B20:$AG20,"&gt;0.45")</f>
        <v>2</v>
      </c>
      <c r="S20" s="19">
        <v>0.4</v>
      </c>
      <c r="T20">
        <f>COUNTIF('Winning % Over Time'!$B20:$AG20,"&gt;=0.40")-COUNTIF('Winning % Over Time'!$B20:$AG20,"&gt;0.425")</f>
        <v>2</v>
      </c>
      <c r="U20" s="19">
        <v>0.4</v>
      </c>
      <c r="V20">
        <f>COUNTIF('Winning % Over Time'!$B20:$AG20,"&lt;0.40")</f>
        <v>5</v>
      </c>
    </row>
    <row r="21" spans="1:22" x14ac:dyDescent="0.2">
      <c r="A21">
        <v>1985</v>
      </c>
      <c r="B21" s="21">
        <f>'Points Per Year'!AI21+SUM(B20)</f>
        <v>0</v>
      </c>
      <c r="C21" s="18">
        <v>0.6</v>
      </c>
      <c r="D21">
        <f>COUNTIF('Winning % Over Time'!$B21:$AG21, "&gt;=0.6")</f>
        <v>5</v>
      </c>
      <c r="E21" s="19">
        <v>0.57499999999999996</v>
      </c>
      <c r="F21">
        <f>COUNTIF('Winning % Over Time'!$B21:$AG21,"&gt;=0.575")-COUNTIF('Winning % Over Time'!$B21:$AG21,"&gt;0.6")</f>
        <v>1</v>
      </c>
      <c r="G21" s="18">
        <v>0.55000000000000004</v>
      </c>
      <c r="H21">
        <f>COUNTIF('Winning % Over Time'!$B21:$AG21,"&gt;=0.55")-COUNTIF('Winning % Over Time'!$B21:$AG21,"&gt;0.575")</f>
        <v>1</v>
      </c>
      <c r="I21" s="19">
        <v>0.52500000000000002</v>
      </c>
      <c r="J21">
        <f>COUNTIF('Winning % Over Time'!$B21:$AG21,"&gt;=0.525")-COUNTIF('Winning % Over Time'!$B21:$AG21,"&gt;0.55")</f>
        <v>1</v>
      </c>
      <c r="K21" s="19">
        <v>0.5</v>
      </c>
      <c r="L21">
        <f>COUNTIF('Winning % Over Time'!$B21:$AG21,"&gt;=0.50")-COUNTIF('Winning % Over Time'!$B21:$AG21,"&gt;0.525")</f>
        <v>3</v>
      </c>
      <c r="M21" s="19">
        <v>0.47499999999999998</v>
      </c>
      <c r="N21">
        <f>COUNTIF('Winning % Over Time'!$B21:$AG21,"&gt;=0.475")-COUNTIF('Winning % Over Time'!$B21:$AG21,"&gt;0.50")</f>
        <v>6</v>
      </c>
      <c r="O21" s="19">
        <v>0.45</v>
      </c>
      <c r="P21">
        <f>COUNTIF('Winning % Over Time'!$B21:$AG21,"&gt;=0.45")-COUNTIF('Winning % Over Time'!$B21:$AG21,"&gt;0.475")</f>
        <v>5</v>
      </c>
      <c r="Q21" s="19">
        <v>0.42499999999999999</v>
      </c>
      <c r="R21">
        <f>COUNTIF('Winning % Over Time'!$B21:$AG21,"&gt;=0.425")-COUNTIF('Winning % Over Time'!$B21:$AG21,"&gt;0.45")</f>
        <v>1</v>
      </c>
      <c r="S21" s="19">
        <v>0.4</v>
      </c>
      <c r="T21">
        <f>COUNTIF('Winning % Over Time'!$B21:$AG21,"&gt;=0.40")-COUNTIF('Winning % Over Time'!$B21:$AG21,"&gt;0.425")</f>
        <v>1</v>
      </c>
      <c r="U21" s="19">
        <v>0.4</v>
      </c>
      <c r="V21">
        <f>COUNTIF('Winning % Over Time'!$B21:$AG21,"&lt;0.40")</f>
        <v>5</v>
      </c>
    </row>
    <row r="22" spans="1:22" x14ac:dyDescent="0.2">
      <c r="A22">
        <v>1986</v>
      </c>
      <c r="B22" s="21">
        <f>'Points Per Year'!AI22+SUM(B21)</f>
        <v>0</v>
      </c>
      <c r="C22" s="18">
        <v>0.6</v>
      </c>
      <c r="D22">
        <f>COUNTIF('Winning % Over Time'!$B22:$AG22, "&gt;=0.6")</f>
        <v>5</v>
      </c>
      <c r="E22" s="19">
        <v>0.57499999999999996</v>
      </c>
      <c r="F22">
        <f>COUNTIF('Winning % Over Time'!$B22:$AG22,"&gt;=0.575")-COUNTIF('Winning % Over Time'!$B22:$AG22,"&gt;0.6")</f>
        <v>1</v>
      </c>
      <c r="G22" s="18">
        <v>0.55000000000000004</v>
      </c>
      <c r="H22">
        <f>COUNTIF('Winning % Over Time'!$B22:$AG22,"&gt;=0.55")-COUNTIF('Winning % Over Time'!$B22:$AG22,"&gt;0.575")</f>
        <v>1</v>
      </c>
      <c r="I22" s="19">
        <v>0.52500000000000002</v>
      </c>
      <c r="J22">
        <f>COUNTIF('Winning % Over Time'!$B22:$AG22,"&gt;=0.525")-COUNTIF('Winning % Over Time'!$B22:$AG22,"&gt;0.55")</f>
        <v>1</v>
      </c>
      <c r="K22" s="19">
        <v>0.5</v>
      </c>
      <c r="L22">
        <f>COUNTIF('Winning % Over Time'!$B22:$AG22,"&gt;=0.50")-COUNTIF('Winning % Over Time'!$B22:$AG22,"&gt;0.525")</f>
        <v>4</v>
      </c>
      <c r="M22" s="19">
        <v>0.47499999999999998</v>
      </c>
      <c r="N22">
        <f>COUNTIF('Winning % Over Time'!$B22:$AG22,"&gt;=0.475")-COUNTIF('Winning % Over Time'!$B22:$AG22,"&gt;0.50")</f>
        <v>4</v>
      </c>
      <c r="O22" s="19">
        <v>0.45</v>
      </c>
      <c r="P22">
        <f>COUNTIF('Winning % Over Time'!$B22:$AG22,"&gt;=0.45")-COUNTIF('Winning % Over Time'!$B22:$AG22,"&gt;0.475")</f>
        <v>6</v>
      </c>
      <c r="Q22" s="19">
        <v>0.42499999999999999</v>
      </c>
      <c r="R22">
        <f>COUNTIF('Winning % Over Time'!$B22:$AG22,"&gt;=0.425")-COUNTIF('Winning % Over Time'!$B22:$AG22,"&gt;0.45")</f>
        <v>0</v>
      </c>
      <c r="S22" s="19">
        <v>0.4</v>
      </c>
      <c r="T22">
        <f>COUNTIF('Winning % Over Time'!$B22:$AG22,"&gt;=0.40")-COUNTIF('Winning % Over Time'!$B22:$AG22,"&gt;0.425")</f>
        <v>2</v>
      </c>
      <c r="U22" s="19">
        <v>0.4</v>
      </c>
      <c r="V22">
        <f>COUNTIF('Winning % Over Time'!$B22:$AG22,"&lt;0.40")</f>
        <v>5</v>
      </c>
    </row>
    <row r="23" spans="1:22" x14ac:dyDescent="0.2">
      <c r="A23">
        <v>1987</v>
      </c>
      <c r="B23" s="21">
        <f>'Points Per Year'!AI23+SUM(B22)</f>
        <v>0</v>
      </c>
      <c r="C23" s="18">
        <v>0.6</v>
      </c>
      <c r="D23">
        <f>COUNTIF('Winning % Over Time'!$B23:$AG23, "&gt;=0.6")</f>
        <v>5</v>
      </c>
      <c r="E23" s="19">
        <v>0.57499999999999996</v>
      </c>
      <c r="F23">
        <f>COUNTIF('Winning % Over Time'!$B23:$AG23,"&gt;=0.575")-COUNTIF('Winning % Over Time'!$B23:$AG23,"&gt;0.6")</f>
        <v>1</v>
      </c>
      <c r="G23" s="18">
        <v>0.55000000000000004</v>
      </c>
      <c r="H23">
        <f>COUNTIF('Winning % Over Time'!$B23:$AG23,"&gt;=0.55")-COUNTIF('Winning % Over Time'!$B23:$AG23,"&gt;0.575")</f>
        <v>2</v>
      </c>
      <c r="I23" s="19">
        <v>0.52500000000000002</v>
      </c>
      <c r="J23">
        <f>COUNTIF('Winning % Over Time'!$B23:$AG23,"&gt;=0.525")-COUNTIF('Winning % Over Time'!$B23:$AG23,"&gt;0.55")</f>
        <v>3</v>
      </c>
      <c r="K23" s="19">
        <v>0.5</v>
      </c>
      <c r="L23">
        <f>COUNTIF('Winning % Over Time'!$B23:$AG23,"&gt;=0.50")-COUNTIF('Winning % Over Time'!$B23:$AG23,"&gt;0.525")</f>
        <v>2</v>
      </c>
      <c r="M23" s="19">
        <v>0.47499999999999998</v>
      </c>
      <c r="N23">
        <f>COUNTIF('Winning % Over Time'!$B23:$AG23,"&gt;=0.475")-COUNTIF('Winning % Over Time'!$B23:$AG23,"&gt;0.50")</f>
        <v>6</v>
      </c>
      <c r="O23" s="19">
        <v>0.45</v>
      </c>
      <c r="P23">
        <f>COUNTIF('Winning % Over Time'!$B23:$AG23,"&gt;=0.45")-COUNTIF('Winning % Over Time'!$B23:$AG23,"&gt;0.475")</f>
        <v>4</v>
      </c>
      <c r="Q23" s="19">
        <v>0.42499999999999999</v>
      </c>
      <c r="R23">
        <f>COUNTIF('Winning % Over Time'!$B23:$AG23,"&gt;=0.425")-COUNTIF('Winning % Over Time'!$B23:$AG23,"&gt;0.45")</f>
        <v>2</v>
      </c>
      <c r="S23" s="19">
        <v>0.4</v>
      </c>
      <c r="T23">
        <f>COUNTIF('Winning % Over Time'!$B23:$AG23,"&gt;=0.40")-COUNTIF('Winning % Over Time'!$B23:$AG23,"&gt;0.425")</f>
        <v>3</v>
      </c>
      <c r="U23" s="19">
        <v>0.4</v>
      </c>
      <c r="V23">
        <f>COUNTIF('Winning % Over Time'!$B23:$AG23,"&lt;0.40")</f>
        <v>4</v>
      </c>
    </row>
    <row r="24" spans="1:22" x14ac:dyDescent="0.2">
      <c r="A24">
        <v>1988</v>
      </c>
      <c r="B24" s="21">
        <f>'Points Per Year'!AI24+SUM(B23)</f>
        <v>0</v>
      </c>
      <c r="C24" s="18">
        <v>0.6</v>
      </c>
      <c r="D24">
        <f>COUNTIF('Winning % Over Time'!$B24:$AG24, "&gt;=0.6")</f>
        <v>5</v>
      </c>
      <c r="E24" s="19">
        <v>0.57499999999999996</v>
      </c>
      <c r="F24">
        <f>COUNTIF('Winning % Over Time'!$B24:$AG24,"&gt;=0.575")-COUNTIF('Winning % Over Time'!$B24:$AG24,"&gt;0.6")</f>
        <v>1</v>
      </c>
      <c r="G24" s="18">
        <v>0.55000000000000004</v>
      </c>
      <c r="H24">
        <f>COUNTIF('Winning % Over Time'!$B24:$AG24,"&gt;=0.55")-COUNTIF('Winning % Over Time'!$B24:$AG24,"&gt;0.575")</f>
        <v>1</v>
      </c>
      <c r="I24" s="19">
        <v>0.52500000000000002</v>
      </c>
      <c r="J24">
        <f>COUNTIF('Winning % Over Time'!$B24:$AG24,"&gt;=0.525")-COUNTIF('Winning % Over Time'!$B24:$AG24,"&gt;0.55")</f>
        <v>3</v>
      </c>
      <c r="K24" s="19">
        <v>0.5</v>
      </c>
      <c r="L24">
        <f>COUNTIF('Winning % Over Time'!$B24:$AG24,"&gt;=0.50")-COUNTIF('Winning % Over Time'!$B24:$AG24,"&gt;0.525")</f>
        <v>2</v>
      </c>
      <c r="M24" s="19">
        <v>0.47499999999999998</v>
      </c>
      <c r="N24">
        <f>COUNTIF('Winning % Over Time'!$B24:$AG24,"&gt;=0.475")-COUNTIF('Winning % Over Time'!$B24:$AG24,"&gt;0.50")</f>
        <v>4</v>
      </c>
      <c r="O24" s="19">
        <v>0.45</v>
      </c>
      <c r="P24">
        <f>COUNTIF('Winning % Over Time'!$B24:$AG24,"&gt;=0.45")-COUNTIF('Winning % Over Time'!$B24:$AG24,"&gt;0.475")</f>
        <v>5</v>
      </c>
      <c r="Q24" s="19">
        <v>0.42499999999999999</v>
      </c>
      <c r="R24">
        <f>COUNTIF('Winning % Over Time'!$B24:$AG24,"&gt;=0.425")-COUNTIF('Winning % Over Time'!$B24:$AG24,"&gt;0.45")</f>
        <v>2</v>
      </c>
      <c r="S24" s="19">
        <v>0.4</v>
      </c>
      <c r="T24">
        <f>COUNTIF('Winning % Over Time'!$B24:$AG24,"&gt;=0.40")-COUNTIF('Winning % Over Time'!$B24:$AG24,"&gt;0.425")</f>
        <v>2</v>
      </c>
      <c r="U24" s="19">
        <v>0.4</v>
      </c>
      <c r="V24">
        <f>COUNTIF('Winning % Over Time'!$B24:$AG24,"&lt;0.40")</f>
        <v>4</v>
      </c>
    </row>
    <row r="25" spans="1:22" x14ac:dyDescent="0.2">
      <c r="A25">
        <v>1989</v>
      </c>
      <c r="B25" s="21">
        <f>'Points Per Year'!AI25+SUM(B24)</f>
        <v>0</v>
      </c>
      <c r="C25" s="18">
        <v>0.6</v>
      </c>
      <c r="D25">
        <f>COUNTIF('Winning % Over Time'!$B25:$AG25, "&gt;=0.6")</f>
        <v>5</v>
      </c>
      <c r="E25" s="19">
        <v>0.57499999999999996</v>
      </c>
      <c r="F25">
        <f>COUNTIF('Winning % Over Time'!$B25:$AG25,"&gt;=0.575")-COUNTIF('Winning % Over Time'!$B25:$AG25,"&gt;0.6")</f>
        <v>1</v>
      </c>
      <c r="G25" s="18">
        <v>0.55000000000000004</v>
      </c>
      <c r="H25">
        <f>COUNTIF('Winning % Over Time'!$B25:$AG25,"&gt;=0.55")-COUNTIF('Winning % Over Time'!$B25:$AG25,"&gt;0.575")</f>
        <v>1</v>
      </c>
      <c r="I25" s="19">
        <v>0.52500000000000002</v>
      </c>
      <c r="J25">
        <f>COUNTIF('Winning % Over Time'!$B25:$AG25,"&gt;=0.525")-COUNTIF('Winning % Over Time'!$B25:$AG25,"&gt;0.55")</f>
        <v>3</v>
      </c>
      <c r="K25" s="19">
        <v>0.5</v>
      </c>
      <c r="L25">
        <f>COUNTIF('Winning % Over Time'!$B25:$AG25,"&gt;=0.50")-COUNTIF('Winning % Over Time'!$B25:$AG25,"&gt;0.525")</f>
        <v>1</v>
      </c>
      <c r="M25" s="19">
        <v>0.47499999999999998</v>
      </c>
      <c r="N25">
        <f>COUNTIF('Winning % Over Time'!$B25:$AG25,"&gt;=0.475")-COUNTIF('Winning % Over Time'!$B25:$AG25,"&gt;0.50")</f>
        <v>4</v>
      </c>
      <c r="O25" s="19">
        <v>0.45</v>
      </c>
      <c r="P25">
        <f>COUNTIF('Winning % Over Time'!$B25:$AG25,"&gt;=0.45")-COUNTIF('Winning % Over Time'!$B25:$AG25,"&gt;0.475")</f>
        <v>5</v>
      </c>
      <c r="Q25" s="19">
        <v>0.42499999999999999</v>
      </c>
      <c r="R25">
        <f>COUNTIF('Winning % Over Time'!$B25:$AG25,"&gt;=0.425")-COUNTIF('Winning % Over Time'!$B25:$AG25,"&gt;0.45")</f>
        <v>3</v>
      </c>
      <c r="S25" s="19">
        <v>0.4</v>
      </c>
      <c r="T25">
        <f>COUNTIF('Winning % Over Time'!$B25:$AG25,"&gt;=0.40")-COUNTIF('Winning % Over Time'!$B25:$AG25,"&gt;0.425")</f>
        <v>1</v>
      </c>
      <c r="U25" s="19">
        <v>0.4</v>
      </c>
      <c r="V25">
        <f>COUNTIF('Winning % Over Time'!$B25:$AG25,"&lt;0.40")</f>
        <v>4</v>
      </c>
    </row>
    <row r="26" spans="1:22" x14ac:dyDescent="0.2">
      <c r="A26">
        <v>1990</v>
      </c>
      <c r="B26" s="21">
        <f>'Points Per Year'!AI26+SUM(B25)</f>
        <v>0</v>
      </c>
      <c r="C26" s="18">
        <v>0.6</v>
      </c>
      <c r="D26">
        <f>COUNTIF('Winning % Over Time'!$B26:$AG26, "&gt;=0.6")</f>
        <v>5</v>
      </c>
      <c r="E26" s="19">
        <v>0.57499999999999996</v>
      </c>
      <c r="F26">
        <f>COUNTIF('Winning % Over Time'!$B26:$AG26,"&gt;=0.575")-COUNTIF('Winning % Over Time'!$B26:$AG26,"&gt;0.6")</f>
        <v>1</v>
      </c>
      <c r="G26" s="18">
        <v>0.55000000000000004</v>
      </c>
      <c r="H26">
        <f>COUNTIF('Winning % Over Time'!$B26:$AG26,"&gt;=0.55")-COUNTIF('Winning % Over Time'!$B26:$AG26,"&gt;0.575")</f>
        <v>1</v>
      </c>
      <c r="I26" s="19">
        <v>0.52500000000000002</v>
      </c>
      <c r="J26">
        <f>COUNTIF('Winning % Over Time'!$B26:$AG26,"&gt;=0.525")-COUNTIF('Winning % Over Time'!$B26:$AG26,"&gt;0.55")</f>
        <v>3</v>
      </c>
      <c r="K26" s="19">
        <v>0.5</v>
      </c>
      <c r="L26">
        <f>COUNTIF('Winning % Over Time'!$B26:$AG26,"&gt;=0.50")-COUNTIF('Winning % Over Time'!$B26:$AG26,"&gt;0.525")</f>
        <v>3</v>
      </c>
      <c r="M26" s="19">
        <v>0.47499999999999998</v>
      </c>
      <c r="N26">
        <f>COUNTIF('Winning % Over Time'!$B26:$AG26,"&gt;=0.475")-COUNTIF('Winning % Over Time'!$B26:$AG26,"&gt;0.50")</f>
        <v>3</v>
      </c>
      <c r="O26" s="19">
        <v>0.45</v>
      </c>
      <c r="P26">
        <f>COUNTIF('Winning % Over Time'!$B26:$AG26,"&gt;=0.45")-COUNTIF('Winning % Over Time'!$B26:$AG26,"&gt;0.475")</f>
        <v>6</v>
      </c>
      <c r="Q26" s="19">
        <v>0.42499999999999999</v>
      </c>
      <c r="R26">
        <f>COUNTIF('Winning % Over Time'!$B26:$AG26,"&gt;=0.425")-COUNTIF('Winning % Over Time'!$B26:$AG26,"&gt;0.45")</f>
        <v>3</v>
      </c>
      <c r="S26" s="19">
        <v>0.4</v>
      </c>
      <c r="T26">
        <f>COUNTIF('Winning % Over Time'!$B26:$AG26,"&gt;=0.40")-COUNTIF('Winning % Over Time'!$B26:$AG26,"&gt;0.425")</f>
        <v>1</v>
      </c>
      <c r="U26" s="19">
        <v>0.4</v>
      </c>
      <c r="V26">
        <f>COUNTIF('Winning % Over Time'!$B26:$AG26,"&lt;0.40")</f>
        <v>3</v>
      </c>
    </row>
    <row r="27" spans="1:22" x14ac:dyDescent="0.2">
      <c r="A27">
        <v>1991</v>
      </c>
      <c r="B27" s="21">
        <f>'Points Per Year'!AI27+SUM(B26)</f>
        <v>0</v>
      </c>
      <c r="C27" s="18">
        <v>0.6</v>
      </c>
      <c r="D27">
        <f>COUNTIF('Winning % Over Time'!$B27:$AG27, "&gt;=0.6")</f>
        <v>5</v>
      </c>
      <c r="E27" s="19">
        <v>0.57499999999999996</v>
      </c>
      <c r="F27">
        <f>COUNTIF('Winning % Over Time'!$B27:$AG27,"&gt;=0.575")-COUNTIF('Winning % Over Time'!$B27:$AG27,"&gt;0.6")</f>
        <v>0</v>
      </c>
      <c r="G27" s="18">
        <v>0.55000000000000004</v>
      </c>
      <c r="H27">
        <f>COUNTIF('Winning % Over Time'!$B27:$AG27,"&gt;=0.55")-COUNTIF('Winning % Over Time'!$B27:$AG27,"&gt;0.575")</f>
        <v>2</v>
      </c>
      <c r="I27" s="19">
        <v>0.52500000000000002</v>
      </c>
      <c r="J27">
        <f>COUNTIF('Winning % Over Time'!$B27:$AG27,"&gt;=0.525")-COUNTIF('Winning % Over Time'!$B27:$AG27,"&gt;0.55")</f>
        <v>3</v>
      </c>
      <c r="K27" s="19">
        <v>0.5</v>
      </c>
      <c r="L27">
        <f>COUNTIF('Winning % Over Time'!$B27:$AG27,"&gt;=0.50")-COUNTIF('Winning % Over Time'!$B27:$AG27,"&gt;0.525")</f>
        <v>2</v>
      </c>
      <c r="M27" s="19">
        <v>0.47499999999999998</v>
      </c>
      <c r="N27">
        <f>COUNTIF('Winning % Over Time'!$B27:$AG27,"&gt;=0.475")-COUNTIF('Winning % Over Time'!$B27:$AG27,"&gt;0.50")</f>
        <v>2</v>
      </c>
      <c r="O27" s="19">
        <v>0.45</v>
      </c>
      <c r="P27">
        <f>COUNTIF('Winning % Over Time'!$B27:$AG27,"&gt;=0.45")-COUNTIF('Winning % Over Time'!$B27:$AG27,"&gt;0.475")</f>
        <v>5</v>
      </c>
      <c r="Q27" s="19">
        <v>0.42499999999999999</v>
      </c>
      <c r="R27">
        <f>COUNTIF('Winning % Over Time'!$B27:$AG27,"&gt;=0.425")-COUNTIF('Winning % Over Time'!$B27:$AG27,"&gt;0.45")</f>
        <v>6</v>
      </c>
      <c r="S27" s="19">
        <v>0.4</v>
      </c>
      <c r="T27">
        <f>COUNTIF('Winning % Over Time'!$B27:$AG27,"&gt;=0.40")-COUNTIF('Winning % Over Time'!$B27:$AG27,"&gt;0.425")</f>
        <v>0</v>
      </c>
      <c r="U27" s="19">
        <v>0.4</v>
      </c>
      <c r="V27">
        <f>COUNTIF('Winning % Over Time'!$B27:$AG27,"&lt;0.40")</f>
        <v>3</v>
      </c>
    </row>
    <row r="28" spans="1:22" x14ac:dyDescent="0.2">
      <c r="A28">
        <v>1992</v>
      </c>
      <c r="B28" s="21">
        <f>'Points Per Year'!AI28+SUM(B27)</f>
        <v>0</v>
      </c>
      <c r="C28" s="18">
        <v>0.6</v>
      </c>
      <c r="D28">
        <f>COUNTIF('Winning % Over Time'!$B28:$AG28, "&gt;=0.6")</f>
        <v>5</v>
      </c>
      <c r="E28" s="19">
        <v>0.57499999999999996</v>
      </c>
      <c r="F28">
        <f>COUNTIF('Winning % Over Time'!$B28:$AG28,"&gt;=0.575")-COUNTIF('Winning % Over Time'!$B28:$AG28,"&gt;0.6")</f>
        <v>2</v>
      </c>
      <c r="G28" s="18">
        <v>0.55000000000000004</v>
      </c>
      <c r="H28">
        <f>COUNTIF('Winning % Over Time'!$B28:$AG28,"&gt;=0.55")-COUNTIF('Winning % Over Time'!$B28:$AG28,"&gt;0.575")</f>
        <v>1</v>
      </c>
      <c r="I28" s="19">
        <v>0.52500000000000002</v>
      </c>
      <c r="J28">
        <f>COUNTIF('Winning % Over Time'!$B28:$AG28,"&gt;=0.525")-COUNTIF('Winning % Over Time'!$B28:$AG28,"&gt;0.55")</f>
        <v>3</v>
      </c>
      <c r="K28" s="19">
        <v>0.5</v>
      </c>
      <c r="L28">
        <f>COUNTIF('Winning % Over Time'!$B28:$AG28,"&gt;=0.50")-COUNTIF('Winning % Over Time'!$B28:$AG28,"&gt;0.525")</f>
        <v>2</v>
      </c>
      <c r="M28" s="19">
        <v>0.47499999999999998</v>
      </c>
      <c r="N28">
        <f>COUNTIF('Winning % Over Time'!$B28:$AG28,"&gt;=0.475")-COUNTIF('Winning % Over Time'!$B28:$AG28,"&gt;0.50")</f>
        <v>1</v>
      </c>
      <c r="O28" s="19">
        <v>0.45</v>
      </c>
      <c r="P28">
        <f>COUNTIF('Winning % Over Time'!$B28:$AG28,"&gt;=0.45")-COUNTIF('Winning % Over Time'!$B28:$AG28,"&gt;0.475")</f>
        <v>7</v>
      </c>
      <c r="Q28" s="19">
        <v>0.42499999999999999</v>
      </c>
      <c r="R28">
        <f>COUNTIF('Winning % Over Time'!$B28:$AG28,"&gt;=0.425")-COUNTIF('Winning % Over Time'!$B28:$AG28,"&gt;0.45")</f>
        <v>5</v>
      </c>
      <c r="S28" s="19">
        <v>0.4</v>
      </c>
      <c r="T28">
        <f>COUNTIF('Winning % Over Time'!$B28:$AG28,"&gt;=0.40")-COUNTIF('Winning % Over Time'!$B28:$AG28,"&gt;0.425")</f>
        <v>1</v>
      </c>
      <c r="U28" s="19">
        <v>0.4</v>
      </c>
      <c r="V28">
        <f>COUNTIF('Winning % Over Time'!$B28:$AG28,"&lt;0.40")</f>
        <v>2</v>
      </c>
    </row>
    <row r="29" spans="1:22" x14ac:dyDescent="0.2">
      <c r="A29">
        <v>1993</v>
      </c>
      <c r="B29" s="21">
        <f>'Points Per Year'!AI29+SUM(B28)</f>
        <v>0</v>
      </c>
      <c r="C29" s="18">
        <v>0.6</v>
      </c>
      <c r="D29">
        <f>COUNTIF('Winning % Over Time'!$B29:$AG29, "&gt;=0.6")</f>
        <v>4</v>
      </c>
      <c r="E29" s="19">
        <v>0.57499999999999996</v>
      </c>
      <c r="F29">
        <f>COUNTIF('Winning % Over Time'!$B29:$AG29,"&gt;=0.575")-COUNTIF('Winning % Over Time'!$B29:$AG29,"&gt;0.6")</f>
        <v>3</v>
      </c>
      <c r="G29" s="18">
        <v>0.55000000000000004</v>
      </c>
      <c r="H29">
        <f>COUNTIF('Winning % Over Time'!$B29:$AG29,"&gt;=0.55")-COUNTIF('Winning % Over Time'!$B29:$AG29,"&gt;0.575")</f>
        <v>0</v>
      </c>
      <c r="I29" s="19">
        <v>0.52500000000000002</v>
      </c>
      <c r="J29">
        <f>COUNTIF('Winning % Over Time'!$B29:$AG29,"&gt;=0.525")-COUNTIF('Winning % Over Time'!$B29:$AG29,"&gt;0.55")</f>
        <v>3</v>
      </c>
      <c r="K29" s="19">
        <v>0.5</v>
      </c>
      <c r="L29">
        <f>COUNTIF('Winning % Over Time'!$B29:$AG29,"&gt;=0.50")-COUNTIF('Winning % Over Time'!$B29:$AG29,"&gt;0.525")</f>
        <v>2</v>
      </c>
      <c r="M29" s="19">
        <v>0.47499999999999998</v>
      </c>
      <c r="N29">
        <f>COUNTIF('Winning % Over Time'!$B29:$AG29,"&gt;=0.475")-COUNTIF('Winning % Over Time'!$B29:$AG29,"&gt;0.50")</f>
        <v>1</v>
      </c>
      <c r="O29" s="19">
        <v>0.45</v>
      </c>
      <c r="P29">
        <f>COUNTIF('Winning % Over Time'!$B29:$AG29,"&gt;=0.45")-COUNTIF('Winning % Over Time'!$B29:$AG29,"&gt;0.475")</f>
        <v>10</v>
      </c>
      <c r="Q29" s="19">
        <v>0.42499999999999999</v>
      </c>
      <c r="R29">
        <f>COUNTIF('Winning % Over Time'!$B29:$AG29,"&gt;=0.425")-COUNTIF('Winning % Over Time'!$B29:$AG29,"&gt;0.45")</f>
        <v>3</v>
      </c>
      <c r="S29" s="19">
        <v>0.4</v>
      </c>
      <c r="T29">
        <f>COUNTIF('Winning % Over Time'!$B29:$AG29,"&gt;=0.40")-COUNTIF('Winning % Over Time'!$B29:$AG29,"&gt;0.425")</f>
        <v>1</v>
      </c>
      <c r="U29" s="19">
        <v>0.4</v>
      </c>
      <c r="V29">
        <f>COUNTIF('Winning % Over Time'!$B29:$AG29,"&lt;0.40")</f>
        <v>2</v>
      </c>
    </row>
    <row r="30" spans="1:22" x14ac:dyDescent="0.2">
      <c r="A30">
        <v>1994</v>
      </c>
      <c r="B30" s="21">
        <f>'Points Per Year'!AI30+SUM(B29)</f>
        <v>0</v>
      </c>
      <c r="C30" s="18">
        <v>0.6</v>
      </c>
      <c r="D30">
        <f>COUNTIF('Winning % Over Time'!$B30:$AG30, "&gt;=0.6")</f>
        <v>3</v>
      </c>
      <c r="E30" s="19">
        <v>0.57499999999999996</v>
      </c>
      <c r="F30">
        <f>COUNTIF('Winning % Over Time'!$B30:$AG30,"&gt;=0.575")-COUNTIF('Winning % Over Time'!$B30:$AG30,"&gt;0.6")</f>
        <v>4</v>
      </c>
      <c r="G30" s="18">
        <v>0.55000000000000004</v>
      </c>
      <c r="H30">
        <f>COUNTIF('Winning % Over Time'!$B30:$AG30,"&gt;=0.55")-COUNTIF('Winning % Over Time'!$B30:$AG30,"&gt;0.575")</f>
        <v>1</v>
      </c>
      <c r="I30" s="19">
        <v>0.52500000000000002</v>
      </c>
      <c r="J30">
        <f>COUNTIF('Winning % Over Time'!$B30:$AG30,"&gt;=0.525")-COUNTIF('Winning % Over Time'!$B30:$AG30,"&gt;0.55")</f>
        <v>2</v>
      </c>
      <c r="K30" s="19">
        <v>0.5</v>
      </c>
      <c r="L30">
        <f>COUNTIF('Winning % Over Time'!$B30:$AG30,"&gt;=0.50")-COUNTIF('Winning % Over Time'!$B30:$AG30,"&gt;0.525")</f>
        <v>2</v>
      </c>
      <c r="M30" s="19">
        <v>0.47499999999999998</v>
      </c>
      <c r="N30">
        <f>COUNTIF('Winning % Over Time'!$B30:$AG30,"&gt;=0.475")-COUNTIF('Winning % Over Time'!$B30:$AG30,"&gt;0.50")</f>
        <v>1</v>
      </c>
      <c r="O30" s="19">
        <v>0.45</v>
      </c>
      <c r="P30">
        <f>COUNTIF('Winning % Over Time'!$B30:$AG30,"&gt;=0.45")-COUNTIF('Winning % Over Time'!$B30:$AG30,"&gt;0.475")</f>
        <v>9</v>
      </c>
      <c r="Q30" s="19">
        <v>0.42499999999999999</v>
      </c>
      <c r="R30">
        <f>COUNTIF('Winning % Over Time'!$B30:$AG30,"&gt;=0.425")-COUNTIF('Winning % Over Time'!$B30:$AG30,"&gt;0.45")</f>
        <v>3</v>
      </c>
      <c r="S30" s="19">
        <v>0.4</v>
      </c>
      <c r="T30">
        <f>COUNTIF('Winning % Over Time'!$B30:$AG30,"&gt;=0.40")-COUNTIF('Winning % Over Time'!$B30:$AG30,"&gt;0.425")</f>
        <v>1</v>
      </c>
      <c r="U30" s="19">
        <v>0.4</v>
      </c>
      <c r="V30">
        <f>COUNTIF('Winning % Over Time'!$B30:$AG30,"&lt;0.40")</f>
        <v>2</v>
      </c>
    </row>
    <row r="31" spans="1:22" x14ac:dyDescent="0.2">
      <c r="A31">
        <v>1995</v>
      </c>
      <c r="B31" s="21">
        <f>'Points Per Year'!AI31+SUM(B30)</f>
        <v>0</v>
      </c>
      <c r="C31" s="18">
        <v>0.6</v>
      </c>
      <c r="D31">
        <f>COUNTIF('Winning % Over Time'!$B31:$AG31, "&gt;=0.6")</f>
        <v>3</v>
      </c>
      <c r="E31" s="19">
        <v>0.57499999999999996</v>
      </c>
      <c r="F31">
        <f>COUNTIF('Winning % Over Time'!$B31:$AG31,"&gt;=0.575")-COUNTIF('Winning % Over Time'!$B31:$AG31,"&gt;0.6")</f>
        <v>3</v>
      </c>
      <c r="G31" s="18">
        <v>0.55000000000000004</v>
      </c>
      <c r="H31">
        <f>COUNTIF('Winning % Over Time'!$B31:$AG31,"&gt;=0.55")-COUNTIF('Winning % Over Time'!$B31:$AG31,"&gt;0.575")</f>
        <v>2</v>
      </c>
      <c r="I31" s="19">
        <v>0.52500000000000002</v>
      </c>
      <c r="J31">
        <f>COUNTIF('Winning % Over Time'!$B31:$AG31,"&gt;=0.525")-COUNTIF('Winning % Over Time'!$B31:$AG31,"&gt;0.55")</f>
        <v>3</v>
      </c>
      <c r="K31" s="19">
        <v>0.5</v>
      </c>
      <c r="L31">
        <f>COUNTIF('Winning % Over Time'!$B31:$AG31,"&gt;=0.50")-COUNTIF('Winning % Over Time'!$B31:$AG31,"&gt;0.525")</f>
        <v>1</v>
      </c>
      <c r="M31" s="19">
        <v>0.47499999999999998</v>
      </c>
      <c r="N31">
        <f>COUNTIF('Winning % Over Time'!$B31:$AG31,"&gt;=0.475")-COUNTIF('Winning % Over Time'!$B31:$AG31,"&gt;0.50")</f>
        <v>2</v>
      </c>
      <c r="O31" s="19">
        <v>0.45</v>
      </c>
      <c r="P31">
        <f>COUNTIF('Winning % Over Time'!$B31:$AG31,"&gt;=0.45")-COUNTIF('Winning % Over Time'!$B31:$AG31,"&gt;0.475")</f>
        <v>7</v>
      </c>
      <c r="Q31" s="19">
        <v>0.42499999999999999</v>
      </c>
      <c r="R31">
        <f>COUNTIF('Winning % Over Time'!$B31:$AG31,"&gt;=0.425")-COUNTIF('Winning % Over Time'!$B31:$AG31,"&gt;0.45")</f>
        <v>5</v>
      </c>
      <c r="S31" s="19">
        <v>0.4</v>
      </c>
      <c r="T31">
        <f>COUNTIF('Winning % Over Time'!$B31:$AG31,"&gt;=0.40")-COUNTIF('Winning % Over Time'!$B31:$AG31,"&gt;0.425")</f>
        <v>1</v>
      </c>
      <c r="U31" s="19">
        <v>0.4</v>
      </c>
      <c r="V31">
        <f>COUNTIF('Winning % Over Time'!$B31:$AG31,"&lt;0.40")</f>
        <v>3</v>
      </c>
    </row>
    <row r="32" spans="1:22" x14ac:dyDescent="0.2">
      <c r="A32">
        <v>1996</v>
      </c>
      <c r="B32" s="21">
        <f>'Points Per Year'!AI32+SUM(B31)</f>
        <v>0</v>
      </c>
      <c r="C32" s="18">
        <v>0.6</v>
      </c>
      <c r="D32">
        <f>COUNTIF('Winning % Over Time'!$B32:$AG32, "&gt;=0.6")</f>
        <v>3</v>
      </c>
      <c r="E32" s="19">
        <v>0.57499999999999996</v>
      </c>
      <c r="F32">
        <f>COUNTIF('Winning % Over Time'!$B32:$AG32,"&gt;=0.575")-COUNTIF('Winning % Over Time'!$B32:$AG32,"&gt;0.6")</f>
        <v>4</v>
      </c>
      <c r="G32" s="18">
        <v>0.55000000000000004</v>
      </c>
      <c r="H32">
        <f>COUNTIF('Winning % Over Time'!$B32:$AG32,"&gt;=0.55")-COUNTIF('Winning % Over Time'!$B32:$AG32,"&gt;0.575")</f>
        <v>2</v>
      </c>
      <c r="I32" s="19">
        <v>0.52500000000000002</v>
      </c>
      <c r="J32">
        <f>COUNTIF('Winning % Over Time'!$B32:$AG32,"&gt;=0.525")-COUNTIF('Winning % Over Time'!$B32:$AG32,"&gt;0.55")</f>
        <v>3</v>
      </c>
      <c r="K32" s="19">
        <v>0.5</v>
      </c>
      <c r="L32">
        <f>COUNTIF('Winning % Over Time'!$B32:$AG32,"&gt;=0.50")-COUNTIF('Winning % Over Time'!$B32:$AG32,"&gt;0.525")</f>
        <v>1</v>
      </c>
      <c r="M32" s="19">
        <v>0.47499999999999998</v>
      </c>
      <c r="N32">
        <f>COUNTIF('Winning % Over Time'!$B32:$AG32,"&gt;=0.475")-COUNTIF('Winning % Over Time'!$B32:$AG32,"&gt;0.50")</f>
        <v>3</v>
      </c>
      <c r="O32" s="19">
        <v>0.45</v>
      </c>
      <c r="P32">
        <f>COUNTIF('Winning % Over Time'!$B32:$AG32,"&gt;=0.45")-COUNTIF('Winning % Over Time'!$B32:$AG32,"&gt;0.475")</f>
        <v>6</v>
      </c>
      <c r="Q32" s="19">
        <v>0.42499999999999999</v>
      </c>
      <c r="R32">
        <f>COUNTIF('Winning % Over Time'!$B32:$AG32,"&gt;=0.425")-COUNTIF('Winning % Over Time'!$B32:$AG32,"&gt;0.45")</f>
        <v>4</v>
      </c>
      <c r="S32" s="19">
        <v>0.4</v>
      </c>
      <c r="T32">
        <f>COUNTIF('Winning % Over Time'!$B32:$AG32,"&gt;=0.40")-COUNTIF('Winning % Over Time'!$B32:$AG32,"&gt;0.425")</f>
        <v>1</v>
      </c>
      <c r="U32" s="19">
        <v>0.4</v>
      </c>
      <c r="V32">
        <f>COUNTIF('Winning % Over Time'!$B32:$AG32,"&lt;0.40")</f>
        <v>4</v>
      </c>
    </row>
    <row r="33" spans="1:22" x14ac:dyDescent="0.2">
      <c r="A33">
        <v>1997</v>
      </c>
      <c r="B33" s="21">
        <f>'Points Per Year'!AI33+SUM(B32)</f>
        <v>0</v>
      </c>
      <c r="C33" s="18">
        <v>0.6</v>
      </c>
      <c r="D33">
        <f>COUNTIF('Winning % Over Time'!$B33:$AG33, "&gt;=0.6")</f>
        <v>4</v>
      </c>
      <c r="E33" s="19">
        <v>0.57499999999999996</v>
      </c>
      <c r="F33">
        <f>COUNTIF('Winning % Over Time'!$B33:$AG33,"&gt;=0.575")-COUNTIF('Winning % Over Time'!$B33:$AG33,"&gt;0.6")</f>
        <v>2</v>
      </c>
      <c r="G33" s="18">
        <v>0.55000000000000004</v>
      </c>
      <c r="H33">
        <f>COUNTIF('Winning % Over Time'!$B33:$AG33,"&gt;=0.55")-COUNTIF('Winning % Over Time'!$B33:$AG33,"&gt;0.575")</f>
        <v>3</v>
      </c>
      <c r="I33" s="19">
        <v>0.52500000000000002</v>
      </c>
      <c r="J33">
        <f>COUNTIF('Winning % Over Time'!$B33:$AG33,"&gt;=0.525")-COUNTIF('Winning % Over Time'!$B33:$AG33,"&gt;0.55")</f>
        <v>4</v>
      </c>
      <c r="K33" s="19">
        <v>0.5</v>
      </c>
      <c r="L33">
        <f>COUNTIF('Winning % Over Time'!$B33:$AG33,"&gt;=0.50")-COUNTIF('Winning % Over Time'!$B33:$AG33,"&gt;0.525")</f>
        <v>1</v>
      </c>
      <c r="M33" s="19">
        <v>0.47499999999999998</v>
      </c>
      <c r="N33">
        <f>COUNTIF('Winning % Over Time'!$B33:$AG33,"&gt;=0.475")-COUNTIF('Winning % Over Time'!$B33:$AG33,"&gt;0.50")</f>
        <v>4</v>
      </c>
      <c r="O33" s="19">
        <v>0.45</v>
      </c>
      <c r="P33">
        <f>COUNTIF('Winning % Over Time'!$B33:$AG33,"&gt;=0.45")-COUNTIF('Winning % Over Time'!$B33:$AG33,"&gt;0.475")</f>
        <v>8</v>
      </c>
      <c r="Q33" s="19">
        <v>0.42499999999999999</v>
      </c>
      <c r="R33">
        <f>COUNTIF('Winning % Over Time'!$B33:$AG33,"&gt;=0.425")-COUNTIF('Winning % Over Time'!$B33:$AG33,"&gt;0.45")</f>
        <v>3</v>
      </c>
      <c r="S33" s="19">
        <v>0.4</v>
      </c>
      <c r="T33">
        <f>COUNTIF('Winning % Over Time'!$B33:$AG33,"&gt;=0.40")-COUNTIF('Winning % Over Time'!$B33:$AG33,"&gt;0.425")</f>
        <v>0</v>
      </c>
      <c r="U33" s="19">
        <v>0.4</v>
      </c>
      <c r="V33">
        <f>COUNTIF('Winning % Over Time'!$B33:$AG33,"&lt;0.40")</f>
        <v>4</v>
      </c>
    </row>
    <row r="34" spans="1:22" x14ac:dyDescent="0.2">
      <c r="A34">
        <v>1998</v>
      </c>
      <c r="B34" s="21">
        <f>'Points Per Year'!AI34+SUM(B33)</f>
        <v>0</v>
      </c>
      <c r="C34" s="18">
        <v>0.6</v>
      </c>
      <c r="D34">
        <f>COUNTIF('Winning % Over Time'!$B34:$AG34, "&gt;=0.6")</f>
        <v>4</v>
      </c>
      <c r="E34" s="19">
        <v>0.57499999999999996</v>
      </c>
      <c r="F34">
        <f>COUNTIF('Winning % Over Time'!$B34:$AG34,"&gt;=0.575")-COUNTIF('Winning % Over Time'!$B34:$AG34,"&gt;0.6")</f>
        <v>1</v>
      </c>
      <c r="G34" s="18">
        <v>0.55000000000000004</v>
      </c>
      <c r="H34">
        <f>COUNTIF('Winning % Over Time'!$B34:$AG34,"&gt;=0.55")-COUNTIF('Winning % Over Time'!$B34:$AG34,"&gt;0.575")</f>
        <v>3</v>
      </c>
      <c r="I34" s="19">
        <v>0.52500000000000002</v>
      </c>
      <c r="J34">
        <f>COUNTIF('Winning % Over Time'!$B34:$AG34,"&gt;=0.525")-COUNTIF('Winning % Over Time'!$B34:$AG34,"&gt;0.55")</f>
        <v>4</v>
      </c>
      <c r="K34" s="19">
        <v>0.5</v>
      </c>
      <c r="L34">
        <f>COUNTIF('Winning % Over Time'!$B34:$AG34,"&gt;=0.50")-COUNTIF('Winning % Over Time'!$B34:$AG34,"&gt;0.525")</f>
        <v>0</v>
      </c>
      <c r="M34" s="19">
        <v>0.47499999999999998</v>
      </c>
      <c r="N34">
        <f>COUNTIF('Winning % Over Time'!$B34:$AG34,"&gt;=0.475")-COUNTIF('Winning % Over Time'!$B34:$AG34,"&gt;0.50")</f>
        <v>2</v>
      </c>
      <c r="O34" s="19">
        <v>0.45</v>
      </c>
      <c r="P34">
        <f>COUNTIF('Winning % Over Time'!$B34:$AG34,"&gt;=0.45")-COUNTIF('Winning % Over Time'!$B34:$AG34,"&gt;0.475")</f>
        <v>10</v>
      </c>
      <c r="Q34" s="19">
        <v>0.42499999999999999</v>
      </c>
      <c r="R34">
        <f>COUNTIF('Winning % Over Time'!$B34:$AG34,"&gt;=0.425")-COUNTIF('Winning % Over Time'!$B34:$AG34,"&gt;0.45")</f>
        <v>3</v>
      </c>
      <c r="S34" s="19">
        <v>0.4</v>
      </c>
      <c r="T34">
        <f>COUNTIF('Winning % Over Time'!$B34:$AG34,"&gt;=0.40")-COUNTIF('Winning % Over Time'!$B34:$AG34,"&gt;0.425")</f>
        <v>1</v>
      </c>
      <c r="U34" s="19">
        <v>0.4</v>
      </c>
      <c r="V34">
        <f>COUNTIF('Winning % Over Time'!$B34:$AG34,"&lt;0.40")</f>
        <v>3</v>
      </c>
    </row>
    <row r="35" spans="1:22" x14ac:dyDescent="0.2">
      <c r="A35">
        <v>1999</v>
      </c>
      <c r="B35" s="21">
        <f>'Points Per Year'!AI35+SUM(B34)</f>
        <v>0</v>
      </c>
      <c r="C35" s="18">
        <v>0.6</v>
      </c>
      <c r="D35">
        <f>COUNTIF('Winning % Over Time'!$B35:$AG35, "&gt;=0.6")</f>
        <v>4</v>
      </c>
      <c r="E35" s="19">
        <v>0.57499999999999996</v>
      </c>
      <c r="F35">
        <f>COUNTIF('Winning % Over Time'!$B35:$AG35,"&gt;=0.575")-COUNTIF('Winning % Over Time'!$B35:$AG35,"&gt;0.6")</f>
        <v>3</v>
      </c>
      <c r="G35" s="18">
        <v>0.55000000000000004</v>
      </c>
      <c r="H35">
        <f>COUNTIF('Winning % Over Time'!$B35:$AG35,"&gt;=0.55")-COUNTIF('Winning % Over Time'!$B35:$AG35,"&gt;0.575")</f>
        <v>3</v>
      </c>
      <c r="I35" s="19">
        <v>0.52500000000000002</v>
      </c>
      <c r="J35">
        <f>COUNTIF('Winning % Over Time'!$B35:$AG35,"&gt;=0.525")-COUNTIF('Winning % Over Time'!$B35:$AG35,"&gt;0.55")</f>
        <v>1</v>
      </c>
      <c r="K35" s="19">
        <v>0.5</v>
      </c>
      <c r="L35">
        <f>COUNTIF('Winning % Over Time'!$B35:$AG35,"&gt;=0.50")-COUNTIF('Winning % Over Time'!$B35:$AG35,"&gt;0.525")</f>
        <v>1</v>
      </c>
      <c r="M35" s="19">
        <v>0.47499999999999998</v>
      </c>
      <c r="N35">
        <f>COUNTIF('Winning % Over Time'!$B35:$AG35,"&gt;=0.475")-COUNTIF('Winning % Over Time'!$B35:$AG35,"&gt;0.50")</f>
        <v>2</v>
      </c>
      <c r="O35" s="19">
        <v>0.45</v>
      </c>
      <c r="P35">
        <f>COUNTIF('Winning % Over Time'!$B35:$AG35,"&gt;=0.45")-COUNTIF('Winning % Over Time'!$B35:$AG35,"&gt;0.475")</f>
        <v>10</v>
      </c>
      <c r="Q35" s="19">
        <v>0.42499999999999999</v>
      </c>
      <c r="R35">
        <f>COUNTIF('Winning % Over Time'!$B35:$AG35,"&gt;=0.425")-COUNTIF('Winning % Over Time'!$B35:$AG35,"&gt;0.45")</f>
        <v>3</v>
      </c>
      <c r="S35" s="19">
        <v>0.4</v>
      </c>
      <c r="T35">
        <f>COUNTIF('Winning % Over Time'!$B35:$AG35,"&gt;=0.40")-COUNTIF('Winning % Over Time'!$B35:$AG35,"&gt;0.425")</f>
        <v>0</v>
      </c>
      <c r="U35" s="19">
        <v>0.4</v>
      </c>
      <c r="V35">
        <f>COUNTIF('Winning % Over Time'!$B35:$AG35,"&lt;0.40")</f>
        <v>4</v>
      </c>
    </row>
    <row r="36" spans="1:22" x14ac:dyDescent="0.2">
      <c r="A36">
        <v>2000</v>
      </c>
      <c r="B36" s="21">
        <f>'Points Per Year'!AI36+SUM(B35)</f>
        <v>0</v>
      </c>
      <c r="C36" s="18">
        <v>0.6</v>
      </c>
      <c r="D36">
        <f>COUNTIF('Winning % Over Time'!$B36:$AG36, "&gt;=0.6")</f>
        <v>3</v>
      </c>
      <c r="E36" s="19">
        <v>0.57499999999999996</v>
      </c>
      <c r="F36">
        <f>COUNTIF('Winning % Over Time'!$B36:$AG36,"&gt;=0.575")-COUNTIF('Winning % Over Time'!$B36:$AG36,"&gt;0.6")</f>
        <v>3</v>
      </c>
      <c r="G36" s="18">
        <v>0.55000000000000004</v>
      </c>
      <c r="H36">
        <f>COUNTIF('Winning % Over Time'!$B36:$AG36,"&gt;=0.55")-COUNTIF('Winning % Over Time'!$B36:$AG36,"&gt;0.575")</f>
        <v>4</v>
      </c>
      <c r="I36" s="19">
        <v>0.52500000000000002</v>
      </c>
      <c r="J36">
        <f>COUNTIF('Winning % Over Time'!$B36:$AG36,"&gt;=0.525")-COUNTIF('Winning % Over Time'!$B36:$AG36,"&gt;0.55")</f>
        <v>1</v>
      </c>
      <c r="K36" s="19">
        <v>0.5</v>
      </c>
      <c r="L36">
        <f>COUNTIF('Winning % Over Time'!$B36:$AG36,"&gt;=0.50")-COUNTIF('Winning % Over Time'!$B36:$AG36,"&gt;0.525")</f>
        <v>2</v>
      </c>
      <c r="M36" s="19">
        <v>0.47499999999999998</v>
      </c>
      <c r="N36">
        <f>COUNTIF('Winning % Over Time'!$B36:$AG36,"&gt;=0.475")-COUNTIF('Winning % Over Time'!$B36:$AG36,"&gt;0.50")</f>
        <v>3</v>
      </c>
      <c r="O36" s="19">
        <v>0.45</v>
      </c>
      <c r="P36">
        <f>COUNTIF('Winning % Over Time'!$B36:$AG36,"&gt;=0.45")-COUNTIF('Winning % Over Time'!$B36:$AG36,"&gt;0.475")</f>
        <v>9</v>
      </c>
      <c r="Q36" s="19">
        <v>0.42499999999999999</v>
      </c>
      <c r="R36">
        <f>COUNTIF('Winning % Over Time'!$B36:$AG36,"&gt;=0.425")-COUNTIF('Winning % Over Time'!$B36:$AG36,"&gt;0.45")</f>
        <v>3</v>
      </c>
      <c r="S36" s="19">
        <v>0.4</v>
      </c>
      <c r="T36">
        <f>COUNTIF('Winning % Over Time'!$B36:$AG36,"&gt;=0.40")-COUNTIF('Winning % Over Time'!$B36:$AG36,"&gt;0.425")</f>
        <v>1</v>
      </c>
      <c r="U36" s="19">
        <v>0.4</v>
      </c>
      <c r="V36">
        <f>COUNTIF('Winning % Over Time'!$B36:$AG36,"&lt;0.40")</f>
        <v>3</v>
      </c>
    </row>
    <row r="37" spans="1:22" x14ac:dyDescent="0.2">
      <c r="A37">
        <v>2001</v>
      </c>
      <c r="B37" s="21">
        <f>'Points Per Year'!AI37+SUM(B36)</f>
        <v>0</v>
      </c>
      <c r="C37" s="18">
        <v>0.6</v>
      </c>
      <c r="D37">
        <f>COUNTIF('Winning % Over Time'!$B37:$AG37, "&gt;=0.6")</f>
        <v>3</v>
      </c>
      <c r="E37" s="19">
        <v>0.57499999999999996</v>
      </c>
      <c r="F37">
        <f>COUNTIF('Winning % Over Time'!$B37:$AG37,"&gt;=0.575")-COUNTIF('Winning % Over Time'!$B37:$AG37,"&gt;0.6")</f>
        <v>2</v>
      </c>
      <c r="G37" s="18">
        <v>0.55000000000000004</v>
      </c>
      <c r="H37">
        <f>COUNTIF('Winning % Over Time'!$B37:$AG37,"&gt;=0.55")-COUNTIF('Winning % Over Time'!$B37:$AG37,"&gt;0.575")</f>
        <v>5</v>
      </c>
      <c r="I37" s="19">
        <v>0.52500000000000002</v>
      </c>
      <c r="J37">
        <f>COUNTIF('Winning % Over Time'!$B37:$AG37,"&gt;=0.525")-COUNTIF('Winning % Over Time'!$B37:$AG37,"&gt;0.55")</f>
        <v>1</v>
      </c>
      <c r="K37" s="19">
        <v>0.5</v>
      </c>
      <c r="L37">
        <f>COUNTIF('Winning % Over Time'!$B37:$AG37,"&gt;=0.50")-COUNTIF('Winning % Over Time'!$B37:$AG37,"&gt;0.525")</f>
        <v>2</v>
      </c>
      <c r="M37" s="19">
        <v>0.47499999999999998</v>
      </c>
      <c r="N37">
        <f>COUNTIF('Winning % Over Time'!$B37:$AG37,"&gt;=0.475")-COUNTIF('Winning % Over Time'!$B37:$AG37,"&gt;0.50")</f>
        <v>4</v>
      </c>
      <c r="O37" s="19">
        <v>0.45</v>
      </c>
      <c r="P37">
        <f>COUNTIF('Winning % Over Time'!$B37:$AG37,"&gt;=0.45")-COUNTIF('Winning % Over Time'!$B37:$AG37,"&gt;0.475")</f>
        <v>8</v>
      </c>
      <c r="Q37" s="19">
        <v>0.42499999999999999</v>
      </c>
      <c r="R37">
        <f>COUNTIF('Winning % Over Time'!$B37:$AG37,"&gt;=0.425")-COUNTIF('Winning % Over Time'!$B37:$AG37,"&gt;0.45")</f>
        <v>2</v>
      </c>
      <c r="S37" s="19">
        <v>0.4</v>
      </c>
      <c r="T37">
        <f>COUNTIF('Winning % Over Time'!$B37:$AG37,"&gt;=0.40")-COUNTIF('Winning % Over Time'!$B37:$AG37,"&gt;0.425")</f>
        <v>2</v>
      </c>
      <c r="U37" s="19">
        <v>0.4</v>
      </c>
      <c r="V37">
        <f>COUNTIF('Winning % Over Time'!$B37:$AG37,"&lt;0.40")</f>
        <v>3</v>
      </c>
    </row>
    <row r="38" spans="1:22" x14ac:dyDescent="0.2">
      <c r="A38">
        <v>2002</v>
      </c>
      <c r="B38" s="21">
        <f>'Points Per Year'!AI38+SUM(B37)</f>
        <v>0</v>
      </c>
      <c r="C38" s="18">
        <v>0.6</v>
      </c>
      <c r="D38">
        <f>COUNTIF('Winning % Over Time'!$B38:$AG38, "&gt;=0.6")</f>
        <v>3</v>
      </c>
      <c r="E38" s="19">
        <v>0.57499999999999996</v>
      </c>
      <c r="F38">
        <f>COUNTIF('Winning % Over Time'!$B38:$AG38,"&gt;=0.575")-COUNTIF('Winning % Over Time'!$B38:$AG38,"&gt;0.6")</f>
        <v>2</v>
      </c>
      <c r="G38" s="18">
        <v>0.55000000000000004</v>
      </c>
      <c r="H38">
        <f>COUNTIF('Winning % Over Time'!$B38:$AG38,"&gt;=0.55")-COUNTIF('Winning % Over Time'!$B38:$AG38,"&gt;0.575")</f>
        <v>4</v>
      </c>
      <c r="I38" s="19">
        <v>0.52500000000000002</v>
      </c>
      <c r="J38">
        <f>COUNTIF('Winning % Over Time'!$B38:$AG38,"&gt;=0.525")-COUNTIF('Winning % Over Time'!$B38:$AG38,"&gt;0.55")</f>
        <v>2</v>
      </c>
      <c r="K38" s="19">
        <v>0.5</v>
      </c>
      <c r="L38">
        <f>COUNTIF('Winning % Over Time'!$B38:$AG38,"&gt;=0.50")-COUNTIF('Winning % Over Time'!$B38:$AG38,"&gt;0.525")</f>
        <v>2</v>
      </c>
      <c r="M38" s="19">
        <v>0.47499999999999998</v>
      </c>
      <c r="N38">
        <f>COUNTIF('Winning % Over Time'!$B38:$AG38,"&gt;=0.475")-COUNTIF('Winning % Over Time'!$B38:$AG38,"&gt;0.50")</f>
        <v>5</v>
      </c>
      <c r="O38" s="19">
        <v>0.45</v>
      </c>
      <c r="P38">
        <f>COUNTIF('Winning % Over Time'!$B38:$AG38,"&gt;=0.45")-COUNTIF('Winning % Over Time'!$B38:$AG38,"&gt;0.475")</f>
        <v>7</v>
      </c>
      <c r="Q38" s="19">
        <v>0.42499999999999999</v>
      </c>
      <c r="R38">
        <f>COUNTIF('Winning % Over Time'!$B38:$AG38,"&gt;=0.425")-COUNTIF('Winning % Over Time'!$B38:$AG38,"&gt;0.45")</f>
        <v>2</v>
      </c>
      <c r="S38" s="19">
        <v>0.4</v>
      </c>
      <c r="T38">
        <f>COUNTIF('Winning % Over Time'!$B38:$AG38,"&gt;=0.40")-COUNTIF('Winning % Over Time'!$B38:$AG38,"&gt;0.425")</f>
        <v>4</v>
      </c>
      <c r="U38" s="19">
        <v>0.4</v>
      </c>
      <c r="V38">
        <f>COUNTIF('Winning % Over Time'!$B38:$AG38,"&lt;0.40")</f>
        <v>2</v>
      </c>
    </row>
    <row r="39" spans="1:22" x14ac:dyDescent="0.2">
      <c r="A39">
        <v>2003</v>
      </c>
      <c r="B39" s="21">
        <f>'Points Per Year'!AI39+SUM(B38)</f>
        <v>0</v>
      </c>
      <c r="C39" s="18">
        <v>0.6</v>
      </c>
      <c r="D39">
        <f>COUNTIF('Winning % Over Time'!$B39:$AG39, "&gt;=0.6")</f>
        <v>3</v>
      </c>
      <c r="E39" s="19">
        <v>0.57499999999999996</v>
      </c>
      <c r="F39">
        <f>COUNTIF('Winning % Over Time'!$B39:$AG39,"&gt;=0.575")-COUNTIF('Winning % Over Time'!$B39:$AG39,"&gt;0.6")</f>
        <v>2</v>
      </c>
      <c r="G39" s="18">
        <v>0.55000000000000004</v>
      </c>
      <c r="H39">
        <f>COUNTIF('Winning % Over Time'!$B39:$AG39,"&gt;=0.55")-COUNTIF('Winning % Over Time'!$B39:$AG39,"&gt;0.575")</f>
        <v>4</v>
      </c>
      <c r="I39" s="19">
        <v>0.52500000000000002</v>
      </c>
      <c r="J39">
        <f>COUNTIF('Winning % Over Time'!$B39:$AG39,"&gt;=0.525")-COUNTIF('Winning % Over Time'!$B39:$AG39,"&gt;0.55")</f>
        <v>1</v>
      </c>
      <c r="K39" s="19">
        <v>0.5</v>
      </c>
      <c r="L39">
        <f>COUNTIF('Winning % Over Time'!$B39:$AG39,"&gt;=0.50")-COUNTIF('Winning % Over Time'!$B39:$AG39,"&gt;0.525")</f>
        <v>2</v>
      </c>
      <c r="M39" s="19">
        <v>0.47499999999999998</v>
      </c>
      <c r="N39">
        <f>COUNTIF('Winning % Over Time'!$B39:$AG39,"&gt;=0.475")-COUNTIF('Winning % Over Time'!$B39:$AG39,"&gt;0.50")</f>
        <v>6</v>
      </c>
      <c r="O39" s="19">
        <v>0.45</v>
      </c>
      <c r="P39">
        <f>COUNTIF('Winning % Over Time'!$B39:$AG39,"&gt;=0.45")-COUNTIF('Winning % Over Time'!$B39:$AG39,"&gt;0.475")</f>
        <v>5</v>
      </c>
      <c r="Q39" s="19">
        <v>0.42499999999999999</v>
      </c>
      <c r="R39">
        <f>COUNTIF('Winning % Over Time'!$B39:$AG39,"&gt;=0.425")-COUNTIF('Winning % Over Time'!$B39:$AG39,"&gt;0.45")</f>
        <v>4</v>
      </c>
      <c r="S39" s="19">
        <v>0.4</v>
      </c>
      <c r="T39">
        <f>COUNTIF('Winning % Over Time'!$B39:$AG39,"&gt;=0.40")-COUNTIF('Winning % Over Time'!$B39:$AG39,"&gt;0.425")</f>
        <v>2</v>
      </c>
      <c r="U39" s="19">
        <v>0.4</v>
      </c>
      <c r="V39">
        <f>COUNTIF('Winning % Over Time'!$B39:$AG39,"&lt;0.40")</f>
        <v>3</v>
      </c>
    </row>
    <row r="40" spans="1:22" x14ac:dyDescent="0.2">
      <c r="A40">
        <v>2004</v>
      </c>
      <c r="B40" s="21">
        <f>'Points Per Year'!AI40+SUM(B39)</f>
        <v>0</v>
      </c>
      <c r="C40" s="18">
        <v>0.6</v>
      </c>
      <c r="D40">
        <f>COUNTIF('Winning % Over Time'!$B40:$AG40, "&gt;=0.6")</f>
        <v>2</v>
      </c>
      <c r="E40" s="19">
        <v>0.57499999999999996</v>
      </c>
      <c r="F40">
        <f>COUNTIF('Winning % Over Time'!$B40:$AG40,"&gt;=0.575")-COUNTIF('Winning % Over Time'!$B40:$AG40,"&gt;0.6")</f>
        <v>2</v>
      </c>
      <c r="G40" s="18">
        <v>0.55000000000000004</v>
      </c>
      <c r="H40">
        <f>COUNTIF('Winning % Over Time'!$B40:$AG40,"&gt;=0.55")-COUNTIF('Winning % Over Time'!$B40:$AG40,"&gt;0.575")</f>
        <v>5</v>
      </c>
      <c r="I40" s="19">
        <v>0.52500000000000002</v>
      </c>
      <c r="J40">
        <f>COUNTIF('Winning % Over Time'!$B40:$AG40,"&gt;=0.525")-COUNTIF('Winning % Over Time'!$B40:$AG40,"&gt;0.55")</f>
        <v>1</v>
      </c>
      <c r="K40" s="19">
        <v>0.5</v>
      </c>
      <c r="L40">
        <f>COUNTIF('Winning % Over Time'!$B40:$AG40,"&gt;=0.50")-COUNTIF('Winning % Over Time'!$B40:$AG40,"&gt;0.525")</f>
        <v>4</v>
      </c>
      <c r="M40" s="19">
        <v>0.47499999999999998</v>
      </c>
      <c r="N40">
        <f>COUNTIF('Winning % Over Time'!$B40:$AG40,"&gt;=0.475")-COUNTIF('Winning % Over Time'!$B40:$AG40,"&gt;0.50")</f>
        <v>4</v>
      </c>
      <c r="O40" s="19">
        <v>0.45</v>
      </c>
      <c r="P40">
        <f>COUNTIF('Winning % Over Time'!$B40:$AG40,"&gt;=0.45")-COUNTIF('Winning % Over Time'!$B40:$AG40,"&gt;0.475")</f>
        <v>6</v>
      </c>
      <c r="Q40" s="19">
        <v>0.42499999999999999</v>
      </c>
      <c r="R40">
        <f>COUNTIF('Winning % Over Time'!$B40:$AG40,"&gt;=0.425")-COUNTIF('Winning % Over Time'!$B40:$AG40,"&gt;0.45")</f>
        <v>3</v>
      </c>
      <c r="S40" s="19">
        <v>0.4</v>
      </c>
      <c r="T40">
        <f>COUNTIF('Winning % Over Time'!$B40:$AG40,"&gt;=0.40")-COUNTIF('Winning % Over Time'!$B40:$AG40,"&gt;0.425")</f>
        <v>3</v>
      </c>
      <c r="U40" s="19">
        <v>0.4</v>
      </c>
      <c r="V40">
        <f>COUNTIF('Winning % Over Time'!$B40:$AG40,"&lt;0.40")</f>
        <v>2</v>
      </c>
    </row>
    <row r="41" spans="1:22" x14ac:dyDescent="0.2">
      <c r="A41">
        <v>2005</v>
      </c>
      <c r="B41" s="21">
        <f>'Points Per Year'!AI41+SUM(B40)</f>
        <v>0</v>
      </c>
      <c r="C41" s="18">
        <v>0.6</v>
      </c>
      <c r="D41">
        <f>COUNTIF('Winning % Over Time'!$B41:$AG41, "&gt;=0.6")</f>
        <v>2</v>
      </c>
      <c r="E41" s="19">
        <v>0.57499999999999996</v>
      </c>
      <c r="F41">
        <f>COUNTIF('Winning % Over Time'!$B41:$AG41,"&gt;=0.575")-COUNTIF('Winning % Over Time'!$B41:$AG41,"&gt;0.6")</f>
        <v>1</v>
      </c>
      <c r="G41" s="18">
        <v>0.55000000000000004</v>
      </c>
      <c r="H41">
        <f>COUNTIF('Winning % Over Time'!$B41:$AG41,"&gt;=0.55")-COUNTIF('Winning % Over Time'!$B41:$AG41,"&gt;0.575")</f>
        <v>6</v>
      </c>
      <c r="I41" s="19">
        <v>0.52500000000000002</v>
      </c>
      <c r="J41">
        <f>COUNTIF('Winning % Over Time'!$B41:$AG41,"&gt;=0.525")-COUNTIF('Winning % Over Time'!$B41:$AG41,"&gt;0.55")</f>
        <v>2</v>
      </c>
      <c r="K41" s="19">
        <v>0.5</v>
      </c>
      <c r="L41">
        <f>COUNTIF('Winning % Over Time'!$B41:$AG41,"&gt;=0.50")-COUNTIF('Winning % Over Time'!$B41:$AG41,"&gt;0.525")</f>
        <v>1</v>
      </c>
      <c r="M41" s="19">
        <v>0.47499999999999998</v>
      </c>
      <c r="N41">
        <f>COUNTIF('Winning % Over Time'!$B41:$AG41,"&gt;=0.475")-COUNTIF('Winning % Over Time'!$B41:$AG41,"&gt;0.50")</f>
        <v>8</v>
      </c>
      <c r="O41" s="19">
        <v>0.45</v>
      </c>
      <c r="P41">
        <f>COUNTIF('Winning % Over Time'!$B41:$AG41,"&gt;=0.45")-COUNTIF('Winning % Over Time'!$B41:$AG41,"&gt;0.475")</f>
        <v>5</v>
      </c>
      <c r="Q41" s="19">
        <v>0.42499999999999999</v>
      </c>
      <c r="R41">
        <f>COUNTIF('Winning % Over Time'!$B41:$AG41,"&gt;=0.425")-COUNTIF('Winning % Over Time'!$B41:$AG41,"&gt;0.45")</f>
        <v>2</v>
      </c>
      <c r="S41" s="19">
        <v>0.4</v>
      </c>
      <c r="T41">
        <f>COUNTIF('Winning % Over Time'!$B41:$AG41,"&gt;=0.40")-COUNTIF('Winning % Over Time'!$B41:$AG41,"&gt;0.425")</f>
        <v>3</v>
      </c>
      <c r="U41" s="19">
        <v>0.4</v>
      </c>
      <c r="V41">
        <f>COUNTIF('Winning % Over Time'!$B41:$AG41,"&lt;0.40")</f>
        <v>2</v>
      </c>
    </row>
    <row r="42" spans="1:22" x14ac:dyDescent="0.2">
      <c r="A42">
        <v>2006</v>
      </c>
      <c r="B42" s="21">
        <f>'Points Per Year'!AI42+SUM(B41)</f>
        <v>0</v>
      </c>
      <c r="C42" s="18">
        <v>0.6</v>
      </c>
      <c r="D42">
        <f>COUNTIF('Winning % Over Time'!$B42:$AG42, "&gt;=0.6")</f>
        <v>1</v>
      </c>
      <c r="E42" s="19">
        <v>0.57499999999999996</v>
      </c>
      <c r="F42">
        <f>COUNTIF('Winning % Over Time'!$B42:$AG42,"&gt;=0.575")-COUNTIF('Winning % Over Time'!$B42:$AG42,"&gt;0.6")</f>
        <v>2</v>
      </c>
      <c r="G42" s="18">
        <v>0.55000000000000004</v>
      </c>
      <c r="H42">
        <f>COUNTIF('Winning % Over Time'!$B42:$AG42,"&gt;=0.55")-COUNTIF('Winning % Over Time'!$B42:$AG42,"&gt;0.575")</f>
        <v>6</v>
      </c>
      <c r="I42" s="19">
        <v>0.52500000000000002</v>
      </c>
      <c r="J42">
        <f>COUNTIF('Winning % Over Time'!$B42:$AG42,"&gt;=0.525")-COUNTIF('Winning % Over Time'!$B42:$AG42,"&gt;0.55")</f>
        <v>2</v>
      </c>
      <c r="K42" s="19">
        <v>0.5</v>
      </c>
      <c r="L42">
        <f>COUNTIF('Winning % Over Time'!$B42:$AG42,"&gt;=0.50")-COUNTIF('Winning % Over Time'!$B42:$AG42,"&gt;0.525")</f>
        <v>4</v>
      </c>
      <c r="M42" s="19">
        <v>0.47499999999999998</v>
      </c>
      <c r="N42">
        <f>COUNTIF('Winning % Over Time'!$B42:$AG42,"&gt;=0.475")-COUNTIF('Winning % Over Time'!$B42:$AG42,"&gt;0.50")</f>
        <v>5</v>
      </c>
      <c r="O42" s="19">
        <v>0.45</v>
      </c>
      <c r="P42">
        <f>COUNTIF('Winning % Over Time'!$B42:$AG42,"&gt;=0.45")-COUNTIF('Winning % Over Time'!$B42:$AG42,"&gt;0.475")</f>
        <v>5</v>
      </c>
      <c r="Q42" s="19">
        <v>0.42499999999999999</v>
      </c>
      <c r="R42">
        <f>COUNTIF('Winning % Over Time'!$B42:$AG42,"&gt;=0.425")-COUNTIF('Winning % Over Time'!$B42:$AG42,"&gt;0.45")</f>
        <v>2</v>
      </c>
      <c r="S42" s="19">
        <v>0.4</v>
      </c>
      <c r="T42">
        <f>COUNTIF('Winning % Over Time'!$B42:$AG42,"&gt;=0.40")-COUNTIF('Winning % Over Time'!$B42:$AG42,"&gt;0.425")</f>
        <v>3</v>
      </c>
      <c r="U42" s="19">
        <v>0.4</v>
      </c>
      <c r="V42">
        <f>COUNTIF('Winning % Over Time'!$B42:$AG42,"&lt;0.40")</f>
        <v>2</v>
      </c>
    </row>
    <row r="43" spans="1:22" x14ac:dyDescent="0.2">
      <c r="A43">
        <v>2007</v>
      </c>
      <c r="B43" s="21">
        <f>'Points Per Year'!AI43+SUM(B42)</f>
        <v>0</v>
      </c>
      <c r="C43" s="18">
        <v>0.6</v>
      </c>
      <c r="D43">
        <f>COUNTIF('Winning % Over Time'!$B43:$AG43, "&gt;=0.6")</f>
        <v>1</v>
      </c>
      <c r="E43" s="19">
        <v>0.57499999999999996</v>
      </c>
      <c r="F43">
        <f>COUNTIF('Winning % Over Time'!$B43:$AG43,"&gt;=0.575")-COUNTIF('Winning % Over Time'!$B43:$AG43,"&gt;0.6")</f>
        <v>2</v>
      </c>
      <c r="G43" s="18">
        <v>0.55000000000000004</v>
      </c>
      <c r="H43">
        <f>COUNTIF('Winning % Over Time'!$B43:$AG43,"&gt;=0.55")-COUNTIF('Winning % Over Time'!$B43:$AG43,"&gt;0.575")</f>
        <v>6</v>
      </c>
      <c r="I43" s="19">
        <v>0.52500000000000002</v>
      </c>
      <c r="J43">
        <f>COUNTIF('Winning % Over Time'!$B43:$AG43,"&gt;=0.525")-COUNTIF('Winning % Over Time'!$B43:$AG43,"&gt;0.55")</f>
        <v>2</v>
      </c>
      <c r="K43" s="19">
        <v>0.5</v>
      </c>
      <c r="L43">
        <f>COUNTIF('Winning % Over Time'!$B43:$AG43,"&gt;=0.50")-COUNTIF('Winning % Over Time'!$B43:$AG43,"&gt;0.525")</f>
        <v>5</v>
      </c>
      <c r="M43" s="19">
        <v>0.47499999999999998</v>
      </c>
      <c r="N43">
        <f>COUNTIF('Winning % Over Time'!$B43:$AG43,"&gt;=0.475")-COUNTIF('Winning % Over Time'!$B43:$AG43,"&gt;0.50")</f>
        <v>5</v>
      </c>
      <c r="O43" s="19">
        <v>0.45</v>
      </c>
      <c r="P43">
        <f>COUNTIF('Winning % Over Time'!$B43:$AG43,"&gt;=0.45")-COUNTIF('Winning % Over Time'!$B43:$AG43,"&gt;0.475")</f>
        <v>4</v>
      </c>
      <c r="Q43" s="19">
        <v>0.42499999999999999</v>
      </c>
      <c r="R43">
        <f>COUNTIF('Winning % Over Time'!$B43:$AG43,"&gt;=0.425")-COUNTIF('Winning % Over Time'!$B43:$AG43,"&gt;0.45")</f>
        <v>2</v>
      </c>
      <c r="S43" s="19">
        <v>0.4</v>
      </c>
      <c r="T43">
        <f>COUNTIF('Winning % Over Time'!$B43:$AG43,"&gt;=0.40")-COUNTIF('Winning % Over Time'!$B43:$AG43,"&gt;0.425")</f>
        <v>3</v>
      </c>
      <c r="U43" s="19">
        <v>0.4</v>
      </c>
      <c r="V43">
        <f>COUNTIF('Winning % Over Time'!$B43:$AG43,"&lt;0.40")</f>
        <v>2</v>
      </c>
    </row>
    <row r="44" spans="1:22" x14ac:dyDescent="0.2">
      <c r="A44">
        <v>2008</v>
      </c>
      <c r="B44" s="21">
        <f>'Points Per Year'!AI44+SUM(B43)</f>
        <v>0</v>
      </c>
      <c r="C44" s="18">
        <v>0.6</v>
      </c>
      <c r="D44">
        <f>COUNTIF('Winning % Over Time'!$B44:$AG44, "&gt;=0.6")</f>
        <v>1</v>
      </c>
      <c r="E44" s="19">
        <v>0.57499999999999996</v>
      </c>
      <c r="F44">
        <f>COUNTIF('Winning % Over Time'!$B44:$AG44,"&gt;=0.575")-COUNTIF('Winning % Over Time'!$B44:$AG44,"&gt;0.6")</f>
        <v>2</v>
      </c>
      <c r="G44" s="18">
        <v>0.55000000000000004</v>
      </c>
      <c r="H44">
        <f>COUNTIF('Winning % Over Time'!$B44:$AG44,"&gt;=0.55")-COUNTIF('Winning % Over Time'!$B44:$AG44,"&gt;0.575")</f>
        <v>4</v>
      </c>
      <c r="I44" s="19">
        <v>0.52500000000000002</v>
      </c>
      <c r="J44">
        <f>COUNTIF('Winning % Over Time'!$B44:$AG44,"&gt;=0.525")-COUNTIF('Winning % Over Time'!$B44:$AG44,"&gt;0.55")</f>
        <v>3</v>
      </c>
      <c r="K44" s="19">
        <v>0.5</v>
      </c>
      <c r="L44">
        <f>COUNTIF('Winning % Over Time'!$B44:$AG44,"&gt;=0.50")-COUNTIF('Winning % Over Time'!$B44:$AG44,"&gt;0.525")</f>
        <v>6</v>
      </c>
      <c r="M44" s="19">
        <v>0.47499999999999998</v>
      </c>
      <c r="N44">
        <f>COUNTIF('Winning % Over Time'!$B44:$AG44,"&gt;=0.475")-COUNTIF('Winning % Over Time'!$B44:$AG44,"&gt;0.50")</f>
        <v>6</v>
      </c>
      <c r="O44" s="19">
        <v>0.45</v>
      </c>
      <c r="P44">
        <f>COUNTIF('Winning % Over Time'!$B44:$AG44,"&gt;=0.45")-COUNTIF('Winning % Over Time'!$B44:$AG44,"&gt;0.475")</f>
        <v>3</v>
      </c>
      <c r="Q44" s="19">
        <v>0.42499999999999999</v>
      </c>
      <c r="R44">
        <f>COUNTIF('Winning % Over Time'!$B44:$AG44,"&gt;=0.425")-COUNTIF('Winning % Over Time'!$B44:$AG44,"&gt;0.45")</f>
        <v>1</v>
      </c>
      <c r="S44" s="19">
        <v>0.4</v>
      </c>
      <c r="T44">
        <f>COUNTIF('Winning % Over Time'!$B44:$AG44,"&gt;=0.40")-COUNTIF('Winning % Over Time'!$B44:$AG44,"&gt;0.425")</f>
        <v>4</v>
      </c>
      <c r="U44" s="19">
        <v>0.4</v>
      </c>
      <c r="V44">
        <f>COUNTIF('Winning % Over Time'!$B44:$AG44,"&lt;0.40")</f>
        <v>2</v>
      </c>
    </row>
    <row r="45" spans="1:22" x14ac:dyDescent="0.2">
      <c r="A45">
        <v>2009</v>
      </c>
      <c r="B45" s="21">
        <f>'Points Per Year'!AI45+SUM(B44)</f>
        <v>0</v>
      </c>
      <c r="C45" s="18">
        <v>0.6</v>
      </c>
      <c r="D45">
        <f>COUNTIF('Winning % Over Time'!$B45:$AG45, "&gt;=0.6")</f>
        <v>1</v>
      </c>
      <c r="E45" s="19">
        <v>0.57499999999999996</v>
      </c>
      <c r="F45">
        <f>COUNTIF('Winning % Over Time'!$B45:$AG45,"&gt;=0.575")-COUNTIF('Winning % Over Time'!$B45:$AG45,"&gt;0.6")</f>
        <v>2</v>
      </c>
      <c r="G45" s="18">
        <v>0.55000000000000004</v>
      </c>
      <c r="H45">
        <f>COUNTIF('Winning % Over Time'!$B45:$AG45,"&gt;=0.55")-COUNTIF('Winning % Over Time'!$B45:$AG45,"&gt;0.575")</f>
        <v>4</v>
      </c>
      <c r="I45" s="19">
        <v>0.52500000000000002</v>
      </c>
      <c r="J45">
        <f>COUNTIF('Winning % Over Time'!$B45:$AG45,"&gt;=0.525")-COUNTIF('Winning % Over Time'!$B45:$AG45,"&gt;0.55")</f>
        <v>2</v>
      </c>
      <c r="K45" s="19">
        <v>0.5</v>
      </c>
      <c r="L45">
        <f>COUNTIF('Winning % Over Time'!$B45:$AG45,"&gt;=0.50")-COUNTIF('Winning % Over Time'!$B45:$AG45,"&gt;0.525")</f>
        <v>7</v>
      </c>
      <c r="M45" s="19">
        <v>0.47499999999999998</v>
      </c>
      <c r="N45">
        <f>COUNTIF('Winning % Over Time'!$B45:$AG45,"&gt;=0.475")-COUNTIF('Winning % Over Time'!$B45:$AG45,"&gt;0.50")</f>
        <v>6</v>
      </c>
      <c r="O45" s="19">
        <v>0.45</v>
      </c>
      <c r="P45">
        <f>COUNTIF('Winning % Over Time'!$B45:$AG45,"&gt;=0.45")-COUNTIF('Winning % Over Time'!$B45:$AG45,"&gt;0.475")</f>
        <v>3</v>
      </c>
      <c r="Q45" s="19">
        <v>0.42499999999999999</v>
      </c>
      <c r="R45">
        <f>COUNTIF('Winning % Over Time'!$B45:$AG45,"&gt;=0.425")-COUNTIF('Winning % Over Time'!$B45:$AG45,"&gt;0.45")</f>
        <v>1</v>
      </c>
      <c r="S45" s="19">
        <v>0.4</v>
      </c>
      <c r="T45">
        <f>COUNTIF('Winning % Over Time'!$B45:$AG45,"&gt;=0.40")-COUNTIF('Winning % Over Time'!$B45:$AG45,"&gt;0.425")</f>
        <v>4</v>
      </c>
      <c r="U45" s="19">
        <v>0.4</v>
      </c>
      <c r="V45">
        <f>COUNTIF('Winning % Over Time'!$B45:$AG45,"&lt;0.40")</f>
        <v>2</v>
      </c>
    </row>
    <row r="46" spans="1:22" x14ac:dyDescent="0.2">
      <c r="A46">
        <v>2010</v>
      </c>
      <c r="B46" s="21">
        <f>'Points Per Year'!AI46+SUM(B45)</f>
        <v>0</v>
      </c>
      <c r="C46" s="18">
        <v>0.6</v>
      </c>
      <c r="D46">
        <f>COUNTIF('Winning % Over Time'!$B46:$AG46, "&gt;=0.6")</f>
        <v>1</v>
      </c>
      <c r="E46" s="19">
        <v>0.57499999999999996</v>
      </c>
      <c r="F46">
        <f>COUNTIF('Winning % Over Time'!$B46:$AG46,"&gt;=0.575")-COUNTIF('Winning % Over Time'!$B46:$AG46,"&gt;0.6")</f>
        <v>2</v>
      </c>
      <c r="G46" s="18">
        <v>0.55000000000000004</v>
      </c>
      <c r="H46">
        <f>COUNTIF('Winning % Over Time'!$B46:$AG46,"&gt;=0.55")-COUNTIF('Winning % Over Time'!$B46:$AG46,"&gt;0.575")</f>
        <v>4</v>
      </c>
      <c r="I46" s="19">
        <v>0.52500000000000002</v>
      </c>
      <c r="J46">
        <f>COUNTIF('Winning % Over Time'!$B46:$AG46,"&gt;=0.525")-COUNTIF('Winning % Over Time'!$B46:$AG46,"&gt;0.55")</f>
        <v>4</v>
      </c>
      <c r="K46" s="19">
        <v>0.5</v>
      </c>
      <c r="L46">
        <f>COUNTIF('Winning % Over Time'!$B46:$AG46,"&gt;=0.50")-COUNTIF('Winning % Over Time'!$B46:$AG46,"&gt;0.525")</f>
        <v>5</v>
      </c>
      <c r="M46" s="19">
        <v>0.47499999999999998</v>
      </c>
      <c r="N46">
        <f>COUNTIF('Winning % Over Time'!$B46:$AG46,"&gt;=0.475")-COUNTIF('Winning % Over Time'!$B46:$AG46,"&gt;0.50")</f>
        <v>5</v>
      </c>
      <c r="O46" s="19">
        <v>0.45</v>
      </c>
      <c r="P46">
        <f>COUNTIF('Winning % Over Time'!$B46:$AG46,"&gt;=0.45")-COUNTIF('Winning % Over Time'!$B46:$AG46,"&gt;0.475")</f>
        <v>4</v>
      </c>
      <c r="Q46" s="19">
        <v>0.42499999999999999</v>
      </c>
      <c r="R46">
        <f>COUNTIF('Winning % Over Time'!$B46:$AG46,"&gt;=0.425")-COUNTIF('Winning % Over Time'!$B46:$AG46,"&gt;0.45")</f>
        <v>2</v>
      </c>
      <c r="S46" s="19">
        <v>0.4</v>
      </c>
      <c r="T46">
        <f>COUNTIF('Winning % Over Time'!$B46:$AG46,"&gt;=0.40")-COUNTIF('Winning % Over Time'!$B46:$AG46,"&gt;0.425")</f>
        <v>3</v>
      </c>
      <c r="U46" s="19">
        <v>0.4</v>
      </c>
      <c r="V46">
        <f>COUNTIF('Winning % Over Time'!$B46:$AG46,"&lt;0.40")</f>
        <v>2</v>
      </c>
    </row>
    <row r="47" spans="1:22" x14ac:dyDescent="0.2">
      <c r="A47">
        <v>2011</v>
      </c>
      <c r="B47" s="21">
        <f>'Points Per Year'!AI47+SUM(B46)</f>
        <v>0</v>
      </c>
      <c r="C47" s="18">
        <v>0.6</v>
      </c>
      <c r="D47">
        <f>COUNTIF('Winning % Over Time'!$B47:$AG47, "&gt;=0.6")</f>
        <v>1</v>
      </c>
      <c r="E47" s="19">
        <v>0.57499999999999996</v>
      </c>
      <c r="F47">
        <f>COUNTIF('Winning % Over Time'!$B47:$AG47,"&gt;=0.575")-COUNTIF('Winning % Over Time'!$B47:$AG47,"&gt;0.6")</f>
        <v>1</v>
      </c>
      <c r="G47" s="18">
        <v>0.55000000000000004</v>
      </c>
      <c r="H47">
        <f>COUNTIF('Winning % Over Time'!$B47:$AG47,"&gt;=0.55")-COUNTIF('Winning % Over Time'!$B47:$AG47,"&gt;0.575")</f>
        <v>5</v>
      </c>
      <c r="I47" s="19">
        <v>0.52500000000000002</v>
      </c>
      <c r="J47">
        <f>COUNTIF('Winning % Over Time'!$B47:$AG47,"&gt;=0.525")-COUNTIF('Winning % Over Time'!$B47:$AG47,"&gt;0.55")</f>
        <v>4</v>
      </c>
      <c r="K47" s="19">
        <v>0.5</v>
      </c>
      <c r="L47">
        <f>COUNTIF('Winning % Over Time'!$B47:$AG47,"&gt;=0.50")-COUNTIF('Winning % Over Time'!$B47:$AG47,"&gt;0.525")</f>
        <v>5</v>
      </c>
      <c r="M47" s="19">
        <v>0.47499999999999998</v>
      </c>
      <c r="N47">
        <f>COUNTIF('Winning % Over Time'!$B47:$AG47,"&gt;=0.475")-COUNTIF('Winning % Over Time'!$B47:$AG47,"&gt;0.50")</f>
        <v>5</v>
      </c>
      <c r="O47" s="19">
        <v>0.45</v>
      </c>
      <c r="P47">
        <f>COUNTIF('Winning % Over Time'!$B47:$AG47,"&gt;=0.45")-COUNTIF('Winning % Over Time'!$B47:$AG47,"&gt;0.475")</f>
        <v>4</v>
      </c>
      <c r="Q47" s="19">
        <v>0.42499999999999999</v>
      </c>
      <c r="R47">
        <f>COUNTIF('Winning % Over Time'!$B47:$AG47,"&gt;=0.425")-COUNTIF('Winning % Over Time'!$B47:$AG47,"&gt;0.45")</f>
        <v>3</v>
      </c>
      <c r="S47" s="19">
        <v>0.4</v>
      </c>
      <c r="T47">
        <f>COUNTIF('Winning % Over Time'!$B47:$AG47,"&gt;=0.40")-COUNTIF('Winning % Over Time'!$B47:$AG47,"&gt;0.425")</f>
        <v>3</v>
      </c>
      <c r="U47" s="19">
        <v>0.4</v>
      </c>
      <c r="V47">
        <f>COUNTIF('Winning % Over Time'!$B47:$AG47,"&lt;0.40")</f>
        <v>1</v>
      </c>
    </row>
    <row r="48" spans="1:22" x14ac:dyDescent="0.2">
      <c r="A48">
        <v>2012</v>
      </c>
      <c r="B48" s="21">
        <f>'Points Per Year'!AI48+SUM(B47)</f>
        <v>0</v>
      </c>
      <c r="C48" s="18">
        <v>0.6</v>
      </c>
      <c r="D48">
        <f>COUNTIF('Winning % Over Time'!$B48:$AG48, "&gt;=0.6")</f>
        <v>1</v>
      </c>
      <c r="E48" s="19">
        <v>0.57499999999999996</v>
      </c>
      <c r="F48">
        <f>COUNTIF('Winning % Over Time'!$B48:$AG48,"&gt;=0.575")-COUNTIF('Winning % Over Time'!$B48:$AG48,"&gt;0.6")</f>
        <v>2</v>
      </c>
      <c r="G48" s="18">
        <v>0.55000000000000004</v>
      </c>
      <c r="H48">
        <f>COUNTIF('Winning % Over Time'!$B48:$AG48,"&gt;=0.55")-COUNTIF('Winning % Over Time'!$B48:$AG48,"&gt;0.575")</f>
        <v>6</v>
      </c>
      <c r="I48" s="19">
        <v>0.52500000000000002</v>
      </c>
      <c r="J48">
        <f>COUNTIF('Winning % Over Time'!$B48:$AG48,"&gt;=0.525")-COUNTIF('Winning % Over Time'!$B48:$AG48,"&gt;0.55")</f>
        <v>3</v>
      </c>
      <c r="K48" s="19">
        <v>0.5</v>
      </c>
      <c r="L48">
        <f>COUNTIF('Winning % Over Time'!$B48:$AG48,"&gt;=0.50")-COUNTIF('Winning % Over Time'!$B48:$AG48,"&gt;0.525")</f>
        <v>4</v>
      </c>
      <c r="M48" s="19">
        <v>0.47499999999999998</v>
      </c>
      <c r="N48">
        <f>COUNTIF('Winning % Over Time'!$B48:$AG48,"&gt;=0.475")-COUNTIF('Winning % Over Time'!$B48:$AG48,"&gt;0.50")</f>
        <v>6</v>
      </c>
      <c r="O48" s="19">
        <v>0.45</v>
      </c>
      <c r="P48">
        <f>COUNTIF('Winning % Over Time'!$B48:$AG48,"&gt;=0.45")-COUNTIF('Winning % Over Time'!$B48:$AG48,"&gt;0.475")</f>
        <v>4</v>
      </c>
      <c r="Q48" s="19">
        <v>0.42499999999999999</v>
      </c>
      <c r="R48">
        <f>COUNTIF('Winning % Over Time'!$B48:$AG48,"&gt;=0.425")-COUNTIF('Winning % Over Time'!$B48:$AG48,"&gt;0.45")</f>
        <v>4</v>
      </c>
      <c r="S48" s="19">
        <v>0.4</v>
      </c>
      <c r="T48">
        <f>COUNTIF('Winning % Over Time'!$B48:$AG48,"&gt;=0.40")-COUNTIF('Winning % Over Time'!$B48:$AG48,"&gt;0.425")</f>
        <v>2</v>
      </c>
      <c r="U48" s="19">
        <v>0.4</v>
      </c>
      <c r="V48">
        <f>COUNTIF('Winning % Over Time'!$B48:$AG48,"&lt;0.40")</f>
        <v>1</v>
      </c>
    </row>
    <row r="49" spans="1:22" x14ac:dyDescent="0.2">
      <c r="A49">
        <v>2013</v>
      </c>
      <c r="B49" s="21">
        <f>'Points Per Year'!AI49+SUM(B48)</f>
        <v>0</v>
      </c>
      <c r="C49" s="18">
        <v>0.6</v>
      </c>
      <c r="D49">
        <f>COUNTIF('Winning % Over Time'!$B49:$AG49, "&gt;=0.6")</f>
        <v>0</v>
      </c>
      <c r="E49" s="19">
        <v>0.57499999999999996</v>
      </c>
      <c r="F49">
        <f>COUNTIF('Winning % Over Time'!$B49:$AG49,"&gt;=0.575")-COUNTIF('Winning % Over Time'!$B49:$AG49,"&gt;0.6")</f>
        <v>2</v>
      </c>
      <c r="G49" s="18">
        <v>0.55000000000000004</v>
      </c>
      <c r="H49">
        <f>COUNTIF('Winning % Over Time'!$B49:$AG49,"&gt;=0.55")-COUNTIF('Winning % Over Time'!$B49:$AG49,"&gt;0.575")</f>
        <v>6</v>
      </c>
      <c r="I49" s="19">
        <v>0.52500000000000002</v>
      </c>
      <c r="J49">
        <f>COUNTIF('Winning % Over Time'!$B49:$AG49,"&gt;=0.525")-COUNTIF('Winning % Over Time'!$B49:$AG49,"&gt;0.55")</f>
        <v>3</v>
      </c>
      <c r="K49" s="19">
        <v>0.5</v>
      </c>
      <c r="L49">
        <f>COUNTIF('Winning % Over Time'!$B49:$AG49,"&gt;=0.50")-COUNTIF('Winning % Over Time'!$B49:$AG49,"&gt;0.525")</f>
        <v>4</v>
      </c>
      <c r="M49" s="19">
        <v>0.47499999999999998</v>
      </c>
      <c r="N49">
        <f>COUNTIF('Winning % Over Time'!$B49:$AG49,"&gt;=0.475")-COUNTIF('Winning % Over Time'!$B49:$AG49,"&gt;0.50")</f>
        <v>5</v>
      </c>
      <c r="O49" s="19">
        <v>0.45</v>
      </c>
      <c r="P49">
        <f>COUNTIF('Winning % Over Time'!$B49:$AG49,"&gt;=0.45")-COUNTIF('Winning % Over Time'!$B49:$AG49,"&gt;0.475")</f>
        <v>4</v>
      </c>
      <c r="Q49" s="19">
        <v>0.42499999999999999</v>
      </c>
      <c r="R49">
        <f>COUNTIF('Winning % Over Time'!$B49:$AG49,"&gt;=0.425")-COUNTIF('Winning % Over Time'!$B49:$AG49,"&gt;0.45")</f>
        <v>4</v>
      </c>
      <c r="S49" s="19">
        <v>0.4</v>
      </c>
      <c r="T49">
        <f>COUNTIF('Winning % Over Time'!$B49:$AG49,"&gt;=0.40")-COUNTIF('Winning % Over Time'!$B49:$AG49,"&gt;0.425")</f>
        <v>3</v>
      </c>
      <c r="U49" s="19">
        <v>0.4</v>
      </c>
      <c r="V49">
        <f>COUNTIF('Winning % Over Time'!$B49:$AG49,"&lt;0.40")</f>
        <v>1</v>
      </c>
    </row>
    <row r="50" spans="1:22" x14ac:dyDescent="0.2">
      <c r="A50">
        <v>2014</v>
      </c>
      <c r="B50" s="21">
        <f>'Points Per Year'!AI50+SUM(B49)</f>
        <v>0</v>
      </c>
      <c r="C50" s="18">
        <v>0.6</v>
      </c>
      <c r="D50">
        <f>COUNTIF('Winning % Over Time'!$B50:$AG50, "&gt;=0.6")</f>
        <v>1</v>
      </c>
      <c r="E50" s="19">
        <v>0.57499999999999996</v>
      </c>
      <c r="F50">
        <f>COUNTIF('Winning % Over Time'!$B50:$AG50,"&gt;=0.575")-COUNTIF('Winning % Over Time'!$B50:$AG50,"&gt;0.6")</f>
        <v>1</v>
      </c>
      <c r="G50" s="18">
        <v>0.55000000000000004</v>
      </c>
      <c r="H50">
        <f>COUNTIF('Winning % Over Time'!$B50:$AG50,"&gt;=0.55")-COUNTIF('Winning % Over Time'!$B50:$AG50,"&gt;0.575")</f>
        <v>5</v>
      </c>
      <c r="I50" s="19">
        <v>0.52500000000000002</v>
      </c>
      <c r="J50">
        <f>COUNTIF('Winning % Over Time'!$B50:$AG50,"&gt;=0.525")-COUNTIF('Winning % Over Time'!$B50:$AG50,"&gt;0.55")</f>
        <v>4</v>
      </c>
      <c r="K50" s="19">
        <v>0.5</v>
      </c>
      <c r="L50">
        <f>COUNTIF('Winning % Over Time'!$B50:$AG50,"&gt;=0.50")-COUNTIF('Winning % Over Time'!$B50:$AG50,"&gt;0.525")</f>
        <v>4</v>
      </c>
      <c r="M50" s="19">
        <v>0.47499999999999998</v>
      </c>
      <c r="N50">
        <f>COUNTIF('Winning % Over Time'!$B50:$AG50,"&gt;=0.475")-COUNTIF('Winning % Over Time'!$B50:$AG50,"&gt;0.50")</f>
        <v>5</v>
      </c>
      <c r="O50" s="19">
        <v>0.45</v>
      </c>
      <c r="P50">
        <f>COUNTIF('Winning % Over Time'!$B50:$AG50,"&gt;=0.45")-COUNTIF('Winning % Over Time'!$B50:$AG50,"&gt;0.475")</f>
        <v>6</v>
      </c>
      <c r="Q50" s="19">
        <v>0.42499999999999999</v>
      </c>
      <c r="R50">
        <f>COUNTIF('Winning % Over Time'!$B50:$AG50,"&gt;=0.425")-COUNTIF('Winning % Over Time'!$B50:$AG50,"&gt;0.45")</f>
        <v>3</v>
      </c>
      <c r="S50" s="19">
        <v>0.4</v>
      </c>
      <c r="T50">
        <f>COUNTIF('Winning % Over Time'!$B50:$AG50,"&gt;=0.40")-COUNTIF('Winning % Over Time'!$B50:$AG50,"&gt;0.425")</f>
        <v>2</v>
      </c>
      <c r="U50" s="19">
        <v>0.4</v>
      </c>
      <c r="V50">
        <f>COUNTIF('Winning % Over Time'!$B50:$AG50,"&lt;0.40")</f>
        <v>1</v>
      </c>
    </row>
    <row r="51" spans="1:22" x14ac:dyDescent="0.2">
      <c r="A51">
        <v>2015</v>
      </c>
      <c r="B51" s="21">
        <f>'Points Per Year'!AI51+SUM(B50)</f>
        <v>0</v>
      </c>
      <c r="C51" s="18">
        <v>0.6</v>
      </c>
      <c r="D51">
        <f>COUNTIF('Winning % Over Time'!$B51:$AG51, "&gt;=0.6")</f>
        <v>0</v>
      </c>
      <c r="E51" s="19">
        <v>0.57499999999999996</v>
      </c>
      <c r="F51">
        <f>COUNTIF('Winning % Over Time'!$B51:$AG51,"&gt;=0.575")-COUNTIF('Winning % Over Time'!$B51:$AG51,"&gt;0.6")</f>
        <v>2</v>
      </c>
      <c r="G51" s="18">
        <v>0.55000000000000004</v>
      </c>
      <c r="H51">
        <f>COUNTIF('Winning % Over Time'!$B51:$AG51,"&gt;=0.55")-COUNTIF('Winning % Over Time'!$B51:$AG51,"&gt;0.575")</f>
        <v>4</v>
      </c>
      <c r="I51" s="19">
        <v>0.52500000000000002</v>
      </c>
      <c r="J51">
        <f>COUNTIF('Winning % Over Time'!$B51:$AG51,"&gt;=0.525")-COUNTIF('Winning % Over Time'!$B51:$AG51,"&gt;0.55")</f>
        <v>5</v>
      </c>
      <c r="K51" s="19">
        <v>0.5</v>
      </c>
      <c r="L51">
        <f>COUNTIF('Winning % Over Time'!$B51:$AG51,"&gt;=0.50")-COUNTIF('Winning % Over Time'!$B51:$AG51,"&gt;0.525")</f>
        <v>5</v>
      </c>
      <c r="M51" s="19">
        <v>0.47499999999999998</v>
      </c>
      <c r="N51">
        <f>COUNTIF('Winning % Over Time'!$B51:$AG51,"&gt;=0.475")-COUNTIF('Winning % Over Time'!$B51:$AG51,"&gt;0.50")</f>
        <v>4</v>
      </c>
      <c r="O51" s="19">
        <v>0.45</v>
      </c>
      <c r="P51">
        <f>COUNTIF('Winning % Over Time'!$B51:$AG51,"&gt;=0.45")-COUNTIF('Winning % Over Time'!$B51:$AG51,"&gt;0.475")</f>
        <v>5</v>
      </c>
      <c r="Q51" s="19">
        <v>0.42499999999999999</v>
      </c>
      <c r="R51">
        <f>COUNTIF('Winning % Over Time'!$B51:$AG51,"&gt;=0.425")-COUNTIF('Winning % Over Time'!$B51:$AG51,"&gt;0.45")</f>
        <v>5</v>
      </c>
      <c r="S51" s="19">
        <v>0.4</v>
      </c>
      <c r="T51">
        <f>COUNTIF('Winning % Over Time'!$B51:$AG51,"&gt;=0.40")-COUNTIF('Winning % Over Time'!$B51:$AG51,"&gt;0.425")</f>
        <v>1</v>
      </c>
      <c r="U51" s="19">
        <v>0.4</v>
      </c>
      <c r="V51">
        <f>COUNTIF('Winning % Over Time'!$B51:$AG51,"&lt;0.40")</f>
        <v>1</v>
      </c>
    </row>
    <row r="52" spans="1:22" x14ac:dyDescent="0.2">
      <c r="A52">
        <v>2016</v>
      </c>
      <c r="B52" s="21">
        <f>'Points Per Year'!AI52+SUM(B51)</f>
        <v>0</v>
      </c>
      <c r="C52" s="18">
        <v>0.6</v>
      </c>
      <c r="D52">
        <f>COUNTIF('Winning % Over Time'!$B52:$AG52, "&gt;=0.6")</f>
        <v>0</v>
      </c>
      <c r="E52" s="19">
        <v>0.57499999999999996</v>
      </c>
      <c r="F52">
        <f>COUNTIF('Winning % Over Time'!$B52:$AG52,"&gt;=0.575")-COUNTIF('Winning % Over Time'!$B52:$AG52,"&gt;0.6")</f>
        <v>2</v>
      </c>
      <c r="G52" s="18">
        <v>0.55000000000000004</v>
      </c>
      <c r="H52">
        <f>COUNTIF('Winning % Over Time'!$B52:$AG52,"&gt;=0.55")-COUNTIF('Winning % Over Time'!$B52:$AG52,"&gt;0.575")</f>
        <v>4</v>
      </c>
      <c r="I52" s="19">
        <v>0.52500000000000002</v>
      </c>
      <c r="J52">
        <f>COUNTIF('Winning % Over Time'!$B52:$AG52,"&gt;=0.525")-COUNTIF('Winning % Over Time'!$B52:$AG52,"&gt;0.55")</f>
        <v>5</v>
      </c>
      <c r="K52" s="19">
        <v>0.5</v>
      </c>
      <c r="L52">
        <f>COUNTIF('Winning % Over Time'!$B52:$AG52,"&gt;=0.50")-COUNTIF('Winning % Over Time'!$B52:$AG52,"&gt;0.525")</f>
        <v>5</v>
      </c>
      <c r="M52" s="19">
        <v>0.47499999999999998</v>
      </c>
      <c r="N52">
        <f>COUNTIF('Winning % Over Time'!$B52:$AG52,"&gt;=0.475")-COUNTIF('Winning % Over Time'!$B52:$AG52,"&gt;0.50")</f>
        <v>4</v>
      </c>
      <c r="O52" s="19">
        <v>0.45</v>
      </c>
      <c r="P52">
        <f>COUNTIF('Winning % Over Time'!$B52:$AG52,"&gt;=0.45")-COUNTIF('Winning % Over Time'!$B52:$AG52,"&gt;0.475")</f>
        <v>4</v>
      </c>
      <c r="Q52" s="19">
        <v>0.42499999999999999</v>
      </c>
      <c r="R52">
        <f>COUNTIF('Winning % Over Time'!$B52:$AG52,"&gt;=0.425")-COUNTIF('Winning % Over Time'!$B52:$AG52,"&gt;0.45")</f>
        <v>6</v>
      </c>
      <c r="S52" s="19">
        <v>0.4</v>
      </c>
      <c r="T52">
        <f>COUNTIF('Winning % Over Time'!$B52:$AG52,"&gt;=0.40")-COUNTIF('Winning % Over Time'!$B52:$AG52,"&gt;0.425")</f>
        <v>1</v>
      </c>
      <c r="U52" s="19">
        <v>0.4</v>
      </c>
      <c r="V52">
        <f>COUNTIF('Winning % Over Time'!$B52:$AG52,"&lt;0.40")</f>
        <v>1</v>
      </c>
    </row>
    <row r="53" spans="1:22" x14ac:dyDescent="0.2">
      <c r="A53">
        <v>2017</v>
      </c>
      <c r="B53" s="21">
        <f>'Points Per Year'!AI53+SUM(B52)</f>
        <v>0</v>
      </c>
      <c r="C53" s="18">
        <v>0.6</v>
      </c>
      <c r="D53">
        <f>COUNTIF('Winning % Over Time'!$B53:$AG53, "&gt;=0.6")</f>
        <v>0</v>
      </c>
      <c r="E53" s="19">
        <v>0.57499999999999996</v>
      </c>
      <c r="F53">
        <f>COUNTIF('Winning % Over Time'!$B53:$AG53,"&gt;=0.575")-COUNTIF('Winning % Over Time'!$B53:$AG53,"&gt;0.6")</f>
        <v>2</v>
      </c>
      <c r="G53" s="18">
        <v>0.55000000000000004</v>
      </c>
      <c r="H53">
        <f>COUNTIF('Winning % Over Time'!$B53:$AG53,"&gt;=0.55")-COUNTIF('Winning % Over Time'!$B53:$AG53,"&gt;0.575")</f>
        <v>4</v>
      </c>
      <c r="I53" s="19">
        <v>0.52500000000000002</v>
      </c>
      <c r="J53">
        <f>COUNTIF('Winning % Over Time'!$B53:$AG53,"&gt;=0.525")-COUNTIF('Winning % Over Time'!$B53:$AG53,"&gt;0.55")</f>
        <v>4</v>
      </c>
      <c r="K53" s="19">
        <v>0.5</v>
      </c>
      <c r="L53">
        <f>COUNTIF('Winning % Over Time'!$B53:$AG53,"&gt;=0.50")-COUNTIF('Winning % Over Time'!$B53:$AG53,"&gt;0.525")</f>
        <v>6</v>
      </c>
      <c r="M53" s="19">
        <v>0.47499999999999998</v>
      </c>
      <c r="N53">
        <f>COUNTIF('Winning % Over Time'!$B53:$AG53,"&gt;=0.475")-COUNTIF('Winning % Over Time'!$B53:$AG53,"&gt;0.50")</f>
        <v>4</v>
      </c>
      <c r="O53" s="19">
        <v>0.45</v>
      </c>
      <c r="P53">
        <f>COUNTIF('Winning % Over Time'!$B53:$AG53,"&gt;=0.45")-COUNTIF('Winning % Over Time'!$B53:$AG53,"&gt;0.475")</f>
        <v>4</v>
      </c>
      <c r="Q53" s="19">
        <v>0.42499999999999999</v>
      </c>
      <c r="R53">
        <f>COUNTIF('Winning % Over Time'!$B53:$AG53,"&gt;=0.425")-COUNTIF('Winning % Over Time'!$B53:$AG53,"&gt;0.45")</f>
        <v>6</v>
      </c>
      <c r="S53" s="19">
        <v>0.4</v>
      </c>
      <c r="T53">
        <f>COUNTIF('Winning % Over Time'!$B53:$AG53,"&gt;=0.40")-COUNTIF('Winning % Over Time'!$B53:$AG53,"&gt;0.425")</f>
        <v>1</v>
      </c>
      <c r="U53" s="19">
        <v>0.4</v>
      </c>
      <c r="V53">
        <f>COUNTIF('Winning % Over Time'!$B53:$AG53,"&lt;0.40")</f>
        <v>1</v>
      </c>
    </row>
    <row r="54" spans="1:22" x14ac:dyDescent="0.2">
      <c r="A54">
        <v>2018</v>
      </c>
      <c r="B54" s="21">
        <f>'Points Per Year'!AI54+SUM(B53)</f>
        <v>0</v>
      </c>
      <c r="C54" s="18">
        <v>0.6</v>
      </c>
      <c r="D54">
        <f>COUNTIF('Winning % Over Time'!$B54:$AG54, "&gt;=0.6")</f>
        <v>0</v>
      </c>
      <c r="E54" s="19">
        <v>0.57499999999999996</v>
      </c>
      <c r="F54">
        <f>COUNTIF('Winning % Over Time'!$B54:$AG54,"&gt;=0.575")-COUNTIF('Winning % Over Time'!$B54:$AG54,"&gt;0.6")</f>
        <v>2</v>
      </c>
      <c r="G54" s="18">
        <v>0.55000000000000004</v>
      </c>
      <c r="H54">
        <f>COUNTIF('Winning % Over Time'!$B54:$AG54,"&gt;=0.55")-COUNTIF('Winning % Over Time'!$B54:$AG54,"&gt;0.575")</f>
        <v>4</v>
      </c>
      <c r="I54" s="19">
        <v>0.52500000000000002</v>
      </c>
      <c r="J54">
        <f>COUNTIF('Winning % Over Time'!$B54:$AG54,"&gt;=0.525")-COUNTIF('Winning % Over Time'!$B54:$AG54,"&gt;0.55")</f>
        <v>5</v>
      </c>
      <c r="K54" s="19">
        <v>0.5</v>
      </c>
      <c r="L54">
        <f>COUNTIF('Winning % Over Time'!$B54:$AG54,"&gt;=0.50")-COUNTIF('Winning % Over Time'!$B54:$AG54,"&gt;0.525")</f>
        <v>5</v>
      </c>
      <c r="M54" s="19">
        <v>0.47499999999999998</v>
      </c>
      <c r="N54">
        <f>COUNTIF('Winning % Over Time'!$B54:$AG54,"&gt;=0.475")-COUNTIF('Winning % Over Time'!$B54:$AG54,"&gt;0.50")</f>
        <v>5</v>
      </c>
      <c r="O54" s="19">
        <v>0.45</v>
      </c>
      <c r="P54">
        <f>COUNTIF('Winning % Over Time'!$B54:$AG54,"&gt;=0.45")-COUNTIF('Winning % Over Time'!$B54:$AG54,"&gt;0.475")</f>
        <v>4</v>
      </c>
      <c r="Q54" s="19">
        <v>0.42499999999999999</v>
      </c>
      <c r="R54">
        <f>COUNTIF('Winning % Over Time'!$B54:$AG54,"&gt;=0.425")-COUNTIF('Winning % Over Time'!$B54:$AG54,"&gt;0.45")</f>
        <v>5</v>
      </c>
      <c r="S54" s="19">
        <v>0.4</v>
      </c>
      <c r="T54">
        <f>COUNTIF('Winning % Over Time'!$B54:$AG54,"&gt;=0.40")-COUNTIF('Winning % Over Time'!$B54:$AG54,"&gt;0.425")</f>
        <v>1</v>
      </c>
      <c r="U54" s="19">
        <v>0.4</v>
      </c>
      <c r="V54">
        <f>COUNTIF('Winning % Over Time'!$B54:$AG54,"&lt;0.40")</f>
        <v>1</v>
      </c>
    </row>
    <row r="55" spans="1:22" x14ac:dyDescent="0.2">
      <c r="A55">
        <v>2019</v>
      </c>
      <c r="B55" s="21">
        <f>'Points Per Year'!AI55+SUM(B54)</f>
        <v>0</v>
      </c>
      <c r="C55" s="18">
        <v>0.6</v>
      </c>
      <c r="D55">
        <f>COUNTIF('Winning % Over Time'!$B55:$AG55, "&gt;=0.6")</f>
        <v>0</v>
      </c>
      <c r="E55" s="19">
        <v>0.57499999999999996</v>
      </c>
      <c r="F55">
        <f>COUNTIF('Winning % Over Time'!$B55:$AG55,"&gt;=0.575")-COUNTIF('Winning % Over Time'!$B55:$AG55,"&gt;0.6")</f>
        <v>2</v>
      </c>
      <c r="G55" s="18">
        <v>0.55000000000000004</v>
      </c>
      <c r="H55">
        <f>COUNTIF('Winning % Over Time'!$B55:$AG55,"&gt;=0.55")-COUNTIF('Winning % Over Time'!$B55:$AG55,"&gt;0.575")</f>
        <v>5</v>
      </c>
      <c r="I55" s="19">
        <v>0.52500000000000002</v>
      </c>
      <c r="J55">
        <f>COUNTIF('Winning % Over Time'!$B55:$AG55,"&gt;=0.525")-COUNTIF('Winning % Over Time'!$B55:$AG55,"&gt;0.55")</f>
        <v>4</v>
      </c>
      <c r="K55" s="19">
        <v>0.5</v>
      </c>
      <c r="L55">
        <f>COUNTIF('Winning % Over Time'!$B55:$AG55,"&gt;=0.50")-COUNTIF('Winning % Over Time'!$B55:$AG55,"&gt;0.525")</f>
        <v>5</v>
      </c>
      <c r="M55" s="19">
        <v>0.47499999999999998</v>
      </c>
      <c r="N55">
        <f>COUNTIF('Winning % Over Time'!$B55:$AG55,"&gt;=0.475")-COUNTIF('Winning % Over Time'!$B55:$AG55,"&gt;0.50")</f>
        <v>4</v>
      </c>
      <c r="O55" s="19">
        <v>0.45</v>
      </c>
      <c r="P55">
        <f>COUNTIF('Winning % Over Time'!$B55:$AG55,"&gt;=0.45")-COUNTIF('Winning % Over Time'!$B55:$AG55,"&gt;0.475")</f>
        <v>5</v>
      </c>
      <c r="Q55" s="19">
        <v>0.42499999999999999</v>
      </c>
      <c r="R55">
        <f>COUNTIF('Winning % Over Time'!$B55:$AG55,"&gt;=0.425")-COUNTIF('Winning % Over Time'!$B55:$AG55,"&gt;0.45")</f>
        <v>5</v>
      </c>
      <c r="S55" s="19">
        <v>0.4</v>
      </c>
      <c r="T55">
        <f>COUNTIF('Winning % Over Time'!$B55:$AG55,"&gt;=0.40")-COUNTIF('Winning % Over Time'!$B55:$AG55,"&gt;0.425")</f>
        <v>1</v>
      </c>
      <c r="U55" s="19">
        <v>0.4</v>
      </c>
      <c r="V55">
        <f>COUNTIF('Winning % Over Time'!$B55:$AG55,"&lt;0.40")</f>
        <v>1</v>
      </c>
    </row>
    <row r="56" spans="1:22" x14ac:dyDescent="0.2">
      <c r="A56">
        <v>2020</v>
      </c>
      <c r="B56" s="21">
        <f>'Points Per Year'!AI56+SUM(B55)</f>
        <v>0</v>
      </c>
      <c r="C56" s="18">
        <v>0.6</v>
      </c>
      <c r="D56">
        <f>COUNTIF('Winning % Over Time'!$B56:$AG56, "&gt;=0.6")</f>
        <v>0</v>
      </c>
      <c r="E56" s="19">
        <v>0.57499999999999996</v>
      </c>
      <c r="F56">
        <f>COUNTIF('Winning % Over Time'!$B56:$AG56,"&gt;=0.575")-COUNTIF('Winning % Over Time'!$B56:$AG56,"&gt;0.6")</f>
        <v>2</v>
      </c>
      <c r="G56" s="18">
        <v>0.55000000000000004</v>
      </c>
      <c r="H56">
        <f>COUNTIF('Winning % Over Time'!$B56:$AG56,"&gt;=0.55")-COUNTIF('Winning % Over Time'!$B56:$AG56,"&gt;0.575")</f>
        <v>5</v>
      </c>
      <c r="I56" s="19">
        <v>0.52500000000000002</v>
      </c>
      <c r="J56">
        <f>COUNTIF('Winning % Over Time'!$B56:$AG56,"&gt;=0.525")-COUNTIF('Winning % Over Time'!$B56:$AG56,"&gt;0.55")</f>
        <v>4</v>
      </c>
      <c r="K56" s="19">
        <v>0.5</v>
      </c>
      <c r="L56">
        <f>COUNTIF('Winning % Over Time'!$B56:$AG56,"&gt;=0.50")-COUNTIF('Winning % Over Time'!$B56:$AG56,"&gt;0.525")</f>
        <v>5</v>
      </c>
      <c r="M56" s="19">
        <v>0.47499999999999998</v>
      </c>
      <c r="N56">
        <f>COUNTIF('Winning % Over Time'!$B56:$AG56,"&gt;=0.475")-COUNTIF('Winning % Over Time'!$B56:$AG56,"&gt;0.50")</f>
        <v>3</v>
      </c>
      <c r="O56" s="19">
        <v>0.45</v>
      </c>
      <c r="P56">
        <f>COUNTIF('Winning % Over Time'!$B56:$AG56,"&gt;=0.45")-COUNTIF('Winning % Over Time'!$B56:$AG56,"&gt;0.475")</f>
        <v>4</v>
      </c>
      <c r="Q56" s="19">
        <v>0.42499999999999999</v>
      </c>
      <c r="R56">
        <f>COUNTIF('Winning % Over Time'!$B56:$AG56,"&gt;=0.425")-COUNTIF('Winning % Over Time'!$B56:$AG56,"&gt;0.45")</f>
        <v>7</v>
      </c>
      <c r="S56" s="19">
        <v>0.4</v>
      </c>
      <c r="T56">
        <f>COUNTIF('Winning % Over Time'!$B56:$AG56,"&gt;=0.40")-COUNTIF('Winning % Over Time'!$B56:$AG56,"&gt;0.425")</f>
        <v>1</v>
      </c>
      <c r="U56" s="19">
        <v>0.4</v>
      </c>
      <c r="V56">
        <f>COUNTIF('Winning % Over Time'!$B56:$AG56,"&lt;0.40")</f>
        <v>1</v>
      </c>
    </row>
    <row r="57" spans="1:22" x14ac:dyDescent="0.2">
      <c r="A57">
        <v>2021</v>
      </c>
      <c r="B57" s="21">
        <f>'Points Per Year'!AI57+SUM(B56)</f>
        <v>0</v>
      </c>
      <c r="C57" s="18">
        <v>0.6</v>
      </c>
      <c r="D57">
        <f>COUNTIF('Winning % Over Time'!$B57:$AG57, "&gt;=0.6")</f>
        <v>0</v>
      </c>
      <c r="E57" s="19">
        <v>0.57499999999999996</v>
      </c>
      <c r="F57">
        <f>COUNTIF('Winning % Over Time'!$B57:$AG57,"&gt;=0.575")-COUNTIF('Winning % Over Time'!$B57:$AG57,"&gt;0.6")</f>
        <v>2</v>
      </c>
      <c r="G57" s="18">
        <v>0.55000000000000004</v>
      </c>
      <c r="H57">
        <f>COUNTIF('Winning % Over Time'!$B57:$AG57,"&gt;=0.55")-COUNTIF('Winning % Over Time'!$B57:$AG57,"&gt;0.575")</f>
        <v>6</v>
      </c>
      <c r="I57" s="19">
        <v>0.52500000000000002</v>
      </c>
      <c r="J57">
        <f>COUNTIF('Winning % Over Time'!$B57:$AG57,"&gt;=0.525")-COUNTIF('Winning % Over Time'!$B57:$AG57,"&gt;0.55")</f>
        <v>3</v>
      </c>
      <c r="K57" s="19">
        <v>0.5</v>
      </c>
      <c r="L57">
        <f>COUNTIF('Winning % Over Time'!$B57:$AG57,"&gt;=0.50")-COUNTIF('Winning % Over Time'!$B57:$AG57,"&gt;0.525")</f>
        <v>5</v>
      </c>
      <c r="M57" s="19">
        <v>0.47499999999999998</v>
      </c>
      <c r="N57">
        <f>COUNTIF('Winning % Over Time'!$B57:$AG57,"&gt;=0.475")-COUNTIF('Winning % Over Time'!$B57:$AG57,"&gt;0.50")</f>
        <v>3</v>
      </c>
      <c r="O57" s="19">
        <v>0.45</v>
      </c>
      <c r="P57">
        <f>COUNTIF('Winning % Over Time'!$B57:$AG57,"&gt;=0.45")-COUNTIF('Winning % Over Time'!$B57:$AG57,"&gt;0.475")</f>
        <v>4</v>
      </c>
      <c r="Q57" s="19">
        <v>0.42499999999999999</v>
      </c>
      <c r="R57">
        <f>COUNTIF('Winning % Over Time'!$B57:$AG57,"&gt;=0.425")-COUNTIF('Winning % Over Time'!$B57:$AG57,"&gt;0.45")</f>
        <v>6</v>
      </c>
      <c r="S57" s="19">
        <v>0.4</v>
      </c>
      <c r="T57">
        <f>COUNTIF('Winning % Over Time'!$B57:$AG57,"&gt;=0.40")-COUNTIF('Winning % Over Time'!$B57:$AG57,"&gt;0.425")</f>
        <v>3</v>
      </c>
      <c r="U57" s="19">
        <v>0.4</v>
      </c>
      <c r="V57">
        <f>COUNTIF('Winning % Over Time'!$B57:$AG57,"&lt;0.40")</f>
        <v>0</v>
      </c>
    </row>
    <row r="58" spans="1:22" x14ac:dyDescent="0.2">
      <c r="A58">
        <v>2022</v>
      </c>
      <c r="B58" s="21">
        <f>'Points Per Year'!AI58+SUM(B57)</f>
        <v>0</v>
      </c>
      <c r="C58" s="18">
        <v>0.6</v>
      </c>
      <c r="D58">
        <f>COUNTIF('Winning % Over Time'!$B58:$AG58, "&gt;=0.6")</f>
        <v>0</v>
      </c>
      <c r="E58" s="19">
        <v>0.57499999999999996</v>
      </c>
      <c r="F58">
        <f>COUNTIF('Winning % Over Time'!$B58:$AG58,"&gt;=0.575")-COUNTIF('Winning % Over Time'!$B58:$AG58,"&gt;0.6")</f>
        <v>2</v>
      </c>
      <c r="G58" s="18">
        <v>0.55000000000000004</v>
      </c>
      <c r="H58">
        <f>COUNTIF('Winning % Over Time'!$B58:$AG58,"&gt;=0.55")-COUNTIF('Winning % Over Time'!$B58:$AG58,"&gt;0.575")</f>
        <v>5</v>
      </c>
      <c r="I58" s="19">
        <v>0.52500000000000002</v>
      </c>
      <c r="J58">
        <f>COUNTIF('Winning % Over Time'!$B58:$AG58,"&gt;=0.525")-COUNTIF('Winning % Over Time'!$B58:$AG58,"&gt;0.55")</f>
        <v>4</v>
      </c>
      <c r="K58" s="19">
        <v>0.5</v>
      </c>
      <c r="L58">
        <f>COUNTIF('Winning % Over Time'!$B58:$AG58,"&gt;=0.50")-COUNTIF('Winning % Over Time'!$B58:$AG58,"&gt;0.525")</f>
        <v>5</v>
      </c>
      <c r="M58" s="19">
        <v>0.47499999999999998</v>
      </c>
      <c r="N58">
        <f>COUNTIF('Winning % Over Time'!$B58:$AG58,"&gt;=0.475")-COUNTIF('Winning % Over Time'!$B58:$AG58,"&gt;0.50")</f>
        <v>3</v>
      </c>
      <c r="O58" s="19">
        <v>0.45</v>
      </c>
      <c r="P58">
        <f>COUNTIF('Winning % Over Time'!$B58:$AG58,"&gt;=0.45")-COUNTIF('Winning % Over Time'!$B58:$AG58,"&gt;0.475")</f>
        <v>5</v>
      </c>
      <c r="Q58" s="19">
        <v>0.42499999999999999</v>
      </c>
      <c r="R58">
        <f>COUNTIF('Winning % Over Time'!$B58:$AG58,"&gt;=0.425")-COUNTIF('Winning % Over Time'!$B58:$AG58,"&gt;0.45")</f>
        <v>4</v>
      </c>
      <c r="S58" s="19">
        <v>0.4</v>
      </c>
      <c r="T58">
        <f>COUNTIF('Winning % Over Time'!$B58:$AG58,"&gt;=0.40")-COUNTIF('Winning % Over Time'!$B58:$AG58,"&gt;0.425")</f>
        <v>4</v>
      </c>
      <c r="U58" s="19">
        <v>0.4</v>
      </c>
      <c r="V58">
        <f>COUNTIF('Winning % Over Time'!$B58:$AG58,"&lt;0.40")</f>
        <v>0</v>
      </c>
    </row>
    <row r="59" spans="1:22" x14ac:dyDescent="0.2">
      <c r="A59">
        <v>2023</v>
      </c>
      <c r="B59" s="21">
        <f>'Points Per Year'!AI59+SUM(B58)</f>
        <v>0</v>
      </c>
      <c r="C59" s="18">
        <v>0.6</v>
      </c>
      <c r="D59">
        <f>COUNTIF('Winning % Over Time'!$B59:$AG59, "&gt;=0.6")</f>
        <v>0</v>
      </c>
      <c r="E59" s="19">
        <v>0.57499999999999996</v>
      </c>
      <c r="F59">
        <f>COUNTIF('Winning % Over Time'!$B59:$AG59,"&gt;=0.575")-COUNTIF('Winning % Over Time'!$B59:$AG59,"&gt;0.6")</f>
        <v>2</v>
      </c>
      <c r="G59" s="18">
        <v>0.55000000000000004</v>
      </c>
      <c r="H59">
        <f>COUNTIF('Winning % Over Time'!$B59:$AG59,"&gt;=0.55")-COUNTIF('Winning % Over Time'!$B59:$AG59,"&gt;0.575")</f>
        <v>6</v>
      </c>
      <c r="I59" s="19">
        <v>0.52500000000000002</v>
      </c>
      <c r="J59">
        <f>COUNTIF('Winning % Over Time'!$B59:$AG59,"&gt;=0.525")-COUNTIF('Winning % Over Time'!$B59:$AG59,"&gt;0.55")</f>
        <v>3</v>
      </c>
      <c r="K59" s="19">
        <v>0.5</v>
      </c>
      <c r="L59">
        <f>COUNTIF('Winning % Over Time'!$B59:$AG59,"&gt;=0.50")-COUNTIF('Winning % Over Time'!$B59:$AG59,"&gt;0.525")</f>
        <v>5</v>
      </c>
      <c r="M59" s="19">
        <v>0.47499999999999998</v>
      </c>
      <c r="N59">
        <f>COUNTIF('Winning % Over Time'!$B59:$AG59,"&gt;=0.475")-COUNTIF('Winning % Over Time'!$B59:$AG59,"&gt;0.50")</f>
        <v>4</v>
      </c>
      <c r="O59" s="19">
        <v>0.45</v>
      </c>
      <c r="P59">
        <f>COUNTIF('Winning % Over Time'!$B59:$AG59,"&gt;=0.45")-COUNTIF('Winning % Over Time'!$B59:$AG59,"&gt;0.475")</f>
        <v>4</v>
      </c>
      <c r="Q59" s="19">
        <v>0.42499999999999999</v>
      </c>
      <c r="R59">
        <f>COUNTIF('Winning % Over Time'!$B59:$AG59,"&gt;=0.425")-COUNTIF('Winning % Over Time'!$B59:$AG59,"&gt;0.45")</f>
        <v>5</v>
      </c>
      <c r="S59" s="19">
        <v>0.4</v>
      </c>
      <c r="T59">
        <f>COUNTIF('Winning % Over Time'!$B59:$AG59,"&gt;=0.40")-COUNTIF('Winning % Over Time'!$B59:$AG59,"&gt;0.425")</f>
        <v>3</v>
      </c>
      <c r="U59" s="19">
        <v>0.4</v>
      </c>
      <c r="V59">
        <f>COUNTIF('Winning % Over Time'!$B59:$AG59,"&lt;0.40")</f>
        <v>0</v>
      </c>
    </row>
    <row r="60" spans="1:22" x14ac:dyDescent="0.2">
      <c r="S60" s="19"/>
    </row>
  </sheetData>
  <pageMargins left="0.7" right="0.7" top="0.75" bottom="0.75" header="0.3" footer="0.3"/>
  <headerFooter>
    <oddHeader>&amp;R&amp;"Calibri"&amp;10&amp;K000000 Business Use&amp;1#_x000D_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2FB2C7-B7E8-40D2-873F-F163224A8264}">
  <sheetPr codeName="Sheet8"/>
  <dimension ref="A1:S88"/>
  <sheetViews>
    <sheetView zoomScale="90" zoomScaleNormal="90" zoomScaleSheetLayoutView="50" workbookViewId="0">
      <selection activeCell="G34" sqref="G34"/>
    </sheetView>
  </sheetViews>
  <sheetFormatPr baseColWidth="10" defaultColWidth="8.83203125" defaultRowHeight="16" x14ac:dyDescent="0.2"/>
  <cols>
    <col min="1" max="1" width="35.5" bestFit="1" customWidth="1"/>
    <col min="4" max="4" width="15.1640625" bestFit="1" customWidth="1"/>
    <col min="8" max="8" width="14.1640625" customWidth="1"/>
    <col min="13" max="13" width="16.6640625" bestFit="1" customWidth="1"/>
    <col min="14" max="14" width="11.83203125" bestFit="1" customWidth="1"/>
    <col min="15" max="15" width="9.6640625" bestFit="1" customWidth="1"/>
    <col min="16" max="16" width="16.5" bestFit="1" customWidth="1"/>
    <col min="17" max="17" width="10.1640625" bestFit="1" customWidth="1"/>
  </cols>
  <sheetData>
    <row r="1" spans="1:13" x14ac:dyDescent="0.2">
      <c r="A1" s="1"/>
      <c r="B1" s="1" t="s">
        <v>89</v>
      </c>
      <c r="C1" s="1" t="s">
        <v>93</v>
      </c>
      <c r="D1" s="1"/>
      <c r="E1" s="1" t="s">
        <v>90</v>
      </c>
      <c r="F1" s="1" t="s">
        <v>93</v>
      </c>
      <c r="H1" s="1" t="s">
        <v>100</v>
      </c>
    </row>
    <row r="2" spans="1:13" x14ac:dyDescent="0.2">
      <c r="A2" s="1" t="s">
        <v>91</v>
      </c>
      <c r="B2">
        <f>SUM(B3:B13)</f>
        <v>27.900000000000006</v>
      </c>
      <c r="C2" s="14">
        <f>B2/$B$2</f>
        <v>1</v>
      </c>
      <c r="D2" s="14"/>
      <c r="E2">
        <v>100</v>
      </c>
      <c r="F2" s="14">
        <f>E2/$E$2</f>
        <v>1</v>
      </c>
      <c r="K2" s="1" t="s">
        <v>131</v>
      </c>
      <c r="L2" s="1" t="s">
        <v>132</v>
      </c>
    </row>
    <row r="3" spans="1:13" x14ac:dyDescent="0.2">
      <c r="A3" s="1" t="s">
        <v>33</v>
      </c>
      <c r="B3">
        <f>6.5+4.5+2+0.5+0.5+0.5+0.5</f>
        <v>15</v>
      </c>
      <c r="C3" s="14">
        <f>B3/$B$2</f>
        <v>0.53763440860215039</v>
      </c>
      <c r="D3" s="1" t="s">
        <v>94</v>
      </c>
      <c r="E3">
        <v>29</v>
      </c>
      <c r="F3" s="14">
        <f>E3/$E$2</f>
        <v>0.28999999999999998</v>
      </c>
      <c r="G3">
        <v>1</v>
      </c>
      <c r="H3" s="1" t="s">
        <v>118</v>
      </c>
      <c r="I3">
        <f>G3*E3</f>
        <v>29</v>
      </c>
      <c r="K3">
        <v>12</v>
      </c>
      <c r="L3">
        <v>1</v>
      </c>
      <c r="M3">
        <f t="shared" ref="M3:M8" si="0">K3*L3</f>
        <v>12</v>
      </c>
    </row>
    <row r="4" spans="1:13" x14ac:dyDescent="0.2">
      <c r="A4" s="1" t="s">
        <v>92</v>
      </c>
      <c r="B4">
        <f>4.5+2+0.5+0.5+0.5</f>
        <v>8</v>
      </c>
      <c r="C4" s="14">
        <f t="shared" ref="C4:C14" si="1">B4/$B$2</f>
        <v>0.28673835125448022</v>
      </c>
      <c r="D4" s="1" t="s">
        <v>95</v>
      </c>
      <c r="E4">
        <v>11</v>
      </c>
      <c r="F4" s="14">
        <f t="shared" ref="F4:F15" si="2">E4/$E$2</f>
        <v>0.11</v>
      </c>
      <c r="G4">
        <v>1</v>
      </c>
      <c r="H4" s="1" t="s">
        <v>118</v>
      </c>
      <c r="I4">
        <f t="shared" ref="I4:I15" si="3">G4*E4</f>
        <v>11</v>
      </c>
      <c r="K4">
        <v>11</v>
      </c>
      <c r="L4">
        <v>2</v>
      </c>
      <c r="M4">
        <f t="shared" si="0"/>
        <v>22</v>
      </c>
    </row>
    <row r="5" spans="1:13" x14ac:dyDescent="0.2">
      <c r="A5" s="1" t="s">
        <v>96</v>
      </c>
      <c r="B5">
        <f>2+0.5+0.5</f>
        <v>3</v>
      </c>
      <c r="C5" s="14">
        <f t="shared" si="1"/>
        <v>0.10752688172043008</v>
      </c>
      <c r="D5" s="1" t="s">
        <v>97</v>
      </c>
      <c r="E5">
        <v>4</v>
      </c>
      <c r="F5" s="14">
        <f t="shared" si="2"/>
        <v>0.04</v>
      </c>
      <c r="G5">
        <v>2</v>
      </c>
      <c r="H5" s="1" t="s">
        <v>118</v>
      </c>
      <c r="I5">
        <f t="shared" si="3"/>
        <v>8</v>
      </c>
      <c r="K5">
        <v>4</v>
      </c>
      <c r="L5">
        <v>4</v>
      </c>
      <c r="M5">
        <f t="shared" si="0"/>
        <v>16</v>
      </c>
    </row>
    <row r="6" spans="1:13" x14ac:dyDescent="0.2">
      <c r="A6" s="1" t="s">
        <v>104</v>
      </c>
      <c r="B6" s="1">
        <v>0.5</v>
      </c>
      <c r="C6" s="14">
        <f t="shared" si="1"/>
        <v>1.7921146953405014E-2</v>
      </c>
      <c r="D6" s="1" t="s">
        <v>105</v>
      </c>
      <c r="E6">
        <v>2</v>
      </c>
      <c r="F6" s="14">
        <f t="shared" si="2"/>
        <v>0.02</v>
      </c>
      <c r="G6">
        <v>4</v>
      </c>
      <c r="H6" s="1" t="s">
        <v>118</v>
      </c>
      <c r="I6">
        <f t="shared" si="3"/>
        <v>8</v>
      </c>
      <c r="K6">
        <v>2</v>
      </c>
      <c r="L6">
        <v>8</v>
      </c>
      <c r="M6">
        <f t="shared" si="0"/>
        <v>16</v>
      </c>
    </row>
    <row r="7" spans="1:13" x14ac:dyDescent="0.2">
      <c r="A7" s="1" t="s">
        <v>98</v>
      </c>
      <c r="B7" s="1">
        <v>0.1</v>
      </c>
      <c r="C7" s="14">
        <f t="shared" si="1"/>
        <v>3.5842293906810031E-3</v>
      </c>
      <c r="E7">
        <v>1</v>
      </c>
      <c r="F7" s="14">
        <f t="shared" si="2"/>
        <v>0.01</v>
      </c>
      <c r="G7">
        <v>8</v>
      </c>
      <c r="H7" s="1" t="s">
        <v>118</v>
      </c>
      <c r="I7">
        <f t="shared" si="3"/>
        <v>8</v>
      </c>
      <c r="K7">
        <v>2</v>
      </c>
      <c r="L7">
        <v>8</v>
      </c>
      <c r="M7">
        <f t="shared" si="0"/>
        <v>16</v>
      </c>
    </row>
    <row r="8" spans="1:13" x14ac:dyDescent="0.2">
      <c r="A8" s="1" t="s">
        <v>37</v>
      </c>
      <c r="B8">
        <v>0.5</v>
      </c>
      <c r="C8" s="14">
        <f t="shared" si="1"/>
        <v>1.7921146953405014E-2</v>
      </c>
      <c r="E8">
        <v>5</v>
      </c>
      <c r="F8" s="14">
        <f t="shared" si="2"/>
        <v>0.05</v>
      </c>
      <c r="G8">
        <v>1</v>
      </c>
      <c r="H8" s="1" t="s">
        <v>118</v>
      </c>
      <c r="I8">
        <f t="shared" si="3"/>
        <v>5</v>
      </c>
      <c r="K8">
        <v>5</v>
      </c>
      <c r="L8">
        <v>1</v>
      </c>
      <c r="M8">
        <f t="shared" si="0"/>
        <v>5</v>
      </c>
    </row>
    <row r="9" spans="1:13" x14ac:dyDescent="0.2">
      <c r="A9" s="1" t="s">
        <v>39</v>
      </c>
      <c r="B9" s="1">
        <v>0.25</v>
      </c>
      <c r="C9" s="14">
        <f t="shared" si="1"/>
        <v>8.9605734767025068E-3</v>
      </c>
      <c r="E9">
        <v>2</v>
      </c>
      <c r="F9" s="14">
        <f t="shared" si="2"/>
        <v>0.02</v>
      </c>
      <c r="G9">
        <v>1</v>
      </c>
      <c r="H9" s="1" t="s">
        <v>118</v>
      </c>
      <c r="I9">
        <f t="shared" si="3"/>
        <v>2</v>
      </c>
      <c r="K9">
        <v>2</v>
      </c>
      <c r="L9">
        <f t="shared" ref="L9:L15" si="4">K9*G9</f>
        <v>2</v>
      </c>
      <c r="M9">
        <f t="shared" ref="M9:M14" si="5">K9*L9</f>
        <v>4</v>
      </c>
    </row>
    <row r="10" spans="1:13" x14ac:dyDescent="0.2">
      <c r="A10" s="1" t="s">
        <v>40</v>
      </c>
      <c r="B10" s="1">
        <v>0.25</v>
      </c>
      <c r="C10" s="14">
        <f t="shared" si="1"/>
        <v>8.9605734767025068E-3</v>
      </c>
      <c r="E10">
        <v>2</v>
      </c>
      <c r="F10" s="14">
        <f t="shared" si="2"/>
        <v>0.02</v>
      </c>
      <c r="G10">
        <v>1</v>
      </c>
      <c r="H10" s="1" t="s">
        <v>118</v>
      </c>
      <c r="I10">
        <f t="shared" si="3"/>
        <v>2</v>
      </c>
      <c r="K10">
        <v>2</v>
      </c>
      <c r="L10">
        <f t="shared" si="4"/>
        <v>2</v>
      </c>
      <c r="M10">
        <f t="shared" si="5"/>
        <v>4</v>
      </c>
    </row>
    <row r="11" spans="1:13" x14ac:dyDescent="0.2">
      <c r="A11" s="1" t="s">
        <v>41</v>
      </c>
      <c r="B11" s="1">
        <v>0.1</v>
      </c>
      <c r="C11" s="14">
        <f t="shared" si="1"/>
        <v>3.5842293906810031E-3</v>
      </c>
      <c r="E11">
        <v>1</v>
      </c>
      <c r="F11" s="14">
        <f t="shared" si="2"/>
        <v>0.01</v>
      </c>
      <c r="G11">
        <v>1</v>
      </c>
      <c r="H11" s="1" t="s">
        <v>118</v>
      </c>
      <c r="I11">
        <f t="shared" si="3"/>
        <v>1</v>
      </c>
      <c r="K11">
        <v>1</v>
      </c>
      <c r="L11">
        <f t="shared" si="4"/>
        <v>1</v>
      </c>
      <c r="M11">
        <f t="shared" si="5"/>
        <v>1</v>
      </c>
    </row>
    <row r="12" spans="1:13" x14ac:dyDescent="0.2">
      <c r="A12" s="1" t="s">
        <v>42</v>
      </c>
      <c r="B12" s="1">
        <v>0.1</v>
      </c>
      <c r="C12" s="14">
        <f t="shared" si="1"/>
        <v>3.5842293906810031E-3</v>
      </c>
      <c r="E12">
        <v>1</v>
      </c>
      <c r="F12" s="14">
        <f t="shared" si="2"/>
        <v>0.01</v>
      </c>
      <c r="G12">
        <v>1</v>
      </c>
      <c r="H12" s="1" t="s">
        <v>118</v>
      </c>
      <c r="I12">
        <f t="shared" si="3"/>
        <v>1</v>
      </c>
      <c r="K12">
        <v>1</v>
      </c>
      <c r="L12">
        <f t="shared" si="4"/>
        <v>1</v>
      </c>
      <c r="M12">
        <f t="shared" si="5"/>
        <v>1</v>
      </c>
    </row>
    <row r="13" spans="1:13" x14ac:dyDescent="0.2">
      <c r="A13" s="1" t="s">
        <v>43</v>
      </c>
      <c r="B13" s="1">
        <v>0.1</v>
      </c>
      <c r="C13" s="14">
        <f t="shared" si="1"/>
        <v>3.5842293906810031E-3</v>
      </c>
      <c r="E13" s="1">
        <v>1</v>
      </c>
      <c r="F13" s="14">
        <f t="shared" si="2"/>
        <v>0.01</v>
      </c>
      <c r="G13">
        <v>1</v>
      </c>
      <c r="H13" s="1" t="s">
        <v>118</v>
      </c>
      <c r="I13">
        <f t="shared" si="3"/>
        <v>1</v>
      </c>
      <c r="K13">
        <v>1</v>
      </c>
      <c r="L13">
        <f t="shared" si="4"/>
        <v>1</v>
      </c>
      <c r="M13">
        <f t="shared" si="5"/>
        <v>1</v>
      </c>
    </row>
    <row r="14" spans="1:13" x14ac:dyDescent="0.2">
      <c r="A14" s="1" t="s">
        <v>44</v>
      </c>
      <c r="B14" s="1">
        <v>0.1</v>
      </c>
      <c r="C14" s="14">
        <f t="shared" si="1"/>
        <v>3.5842293906810031E-3</v>
      </c>
      <c r="D14" s="14"/>
      <c r="E14" s="1">
        <v>1</v>
      </c>
      <c r="F14" s="14">
        <f t="shared" si="2"/>
        <v>0.01</v>
      </c>
      <c r="G14">
        <v>1</v>
      </c>
      <c r="H14" s="1" t="s">
        <v>118</v>
      </c>
      <c r="I14">
        <f t="shared" si="3"/>
        <v>1</v>
      </c>
      <c r="K14">
        <v>1</v>
      </c>
      <c r="L14">
        <f t="shared" si="4"/>
        <v>1</v>
      </c>
      <c r="M14">
        <f t="shared" si="5"/>
        <v>1</v>
      </c>
    </row>
    <row r="15" spans="1:13" x14ac:dyDescent="0.2">
      <c r="A15" s="1" t="s">
        <v>99</v>
      </c>
      <c r="B15" s="1" t="s">
        <v>88</v>
      </c>
      <c r="C15" s="14"/>
      <c r="D15" s="14"/>
      <c r="E15" s="1">
        <v>1</v>
      </c>
      <c r="F15" s="14">
        <f t="shared" si="2"/>
        <v>0.01</v>
      </c>
      <c r="G15">
        <v>14</v>
      </c>
      <c r="H15" s="1" t="s">
        <v>118</v>
      </c>
      <c r="I15">
        <f t="shared" si="3"/>
        <v>14</v>
      </c>
      <c r="K15">
        <v>1</v>
      </c>
      <c r="L15">
        <f t="shared" si="4"/>
        <v>14</v>
      </c>
      <c r="M15">
        <f>K15*L15</f>
        <v>14</v>
      </c>
    </row>
    <row r="16" spans="1:13" x14ac:dyDescent="0.2">
      <c r="A16" s="1" t="s">
        <v>101</v>
      </c>
      <c r="C16" s="14"/>
      <c r="D16" s="14"/>
      <c r="F16" s="14"/>
    </row>
    <row r="17" spans="1:19" x14ac:dyDescent="0.2">
      <c r="A17" s="1" t="s">
        <v>102</v>
      </c>
      <c r="C17" s="14"/>
      <c r="D17" s="14"/>
      <c r="F17" s="14"/>
      <c r="K17" s="1"/>
      <c r="L17" s="1"/>
      <c r="N17" s="1"/>
      <c r="P17" s="1"/>
      <c r="R17" s="1"/>
    </row>
    <row r="18" spans="1:19" x14ac:dyDescent="0.2">
      <c r="A18" s="1" t="s">
        <v>103</v>
      </c>
      <c r="C18" s="14"/>
      <c r="D18" s="14"/>
      <c r="F18" s="14"/>
      <c r="K18" s="1"/>
      <c r="L18" s="1"/>
      <c r="N18" s="1"/>
      <c r="P18" s="1"/>
      <c r="R18" s="1"/>
    </row>
    <row r="19" spans="1:19" x14ac:dyDescent="0.2">
      <c r="A19" s="1" t="s">
        <v>106</v>
      </c>
      <c r="C19" s="14"/>
      <c r="D19" s="14"/>
      <c r="E19">
        <f>E15</f>
        <v>1</v>
      </c>
      <c r="F19" s="15">
        <v>1</v>
      </c>
      <c r="G19" s="1" t="s">
        <v>145</v>
      </c>
      <c r="H19">
        <v>1</v>
      </c>
      <c r="K19" s="1"/>
      <c r="L19" s="1"/>
      <c r="N19" s="1"/>
      <c r="P19" s="1"/>
      <c r="R19" s="1"/>
      <c r="S19" s="1"/>
    </row>
    <row r="20" spans="1:19" x14ac:dyDescent="0.2">
      <c r="A20" s="1" t="s">
        <v>107</v>
      </c>
      <c r="C20" s="14"/>
      <c r="D20" s="14"/>
      <c r="E20">
        <f>E15+E7</f>
        <v>2</v>
      </c>
      <c r="F20" s="15">
        <v>2</v>
      </c>
      <c r="G20" s="1" t="s">
        <v>145</v>
      </c>
      <c r="H20">
        <v>2</v>
      </c>
      <c r="K20" s="1"/>
      <c r="L20" s="1"/>
      <c r="N20" s="1"/>
      <c r="P20" s="1"/>
    </row>
    <row r="21" spans="1:19" x14ac:dyDescent="0.2">
      <c r="A21" s="1" t="s">
        <v>108</v>
      </c>
      <c r="C21" s="14"/>
      <c r="D21" s="14"/>
      <c r="E21">
        <f>E15+E6</f>
        <v>3</v>
      </c>
      <c r="F21" s="15">
        <v>3</v>
      </c>
      <c r="H21">
        <v>3</v>
      </c>
      <c r="K21" s="1"/>
      <c r="L21" s="1"/>
      <c r="N21" s="1"/>
      <c r="O21" s="1"/>
      <c r="P21" s="1"/>
    </row>
    <row r="22" spans="1:19" x14ac:dyDescent="0.2">
      <c r="A22" s="1" t="s">
        <v>109</v>
      </c>
      <c r="C22" s="14"/>
      <c r="D22" s="14"/>
      <c r="E22">
        <f>E15+E7+E6</f>
        <v>4</v>
      </c>
      <c r="F22" s="15">
        <v>4</v>
      </c>
      <c r="H22">
        <v>4</v>
      </c>
      <c r="K22" s="1"/>
      <c r="L22" s="1"/>
      <c r="N22" s="1"/>
    </row>
    <row r="23" spans="1:19" x14ac:dyDescent="0.2">
      <c r="A23" s="1" t="s">
        <v>110</v>
      </c>
      <c r="C23" s="14"/>
      <c r="D23" s="14"/>
      <c r="E23">
        <f>E15+E7+E6</f>
        <v>4</v>
      </c>
      <c r="F23" s="15">
        <v>4</v>
      </c>
      <c r="H23">
        <v>4</v>
      </c>
      <c r="K23" s="1"/>
      <c r="L23" s="1"/>
      <c r="N23" s="1"/>
    </row>
    <row r="24" spans="1:19" x14ac:dyDescent="0.2">
      <c r="A24" s="1" t="s">
        <v>111</v>
      </c>
      <c r="C24" s="14"/>
      <c r="D24" s="14"/>
      <c r="E24">
        <f>E15+E5</f>
        <v>5</v>
      </c>
      <c r="F24" s="15">
        <v>6</v>
      </c>
      <c r="H24">
        <v>7</v>
      </c>
      <c r="K24" s="1"/>
      <c r="L24" s="1"/>
      <c r="N24" s="1"/>
    </row>
    <row r="25" spans="1:19" x14ac:dyDescent="0.2">
      <c r="A25" s="1" t="s">
        <v>112</v>
      </c>
      <c r="C25" s="14"/>
      <c r="D25" s="14"/>
      <c r="E25">
        <f>E15+E7+E5</f>
        <v>6</v>
      </c>
      <c r="F25" s="15">
        <v>7</v>
      </c>
      <c r="G25" s="1" t="s">
        <v>145</v>
      </c>
      <c r="H25">
        <v>8</v>
      </c>
      <c r="K25" s="1"/>
      <c r="L25" s="1"/>
      <c r="N25" s="1"/>
      <c r="O25" s="1"/>
    </row>
    <row r="26" spans="1:19" x14ac:dyDescent="0.2">
      <c r="A26" s="1" t="s">
        <v>113</v>
      </c>
      <c r="C26" s="14"/>
      <c r="D26" s="14"/>
      <c r="E26">
        <f>E15+E7+E5</f>
        <v>6</v>
      </c>
      <c r="F26" s="15">
        <v>7</v>
      </c>
      <c r="G26" s="1" t="s">
        <v>145</v>
      </c>
      <c r="H26">
        <v>8</v>
      </c>
      <c r="K26" s="1"/>
      <c r="L26" s="1"/>
    </row>
    <row r="27" spans="1:19" x14ac:dyDescent="0.2">
      <c r="A27" s="1" t="s">
        <v>114</v>
      </c>
      <c r="C27" s="14"/>
      <c r="D27" s="14"/>
      <c r="E27">
        <f>E15+E4</f>
        <v>12</v>
      </c>
      <c r="F27" s="15">
        <v>14</v>
      </c>
      <c r="H27">
        <v>16</v>
      </c>
      <c r="K27" s="1"/>
      <c r="L27" s="1"/>
    </row>
    <row r="28" spans="1:19" x14ac:dyDescent="0.2">
      <c r="A28" s="1" t="s">
        <v>115</v>
      </c>
      <c r="C28" s="14"/>
      <c r="D28" s="14"/>
      <c r="E28">
        <f>E4+E7+E15</f>
        <v>13</v>
      </c>
      <c r="F28" s="15">
        <v>15</v>
      </c>
      <c r="G28" s="1" t="s">
        <v>145</v>
      </c>
      <c r="H28">
        <v>17</v>
      </c>
      <c r="K28" s="1"/>
      <c r="L28" s="1"/>
    </row>
    <row r="29" spans="1:19" x14ac:dyDescent="0.2">
      <c r="A29" s="1" t="s">
        <v>116</v>
      </c>
      <c r="C29" s="14"/>
      <c r="D29" s="14"/>
      <c r="E29">
        <f>E15+E3</f>
        <v>30</v>
      </c>
      <c r="F29" s="15">
        <v>35</v>
      </c>
      <c r="H29">
        <v>40</v>
      </c>
      <c r="K29" s="1"/>
      <c r="L29" s="1"/>
      <c r="M29" s="1"/>
    </row>
    <row r="30" spans="1:19" x14ac:dyDescent="0.2">
      <c r="A30" s="1" t="s">
        <v>117</v>
      </c>
      <c r="C30" s="14"/>
      <c r="D30" s="14"/>
      <c r="E30">
        <f>E15+E7+E3</f>
        <v>31</v>
      </c>
      <c r="F30" s="15">
        <v>36</v>
      </c>
      <c r="G30" s="1" t="s">
        <v>145</v>
      </c>
      <c r="H30">
        <v>41</v>
      </c>
      <c r="K30" s="1"/>
      <c r="L30" s="1"/>
    </row>
    <row r="33" spans="1:11" x14ac:dyDescent="0.2">
      <c r="A33" s="1" t="s">
        <v>133</v>
      </c>
      <c r="C33" s="1" t="s">
        <v>134</v>
      </c>
      <c r="D33" s="1" t="s">
        <v>135</v>
      </c>
      <c r="E33" s="1" t="s">
        <v>136</v>
      </c>
      <c r="F33" s="1" t="s">
        <v>137</v>
      </c>
      <c r="G33" s="1" t="s">
        <v>138</v>
      </c>
      <c r="H33" s="1" t="s">
        <v>139</v>
      </c>
      <c r="I33" s="1" t="s">
        <v>143</v>
      </c>
      <c r="K33" s="1" t="s">
        <v>144</v>
      </c>
    </row>
    <row r="34" spans="1:11" x14ac:dyDescent="0.2">
      <c r="A34" s="1" t="s">
        <v>129</v>
      </c>
      <c r="C34">
        <v>1</v>
      </c>
      <c r="D34">
        <v>2</v>
      </c>
      <c r="E34">
        <v>4</v>
      </c>
      <c r="F34">
        <v>9</v>
      </c>
      <c r="G34">
        <v>23</v>
      </c>
      <c r="H34">
        <v>1</v>
      </c>
      <c r="I34">
        <v>3</v>
      </c>
      <c r="K34">
        <f>SUM(C34:I34)</f>
        <v>43</v>
      </c>
    </row>
    <row r="35" spans="1:11" x14ac:dyDescent="0.2">
      <c r="A35" s="1" t="s">
        <v>140</v>
      </c>
      <c r="C35">
        <v>1</v>
      </c>
      <c r="D35">
        <v>2</v>
      </c>
      <c r="E35">
        <v>4</v>
      </c>
      <c r="F35">
        <v>9</v>
      </c>
      <c r="H35">
        <v>1</v>
      </c>
      <c r="K35">
        <f t="shared" ref="K35:K48" si="6">SUM(C35:I35)</f>
        <v>17</v>
      </c>
    </row>
    <row r="36" spans="1:11" x14ac:dyDescent="0.2">
      <c r="A36" s="1" t="s">
        <v>120</v>
      </c>
      <c r="C36">
        <v>1</v>
      </c>
      <c r="D36">
        <v>2</v>
      </c>
      <c r="E36">
        <v>4</v>
      </c>
      <c r="H36">
        <v>1</v>
      </c>
      <c r="K36">
        <f t="shared" si="6"/>
        <v>8</v>
      </c>
    </row>
    <row r="37" spans="1:11" x14ac:dyDescent="0.2">
      <c r="A37" s="1" t="s">
        <v>130</v>
      </c>
      <c r="C37">
        <v>1</v>
      </c>
      <c r="D37">
        <v>2</v>
      </c>
      <c r="E37">
        <v>4</v>
      </c>
      <c r="H37">
        <v>1</v>
      </c>
      <c r="I37">
        <v>1</v>
      </c>
      <c r="K37">
        <f t="shared" si="6"/>
        <v>9</v>
      </c>
    </row>
    <row r="38" spans="1:11" x14ac:dyDescent="0.2">
      <c r="A38" s="1" t="s">
        <v>122</v>
      </c>
      <c r="C38">
        <v>1</v>
      </c>
      <c r="D38">
        <v>2</v>
      </c>
      <c r="H38">
        <v>1</v>
      </c>
      <c r="K38">
        <f t="shared" si="6"/>
        <v>4</v>
      </c>
    </row>
    <row r="39" spans="1:11" x14ac:dyDescent="0.2">
      <c r="A39" s="1" t="s">
        <v>123</v>
      </c>
      <c r="C39">
        <v>1</v>
      </c>
      <c r="D39">
        <v>2</v>
      </c>
      <c r="K39">
        <f t="shared" si="6"/>
        <v>3</v>
      </c>
    </row>
    <row r="40" spans="1:11" x14ac:dyDescent="0.2">
      <c r="A40" s="1" t="s">
        <v>128</v>
      </c>
      <c r="C40">
        <v>1</v>
      </c>
      <c r="D40">
        <v>2</v>
      </c>
      <c r="H40">
        <v>1</v>
      </c>
      <c r="K40">
        <f t="shared" si="6"/>
        <v>4</v>
      </c>
    </row>
    <row r="41" spans="1:11" x14ac:dyDescent="0.2">
      <c r="A41" s="1" t="s">
        <v>126</v>
      </c>
      <c r="C41">
        <v>1</v>
      </c>
      <c r="D41">
        <v>2</v>
      </c>
      <c r="K41">
        <f t="shared" si="6"/>
        <v>3</v>
      </c>
    </row>
    <row r="42" spans="1:11" x14ac:dyDescent="0.2">
      <c r="A42" s="1" t="s">
        <v>121</v>
      </c>
      <c r="C42">
        <v>1</v>
      </c>
      <c r="K42">
        <f t="shared" si="6"/>
        <v>1</v>
      </c>
    </row>
    <row r="43" spans="1:11" x14ac:dyDescent="0.2">
      <c r="A43" s="1" t="s">
        <v>127</v>
      </c>
      <c r="C43">
        <v>1</v>
      </c>
      <c r="H43">
        <v>1</v>
      </c>
      <c r="I43">
        <v>1</v>
      </c>
      <c r="K43">
        <f t="shared" si="6"/>
        <v>3</v>
      </c>
    </row>
    <row r="44" spans="1:11" x14ac:dyDescent="0.2">
      <c r="A44" s="1" t="s">
        <v>141</v>
      </c>
      <c r="C44">
        <v>1</v>
      </c>
      <c r="I44">
        <v>0.5</v>
      </c>
      <c r="K44">
        <f t="shared" si="6"/>
        <v>1.5</v>
      </c>
    </row>
    <row r="45" spans="1:11" x14ac:dyDescent="0.2">
      <c r="A45" s="1" t="s">
        <v>124</v>
      </c>
      <c r="C45">
        <v>1</v>
      </c>
      <c r="H45">
        <v>1</v>
      </c>
      <c r="K45">
        <f t="shared" si="6"/>
        <v>2</v>
      </c>
    </row>
    <row r="46" spans="1:11" x14ac:dyDescent="0.2">
      <c r="A46" s="1" t="s">
        <v>125</v>
      </c>
      <c r="C46">
        <v>1</v>
      </c>
      <c r="I46">
        <v>0.5</v>
      </c>
      <c r="K46">
        <f t="shared" si="6"/>
        <v>1.5</v>
      </c>
    </row>
    <row r="47" spans="1:11" x14ac:dyDescent="0.2">
      <c r="A47" s="1" t="s">
        <v>119</v>
      </c>
      <c r="C47">
        <v>1</v>
      </c>
      <c r="K47">
        <v>1</v>
      </c>
    </row>
    <row r="48" spans="1:11" x14ac:dyDescent="0.2">
      <c r="A48" s="1" t="s">
        <v>142</v>
      </c>
      <c r="I48">
        <v>1</v>
      </c>
      <c r="K48">
        <f t="shared" si="6"/>
        <v>1</v>
      </c>
    </row>
    <row r="50" spans="1:11" x14ac:dyDescent="0.2">
      <c r="A50" s="1" t="s">
        <v>144</v>
      </c>
      <c r="C50">
        <v>14</v>
      </c>
      <c r="D50">
        <f>SUM(D34:D47)</f>
        <v>16</v>
      </c>
      <c r="E50">
        <f t="shared" ref="E50:G50" si="7">SUM(E34:E47)</f>
        <v>16</v>
      </c>
      <c r="F50">
        <f t="shared" si="7"/>
        <v>18</v>
      </c>
      <c r="G50">
        <f t="shared" si="7"/>
        <v>23</v>
      </c>
      <c r="K50">
        <f>SUM(K34:K49)</f>
        <v>102</v>
      </c>
    </row>
    <row r="52" spans="1:11" x14ac:dyDescent="0.2">
      <c r="A52" s="1" t="s">
        <v>146</v>
      </c>
      <c r="C52" s="1" t="s">
        <v>134</v>
      </c>
      <c r="D52" s="1" t="s">
        <v>135</v>
      </c>
      <c r="E52" s="1" t="s">
        <v>136</v>
      </c>
      <c r="F52" s="1" t="s">
        <v>137</v>
      </c>
      <c r="G52" s="1" t="s">
        <v>138</v>
      </c>
      <c r="H52" s="1" t="s">
        <v>139</v>
      </c>
      <c r="I52" s="1" t="s">
        <v>143</v>
      </c>
      <c r="K52" s="1" t="s">
        <v>144</v>
      </c>
    </row>
    <row r="53" spans="1:11" x14ac:dyDescent="0.2">
      <c r="A53" s="1" t="s">
        <v>124</v>
      </c>
      <c r="C53">
        <v>1</v>
      </c>
      <c r="D53">
        <v>2</v>
      </c>
      <c r="E53">
        <v>3</v>
      </c>
      <c r="F53">
        <v>8</v>
      </c>
      <c r="G53">
        <v>21</v>
      </c>
      <c r="K53">
        <f>SUM(C53:I53)</f>
        <v>35</v>
      </c>
    </row>
    <row r="54" spans="1:11" x14ac:dyDescent="0.2">
      <c r="A54" s="1" t="s">
        <v>129</v>
      </c>
      <c r="C54">
        <v>1</v>
      </c>
      <c r="D54">
        <v>2</v>
      </c>
      <c r="E54">
        <v>3</v>
      </c>
      <c r="F54">
        <v>8</v>
      </c>
      <c r="H54">
        <v>1</v>
      </c>
      <c r="K54">
        <f t="shared" ref="K54:K65" si="8">SUM(C54:I54)</f>
        <v>15</v>
      </c>
    </row>
    <row r="55" spans="1:11" x14ac:dyDescent="0.2">
      <c r="A55" s="1" t="s">
        <v>147</v>
      </c>
      <c r="C55">
        <v>1</v>
      </c>
      <c r="D55">
        <v>2</v>
      </c>
      <c r="E55">
        <v>3</v>
      </c>
      <c r="H55">
        <v>1</v>
      </c>
      <c r="I55">
        <v>3</v>
      </c>
      <c r="K55">
        <f t="shared" si="8"/>
        <v>10</v>
      </c>
    </row>
    <row r="56" spans="1:11" x14ac:dyDescent="0.2">
      <c r="A56" s="1" t="s">
        <v>122</v>
      </c>
      <c r="C56">
        <v>1</v>
      </c>
      <c r="D56">
        <v>2</v>
      </c>
      <c r="E56">
        <v>3</v>
      </c>
      <c r="H56">
        <v>1</v>
      </c>
      <c r="K56">
        <f t="shared" si="8"/>
        <v>7</v>
      </c>
    </row>
    <row r="57" spans="1:11" x14ac:dyDescent="0.2">
      <c r="A57" s="1" t="s">
        <v>148</v>
      </c>
      <c r="C57">
        <v>1</v>
      </c>
      <c r="D57">
        <v>2</v>
      </c>
      <c r="H57">
        <v>1</v>
      </c>
      <c r="K57">
        <f t="shared" si="8"/>
        <v>4</v>
      </c>
    </row>
    <row r="58" spans="1:11" x14ac:dyDescent="0.2">
      <c r="A58" s="1" t="s">
        <v>150</v>
      </c>
      <c r="C58">
        <v>1</v>
      </c>
      <c r="D58">
        <v>2</v>
      </c>
      <c r="I58">
        <v>1</v>
      </c>
      <c r="K58">
        <f t="shared" si="8"/>
        <v>4</v>
      </c>
    </row>
    <row r="59" spans="1:11" x14ac:dyDescent="0.2">
      <c r="A59" s="1" t="s">
        <v>149</v>
      </c>
      <c r="C59">
        <v>1</v>
      </c>
      <c r="D59">
        <v>2</v>
      </c>
      <c r="I59">
        <v>2</v>
      </c>
      <c r="K59">
        <f t="shared" si="8"/>
        <v>5</v>
      </c>
    </row>
    <row r="60" spans="1:11" x14ac:dyDescent="0.2">
      <c r="A60" s="1" t="s">
        <v>119</v>
      </c>
      <c r="C60">
        <v>1</v>
      </c>
      <c r="D60">
        <v>2</v>
      </c>
      <c r="K60">
        <f t="shared" si="8"/>
        <v>3</v>
      </c>
    </row>
    <row r="61" spans="1:11" x14ac:dyDescent="0.2">
      <c r="A61" s="1" t="s">
        <v>151</v>
      </c>
      <c r="C61">
        <v>1</v>
      </c>
      <c r="H61">
        <v>1</v>
      </c>
      <c r="I61">
        <v>2</v>
      </c>
      <c r="K61">
        <f t="shared" si="8"/>
        <v>4</v>
      </c>
    </row>
    <row r="62" spans="1:11" x14ac:dyDescent="0.2">
      <c r="A62" s="1" t="s">
        <v>152</v>
      </c>
      <c r="C62">
        <v>1</v>
      </c>
      <c r="H62">
        <v>1</v>
      </c>
      <c r="K62">
        <f t="shared" si="8"/>
        <v>2</v>
      </c>
    </row>
    <row r="63" spans="1:11" x14ac:dyDescent="0.2">
      <c r="A63" s="1" t="s">
        <v>153</v>
      </c>
      <c r="C63">
        <v>1</v>
      </c>
      <c r="H63">
        <v>1</v>
      </c>
      <c r="I63">
        <v>2</v>
      </c>
      <c r="K63">
        <f t="shared" si="8"/>
        <v>4</v>
      </c>
    </row>
    <row r="64" spans="1:11" x14ac:dyDescent="0.2">
      <c r="A64" s="1" t="s">
        <v>125</v>
      </c>
      <c r="C64">
        <v>1</v>
      </c>
      <c r="H64">
        <v>1</v>
      </c>
      <c r="K64">
        <f t="shared" si="8"/>
        <v>2</v>
      </c>
    </row>
    <row r="65" spans="1:11" x14ac:dyDescent="0.2">
      <c r="A65" s="1" t="s">
        <v>154</v>
      </c>
      <c r="C65">
        <v>1</v>
      </c>
      <c r="K65">
        <f t="shared" si="8"/>
        <v>1</v>
      </c>
    </row>
    <row r="66" spans="1:11" x14ac:dyDescent="0.2">
      <c r="A66" s="1" t="s">
        <v>155</v>
      </c>
      <c r="C66">
        <v>1</v>
      </c>
      <c r="K66">
        <v>1</v>
      </c>
    </row>
    <row r="67" spans="1:11" x14ac:dyDescent="0.2">
      <c r="A67" s="1" t="s">
        <v>156</v>
      </c>
      <c r="I67">
        <v>1</v>
      </c>
      <c r="K67">
        <f t="shared" ref="K67" si="9">SUM(C67:I67)</f>
        <v>1</v>
      </c>
    </row>
    <row r="69" spans="1:11" x14ac:dyDescent="0.2">
      <c r="A69" s="1" t="s">
        <v>144</v>
      </c>
      <c r="C69">
        <v>14</v>
      </c>
      <c r="D69">
        <f>SUM(D53:D66)</f>
        <v>16</v>
      </c>
      <c r="E69">
        <f t="shared" ref="E69:G69" si="10">SUM(E53:E66)</f>
        <v>12</v>
      </c>
      <c r="F69">
        <f t="shared" si="10"/>
        <v>16</v>
      </c>
      <c r="G69">
        <f t="shared" si="10"/>
        <v>21</v>
      </c>
      <c r="K69">
        <f>SUM(K53:K68)</f>
        <v>98</v>
      </c>
    </row>
    <row r="71" spans="1:11" x14ac:dyDescent="0.2">
      <c r="A71" s="1">
        <v>2016</v>
      </c>
      <c r="C71" s="1" t="s">
        <v>134</v>
      </c>
      <c r="D71" s="1" t="s">
        <v>135</v>
      </c>
      <c r="E71" s="1" t="s">
        <v>136</v>
      </c>
      <c r="F71" s="1" t="s">
        <v>137</v>
      </c>
      <c r="G71" s="1" t="s">
        <v>138</v>
      </c>
      <c r="H71" s="1" t="s">
        <v>139</v>
      </c>
      <c r="I71" s="1" t="s">
        <v>143</v>
      </c>
      <c r="K71" s="1" t="s">
        <v>144</v>
      </c>
    </row>
    <row r="72" spans="1:11" x14ac:dyDescent="0.2">
      <c r="A72" s="1" t="s">
        <v>170</v>
      </c>
      <c r="C72">
        <v>1</v>
      </c>
      <c r="D72">
        <v>2</v>
      </c>
      <c r="E72">
        <v>4</v>
      </c>
      <c r="F72">
        <v>9</v>
      </c>
      <c r="G72">
        <v>23</v>
      </c>
      <c r="H72">
        <v>1</v>
      </c>
      <c r="K72">
        <f>SUM(C72:I72)</f>
        <v>40</v>
      </c>
    </row>
    <row r="73" spans="1:11" x14ac:dyDescent="0.2">
      <c r="A73" s="1" t="s">
        <v>173</v>
      </c>
      <c r="C73">
        <v>1</v>
      </c>
      <c r="K73">
        <f t="shared" ref="K73:K86" si="11">SUM(C73:I73)</f>
        <v>1</v>
      </c>
    </row>
    <row r="74" spans="1:11" x14ac:dyDescent="0.2">
      <c r="A74" s="1" t="s">
        <v>167</v>
      </c>
      <c r="C74">
        <v>1</v>
      </c>
      <c r="D74">
        <v>2</v>
      </c>
      <c r="E74">
        <v>4</v>
      </c>
      <c r="H74">
        <v>1</v>
      </c>
      <c r="K74">
        <f t="shared" si="11"/>
        <v>8</v>
      </c>
    </row>
    <row r="75" spans="1:11" x14ac:dyDescent="0.2">
      <c r="A75" s="1" t="s">
        <v>174</v>
      </c>
      <c r="C75">
        <v>1</v>
      </c>
      <c r="D75">
        <v>2</v>
      </c>
      <c r="H75">
        <v>1</v>
      </c>
      <c r="K75">
        <f t="shared" si="11"/>
        <v>4</v>
      </c>
    </row>
    <row r="76" spans="1:11" x14ac:dyDescent="0.2">
      <c r="A76" s="1" t="s">
        <v>171</v>
      </c>
      <c r="C76">
        <v>1</v>
      </c>
      <c r="D76">
        <v>2</v>
      </c>
      <c r="H76">
        <v>1</v>
      </c>
      <c r="K76">
        <f t="shared" si="11"/>
        <v>4</v>
      </c>
    </row>
    <row r="77" spans="1:11" x14ac:dyDescent="0.2">
      <c r="A77" s="1" t="s">
        <v>175</v>
      </c>
      <c r="C77">
        <v>1</v>
      </c>
      <c r="I77">
        <v>1</v>
      </c>
      <c r="K77">
        <f t="shared" si="11"/>
        <v>2</v>
      </c>
    </row>
    <row r="78" spans="1:11" x14ac:dyDescent="0.2">
      <c r="A78" s="1" t="s">
        <v>168</v>
      </c>
      <c r="C78">
        <v>1</v>
      </c>
      <c r="D78">
        <v>2</v>
      </c>
      <c r="H78">
        <v>1</v>
      </c>
      <c r="I78">
        <v>1</v>
      </c>
      <c r="K78">
        <f t="shared" si="11"/>
        <v>5</v>
      </c>
    </row>
    <row r="79" spans="1:11" x14ac:dyDescent="0.2">
      <c r="A79" s="1" t="s">
        <v>176</v>
      </c>
      <c r="C79">
        <v>1</v>
      </c>
      <c r="K79">
        <f t="shared" si="11"/>
        <v>1</v>
      </c>
    </row>
    <row r="80" spans="1:11" x14ac:dyDescent="0.2">
      <c r="A80" s="1" t="s">
        <v>169</v>
      </c>
      <c r="C80">
        <v>1</v>
      </c>
      <c r="D80">
        <v>2</v>
      </c>
      <c r="E80">
        <v>4</v>
      </c>
      <c r="H80">
        <v>1</v>
      </c>
      <c r="I80">
        <v>0.5</v>
      </c>
      <c r="K80">
        <f t="shared" si="11"/>
        <v>8.5</v>
      </c>
    </row>
    <row r="81" spans="1:11" x14ac:dyDescent="0.2">
      <c r="A81" s="1" t="s">
        <v>172</v>
      </c>
      <c r="C81">
        <v>1</v>
      </c>
      <c r="K81">
        <f t="shared" si="11"/>
        <v>1</v>
      </c>
    </row>
    <row r="82" spans="1:11" x14ac:dyDescent="0.2">
      <c r="A82" s="1" t="s">
        <v>177</v>
      </c>
      <c r="C82">
        <v>1</v>
      </c>
      <c r="D82">
        <v>2</v>
      </c>
      <c r="E82">
        <v>4</v>
      </c>
      <c r="F82">
        <v>9</v>
      </c>
      <c r="H82">
        <v>1</v>
      </c>
      <c r="I82">
        <v>4</v>
      </c>
      <c r="K82">
        <f t="shared" si="11"/>
        <v>21</v>
      </c>
    </row>
    <row r="83" spans="1:11" x14ac:dyDescent="0.2">
      <c r="A83" s="1" t="s">
        <v>178</v>
      </c>
      <c r="C83">
        <v>1</v>
      </c>
      <c r="D83">
        <v>2</v>
      </c>
      <c r="H83">
        <v>1</v>
      </c>
      <c r="K83">
        <f t="shared" si="11"/>
        <v>4</v>
      </c>
    </row>
    <row r="84" spans="1:11" x14ac:dyDescent="0.2">
      <c r="A84" s="1" t="s">
        <v>179</v>
      </c>
      <c r="I84">
        <v>0.5</v>
      </c>
      <c r="K84">
        <f t="shared" si="11"/>
        <v>0.5</v>
      </c>
    </row>
    <row r="85" spans="1:11" x14ac:dyDescent="0.2">
      <c r="A85" s="1"/>
      <c r="K85">
        <f t="shared" si="11"/>
        <v>0</v>
      </c>
    </row>
    <row r="86" spans="1:11" x14ac:dyDescent="0.2">
      <c r="A86" s="1"/>
      <c r="K86">
        <f t="shared" si="11"/>
        <v>0</v>
      </c>
    </row>
    <row r="88" spans="1:11" x14ac:dyDescent="0.2">
      <c r="A88" s="1" t="s">
        <v>144</v>
      </c>
      <c r="C88">
        <v>14</v>
      </c>
      <c r="D88">
        <f>SUM(D72:D85)</f>
        <v>16</v>
      </c>
      <c r="E88">
        <f t="shared" ref="E88:G88" si="12">SUM(E72:E85)</f>
        <v>16</v>
      </c>
      <c r="F88">
        <f t="shared" si="12"/>
        <v>18</v>
      </c>
      <c r="G88">
        <f t="shared" si="12"/>
        <v>23</v>
      </c>
      <c r="K88">
        <f>SUM(K72:K87)</f>
        <v>100</v>
      </c>
    </row>
  </sheetData>
  <phoneticPr fontId="8" type="noConversion"/>
  <pageMargins left="0.7" right="0.7" top="0.75" bottom="0.75" header="0.3" footer="0.3"/>
  <pageSetup paperSize="9" orientation="portrait" r:id="rId1"/>
  <headerFooter>
    <oddHeader>&amp;R&amp;"Calibri"&amp;10&amp;K000000 Business Use&amp;1#_x000D_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51CA6-CC18-46CE-A126-9C0BE380ED86}">
  <sheetPr codeName="Sheet9"/>
  <dimension ref="A1:E1002"/>
  <sheetViews>
    <sheetView workbookViewId="0">
      <selection activeCell="C13" sqref="C13"/>
    </sheetView>
  </sheetViews>
  <sheetFormatPr baseColWidth="10" defaultColWidth="11.1640625" defaultRowHeight="15" customHeight="1" x14ac:dyDescent="0.2"/>
  <cols>
    <col min="1" max="1" width="24.6640625" customWidth="1"/>
    <col min="2" max="2" width="15.6640625" customWidth="1"/>
    <col min="3" max="26" width="10.6640625" customWidth="1"/>
  </cols>
  <sheetData>
    <row r="1" spans="1:5" ht="15.75" customHeight="1" x14ac:dyDescent="0.2">
      <c r="C1" s="1" t="s">
        <v>32</v>
      </c>
      <c r="D1" t="s">
        <v>217</v>
      </c>
      <c r="E1" t="s">
        <v>218</v>
      </c>
    </row>
    <row r="2" spans="1:5" ht="15.75" customHeight="1" x14ac:dyDescent="0.2">
      <c r="A2" s="1" t="s">
        <v>33</v>
      </c>
      <c r="C2" s="1">
        <v>23</v>
      </c>
      <c r="D2">
        <v>1</v>
      </c>
      <c r="E2">
        <f>D2*C2</f>
        <v>23</v>
      </c>
    </row>
    <row r="3" spans="1:5" ht="15.75" customHeight="1" x14ac:dyDescent="0.2">
      <c r="A3" s="1" t="s">
        <v>157</v>
      </c>
      <c r="C3" s="1">
        <v>9</v>
      </c>
      <c r="D3">
        <v>2</v>
      </c>
      <c r="E3">
        <f t="shared" ref="E3:E14" si="0">D3*C3</f>
        <v>18</v>
      </c>
    </row>
    <row r="4" spans="1:5" ht="15.75" customHeight="1" x14ac:dyDescent="0.2">
      <c r="A4" s="1" t="s">
        <v>158</v>
      </c>
      <c r="C4" s="1">
        <v>4</v>
      </c>
      <c r="D4">
        <v>4</v>
      </c>
      <c r="E4">
        <f t="shared" si="0"/>
        <v>16</v>
      </c>
    </row>
    <row r="5" spans="1:5" ht="15.75" customHeight="1" x14ac:dyDescent="0.2">
      <c r="A5" s="1" t="s">
        <v>159</v>
      </c>
      <c r="C5" s="1">
        <v>2</v>
      </c>
      <c r="D5">
        <v>8</v>
      </c>
      <c r="E5">
        <f t="shared" si="0"/>
        <v>16</v>
      </c>
    </row>
    <row r="6" spans="1:5" ht="15.75" customHeight="1" x14ac:dyDescent="0.2">
      <c r="A6" s="1" t="s">
        <v>160</v>
      </c>
      <c r="C6" s="1">
        <v>1</v>
      </c>
      <c r="D6">
        <v>14</v>
      </c>
      <c r="E6">
        <f t="shared" si="0"/>
        <v>14</v>
      </c>
    </row>
    <row r="7" spans="1:5" ht="15.75" customHeight="1" x14ac:dyDescent="0.2">
      <c r="A7" s="1" t="s">
        <v>38</v>
      </c>
      <c r="C7" s="1">
        <v>1</v>
      </c>
      <c r="D7">
        <v>8</v>
      </c>
      <c r="E7">
        <f t="shared" si="0"/>
        <v>8</v>
      </c>
    </row>
    <row r="8" spans="1:5" ht="15.75" customHeight="1" x14ac:dyDescent="0.2">
      <c r="A8" s="1" t="s">
        <v>37</v>
      </c>
      <c r="C8" s="1">
        <v>3</v>
      </c>
      <c r="D8">
        <v>1</v>
      </c>
      <c r="E8">
        <f t="shared" si="0"/>
        <v>3</v>
      </c>
    </row>
    <row r="9" spans="1:5" ht="15.75" customHeight="1" x14ac:dyDescent="0.2">
      <c r="A9" s="1" t="s">
        <v>39</v>
      </c>
      <c r="C9" s="1">
        <v>1</v>
      </c>
      <c r="D9">
        <v>1</v>
      </c>
      <c r="E9">
        <f t="shared" si="0"/>
        <v>1</v>
      </c>
    </row>
    <row r="10" spans="1:5" ht="15.75" customHeight="1" x14ac:dyDescent="0.2">
      <c r="A10" s="1" t="s">
        <v>40</v>
      </c>
      <c r="C10" s="1">
        <v>1</v>
      </c>
      <c r="D10">
        <v>1</v>
      </c>
      <c r="E10">
        <f t="shared" si="0"/>
        <v>1</v>
      </c>
    </row>
    <row r="11" spans="1:5" ht="15.75" customHeight="1" x14ac:dyDescent="0.2">
      <c r="A11" s="1" t="s">
        <v>41</v>
      </c>
      <c r="C11" s="1">
        <v>0</v>
      </c>
      <c r="D11">
        <v>1</v>
      </c>
      <c r="E11">
        <f t="shared" si="0"/>
        <v>0</v>
      </c>
    </row>
    <row r="12" spans="1:5" ht="15.75" customHeight="1" x14ac:dyDescent="0.2">
      <c r="A12" s="1" t="s">
        <v>42</v>
      </c>
      <c r="C12" s="1">
        <v>0</v>
      </c>
      <c r="D12">
        <v>1</v>
      </c>
      <c r="E12">
        <f t="shared" si="0"/>
        <v>0</v>
      </c>
    </row>
    <row r="13" spans="1:5" ht="15.75" customHeight="1" x14ac:dyDescent="0.2">
      <c r="A13" s="1" t="s">
        <v>43</v>
      </c>
      <c r="C13" s="1">
        <v>0</v>
      </c>
      <c r="D13">
        <v>1</v>
      </c>
      <c r="E13">
        <f t="shared" si="0"/>
        <v>0</v>
      </c>
    </row>
    <row r="14" spans="1:5" ht="15.75" customHeight="1" x14ac:dyDescent="0.2">
      <c r="A14" s="1" t="s">
        <v>44</v>
      </c>
      <c r="C14" s="1">
        <v>0</v>
      </c>
      <c r="D14">
        <v>1</v>
      </c>
      <c r="E14">
        <f t="shared" si="0"/>
        <v>0</v>
      </c>
    </row>
    <row r="15" spans="1:5" ht="15.75" customHeight="1" x14ac:dyDescent="0.2">
      <c r="A15" s="1"/>
      <c r="C15" s="1"/>
    </row>
    <row r="16" spans="1:5" ht="15.75" customHeight="1" x14ac:dyDescent="0.2">
      <c r="A16" s="1" t="s">
        <v>45</v>
      </c>
    </row>
    <row r="17" spans="1:3" ht="15.75" customHeight="1" x14ac:dyDescent="0.2">
      <c r="A17" s="1" t="s">
        <v>46</v>
      </c>
      <c r="B17" s="3">
        <v>0.6</v>
      </c>
      <c r="C17" s="1">
        <v>20</v>
      </c>
    </row>
    <row r="18" spans="1:3" ht="15.75" customHeight="1" x14ac:dyDescent="0.2">
      <c r="A18" s="1" t="s">
        <v>47</v>
      </c>
      <c r="B18" s="3">
        <v>0.55000000000000004</v>
      </c>
      <c r="C18" s="1">
        <v>17.5</v>
      </c>
    </row>
    <row r="19" spans="1:3" ht="15.75" customHeight="1" x14ac:dyDescent="0.2">
      <c r="A19" s="1" t="s">
        <v>47</v>
      </c>
      <c r="B19" s="3">
        <v>0.5</v>
      </c>
      <c r="C19" s="1">
        <v>15</v>
      </c>
    </row>
    <row r="20" spans="1:3" ht="15.75" customHeight="1" x14ac:dyDescent="0.2">
      <c r="A20" s="1" t="s">
        <v>47</v>
      </c>
      <c r="B20" s="3">
        <v>0.45</v>
      </c>
      <c r="C20" s="1">
        <v>12</v>
      </c>
    </row>
    <row r="21" spans="1:3" ht="15.75" customHeight="1" x14ac:dyDescent="0.2">
      <c r="A21" s="1" t="s">
        <v>47</v>
      </c>
      <c r="B21" s="3">
        <v>0.4</v>
      </c>
      <c r="C21" s="1">
        <v>10</v>
      </c>
    </row>
    <row r="22" spans="1:3" ht="15.75" customHeight="1" x14ac:dyDescent="0.2">
      <c r="A22" s="1" t="s">
        <v>47</v>
      </c>
      <c r="B22" s="3">
        <v>0.35</v>
      </c>
      <c r="C22" s="1">
        <v>7</v>
      </c>
    </row>
    <row r="23" spans="1:3" ht="15.75" customHeight="1" x14ac:dyDescent="0.2">
      <c r="A23" s="1" t="s">
        <v>47</v>
      </c>
      <c r="B23" s="3">
        <v>0.25</v>
      </c>
      <c r="C23" s="1">
        <v>3</v>
      </c>
    </row>
    <row r="24" spans="1:3" ht="15.75" customHeight="1" x14ac:dyDescent="0.2">
      <c r="A24" s="1" t="s">
        <v>47</v>
      </c>
      <c r="B24" s="3">
        <v>0.2</v>
      </c>
      <c r="C24" s="1">
        <v>1</v>
      </c>
    </row>
    <row r="25" spans="1:3" ht="15.75" customHeight="1" x14ac:dyDescent="0.2">
      <c r="A25" s="1" t="s">
        <v>48</v>
      </c>
      <c r="B25" s="3">
        <v>0.2</v>
      </c>
      <c r="C25" s="1">
        <v>0</v>
      </c>
    </row>
    <row r="26" spans="1:3" ht="15.75" customHeight="1" x14ac:dyDescent="0.2">
      <c r="A26" s="1" t="s">
        <v>49</v>
      </c>
    </row>
    <row r="27" spans="1:3" ht="15.75" customHeight="1" x14ac:dyDescent="0.2">
      <c r="A27" s="1" t="s">
        <v>46</v>
      </c>
      <c r="B27" s="1">
        <v>1.5</v>
      </c>
      <c r="C27" s="1">
        <v>15</v>
      </c>
    </row>
    <row r="28" spans="1:3" ht="15.75" customHeight="1" x14ac:dyDescent="0.2">
      <c r="A28" s="1" t="s">
        <v>46</v>
      </c>
      <c r="B28" s="1">
        <v>1.25</v>
      </c>
      <c r="C28" s="1">
        <v>12</v>
      </c>
    </row>
    <row r="29" spans="1:3" ht="15.75" customHeight="1" x14ac:dyDescent="0.2">
      <c r="A29" s="1" t="s">
        <v>46</v>
      </c>
      <c r="B29" s="1">
        <v>1</v>
      </c>
      <c r="C29" s="1">
        <v>10</v>
      </c>
    </row>
    <row r="30" spans="1:3" ht="15.75" customHeight="1" x14ac:dyDescent="0.2">
      <c r="A30" s="1" t="s">
        <v>47</v>
      </c>
      <c r="B30" s="1">
        <v>0.9</v>
      </c>
      <c r="C30" s="1">
        <v>8</v>
      </c>
    </row>
    <row r="31" spans="1:3" ht="15.75" customHeight="1" x14ac:dyDescent="0.2">
      <c r="A31" s="1" t="s">
        <v>47</v>
      </c>
      <c r="B31" s="1">
        <v>0.75</v>
      </c>
      <c r="C31" s="1">
        <v>6</v>
      </c>
    </row>
    <row r="32" spans="1:3" ht="15.75" customHeight="1" x14ac:dyDescent="0.2">
      <c r="A32" s="1" t="s">
        <v>47</v>
      </c>
      <c r="B32" s="1">
        <v>0.6</v>
      </c>
      <c r="C32" s="1">
        <v>4</v>
      </c>
    </row>
    <row r="33" spans="1:3" ht="15.75" customHeight="1" x14ac:dyDescent="0.2">
      <c r="A33" s="1" t="s">
        <v>47</v>
      </c>
      <c r="B33" s="1">
        <v>0.5</v>
      </c>
      <c r="C33" s="1">
        <v>3</v>
      </c>
    </row>
    <row r="34" spans="1:3" ht="15.75" customHeight="1" x14ac:dyDescent="0.2">
      <c r="A34" s="1" t="s">
        <v>48</v>
      </c>
      <c r="B34" s="1">
        <v>0.5</v>
      </c>
      <c r="C34" s="1">
        <v>0</v>
      </c>
    </row>
    <row r="35" spans="1:3" ht="15.75" customHeight="1" x14ac:dyDescent="0.2">
      <c r="A35" s="1" t="s">
        <v>50</v>
      </c>
    </row>
    <row r="36" spans="1:3" ht="15.75" customHeight="1" x14ac:dyDescent="0.2">
      <c r="A36" s="1" t="s">
        <v>46</v>
      </c>
      <c r="B36" s="3">
        <v>0.6</v>
      </c>
      <c r="C36" s="1">
        <v>15</v>
      </c>
    </row>
    <row r="37" spans="1:3" ht="15.75" customHeight="1" x14ac:dyDescent="0.2">
      <c r="A37" s="1" t="s">
        <v>47</v>
      </c>
      <c r="B37" s="4">
        <v>0.57499999999999996</v>
      </c>
      <c r="C37" s="1">
        <v>13.75</v>
      </c>
    </row>
    <row r="38" spans="1:3" ht="15.75" customHeight="1" x14ac:dyDescent="0.2">
      <c r="A38" s="1" t="s">
        <v>47</v>
      </c>
      <c r="B38" s="3">
        <v>0.55000000000000004</v>
      </c>
      <c r="C38" s="1">
        <v>12.5</v>
      </c>
    </row>
    <row r="39" spans="1:3" ht="15.75" customHeight="1" x14ac:dyDescent="0.2">
      <c r="A39" s="1" t="s">
        <v>47</v>
      </c>
      <c r="B39" s="4">
        <v>0.52500000000000002</v>
      </c>
      <c r="C39" s="1">
        <v>11.25</v>
      </c>
    </row>
    <row r="40" spans="1:3" ht="15.75" customHeight="1" x14ac:dyDescent="0.2">
      <c r="A40" s="1" t="s">
        <v>47</v>
      </c>
      <c r="B40" s="3">
        <v>0.5</v>
      </c>
      <c r="C40" s="1">
        <v>10</v>
      </c>
    </row>
    <row r="41" spans="1:3" ht="15.75" customHeight="1" x14ac:dyDescent="0.2">
      <c r="A41" s="1" t="s">
        <v>47</v>
      </c>
      <c r="B41" s="4">
        <v>0.47499999999999998</v>
      </c>
      <c r="C41" s="1">
        <v>5</v>
      </c>
    </row>
    <row r="42" spans="1:3" ht="15.75" customHeight="1" x14ac:dyDescent="0.2">
      <c r="A42" s="1" t="s">
        <v>47</v>
      </c>
      <c r="B42" s="3">
        <v>0.45</v>
      </c>
      <c r="C42" s="1">
        <v>4</v>
      </c>
    </row>
    <row r="43" spans="1:3" ht="15.75" customHeight="1" x14ac:dyDescent="0.2">
      <c r="A43" s="1" t="s">
        <v>47</v>
      </c>
      <c r="B43" s="1">
        <v>42.5</v>
      </c>
      <c r="C43" s="1">
        <v>3</v>
      </c>
    </row>
    <row r="44" spans="1:3" ht="15.75" customHeight="1" x14ac:dyDescent="0.2">
      <c r="A44" s="1" t="s">
        <v>47</v>
      </c>
      <c r="B44" s="3">
        <v>0.4</v>
      </c>
      <c r="C44" s="1">
        <v>1</v>
      </c>
    </row>
    <row r="45" spans="1:3" ht="15.75" customHeight="1" x14ac:dyDescent="0.2">
      <c r="A45" s="1" t="s">
        <v>48</v>
      </c>
      <c r="B45" s="3">
        <v>0.4</v>
      </c>
      <c r="C45" s="1">
        <v>0</v>
      </c>
    </row>
    <row r="46" spans="1:3" ht="15.75" customHeight="1" x14ac:dyDescent="0.2"/>
    <row r="47" spans="1:3" ht="15.75" customHeight="1" x14ac:dyDescent="0.2"/>
    <row r="48" spans="1:3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  <row r="1001" ht="15.75" customHeight="1" x14ac:dyDescent="0.2"/>
    <row r="1002" ht="15.75" customHeight="1" x14ac:dyDescent="0.2"/>
  </sheetData>
  <pageMargins left="0.7" right="0.7" top="0.75" bottom="0.75" header="0" footer="0"/>
  <pageSetup orientation="landscape"/>
  <headerFooter>
    <oddHeader>&amp;R&amp;"Calibri"&amp;10&amp;K000000 Business Use&amp;1#_x000D_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6"/>
  <dimension ref="A1:F1000"/>
  <sheetViews>
    <sheetView workbookViewId="0">
      <selection activeCell="D4" sqref="D4"/>
    </sheetView>
  </sheetViews>
  <sheetFormatPr baseColWidth="10" defaultColWidth="11.1640625" defaultRowHeight="15" customHeight="1" x14ac:dyDescent="0.2"/>
  <cols>
    <col min="1" max="1" width="22.83203125" bestFit="1" customWidth="1"/>
    <col min="2" max="3" width="13.1640625" customWidth="1"/>
    <col min="4" max="4" width="10.6640625" customWidth="1"/>
    <col min="5" max="5" width="18" bestFit="1" customWidth="1"/>
    <col min="6" max="28" width="10.6640625" customWidth="1"/>
  </cols>
  <sheetData>
    <row r="1" spans="1:6" ht="15.75" customHeight="1" x14ac:dyDescent="0.2">
      <c r="A1" t="s">
        <v>71</v>
      </c>
      <c r="B1" t="s">
        <v>75</v>
      </c>
      <c r="C1" s="1" t="s">
        <v>204</v>
      </c>
      <c r="D1" t="s">
        <v>74</v>
      </c>
      <c r="E1" s="1" t="s">
        <v>203</v>
      </c>
    </row>
    <row r="2" spans="1:6" ht="15.75" customHeight="1" x14ac:dyDescent="0.2">
      <c r="A2" s="1" t="s">
        <v>0</v>
      </c>
      <c r="B2" s="1">
        <v>1966</v>
      </c>
      <c r="C2" s="1">
        <f>B2-1966</f>
        <v>0</v>
      </c>
      <c r="D2">
        <v>0</v>
      </c>
      <c r="E2">
        <v>0</v>
      </c>
    </row>
    <row r="3" spans="1:6" ht="15.75" customHeight="1" x14ac:dyDescent="0.2">
      <c r="A3" s="1" t="s">
        <v>1</v>
      </c>
      <c r="B3" s="1">
        <v>1966</v>
      </c>
      <c r="C3" s="1">
        <f t="shared" ref="C3:C33" si="0">B3-1966</f>
        <v>0</v>
      </c>
      <c r="D3">
        <v>0</v>
      </c>
      <c r="E3">
        <v>0</v>
      </c>
    </row>
    <row r="4" spans="1:6" ht="15.75" customHeight="1" x14ac:dyDescent="0.2">
      <c r="A4" s="1" t="s">
        <v>2</v>
      </c>
      <c r="B4" s="1">
        <v>1996</v>
      </c>
      <c r="C4" s="1">
        <f t="shared" si="0"/>
        <v>30</v>
      </c>
      <c r="D4">
        <f>(E4*10)+(E4/2*10)+(E4/4*10)</f>
        <v>84</v>
      </c>
      <c r="E4">
        <f>AVERAGE('Baltimore Ravens'!W2:W11)</f>
        <v>4.8</v>
      </c>
      <c r="F4" s="1" t="s">
        <v>205</v>
      </c>
    </row>
    <row r="5" spans="1:6" ht="15.75" customHeight="1" x14ac:dyDescent="0.2">
      <c r="A5" s="1" t="s">
        <v>3</v>
      </c>
      <c r="B5">
        <v>1966</v>
      </c>
      <c r="C5" s="1">
        <f t="shared" si="0"/>
        <v>0</v>
      </c>
      <c r="D5">
        <v>0</v>
      </c>
      <c r="E5">
        <v>0</v>
      </c>
    </row>
    <row r="6" spans="1:6" ht="15.75" customHeight="1" x14ac:dyDescent="0.2">
      <c r="A6" s="1" t="s">
        <v>4</v>
      </c>
      <c r="B6">
        <v>1995</v>
      </c>
      <c r="C6" s="1">
        <f t="shared" si="0"/>
        <v>29</v>
      </c>
      <c r="D6">
        <f>(E6*10)+(E6/2*10)+(E6/4*9)</f>
        <v>43.125</v>
      </c>
      <c r="E6">
        <f>AVERAGE('Carolina Panthers'!W2:W11)</f>
        <v>2.5</v>
      </c>
      <c r="F6" s="1" t="s">
        <v>206</v>
      </c>
    </row>
    <row r="7" spans="1:6" ht="15.75" customHeight="1" x14ac:dyDescent="0.2">
      <c r="A7" s="1" t="s">
        <v>5</v>
      </c>
      <c r="B7">
        <v>1966</v>
      </c>
      <c r="C7" s="1">
        <f t="shared" si="0"/>
        <v>0</v>
      </c>
      <c r="D7">
        <v>0</v>
      </c>
      <c r="E7">
        <v>0</v>
      </c>
    </row>
    <row r="8" spans="1:6" ht="15.75" customHeight="1" x14ac:dyDescent="0.2">
      <c r="A8" s="1" t="s">
        <v>6</v>
      </c>
      <c r="B8" s="1">
        <v>1968</v>
      </c>
      <c r="C8" s="1">
        <f t="shared" si="0"/>
        <v>2</v>
      </c>
      <c r="D8">
        <f>E8</f>
        <v>0</v>
      </c>
      <c r="E8">
        <f>SUM('Cincinnati Bengals'!W2:W3)</f>
        <v>0</v>
      </c>
    </row>
    <row r="9" spans="1:6" ht="15.75" customHeight="1" x14ac:dyDescent="0.2">
      <c r="A9" s="1" t="s">
        <v>7</v>
      </c>
      <c r="B9">
        <v>1966</v>
      </c>
      <c r="C9" s="1">
        <f t="shared" si="0"/>
        <v>0</v>
      </c>
      <c r="D9">
        <v>0</v>
      </c>
      <c r="E9">
        <v>0</v>
      </c>
    </row>
    <row r="10" spans="1:6" ht="15.75" customHeight="1" x14ac:dyDescent="0.2">
      <c r="A10" s="1" t="s">
        <v>8</v>
      </c>
      <c r="B10">
        <v>1966</v>
      </c>
      <c r="C10" s="1">
        <f t="shared" si="0"/>
        <v>0</v>
      </c>
      <c r="D10">
        <v>0</v>
      </c>
      <c r="E10">
        <v>0</v>
      </c>
    </row>
    <row r="11" spans="1:6" ht="15.75" customHeight="1" x14ac:dyDescent="0.2">
      <c r="A11" s="1" t="s">
        <v>9</v>
      </c>
      <c r="B11">
        <v>1966</v>
      </c>
      <c r="C11" s="1">
        <f t="shared" si="0"/>
        <v>0</v>
      </c>
      <c r="D11">
        <v>0</v>
      </c>
      <c r="E11">
        <v>0</v>
      </c>
    </row>
    <row r="12" spans="1:6" ht="15.75" customHeight="1" x14ac:dyDescent="0.2">
      <c r="A12" s="1" t="s">
        <v>10</v>
      </c>
      <c r="B12">
        <v>1966</v>
      </c>
      <c r="C12" s="1">
        <f t="shared" si="0"/>
        <v>0</v>
      </c>
      <c r="D12">
        <v>0</v>
      </c>
      <c r="E12">
        <v>0</v>
      </c>
    </row>
    <row r="13" spans="1:6" ht="15.75" customHeight="1" x14ac:dyDescent="0.2">
      <c r="A13" s="1" t="s">
        <v>11</v>
      </c>
      <c r="B13">
        <v>1966</v>
      </c>
      <c r="C13" s="1">
        <f t="shared" si="0"/>
        <v>0</v>
      </c>
      <c r="D13">
        <v>0</v>
      </c>
      <c r="E13">
        <v>0</v>
      </c>
    </row>
    <row r="14" spans="1:6" ht="15.75" customHeight="1" x14ac:dyDescent="0.2">
      <c r="A14" s="1" t="s">
        <v>12</v>
      </c>
      <c r="B14">
        <v>2002</v>
      </c>
      <c r="C14" s="1">
        <f t="shared" si="0"/>
        <v>36</v>
      </c>
      <c r="D14">
        <f>(E14*10)+(E14/2*10)+(E14/4*16)</f>
        <v>17.100000000000001</v>
      </c>
      <c r="E14">
        <f>AVERAGE('Houston Texans'!W3:W12)</f>
        <v>0.9</v>
      </c>
      <c r="F14" s="1" t="s">
        <v>208</v>
      </c>
    </row>
    <row r="15" spans="1:6" ht="15.75" customHeight="1" x14ac:dyDescent="0.2">
      <c r="A15" s="1" t="s">
        <v>13</v>
      </c>
      <c r="B15">
        <v>1966</v>
      </c>
      <c r="C15" s="1">
        <f t="shared" si="0"/>
        <v>0</v>
      </c>
      <c r="D15">
        <v>0</v>
      </c>
      <c r="E15">
        <v>0</v>
      </c>
    </row>
    <row r="16" spans="1:6" ht="15.75" customHeight="1" x14ac:dyDescent="0.2">
      <c r="A16" s="1" t="s">
        <v>14</v>
      </c>
      <c r="B16">
        <v>1995</v>
      </c>
      <c r="C16" s="1">
        <f t="shared" si="0"/>
        <v>29</v>
      </c>
      <c r="D16">
        <f>(E16*10)+(E16/2*10)+(E16/4*9)</f>
        <v>34.5</v>
      </c>
      <c r="E16">
        <f>AVERAGE('Jacksonville Jaguars'!W2:W11)</f>
        <v>2</v>
      </c>
      <c r="F16" s="1" t="s">
        <v>206</v>
      </c>
    </row>
    <row r="17" spans="1:6" ht="15.75" customHeight="1" x14ac:dyDescent="0.2">
      <c r="A17" s="1" t="s">
        <v>15</v>
      </c>
      <c r="B17">
        <v>1966</v>
      </c>
      <c r="C17" s="1">
        <f t="shared" si="0"/>
        <v>0</v>
      </c>
      <c r="D17">
        <v>0</v>
      </c>
      <c r="E17">
        <v>0</v>
      </c>
    </row>
    <row r="18" spans="1:6" ht="15.75" customHeight="1" x14ac:dyDescent="0.2">
      <c r="A18" s="1" t="s">
        <v>16</v>
      </c>
      <c r="B18">
        <v>1966</v>
      </c>
      <c r="C18" s="1">
        <f t="shared" si="0"/>
        <v>0</v>
      </c>
      <c r="D18">
        <v>0</v>
      </c>
      <c r="E18">
        <v>0</v>
      </c>
    </row>
    <row r="19" spans="1:6" ht="15.75" customHeight="1" x14ac:dyDescent="0.2">
      <c r="A19" s="1" t="s">
        <v>17</v>
      </c>
      <c r="B19">
        <v>1966</v>
      </c>
      <c r="C19" s="1">
        <f t="shared" si="0"/>
        <v>0</v>
      </c>
      <c r="D19">
        <v>0</v>
      </c>
      <c r="E19">
        <v>0</v>
      </c>
    </row>
    <row r="20" spans="1:6" ht="15.75" customHeight="1" x14ac:dyDescent="0.2">
      <c r="A20" s="1" t="s">
        <v>18</v>
      </c>
      <c r="B20">
        <v>1966</v>
      </c>
      <c r="C20" s="1">
        <f t="shared" si="0"/>
        <v>0</v>
      </c>
      <c r="D20">
        <v>0</v>
      </c>
      <c r="E20">
        <v>0</v>
      </c>
    </row>
    <row r="21" spans="1:6" ht="15.75" customHeight="1" x14ac:dyDescent="0.2">
      <c r="A21" s="1" t="s">
        <v>19</v>
      </c>
      <c r="B21">
        <v>1966</v>
      </c>
      <c r="C21" s="1">
        <f t="shared" si="0"/>
        <v>0</v>
      </c>
      <c r="D21">
        <v>0</v>
      </c>
      <c r="E21">
        <v>0</v>
      </c>
    </row>
    <row r="22" spans="1:6" ht="15.75" customHeight="1" x14ac:dyDescent="0.2">
      <c r="A22" s="1" t="s">
        <v>20</v>
      </c>
      <c r="B22">
        <v>1966</v>
      </c>
      <c r="C22" s="1">
        <f t="shared" si="0"/>
        <v>0</v>
      </c>
      <c r="D22">
        <v>0</v>
      </c>
      <c r="E22">
        <v>0</v>
      </c>
    </row>
    <row r="23" spans="1:6" ht="15.75" customHeight="1" x14ac:dyDescent="0.2">
      <c r="A23" s="1" t="s">
        <v>21</v>
      </c>
      <c r="B23">
        <v>1966</v>
      </c>
      <c r="C23" s="1">
        <f t="shared" si="0"/>
        <v>0</v>
      </c>
      <c r="D23">
        <v>0</v>
      </c>
      <c r="E23">
        <v>0</v>
      </c>
    </row>
    <row r="24" spans="1:6" ht="15.75" customHeight="1" x14ac:dyDescent="0.2">
      <c r="A24" s="1" t="s">
        <v>22</v>
      </c>
      <c r="B24">
        <v>1966</v>
      </c>
      <c r="C24" s="1">
        <f t="shared" si="0"/>
        <v>0</v>
      </c>
      <c r="D24">
        <v>0</v>
      </c>
      <c r="E24">
        <v>0</v>
      </c>
    </row>
    <row r="25" spans="1:6" ht="15.75" customHeight="1" x14ac:dyDescent="0.2">
      <c r="A25" s="1" t="s">
        <v>23</v>
      </c>
      <c r="B25">
        <v>1966</v>
      </c>
      <c r="C25" s="1">
        <f t="shared" si="0"/>
        <v>0</v>
      </c>
      <c r="D25">
        <v>0</v>
      </c>
      <c r="E25">
        <v>0</v>
      </c>
    </row>
    <row r="26" spans="1:6" ht="15.75" customHeight="1" x14ac:dyDescent="0.2">
      <c r="A26" s="1" t="s">
        <v>24</v>
      </c>
      <c r="B26">
        <v>1966</v>
      </c>
      <c r="C26" s="1">
        <f t="shared" si="0"/>
        <v>0</v>
      </c>
      <c r="D26">
        <v>0</v>
      </c>
      <c r="E26">
        <v>0</v>
      </c>
    </row>
    <row r="27" spans="1:6" ht="15.75" customHeight="1" x14ac:dyDescent="0.2">
      <c r="A27" s="1" t="s">
        <v>25</v>
      </c>
      <c r="B27">
        <v>1966</v>
      </c>
      <c r="C27" s="1">
        <f t="shared" si="0"/>
        <v>0</v>
      </c>
      <c r="D27">
        <v>0</v>
      </c>
      <c r="E27">
        <v>0</v>
      </c>
    </row>
    <row r="28" spans="1:6" ht="15.75" customHeight="1" x14ac:dyDescent="0.2">
      <c r="A28" s="1" t="s">
        <v>26</v>
      </c>
      <c r="B28">
        <v>1966</v>
      </c>
      <c r="C28" s="1">
        <f t="shared" si="0"/>
        <v>0</v>
      </c>
      <c r="D28">
        <v>0</v>
      </c>
      <c r="E28">
        <v>0</v>
      </c>
    </row>
    <row r="29" spans="1:6" ht="15.75" customHeight="1" x14ac:dyDescent="0.2">
      <c r="A29" s="1" t="s">
        <v>27</v>
      </c>
      <c r="B29">
        <v>1966</v>
      </c>
      <c r="C29" s="1">
        <f t="shared" si="0"/>
        <v>0</v>
      </c>
      <c r="D29">
        <v>0</v>
      </c>
      <c r="E29">
        <v>0</v>
      </c>
    </row>
    <row r="30" spans="1:6" ht="15.75" customHeight="1" x14ac:dyDescent="0.2">
      <c r="A30" s="1" t="s">
        <v>28</v>
      </c>
      <c r="B30">
        <v>1976</v>
      </c>
      <c r="C30" s="1">
        <f t="shared" si="0"/>
        <v>10</v>
      </c>
      <c r="D30">
        <f>E30*10</f>
        <v>11</v>
      </c>
      <c r="E30">
        <f>AVERAGE('Seattle Seahawks'!W2:W11)</f>
        <v>1.1000000000000001</v>
      </c>
      <c r="F30" s="1" t="s">
        <v>207</v>
      </c>
    </row>
    <row r="31" spans="1:6" ht="15.75" customHeight="1" x14ac:dyDescent="0.2">
      <c r="A31" s="1" t="s">
        <v>29</v>
      </c>
      <c r="B31">
        <v>1976</v>
      </c>
      <c r="C31" s="1">
        <f t="shared" si="0"/>
        <v>10</v>
      </c>
      <c r="D31">
        <f>E31*10</f>
        <v>14</v>
      </c>
      <c r="E31">
        <f>AVERAGE('Tampa Bay Buccaneers'!W2:W11)</f>
        <v>1.4</v>
      </c>
      <c r="F31" s="1" t="s">
        <v>207</v>
      </c>
    </row>
    <row r="32" spans="1:6" ht="15.75" customHeight="1" x14ac:dyDescent="0.2">
      <c r="A32" s="1" t="s">
        <v>30</v>
      </c>
      <c r="B32">
        <v>1966</v>
      </c>
      <c r="C32" s="1">
        <f t="shared" si="0"/>
        <v>0</v>
      </c>
      <c r="D32">
        <v>0</v>
      </c>
      <c r="E32">
        <v>0</v>
      </c>
    </row>
    <row r="33" spans="1:5" ht="15.75" customHeight="1" x14ac:dyDescent="0.2">
      <c r="A33" s="1" t="s">
        <v>31</v>
      </c>
      <c r="B33">
        <v>1966</v>
      </c>
      <c r="C33" s="1">
        <f t="shared" si="0"/>
        <v>0</v>
      </c>
      <c r="D33">
        <v>0</v>
      </c>
      <c r="E33">
        <v>0</v>
      </c>
    </row>
    <row r="34" spans="1:5" ht="15.75" customHeight="1" x14ac:dyDescent="0.2"/>
    <row r="35" spans="1:5" ht="15.75" customHeight="1" x14ac:dyDescent="0.2"/>
    <row r="36" spans="1:5" ht="15.75" customHeight="1" x14ac:dyDescent="0.2"/>
    <row r="37" spans="1:5" ht="15.75" customHeight="1" x14ac:dyDescent="0.2"/>
    <row r="38" spans="1:5" ht="15.75" customHeight="1" x14ac:dyDescent="0.2"/>
    <row r="39" spans="1:5" ht="15.75" customHeight="1" x14ac:dyDescent="0.2"/>
    <row r="40" spans="1:5" ht="15.75" customHeight="1" x14ac:dyDescent="0.2"/>
    <row r="41" spans="1:5" ht="15.75" customHeight="1" x14ac:dyDescent="0.2"/>
    <row r="42" spans="1:5" ht="15.75" customHeight="1" x14ac:dyDescent="0.2"/>
    <row r="43" spans="1:5" ht="15.75" customHeight="1" x14ac:dyDescent="0.2"/>
    <row r="44" spans="1:5" ht="15.75" customHeight="1" x14ac:dyDescent="0.2"/>
    <row r="45" spans="1:5" ht="15.75" customHeight="1" x14ac:dyDescent="0.2"/>
    <row r="46" spans="1:5" ht="15.75" customHeight="1" x14ac:dyDescent="0.2"/>
    <row r="47" spans="1:5" ht="15.75" customHeight="1" x14ac:dyDescent="0.2"/>
    <row r="48" spans="1:5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  <headerFooter>
    <oddHeader>&amp;R&amp;"Calibri"&amp;10&amp;K000000 Business Use&amp;1#_x000D_</oddHead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3E43D-D19D-A044-9587-8FCE938AE96C}">
  <dimension ref="A1:N40"/>
  <sheetViews>
    <sheetView workbookViewId="0">
      <selection activeCell="F15" sqref="F15"/>
    </sheetView>
  </sheetViews>
  <sheetFormatPr baseColWidth="10" defaultRowHeight="16" x14ac:dyDescent="0.2"/>
  <cols>
    <col min="1" max="1" width="22.6640625" bestFit="1" customWidth="1"/>
    <col min="2" max="2" width="11.83203125" customWidth="1"/>
    <col min="3" max="3" width="13.1640625" bestFit="1" customWidth="1"/>
    <col min="4" max="4" width="13.1640625" customWidth="1"/>
    <col min="5" max="5" width="15.33203125" bestFit="1" customWidth="1"/>
    <col min="6" max="8" width="11.83203125" customWidth="1"/>
    <col min="10" max="10" width="12.33203125" bestFit="1" customWidth="1"/>
    <col min="11" max="11" width="17.33203125" bestFit="1" customWidth="1"/>
    <col min="12" max="12" width="22" bestFit="1" customWidth="1"/>
  </cols>
  <sheetData>
    <row r="1" spans="1:14" x14ac:dyDescent="0.2">
      <c r="A1" t="s">
        <v>71</v>
      </c>
      <c r="B1" t="s">
        <v>75</v>
      </c>
      <c r="C1" s="25" t="s">
        <v>230</v>
      </c>
      <c r="D1" s="25" t="s">
        <v>232</v>
      </c>
      <c r="E1" s="25" t="s">
        <v>231</v>
      </c>
      <c r="F1" s="25" t="s">
        <v>228</v>
      </c>
      <c r="G1" s="25"/>
      <c r="H1" s="25"/>
      <c r="I1" s="25" t="s">
        <v>221</v>
      </c>
      <c r="J1" s="25" t="s">
        <v>222</v>
      </c>
      <c r="K1" s="25" t="s">
        <v>229</v>
      </c>
      <c r="L1" s="25" t="s">
        <v>234</v>
      </c>
    </row>
    <row r="2" spans="1:14" x14ac:dyDescent="0.2">
      <c r="A2" s="1" t="s">
        <v>0</v>
      </c>
      <c r="B2" s="1">
        <v>1966</v>
      </c>
      <c r="C2" s="7">
        <f>IF(B2=1966,0,SUM(_xlfn.TAKE($L$1:$L$40,B2-1975)))</f>
        <v>0</v>
      </c>
      <c r="D2" s="7">
        <f>IF(B2=1966,0,AVERAGE('Arizona Cardinals'!$W$2:$W$11))</f>
        <v>0</v>
      </c>
      <c r="E2" s="26">
        <f>(D2/VLOOKUP(B2,$I$1:$L$40,4,FALSE))*VLOOKUP(B2,$I$1:$L$40,2,FALSE)</f>
        <v>0</v>
      </c>
      <c r="F2" s="7">
        <f>C2+E2</f>
        <v>0</v>
      </c>
      <c r="G2" s="1"/>
      <c r="H2" s="1"/>
      <c r="I2">
        <v>1966</v>
      </c>
      <c r="J2">
        <v>1</v>
      </c>
      <c r="K2">
        <f>VLOOKUP(I2,'Points Per Year'!$A$1:$AI$59,34,FALSE)</f>
        <v>79</v>
      </c>
      <c r="L2" s="8">
        <f>(K2-60)/COUNT('Points Per Year'!B2:AG2)</f>
        <v>0.79166666666666663</v>
      </c>
    </row>
    <row r="3" spans="1:14" x14ac:dyDescent="0.2">
      <c r="A3" s="1" t="s">
        <v>1</v>
      </c>
      <c r="B3" s="1">
        <v>1966</v>
      </c>
      <c r="C3" s="7">
        <f t="shared" ref="C3:C33" si="0">IF(B3=1966,0,SUM(_xlfn.TAKE($L$1:$L$40,B3-1975)))</f>
        <v>0</v>
      </c>
      <c r="D3" s="7">
        <f>IF(B3=1966,0,AVERAGE('Atlanta Falcons'!$W$2:$W$11))</f>
        <v>0</v>
      </c>
      <c r="E3" s="26">
        <f t="shared" ref="E3:E33" si="1">(D3/VLOOKUP(B3,$I$1:$L$40,4,FALSE))*VLOOKUP(B3,$I$1:$L$40,2,FALSE)</f>
        <v>0</v>
      </c>
      <c r="F3" s="7">
        <f>C3+E3</f>
        <v>0</v>
      </c>
      <c r="G3" s="1"/>
      <c r="H3" s="1"/>
      <c r="I3">
        <v>1967</v>
      </c>
      <c r="J3">
        <v>1.2</v>
      </c>
      <c r="K3">
        <f>VLOOKUP(I3,'Points Per Year'!$A$1:$AI$59,34,FALSE)</f>
        <v>92</v>
      </c>
      <c r="L3" s="8">
        <f>(K3-60)/COUNT('Points Per Year'!B3:AG3)</f>
        <v>1.28</v>
      </c>
      <c r="N3" s="25" t="s">
        <v>223</v>
      </c>
    </row>
    <row r="4" spans="1:14" x14ac:dyDescent="0.2">
      <c r="A4" s="1" t="s">
        <v>2</v>
      </c>
      <c r="B4" s="1">
        <v>1996</v>
      </c>
      <c r="C4" s="7">
        <f>IF(B4=1966,0,SUM(_xlfn.TAKE($L$1:$L$40,B4-1966)))</f>
        <v>35.884853479853483</v>
      </c>
      <c r="D4" s="7">
        <f>IF(B4=1966,0,AVERAGE('Baltimore Ravens'!$W$2:$W$11))</f>
        <v>4.8</v>
      </c>
      <c r="E4" s="26">
        <f t="shared" si="1"/>
        <v>3.7199999999999998</v>
      </c>
      <c r="F4" s="7">
        <f>C4+0.1</f>
        <v>35.984853479853484</v>
      </c>
      <c r="G4" s="25" t="s">
        <v>233</v>
      </c>
      <c r="H4" s="1"/>
      <c r="I4">
        <f t="shared" ref="I4:I39" si="2">I3+1</f>
        <v>1968</v>
      </c>
      <c r="J4">
        <v>1.2</v>
      </c>
      <c r="K4">
        <f>VLOOKUP(I4,'Points Per Year'!$A$1:$AI$59,34,FALSE)</f>
        <v>95</v>
      </c>
      <c r="L4" s="8">
        <f>(K4-60)/COUNT('Points Per Year'!B4:AG4)</f>
        <v>1.3461538461538463</v>
      </c>
      <c r="N4" t="s">
        <v>224</v>
      </c>
    </row>
    <row r="5" spans="1:14" x14ac:dyDescent="0.2">
      <c r="A5" s="1" t="s">
        <v>3</v>
      </c>
      <c r="B5">
        <v>1966</v>
      </c>
      <c r="C5" s="7">
        <f t="shared" si="0"/>
        <v>0</v>
      </c>
      <c r="D5" s="7">
        <f>IF(B5=1966,0,AVERAGE('Buffalo Bills'!$W$2:$W$11))</f>
        <v>0</v>
      </c>
      <c r="E5" s="26">
        <f t="shared" si="1"/>
        <v>0</v>
      </c>
      <c r="F5" s="7">
        <f t="shared" ref="F5" si="3">C5+E5</f>
        <v>0</v>
      </c>
      <c r="G5" s="1"/>
      <c r="H5" s="1"/>
      <c r="I5">
        <f t="shared" si="2"/>
        <v>1969</v>
      </c>
      <c r="J5">
        <v>1.2</v>
      </c>
      <c r="K5">
        <f>VLOOKUP(I5,'Points Per Year'!$A$1:$AI$59,34,FALSE)</f>
        <v>100</v>
      </c>
      <c r="L5" s="8">
        <f>(K5-60)/COUNT('Points Per Year'!B5:AG5)</f>
        <v>1.5384615384615385</v>
      </c>
    </row>
    <row r="6" spans="1:14" x14ac:dyDescent="0.2">
      <c r="A6" s="1" t="s">
        <v>4</v>
      </c>
      <c r="B6">
        <v>1995</v>
      </c>
      <c r="C6" s="7">
        <f t="shared" si="0"/>
        <v>23.349139194139198</v>
      </c>
      <c r="D6" s="7">
        <f>IF(B6=1966,0,AVERAGE('Carolina Panthers'!$W$2:$W$11))</f>
        <v>2.5</v>
      </c>
      <c r="E6" s="26">
        <f t="shared" si="1"/>
        <v>1.8750000000000002</v>
      </c>
      <c r="F6" s="7">
        <f>C6+(E6*10*VLOOKUP(B6,$I$1:$L$40,2,FALSE))-0.2</f>
        <v>40.024139194139195</v>
      </c>
      <c r="G6" s="1"/>
      <c r="H6" s="1"/>
      <c r="I6">
        <f t="shared" si="2"/>
        <v>1970</v>
      </c>
      <c r="J6">
        <v>1.2</v>
      </c>
      <c r="K6">
        <f>VLOOKUP(I6,'Points Per Year'!$A$1:$AI$59,34,FALSE)</f>
        <v>90</v>
      </c>
      <c r="L6" s="8">
        <f>(K6-60)/COUNT('Points Per Year'!B6:AG6)</f>
        <v>1.1538461538461537</v>
      </c>
      <c r="N6" s="25" t="s">
        <v>225</v>
      </c>
    </row>
    <row r="7" spans="1:14" x14ac:dyDescent="0.2">
      <c r="A7" s="1" t="s">
        <v>5</v>
      </c>
      <c r="B7">
        <v>1966</v>
      </c>
      <c r="C7" s="7">
        <f t="shared" si="0"/>
        <v>0</v>
      </c>
      <c r="D7" s="7">
        <f>IF(B7=1966,0,AVERAGE('Chicago Bears'!$W$2:$W$11))</f>
        <v>0</v>
      </c>
      <c r="E7" s="26">
        <f t="shared" si="1"/>
        <v>0</v>
      </c>
      <c r="F7" s="7">
        <f t="shared" ref="F7:F33" si="4">C7+(E7*10)</f>
        <v>0</v>
      </c>
      <c r="G7" s="1"/>
      <c r="H7" s="1"/>
      <c r="I7">
        <f t="shared" si="2"/>
        <v>1971</v>
      </c>
      <c r="J7">
        <v>1.2</v>
      </c>
      <c r="K7">
        <f>VLOOKUP(I7,'Points Per Year'!$A$1:$AI$59,34,FALSE)</f>
        <v>94</v>
      </c>
      <c r="L7" s="8">
        <f>(K7-60)/COUNT('Points Per Year'!B7:AG7)</f>
        <v>1.3076923076923077</v>
      </c>
      <c r="N7" s="25" t="s">
        <v>226</v>
      </c>
    </row>
    <row r="8" spans="1:14" x14ac:dyDescent="0.2">
      <c r="A8" s="1" t="s">
        <v>6</v>
      </c>
      <c r="B8" s="1">
        <v>1968</v>
      </c>
      <c r="C8" s="7">
        <f>IF(B8=1966,0,SUM(_xlfn.TAKE($L$1:$L$40,B8-1966)))</f>
        <v>0.79166666666666663</v>
      </c>
      <c r="D8" s="7">
        <f>IF(B8=1966,0,AVERAGE('Cincinnati Bengals'!$W$2:$W$11))</f>
        <v>1.1000000000000001</v>
      </c>
      <c r="E8" s="26">
        <f t="shared" si="1"/>
        <v>0.98057142857142854</v>
      </c>
      <c r="F8" s="7">
        <f>C8+(E8*2)+0.2</f>
        <v>2.952809523809524</v>
      </c>
      <c r="G8" s="1"/>
      <c r="H8" s="1"/>
      <c r="I8">
        <f t="shared" si="2"/>
        <v>1972</v>
      </c>
      <c r="J8">
        <v>1.2</v>
      </c>
      <c r="K8">
        <f>VLOOKUP(I8,'Points Per Year'!$A$1:$AI$59,34,FALSE)</f>
        <v>92</v>
      </c>
      <c r="L8" s="8">
        <f>(K8-60)/COUNT('Points Per Year'!B8:AG8)</f>
        <v>1.2307692307692308</v>
      </c>
    </row>
    <row r="9" spans="1:14" x14ac:dyDescent="0.2">
      <c r="A9" s="1" t="s">
        <v>7</v>
      </c>
      <c r="B9">
        <v>1966</v>
      </c>
      <c r="C9" s="7">
        <f t="shared" si="0"/>
        <v>0</v>
      </c>
      <c r="D9" s="7">
        <f>IF(B9=1966,0,AVERAGE('Cleveland Browns'!$W$2:$W$11))</f>
        <v>0</v>
      </c>
      <c r="E9" s="26">
        <f t="shared" si="1"/>
        <v>0</v>
      </c>
      <c r="F9" s="7">
        <f t="shared" si="4"/>
        <v>0</v>
      </c>
      <c r="G9" s="1"/>
      <c r="H9" s="1"/>
      <c r="I9">
        <f t="shared" si="2"/>
        <v>1973</v>
      </c>
      <c r="J9">
        <v>1.2</v>
      </c>
      <c r="K9">
        <f>VLOOKUP(I9,'Points Per Year'!$A$1:$AI$59,34,FALSE)</f>
        <v>92</v>
      </c>
      <c r="L9" s="8">
        <f>(K9-60)/COUNT('Points Per Year'!B9:AG9)</f>
        <v>1.2307692307692308</v>
      </c>
      <c r="N9" s="25" t="s">
        <v>227</v>
      </c>
    </row>
    <row r="10" spans="1:14" x14ac:dyDescent="0.2">
      <c r="A10" s="1" t="s">
        <v>8</v>
      </c>
      <c r="B10">
        <v>1966</v>
      </c>
      <c r="C10" s="7">
        <f t="shared" si="0"/>
        <v>0</v>
      </c>
      <c r="D10" s="7">
        <f>IF(B10=1966,0,AVERAGE('Dallas Cowboys'!$W$2:$W$11))</f>
        <v>0</v>
      </c>
      <c r="E10" s="26">
        <f t="shared" si="1"/>
        <v>0</v>
      </c>
      <c r="F10" s="7">
        <f t="shared" si="4"/>
        <v>0</v>
      </c>
      <c r="G10" s="1"/>
      <c r="H10" s="1"/>
      <c r="I10">
        <f t="shared" si="2"/>
        <v>1974</v>
      </c>
      <c r="J10">
        <v>1.2</v>
      </c>
      <c r="K10">
        <f>VLOOKUP(I10,'Points Per Year'!$A$1:$AI$59,34,FALSE)</f>
        <v>94</v>
      </c>
      <c r="L10" s="8">
        <f>(K10-60)/COUNT('Points Per Year'!B10:AG10)</f>
        <v>1.3076923076923077</v>
      </c>
    </row>
    <row r="11" spans="1:14" x14ac:dyDescent="0.2">
      <c r="A11" s="1" t="s">
        <v>9</v>
      </c>
      <c r="B11">
        <v>1966</v>
      </c>
      <c r="C11" s="7">
        <f t="shared" si="0"/>
        <v>0</v>
      </c>
      <c r="D11" s="7">
        <f>IF(B11=1966,0,AVERAGE('Denver Broncos'!$W$2:$W$11))</f>
        <v>0</v>
      </c>
      <c r="E11" s="26">
        <f t="shared" si="1"/>
        <v>0</v>
      </c>
      <c r="F11" s="7">
        <f t="shared" si="4"/>
        <v>0</v>
      </c>
      <c r="G11" s="1"/>
      <c r="H11" s="1"/>
      <c r="I11">
        <f t="shared" si="2"/>
        <v>1975</v>
      </c>
      <c r="J11">
        <v>1.2</v>
      </c>
      <c r="K11">
        <f>VLOOKUP(I11,'Points Per Year'!$A$1:$AI$59,34,FALSE)</f>
        <v>93</v>
      </c>
      <c r="L11" s="8">
        <f>(K11-60)/COUNT('Points Per Year'!B11:AG11)</f>
        <v>1.2692307692307692</v>
      </c>
    </row>
    <row r="12" spans="1:14" x14ac:dyDescent="0.2">
      <c r="A12" s="1" t="s">
        <v>10</v>
      </c>
      <c r="B12">
        <v>1966</v>
      </c>
      <c r="C12" s="7">
        <f t="shared" si="0"/>
        <v>0</v>
      </c>
      <c r="D12" s="7">
        <f>IF(B12=1966,0,AVERAGE('Detroit Lions'!$W$2:$W$11))</f>
        <v>0</v>
      </c>
      <c r="E12" s="26">
        <f t="shared" si="1"/>
        <v>0</v>
      </c>
      <c r="F12" s="7">
        <f t="shared" si="4"/>
        <v>0</v>
      </c>
      <c r="G12" s="1"/>
      <c r="H12" s="1"/>
      <c r="I12">
        <f t="shared" si="2"/>
        <v>1976</v>
      </c>
      <c r="J12">
        <v>1.2</v>
      </c>
      <c r="K12">
        <f>VLOOKUP(I12,'Points Per Year'!$A$1:$AI$59,34,FALSE)</f>
        <v>91</v>
      </c>
      <c r="L12" s="8">
        <f>(K12-60)/COUNT('Points Per Year'!B12:AG12)</f>
        <v>1.1071428571428572</v>
      </c>
    </row>
    <row r="13" spans="1:14" x14ac:dyDescent="0.2">
      <c r="A13" s="1" t="s">
        <v>11</v>
      </c>
      <c r="B13">
        <v>1966</v>
      </c>
      <c r="C13" s="7">
        <f t="shared" si="0"/>
        <v>0</v>
      </c>
      <c r="D13" s="7">
        <f>IF(B13=1966,0,AVERAGE('Green Bay Packers'!$W$2:$W$11))</f>
        <v>0</v>
      </c>
      <c r="E13" s="26">
        <f t="shared" si="1"/>
        <v>0</v>
      </c>
      <c r="F13" s="7">
        <f t="shared" si="4"/>
        <v>0</v>
      </c>
      <c r="G13" s="1"/>
      <c r="H13" s="1"/>
      <c r="I13">
        <f t="shared" si="2"/>
        <v>1977</v>
      </c>
      <c r="J13">
        <v>1.2</v>
      </c>
      <c r="K13">
        <f>VLOOKUP(I13,'Points Per Year'!$A$1:$AI$59,34,FALSE)</f>
        <v>92</v>
      </c>
      <c r="L13" s="8">
        <f>(K13-60)/COUNT('Points Per Year'!B13:AG13)</f>
        <v>1.1428571428571428</v>
      </c>
    </row>
    <row r="14" spans="1:14" x14ac:dyDescent="0.2">
      <c r="A14" s="1" t="s">
        <v>12</v>
      </c>
      <c r="B14">
        <v>2002</v>
      </c>
      <c r="C14" s="7">
        <f t="shared" si="0"/>
        <v>32.027710622710629</v>
      </c>
      <c r="D14" s="7">
        <f>IF(B14=1966,0,AVERAGE('Houston Texans'!$W$2:$W$12))</f>
        <v>0.81818181818181823</v>
      </c>
      <c r="E14" s="26">
        <f t="shared" si="1"/>
        <v>0.68899521531100483</v>
      </c>
      <c r="F14" s="7">
        <f>C14+(E14*10*VLOOKUP(B14,$I$1:$L$40,2,FALSE))+0.1</f>
        <v>39.017662775820675</v>
      </c>
      <c r="G14" s="1"/>
      <c r="H14" s="1"/>
      <c r="I14">
        <f t="shared" si="2"/>
        <v>1978</v>
      </c>
      <c r="J14">
        <v>1.2</v>
      </c>
      <c r="K14">
        <f>VLOOKUP(I14,'Points Per Year'!$A$1:$AI$59,34,FALSE)</f>
        <v>94</v>
      </c>
      <c r="L14" s="8">
        <f>(K14-60)/COUNT('Points Per Year'!B14:AG14)</f>
        <v>1.2142857142857142</v>
      </c>
    </row>
    <row r="15" spans="1:14" x14ac:dyDescent="0.2">
      <c r="A15" s="1" t="s">
        <v>13</v>
      </c>
      <c r="B15">
        <v>1966</v>
      </c>
      <c r="C15" s="7">
        <f t="shared" si="0"/>
        <v>0</v>
      </c>
      <c r="D15" s="7">
        <f>IF(B15=1966,0,AVERAGE('Indianapolis Colts'!$W$2:$W$11))</f>
        <v>0</v>
      </c>
      <c r="E15" s="26">
        <f t="shared" si="1"/>
        <v>0</v>
      </c>
      <c r="F15" s="7">
        <f t="shared" si="4"/>
        <v>0</v>
      </c>
      <c r="G15" s="1"/>
      <c r="H15" s="1"/>
      <c r="I15">
        <f t="shared" si="2"/>
        <v>1979</v>
      </c>
      <c r="J15">
        <v>1.2</v>
      </c>
      <c r="K15">
        <f>VLOOKUP(I15,'Points Per Year'!$A$1:$AI$59,34,FALSE)</f>
        <v>95</v>
      </c>
      <c r="L15" s="8">
        <f>(K15-60)/COUNT('Points Per Year'!B15:AG15)</f>
        <v>1.25</v>
      </c>
    </row>
    <row r="16" spans="1:14" x14ac:dyDescent="0.2">
      <c r="A16" s="1" t="s">
        <v>14</v>
      </c>
      <c r="B16">
        <v>1995</v>
      </c>
      <c r="C16" s="7">
        <f t="shared" si="0"/>
        <v>23.349139194139198</v>
      </c>
      <c r="D16" s="7">
        <f>IF(B16=1966,0,AVERAGE('Jacksonville Jaguars'!$W$2:$W$11))</f>
        <v>2</v>
      </c>
      <c r="E16" s="26">
        <f t="shared" si="1"/>
        <v>1.5</v>
      </c>
      <c r="F16" s="7">
        <f>C16+(E16*10*VLOOKUP(B16,$I$1:$L$40,2,FALSE))+0.2</f>
        <v>37.049139194139201</v>
      </c>
      <c r="G16" s="1"/>
      <c r="H16" s="1"/>
      <c r="I16">
        <f t="shared" si="2"/>
        <v>1980</v>
      </c>
      <c r="J16">
        <v>1.2</v>
      </c>
      <c r="K16">
        <f>VLOOKUP(I16,'Points Per Year'!$A$1:$AI$59,34,FALSE)</f>
        <v>94</v>
      </c>
      <c r="L16" s="8">
        <f>(K16-60)/COUNT('Points Per Year'!B16:AG16)</f>
        <v>1.2142857142857142</v>
      </c>
    </row>
    <row r="17" spans="1:12" x14ac:dyDescent="0.2">
      <c r="A17" s="1" t="s">
        <v>15</v>
      </c>
      <c r="B17">
        <v>1966</v>
      </c>
      <c r="C17" s="7">
        <f t="shared" si="0"/>
        <v>0</v>
      </c>
      <c r="D17" s="7">
        <f>IF(B17=1966,0,AVERAGE('Kansas City Chiefs'!$W$2:$W$11))</f>
        <v>0</v>
      </c>
      <c r="E17" s="26">
        <f t="shared" si="1"/>
        <v>0</v>
      </c>
      <c r="F17" s="7">
        <f t="shared" si="4"/>
        <v>0</v>
      </c>
      <c r="G17" s="1"/>
      <c r="H17" s="1"/>
      <c r="I17">
        <f t="shared" si="2"/>
        <v>1981</v>
      </c>
      <c r="J17">
        <v>0.9</v>
      </c>
      <c r="K17">
        <f>VLOOKUP(I17,'Points Per Year'!$A$1:$AI$59,34,FALSE)</f>
        <v>94</v>
      </c>
      <c r="L17" s="8">
        <f>(K17-60)/COUNT('Points Per Year'!B17:AG17)</f>
        <v>1.2142857142857142</v>
      </c>
    </row>
    <row r="18" spans="1:12" x14ac:dyDescent="0.2">
      <c r="A18" s="1" t="s">
        <v>16</v>
      </c>
      <c r="B18">
        <v>1966</v>
      </c>
      <c r="C18" s="7">
        <f t="shared" si="0"/>
        <v>0</v>
      </c>
      <c r="D18" s="7">
        <f>IF(B18=1966,0,AVERAGE('Las Vegas Raiders'!$W$2:$W$11))</f>
        <v>0</v>
      </c>
      <c r="E18" s="26">
        <f t="shared" si="1"/>
        <v>0</v>
      </c>
      <c r="F18" s="7">
        <f t="shared" si="4"/>
        <v>0</v>
      </c>
      <c r="G18" s="1"/>
      <c r="H18" s="1"/>
      <c r="I18">
        <f t="shared" si="2"/>
        <v>1982</v>
      </c>
      <c r="J18">
        <v>0.9</v>
      </c>
      <c r="K18">
        <f>VLOOKUP(I18,'Points Per Year'!$A$1:$AI$59,34,FALSE)</f>
        <v>96</v>
      </c>
      <c r="L18" s="8">
        <f>(K18-60)/COUNT('Points Per Year'!B18:AG18)</f>
        <v>1.2857142857142858</v>
      </c>
    </row>
    <row r="19" spans="1:12" x14ac:dyDescent="0.2">
      <c r="A19" s="1" t="s">
        <v>17</v>
      </c>
      <c r="B19">
        <v>1966</v>
      </c>
      <c r="C19" s="7">
        <f t="shared" si="0"/>
        <v>0</v>
      </c>
      <c r="D19" s="7">
        <f>IF(B19=1966,0,AVERAGE('Los Angeles Rams'!$W$2:$W$11))</f>
        <v>0</v>
      </c>
      <c r="E19" s="26">
        <f t="shared" si="1"/>
        <v>0</v>
      </c>
      <c r="F19" s="7">
        <f t="shared" si="4"/>
        <v>0</v>
      </c>
      <c r="G19" s="1"/>
      <c r="H19" s="1"/>
      <c r="I19">
        <f t="shared" si="2"/>
        <v>1983</v>
      </c>
      <c r="J19">
        <v>0.9</v>
      </c>
      <c r="K19">
        <f>VLOOKUP(I19,'Points Per Year'!$A$1:$AI$59,34,FALSE)</f>
        <v>95</v>
      </c>
      <c r="L19" s="8">
        <f>(K19-60)/COUNT('Points Per Year'!B19:AG19)</f>
        <v>1.25</v>
      </c>
    </row>
    <row r="20" spans="1:12" x14ac:dyDescent="0.2">
      <c r="A20" s="1" t="s">
        <v>18</v>
      </c>
      <c r="B20">
        <v>1966</v>
      </c>
      <c r="C20" s="7">
        <f t="shared" si="0"/>
        <v>0</v>
      </c>
      <c r="D20" s="7">
        <f>IF(B20=1966,0,AVERAGE('Los Angeles Chargers'!$W$2:$W$11))</f>
        <v>0</v>
      </c>
      <c r="E20" s="26">
        <f t="shared" si="1"/>
        <v>0</v>
      </c>
      <c r="F20" s="7">
        <f t="shared" si="4"/>
        <v>0</v>
      </c>
      <c r="G20" s="1"/>
      <c r="H20" s="1"/>
      <c r="I20">
        <f t="shared" si="2"/>
        <v>1984</v>
      </c>
      <c r="J20">
        <v>0.9</v>
      </c>
      <c r="K20">
        <f>VLOOKUP(I20,'Points Per Year'!$A$1:$AI$59,34,FALSE)</f>
        <v>94</v>
      </c>
      <c r="L20" s="8">
        <f>(K20-60)/COUNT('Points Per Year'!B20:AG20)</f>
        <v>1.2142857142857142</v>
      </c>
    </row>
    <row r="21" spans="1:12" x14ac:dyDescent="0.2">
      <c r="A21" s="1" t="s">
        <v>19</v>
      </c>
      <c r="B21">
        <v>1966</v>
      </c>
      <c r="C21" s="7">
        <f t="shared" si="0"/>
        <v>0</v>
      </c>
      <c r="D21" s="7">
        <f>IF(B21=1966,0,AVERAGE('Minnesota Vikings'!$W$2:$W$11))</f>
        <v>0</v>
      </c>
      <c r="E21" s="26">
        <f t="shared" si="1"/>
        <v>0</v>
      </c>
      <c r="F21" s="7">
        <f t="shared" si="4"/>
        <v>0</v>
      </c>
      <c r="G21" s="1"/>
      <c r="H21" s="1"/>
      <c r="I21">
        <f t="shared" si="2"/>
        <v>1985</v>
      </c>
      <c r="J21">
        <v>0.9</v>
      </c>
      <c r="K21">
        <f>VLOOKUP(I21,'Points Per Year'!$A$1:$AI$59,34,FALSE)</f>
        <v>94</v>
      </c>
      <c r="L21" s="8">
        <f>(K21-60)/COUNT('Points Per Year'!B21:AG21)</f>
        <v>1.2142857142857142</v>
      </c>
    </row>
    <row r="22" spans="1:12" x14ac:dyDescent="0.2">
      <c r="A22" s="1" t="s">
        <v>20</v>
      </c>
      <c r="B22">
        <v>1966</v>
      </c>
      <c r="C22" s="7">
        <f t="shared" si="0"/>
        <v>0</v>
      </c>
      <c r="D22" s="7">
        <f>IF(B22=1966,0,AVERAGE('Miami Dolphins'!$W$2:$W$11))</f>
        <v>0</v>
      </c>
      <c r="E22" s="26">
        <f t="shared" si="1"/>
        <v>0</v>
      </c>
      <c r="F22" s="7">
        <f t="shared" si="4"/>
        <v>0</v>
      </c>
      <c r="G22" s="1"/>
      <c r="H22" s="1"/>
      <c r="I22">
        <f t="shared" si="2"/>
        <v>1986</v>
      </c>
      <c r="J22">
        <v>0.9</v>
      </c>
      <c r="K22">
        <f>VLOOKUP(I22,'Points Per Year'!$A$1:$AI$59,34,FALSE)</f>
        <v>94</v>
      </c>
      <c r="L22" s="8">
        <f>(K22-60)/COUNT('Points Per Year'!B22:AG22)</f>
        <v>1.2142857142857142</v>
      </c>
    </row>
    <row r="23" spans="1:12" x14ac:dyDescent="0.2">
      <c r="A23" s="1" t="s">
        <v>21</v>
      </c>
      <c r="B23">
        <v>1966</v>
      </c>
      <c r="C23" s="7">
        <f t="shared" si="0"/>
        <v>0</v>
      </c>
      <c r="D23" s="7">
        <f>IF(B23=1966,0,AVERAGE('New England Patriots'!$W$2:$W$11))</f>
        <v>0</v>
      </c>
      <c r="E23" s="26">
        <f t="shared" si="1"/>
        <v>0</v>
      </c>
      <c r="F23" s="7">
        <f t="shared" si="4"/>
        <v>0</v>
      </c>
      <c r="G23" s="1"/>
      <c r="H23" s="1"/>
      <c r="I23">
        <f t="shared" si="2"/>
        <v>1987</v>
      </c>
      <c r="J23">
        <v>0.9</v>
      </c>
      <c r="K23">
        <f>VLOOKUP(I23,'Points Per Year'!$A$1:$AI$59,34,FALSE)</f>
        <v>94</v>
      </c>
      <c r="L23" s="8">
        <f>(K23-60)/COUNT('Points Per Year'!B23:AG23)</f>
        <v>1.2142857142857142</v>
      </c>
    </row>
    <row r="24" spans="1:12" x14ac:dyDescent="0.2">
      <c r="A24" s="1" t="s">
        <v>22</v>
      </c>
      <c r="B24">
        <v>1967</v>
      </c>
      <c r="C24" s="7">
        <f>IF(B24=1966,0,SUM(_xlfn.TAKE($L$1:$L$40,B24-1968)))</f>
        <v>1.1875</v>
      </c>
      <c r="D24" s="7">
        <f>IF(B24=1965,0,AVERAGE('New Orleans Saints'!$W$2:$W$11))</f>
        <v>0</v>
      </c>
      <c r="E24" s="26">
        <f t="shared" si="1"/>
        <v>0</v>
      </c>
      <c r="F24" s="7">
        <f>C24+(E24*10)+0.3</f>
        <v>1.4875</v>
      </c>
      <c r="G24" s="1"/>
      <c r="H24" s="1"/>
      <c r="I24">
        <f t="shared" si="2"/>
        <v>1988</v>
      </c>
      <c r="J24">
        <v>0.9</v>
      </c>
      <c r="K24">
        <f>VLOOKUP(I24,'Points Per Year'!$A$1:$AI$59,34,FALSE)</f>
        <v>94</v>
      </c>
      <c r="L24" s="8">
        <f>(K24-60)/COUNT('Points Per Year'!B24:AG24)</f>
        <v>1.2142857142857142</v>
      </c>
    </row>
    <row r="25" spans="1:12" x14ac:dyDescent="0.2">
      <c r="A25" s="1" t="s">
        <v>23</v>
      </c>
      <c r="B25">
        <v>1966</v>
      </c>
      <c r="C25" s="7">
        <f t="shared" si="0"/>
        <v>0</v>
      </c>
      <c r="D25" s="7">
        <f>IF(B25=1966,0,AVERAGE('New York Giants'!$W$2:$W$11))</f>
        <v>0</v>
      </c>
      <c r="E25" s="26">
        <f t="shared" si="1"/>
        <v>0</v>
      </c>
      <c r="F25" s="7">
        <f t="shared" si="4"/>
        <v>0</v>
      </c>
      <c r="G25" s="1"/>
      <c r="H25" s="1"/>
      <c r="I25">
        <f t="shared" si="2"/>
        <v>1989</v>
      </c>
      <c r="J25">
        <v>0.9</v>
      </c>
      <c r="K25">
        <f>VLOOKUP(I25,'Points Per Year'!$A$1:$AI$59,34,FALSE)</f>
        <v>95</v>
      </c>
      <c r="L25" s="8">
        <f>(K25-60)/COUNT('Points Per Year'!B25:AG25)</f>
        <v>1.25</v>
      </c>
    </row>
    <row r="26" spans="1:12" x14ac:dyDescent="0.2">
      <c r="A26" s="1" t="s">
        <v>24</v>
      </c>
      <c r="B26">
        <v>1966</v>
      </c>
      <c r="C26" s="7">
        <f t="shared" si="0"/>
        <v>0</v>
      </c>
      <c r="D26" s="7">
        <f>IF(B26=1966,0,AVERAGE('New York Jets'!$W$2:$W$11))</f>
        <v>0</v>
      </c>
      <c r="E26" s="26">
        <f t="shared" si="1"/>
        <v>0</v>
      </c>
      <c r="F26" s="7">
        <f t="shared" si="4"/>
        <v>0</v>
      </c>
      <c r="G26" s="1"/>
      <c r="H26" s="1"/>
      <c r="I26">
        <f t="shared" si="2"/>
        <v>1990</v>
      </c>
      <c r="J26">
        <v>0.9</v>
      </c>
      <c r="K26">
        <f>VLOOKUP(I26,'Points Per Year'!$A$1:$AI$59,34,FALSE)</f>
        <v>96</v>
      </c>
      <c r="L26" s="8">
        <f>(K26-60)/COUNT('Points Per Year'!B26:AG26)</f>
        <v>1.2857142857142858</v>
      </c>
    </row>
    <row r="27" spans="1:12" x14ac:dyDescent="0.2">
      <c r="A27" s="1" t="s">
        <v>25</v>
      </c>
      <c r="B27">
        <v>1966</v>
      </c>
      <c r="C27" s="7">
        <f t="shared" si="0"/>
        <v>0</v>
      </c>
      <c r="D27" s="7">
        <f>IF(B27=1966,0,AVERAGE('Philadelphia Eagles'!$W$2:$W$11))</f>
        <v>0</v>
      </c>
      <c r="E27" s="26">
        <f t="shared" si="1"/>
        <v>0</v>
      </c>
      <c r="F27" s="7">
        <f t="shared" si="4"/>
        <v>0</v>
      </c>
      <c r="G27" s="1"/>
      <c r="H27" s="1"/>
      <c r="I27">
        <f t="shared" si="2"/>
        <v>1991</v>
      </c>
      <c r="J27">
        <v>0.9</v>
      </c>
      <c r="K27">
        <f>VLOOKUP(I27,'Points Per Year'!$A$1:$AI$59,34,FALSE)</f>
        <v>96</v>
      </c>
      <c r="L27" s="8">
        <f>(K27-60)/COUNT('Points Per Year'!B27:AG27)</f>
        <v>1.2857142857142858</v>
      </c>
    </row>
    <row r="28" spans="1:12" x14ac:dyDescent="0.2">
      <c r="A28" s="1" t="s">
        <v>26</v>
      </c>
      <c r="B28">
        <v>1966</v>
      </c>
      <c r="C28" s="7">
        <f t="shared" si="0"/>
        <v>0</v>
      </c>
      <c r="D28" s="7">
        <f>IF(B28=1966,0,AVERAGE('Pittsburgh Steelers'!$W$2:$W$11))</f>
        <v>0</v>
      </c>
      <c r="E28" s="26">
        <f t="shared" si="1"/>
        <v>0</v>
      </c>
      <c r="F28" s="7">
        <f t="shared" si="4"/>
        <v>0</v>
      </c>
      <c r="G28" s="1"/>
      <c r="H28" s="1"/>
      <c r="I28">
        <f t="shared" si="2"/>
        <v>1992</v>
      </c>
      <c r="J28">
        <v>0.9</v>
      </c>
      <c r="K28">
        <f>VLOOKUP(I28,'Points Per Year'!$A$1:$AI$59,34,FALSE)</f>
        <v>96</v>
      </c>
      <c r="L28" s="8">
        <f>(K28-60)/COUNT('Points Per Year'!B28:AG28)</f>
        <v>1.2857142857142858</v>
      </c>
    </row>
    <row r="29" spans="1:12" x14ac:dyDescent="0.2">
      <c r="A29" s="1" t="s">
        <v>27</v>
      </c>
      <c r="B29">
        <v>1966</v>
      </c>
      <c r="C29" s="7">
        <f t="shared" si="0"/>
        <v>0</v>
      </c>
      <c r="D29" s="7">
        <f>IF(B29=1966,0,AVERAGE('San Francisco 49ers'!$W$2:$W$11))</f>
        <v>0</v>
      </c>
      <c r="E29" s="26">
        <f t="shared" si="1"/>
        <v>0</v>
      </c>
      <c r="F29" s="7">
        <f t="shared" si="4"/>
        <v>0</v>
      </c>
      <c r="G29" s="1"/>
      <c r="H29" s="1"/>
      <c r="I29">
        <f t="shared" si="2"/>
        <v>1993</v>
      </c>
      <c r="J29">
        <v>0.9</v>
      </c>
      <c r="K29">
        <f>VLOOKUP(I29,'Points Per Year'!$A$1:$AI$59,34,FALSE)</f>
        <v>96</v>
      </c>
      <c r="L29" s="8">
        <f>(K29-60)/COUNT('Points Per Year'!B29:AG29)</f>
        <v>1.2857142857142858</v>
      </c>
    </row>
    <row r="30" spans="1:12" x14ac:dyDescent="0.2">
      <c r="A30" s="1" t="s">
        <v>28</v>
      </c>
      <c r="B30">
        <v>1976</v>
      </c>
      <c r="C30" s="7">
        <f t="shared" si="0"/>
        <v>0</v>
      </c>
      <c r="D30" s="7">
        <f>IF(B30=1966,0,AVERAGE('Seattle Seahawks'!$W$2:$W$11))</f>
        <v>1.1000000000000001</v>
      </c>
      <c r="E30" s="26">
        <f t="shared" si="1"/>
        <v>1.1922580645161289</v>
      </c>
      <c r="F30" s="7">
        <f>C30+(E30*10*VLOOKUP(B30,$I$1:$L$40,2,FALSE))-0.3</f>
        <v>14.007096774193547</v>
      </c>
      <c r="G30" s="1"/>
      <c r="H30" s="1"/>
      <c r="I30">
        <f t="shared" si="2"/>
        <v>1994</v>
      </c>
      <c r="J30">
        <v>0.9</v>
      </c>
      <c r="K30">
        <f>VLOOKUP(I30,'Points Per Year'!$A$1:$AI$59,34,FALSE)</f>
        <v>96</v>
      </c>
      <c r="L30" s="8">
        <f>(K30-60)/COUNT('Points Per Year'!B30:AG30)</f>
        <v>1.2857142857142858</v>
      </c>
    </row>
    <row r="31" spans="1:12" x14ac:dyDescent="0.2">
      <c r="A31" s="1" t="s">
        <v>29</v>
      </c>
      <c r="B31">
        <v>1976</v>
      </c>
      <c r="C31" s="7">
        <f t="shared" si="0"/>
        <v>0</v>
      </c>
      <c r="D31" s="7">
        <f>IF(B31=1966,0,AVERAGE('Tampa Bay Buccaneers'!$W$2:$W$11))</f>
        <v>1.4</v>
      </c>
      <c r="E31" s="26">
        <f t="shared" si="1"/>
        <v>1.5174193548387096</v>
      </c>
      <c r="F31" s="7">
        <f>C31+(E31*10*VLOOKUP(B31,$I$1:$L$40,2,FALSE))-0.2</f>
        <v>18.009032258064515</v>
      </c>
      <c r="G31" s="1"/>
      <c r="H31" s="1"/>
      <c r="I31">
        <f t="shared" si="2"/>
        <v>1995</v>
      </c>
      <c r="J31">
        <v>0.9</v>
      </c>
      <c r="K31">
        <f>VLOOKUP(I31,'Points Per Year'!$A$1:$AI$59,34,FALSE)</f>
        <v>96</v>
      </c>
      <c r="L31" s="8">
        <f>(K31-60)/COUNT('Points Per Year'!B31:AG31)</f>
        <v>1.2</v>
      </c>
    </row>
    <row r="32" spans="1:12" x14ac:dyDescent="0.2">
      <c r="A32" s="1" t="s">
        <v>30</v>
      </c>
      <c r="B32">
        <v>1966</v>
      </c>
      <c r="C32" s="7">
        <f t="shared" si="0"/>
        <v>0</v>
      </c>
      <c r="D32" s="7">
        <f>IF(B32=1966,0,AVERAGE('Tennessee Titans'!$W$2:$W$11))</f>
        <v>0</v>
      </c>
      <c r="E32" s="26">
        <f t="shared" si="1"/>
        <v>0</v>
      </c>
      <c r="F32" s="7">
        <f t="shared" si="4"/>
        <v>0</v>
      </c>
      <c r="G32" s="1"/>
      <c r="H32" s="1"/>
      <c r="I32">
        <f t="shared" si="2"/>
        <v>1996</v>
      </c>
      <c r="J32">
        <v>0.9</v>
      </c>
      <c r="K32">
        <f>VLOOKUP(I32,'Points Per Year'!$A$1:$AI$59,34,FALSE)</f>
        <v>96</v>
      </c>
      <c r="L32" s="8">
        <f>(K32-60)/COUNT('Points Per Year'!B32:AG32)</f>
        <v>1.1612903225806452</v>
      </c>
    </row>
    <row r="33" spans="1:12" x14ac:dyDescent="0.2">
      <c r="A33" s="1" t="s">
        <v>31</v>
      </c>
      <c r="B33">
        <v>1966</v>
      </c>
      <c r="C33" s="7">
        <f t="shared" si="0"/>
        <v>0</v>
      </c>
      <c r="D33" s="7">
        <f>IF(B33=1966,0,AVERAGE('Washington Commanders'!$W$2:$W$11))</f>
        <v>0</v>
      </c>
      <c r="E33" s="26">
        <f t="shared" si="1"/>
        <v>0</v>
      </c>
      <c r="F33" s="7">
        <f t="shared" si="4"/>
        <v>0</v>
      </c>
      <c r="G33" s="1"/>
      <c r="H33" s="1"/>
      <c r="I33">
        <f t="shared" si="2"/>
        <v>1997</v>
      </c>
      <c r="J33">
        <v>0.9</v>
      </c>
      <c r="K33">
        <f>VLOOKUP(I33,'Points Per Year'!$A$1:$AI$59,34,FALSE)</f>
        <v>99</v>
      </c>
      <c r="L33" s="8">
        <f>(K33-60)/COUNT('Points Per Year'!B33:AG33)</f>
        <v>1.2580645161290323</v>
      </c>
    </row>
    <row r="34" spans="1:12" x14ac:dyDescent="0.2">
      <c r="I34">
        <f t="shared" si="2"/>
        <v>1998</v>
      </c>
      <c r="J34">
        <v>0.9</v>
      </c>
      <c r="K34">
        <f>VLOOKUP(I34,'Points Per Year'!$A$1:$AI$59,34,FALSE)</f>
        <v>96</v>
      </c>
      <c r="L34" s="8">
        <f>(K34-60)/COUNT('Points Per Year'!B34:AG34)</f>
        <v>1.1612903225806452</v>
      </c>
    </row>
    <row r="35" spans="1:12" x14ac:dyDescent="0.2">
      <c r="I35">
        <f t="shared" si="2"/>
        <v>1999</v>
      </c>
      <c r="J35">
        <v>0.9</v>
      </c>
      <c r="K35">
        <f>VLOOKUP(I35,'Points Per Year'!$A$1:$AI$59,34,FALSE)</f>
        <v>96</v>
      </c>
      <c r="L35" s="8">
        <f>(K35-60)/COUNT('Points Per Year'!B35:AG35)</f>
        <v>1.1612903225806452</v>
      </c>
    </row>
    <row r="36" spans="1:12" x14ac:dyDescent="0.2">
      <c r="I36">
        <f t="shared" si="2"/>
        <v>2000</v>
      </c>
      <c r="J36">
        <v>0.9</v>
      </c>
      <c r="K36">
        <f>VLOOKUP(I36,'Points Per Year'!$A$1:$AI$59,34,FALSE)</f>
        <v>96</v>
      </c>
      <c r="L36" s="8">
        <f>(K36-60)/COUNT('Points Per Year'!B36:AG36)</f>
        <v>1.1612903225806452</v>
      </c>
    </row>
    <row r="37" spans="1:12" x14ac:dyDescent="0.2">
      <c r="I37">
        <f t="shared" si="2"/>
        <v>2001</v>
      </c>
      <c r="J37">
        <v>1</v>
      </c>
      <c r="K37">
        <f>VLOOKUP(I37,'Points Per Year'!$A$1:$AI$59,34,FALSE)</f>
        <v>96</v>
      </c>
      <c r="L37" s="8">
        <f>(K37-60)/COUNT('Points Per Year'!B37:AG37)</f>
        <v>1.1612903225806452</v>
      </c>
    </row>
    <row r="38" spans="1:12" x14ac:dyDescent="0.2">
      <c r="I38">
        <f t="shared" si="2"/>
        <v>2002</v>
      </c>
      <c r="J38">
        <v>1</v>
      </c>
      <c r="K38">
        <f>VLOOKUP(I38,'Points Per Year'!$A$1:$AI$59,34,FALSE)</f>
        <v>98</v>
      </c>
      <c r="L38" s="8">
        <f>(K38-60)/COUNT('Points Per Year'!B38:AG38)</f>
        <v>1.1875</v>
      </c>
    </row>
    <row r="39" spans="1:12" x14ac:dyDescent="0.2">
      <c r="I39">
        <f t="shared" si="2"/>
        <v>2003</v>
      </c>
      <c r="J39">
        <v>1</v>
      </c>
      <c r="K39">
        <f>VLOOKUP(I39,'Points Per Year'!$A$1:$AI$59,34,FALSE)</f>
        <v>101</v>
      </c>
      <c r="L39" s="8">
        <f>(K39-60)/COUNT('Points Per Year'!B39:AG39)</f>
        <v>1.28125</v>
      </c>
    </row>
    <row r="40" spans="1:12" x14ac:dyDescent="0.2">
      <c r="I40">
        <f t="shared" ref="I40" si="5">I39+1</f>
        <v>2004</v>
      </c>
      <c r="J40">
        <v>1</v>
      </c>
      <c r="K40">
        <f>VLOOKUP(I40,'Points Per Year'!$A$1:$AI$59,34,FALSE)</f>
        <v>98</v>
      </c>
      <c r="L40" s="8">
        <f>(K40-60)/COUNT('Points Per Year'!B40:AG40)</f>
        <v>1.1875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C1000"/>
  <sheetViews>
    <sheetView workbookViewId="0">
      <selection activeCell="E27" sqref="E27"/>
    </sheetView>
  </sheetViews>
  <sheetFormatPr baseColWidth="10" defaultColWidth="11.1640625" defaultRowHeight="15" customHeight="1" x14ac:dyDescent="0.2"/>
  <cols>
    <col min="1" max="1" width="24.6640625" customWidth="1"/>
    <col min="2" max="2" width="15.6640625" customWidth="1"/>
    <col min="3" max="26" width="10.6640625" customWidth="1"/>
  </cols>
  <sheetData>
    <row r="1" spans="1:3" ht="15.75" customHeight="1" x14ac:dyDescent="0.2">
      <c r="C1" s="1" t="s">
        <v>32</v>
      </c>
    </row>
    <row r="2" spans="1:3" ht="15.75" customHeight="1" x14ac:dyDescent="0.2">
      <c r="A2" s="1" t="s">
        <v>33</v>
      </c>
      <c r="C2" s="1">
        <v>6.5</v>
      </c>
    </row>
    <row r="3" spans="1:3" ht="15.75" customHeight="1" x14ac:dyDescent="0.2">
      <c r="A3" s="1" t="s">
        <v>34</v>
      </c>
      <c r="C3" s="1">
        <v>4.5</v>
      </c>
    </row>
    <row r="4" spans="1:3" ht="15.75" customHeight="1" x14ac:dyDescent="0.2">
      <c r="A4" s="1" t="s">
        <v>35</v>
      </c>
      <c r="C4" s="1">
        <v>2</v>
      </c>
    </row>
    <row r="5" spans="1:3" ht="15.75" customHeight="1" x14ac:dyDescent="0.2">
      <c r="A5" s="1" t="s">
        <v>36</v>
      </c>
      <c r="C5" s="1">
        <v>0.5</v>
      </c>
    </row>
    <row r="6" spans="1:3" ht="15.75" customHeight="1" x14ac:dyDescent="0.2">
      <c r="A6" s="1" t="s">
        <v>37</v>
      </c>
      <c r="C6" s="1">
        <v>0.5</v>
      </c>
    </row>
    <row r="7" spans="1:3" ht="15.75" customHeight="1" x14ac:dyDescent="0.2">
      <c r="A7" s="1" t="s">
        <v>38</v>
      </c>
      <c r="C7" s="1">
        <v>0.1</v>
      </c>
    </row>
    <row r="8" spans="1:3" ht="15.75" customHeight="1" x14ac:dyDescent="0.2">
      <c r="A8" s="1" t="s">
        <v>39</v>
      </c>
      <c r="C8" s="1">
        <v>0.25</v>
      </c>
    </row>
    <row r="9" spans="1:3" ht="15.75" customHeight="1" x14ac:dyDescent="0.2">
      <c r="A9" s="1" t="s">
        <v>40</v>
      </c>
      <c r="C9" s="1">
        <v>0.25</v>
      </c>
    </row>
    <row r="10" spans="1:3" ht="15.75" customHeight="1" x14ac:dyDescent="0.2">
      <c r="A10" s="1" t="s">
        <v>41</v>
      </c>
      <c r="C10" s="1">
        <v>0.1</v>
      </c>
    </row>
    <row r="11" spans="1:3" ht="15.75" customHeight="1" x14ac:dyDescent="0.2">
      <c r="A11" s="1" t="s">
        <v>42</v>
      </c>
      <c r="C11" s="1">
        <v>0.1</v>
      </c>
    </row>
    <row r="12" spans="1:3" ht="15.75" customHeight="1" x14ac:dyDescent="0.2">
      <c r="A12" s="1" t="s">
        <v>43</v>
      </c>
      <c r="C12" s="1">
        <v>0.1</v>
      </c>
    </row>
    <row r="13" spans="1:3" ht="15.75" customHeight="1" x14ac:dyDescent="0.2">
      <c r="A13" s="1" t="s">
        <v>44</v>
      </c>
      <c r="C13" s="1">
        <v>0.1</v>
      </c>
    </row>
    <row r="14" spans="1:3" ht="15.75" customHeight="1" x14ac:dyDescent="0.2">
      <c r="A14" s="1" t="s">
        <v>45</v>
      </c>
    </row>
    <row r="15" spans="1:3" ht="15.75" customHeight="1" x14ac:dyDescent="0.2">
      <c r="A15" s="1" t="s">
        <v>46</v>
      </c>
      <c r="B15" s="3">
        <v>0.6</v>
      </c>
      <c r="C15" s="1">
        <v>20</v>
      </c>
    </row>
    <row r="16" spans="1:3" ht="15.75" customHeight="1" x14ac:dyDescent="0.2">
      <c r="A16" s="1" t="s">
        <v>47</v>
      </c>
      <c r="B16" s="3">
        <v>0.55000000000000004</v>
      </c>
      <c r="C16" s="1">
        <v>17.5</v>
      </c>
    </row>
    <row r="17" spans="1:3" ht="15.75" customHeight="1" x14ac:dyDescent="0.2">
      <c r="A17" s="1" t="s">
        <v>47</v>
      </c>
      <c r="B17" s="3">
        <v>0.5</v>
      </c>
      <c r="C17" s="1">
        <v>15</v>
      </c>
    </row>
    <row r="18" spans="1:3" ht="15.75" customHeight="1" x14ac:dyDescent="0.2">
      <c r="A18" s="1" t="s">
        <v>47</v>
      </c>
      <c r="B18" s="3">
        <v>0.45</v>
      </c>
      <c r="C18" s="1">
        <v>12</v>
      </c>
    </row>
    <row r="19" spans="1:3" ht="15.75" customHeight="1" x14ac:dyDescent="0.2">
      <c r="A19" s="1" t="s">
        <v>47</v>
      </c>
      <c r="B19" s="3">
        <v>0.4</v>
      </c>
      <c r="C19" s="1">
        <v>10</v>
      </c>
    </row>
    <row r="20" spans="1:3" ht="15.75" customHeight="1" x14ac:dyDescent="0.2">
      <c r="A20" s="1" t="s">
        <v>47</v>
      </c>
      <c r="B20" s="3">
        <v>0.35</v>
      </c>
      <c r="C20" s="1">
        <v>7</v>
      </c>
    </row>
    <row r="21" spans="1:3" ht="15.75" customHeight="1" x14ac:dyDescent="0.2">
      <c r="A21" s="1" t="s">
        <v>47</v>
      </c>
      <c r="B21" s="3">
        <v>0.25</v>
      </c>
      <c r="C21" s="1">
        <v>3</v>
      </c>
    </row>
    <row r="22" spans="1:3" ht="15.75" customHeight="1" x14ac:dyDescent="0.2">
      <c r="A22" s="1" t="s">
        <v>47</v>
      </c>
      <c r="B22" s="3">
        <v>0.2</v>
      </c>
      <c r="C22" s="1">
        <v>1</v>
      </c>
    </row>
    <row r="23" spans="1:3" ht="15.75" customHeight="1" x14ac:dyDescent="0.2">
      <c r="A23" s="1" t="s">
        <v>48</v>
      </c>
      <c r="B23" s="3">
        <v>0.2</v>
      </c>
      <c r="C23" s="1">
        <v>0</v>
      </c>
    </row>
    <row r="24" spans="1:3" ht="15.75" customHeight="1" x14ac:dyDescent="0.2">
      <c r="A24" s="1" t="s">
        <v>49</v>
      </c>
    </row>
    <row r="25" spans="1:3" ht="15.75" customHeight="1" x14ac:dyDescent="0.2">
      <c r="A25" s="1" t="s">
        <v>46</v>
      </c>
      <c r="B25" s="1">
        <v>1.5</v>
      </c>
      <c r="C25" s="1">
        <v>15</v>
      </c>
    </row>
    <row r="26" spans="1:3" ht="15.75" customHeight="1" x14ac:dyDescent="0.2">
      <c r="A26" s="1" t="s">
        <v>46</v>
      </c>
      <c r="B26" s="1">
        <v>1.25</v>
      </c>
      <c r="C26" s="1">
        <v>12</v>
      </c>
    </row>
    <row r="27" spans="1:3" ht="15.75" customHeight="1" x14ac:dyDescent="0.2">
      <c r="A27" s="1" t="s">
        <v>46</v>
      </c>
      <c r="B27" s="1">
        <v>1</v>
      </c>
      <c r="C27" s="1">
        <v>10</v>
      </c>
    </row>
    <row r="28" spans="1:3" ht="15.75" customHeight="1" x14ac:dyDescent="0.2">
      <c r="A28" s="1" t="s">
        <v>47</v>
      </c>
      <c r="B28" s="1">
        <v>0.9</v>
      </c>
      <c r="C28" s="1">
        <v>8</v>
      </c>
    </row>
    <row r="29" spans="1:3" ht="15.75" customHeight="1" x14ac:dyDescent="0.2">
      <c r="A29" s="1" t="s">
        <v>47</v>
      </c>
      <c r="B29" s="1">
        <v>0.75</v>
      </c>
      <c r="C29" s="1">
        <v>6</v>
      </c>
    </row>
    <row r="30" spans="1:3" ht="15.75" customHeight="1" x14ac:dyDescent="0.2">
      <c r="A30" s="1" t="s">
        <v>47</v>
      </c>
      <c r="B30" s="1">
        <v>0.6</v>
      </c>
      <c r="C30" s="1">
        <v>4</v>
      </c>
    </row>
    <row r="31" spans="1:3" ht="15.75" customHeight="1" x14ac:dyDescent="0.2">
      <c r="A31" s="1" t="s">
        <v>47</v>
      </c>
      <c r="B31" s="1">
        <v>0.5</v>
      </c>
      <c r="C31" s="1">
        <v>3</v>
      </c>
    </row>
    <row r="32" spans="1:3" ht="15.75" customHeight="1" x14ac:dyDescent="0.2">
      <c r="A32" s="1" t="s">
        <v>48</v>
      </c>
      <c r="B32" s="1">
        <v>0.5</v>
      </c>
      <c r="C32" s="1">
        <v>0</v>
      </c>
    </row>
    <row r="33" spans="1:3" ht="15.75" customHeight="1" x14ac:dyDescent="0.2">
      <c r="A33" s="1" t="s">
        <v>50</v>
      </c>
    </row>
    <row r="34" spans="1:3" ht="15.75" customHeight="1" x14ac:dyDescent="0.2">
      <c r="A34" s="1" t="s">
        <v>46</v>
      </c>
      <c r="B34" s="3">
        <v>0.6</v>
      </c>
      <c r="C34" s="1">
        <v>15</v>
      </c>
    </row>
    <row r="35" spans="1:3" ht="15.75" customHeight="1" x14ac:dyDescent="0.2">
      <c r="A35" s="1" t="s">
        <v>47</v>
      </c>
      <c r="B35" s="4">
        <v>0.57499999999999996</v>
      </c>
      <c r="C35" s="1">
        <v>13.75</v>
      </c>
    </row>
    <row r="36" spans="1:3" ht="15.75" customHeight="1" x14ac:dyDescent="0.2">
      <c r="A36" s="1" t="s">
        <v>47</v>
      </c>
      <c r="B36" s="3">
        <v>0.55000000000000004</v>
      </c>
      <c r="C36" s="1">
        <v>12.5</v>
      </c>
    </row>
    <row r="37" spans="1:3" ht="15.75" customHeight="1" x14ac:dyDescent="0.2">
      <c r="A37" s="1" t="s">
        <v>47</v>
      </c>
      <c r="B37" s="4">
        <v>0.52500000000000002</v>
      </c>
      <c r="C37" s="1">
        <v>11.25</v>
      </c>
    </row>
    <row r="38" spans="1:3" ht="15.75" customHeight="1" x14ac:dyDescent="0.2">
      <c r="A38" s="1" t="s">
        <v>47</v>
      </c>
      <c r="B38" s="3">
        <v>0.5</v>
      </c>
      <c r="C38" s="1">
        <v>10</v>
      </c>
    </row>
    <row r="39" spans="1:3" ht="15.75" customHeight="1" x14ac:dyDescent="0.2">
      <c r="A39" s="1" t="s">
        <v>47</v>
      </c>
      <c r="B39" s="4">
        <v>0.47499999999999998</v>
      </c>
      <c r="C39" s="1">
        <v>5</v>
      </c>
    </row>
    <row r="40" spans="1:3" ht="15.75" customHeight="1" x14ac:dyDescent="0.2">
      <c r="A40" s="1" t="s">
        <v>47</v>
      </c>
      <c r="B40" s="3">
        <v>0.45</v>
      </c>
      <c r="C40" s="1">
        <v>4</v>
      </c>
    </row>
    <row r="41" spans="1:3" ht="15.75" customHeight="1" x14ac:dyDescent="0.2">
      <c r="A41" s="1" t="s">
        <v>47</v>
      </c>
      <c r="B41" s="1">
        <v>42.5</v>
      </c>
      <c r="C41" s="1">
        <v>3</v>
      </c>
    </row>
    <row r="42" spans="1:3" ht="15.75" customHeight="1" x14ac:dyDescent="0.2">
      <c r="A42" s="1" t="s">
        <v>47</v>
      </c>
      <c r="B42" s="3">
        <v>0.4</v>
      </c>
      <c r="C42" s="1">
        <v>1</v>
      </c>
    </row>
    <row r="43" spans="1:3" ht="15.75" customHeight="1" x14ac:dyDescent="0.2">
      <c r="A43" s="1" t="s">
        <v>48</v>
      </c>
      <c r="B43" s="3">
        <v>0.4</v>
      </c>
      <c r="C43" s="1">
        <v>0</v>
      </c>
    </row>
    <row r="44" spans="1:3" ht="15.75" customHeight="1" x14ac:dyDescent="0.2"/>
    <row r="45" spans="1:3" ht="15.75" customHeight="1" x14ac:dyDescent="0.2"/>
    <row r="46" spans="1:3" ht="15.75" customHeight="1" x14ac:dyDescent="0.2"/>
    <row r="47" spans="1:3" ht="15.75" customHeight="1" x14ac:dyDescent="0.2"/>
    <row r="48" spans="1:3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  <headerFooter>
    <oddHeader>&amp;R&amp;"Calibri"&amp;10&amp;K000000 Business Use&amp;1#_x000D_</oddHead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outlinePr summaryBelow="0" summaryRight="0"/>
  </sheetPr>
  <dimension ref="A1:AG1048576"/>
  <sheetViews>
    <sheetView zoomScaleNormal="100" workbookViewId="0">
      <pane ySplit="1" topLeftCell="A2" activePane="bottomLeft" state="frozen"/>
      <selection pane="bottomLeft"/>
    </sheetView>
  </sheetViews>
  <sheetFormatPr baseColWidth="10" defaultColWidth="11.1640625" defaultRowHeight="15" customHeight="1" x14ac:dyDescent="0.2"/>
  <cols>
    <col min="1" max="1" width="12.6640625" customWidth="1"/>
    <col min="2" max="2" width="8" customWidth="1"/>
    <col min="11" max="12" width="8.6640625" customWidth="1"/>
    <col min="13" max="13" width="8.33203125" customWidth="1"/>
    <col min="14" max="14" width="9.1640625" customWidth="1"/>
    <col min="15" max="15" width="7.1640625" customWidth="1"/>
    <col min="16" max="16" width="7.5" customWidth="1"/>
    <col min="17" max="17" width="7.6640625" customWidth="1"/>
    <col min="18" max="19" width="7.1640625" customWidth="1"/>
    <col min="20" max="20" width="7.6640625" customWidth="1"/>
    <col min="21" max="21" width="6.6640625" customWidth="1"/>
    <col min="22" max="22" width="14.6640625" customWidth="1"/>
    <col min="23" max="23" width="11.1640625" style="12"/>
    <col min="32" max="32" width="16.6640625" customWidth="1"/>
  </cols>
  <sheetData>
    <row r="1" spans="1:32" ht="16" x14ac:dyDescent="0.2">
      <c r="A1" s="1" t="s">
        <v>71</v>
      </c>
      <c r="B1" s="1" t="s">
        <v>51</v>
      </c>
      <c r="C1" s="1" t="s">
        <v>52</v>
      </c>
      <c r="D1" s="1" t="s">
        <v>53</v>
      </c>
      <c r="E1" s="1" t="s">
        <v>54</v>
      </c>
      <c r="F1" s="1" t="s">
        <v>55</v>
      </c>
      <c r="G1" s="1" t="s">
        <v>56</v>
      </c>
      <c r="H1" s="1" t="s">
        <v>57</v>
      </c>
      <c r="I1" s="1" t="s">
        <v>58</v>
      </c>
      <c r="J1" t="s">
        <v>72</v>
      </c>
      <c r="K1" s="1" t="s">
        <v>59</v>
      </c>
      <c r="L1" s="1" t="s">
        <v>60</v>
      </c>
      <c r="M1" s="1" t="s">
        <v>61</v>
      </c>
      <c r="N1" s="1" t="s">
        <v>62</v>
      </c>
      <c r="O1" s="1" t="s">
        <v>37</v>
      </c>
      <c r="P1" s="1" t="s">
        <v>39</v>
      </c>
      <c r="Q1" s="1" t="s">
        <v>40</v>
      </c>
      <c r="R1" s="1" t="s">
        <v>41</v>
      </c>
      <c r="S1" s="1" t="s">
        <v>42</v>
      </c>
      <c r="T1" s="1" t="s">
        <v>43</v>
      </c>
      <c r="U1" s="1" t="s">
        <v>44</v>
      </c>
      <c r="V1" s="1" t="s">
        <v>63</v>
      </c>
      <c r="W1" s="11" t="s">
        <v>64</v>
      </c>
      <c r="X1" s="1" t="s">
        <v>65</v>
      </c>
      <c r="Y1" s="1" t="s">
        <v>66</v>
      </c>
      <c r="Z1" s="1" t="s">
        <v>67</v>
      </c>
      <c r="AA1" s="1" t="s">
        <v>79</v>
      </c>
      <c r="AB1" t="s">
        <v>68</v>
      </c>
      <c r="AC1" s="1" t="s">
        <v>69</v>
      </c>
      <c r="AD1" s="10" t="s">
        <v>77</v>
      </c>
      <c r="AE1" s="10" t="s">
        <v>73</v>
      </c>
      <c r="AF1" s="1" t="s">
        <v>70</v>
      </c>
    </row>
    <row r="2" spans="1:32" ht="16" x14ac:dyDescent="0.2">
      <c r="A2" s="1" t="s">
        <v>0</v>
      </c>
      <c r="B2" s="1">
        <v>1966</v>
      </c>
      <c r="C2" s="1">
        <v>8</v>
      </c>
      <c r="D2" s="1">
        <v>5</v>
      </c>
      <c r="E2" s="1">
        <v>1</v>
      </c>
      <c r="V2" s="1">
        <v>0</v>
      </c>
      <c r="W2" s="1">
        <v>0.6071428571428571</v>
      </c>
      <c r="X2" s="1">
        <v>2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2">
        <v>2</v>
      </c>
      <c r="AE2" s="1"/>
      <c r="AF2" s="5"/>
    </row>
    <row r="3" spans="1:32" ht="16" x14ac:dyDescent="0.2">
      <c r="A3" s="1" t="s">
        <v>0</v>
      </c>
      <c r="B3" s="1">
        <v>1967</v>
      </c>
      <c r="C3" s="1">
        <v>6</v>
      </c>
      <c r="D3" s="1">
        <v>7</v>
      </c>
      <c r="E3" s="1">
        <v>1</v>
      </c>
      <c r="V3" s="1">
        <v>0</v>
      </c>
      <c r="W3" s="1">
        <v>0.6428571428571429</v>
      </c>
      <c r="X3" s="1">
        <v>4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2">
        <v>4</v>
      </c>
      <c r="AE3" s="1"/>
      <c r="AF3" s="5"/>
    </row>
    <row r="4" spans="1:32" ht="16" x14ac:dyDescent="0.2">
      <c r="A4" s="1" t="s">
        <v>0</v>
      </c>
      <c r="B4" s="1">
        <v>1968</v>
      </c>
      <c r="C4" s="1">
        <v>9</v>
      </c>
      <c r="D4" s="1">
        <v>4</v>
      </c>
      <c r="E4" s="1">
        <v>1</v>
      </c>
      <c r="V4" s="1">
        <v>0</v>
      </c>
      <c r="W4" s="1">
        <v>0.66393442622950816</v>
      </c>
      <c r="X4" s="1">
        <v>5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2">
        <v>5</v>
      </c>
      <c r="AE4" s="1"/>
      <c r="AF4" s="5"/>
    </row>
    <row r="5" spans="1:32" ht="16" x14ac:dyDescent="0.2">
      <c r="A5" s="1" t="s">
        <v>0</v>
      </c>
      <c r="B5" s="1">
        <v>1969</v>
      </c>
      <c r="C5" s="1">
        <v>4</v>
      </c>
      <c r="D5" s="1">
        <v>9</v>
      </c>
      <c r="E5" s="1">
        <v>1</v>
      </c>
      <c r="V5" s="1">
        <v>0</v>
      </c>
      <c r="W5" s="1">
        <v>0.63529411764705879</v>
      </c>
      <c r="X5" s="1">
        <v>6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2">
        <v>6</v>
      </c>
      <c r="AE5" s="1"/>
      <c r="AF5" s="5"/>
    </row>
    <row r="6" spans="1:32" ht="16" x14ac:dyDescent="0.2">
      <c r="A6" s="1" t="s">
        <v>0</v>
      </c>
      <c r="B6" s="1">
        <v>1970</v>
      </c>
      <c r="C6" s="1">
        <v>8</v>
      </c>
      <c r="D6" s="1">
        <v>5</v>
      </c>
      <c r="E6" s="1">
        <v>1</v>
      </c>
      <c r="V6" s="1">
        <v>0</v>
      </c>
      <c r="W6" s="1">
        <v>0.6428571428571429</v>
      </c>
      <c r="X6" s="1">
        <v>7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2">
        <v>7</v>
      </c>
      <c r="AE6" s="1"/>
      <c r="AF6" s="5"/>
    </row>
    <row r="7" spans="1:32" ht="16" x14ac:dyDescent="0.2">
      <c r="A7" s="1" t="s">
        <v>0</v>
      </c>
      <c r="B7" s="1">
        <v>1971</v>
      </c>
      <c r="C7" s="1">
        <v>4</v>
      </c>
      <c r="D7" s="1">
        <v>9</v>
      </c>
      <c r="E7" s="1">
        <v>1</v>
      </c>
      <c r="V7" s="1">
        <v>0</v>
      </c>
      <c r="W7" s="1">
        <v>0.62790697674418605</v>
      </c>
      <c r="X7" s="1">
        <v>8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2">
        <v>8</v>
      </c>
      <c r="AE7" s="1"/>
      <c r="AF7" s="5"/>
    </row>
    <row r="8" spans="1:32" ht="16" x14ac:dyDescent="0.2">
      <c r="A8" s="1" t="s">
        <v>0</v>
      </c>
      <c r="B8" s="1">
        <v>1972</v>
      </c>
      <c r="C8" s="1">
        <v>4</v>
      </c>
      <c r="D8" s="1">
        <v>9</v>
      </c>
      <c r="E8" s="1">
        <v>1</v>
      </c>
      <c r="V8" s="1">
        <v>0</v>
      </c>
      <c r="W8" s="1">
        <v>0.61764705882352944</v>
      </c>
      <c r="X8" s="1">
        <v>15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2">
        <v>15</v>
      </c>
      <c r="AE8" s="1"/>
      <c r="AF8" s="5"/>
    </row>
    <row r="9" spans="1:32" ht="16" x14ac:dyDescent="0.2">
      <c r="A9" s="1" t="s">
        <v>0</v>
      </c>
      <c r="B9" s="1">
        <v>1973</v>
      </c>
      <c r="C9" s="1">
        <v>4</v>
      </c>
      <c r="D9" s="1">
        <v>9</v>
      </c>
      <c r="E9" s="1">
        <v>1</v>
      </c>
      <c r="V9" s="1">
        <v>0</v>
      </c>
      <c r="W9" s="1">
        <v>0.61016949152542377</v>
      </c>
      <c r="X9" s="1">
        <v>15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2">
        <v>15</v>
      </c>
      <c r="AE9" s="1"/>
      <c r="AF9" s="5"/>
    </row>
    <row r="10" spans="1:32" ht="16" x14ac:dyDescent="0.2">
      <c r="A10" s="1" t="s">
        <v>0</v>
      </c>
      <c r="B10" s="1">
        <v>1974</v>
      </c>
      <c r="C10" s="1">
        <v>10</v>
      </c>
      <c r="D10" s="1">
        <v>4</v>
      </c>
      <c r="F10" s="1">
        <v>1</v>
      </c>
      <c r="G10" s="1">
        <v>1</v>
      </c>
      <c r="H10" s="1">
        <v>0</v>
      </c>
      <c r="I10" s="1">
        <v>1</v>
      </c>
      <c r="J10">
        <v>2</v>
      </c>
      <c r="T10" s="1">
        <v>1</v>
      </c>
      <c r="V10" s="1">
        <v>0.2</v>
      </c>
      <c r="W10" s="1">
        <v>0.625</v>
      </c>
      <c r="X10" s="1">
        <v>15</v>
      </c>
      <c r="Y10" s="1">
        <v>0</v>
      </c>
      <c r="Z10" s="1">
        <v>0</v>
      </c>
      <c r="AA10" s="1">
        <v>0.1111111111111111</v>
      </c>
      <c r="AB10" s="1">
        <v>0</v>
      </c>
      <c r="AC10" s="1">
        <v>0</v>
      </c>
      <c r="AD10" s="2">
        <v>15.2</v>
      </c>
      <c r="AE10" s="1"/>
      <c r="AF10" s="5"/>
    </row>
    <row r="11" spans="1:32" ht="16" x14ac:dyDescent="0.2">
      <c r="A11" s="1" t="s">
        <v>0</v>
      </c>
      <c r="B11" s="1">
        <v>1975</v>
      </c>
      <c r="C11" s="1">
        <v>11</v>
      </c>
      <c r="D11" s="1">
        <v>3</v>
      </c>
      <c r="F11" s="1">
        <v>1</v>
      </c>
      <c r="G11" s="1">
        <v>1</v>
      </c>
      <c r="H11" s="1">
        <v>0</v>
      </c>
      <c r="I11" s="1">
        <v>1</v>
      </c>
      <c r="J11">
        <v>2</v>
      </c>
      <c r="V11" s="1">
        <v>0.1</v>
      </c>
      <c r="W11" s="1">
        <v>0.64018691588785048</v>
      </c>
      <c r="X11" s="1">
        <v>15</v>
      </c>
      <c r="Y11" s="1">
        <v>0</v>
      </c>
      <c r="Z11" s="1">
        <v>0</v>
      </c>
      <c r="AA11" s="1">
        <v>0.2</v>
      </c>
      <c r="AB11" s="1">
        <v>0</v>
      </c>
      <c r="AC11" s="1">
        <v>0</v>
      </c>
      <c r="AD11" s="2">
        <v>15.3</v>
      </c>
      <c r="AE11" s="1"/>
      <c r="AF11" s="5"/>
    </row>
    <row r="12" spans="1:32" ht="16" x14ac:dyDescent="0.2">
      <c r="A12" s="1" t="s">
        <v>0</v>
      </c>
      <c r="B12" s="1">
        <v>1976</v>
      </c>
      <c r="C12" s="1">
        <v>10</v>
      </c>
      <c r="D12" s="1">
        <v>4</v>
      </c>
      <c r="V12" s="1">
        <v>0</v>
      </c>
      <c r="W12" s="1">
        <v>0.65086206896551724</v>
      </c>
      <c r="X12" s="1">
        <v>15</v>
      </c>
      <c r="Y12" s="1">
        <v>0</v>
      </c>
      <c r="Z12" s="1">
        <v>0</v>
      </c>
      <c r="AA12" s="1">
        <v>0.18181818181818182</v>
      </c>
      <c r="AB12" s="1">
        <v>0</v>
      </c>
      <c r="AC12" s="1">
        <v>0</v>
      </c>
      <c r="AD12" s="2">
        <v>15.3</v>
      </c>
      <c r="AE12" s="1"/>
      <c r="AF12" s="5"/>
    </row>
    <row r="13" spans="1:32" ht="16" x14ac:dyDescent="0.2">
      <c r="A13" s="1" t="s">
        <v>0</v>
      </c>
      <c r="B13" s="1">
        <v>1977</v>
      </c>
      <c r="C13" s="1">
        <v>7</v>
      </c>
      <c r="D13" s="1">
        <v>7</v>
      </c>
      <c r="V13" s="1">
        <v>0</v>
      </c>
      <c r="W13" s="1">
        <v>0.65217391304347827</v>
      </c>
      <c r="X13" s="1">
        <v>15</v>
      </c>
      <c r="Y13" s="1">
        <v>0</v>
      </c>
      <c r="Z13" s="1">
        <v>0</v>
      </c>
      <c r="AA13" s="1">
        <v>0.16666666666666666</v>
      </c>
      <c r="AB13" s="1">
        <v>0</v>
      </c>
      <c r="AC13" s="1">
        <v>0</v>
      </c>
      <c r="AD13" s="2">
        <v>15.3</v>
      </c>
      <c r="AE13" s="1"/>
      <c r="AF13" s="5"/>
    </row>
    <row r="14" spans="1:32" ht="16" x14ac:dyDescent="0.2">
      <c r="A14" s="1" t="s">
        <v>0</v>
      </c>
      <c r="B14" s="1">
        <v>1978</v>
      </c>
      <c r="C14" s="1">
        <v>6</v>
      </c>
      <c r="D14" s="1">
        <v>10</v>
      </c>
      <c r="V14" s="1">
        <v>0</v>
      </c>
      <c r="W14" s="1">
        <v>0.64874551971326166</v>
      </c>
      <c r="X14" s="1">
        <v>15</v>
      </c>
      <c r="Y14" s="1">
        <v>0</v>
      </c>
      <c r="Z14" s="1">
        <v>0</v>
      </c>
      <c r="AA14" s="1">
        <v>0.15384615384615385</v>
      </c>
      <c r="AB14" s="1">
        <v>0</v>
      </c>
      <c r="AC14" s="1">
        <v>0</v>
      </c>
      <c r="AD14" s="2">
        <v>15.3</v>
      </c>
      <c r="AE14" s="1"/>
      <c r="AF14" s="5"/>
    </row>
    <row r="15" spans="1:32" ht="16" x14ac:dyDescent="0.2">
      <c r="A15" s="1" t="s">
        <v>0</v>
      </c>
      <c r="B15" s="1">
        <v>1979</v>
      </c>
      <c r="C15" s="1">
        <v>5</v>
      </c>
      <c r="D15" s="1">
        <v>11</v>
      </c>
      <c r="R15" s="1">
        <v>1</v>
      </c>
      <c r="V15" s="1">
        <v>0.1</v>
      </c>
      <c r="W15" s="1">
        <v>0.64379084967320266</v>
      </c>
      <c r="X15" s="1">
        <v>15</v>
      </c>
      <c r="Y15" s="1">
        <v>0</v>
      </c>
      <c r="Z15" s="1">
        <v>0</v>
      </c>
      <c r="AA15" s="1">
        <v>0.14285714285714285</v>
      </c>
      <c r="AB15" s="1">
        <v>0</v>
      </c>
      <c r="AC15" s="1">
        <v>0</v>
      </c>
      <c r="AD15" s="2">
        <v>15.4</v>
      </c>
      <c r="AE15" s="1"/>
      <c r="AF15" s="5"/>
    </row>
    <row r="16" spans="1:32" ht="16" x14ac:dyDescent="0.2">
      <c r="A16" s="1" t="s">
        <v>0</v>
      </c>
      <c r="B16" s="1">
        <v>1980</v>
      </c>
      <c r="C16" s="1">
        <v>5</v>
      </c>
      <c r="D16" s="1">
        <v>11</v>
      </c>
      <c r="V16" s="1">
        <v>0</v>
      </c>
      <c r="W16" s="1">
        <v>0.63963963963963966</v>
      </c>
      <c r="X16" s="1">
        <v>15</v>
      </c>
      <c r="Y16" s="1">
        <v>0</v>
      </c>
      <c r="Z16" s="1">
        <v>0</v>
      </c>
      <c r="AA16" s="1">
        <v>0.13333333333333333</v>
      </c>
      <c r="AB16" s="1">
        <v>0</v>
      </c>
      <c r="AC16" s="1">
        <v>0</v>
      </c>
      <c r="AD16" s="2">
        <v>15.4</v>
      </c>
      <c r="AE16" s="1"/>
      <c r="AF16" s="5"/>
    </row>
    <row r="17" spans="1:32" ht="16" x14ac:dyDescent="0.2">
      <c r="A17" s="1" t="s">
        <v>0</v>
      </c>
      <c r="B17" s="1">
        <v>1981</v>
      </c>
      <c r="C17" s="1">
        <v>7</v>
      </c>
      <c r="D17" s="1">
        <v>9</v>
      </c>
      <c r="V17" s="1">
        <v>0</v>
      </c>
      <c r="W17" s="1">
        <v>0.63966480446927376</v>
      </c>
      <c r="X17" s="1">
        <v>15</v>
      </c>
      <c r="Y17" s="1">
        <v>0</v>
      </c>
      <c r="Z17" s="1">
        <v>0</v>
      </c>
      <c r="AA17" s="1">
        <v>0.125</v>
      </c>
      <c r="AB17" s="1">
        <v>0</v>
      </c>
      <c r="AC17" s="1">
        <v>0</v>
      </c>
      <c r="AD17" s="2">
        <v>15.4</v>
      </c>
      <c r="AE17" s="1"/>
      <c r="AF17" s="5"/>
    </row>
    <row r="18" spans="1:32" ht="16" x14ac:dyDescent="0.2">
      <c r="A18" s="1" t="s">
        <v>0</v>
      </c>
      <c r="B18" s="1">
        <v>1982</v>
      </c>
      <c r="C18" s="1">
        <v>5</v>
      </c>
      <c r="D18" s="1">
        <v>4</v>
      </c>
      <c r="F18" s="1">
        <v>1</v>
      </c>
      <c r="H18" s="1">
        <v>0</v>
      </c>
      <c r="I18" s="1">
        <v>1</v>
      </c>
      <c r="J18">
        <v>1</v>
      </c>
      <c r="V18" s="1">
        <v>0</v>
      </c>
      <c r="W18" s="1">
        <v>0.6411290322580645</v>
      </c>
      <c r="X18" s="1">
        <v>15</v>
      </c>
      <c r="Y18" s="1">
        <v>0</v>
      </c>
      <c r="Z18" s="1">
        <v>0</v>
      </c>
      <c r="AA18" s="1">
        <v>0.14705882352941177</v>
      </c>
      <c r="AB18" s="1">
        <v>0</v>
      </c>
      <c r="AC18" s="1">
        <v>0</v>
      </c>
      <c r="AD18" s="2">
        <v>15.4</v>
      </c>
      <c r="AE18" s="1"/>
      <c r="AF18" s="5"/>
    </row>
    <row r="19" spans="1:32" ht="16" x14ac:dyDescent="0.2">
      <c r="A19" s="1" t="s">
        <v>0</v>
      </c>
      <c r="B19" s="1">
        <v>1983</v>
      </c>
      <c r="C19" s="1">
        <v>8</v>
      </c>
      <c r="D19" s="1">
        <v>7</v>
      </c>
      <c r="E19" s="1">
        <v>1</v>
      </c>
      <c r="V19" s="1">
        <v>0</v>
      </c>
      <c r="W19" s="1">
        <v>0.64141414141414144</v>
      </c>
      <c r="X19" s="1">
        <v>15</v>
      </c>
      <c r="Y19" s="1">
        <v>0</v>
      </c>
      <c r="Z19" s="1">
        <v>0</v>
      </c>
      <c r="AA19" s="1">
        <v>0.1388888888888889</v>
      </c>
      <c r="AB19" s="1">
        <v>0</v>
      </c>
      <c r="AC19" s="1">
        <v>0</v>
      </c>
      <c r="AD19" s="2">
        <v>15.4</v>
      </c>
      <c r="AE19" s="1"/>
      <c r="AF19" s="5"/>
    </row>
    <row r="20" spans="1:32" ht="16" x14ac:dyDescent="0.2">
      <c r="A20" s="1" t="s">
        <v>0</v>
      </c>
      <c r="B20" s="1">
        <v>1984</v>
      </c>
      <c r="C20" s="1">
        <v>9</v>
      </c>
      <c r="D20" s="1">
        <v>7</v>
      </c>
      <c r="V20" s="1">
        <v>0</v>
      </c>
      <c r="W20" s="1">
        <v>0.64439140811455842</v>
      </c>
      <c r="X20" s="1">
        <v>15</v>
      </c>
      <c r="Y20" s="1">
        <v>0</v>
      </c>
      <c r="Z20" s="1">
        <v>0</v>
      </c>
      <c r="AA20" s="1">
        <v>0.13157894736842105</v>
      </c>
      <c r="AB20" s="1">
        <v>0</v>
      </c>
      <c r="AC20" s="1">
        <v>0</v>
      </c>
      <c r="AD20" s="2">
        <v>15.4</v>
      </c>
      <c r="AE20" s="1"/>
      <c r="AF20" s="5"/>
    </row>
    <row r="21" spans="1:32" ht="16" x14ac:dyDescent="0.2">
      <c r="A21" s="1" t="s">
        <v>0</v>
      </c>
      <c r="B21" s="1">
        <v>1985</v>
      </c>
      <c r="C21" s="1">
        <v>5</v>
      </c>
      <c r="D21" s="1">
        <v>11</v>
      </c>
      <c r="V21" s="1">
        <v>0</v>
      </c>
      <c r="W21" s="1">
        <v>0.64125560538116588</v>
      </c>
      <c r="X21" s="1">
        <v>15</v>
      </c>
      <c r="Y21" s="1">
        <v>0</v>
      </c>
      <c r="Z21" s="1">
        <v>0</v>
      </c>
      <c r="AA21" s="1">
        <v>0.125</v>
      </c>
      <c r="AB21" s="1">
        <v>0</v>
      </c>
      <c r="AC21" s="1">
        <v>0</v>
      </c>
      <c r="AD21" s="2">
        <v>15.4</v>
      </c>
      <c r="AE21" s="1"/>
      <c r="AF21" s="5"/>
    </row>
    <row r="22" spans="1:32" ht="16" x14ac:dyDescent="0.2">
      <c r="A22" s="1" t="s">
        <v>0</v>
      </c>
      <c r="B22" s="1">
        <v>1986</v>
      </c>
      <c r="C22" s="1">
        <v>4</v>
      </c>
      <c r="D22" s="1">
        <v>11</v>
      </c>
      <c r="E22" s="1">
        <v>1</v>
      </c>
      <c r="V22" s="1">
        <v>0</v>
      </c>
      <c r="W22" s="1">
        <v>0.63607594936708856</v>
      </c>
      <c r="X22" s="1">
        <v>15</v>
      </c>
      <c r="Y22" s="1">
        <v>0</v>
      </c>
      <c r="Z22" s="1">
        <v>0</v>
      </c>
      <c r="AA22" s="1">
        <v>0.11904761904761904</v>
      </c>
      <c r="AB22" s="1">
        <v>0</v>
      </c>
      <c r="AC22" s="1">
        <v>0</v>
      </c>
      <c r="AD22" s="2">
        <v>15.4</v>
      </c>
      <c r="AE22" s="1"/>
      <c r="AF22" s="5"/>
    </row>
    <row r="23" spans="1:32" ht="16" x14ac:dyDescent="0.2">
      <c r="A23" s="1" t="s">
        <v>0</v>
      </c>
      <c r="B23" s="1">
        <v>1987</v>
      </c>
      <c r="C23" s="1">
        <v>7</v>
      </c>
      <c r="D23" s="1">
        <v>8</v>
      </c>
      <c r="V23" s="1">
        <v>0</v>
      </c>
      <c r="W23" s="1">
        <v>0.63682092555331993</v>
      </c>
      <c r="X23" s="1">
        <v>15</v>
      </c>
      <c r="Y23" s="1">
        <v>0</v>
      </c>
      <c r="Z23" s="1">
        <v>0</v>
      </c>
      <c r="AA23" s="1">
        <v>0.11363636363636363</v>
      </c>
      <c r="AB23" s="1">
        <v>0</v>
      </c>
      <c r="AC23" s="1">
        <v>0</v>
      </c>
      <c r="AD23" s="2">
        <v>15.4</v>
      </c>
      <c r="AE23" s="1"/>
      <c r="AF23" s="5"/>
    </row>
    <row r="24" spans="1:32" ht="16" x14ac:dyDescent="0.2">
      <c r="A24" s="1" t="s">
        <v>0</v>
      </c>
      <c r="B24" s="1">
        <v>1988</v>
      </c>
      <c r="C24" s="1">
        <v>7</v>
      </c>
      <c r="D24" s="1">
        <v>9</v>
      </c>
      <c r="V24" s="1">
        <v>0</v>
      </c>
      <c r="W24" s="1">
        <v>0.6369731800766284</v>
      </c>
      <c r="X24" s="1">
        <v>15</v>
      </c>
      <c r="Y24" s="1">
        <v>0</v>
      </c>
      <c r="Z24" s="1">
        <v>0</v>
      </c>
      <c r="AA24" s="1">
        <v>0.10869565217391304</v>
      </c>
      <c r="AB24" s="1">
        <v>0</v>
      </c>
      <c r="AC24" s="1">
        <v>0</v>
      </c>
      <c r="AD24" s="2">
        <v>15.4</v>
      </c>
      <c r="AE24" s="1"/>
      <c r="AF24" s="5"/>
    </row>
    <row r="25" spans="1:32" ht="16" x14ac:dyDescent="0.2">
      <c r="A25" s="1" t="s">
        <v>0</v>
      </c>
      <c r="B25" s="1">
        <v>1989</v>
      </c>
      <c r="C25" s="1">
        <v>5</v>
      </c>
      <c r="D25" s="1">
        <v>11</v>
      </c>
      <c r="V25" s="1">
        <v>0</v>
      </c>
      <c r="W25" s="1">
        <v>0.63479052823315119</v>
      </c>
      <c r="X25" s="1">
        <v>15</v>
      </c>
      <c r="Y25" s="1">
        <v>0</v>
      </c>
      <c r="Z25" s="1">
        <v>0</v>
      </c>
      <c r="AA25" s="1">
        <v>0.10416666666666667</v>
      </c>
      <c r="AB25" s="1">
        <v>0</v>
      </c>
      <c r="AC25" s="1">
        <v>0</v>
      </c>
      <c r="AD25" s="2">
        <v>15.4</v>
      </c>
      <c r="AE25" s="1"/>
      <c r="AF25" s="5"/>
    </row>
    <row r="26" spans="1:32" ht="16" x14ac:dyDescent="0.2">
      <c r="A26" s="1" t="s">
        <v>0</v>
      </c>
      <c r="B26" s="1">
        <v>1990</v>
      </c>
      <c r="C26" s="1">
        <v>5</v>
      </c>
      <c r="D26" s="1">
        <v>11</v>
      </c>
      <c r="V26" s="1">
        <v>0</v>
      </c>
      <c r="W26" s="1">
        <v>0.6328125</v>
      </c>
      <c r="X26" s="1">
        <v>15</v>
      </c>
      <c r="Y26" s="1">
        <v>0</v>
      </c>
      <c r="Z26" s="1">
        <v>0</v>
      </c>
      <c r="AA26" s="1">
        <v>0.1</v>
      </c>
      <c r="AB26" s="1">
        <v>0</v>
      </c>
      <c r="AC26" s="1">
        <v>0</v>
      </c>
      <c r="AD26" s="2">
        <v>15.4</v>
      </c>
      <c r="AE26" s="1"/>
      <c r="AF26" s="5"/>
    </row>
    <row r="27" spans="1:32" ht="16" x14ac:dyDescent="0.2">
      <c r="A27" s="1" t="s">
        <v>0</v>
      </c>
      <c r="B27" s="1">
        <v>1991</v>
      </c>
      <c r="C27" s="1">
        <v>4</v>
      </c>
      <c r="D27" s="1">
        <v>12</v>
      </c>
      <c r="V27" s="1">
        <v>0</v>
      </c>
      <c r="W27" s="1">
        <v>0.62996688741721851</v>
      </c>
      <c r="X27" s="1">
        <v>15</v>
      </c>
      <c r="Y27" s="1">
        <v>0</v>
      </c>
      <c r="Z27" s="1">
        <v>0</v>
      </c>
      <c r="AA27" s="1">
        <v>9.6153846153846159E-2</v>
      </c>
      <c r="AB27" s="1">
        <v>0</v>
      </c>
      <c r="AC27" s="1">
        <v>0</v>
      </c>
      <c r="AD27" s="2">
        <v>15.4</v>
      </c>
      <c r="AE27" s="1"/>
      <c r="AF27" s="5"/>
    </row>
    <row r="28" spans="1:32" ht="16" x14ac:dyDescent="0.2">
      <c r="A28" s="1" t="s">
        <v>0</v>
      </c>
      <c r="B28" s="1">
        <v>1992</v>
      </c>
      <c r="C28" s="1">
        <v>4</v>
      </c>
      <c r="D28" s="1">
        <v>12</v>
      </c>
      <c r="V28" s="1">
        <v>0</v>
      </c>
      <c r="W28" s="1">
        <v>0.627373417721519</v>
      </c>
      <c r="X28" s="1">
        <v>15</v>
      </c>
      <c r="Y28" s="1">
        <v>0</v>
      </c>
      <c r="Z28" s="1">
        <v>0</v>
      </c>
      <c r="AA28" s="1">
        <v>9.2592592592592587E-2</v>
      </c>
      <c r="AB28" s="1">
        <v>0</v>
      </c>
      <c r="AC28" s="1">
        <v>0</v>
      </c>
      <c r="AD28" s="2">
        <v>15.4</v>
      </c>
      <c r="AE28" s="1"/>
      <c r="AF28" s="5"/>
    </row>
    <row r="29" spans="1:32" ht="16" x14ac:dyDescent="0.2">
      <c r="A29" s="1" t="s">
        <v>0</v>
      </c>
      <c r="B29" s="1">
        <v>1993</v>
      </c>
      <c r="C29" s="1">
        <v>7</v>
      </c>
      <c r="D29" s="1">
        <v>9</v>
      </c>
      <c r="V29" s="1">
        <v>0</v>
      </c>
      <c r="W29" s="1">
        <v>0.62785388127853881</v>
      </c>
      <c r="X29" s="1">
        <v>15</v>
      </c>
      <c r="Y29" s="1">
        <v>0</v>
      </c>
      <c r="Z29" s="1">
        <v>0</v>
      </c>
      <c r="AA29" s="1">
        <v>8.9285714285714288E-2</v>
      </c>
      <c r="AB29" s="1">
        <v>0</v>
      </c>
      <c r="AC29" s="1">
        <v>0</v>
      </c>
      <c r="AD29" s="2">
        <v>15.4</v>
      </c>
      <c r="AE29" s="1"/>
      <c r="AF29" s="5"/>
    </row>
    <row r="30" spans="1:32" ht="16" x14ac:dyDescent="0.2">
      <c r="A30" s="1" t="s">
        <v>0</v>
      </c>
      <c r="B30" s="1">
        <v>1994</v>
      </c>
      <c r="C30" s="1">
        <v>8</v>
      </c>
      <c r="D30" s="1">
        <v>8</v>
      </c>
      <c r="V30" s="1">
        <v>0</v>
      </c>
      <c r="W30" s="1">
        <v>0.62922173274596183</v>
      </c>
      <c r="X30" s="1">
        <v>15</v>
      </c>
      <c r="Y30" s="1">
        <v>0</v>
      </c>
      <c r="Z30" s="1">
        <v>0</v>
      </c>
      <c r="AA30" s="1">
        <v>8.6206896551724144E-2</v>
      </c>
      <c r="AB30" s="1">
        <v>0</v>
      </c>
      <c r="AC30" s="1">
        <v>0</v>
      </c>
      <c r="AD30" s="2">
        <v>15.4</v>
      </c>
      <c r="AE30" s="1"/>
      <c r="AF30" s="5"/>
    </row>
    <row r="31" spans="1:32" ht="16" x14ac:dyDescent="0.2">
      <c r="A31" s="1" t="s">
        <v>0</v>
      </c>
      <c r="B31" s="1">
        <v>1995</v>
      </c>
      <c r="C31" s="1">
        <v>4</v>
      </c>
      <c r="D31" s="1">
        <v>12</v>
      </c>
      <c r="V31" s="1">
        <v>0</v>
      </c>
      <c r="W31" s="1">
        <v>0.62693935119887167</v>
      </c>
      <c r="X31" s="1">
        <v>15</v>
      </c>
      <c r="Y31" s="1">
        <v>0</v>
      </c>
      <c r="Z31" s="1">
        <v>0</v>
      </c>
      <c r="AA31" s="1">
        <v>8.3333333333333329E-2</v>
      </c>
      <c r="AB31" s="1">
        <v>0</v>
      </c>
      <c r="AC31" s="1">
        <v>0</v>
      </c>
      <c r="AD31" s="2">
        <v>15.4</v>
      </c>
      <c r="AE31" s="1"/>
      <c r="AF31" s="5"/>
    </row>
    <row r="32" spans="1:32" ht="16" x14ac:dyDescent="0.2">
      <c r="A32" s="1" t="s">
        <v>0</v>
      </c>
      <c r="B32" s="1">
        <v>1996</v>
      </c>
      <c r="C32" s="1">
        <v>7</v>
      </c>
      <c r="D32" s="1">
        <v>9</v>
      </c>
      <c r="S32" s="1">
        <v>1</v>
      </c>
      <c r="V32" s="1">
        <v>0.1</v>
      </c>
      <c r="W32" s="1">
        <v>0.62738419618528607</v>
      </c>
      <c r="X32" s="1">
        <v>15</v>
      </c>
      <c r="Y32" s="1">
        <v>0</v>
      </c>
      <c r="Z32" s="1">
        <v>0</v>
      </c>
      <c r="AA32" s="1">
        <v>8.0645161290322578E-2</v>
      </c>
      <c r="AB32" s="1">
        <v>0</v>
      </c>
      <c r="AC32" s="1">
        <v>0</v>
      </c>
      <c r="AD32" s="2">
        <v>15.5</v>
      </c>
      <c r="AE32" s="1"/>
      <c r="AF32" s="5"/>
    </row>
    <row r="33" spans="1:32" ht="16" x14ac:dyDescent="0.2">
      <c r="A33" s="1" t="s">
        <v>0</v>
      </c>
      <c r="B33" s="1">
        <v>1997</v>
      </c>
      <c r="C33" s="1">
        <v>4</v>
      </c>
      <c r="D33" s="1">
        <v>12</v>
      </c>
      <c r="V33" s="1">
        <v>0</v>
      </c>
      <c r="W33" s="1">
        <v>0.62532808398950135</v>
      </c>
      <c r="X33" s="1">
        <v>15</v>
      </c>
      <c r="Y33" s="1">
        <v>0</v>
      </c>
      <c r="Z33" s="1">
        <v>0</v>
      </c>
      <c r="AA33" s="1">
        <v>7.8125E-2</v>
      </c>
      <c r="AB33" s="1">
        <v>0</v>
      </c>
      <c r="AC33" s="1">
        <v>0</v>
      </c>
      <c r="AD33" s="2">
        <v>15.5</v>
      </c>
      <c r="AE33" s="1"/>
      <c r="AF33" s="5"/>
    </row>
    <row r="34" spans="1:32" ht="16" x14ac:dyDescent="0.2">
      <c r="A34" s="1" t="s">
        <v>0</v>
      </c>
      <c r="B34" s="1">
        <v>1998</v>
      </c>
      <c r="C34" s="1">
        <v>9</v>
      </c>
      <c r="D34" s="1">
        <v>7</v>
      </c>
      <c r="F34" s="1">
        <v>1</v>
      </c>
      <c r="H34" s="1">
        <v>1</v>
      </c>
      <c r="I34" s="1">
        <v>1</v>
      </c>
      <c r="J34">
        <v>2</v>
      </c>
      <c r="V34" s="1">
        <v>0.5</v>
      </c>
      <c r="W34" s="1">
        <v>0.62722646310432573</v>
      </c>
      <c r="X34" s="1">
        <v>15</v>
      </c>
      <c r="Y34" s="1">
        <v>0.25</v>
      </c>
      <c r="Z34" s="1">
        <v>0</v>
      </c>
      <c r="AA34" s="1">
        <v>9.0909090909090912E-2</v>
      </c>
      <c r="AB34" s="1">
        <v>0</v>
      </c>
      <c r="AC34" s="1">
        <v>0</v>
      </c>
      <c r="AD34" s="2">
        <v>16</v>
      </c>
      <c r="AE34" s="1"/>
      <c r="AF34" s="5"/>
    </row>
    <row r="35" spans="1:32" ht="16" x14ac:dyDescent="0.2">
      <c r="A35" s="1" t="s">
        <v>0</v>
      </c>
      <c r="B35" s="1">
        <v>1999</v>
      </c>
      <c r="C35" s="1">
        <v>6</v>
      </c>
      <c r="D35" s="1">
        <v>10</v>
      </c>
      <c r="V35" s="1">
        <v>0</v>
      </c>
      <c r="W35" s="1">
        <v>0.62684729064039413</v>
      </c>
      <c r="X35" s="1">
        <v>15</v>
      </c>
      <c r="Y35" s="1">
        <v>0.25</v>
      </c>
      <c r="Z35" s="1">
        <v>0</v>
      </c>
      <c r="AA35" s="1">
        <v>8.8235294117647065E-2</v>
      </c>
      <c r="AB35" s="1">
        <v>0</v>
      </c>
      <c r="AC35" s="1">
        <v>0</v>
      </c>
      <c r="AD35" s="2">
        <v>16</v>
      </c>
      <c r="AE35" s="1"/>
      <c r="AF35" s="5"/>
    </row>
    <row r="36" spans="1:32" ht="16" x14ac:dyDescent="0.2">
      <c r="A36" s="1" t="s">
        <v>0</v>
      </c>
      <c r="B36" s="1">
        <v>2000</v>
      </c>
      <c r="C36" s="1">
        <v>3</v>
      </c>
      <c r="D36" s="1">
        <v>13</v>
      </c>
      <c r="V36" s="1">
        <v>0</v>
      </c>
      <c r="W36" s="1">
        <v>0.62425683709869206</v>
      </c>
      <c r="X36" s="1">
        <v>15</v>
      </c>
      <c r="Y36" s="1">
        <v>0.25</v>
      </c>
      <c r="Z36" s="1">
        <v>0</v>
      </c>
      <c r="AA36" s="1">
        <v>8.5714285714285715E-2</v>
      </c>
      <c r="AB36" s="1">
        <v>0</v>
      </c>
      <c r="AC36" s="1">
        <v>0</v>
      </c>
      <c r="AD36" s="2">
        <v>16</v>
      </c>
      <c r="AE36" s="1"/>
      <c r="AF36" s="5"/>
    </row>
    <row r="37" spans="1:32" ht="16" x14ac:dyDescent="0.2">
      <c r="A37" s="1" t="s">
        <v>0</v>
      </c>
      <c r="B37" s="1">
        <v>2001</v>
      </c>
      <c r="C37" s="1">
        <v>7</v>
      </c>
      <c r="D37" s="1">
        <v>9</v>
      </c>
      <c r="V37" s="1">
        <v>0</v>
      </c>
      <c r="W37" s="1">
        <v>0.62471131639722866</v>
      </c>
      <c r="X37" s="1">
        <v>15</v>
      </c>
      <c r="Y37" s="1">
        <v>0.25</v>
      </c>
      <c r="Z37" s="1">
        <v>0</v>
      </c>
      <c r="AA37" s="1">
        <v>8.3333333333333329E-2</v>
      </c>
      <c r="AB37" s="1">
        <v>0</v>
      </c>
      <c r="AC37" s="1">
        <v>0</v>
      </c>
      <c r="AD37" s="2">
        <v>16</v>
      </c>
      <c r="AE37" s="1"/>
      <c r="AF37" s="5"/>
    </row>
    <row r="38" spans="1:32" ht="16" x14ac:dyDescent="0.2">
      <c r="A38" s="1" t="s">
        <v>0</v>
      </c>
      <c r="B38" s="1">
        <v>2002</v>
      </c>
      <c r="C38" s="1">
        <v>5</v>
      </c>
      <c r="D38" s="1">
        <v>11</v>
      </c>
      <c r="V38" s="1">
        <v>0</v>
      </c>
      <c r="W38" s="1">
        <v>0.62374020156774912</v>
      </c>
      <c r="X38" s="1">
        <v>15</v>
      </c>
      <c r="Y38" s="1">
        <v>0.25</v>
      </c>
      <c r="Z38" s="1">
        <v>0</v>
      </c>
      <c r="AA38" s="1">
        <v>8.1081081081081086E-2</v>
      </c>
      <c r="AB38" s="1">
        <v>0</v>
      </c>
      <c r="AC38" s="1">
        <v>0</v>
      </c>
      <c r="AD38" s="2">
        <v>16</v>
      </c>
      <c r="AE38" s="1"/>
      <c r="AF38" s="5"/>
    </row>
    <row r="39" spans="1:32" ht="16" x14ac:dyDescent="0.2">
      <c r="A39" s="1" t="s">
        <v>0</v>
      </c>
      <c r="B39" s="1">
        <v>2003</v>
      </c>
      <c r="C39" s="1">
        <v>4</v>
      </c>
      <c r="D39" s="1">
        <v>12</v>
      </c>
      <c r="R39" s="1">
        <v>1</v>
      </c>
      <c r="V39" s="1">
        <v>0.1</v>
      </c>
      <c r="W39" s="1">
        <v>0.62214983713355054</v>
      </c>
      <c r="X39" s="1">
        <v>15</v>
      </c>
      <c r="Y39" s="1">
        <v>0.25</v>
      </c>
      <c r="Z39" s="1">
        <v>0</v>
      </c>
      <c r="AA39" s="1">
        <v>7.8947368421052627E-2</v>
      </c>
      <c r="AB39" s="1">
        <v>0</v>
      </c>
      <c r="AC39" s="1">
        <v>0</v>
      </c>
      <c r="AD39" s="2">
        <v>16.100000000000001</v>
      </c>
      <c r="AE39" s="1"/>
      <c r="AF39" s="5"/>
    </row>
    <row r="40" spans="1:32" ht="16" x14ac:dyDescent="0.2">
      <c r="A40" s="1" t="s">
        <v>0</v>
      </c>
      <c r="B40" s="1">
        <v>2004</v>
      </c>
      <c r="C40" s="1">
        <v>6</v>
      </c>
      <c r="D40" s="1">
        <v>10</v>
      </c>
      <c r="V40" s="1">
        <v>0</v>
      </c>
      <c r="W40" s="1">
        <v>0.62196409714889123</v>
      </c>
      <c r="X40" s="1">
        <v>15</v>
      </c>
      <c r="Y40" s="1">
        <v>0.25</v>
      </c>
      <c r="Z40" s="1">
        <v>0</v>
      </c>
      <c r="AA40" s="1">
        <v>7.6923076923076927E-2</v>
      </c>
      <c r="AB40" s="1">
        <v>0</v>
      </c>
      <c r="AC40" s="1">
        <v>0</v>
      </c>
      <c r="AD40" s="2">
        <v>16.100000000000001</v>
      </c>
      <c r="AE40" s="1"/>
      <c r="AF40" s="5"/>
    </row>
    <row r="41" spans="1:32" ht="16" x14ac:dyDescent="0.2">
      <c r="A41" s="1" t="s">
        <v>0</v>
      </c>
      <c r="B41" s="1">
        <v>2005</v>
      </c>
      <c r="C41" s="1">
        <v>5</v>
      </c>
      <c r="D41" s="1">
        <v>11</v>
      </c>
      <c r="V41" s="1">
        <v>0</v>
      </c>
      <c r="W41" s="1">
        <v>0.62114989733059545</v>
      </c>
      <c r="X41" s="1">
        <v>15</v>
      </c>
      <c r="Y41" s="1">
        <v>0.25</v>
      </c>
      <c r="Z41" s="1">
        <v>0</v>
      </c>
      <c r="AA41" s="1">
        <v>7.4999999999999997E-2</v>
      </c>
      <c r="AB41" s="1">
        <v>0</v>
      </c>
      <c r="AC41" s="1">
        <v>0</v>
      </c>
      <c r="AD41" s="2">
        <v>16.100000000000001</v>
      </c>
      <c r="AE41" s="1"/>
      <c r="AF41" s="5"/>
    </row>
    <row r="42" spans="1:32" ht="16" x14ac:dyDescent="0.2">
      <c r="A42" s="1" t="s">
        <v>0</v>
      </c>
      <c r="B42" s="1">
        <v>2006</v>
      </c>
      <c r="C42" s="1">
        <v>5</v>
      </c>
      <c r="D42" s="1">
        <v>11</v>
      </c>
      <c r="V42" s="1">
        <v>0</v>
      </c>
      <c r="W42" s="1">
        <v>0.62037962037962036</v>
      </c>
      <c r="X42" s="1">
        <v>15</v>
      </c>
      <c r="Y42" s="1">
        <v>0.25</v>
      </c>
      <c r="Z42" s="1">
        <v>0</v>
      </c>
      <c r="AA42" s="1">
        <v>7.3170731707317069E-2</v>
      </c>
      <c r="AB42" s="1">
        <v>0</v>
      </c>
      <c r="AC42" s="1">
        <v>0</v>
      </c>
      <c r="AD42" s="2">
        <v>16.100000000000001</v>
      </c>
      <c r="AE42" s="1"/>
      <c r="AF42" s="5"/>
    </row>
    <row r="43" spans="1:32" ht="16" x14ac:dyDescent="0.2">
      <c r="A43" s="1" t="s">
        <v>0</v>
      </c>
      <c r="B43" s="1">
        <v>2007</v>
      </c>
      <c r="C43" s="1">
        <v>8</v>
      </c>
      <c r="D43" s="1">
        <v>8</v>
      </c>
      <c r="V43" s="1">
        <v>0</v>
      </c>
      <c r="W43" s="1">
        <v>0.62146341463414634</v>
      </c>
      <c r="X43" s="1">
        <v>15</v>
      </c>
      <c r="Y43" s="1">
        <v>0.25</v>
      </c>
      <c r="Z43" s="1">
        <v>0</v>
      </c>
      <c r="AA43" s="1">
        <v>7.1428571428571425E-2</v>
      </c>
      <c r="AB43" s="1">
        <v>0</v>
      </c>
      <c r="AC43" s="1">
        <v>0</v>
      </c>
      <c r="AD43" s="2">
        <v>16.100000000000001</v>
      </c>
      <c r="AE43" s="1"/>
      <c r="AF43" s="5"/>
    </row>
    <row r="44" spans="1:32" ht="16" x14ac:dyDescent="0.2">
      <c r="A44" s="1" t="s">
        <v>0</v>
      </c>
      <c r="B44" s="1">
        <v>2008</v>
      </c>
      <c r="C44" s="1">
        <v>9</v>
      </c>
      <c r="D44" s="1">
        <v>7</v>
      </c>
      <c r="F44" s="1">
        <v>1</v>
      </c>
      <c r="G44" s="1">
        <v>1</v>
      </c>
      <c r="H44" s="1">
        <v>3</v>
      </c>
      <c r="I44" s="1">
        <v>1</v>
      </c>
      <c r="J44">
        <v>4</v>
      </c>
      <c r="K44" s="1">
        <v>1</v>
      </c>
      <c r="N44" s="1">
        <v>1</v>
      </c>
      <c r="V44" s="1">
        <v>6.1</v>
      </c>
      <c r="W44" s="1">
        <v>0.62297426120114396</v>
      </c>
      <c r="X44" s="1">
        <v>15</v>
      </c>
      <c r="Y44" s="1">
        <v>0.8</v>
      </c>
      <c r="Z44" s="1">
        <v>6</v>
      </c>
      <c r="AA44" s="1">
        <v>9.3023255813953487E-2</v>
      </c>
      <c r="AB44" s="1">
        <v>0</v>
      </c>
      <c r="AC44" s="1">
        <v>0</v>
      </c>
      <c r="AD44" s="2">
        <v>28.2</v>
      </c>
      <c r="AE44" s="1"/>
      <c r="AF44" s="5"/>
    </row>
    <row r="45" spans="1:32" ht="16" x14ac:dyDescent="0.2">
      <c r="A45" s="1" t="s">
        <v>0</v>
      </c>
      <c r="B45" s="1">
        <v>2009</v>
      </c>
      <c r="C45" s="1">
        <v>10</v>
      </c>
      <c r="D45" s="1">
        <v>6</v>
      </c>
      <c r="F45" s="1">
        <v>1</v>
      </c>
      <c r="G45" s="1">
        <v>1</v>
      </c>
      <c r="H45" s="1">
        <v>1</v>
      </c>
      <c r="I45" s="1">
        <v>1</v>
      </c>
      <c r="J45">
        <v>2</v>
      </c>
      <c r="V45" s="1">
        <v>0.6</v>
      </c>
      <c r="W45" s="1">
        <v>0.625</v>
      </c>
      <c r="X45" s="1">
        <v>15</v>
      </c>
      <c r="Y45" s="1">
        <v>0.83333333333333337</v>
      </c>
      <c r="Z45" s="1">
        <v>6</v>
      </c>
      <c r="AA45" s="1">
        <v>0.11363636363636363</v>
      </c>
      <c r="AB45" s="1">
        <v>0</v>
      </c>
      <c r="AC45" s="1">
        <v>0</v>
      </c>
      <c r="AD45" s="2">
        <v>28.799999999999997</v>
      </c>
      <c r="AE45" s="1"/>
      <c r="AF45" s="5"/>
    </row>
    <row r="46" spans="1:32" ht="16" x14ac:dyDescent="0.2">
      <c r="A46" s="1" t="s">
        <v>0</v>
      </c>
      <c r="B46" s="1">
        <v>2010</v>
      </c>
      <c r="C46" s="1">
        <v>5</v>
      </c>
      <c r="D46" s="1">
        <v>11</v>
      </c>
      <c r="V46" s="1">
        <v>0</v>
      </c>
      <c r="W46" s="1">
        <v>0.62420382165605093</v>
      </c>
      <c r="X46" s="1">
        <v>15</v>
      </c>
      <c r="Y46" s="1">
        <v>0.83333333333333337</v>
      </c>
      <c r="Z46" s="1">
        <v>6</v>
      </c>
      <c r="AA46" s="1">
        <v>0.1111111111111111</v>
      </c>
      <c r="AB46" s="1">
        <v>0</v>
      </c>
      <c r="AC46" s="1">
        <v>0</v>
      </c>
      <c r="AD46" s="2">
        <v>28.799999999999997</v>
      </c>
      <c r="AE46" s="1"/>
      <c r="AF46" s="5"/>
    </row>
    <row r="47" spans="1:32" ht="16" x14ac:dyDescent="0.2">
      <c r="A47" s="1" t="s">
        <v>0</v>
      </c>
      <c r="B47" s="1">
        <v>2011</v>
      </c>
      <c r="C47" s="1">
        <v>8</v>
      </c>
      <c r="D47" s="1">
        <v>8</v>
      </c>
      <c r="V47" s="1">
        <v>0</v>
      </c>
      <c r="W47" s="1">
        <v>0.62511130899376666</v>
      </c>
      <c r="X47" s="1">
        <v>15</v>
      </c>
      <c r="Y47" s="1">
        <v>0.83333333333333337</v>
      </c>
      <c r="Z47" s="1">
        <v>6</v>
      </c>
      <c r="AA47" s="1">
        <v>0.10869565217391304</v>
      </c>
      <c r="AB47" s="1">
        <v>0</v>
      </c>
      <c r="AC47" s="1">
        <v>0</v>
      </c>
      <c r="AD47" s="2">
        <v>28.799999999999997</v>
      </c>
      <c r="AE47" s="1"/>
      <c r="AF47" s="5"/>
    </row>
    <row r="48" spans="1:32" ht="16" x14ac:dyDescent="0.2">
      <c r="A48" s="1" t="s">
        <v>0</v>
      </c>
      <c r="B48" s="1">
        <v>2012</v>
      </c>
      <c r="C48" s="1">
        <v>5</v>
      </c>
      <c r="D48" s="1">
        <v>11</v>
      </c>
      <c r="V48" s="1">
        <v>0</v>
      </c>
      <c r="W48" s="1">
        <v>0.62434782608695649</v>
      </c>
      <c r="X48" s="1">
        <v>15</v>
      </c>
      <c r="Y48" s="1">
        <v>0.83333333333333337</v>
      </c>
      <c r="Z48" s="1">
        <v>6</v>
      </c>
      <c r="AA48" s="1">
        <v>0.10638297872340426</v>
      </c>
      <c r="AB48" s="1">
        <v>0</v>
      </c>
      <c r="AC48" s="1">
        <v>0</v>
      </c>
      <c r="AD48" s="2">
        <v>28.799999999999997</v>
      </c>
      <c r="AE48" s="1"/>
      <c r="AF48" s="5"/>
    </row>
    <row r="49" spans="1:32" ht="16" x14ac:dyDescent="0.2">
      <c r="A49" s="1" t="s">
        <v>0</v>
      </c>
      <c r="B49" s="1">
        <v>2013</v>
      </c>
      <c r="C49" s="1">
        <v>10</v>
      </c>
      <c r="D49" s="1">
        <v>6</v>
      </c>
      <c r="V49" s="1">
        <v>0</v>
      </c>
      <c r="W49" s="1">
        <v>0.62627986348122866</v>
      </c>
      <c r="X49" s="1">
        <v>15</v>
      </c>
      <c r="Y49" s="1">
        <v>0.83333333333333337</v>
      </c>
      <c r="Z49" s="1">
        <v>6</v>
      </c>
      <c r="AA49" s="1">
        <v>0.10416666666666667</v>
      </c>
      <c r="AB49" s="1">
        <v>0</v>
      </c>
      <c r="AC49" s="1">
        <v>0</v>
      </c>
      <c r="AD49" s="2">
        <v>28.799999999999997</v>
      </c>
      <c r="AE49" s="1"/>
      <c r="AF49" s="5"/>
    </row>
    <row r="50" spans="1:32" ht="16" x14ac:dyDescent="0.2">
      <c r="A50" s="1" t="s">
        <v>0</v>
      </c>
      <c r="B50" s="1">
        <v>2014</v>
      </c>
      <c r="C50" s="1">
        <v>11</v>
      </c>
      <c r="D50" s="1">
        <v>5</v>
      </c>
      <c r="F50" s="1">
        <v>1</v>
      </c>
      <c r="H50" s="1">
        <v>0</v>
      </c>
      <c r="I50" s="1">
        <v>1</v>
      </c>
      <c r="J50">
        <v>1</v>
      </c>
      <c r="T50" s="1">
        <v>1</v>
      </c>
      <c r="V50" s="1">
        <v>0.1</v>
      </c>
      <c r="W50" s="1">
        <v>0.62855946398659968</v>
      </c>
      <c r="X50" s="1">
        <v>15</v>
      </c>
      <c r="Y50" s="1">
        <v>0.7142857142857143</v>
      </c>
      <c r="Z50" s="1">
        <v>4</v>
      </c>
      <c r="AA50" s="1">
        <v>0.11224489795918367</v>
      </c>
      <c r="AB50" s="1">
        <v>0</v>
      </c>
      <c r="AC50" s="1">
        <v>0</v>
      </c>
      <c r="AD50" s="2">
        <v>26.9</v>
      </c>
      <c r="AE50" s="1"/>
      <c r="AF50" s="5"/>
    </row>
    <row r="51" spans="1:32" ht="16" x14ac:dyDescent="0.2">
      <c r="A51" s="1" t="s">
        <v>0</v>
      </c>
      <c r="B51" s="1">
        <v>2015</v>
      </c>
      <c r="C51" s="1">
        <v>13</v>
      </c>
      <c r="D51" s="1">
        <v>3</v>
      </c>
      <c r="F51" s="1">
        <v>1</v>
      </c>
      <c r="G51" s="1">
        <v>1</v>
      </c>
      <c r="H51" s="1">
        <v>1</v>
      </c>
      <c r="I51" s="1">
        <v>1</v>
      </c>
      <c r="J51">
        <v>3</v>
      </c>
      <c r="L51" s="1">
        <v>1</v>
      </c>
      <c r="V51" s="1">
        <v>2.6</v>
      </c>
      <c r="W51" s="1">
        <v>0.63179571663920919</v>
      </c>
      <c r="X51" s="1">
        <v>15</v>
      </c>
      <c r="Y51" s="1">
        <v>0.75</v>
      </c>
      <c r="Z51" s="1">
        <v>6</v>
      </c>
      <c r="AA51" s="1">
        <v>0.13</v>
      </c>
      <c r="AB51" s="1">
        <v>0</v>
      </c>
      <c r="AC51" s="1">
        <v>0</v>
      </c>
      <c r="AD51" s="2">
        <v>31.5</v>
      </c>
      <c r="AE51" s="1"/>
      <c r="AF51" s="5"/>
    </row>
    <row r="52" spans="1:32" ht="16" x14ac:dyDescent="0.2">
      <c r="A52" s="1" t="s">
        <v>0</v>
      </c>
      <c r="B52" s="1">
        <v>2016</v>
      </c>
      <c r="C52" s="1">
        <v>7</v>
      </c>
      <c r="D52" s="1">
        <v>8</v>
      </c>
      <c r="E52" s="1">
        <v>1</v>
      </c>
      <c r="V52" s="1">
        <v>0</v>
      </c>
      <c r="W52" s="1">
        <v>0.63155770782889431</v>
      </c>
      <c r="X52" s="1">
        <v>15</v>
      </c>
      <c r="Y52" s="1">
        <v>0.75</v>
      </c>
      <c r="Z52" s="1">
        <v>6</v>
      </c>
      <c r="AA52" s="1">
        <v>0.12745098039215685</v>
      </c>
      <c r="AB52" s="1">
        <v>0</v>
      </c>
      <c r="AC52" s="1">
        <v>0</v>
      </c>
      <c r="AD52" s="2">
        <v>31.5</v>
      </c>
      <c r="AE52" s="1"/>
      <c r="AF52" s="5"/>
    </row>
    <row r="53" spans="1:32" ht="16" x14ac:dyDescent="0.2">
      <c r="A53" s="1" t="s">
        <v>0</v>
      </c>
      <c r="B53" s="1">
        <v>2017</v>
      </c>
      <c r="C53" s="1">
        <v>8</v>
      </c>
      <c r="D53" s="1">
        <v>8</v>
      </c>
      <c r="V53" s="1">
        <v>0</v>
      </c>
      <c r="W53" s="1">
        <v>0.63222486144101342</v>
      </c>
      <c r="X53" s="1">
        <v>15</v>
      </c>
      <c r="Y53" s="1">
        <v>0.75</v>
      </c>
      <c r="Z53" s="1">
        <v>6</v>
      </c>
      <c r="AA53" s="1">
        <v>0.125</v>
      </c>
      <c r="AB53" s="1">
        <v>0</v>
      </c>
      <c r="AC53" s="1">
        <v>0</v>
      </c>
      <c r="AD53" s="2">
        <v>31.5</v>
      </c>
      <c r="AE53" s="1"/>
      <c r="AF53" s="5"/>
    </row>
    <row r="54" spans="1:32" ht="16" x14ac:dyDescent="0.2">
      <c r="A54" s="1" t="s">
        <v>0</v>
      </c>
      <c r="B54" s="1">
        <v>2018</v>
      </c>
      <c r="C54" s="1">
        <v>3</v>
      </c>
      <c r="D54" s="1">
        <v>13</v>
      </c>
      <c r="V54" s="1">
        <v>0</v>
      </c>
      <c r="W54" s="1">
        <v>0.6304179566563467</v>
      </c>
      <c r="X54" s="1">
        <v>15</v>
      </c>
      <c r="Y54" s="1">
        <v>0.75</v>
      </c>
      <c r="Z54" s="1">
        <v>6</v>
      </c>
      <c r="AA54" s="1">
        <v>0.12264150943396226</v>
      </c>
      <c r="AB54" s="1">
        <v>0</v>
      </c>
      <c r="AC54" s="1">
        <v>0</v>
      </c>
      <c r="AD54" s="2">
        <v>31.5</v>
      </c>
      <c r="AE54" s="1"/>
      <c r="AF54" s="5"/>
    </row>
    <row r="55" spans="1:32" ht="16" x14ac:dyDescent="0.2">
      <c r="A55" s="1" t="s">
        <v>0</v>
      </c>
      <c r="B55" s="1">
        <v>2019</v>
      </c>
      <c r="C55" s="1">
        <v>5</v>
      </c>
      <c r="D55" s="1">
        <v>10</v>
      </c>
      <c r="E55" s="1">
        <v>1</v>
      </c>
      <c r="R55" s="1">
        <v>1</v>
      </c>
      <c r="V55" s="1">
        <v>0.1</v>
      </c>
      <c r="W55" s="1">
        <v>0.62926459438968918</v>
      </c>
      <c r="X55" s="1">
        <v>15</v>
      </c>
      <c r="Y55" s="1">
        <v>0.75</v>
      </c>
      <c r="Z55" s="1">
        <v>6</v>
      </c>
      <c r="AA55" s="1">
        <v>0.12037037037037036</v>
      </c>
      <c r="AB55" s="1">
        <v>0</v>
      </c>
      <c r="AC55" s="1">
        <v>0</v>
      </c>
      <c r="AD55" s="2">
        <v>31.599999999999998</v>
      </c>
      <c r="AE55" s="1"/>
      <c r="AF55" s="5"/>
    </row>
    <row r="56" spans="1:32" ht="16" x14ac:dyDescent="0.2">
      <c r="A56" s="1" t="s">
        <v>0</v>
      </c>
      <c r="B56" s="1">
        <v>2020</v>
      </c>
      <c r="C56" s="1">
        <v>8</v>
      </c>
      <c r="D56" s="1">
        <v>8</v>
      </c>
      <c r="V56" s="1">
        <v>0</v>
      </c>
      <c r="W56" s="1">
        <v>0.62993298585256885</v>
      </c>
      <c r="X56" s="1">
        <v>15</v>
      </c>
      <c r="Y56" s="1">
        <v>0.75</v>
      </c>
      <c r="Z56" s="1">
        <v>6</v>
      </c>
      <c r="AA56" s="1">
        <v>0.11818181818181818</v>
      </c>
      <c r="AB56" s="1">
        <v>0</v>
      </c>
      <c r="AC56" s="1">
        <v>0</v>
      </c>
      <c r="AD56" s="2">
        <v>31.599999999999998</v>
      </c>
      <c r="AE56" s="1"/>
      <c r="AF56" s="5"/>
    </row>
    <row r="57" spans="1:32" ht="16" x14ac:dyDescent="0.2">
      <c r="A57" s="1" t="s">
        <v>0</v>
      </c>
      <c r="B57" s="1">
        <v>2021</v>
      </c>
      <c r="C57" s="1">
        <v>11</v>
      </c>
      <c r="D57" s="1">
        <v>6</v>
      </c>
      <c r="F57" s="1">
        <v>1</v>
      </c>
      <c r="H57" s="1">
        <v>0</v>
      </c>
      <c r="I57" s="1">
        <v>1</v>
      </c>
      <c r="J57" s="1"/>
      <c r="V57" s="1">
        <v>0</v>
      </c>
      <c r="W57" s="1">
        <v>0.63167520117044629</v>
      </c>
      <c r="X57" s="1">
        <v>15</v>
      </c>
      <c r="Y57" s="1">
        <v>0.66666666666666663</v>
      </c>
      <c r="Z57" s="1">
        <v>4</v>
      </c>
      <c r="AA57" s="1">
        <v>0.125</v>
      </c>
      <c r="AB57" s="1">
        <v>0</v>
      </c>
      <c r="AC57" s="1">
        <v>0</v>
      </c>
      <c r="AD57" s="2">
        <v>29.599999999999998</v>
      </c>
      <c r="AE57" s="1"/>
      <c r="AF57" s="5"/>
    </row>
    <row r="58" spans="1:32" ht="16" x14ac:dyDescent="0.2">
      <c r="A58" s="1" t="s">
        <v>0</v>
      </c>
      <c r="B58" s="1">
        <v>2022</v>
      </c>
      <c r="C58" s="1">
        <v>4</v>
      </c>
      <c r="D58" s="1">
        <v>13</v>
      </c>
      <c r="S58" s="1"/>
      <c r="V58" s="1">
        <v>0</v>
      </c>
      <c r="W58" s="1">
        <v>0.63027916964924835</v>
      </c>
      <c r="X58" s="1">
        <v>15</v>
      </c>
      <c r="Y58" s="1">
        <v>0.66666666666666663</v>
      </c>
      <c r="Z58" s="1">
        <v>4</v>
      </c>
      <c r="AA58" s="1">
        <v>0.12280701754385964</v>
      </c>
      <c r="AB58" s="1">
        <v>0</v>
      </c>
      <c r="AC58" s="1">
        <v>0</v>
      </c>
      <c r="AD58" s="2">
        <v>29.599999999999998</v>
      </c>
      <c r="AE58" s="1"/>
      <c r="AF58" s="5"/>
    </row>
    <row r="59" spans="1:32" ht="16" x14ac:dyDescent="0.2">
      <c r="A59" t="s">
        <v>1</v>
      </c>
      <c r="B59" s="1">
        <v>1966</v>
      </c>
      <c r="C59" s="1">
        <v>3</v>
      </c>
      <c r="D59" s="1">
        <v>11</v>
      </c>
      <c r="E59" s="1"/>
      <c r="S59">
        <v>1</v>
      </c>
      <c r="V59" s="1">
        <v>0.1</v>
      </c>
      <c r="W59" s="11">
        <v>0.21428571428571427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0.1</v>
      </c>
      <c r="AE59" s="1"/>
      <c r="AF59" s="5"/>
    </row>
    <row r="60" spans="1:32" ht="16" x14ac:dyDescent="0.2">
      <c r="A60" t="s">
        <v>1</v>
      </c>
      <c r="B60" s="1">
        <v>1967</v>
      </c>
      <c r="C60" s="1">
        <v>1</v>
      </c>
      <c r="D60" s="1">
        <v>12</v>
      </c>
      <c r="E60">
        <v>1</v>
      </c>
      <c r="S60" s="1"/>
      <c r="V60" s="1">
        <v>0</v>
      </c>
      <c r="W60" s="11">
        <v>0.16071428571428573</v>
      </c>
      <c r="X60" s="1">
        <v>0</v>
      </c>
      <c r="Y60" s="1">
        <v>0</v>
      </c>
      <c r="Z60" s="1">
        <v>0</v>
      </c>
      <c r="AA60" s="1">
        <v>0</v>
      </c>
      <c r="AB60" s="1">
        <v>0</v>
      </c>
      <c r="AC60" s="1">
        <v>0</v>
      </c>
      <c r="AD60" s="1">
        <v>0.1</v>
      </c>
      <c r="AE60" s="1"/>
      <c r="AF60" s="5"/>
    </row>
    <row r="61" spans="1:32" ht="16" x14ac:dyDescent="0.2">
      <c r="A61" t="s">
        <v>1</v>
      </c>
      <c r="B61" s="1">
        <v>1968</v>
      </c>
      <c r="C61" s="1">
        <v>2</v>
      </c>
      <c r="D61" s="1">
        <v>12</v>
      </c>
      <c r="S61">
        <v>1</v>
      </c>
      <c r="V61" s="1">
        <v>0.1</v>
      </c>
      <c r="W61" s="11">
        <v>0.15476190476190477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v>0</v>
      </c>
      <c r="AD61" s="1">
        <v>0.2</v>
      </c>
      <c r="AE61" s="1"/>
      <c r="AF61" s="5"/>
    </row>
    <row r="62" spans="1:32" ht="16" x14ac:dyDescent="0.2">
      <c r="A62" t="s">
        <v>1</v>
      </c>
      <c r="B62" s="1">
        <v>1969</v>
      </c>
      <c r="C62" s="1">
        <v>6</v>
      </c>
      <c r="D62" s="1">
        <v>8</v>
      </c>
      <c r="E62" s="1"/>
      <c r="V62" s="1">
        <v>0</v>
      </c>
      <c r="W62" s="11">
        <v>0.22321428571428573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0</v>
      </c>
      <c r="AD62" s="1">
        <v>0.2</v>
      </c>
      <c r="AE62" s="1"/>
      <c r="AF62" s="5"/>
    </row>
    <row r="63" spans="1:32" ht="16" x14ac:dyDescent="0.2">
      <c r="A63" t="s">
        <v>1</v>
      </c>
      <c r="B63" s="1">
        <v>1970</v>
      </c>
      <c r="C63" s="1">
        <v>4</v>
      </c>
      <c r="D63" s="1">
        <v>8</v>
      </c>
      <c r="E63" s="1">
        <v>2</v>
      </c>
      <c r="V63" s="1">
        <v>0</v>
      </c>
      <c r="W63" s="11">
        <v>0.25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0</v>
      </c>
      <c r="AD63" s="1">
        <v>0.2</v>
      </c>
      <c r="AE63" s="1"/>
      <c r="AF63" s="5"/>
    </row>
    <row r="64" spans="1:32" ht="16" x14ac:dyDescent="0.2">
      <c r="A64" t="s">
        <v>1</v>
      </c>
      <c r="B64" s="1">
        <v>1971</v>
      </c>
      <c r="C64" s="1">
        <v>7</v>
      </c>
      <c r="D64" s="1">
        <v>6</v>
      </c>
      <c r="E64">
        <v>1</v>
      </c>
      <c r="V64" s="1">
        <v>0</v>
      </c>
      <c r="W64" s="11">
        <v>0.29761904761904762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v>0</v>
      </c>
      <c r="AD64" s="1">
        <v>0.2</v>
      </c>
      <c r="AE64" s="1"/>
      <c r="AF64" s="5"/>
    </row>
    <row r="65" spans="1:32" ht="16" x14ac:dyDescent="0.2">
      <c r="A65" t="s">
        <v>1</v>
      </c>
      <c r="B65" s="1">
        <v>1972</v>
      </c>
      <c r="C65" s="1">
        <v>7</v>
      </c>
      <c r="D65" s="1">
        <v>7</v>
      </c>
      <c r="V65" s="1">
        <v>0</v>
      </c>
      <c r="W65" s="11">
        <v>0.32653061224489793</v>
      </c>
      <c r="X65" s="1">
        <v>0</v>
      </c>
      <c r="Y65" s="1">
        <v>0</v>
      </c>
      <c r="Z65" s="1">
        <v>0</v>
      </c>
      <c r="AA65" s="1">
        <v>0</v>
      </c>
      <c r="AB65" s="1">
        <v>0</v>
      </c>
      <c r="AC65" s="1">
        <v>0</v>
      </c>
      <c r="AD65" s="1">
        <v>0.2</v>
      </c>
      <c r="AE65" s="1"/>
      <c r="AF65" s="5"/>
    </row>
    <row r="66" spans="1:32" ht="16" x14ac:dyDescent="0.2">
      <c r="A66" t="s">
        <v>1</v>
      </c>
      <c r="B66" s="1">
        <v>1973</v>
      </c>
      <c r="C66" s="1">
        <v>9</v>
      </c>
      <c r="D66" s="1">
        <v>5</v>
      </c>
      <c r="V66" s="1">
        <v>0</v>
      </c>
      <c r="W66" s="11">
        <v>0.36607142857142855</v>
      </c>
      <c r="X66" s="1">
        <v>0</v>
      </c>
      <c r="Y66" s="1">
        <v>0</v>
      </c>
      <c r="Z66" s="1">
        <v>0</v>
      </c>
      <c r="AA66" s="1">
        <v>0</v>
      </c>
      <c r="AB66" s="1">
        <v>0</v>
      </c>
      <c r="AC66" s="1">
        <v>0</v>
      </c>
      <c r="AD66" s="1">
        <v>0.2</v>
      </c>
      <c r="AE66" s="1"/>
      <c r="AF66" s="5"/>
    </row>
    <row r="67" spans="1:32" ht="16" x14ac:dyDescent="0.2">
      <c r="A67" t="s">
        <v>1</v>
      </c>
      <c r="B67" s="1">
        <v>1974</v>
      </c>
      <c r="C67" s="1">
        <v>3</v>
      </c>
      <c r="D67" s="1">
        <v>11</v>
      </c>
      <c r="V67" s="1">
        <v>0</v>
      </c>
      <c r="W67" s="11">
        <v>0.34920634920634919</v>
      </c>
      <c r="X67" s="1">
        <v>0</v>
      </c>
      <c r="Y67" s="1">
        <v>0</v>
      </c>
      <c r="Z67" s="1">
        <v>0</v>
      </c>
      <c r="AA67" s="1">
        <v>0</v>
      </c>
      <c r="AB67" s="1">
        <v>0</v>
      </c>
      <c r="AC67" s="1">
        <v>0</v>
      </c>
      <c r="AD67" s="1">
        <v>0.2</v>
      </c>
      <c r="AE67" s="1"/>
      <c r="AF67" s="5"/>
    </row>
    <row r="68" spans="1:32" ht="16" x14ac:dyDescent="0.2">
      <c r="A68" t="s">
        <v>1</v>
      </c>
      <c r="B68" s="1">
        <v>1975</v>
      </c>
      <c r="C68" s="1">
        <v>4</v>
      </c>
      <c r="D68" s="1">
        <v>10</v>
      </c>
      <c r="V68" s="1">
        <v>0</v>
      </c>
      <c r="W68" s="11">
        <v>0.34285714285714286</v>
      </c>
      <c r="X68" s="1">
        <v>0</v>
      </c>
      <c r="Y68" s="1">
        <v>0</v>
      </c>
      <c r="Z68" s="1">
        <v>0</v>
      </c>
      <c r="AA68" s="1">
        <v>0</v>
      </c>
      <c r="AB68" s="1">
        <v>0</v>
      </c>
      <c r="AC68" s="1">
        <v>0</v>
      </c>
      <c r="AD68" s="1">
        <v>0.2</v>
      </c>
      <c r="AE68" s="1"/>
      <c r="AF68" s="5"/>
    </row>
    <row r="69" spans="1:32" ht="16" x14ac:dyDescent="0.2">
      <c r="A69" t="s">
        <v>1</v>
      </c>
      <c r="B69" s="1">
        <v>1976</v>
      </c>
      <c r="C69" s="1">
        <v>4</v>
      </c>
      <c r="D69" s="1">
        <v>10</v>
      </c>
      <c r="V69" s="1">
        <v>0</v>
      </c>
      <c r="W69" s="11">
        <v>0.33766233766233766</v>
      </c>
      <c r="X69" s="1">
        <v>0</v>
      </c>
      <c r="Y69" s="1">
        <v>0</v>
      </c>
      <c r="Z69" s="1">
        <v>0</v>
      </c>
      <c r="AA69" s="1">
        <v>0</v>
      </c>
      <c r="AB69" s="1">
        <v>0</v>
      </c>
      <c r="AC69" s="1">
        <v>0</v>
      </c>
      <c r="AD69" s="1">
        <v>0.2</v>
      </c>
      <c r="AE69" s="1"/>
      <c r="AF69" s="5"/>
    </row>
    <row r="70" spans="1:32" ht="16" x14ac:dyDescent="0.2">
      <c r="A70" t="s">
        <v>1</v>
      </c>
      <c r="B70" s="1">
        <v>1977</v>
      </c>
      <c r="C70" s="1">
        <v>7</v>
      </c>
      <c r="D70" s="1">
        <v>7</v>
      </c>
      <c r="F70" s="1"/>
      <c r="H70" s="1"/>
      <c r="I70" s="1"/>
      <c r="V70" s="1">
        <v>0</v>
      </c>
      <c r="W70" s="11">
        <v>0.35119047619047616</v>
      </c>
      <c r="X70" s="1">
        <v>0</v>
      </c>
      <c r="Y70" s="1">
        <v>0</v>
      </c>
      <c r="Z70" s="1">
        <v>0</v>
      </c>
      <c r="AA70" s="1">
        <v>0</v>
      </c>
      <c r="AB70" s="1">
        <v>0</v>
      </c>
      <c r="AC70" s="1">
        <v>0</v>
      </c>
      <c r="AD70" s="1">
        <v>0.2</v>
      </c>
      <c r="AE70" s="1"/>
      <c r="AF70" s="5"/>
    </row>
    <row r="71" spans="1:32" ht="16" x14ac:dyDescent="0.2">
      <c r="A71" t="s">
        <v>1</v>
      </c>
      <c r="B71" s="1">
        <v>1978</v>
      </c>
      <c r="C71" s="1">
        <v>9</v>
      </c>
      <c r="D71" s="1">
        <v>7</v>
      </c>
      <c r="F71">
        <v>1</v>
      </c>
      <c r="H71">
        <v>1</v>
      </c>
      <c r="I71">
        <v>1</v>
      </c>
      <c r="J71">
        <v>2</v>
      </c>
      <c r="V71" s="1">
        <v>0.5</v>
      </c>
      <c r="W71" s="11">
        <v>0.36956521739130432</v>
      </c>
      <c r="X71" s="1">
        <v>0</v>
      </c>
      <c r="Y71" s="1">
        <v>1</v>
      </c>
      <c r="Z71" s="1">
        <v>5</v>
      </c>
      <c r="AA71" s="1">
        <v>7.6923076923076927E-2</v>
      </c>
      <c r="AB71" s="1">
        <v>0</v>
      </c>
      <c r="AC71" s="1">
        <v>0</v>
      </c>
      <c r="AD71" s="1">
        <v>5.7</v>
      </c>
      <c r="AE71" s="1"/>
      <c r="AF71" s="5"/>
    </row>
    <row r="72" spans="1:32" ht="16" x14ac:dyDescent="0.2">
      <c r="A72" t="s">
        <v>1</v>
      </c>
      <c r="B72" s="1">
        <v>1979</v>
      </c>
      <c r="C72" s="1">
        <v>6</v>
      </c>
      <c r="D72" s="1">
        <v>10</v>
      </c>
      <c r="F72" s="1"/>
      <c r="G72" s="1"/>
      <c r="H72" s="1"/>
      <c r="I72" s="1"/>
      <c r="S72" s="1"/>
      <c r="V72" s="1">
        <v>0</v>
      </c>
      <c r="W72" s="11">
        <v>0.37</v>
      </c>
      <c r="X72" s="1">
        <v>0</v>
      </c>
      <c r="Y72" s="1">
        <v>1</v>
      </c>
      <c r="Z72" s="1">
        <v>5</v>
      </c>
      <c r="AA72" s="1">
        <v>7.1428571428571425E-2</v>
      </c>
      <c r="AB72" s="1">
        <v>0</v>
      </c>
      <c r="AC72" s="1">
        <v>0</v>
      </c>
      <c r="AD72" s="1">
        <v>5.7</v>
      </c>
      <c r="AE72" s="1"/>
      <c r="AF72" s="5"/>
    </row>
    <row r="73" spans="1:32" ht="16" x14ac:dyDescent="0.2">
      <c r="A73" t="s">
        <v>1</v>
      </c>
      <c r="B73" s="1">
        <v>1980</v>
      </c>
      <c r="C73" s="1">
        <v>12</v>
      </c>
      <c r="D73" s="1">
        <v>4</v>
      </c>
      <c r="F73">
        <v>1</v>
      </c>
      <c r="G73">
        <v>1</v>
      </c>
      <c r="H73">
        <v>0</v>
      </c>
      <c r="I73">
        <v>1</v>
      </c>
      <c r="J73">
        <v>2</v>
      </c>
      <c r="S73">
        <v>2</v>
      </c>
      <c r="V73" s="1">
        <v>0.30000000000000004</v>
      </c>
      <c r="W73" s="11">
        <v>0.39814814814814814</v>
      </c>
      <c r="X73" s="1">
        <v>0</v>
      </c>
      <c r="Y73" s="1">
        <v>0.5</v>
      </c>
      <c r="Z73" s="1">
        <v>3</v>
      </c>
      <c r="AA73" s="1">
        <v>0.13333333333333333</v>
      </c>
      <c r="AB73" s="1">
        <v>0</v>
      </c>
      <c r="AC73" s="1">
        <v>0</v>
      </c>
      <c r="AD73" s="1">
        <v>4</v>
      </c>
      <c r="AE73" s="1"/>
      <c r="AF73" s="5"/>
    </row>
    <row r="74" spans="1:32" ht="16" x14ac:dyDescent="0.2">
      <c r="A74" t="s">
        <v>1</v>
      </c>
      <c r="B74" s="1">
        <v>1981</v>
      </c>
      <c r="C74" s="1">
        <v>7</v>
      </c>
      <c r="D74" s="1">
        <v>9</v>
      </c>
      <c r="F74" s="1"/>
      <c r="H74" s="1"/>
      <c r="I74" s="1"/>
      <c r="V74" s="1">
        <v>0</v>
      </c>
      <c r="W74" s="11">
        <v>0.40086206896551724</v>
      </c>
      <c r="X74" s="1">
        <v>1</v>
      </c>
      <c r="Y74" s="1">
        <v>0.5</v>
      </c>
      <c r="Z74" s="1">
        <v>3</v>
      </c>
      <c r="AA74" s="1">
        <v>0.125</v>
      </c>
      <c r="AB74" s="1">
        <v>0</v>
      </c>
      <c r="AC74" s="1">
        <v>0</v>
      </c>
      <c r="AD74" s="1">
        <v>5</v>
      </c>
      <c r="AE74" s="1"/>
      <c r="AF74" s="5"/>
    </row>
    <row r="75" spans="1:32" ht="16" x14ac:dyDescent="0.2">
      <c r="A75" t="s">
        <v>1</v>
      </c>
      <c r="B75" s="1">
        <v>1982</v>
      </c>
      <c r="C75" s="1">
        <v>5</v>
      </c>
      <c r="D75" s="1">
        <v>4</v>
      </c>
      <c r="F75">
        <v>1</v>
      </c>
      <c r="H75">
        <v>0</v>
      </c>
      <c r="I75">
        <v>1</v>
      </c>
      <c r="J75">
        <v>1</v>
      </c>
      <c r="V75" s="1">
        <v>0</v>
      </c>
      <c r="W75" s="11">
        <v>0.40663900414937759</v>
      </c>
      <c r="X75" s="1">
        <v>1</v>
      </c>
      <c r="Y75" s="1">
        <v>0.33333333333333331</v>
      </c>
      <c r="Z75" s="1">
        <v>0</v>
      </c>
      <c r="AA75" s="1">
        <v>0.17647058823529413</v>
      </c>
      <c r="AB75" s="1">
        <v>0</v>
      </c>
      <c r="AC75" s="1">
        <v>0</v>
      </c>
      <c r="AD75" s="1">
        <v>2</v>
      </c>
      <c r="AE75" s="1"/>
      <c r="AF75" s="5"/>
    </row>
    <row r="76" spans="1:32" ht="16" x14ac:dyDescent="0.2">
      <c r="A76" t="s">
        <v>1</v>
      </c>
      <c r="B76" s="1">
        <v>1983</v>
      </c>
      <c r="C76" s="1">
        <v>7</v>
      </c>
      <c r="D76" s="1">
        <v>9</v>
      </c>
      <c r="V76" s="1">
        <v>0</v>
      </c>
      <c r="W76" s="11">
        <v>0.40856031128404668</v>
      </c>
      <c r="X76" s="1">
        <v>1</v>
      </c>
      <c r="Y76" s="1">
        <v>0.33333333333333331</v>
      </c>
      <c r="Z76" s="1">
        <v>0</v>
      </c>
      <c r="AA76" s="1">
        <v>0.16666666666666666</v>
      </c>
      <c r="AB76" s="1">
        <v>0</v>
      </c>
      <c r="AC76" s="1">
        <v>0</v>
      </c>
      <c r="AD76" s="1">
        <v>2</v>
      </c>
      <c r="AE76" s="1"/>
      <c r="AF76" s="5"/>
    </row>
    <row r="77" spans="1:32" ht="16" x14ac:dyDescent="0.2">
      <c r="A77" t="s">
        <v>1</v>
      </c>
      <c r="B77" s="1">
        <v>1984</v>
      </c>
      <c r="C77" s="1">
        <v>4</v>
      </c>
      <c r="D77" s="1">
        <v>12</v>
      </c>
      <c r="V77" s="1">
        <v>0</v>
      </c>
      <c r="W77" s="11">
        <v>0.39926739926739929</v>
      </c>
      <c r="X77" s="1">
        <v>0</v>
      </c>
      <c r="Y77" s="1">
        <v>0.33333333333333331</v>
      </c>
      <c r="Z77" s="1">
        <v>0</v>
      </c>
      <c r="AA77" s="1">
        <v>0.15789473684210525</v>
      </c>
      <c r="AB77" s="1">
        <v>0</v>
      </c>
      <c r="AC77" s="1">
        <v>0</v>
      </c>
      <c r="AD77" s="1">
        <v>1</v>
      </c>
      <c r="AE77" s="1"/>
      <c r="AF77" s="5"/>
    </row>
    <row r="78" spans="1:32" ht="16" x14ac:dyDescent="0.2">
      <c r="A78" t="s">
        <v>1</v>
      </c>
      <c r="B78" s="1">
        <v>1985</v>
      </c>
      <c r="C78" s="1">
        <v>4</v>
      </c>
      <c r="D78" s="1">
        <v>12</v>
      </c>
      <c r="E78" s="1"/>
      <c r="V78" s="1">
        <v>0</v>
      </c>
      <c r="W78" s="11">
        <v>0.39100346020761245</v>
      </c>
      <c r="X78" s="1">
        <v>0</v>
      </c>
      <c r="Y78" s="1">
        <v>0.33333333333333331</v>
      </c>
      <c r="Z78" s="1">
        <v>0</v>
      </c>
      <c r="AA78" s="1">
        <v>0.15</v>
      </c>
      <c r="AB78" s="1">
        <v>0</v>
      </c>
      <c r="AC78" s="1">
        <v>0</v>
      </c>
      <c r="AD78" s="1">
        <v>1</v>
      </c>
      <c r="AE78" s="1"/>
      <c r="AF78" s="5"/>
    </row>
    <row r="79" spans="1:32" ht="16" x14ac:dyDescent="0.2">
      <c r="A79" t="s">
        <v>1</v>
      </c>
      <c r="B79" s="1">
        <v>1986</v>
      </c>
      <c r="C79" s="1">
        <v>7</v>
      </c>
      <c r="D79" s="1">
        <v>8</v>
      </c>
      <c r="E79">
        <v>1</v>
      </c>
      <c r="V79" s="1">
        <v>0</v>
      </c>
      <c r="W79" s="11">
        <v>0.39508196721311473</v>
      </c>
      <c r="X79" s="1">
        <v>0</v>
      </c>
      <c r="Y79" s="1">
        <v>0.33333333333333331</v>
      </c>
      <c r="Z79" s="1">
        <v>0</v>
      </c>
      <c r="AA79" s="1">
        <v>0.14285714285714285</v>
      </c>
      <c r="AB79" s="1">
        <v>0</v>
      </c>
      <c r="AC79" s="1">
        <v>0</v>
      </c>
      <c r="AD79" s="1">
        <v>1</v>
      </c>
      <c r="AE79" s="1"/>
      <c r="AF79" s="5"/>
    </row>
    <row r="80" spans="1:32" ht="16" x14ac:dyDescent="0.2">
      <c r="A80" t="s">
        <v>1</v>
      </c>
      <c r="B80" s="1">
        <v>1987</v>
      </c>
      <c r="C80" s="1">
        <v>3</v>
      </c>
      <c r="D80" s="1">
        <v>12</v>
      </c>
      <c r="V80" s="1">
        <v>0</v>
      </c>
      <c r="W80" s="11">
        <v>0.38593749999999999</v>
      </c>
      <c r="X80" s="1">
        <v>0</v>
      </c>
      <c r="Y80" s="1">
        <v>0.33333333333333331</v>
      </c>
      <c r="Z80" s="1">
        <v>0</v>
      </c>
      <c r="AA80" s="1">
        <v>0.13636363636363635</v>
      </c>
      <c r="AB80" s="1">
        <v>0</v>
      </c>
      <c r="AC80" s="1">
        <v>0</v>
      </c>
      <c r="AD80" s="1">
        <v>1</v>
      </c>
      <c r="AE80" s="1"/>
      <c r="AF80" s="5"/>
    </row>
    <row r="81" spans="1:32" ht="16" x14ac:dyDescent="0.2">
      <c r="A81" t="s">
        <v>1</v>
      </c>
      <c r="B81" s="1">
        <v>1988</v>
      </c>
      <c r="C81" s="1">
        <v>5</v>
      </c>
      <c r="D81" s="1">
        <v>11</v>
      </c>
      <c r="V81" s="1">
        <v>0</v>
      </c>
      <c r="W81" s="11">
        <v>0.38244047619047616</v>
      </c>
      <c r="X81" s="1">
        <v>0</v>
      </c>
      <c r="Y81" s="1">
        <v>0.33333333333333331</v>
      </c>
      <c r="Z81" s="1">
        <v>0</v>
      </c>
      <c r="AA81" s="1">
        <v>0.13043478260869565</v>
      </c>
      <c r="AB81" s="1">
        <v>0</v>
      </c>
      <c r="AC81" s="1">
        <v>0</v>
      </c>
      <c r="AD81" s="1">
        <v>1</v>
      </c>
      <c r="AE81" s="1"/>
      <c r="AF81" s="5"/>
    </row>
    <row r="82" spans="1:32" ht="16" x14ac:dyDescent="0.2">
      <c r="A82" t="s">
        <v>1</v>
      </c>
      <c r="B82" s="1">
        <v>1989</v>
      </c>
      <c r="C82" s="1">
        <v>3</v>
      </c>
      <c r="D82" s="1">
        <v>13</v>
      </c>
      <c r="V82" s="1">
        <v>0</v>
      </c>
      <c r="W82" s="11">
        <v>0.37357954545454547</v>
      </c>
      <c r="X82" s="1">
        <v>0</v>
      </c>
      <c r="Y82" s="1">
        <v>0.33333333333333331</v>
      </c>
      <c r="Z82" s="1">
        <v>0</v>
      </c>
      <c r="AA82" s="1">
        <v>0.125</v>
      </c>
      <c r="AB82" s="1">
        <v>0</v>
      </c>
      <c r="AC82" s="1">
        <v>0</v>
      </c>
      <c r="AD82" s="1">
        <v>1</v>
      </c>
      <c r="AE82" s="1"/>
      <c r="AF82" s="5"/>
    </row>
    <row r="83" spans="1:32" ht="16" x14ac:dyDescent="0.2">
      <c r="A83" t="s">
        <v>1</v>
      </c>
      <c r="B83" s="1">
        <v>1990</v>
      </c>
      <c r="C83" s="1">
        <v>5</v>
      </c>
      <c r="D83" s="1">
        <v>11</v>
      </c>
      <c r="F83" s="1"/>
      <c r="H83" s="1"/>
      <c r="I83" s="1"/>
      <c r="V83" s="1">
        <v>0</v>
      </c>
      <c r="W83" s="11">
        <v>0.37092391304347827</v>
      </c>
      <c r="X83" s="1">
        <v>0</v>
      </c>
      <c r="Y83" s="1">
        <v>0.33333333333333331</v>
      </c>
      <c r="Z83" s="1">
        <v>0</v>
      </c>
      <c r="AA83" s="1">
        <v>0.12</v>
      </c>
      <c r="AB83" s="1">
        <v>0</v>
      </c>
      <c r="AC83" s="1">
        <v>0</v>
      </c>
      <c r="AD83" s="1">
        <v>1</v>
      </c>
      <c r="AE83" s="1"/>
      <c r="AF83" s="5"/>
    </row>
    <row r="84" spans="1:32" ht="16" x14ac:dyDescent="0.2">
      <c r="A84" t="s">
        <v>1</v>
      </c>
      <c r="B84" s="1">
        <v>1991</v>
      </c>
      <c r="C84" s="1">
        <v>10</v>
      </c>
      <c r="D84" s="1">
        <v>6</v>
      </c>
      <c r="F84">
        <v>1</v>
      </c>
      <c r="H84">
        <v>1</v>
      </c>
      <c r="I84">
        <v>1</v>
      </c>
      <c r="J84">
        <v>2</v>
      </c>
      <c r="V84" s="1">
        <v>0.5</v>
      </c>
      <c r="W84" s="11">
        <v>0.38151041666666669</v>
      </c>
      <c r="X84" s="1">
        <v>0</v>
      </c>
      <c r="Y84" s="1">
        <v>0.5</v>
      </c>
      <c r="Z84" s="1">
        <v>3</v>
      </c>
      <c r="AA84" s="1">
        <v>0.15384615384615385</v>
      </c>
      <c r="AB84" s="1">
        <v>0</v>
      </c>
      <c r="AC84" s="1">
        <v>0</v>
      </c>
      <c r="AD84" s="1">
        <v>4.5</v>
      </c>
      <c r="AE84" s="1"/>
      <c r="AF84" s="5"/>
    </row>
    <row r="85" spans="1:32" ht="16" x14ac:dyDescent="0.2">
      <c r="A85" t="s">
        <v>1</v>
      </c>
      <c r="B85" s="1">
        <v>1992</v>
      </c>
      <c r="C85" s="1">
        <v>6</v>
      </c>
      <c r="D85" s="1">
        <v>10</v>
      </c>
      <c r="V85" s="1">
        <v>0</v>
      </c>
      <c r="W85" s="11">
        <v>0.38124999999999998</v>
      </c>
      <c r="X85" s="1">
        <v>0</v>
      </c>
      <c r="Y85" s="1">
        <v>0.5</v>
      </c>
      <c r="Z85" s="1">
        <v>3</v>
      </c>
      <c r="AA85" s="1">
        <v>0.14814814814814814</v>
      </c>
      <c r="AB85" s="1">
        <v>0</v>
      </c>
      <c r="AC85" s="1">
        <v>0</v>
      </c>
      <c r="AD85" s="1">
        <v>4.5</v>
      </c>
      <c r="AE85" s="1"/>
      <c r="AF85" s="5"/>
    </row>
    <row r="86" spans="1:32" ht="16" x14ac:dyDescent="0.2">
      <c r="A86" t="s">
        <v>1</v>
      </c>
      <c r="B86" s="1">
        <v>1993</v>
      </c>
      <c r="C86" s="1">
        <v>6</v>
      </c>
      <c r="D86" s="1">
        <v>10</v>
      </c>
      <c r="V86" s="1">
        <v>0</v>
      </c>
      <c r="W86" s="11">
        <v>0.38100961538461536</v>
      </c>
      <c r="X86" s="1">
        <v>0</v>
      </c>
      <c r="Y86" s="1">
        <v>0.5</v>
      </c>
      <c r="Z86" s="1">
        <v>3</v>
      </c>
      <c r="AA86" s="1">
        <v>0.14285714285714285</v>
      </c>
      <c r="AB86" s="1">
        <v>0</v>
      </c>
      <c r="AC86" s="1">
        <v>0</v>
      </c>
      <c r="AD86" s="1">
        <v>4.5</v>
      </c>
      <c r="AE86" s="1"/>
      <c r="AF86" s="5"/>
    </row>
    <row r="87" spans="1:32" ht="16" x14ac:dyDescent="0.2">
      <c r="A87" t="s">
        <v>1</v>
      </c>
      <c r="B87" s="1">
        <v>1994</v>
      </c>
      <c r="C87" s="1">
        <v>7</v>
      </c>
      <c r="D87" s="1">
        <v>9</v>
      </c>
      <c r="F87" s="1"/>
      <c r="H87" s="1"/>
      <c r="I87" s="1"/>
      <c r="V87" s="1">
        <v>0</v>
      </c>
      <c r="W87" s="11">
        <v>0.38310185185185186</v>
      </c>
      <c r="X87" s="1">
        <v>0</v>
      </c>
      <c r="Y87" s="1">
        <v>0.5</v>
      </c>
      <c r="Z87" s="1">
        <v>3</v>
      </c>
      <c r="AA87" s="1">
        <v>0.13793103448275862</v>
      </c>
      <c r="AB87" s="1">
        <v>0</v>
      </c>
      <c r="AC87" s="1">
        <v>0</v>
      </c>
      <c r="AD87" s="1">
        <v>4.5</v>
      </c>
      <c r="AE87" s="1"/>
      <c r="AF87" s="5"/>
    </row>
    <row r="88" spans="1:32" ht="16" x14ac:dyDescent="0.2">
      <c r="A88" t="s">
        <v>1</v>
      </c>
      <c r="B88" s="1">
        <v>1995</v>
      </c>
      <c r="C88" s="1">
        <v>9</v>
      </c>
      <c r="D88" s="1">
        <v>7</v>
      </c>
      <c r="F88">
        <v>1</v>
      </c>
      <c r="H88">
        <v>0</v>
      </c>
      <c r="I88">
        <v>1</v>
      </c>
      <c r="J88">
        <v>1</v>
      </c>
      <c r="V88" s="1">
        <v>0</v>
      </c>
      <c r="W88" s="11">
        <v>0.38950892857142855</v>
      </c>
      <c r="X88" s="1">
        <v>0</v>
      </c>
      <c r="Y88" s="1">
        <v>0.4</v>
      </c>
      <c r="Z88" s="1">
        <v>0</v>
      </c>
      <c r="AA88" s="1">
        <v>0.16666666666666666</v>
      </c>
      <c r="AB88" s="1">
        <v>0</v>
      </c>
      <c r="AC88" s="1">
        <v>0</v>
      </c>
      <c r="AD88" s="1">
        <v>1.5</v>
      </c>
      <c r="AE88" s="1"/>
      <c r="AF88" s="5"/>
    </row>
    <row r="89" spans="1:32" ht="16" x14ac:dyDescent="0.2">
      <c r="A89" t="s">
        <v>1</v>
      </c>
      <c r="B89" s="1">
        <v>1996</v>
      </c>
      <c r="C89">
        <v>3</v>
      </c>
      <c r="D89" s="1">
        <v>13</v>
      </c>
      <c r="V89" s="1">
        <v>0</v>
      </c>
      <c r="W89" s="11">
        <v>0.38254310344827586</v>
      </c>
      <c r="X89" s="1">
        <v>0</v>
      </c>
      <c r="Y89" s="1">
        <v>0.4</v>
      </c>
      <c r="Z89" s="1">
        <v>0</v>
      </c>
      <c r="AA89" s="1">
        <v>0.16129032258064516</v>
      </c>
      <c r="AB89" s="1">
        <v>0</v>
      </c>
      <c r="AC89" s="1">
        <v>0</v>
      </c>
      <c r="AD89" s="1">
        <v>1.5</v>
      </c>
      <c r="AE89" s="1"/>
      <c r="AF89" s="5"/>
    </row>
    <row r="90" spans="1:32" ht="16" x14ac:dyDescent="0.2">
      <c r="A90" t="s">
        <v>1</v>
      </c>
      <c r="B90" s="1">
        <v>1997</v>
      </c>
      <c r="C90" s="1"/>
      <c r="D90" s="1">
        <v>9</v>
      </c>
      <c r="F90" s="1"/>
      <c r="G90" s="1"/>
      <c r="H90" s="1"/>
      <c r="I90" s="1"/>
      <c r="K90" s="1"/>
      <c r="N90" s="1"/>
      <c r="T90" s="1"/>
      <c r="V90" s="1">
        <v>0</v>
      </c>
      <c r="W90" s="11">
        <v>0.3752642706131078</v>
      </c>
      <c r="X90" s="1">
        <v>0</v>
      </c>
      <c r="Y90" s="1">
        <v>0.4</v>
      </c>
      <c r="Z90" s="1">
        <v>0</v>
      </c>
      <c r="AA90" s="1">
        <v>0.16129032258064516</v>
      </c>
      <c r="AB90" s="1">
        <v>0</v>
      </c>
      <c r="AC90" s="1">
        <v>0</v>
      </c>
      <c r="AD90" s="1">
        <v>1.5</v>
      </c>
      <c r="AE90" s="1"/>
      <c r="AF90" s="5"/>
    </row>
    <row r="91" spans="1:32" ht="16" x14ac:dyDescent="0.2">
      <c r="A91" t="s">
        <v>1</v>
      </c>
      <c r="B91" s="1">
        <v>1998</v>
      </c>
      <c r="C91" s="1">
        <v>14</v>
      </c>
      <c r="D91" s="1">
        <v>2</v>
      </c>
      <c r="F91">
        <v>1</v>
      </c>
      <c r="G91">
        <v>1</v>
      </c>
      <c r="H91">
        <v>2</v>
      </c>
      <c r="I91">
        <v>1</v>
      </c>
      <c r="J91">
        <v>4</v>
      </c>
      <c r="K91">
        <v>1</v>
      </c>
      <c r="N91">
        <v>1</v>
      </c>
      <c r="T91">
        <v>1</v>
      </c>
      <c r="V91" s="1">
        <v>5.6999999999999993</v>
      </c>
      <c r="W91" s="11">
        <v>0.39161554192229037</v>
      </c>
      <c r="X91" s="1">
        <v>0</v>
      </c>
      <c r="Y91" s="1">
        <v>0.66666666666666663</v>
      </c>
      <c r="Z91" s="1">
        <v>4</v>
      </c>
      <c r="AA91" s="1">
        <v>0.1875</v>
      </c>
      <c r="AB91" s="1">
        <v>0</v>
      </c>
      <c r="AC91" s="1">
        <v>0</v>
      </c>
      <c r="AD91" s="1">
        <v>11.2</v>
      </c>
      <c r="AE91" s="1"/>
      <c r="AF91" s="5"/>
    </row>
    <row r="92" spans="1:32" ht="16" x14ac:dyDescent="0.2">
      <c r="A92" t="s">
        <v>1</v>
      </c>
      <c r="B92" s="1">
        <v>1999</v>
      </c>
      <c r="C92" s="1">
        <v>5</v>
      </c>
      <c r="D92" s="1">
        <v>11</v>
      </c>
      <c r="V92" s="1">
        <v>0</v>
      </c>
      <c r="W92" s="11">
        <v>0.38910891089108912</v>
      </c>
      <c r="X92" s="1">
        <v>0</v>
      </c>
      <c r="Y92" s="1">
        <v>0.66666666666666663</v>
      </c>
      <c r="Z92" s="1">
        <v>4</v>
      </c>
      <c r="AA92" s="1">
        <v>0.18181818181818182</v>
      </c>
      <c r="AB92" s="1">
        <v>0</v>
      </c>
      <c r="AC92" s="1">
        <v>0</v>
      </c>
      <c r="AD92" s="1">
        <v>11.2</v>
      </c>
      <c r="AE92" s="1"/>
      <c r="AF92" s="5"/>
    </row>
    <row r="93" spans="1:32" ht="16" x14ac:dyDescent="0.2">
      <c r="A93" t="s">
        <v>1</v>
      </c>
      <c r="B93" s="1">
        <v>2000</v>
      </c>
      <c r="C93" s="1">
        <v>4</v>
      </c>
      <c r="D93" s="1">
        <v>12</v>
      </c>
      <c r="V93" s="1">
        <v>0</v>
      </c>
      <c r="W93" s="11">
        <v>0.38483685220729369</v>
      </c>
      <c r="X93" s="1">
        <v>0</v>
      </c>
      <c r="Y93" s="1">
        <v>0.66666666666666663</v>
      </c>
      <c r="Z93" s="1">
        <v>4</v>
      </c>
      <c r="AA93" s="1">
        <v>0.17647058823529413</v>
      </c>
      <c r="AB93" s="1">
        <v>0</v>
      </c>
      <c r="AC93" s="1">
        <v>0</v>
      </c>
      <c r="AD93" s="1">
        <v>11.2</v>
      </c>
      <c r="AE93" s="1"/>
      <c r="AF93" s="5"/>
    </row>
    <row r="94" spans="1:32" ht="16" x14ac:dyDescent="0.2">
      <c r="A94" t="s">
        <v>1</v>
      </c>
      <c r="B94" s="1">
        <v>2001</v>
      </c>
      <c r="C94" s="1">
        <v>7</v>
      </c>
      <c r="D94" s="1">
        <v>9</v>
      </c>
      <c r="E94" s="1"/>
      <c r="F94" s="1"/>
      <c r="H94" s="1"/>
      <c r="I94" s="1"/>
      <c r="V94" s="1">
        <v>0</v>
      </c>
      <c r="W94" s="11">
        <v>0.38640595903165736</v>
      </c>
      <c r="X94" s="1">
        <v>0</v>
      </c>
      <c r="Y94" s="1">
        <v>0.66666666666666663</v>
      </c>
      <c r="Z94" s="1">
        <v>4</v>
      </c>
      <c r="AA94" s="1">
        <v>0.17142857142857143</v>
      </c>
      <c r="AB94" s="1">
        <v>0</v>
      </c>
      <c r="AC94" s="1">
        <v>0</v>
      </c>
      <c r="AD94" s="1">
        <v>11.2</v>
      </c>
      <c r="AE94" s="1"/>
      <c r="AF94" s="5"/>
    </row>
    <row r="95" spans="1:32" ht="16" x14ac:dyDescent="0.2">
      <c r="A95" t="s">
        <v>1</v>
      </c>
      <c r="B95" s="1">
        <v>2002</v>
      </c>
      <c r="C95" s="1">
        <v>9</v>
      </c>
      <c r="D95" s="1">
        <v>6</v>
      </c>
      <c r="E95">
        <v>1</v>
      </c>
      <c r="F95">
        <v>1</v>
      </c>
      <c r="H95">
        <v>1</v>
      </c>
      <c r="I95">
        <v>1</v>
      </c>
      <c r="J95">
        <v>2</v>
      </c>
      <c r="V95" s="1">
        <v>0.5</v>
      </c>
      <c r="W95" s="11">
        <v>0.39240506329113922</v>
      </c>
      <c r="X95" s="1">
        <v>0</v>
      </c>
      <c r="Y95" s="1">
        <v>0.7142857142857143</v>
      </c>
      <c r="Z95" s="1">
        <v>4</v>
      </c>
      <c r="AA95" s="1">
        <v>0.19444444444444445</v>
      </c>
      <c r="AB95" s="1">
        <v>0</v>
      </c>
      <c r="AC95" s="1">
        <v>0</v>
      </c>
      <c r="AD95" s="1">
        <v>11.7</v>
      </c>
      <c r="AE95" s="1"/>
      <c r="AF95" s="5"/>
    </row>
    <row r="96" spans="1:32" ht="16" x14ac:dyDescent="0.2">
      <c r="A96" t="s">
        <v>1</v>
      </c>
      <c r="B96" s="1">
        <v>2003</v>
      </c>
      <c r="C96" s="1">
        <v>5</v>
      </c>
      <c r="D96" s="1">
        <v>11</v>
      </c>
      <c r="F96" s="1"/>
      <c r="G96" s="1"/>
      <c r="H96" s="1"/>
      <c r="I96" s="1"/>
      <c r="L96" s="1"/>
      <c r="V96" s="1">
        <v>0</v>
      </c>
      <c r="W96" s="11">
        <v>0.39015817223198596</v>
      </c>
      <c r="X96" s="1">
        <v>0</v>
      </c>
      <c r="Y96" s="1">
        <v>0.7142857142857143</v>
      </c>
      <c r="Z96" s="1">
        <v>4</v>
      </c>
      <c r="AA96" s="1">
        <v>0.1891891891891892</v>
      </c>
      <c r="AB96" s="1">
        <v>0</v>
      </c>
      <c r="AC96" s="1">
        <v>0</v>
      </c>
      <c r="AD96" s="1">
        <v>11.7</v>
      </c>
      <c r="AE96" s="1"/>
      <c r="AF96" s="5"/>
    </row>
    <row r="97" spans="1:32" ht="16" x14ac:dyDescent="0.2">
      <c r="A97" t="s">
        <v>1</v>
      </c>
      <c r="B97" s="1">
        <v>2004</v>
      </c>
      <c r="C97" s="1">
        <v>11</v>
      </c>
      <c r="D97" s="1">
        <v>5</v>
      </c>
      <c r="F97">
        <v>1</v>
      </c>
      <c r="G97">
        <v>1</v>
      </c>
      <c r="H97">
        <v>1</v>
      </c>
      <c r="I97">
        <v>1</v>
      </c>
      <c r="J97">
        <v>3</v>
      </c>
      <c r="L97">
        <v>1</v>
      </c>
      <c r="V97" s="1">
        <v>2.6</v>
      </c>
      <c r="W97" s="11">
        <v>0.39829059829059826</v>
      </c>
      <c r="X97" s="1">
        <v>0</v>
      </c>
      <c r="Y97" s="1">
        <v>0.75</v>
      </c>
      <c r="Z97" s="1">
        <v>6</v>
      </c>
      <c r="AA97" s="1">
        <v>0.21052631578947367</v>
      </c>
      <c r="AB97" s="1">
        <v>1</v>
      </c>
      <c r="AC97" s="1">
        <v>0</v>
      </c>
      <c r="AD97" s="1">
        <v>17.299999999999997</v>
      </c>
      <c r="AE97" s="1"/>
      <c r="AF97" s="5"/>
    </row>
    <row r="98" spans="1:32" ht="16" x14ac:dyDescent="0.2">
      <c r="A98" t="s">
        <v>1</v>
      </c>
      <c r="B98" s="1">
        <v>2005</v>
      </c>
      <c r="C98" s="1">
        <v>8</v>
      </c>
      <c r="D98" s="1">
        <v>8</v>
      </c>
      <c r="V98" s="1">
        <v>0</v>
      </c>
      <c r="W98" s="11">
        <v>0.40099833610648916</v>
      </c>
      <c r="X98" s="1">
        <v>1</v>
      </c>
      <c r="Y98" s="1">
        <v>0.75</v>
      </c>
      <c r="Z98" s="1">
        <v>6</v>
      </c>
      <c r="AA98" s="1">
        <v>0.20512820512820512</v>
      </c>
      <c r="AB98" s="1">
        <v>1</v>
      </c>
      <c r="AC98" s="1">
        <v>0</v>
      </c>
      <c r="AD98" s="1">
        <v>18.299999999999997</v>
      </c>
      <c r="AE98" s="1"/>
      <c r="AF98" s="5"/>
    </row>
    <row r="99" spans="1:32" ht="16" x14ac:dyDescent="0.2">
      <c r="A99" t="s">
        <v>1</v>
      </c>
      <c r="B99" s="1">
        <v>2006</v>
      </c>
      <c r="C99" s="1">
        <v>7</v>
      </c>
      <c r="D99" s="1">
        <v>9</v>
      </c>
      <c r="V99" s="1">
        <v>0</v>
      </c>
      <c r="W99" s="11">
        <v>0.40194489465153971</v>
      </c>
      <c r="X99" s="1">
        <v>1</v>
      </c>
      <c r="Y99" s="1">
        <v>0.75</v>
      </c>
      <c r="Z99" s="1">
        <v>6</v>
      </c>
      <c r="AA99" s="1">
        <v>0.2</v>
      </c>
      <c r="AB99" s="1">
        <v>1</v>
      </c>
      <c r="AC99" s="1">
        <v>0</v>
      </c>
      <c r="AD99" s="1">
        <v>18.299999999999997</v>
      </c>
      <c r="AE99" s="1"/>
      <c r="AF99" s="5"/>
    </row>
    <row r="100" spans="1:32" ht="16" x14ac:dyDescent="0.2">
      <c r="A100" t="s">
        <v>1</v>
      </c>
      <c r="B100" s="1">
        <v>2007</v>
      </c>
      <c r="C100" s="1">
        <v>4</v>
      </c>
      <c r="D100" s="1">
        <v>12</v>
      </c>
      <c r="F100" s="1"/>
      <c r="H100" s="1"/>
      <c r="I100" s="1"/>
      <c r="R100" s="1"/>
      <c r="T100" s="1"/>
      <c r="V100" s="1">
        <v>0</v>
      </c>
      <c r="W100" s="11">
        <v>0.3981042654028436</v>
      </c>
      <c r="X100" s="1">
        <v>0</v>
      </c>
      <c r="Y100" s="1">
        <v>0.75</v>
      </c>
      <c r="Z100" s="1">
        <v>6</v>
      </c>
      <c r="AA100" s="1">
        <v>0.1951219512195122</v>
      </c>
      <c r="AB100" s="1">
        <v>0</v>
      </c>
      <c r="AC100" s="1">
        <v>0</v>
      </c>
      <c r="AD100" s="1">
        <v>16.299999999999997</v>
      </c>
      <c r="AE100" s="1"/>
      <c r="AF100" s="5"/>
    </row>
    <row r="101" spans="1:32" ht="16" x14ac:dyDescent="0.2">
      <c r="A101" t="s">
        <v>1</v>
      </c>
      <c r="B101" s="1">
        <v>2008</v>
      </c>
      <c r="C101" s="1">
        <v>11</v>
      </c>
      <c r="D101" s="1">
        <v>5</v>
      </c>
      <c r="F101">
        <v>1</v>
      </c>
      <c r="H101">
        <v>0</v>
      </c>
      <c r="I101">
        <v>1</v>
      </c>
      <c r="J101">
        <v>1</v>
      </c>
      <c r="R101">
        <v>1</v>
      </c>
      <c r="T101">
        <v>1</v>
      </c>
      <c r="V101" s="1">
        <v>0.2</v>
      </c>
      <c r="W101" s="11">
        <v>0.40523882896764252</v>
      </c>
      <c r="X101" s="1">
        <v>1</v>
      </c>
      <c r="Y101" s="1">
        <v>0.66666666666666663</v>
      </c>
      <c r="Z101" s="1">
        <v>4</v>
      </c>
      <c r="AA101" s="1">
        <v>0.21428571428571427</v>
      </c>
      <c r="AB101" s="1">
        <v>1</v>
      </c>
      <c r="AC101" s="1">
        <v>0</v>
      </c>
      <c r="AD101" s="1">
        <v>16.5</v>
      </c>
      <c r="AE101" s="1"/>
      <c r="AF101" s="5"/>
    </row>
    <row r="102" spans="1:32" ht="16" x14ac:dyDescent="0.2">
      <c r="A102" t="s">
        <v>1</v>
      </c>
      <c r="B102" s="1">
        <v>2009</v>
      </c>
      <c r="C102" s="1">
        <v>9</v>
      </c>
      <c r="D102" s="1">
        <v>7</v>
      </c>
      <c r="F102" s="1"/>
      <c r="G102" s="1"/>
      <c r="H102" s="1"/>
      <c r="I102" s="1"/>
      <c r="V102" s="1">
        <v>0</v>
      </c>
      <c r="W102" s="11">
        <v>0.40902255639097745</v>
      </c>
      <c r="X102" s="1">
        <v>1</v>
      </c>
      <c r="Y102" s="1">
        <v>0.66666666666666663</v>
      </c>
      <c r="Z102" s="1">
        <v>4</v>
      </c>
      <c r="AA102" s="1">
        <v>0.20930232558139536</v>
      </c>
      <c r="AB102" s="1">
        <v>1</v>
      </c>
      <c r="AC102" s="1">
        <v>0</v>
      </c>
      <c r="AD102" s="1">
        <v>16.5</v>
      </c>
      <c r="AE102" s="1"/>
      <c r="AF102" s="5"/>
    </row>
    <row r="103" spans="1:32" ht="16" x14ac:dyDescent="0.2">
      <c r="A103" t="s">
        <v>1</v>
      </c>
      <c r="B103" s="1">
        <v>2010</v>
      </c>
      <c r="C103" s="1">
        <v>13</v>
      </c>
      <c r="D103" s="1">
        <v>3</v>
      </c>
      <c r="F103" s="1">
        <v>1</v>
      </c>
      <c r="G103">
        <v>1</v>
      </c>
      <c r="H103" s="1">
        <v>0</v>
      </c>
      <c r="I103" s="1">
        <v>1</v>
      </c>
      <c r="J103">
        <v>2</v>
      </c>
      <c r="V103" s="1">
        <v>0.1</v>
      </c>
      <c r="W103" s="11">
        <v>0.41850220264317178</v>
      </c>
      <c r="X103" s="1">
        <v>1</v>
      </c>
      <c r="Y103" s="1">
        <v>0.6</v>
      </c>
      <c r="Z103" s="1">
        <v>4</v>
      </c>
      <c r="AA103" s="1">
        <v>0.22727272727272727</v>
      </c>
      <c r="AB103" s="1">
        <v>1</v>
      </c>
      <c r="AC103" s="1">
        <v>0</v>
      </c>
      <c r="AD103" s="1">
        <v>16.599999999999998</v>
      </c>
      <c r="AE103" s="1"/>
      <c r="AF103" s="5"/>
    </row>
    <row r="104" spans="1:32" ht="16" x14ac:dyDescent="0.2">
      <c r="A104" t="s">
        <v>1</v>
      </c>
      <c r="B104" s="1">
        <v>2011</v>
      </c>
      <c r="C104" s="1">
        <v>10</v>
      </c>
      <c r="D104" s="1">
        <v>6</v>
      </c>
      <c r="F104" s="1">
        <v>1</v>
      </c>
      <c r="G104" s="1"/>
      <c r="H104" s="1">
        <v>0</v>
      </c>
      <c r="I104" s="1">
        <v>1</v>
      </c>
      <c r="J104">
        <v>1</v>
      </c>
      <c r="L104" s="1"/>
      <c r="V104" s="1">
        <v>0</v>
      </c>
      <c r="W104" s="11">
        <v>0.42324246771879481</v>
      </c>
      <c r="X104" s="1">
        <v>1</v>
      </c>
      <c r="Y104" s="1">
        <v>0.54545454545454541</v>
      </c>
      <c r="Z104" s="1">
        <v>3</v>
      </c>
      <c r="AA104" s="1">
        <v>0.24444444444444444</v>
      </c>
      <c r="AB104" s="1">
        <v>1</v>
      </c>
      <c r="AC104" s="1">
        <v>0</v>
      </c>
      <c r="AD104" s="1">
        <v>15.599999999999998</v>
      </c>
      <c r="AE104" s="1"/>
      <c r="AF104" s="5"/>
    </row>
    <row r="105" spans="1:32" ht="16" x14ac:dyDescent="0.2">
      <c r="A105" t="s">
        <v>1</v>
      </c>
      <c r="B105" s="1">
        <v>2012</v>
      </c>
      <c r="C105" s="1">
        <v>13</v>
      </c>
      <c r="D105" s="1">
        <v>3</v>
      </c>
      <c r="F105">
        <v>1</v>
      </c>
      <c r="G105">
        <v>1</v>
      </c>
      <c r="H105">
        <v>1</v>
      </c>
      <c r="I105">
        <v>1</v>
      </c>
      <c r="J105">
        <v>3</v>
      </c>
      <c r="L105">
        <v>1</v>
      </c>
      <c r="V105" s="1">
        <v>2.6</v>
      </c>
      <c r="W105" s="11">
        <v>0.43197755960729312</v>
      </c>
      <c r="X105" s="1">
        <v>1</v>
      </c>
      <c r="Y105" s="1">
        <v>0.58333333333333337</v>
      </c>
      <c r="Z105" s="1">
        <v>3</v>
      </c>
      <c r="AA105" s="1">
        <v>0.2608695652173913</v>
      </c>
      <c r="AB105" s="1">
        <v>3</v>
      </c>
      <c r="AC105" s="1">
        <v>0</v>
      </c>
      <c r="AD105" s="1">
        <v>20.199999999999996</v>
      </c>
      <c r="AE105" s="1"/>
      <c r="AF105" s="5"/>
    </row>
    <row r="106" spans="1:32" ht="16" x14ac:dyDescent="0.2">
      <c r="A106" t="s">
        <v>1</v>
      </c>
      <c r="B106" s="1">
        <v>2013</v>
      </c>
      <c r="C106" s="1">
        <v>4</v>
      </c>
      <c r="D106" s="1">
        <v>12</v>
      </c>
      <c r="V106" s="1">
        <v>0</v>
      </c>
      <c r="W106" s="11">
        <v>0.4279835390946502</v>
      </c>
      <c r="X106" s="1">
        <v>1</v>
      </c>
      <c r="Y106" s="1">
        <v>0.58333333333333337</v>
      </c>
      <c r="Z106" s="1">
        <v>3</v>
      </c>
      <c r="AA106" s="1">
        <v>0.25531914893617019</v>
      </c>
      <c r="AB106" s="1">
        <v>3</v>
      </c>
      <c r="AC106" s="1">
        <v>0</v>
      </c>
      <c r="AD106" s="1">
        <v>20.199999999999996</v>
      </c>
      <c r="AE106" s="1"/>
      <c r="AF106" s="5"/>
    </row>
    <row r="107" spans="1:32" ht="16" x14ac:dyDescent="0.2">
      <c r="A107" t="s">
        <v>1</v>
      </c>
      <c r="B107" s="1">
        <v>2014</v>
      </c>
      <c r="C107" s="1">
        <v>6</v>
      </c>
      <c r="D107" s="1">
        <v>10</v>
      </c>
      <c r="V107" s="1">
        <v>0</v>
      </c>
      <c r="W107" s="11">
        <v>0.4268456375838926</v>
      </c>
      <c r="X107" s="1">
        <v>1</v>
      </c>
      <c r="Y107" s="1">
        <v>0.58333333333333337</v>
      </c>
      <c r="Z107" s="1">
        <v>3</v>
      </c>
      <c r="AA107" s="1">
        <v>0.25</v>
      </c>
      <c r="AB107" s="1">
        <v>3</v>
      </c>
      <c r="AC107" s="1">
        <v>0</v>
      </c>
      <c r="AD107" s="1">
        <v>20.199999999999996</v>
      </c>
      <c r="AE107" s="1"/>
      <c r="AF107" s="5"/>
    </row>
    <row r="108" spans="1:32" ht="16" x14ac:dyDescent="0.2">
      <c r="A108" t="s">
        <v>1</v>
      </c>
      <c r="B108" s="1">
        <v>2015</v>
      </c>
      <c r="C108" s="1">
        <v>8</v>
      </c>
      <c r="D108" s="1">
        <v>8</v>
      </c>
      <c r="F108" s="1"/>
      <c r="G108" s="1"/>
      <c r="H108" s="1"/>
      <c r="I108" s="1"/>
      <c r="K108" s="1"/>
      <c r="N108" s="1"/>
      <c r="O108" s="1"/>
      <c r="P108" s="1"/>
      <c r="V108" s="1">
        <v>0</v>
      </c>
      <c r="W108" s="11">
        <v>0.42838370565045991</v>
      </c>
      <c r="X108" s="1">
        <v>1</v>
      </c>
      <c r="Y108" s="1">
        <v>0.58333333333333337</v>
      </c>
      <c r="Z108" s="1">
        <v>3</v>
      </c>
      <c r="AA108" s="1">
        <v>0.24489795918367346</v>
      </c>
      <c r="AB108" s="1">
        <v>1</v>
      </c>
      <c r="AC108" s="1">
        <v>0</v>
      </c>
      <c r="AD108" s="1">
        <v>18.199999999999996</v>
      </c>
      <c r="AE108" s="1"/>
      <c r="AF108" s="5"/>
    </row>
    <row r="109" spans="1:32" ht="16" x14ac:dyDescent="0.2">
      <c r="A109" t="s">
        <v>1</v>
      </c>
      <c r="B109" s="1">
        <v>2016</v>
      </c>
      <c r="C109" s="1">
        <v>11</v>
      </c>
      <c r="D109" s="1">
        <v>5</v>
      </c>
      <c r="F109" s="1">
        <v>1</v>
      </c>
      <c r="G109">
        <v>1</v>
      </c>
      <c r="H109" s="1">
        <v>2</v>
      </c>
      <c r="I109" s="1">
        <v>1</v>
      </c>
      <c r="J109">
        <v>4</v>
      </c>
      <c r="K109">
        <v>1</v>
      </c>
      <c r="N109">
        <v>1</v>
      </c>
      <c r="O109">
        <v>1</v>
      </c>
      <c r="P109">
        <v>1</v>
      </c>
      <c r="V109" s="1">
        <v>6.35</v>
      </c>
      <c r="W109" s="11">
        <v>0.43371943371943372</v>
      </c>
      <c r="X109" s="1">
        <v>1</v>
      </c>
      <c r="Y109" s="1">
        <v>0.69230769230769229</v>
      </c>
      <c r="Z109" s="1">
        <v>4</v>
      </c>
      <c r="AA109" s="1">
        <v>0.26</v>
      </c>
      <c r="AB109" s="1">
        <v>3</v>
      </c>
      <c r="AC109" s="1">
        <v>0</v>
      </c>
      <c r="AD109" s="1">
        <v>27.549999999999997</v>
      </c>
      <c r="AE109" s="1"/>
      <c r="AF109" s="5"/>
    </row>
    <row r="110" spans="1:32" ht="16" x14ac:dyDescent="0.2">
      <c r="A110" t="s">
        <v>1</v>
      </c>
      <c r="B110" s="1">
        <v>2017</v>
      </c>
      <c r="C110" s="1">
        <v>10</v>
      </c>
      <c r="D110" s="1">
        <v>6</v>
      </c>
      <c r="F110">
        <v>1</v>
      </c>
      <c r="H110">
        <v>1</v>
      </c>
      <c r="I110">
        <v>1</v>
      </c>
      <c r="J110">
        <v>2</v>
      </c>
      <c r="V110" s="1">
        <v>0.5</v>
      </c>
      <c r="W110" s="11">
        <v>0.43757881462799497</v>
      </c>
      <c r="X110" s="1">
        <v>1</v>
      </c>
      <c r="Y110" s="1">
        <v>0.7142857142857143</v>
      </c>
      <c r="Z110" s="1">
        <v>4</v>
      </c>
      <c r="AA110" s="1">
        <v>0.27450980392156865</v>
      </c>
      <c r="AB110" s="1">
        <v>3</v>
      </c>
      <c r="AC110" s="1">
        <v>0</v>
      </c>
      <c r="AD110" s="1">
        <v>28.049999999999997</v>
      </c>
      <c r="AE110" s="1"/>
      <c r="AF110" s="5"/>
    </row>
    <row r="111" spans="1:32" ht="16" x14ac:dyDescent="0.2">
      <c r="A111" t="s">
        <v>1</v>
      </c>
      <c r="B111" s="1">
        <v>2018</v>
      </c>
      <c r="C111" s="1">
        <v>7</v>
      </c>
      <c r="D111" s="1">
        <v>9</v>
      </c>
      <c r="V111" s="1">
        <v>0</v>
      </c>
      <c r="W111" s="11">
        <v>0.43757725587144625</v>
      </c>
      <c r="X111" s="1">
        <v>1</v>
      </c>
      <c r="Y111" s="1">
        <v>0.7142857142857143</v>
      </c>
      <c r="Z111" s="1">
        <v>4</v>
      </c>
      <c r="AA111" s="1">
        <v>0.26923076923076922</v>
      </c>
      <c r="AB111" s="1">
        <v>3</v>
      </c>
      <c r="AC111" s="1">
        <v>0</v>
      </c>
      <c r="AD111" s="1">
        <v>28.049999999999997</v>
      </c>
      <c r="AE111" s="1"/>
      <c r="AF111" s="5"/>
    </row>
    <row r="112" spans="1:32" ht="16" x14ac:dyDescent="0.2">
      <c r="A112" t="s">
        <v>1</v>
      </c>
      <c r="B112" s="1">
        <v>2019</v>
      </c>
      <c r="C112" s="1">
        <v>7</v>
      </c>
      <c r="D112" s="1">
        <v>9</v>
      </c>
      <c r="V112" s="1">
        <v>0</v>
      </c>
      <c r="W112" s="11">
        <v>0.43757575757575756</v>
      </c>
      <c r="X112" s="1">
        <v>1</v>
      </c>
      <c r="Y112" s="1">
        <v>0.7142857142857143</v>
      </c>
      <c r="Z112" s="1">
        <v>4</v>
      </c>
      <c r="AA112" s="1">
        <v>0.26415094339622641</v>
      </c>
      <c r="AB112" s="1">
        <v>3</v>
      </c>
      <c r="AC112" s="1">
        <v>0</v>
      </c>
      <c r="AD112" s="1">
        <v>28.049999999999997</v>
      </c>
      <c r="AE112" s="1"/>
      <c r="AF112" s="5"/>
    </row>
    <row r="113" spans="1:33" ht="16" x14ac:dyDescent="0.2">
      <c r="A113" t="s">
        <v>1</v>
      </c>
      <c r="B113" s="1">
        <v>2020</v>
      </c>
      <c r="C113" s="1">
        <v>4</v>
      </c>
      <c r="D113" s="1">
        <v>12</v>
      </c>
      <c r="V113" s="1">
        <v>0</v>
      </c>
      <c r="W113" s="11">
        <v>0.43400713436385258</v>
      </c>
      <c r="X113" s="1">
        <v>1</v>
      </c>
      <c r="Y113" s="1">
        <v>0.7142857142857143</v>
      </c>
      <c r="Z113" s="1">
        <v>4</v>
      </c>
      <c r="AA113" s="1">
        <v>0.25925925925925924</v>
      </c>
      <c r="AB113" s="1">
        <v>3</v>
      </c>
      <c r="AC113" s="1">
        <v>0</v>
      </c>
      <c r="AD113" s="1">
        <v>28.049999999999997</v>
      </c>
      <c r="AE113" s="1"/>
      <c r="AF113" s="5"/>
    </row>
    <row r="114" spans="1:33" ht="15" customHeight="1" x14ac:dyDescent="0.2">
      <c r="A114" t="s">
        <v>1</v>
      </c>
      <c r="B114" s="1">
        <v>2021</v>
      </c>
      <c r="C114" s="1">
        <v>7</v>
      </c>
      <c r="D114" s="1">
        <v>10</v>
      </c>
      <c r="V114" s="1">
        <v>0</v>
      </c>
      <c r="W114" s="11">
        <v>0.43356643356643354</v>
      </c>
      <c r="X114" s="1">
        <v>1</v>
      </c>
      <c r="Y114" s="1">
        <v>0.7142857142857143</v>
      </c>
      <c r="Z114" s="1">
        <v>4</v>
      </c>
      <c r="AA114" s="1">
        <v>0.25454545454545452</v>
      </c>
      <c r="AB114" s="1">
        <v>3</v>
      </c>
      <c r="AC114" s="1">
        <v>0</v>
      </c>
      <c r="AD114" s="1">
        <v>28.049999999999997</v>
      </c>
      <c r="AE114" s="1"/>
      <c r="AF114" s="5"/>
      <c r="AG114" s="9" t="s">
        <v>76</v>
      </c>
    </row>
    <row r="115" spans="1:33" ht="15" customHeight="1" x14ac:dyDescent="0.2">
      <c r="A115" t="s">
        <v>1</v>
      </c>
      <c r="B115" s="1">
        <v>2022</v>
      </c>
      <c r="C115" s="1">
        <v>7</v>
      </c>
      <c r="D115" s="1">
        <v>10</v>
      </c>
      <c r="E115" s="1"/>
      <c r="S115" s="1"/>
      <c r="V115" s="1">
        <v>0</v>
      </c>
      <c r="W115" s="11">
        <v>0.43314285714285716</v>
      </c>
      <c r="X115" s="1">
        <v>1</v>
      </c>
      <c r="Y115" s="1">
        <v>0.7142857142857143</v>
      </c>
      <c r="Z115" s="1">
        <v>4</v>
      </c>
      <c r="AA115" s="1">
        <v>0.25</v>
      </c>
      <c r="AB115" s="1">
        <v>3</v>
      </c>
      <c r="AC115" s="1">
        <v>0</v>
      </c>
      <c r="AD115" s="1">
        <v>28.049999999999997</v>
      </c>
      <c r="AE115" s="1"/>
      <c r="AF115" s="5"/>
      <c r="AG115" s="1"/>
    </row>
    <row r="116" spans="1:33" ht="15" customHeight="1" x14ac:dyDescent="0.2">
      <c r="A116" t="s">
        <v>2</v>
      </c>
      <c r="B116" s="1">
        <v>1996</v>
      </c>
      <c r="C116" s="1">
        <v>4</v>
      </c>
      <c r="D116" s="1">
        <v>12</v>
      </c>
      <c r="V116" s="1">
        <v>0</v>
      </c>
      <c r="W116" s="11">
        <v>0.25</v>
      </c>
      <c r="X116" s="1">
        <v>0</v>
      </c>
      <c r="Y116" s="1">
        <v>0</v>
      </c>
      <c r="Z116" s="1">
        <v>0</v>
      </c>
      <c r="AA116" s="1">
        <v>0</v>
      </c>
      <c r="AB116" s="1">
        <v>0</v>
      </c>
      <c r="AC116" s="1">
        <v>22.5</v>
      </c>
      <c r="AD116" s="1">
        <v>22.5</v>
      </c>
      <c r="AE116" s="1"/>
      <c r="AF116" s="5"/>
      <c r="AG116" s="1"/>
    </row>
    <row r="117" spans="1:33" ht="15" customHeight="1" x14ac:dyDescent="0.2">
      <c r="A117" t="s">
        <v>2</v>
      </c>
      <c r="B117" s="1">
        <v>1997</v>
      </c>
      <c r="C117" s="1">
        <v>6</v>
      </c>
      <c r="D117" s="1">
        <v>9</v>
      </c>
      <c r="E117">
        <v>1</v>
      </c>
      <c r="S117">
        <v>1</v>
      </c>
      <c r="V117" s="1">
        <v>0.1</v>
      </c>
      <c r="W117" s="11">
        <v>0.328125</v>
      </c>
      <c r="X117" s="1">
        <v>0</v>
      </c>
      <c r="Y117" s="1">
        <v>0</v>
      </c>
      <c r="Z117" s="1">
        <v>0</v>
      </c>
      <c r="AA117" s="1">
        <v>0</v>
      </c>
      <c r="AB117" s="1">
        <v>0</v>
      </c>
      <c r="AC117" s="1">
        <v>22.3</v>
      </c>
      <c r="AD117" s="1">
        <v>22.400000000000002</v>
      </c>
      <c r="AE117" s="1"/>
      <c r="AF117" s="5"/>
    </row>
    <row r="118" spans="1:33" ht="15" customHeight="1" x14ac:dyDescent="0.2">
      <c r="A118" t="s">
        <v>2</v>
      </c>
      <c r="B118" s="1">
        <v>1998</v>
      </c>
      <c r="C118" s="1">
        <v>6</v>
      </c>
      <c r="D118" s="1">
        <v>10</v>
      </c>
      <c r="F118" s="1"/>
      <c r="H118" s="1"/>
      <c r="I118" s="1"/>
      <c r="K118" s="1"/>
      <c r="M118" s="1"/>
      <c r="Q118" s="1"/>
      <c r="V118" s="1">
        <v>0</v>
      </c>
      <c r="W118" s="11">
        <v>0.34375</v>
      </c>
      <c r="X118" s="1">
        <v>0</v>
      </c>
      <c r="Y118" s="1">
        <v>0</v>
      </c>
      <c r="Z118" s="1">
        <v>0</v>
      </c>
      <c r="AA118" s="1">
        <v>0</v>
      </c>
      <c r="AB118" s="1">
        <v>0</v>
      </c>
      <c r="AC118" s="1">
        <v>22.1</v>
      </c>
      <c r="AD118" s="1">
        <v>22.200000000000003</v>
      </c>
      <c r="AE118" s="1"/>
      <c r="AF118" s="5"/>
    </row>
    <row r="119" spans="1:33" ht="15" customHeight="1" x14ac:dyDescent="0.2">
      <c r="A119" t="s">
        <v>2</v>
      </c>
      <c r="B119" s="1">
        <v>1999</v>
      </c>
      <c r="C119" s="1">
        <v>8</v>
      </c>
      <c r="D119" s="1">
        <v>8</v>
      </c>
      <c r="F119" s="1"/>
      <c r="H119" s="1"/>
      <c r="I119" s="1"/>
      <c r="V119" s="1">
        <v>0</v>
      </c>
      <c r="W119" s="11">
        <v>0.3828125</v>
      </c>
      <c r="X119" s="1">
        <v>0</v>
      </c>
      <c r="Y119" s="1">
        <v>0</v>
      </c>
      <c r="Z119" s="1">
        <v>0</v>
      </c>
      <c r="AA119" s="1">
        <v>0</v>
      </c>
      <c r="AB119" s="1">
        <v>0</v>
      </c>
      <c r="AC119" s="1">
        <v>21.9</v>
      </c>
      <c r="AD119" s="1">
        <v>22</v>
      </c>
      <c r="AE119" s="1"/>
      <c r="AF119" s="5"/>
    </row>
    <row r="120" spans="1:33" ht="15" customHeight="1" x14ac:dyDescent="0.2">
      <c r="A120" t="s">
        <v>2</v>
      </c>
      <c r="B120" s="1">
        <v>2000</v>
      </c>
      <c r="C120" s="1">
        <v>12</v>
      </c>
      <c r="D120" s="1">
        <v>4</v>
      </c>
      <c r="F120">
        <v>1</v>
      </c>
      <c r="H120">
        <v>4</v>
      </c>
      <c r="I120">
        <v>0</v>
      </c>
      <c r="J120">
        <v>4</v>
      </c>
      <c r="K120">
        <v>1</v>
      </c>
      <c r="M120">
        <v>1</v>
      </c>
      <c r="Q120">
        <v>1</v>
      </c>
      <c r="V120" s="1">
        <v>13.25</v>
      </c>
      <c r="W120" s="11">
        <v>0.45624999999999999</v>
      </c>
      <c r="X120" s="1">
        <v>4</v>
      </c>
      <c r="Y120" s="1">
        <v>4</v>
      </c>
      <c r="Z120" s="1">
        <v>15</v>
      </c>
      <c r="AA120" s="1">
        <v>0.2</v>
      </c>
      <c r="AB120" s="1">
        <v>1</v>
      </c>
      <c r="AC120" s="1">
        <v>21.7</v>
      </c>
      <c r="AD120" s="1">
        <v>55.05</v>
      </c>
      <c r="AE120" s="1"/>
      <c r="AF120" s="5"/>
    </row>
    <row r="121" spans="1:33" ht="15" customHeight="1" x14ac:dyDescent="0.2">
      <c r="A121" t="s">
        <v>2</v>
      </c>
      <c r="B121" s="1">
        <v>2001</v>
      </c>
      <c r="C121" s="1">
        <v>10</v>
      </c>
      <c r="D121" s="1">
        <v>6</v>
      </c>
      <c r="F121" s="1">
        <v>1</v>
      </c>
      <c r="G121" s="1"/>
      <c r="H121" s="1">
        <v>1</v>
      </c>
      <c r="I121" s="1">
        <v>1</v>
      </c>
      <c r="J121">
        <v>2</v>
      </c>
      <c r="P121" s="1"/>
      <c r="Q121" s="1"/>
      <c r="S121" s="1"/>
      <c r="V121" s="1">
        <v>0.5</v>
      </c>
      <c r="W121" s="11">
        <v>0.484375</v>
      </c>
      <c r="X121" s="1">
        <v>5</v>
      </c>
      <c r="Y121" s="1">
        <v>2.5</v>
      </c>
      <c r="Z121" s="1">
        <v>15</v>
      </c>
      <c r="AA121" s="1">
        <v>0.33333333333333331</v>
      </c>
      <c r="AB121" s="1">
        <v>3</v>
      </c>
      <c r="AC121" s="1">
        <v>21.5</v>
      </c>
      <c r="AD121" s="1">
        <v>58.35</v>
      </c>
      <c r="AE121" s="1"/>
      <c r="AF121" s="5"/>
    </row>
    <row r="122" spans="1:33" ht="15" customHeight="1" x14ac:dyDescent="0.2">
      <c r="A122" t="s">
        <v>2</v>
      </c>
      <c r="B122" s="1">
        <v>2002</v>
      </c>
      <c r="C122" s="1">
        <v>7</v>
      </c>
      <c r="D122" s="1">
        <v>9</v>
      </c>
      <c r="Q122" s="1"/>
      <c r="V122" s="1">
        <v>0</v>
      </c>
      <c r="W122" s="11">
        <v>0.47767857142857145</v>
      </c>
      <c r="X122" s="1">
        <v>5</v>
      </c>
      <c r="Y122" s="1">
        <v>2.5</v>
      </c>
      <c r="Z122" s="1">
        <v>15</v>
      </c>
      <c r="AA122" s="1">
        <v>0.2857142857142857</v>
      </c>
      <c r="AB122" s="1">
        <v>3</v>
      </c>
      <c r="AC122" s="1">
        <v>21.3</v>
      </c>
      <c r="AD122" s="1">
        <v>58.150000000000006</v>
      </c>
      <c r="AE122" s="1"/>
      <c r="AF122" s="5"/>
    </row>
    <row r="123" spans="1:33" ht="15" customHeight="1" x14ac:dyDescent="0.2">
      <c r="A123" t="s">
        <v>2</v>
      </c>
      <c r="B123" s="1">
        <v>2003</v>
      </c>
      <c r="C123" s="1">
        <v>10</v>
      </c>
      <c r="D123" s="1">
        <v>6</v>
      </c>
      <c r="F123">
        <v>1</v>
      </c>
      <c r="G123">
        <v>1</v>
      </c>
      <c r="H123">
        <v>0</v>
      </c>
      <c r="I123">
        <v>1</v>
      </c>
      <c r="J123">
        <v>1</v>
      </c>
      <c r="P123">
        <v>1</v>
      </c>
      <c r="Q123">
        <v>1</v>
      </c>
      <c r="S123">
        <v>1</v>
      </c>
      <c r="V123" s="1">
        <v>0.7</v>
      </c>
      <c r="W123" s="11">
        <v>0.49609375</v>
      </c>
      <c r="X123" s="1">
        <v>5</v>
      </c>
      <c r="Y123" s="1">
        <v>1.6666666666666667</v>
      </c>
      <c r="Z123" s="1">
        <v>15</v>
      </c>
      <c r="AA123" s="1">
        <v>0.375</v>
      </c>
      <c r="AB123" s="1">
        <v>7</v>
      </c>
      <c r="AC123" s="1">
        <v>21.1</v>
      </c>
      <c r="AD123" s="1">
        <v>62.65</v>
      </c>
      <c r="AE123" s="1"/>
      <c r="AF123" s="5"/>
    </row>
    <row r="124" spans="1:33" ht="15" customHeight="1" x14ac:dyDescent="0.2">
      <c r="A124" t="s">
        <v>2</v>
      </c>
      <c r="B124" s="1">
        <v>2004</v>
      </c>
      <c r="C124" s="1">
        <v>9</v>
      </c>
      <c r="D124" s="1">
        <v>7</v>
      </c>
      <c r="F124" s="1"/>
      <c r="G124" s="1"/>
      <c r="H124" s="1"/>
      <c r="I124" s="1"/>
      <c r="Q124">
        <v>1</v>
      </c>
      <c r="V124" s="1">
        <v>0.25</v>
      </c>
      <c r="W124" s="11">
        <v>0.50347222222222221</v>
      </c>
      <c r="X124" s="1">
        <v>10</v>
      </c>
      <c r="Y124" s="1">
        <v>1.6666666666666667</v>
      </c>
      <c r="Z124" s="1">
        <v>15</v>
      </c>
      <c r="AA124" s="1">
        <v>0.33333333333333331</v>
      </c>
      <c r="AB124" s="1">
        <v>3</v>
      </c>
      <c r="AC124" s="1">
        <v>20.9</v>
      </c>
      <c r="AD124" s="1">
        <v>63.699999999999996</v>
      </c>
      <c r="AE124" s="1"/>
      <c r="AF124" s="5"/>
    </row>
    <row r="125" spans="1:33" ht="15" customHeight="1" x14ac:dyDescent="0.2">
      <c r="A125" t="s">
        <v>2</v>
      </c>
      <c r="B125" s="1">
        <v>2005</v>
      </c>
      <c r="C125" s="1">
        <v>6</v>
      </c>
      <c r="D125" s="1">
        <v>10</v>
      </c>
      <c r="V125" s="1">
        <v>0</v>
      </c>
      <c r="W125" s="11">
        <v>0.49062499999999998</v>
      </c>
      <c r="X125" s="1">
        <v>5</v>
      </c>
      <c r="Y125" s="1">
        <v>1.6666666666666667</v>
      </c>
      <c r="Z125" s="1">
        <v>15</v>
      </c>
      <c r="AA125" s="1">
        <v>0.3</v>
      </c>
      <c r="AB125" s="1">
        <v>3</v>
      </c>
      <c r="AC125" s="1">
        <v>20.7</v>
      </c>
      <c r="AD125" s="1">
        <v>58.5</v>
      </c>
      <c r="AE125" s="1"/>
      <c r="AF125" s="5"/>
    </row>
    <row r="126" spans="1:33" ht="15" customHeight="1" x14ac:dyDescent="0.2">
      <c r="A126" t="s">
        <v>2</v>
      </c>
      <c r="B126" s="1">
        <v>2006</v>
      </c>
      <c r="C126" s="1">
        <v>13</v>
      </c>
      <c r="D126" s="1">
        <v>3</v>
      </c>
      <c r="F126" s="1">
        <v>1</v>
      </c>
      <c r="G126">
        <v>1</v>
      </c>
      <c r="H126" s="1">
        <v>0</v>
      </c>
      <c r="I126" s="1">
        <v>1</v>
      </c>
      <c r="J126">
        <v>2</v>
      </c>
      <c r="L126" s="1"/>
      <c r="V126" s="1">
        <v>0.1</v>
      </c>
      <c r="W126" s="11">
        <v>0.51988636363636365</v>
      </c>
      <c r="X126" s="1">
        <v>10</v>
      </c>
      <c r="Y126" s="1">
        <v>1.25</v>
      </c>
      <c r="Z126" s="1">
        <v>12</v>
      </c>
      <c r="AA126" s="1">
        <v>0.36363636363636365</v>
      </c>
      <c r="AB126" s="1">
        <v>7</v>
      </c>
      <c r="AC126" s="1">
        <v>20.5</v>
      </c>
      <c r="AD126" s="1">
        <v>64.400000000000006</v>
      </c>
      <c r="AE126" s="1"/>
      <c r="AF126" s="5"/>
    </row>
    <row r="127" spans="1:33" ht="15" customHeight="1" x14ac:dyDescent="0.2">
      <c r="A127" t="s">
        <v>2</v>
      </c>
      <c r="B127" s="1">
        <v>2007</v>
      </c>
      <c r="C127" s="1">
        <v>5</v>
      </c>
      <c r="D127" s="1">
        <v>11</v>
      </c>
      <c r="F127" s="1"/>
      <c r="H127" s="1"/>
      <c r="I127" s="1"/>
      <c r="V127" s="1">
        <v>0</v>
      </c>
      <c r="W127" s="11">
        <v>0.50260416666666663</v>
      </c>
      <c r="X127" s="1">
        <v>10</v>
      </c>
      <c r="Y127" s="1">
        <v>1.25</v>
      </c>
      <c r="Z127" s="1">
        <v>12</v>
      </c>
      <c r="AA127" s="1">
        <v>0.33333333333333331</v>
      </c>
      <c r="AB127" s="1">
        <v>3</v>
      </c>
      <c r="AC127" s="1">
        <v>20.3</v>
      </c>
      <c r="AD127" s="1">
        <v>60.2</v>
      </c>
      <c r="AE127" s="1"/>
      <c r="AF127" s="5"/>
    </row>
    <row r="128" spans="1:33" ht="15" customHeight="1" x14ac:dyDescent="0.2">
      <c r="A128" t="s">
        <v>2</v>
      </c>
      <c r="B128" s="1">
        <v>2008</v>
      </c>
      <c r="C128" s="1">
        <v>11</v>
      </c>
      <c r="D128" s="1">
        <v>5</v>
      </c>
      <c r="F128" s="1">
        <v>1</v>
      </c>
      <c r="H128" s="1">
        <v>2</v>
      </c>
      <c r="I128" s="1">
        <v>1</v>
      </c>
      <c r="J128">
        <v>3</v>
      </c>
      <c r="L128">
        <v>1</v>
      </c>
      <c r="V128" s="1">
        <v>3</v>
      </c>
      <c r="W128" s="11">
        <v>0.51682692307692313</v>
      </c>
      <c r="X128" s="1">
        <v>10</v>
      </c>
      <c r="Y128" s="1">
        <v>1.4</v>
      </c>
      <c r="Z128" s="1">
        <v>12</v>
      </c>
      <c r="AA128" s="1">
        <v>0.38461538461538464</v>
      </c>
      <c r="AB128" s="1">
        <v>7</v>
      </c>
      <c r="AC128" s="1">
        <v>20.100000000000001</v>
      </c>
      <c r="AD128" s="1">
        <v>67</v>
      </c>
      <c r="AE128" s="1"/>
      <c r="AF128" s="5"/>
    </row>
    <row r="129" spans="1:32" ht="15" customHeight="1" x14ac:dyDescent="0.2">
      <c r="A129" t="s">
        <v>2</v>
      </c>
      <c r="B129" s="1">
        <v>2009</v>
      </c>
      <c r="C129" s="1">
        <v>9</v>
      </c>
      <c r="D129" s="1">
        <v>7</v>
      </c>
      <c r="F129" s="1">
        <v>1</v>
      </c>
      <c r="G129" s="1"/>
      <c r="H129" s="1">
        <v>1</v>
      </c>
      <c r="I129" s="1">
        <v>1</v>
      </c>
      <c r="J129">
        <v>2</v>
      </c>
      <c r="L129" s="1"/>
      <c r="Q129" s="1"/>
      <c r="V129" s="1">
        <v>0.5</v>
      </c>
      <c r="W129" s="11">
        <v>0.5200892857142857</v>
      </c>
      <c r="X129" s="1">
        <v>10</v>
      </c>
      <c r="Y129" s="1">
        <v>1.3333333333333333</v>
      </c>
      <c r="Z129" s="1">
        <v>12</v>
      </c>
      <c r="AA129" s="1">
        <v>0.42857142857142855</v>
      </c>
      <c r="AB129" s="1">
        <v>10</v>
      </c>
      <c r="AC129" s="1">
        <v>19.899999999999999</v>
      </c>
      <c r="AD129" s="1">
        <v>70.3</v>
      </c>
      <c r="AE129" s="1"/>
      <c r="AF129" s="5"/>
    </row>
    <row r="130" spans="1:32" ht="15" customHeight="1" x14ac:dyDescent="0.2">
      <c r="A130" t="s">
        <v>2</v>
      </c>
      <c r="B130" s="1">
        <v>2010</v>
      </c>
      <c r="C130" s="1">
        <v>12</v>
      </c>
      <c r="D130" s="1">
        <v>4</v>
      </c>
      <c r="F130" s="1">
        <v>1</v>
      </c>
      <c r="G130" s="1"/>
      <c r="H130" s="1">
        <v>1</v>
      </c>
      <c r="I130" s="1">
        <v>1</v>
      </c>
      <c r="J130">
        <v>2</v>
      </c>
      <c r="K130" s="1"/>
      <c r="M130" s="1"/>
      <c r="V130" s="1">
        <v>0.5</v>
      </c>
      <c r="W130" s="11">
        <v>0.53541666666666665</v>
      </c>
      <c r="X130" s="1">
        <v>11.25</v>
      </c>
      <c r="Y130" s="1">
        <v>1.2857142857142858</v>
      </c>
      <c r="Z130" s="1">
        <v>12</v>
      </c>
      <c r="AA130" s="1">
        <v>0.46666666666666667</v>
      </c>
      <c r="AB130" s="1">
        <v>12</v>
      </c>
      <c r="AC130" s="1">
        <v>19.7</v>
      </c>
      <c r="AD130" s="1">
        <v>73.849999999999994</v>
      </c>
      <c r="AE130" s="1"/>
      <c r="AF130" s="5"/>
    </row>
    <row r="131" spans="1:32" ht="15" customHeight="1" x14ac:dyDescent="0.2">
      <c r="A131" t="s">
        <v>2</v>
      </c>
      <c r="B131" s="1">
        <v>2011</v>
      </c>
      <c r="C131" s="1">
        <v>12</v>
      </c>
      <c r="D131" s="1">
        <v>4</v>
      </c>
      <c r="F131">
        <v>1</v>
      </c>
      <c r="G131">
        <v>1</v>
      </c>
      <c r="H131">
        <v>1</v>
      </c>
      <c r="I131">
        <v>1</v>
      </c>
      <c r="J131">
        <v>3</v>
      </c>
      <c r="L131">
        <v>1</v>
      </c>
      <c r="Q131">
        <v>1</v>
      </c>
      <c r="V131" s="1">
        <v>2.85</v>
      </c>
      <c r="W131" s="11">
        <v>0.548828125</v>
      </c>
      <c r="X131" s="1">
        <v>11.25</v>
      </c>
      <c r="Y131" s="1">
        <v>1.25</v>
      </c>
      <c r="Z131" s="1">
        <v>12</v>
      </c>
      <c r="AA131" s="1">
        <v>0.5</v>
      </c>
      <c r="AB131" s="1">
        <v>15</v>
      </c>
      <c r="AC131" s="1">
        <v>19.5</v>
      </c>
      <c r="AD131" s="1">
        <v>79.5</v>
      </c>
      <c r="AE131" s="1"/>
      <c r="AF131" s="5"/>
    </row>
    <row r="132" spans="1:32" ht="15" customHeight="1" x14ac:dyDescent="0.2">
      <c r="A132" t="s">
        <v>2</v>
      </c>
      <c r="B132" s="1">
        <v>2012</v>
      </c>
      <c r="C132" s="1">
        <v>10</v>
      </c>
      <c r="D132" s="1">
        <v>6</v>
      </c>
      <c r="F132" s="1">
        <v>1</v>
      </c>
      <c r="G132">
        <v>1</v>
      </c>
      <c r="H132" s="1">
        <v>4</v>
      </c>
      <c r="I132" s="1">
        <v>0</v>
      </c>
      <c r="J132">
        <v>4</v>
      </c>
      <c r="K132">
        <v>1</v>
      </c>
      <c r="M132">
        <v>1</v>
      </c>
      <c r="V132" s="1">
        <v>13.1</v>
      </c>
      <c r="W132" s="11">
        <v>0.5533088235294118</v>
      </c>
      <c r="X132" s="1">
        <v>12.5</v>
      </c>
      <c r="Y132" s="1">
        <v>1.5555555555555556</v>
      </c>
      <c r="Z132" s="1">
        <v>15</v>
      </c>
      <c r="AA132" s="1">
        <v>0.52941176470588236</v>
      </c>
      <c r="AB132" s="1">
        <v>15</v>
      </c>
      <c r="AC132" s="1">
        <v>19.3</v>
      </c>
      <c r="AD132" s="1">
        <v>96.649999999999991</v>
      </c>
      <c r="AE132" s="1"/>
      <c r="AF132" s="5"/>
    </row>
    <row r="133" spans="1:32" ht="15" customHeight="1" x14ac:dyDescent="0.2">
      <c r="A133" t="s">
        <v>2</v>
      </c>
      <c r="B133" s="1">
        <v>2013</v>
      </c>
      <c r="C133" s="1">
        <v>8</v>
      </c>
      <c r="D133" s="1">
        <v>8</v>
      </c>
      <c r="V133" s="1">
        <v>0</v>
      </c>
      <c r="W133" s="11">
        <v>0.55034722222222221</v>
      </c>
      <c r="X133" s="1">
        <v>12.5</v>
      </c>
      <c r="Y133" s="1">
        <v>1.5555555555555556</v>
      </c>
      <c r="Z133" s="1">
        <v>15</v>
      </c>
      <c r="AA133" s="1">
        <v>0.5</v>
      </c>
      <c r="AB133" s="1">
        <v>15</v>
      </c>
      <c r="AC133" s="1">
        <v>19.100000000000001</v>
      </c>
      <c r="AD133" s="1">
        <v>96.449999999999989</v>
      </c>
      <c r="AE133" s="1"/>
      <c r="AF133" s="5"/>
    </row>
    <row r="134" spans="1:32" ht="15" customHeight="1" x14ac:dyDescent="0.2">
      <c r="A134" t="s">
        <v>2</v>
      </c>
      <c r="B134" s="1">
        <v>2014</v>
      </c>
      <c r="C134" s="1">
        <v>10</v>
      </c>
      <c r="D134" s="1">
        <v>6</v>
      </c>
      <c r="F134">
        <v>1</v>
      </c>
      <c r="H134">
        <v>1</v>
      </c>
      <c r="I134">
        <v>1</v>
      </c>
      <c r="J134">
        <v>2</v>
      </c>
      <c r="V134" s="1">
        <v>0.5</v>
      </c>
      <c r="W134" s="11">
        <v>0.55427631578947367</v>
      </c>
      <c r="X134" s="1">
        <v>12.5</v>
      </c>
      <c r="Y134" s="1">
        <v>1.5</v>
      </c>
      <c r="Z134" s="1">
        <v>15</v>
      </c>
      <c r="AA134" s="1">
        <v>0.52631578947368418</v>
      </c>
      <c r="AB134" s="1">
        <v>15</v>
      </c>
      <c r="AC134" s="1">
        <v>18.899999999999999</v>
      </c>
      <c r="AD134" s="1">
        <v>96.75</v>
      </c>
      <c r="AE134" s="1"/>
      <c r="AF134" s="5"/>
    </row>
    <row r="135" spans="1:32" ht="15" customHeight="1" x14ac:dyDescent="0.2">
      <c r="A135" t="s">
        <v>2</v>
      </c>
      <c r="B135" s="1">
        <v>2015</v>
      </c>
      <c r="C135" s="1">
        <v>5</v>
      </c>
      <c r="D135" s="1">
        <v>11</v>
      </c>
      <c r="V135" s="1">
        <v>0</v>
      </c>
      <c r="W135" s="11">
        <v>0.54218750000000004</v>
      </c>
      <c r="X135" s="1">
        <v>11.25</v>
      </c>
      <c r="Y135" s="1">
        <v>1.5</v>
      </c>
      <c r="Z135" s="1">
        <v>15</v>
      </c>
      <c r="AA135" s="1">
        <v>0.5</v>
      </c>
      <c r="AB135" s="1">
        <v>15</v>
      </c>
      <c r="AC135" s="1">
        <v>18.7</v>
      </c>
      <c r="AD135" s="1">
        <v>95.3</v>
      </c>
      <c r="AE135" s="1"/>
      <c r="AF135" s="5"/>
    </row>
    <row r="136" spans="1:32" ht="15" customHeight="1" x14ac:dyDescent="0.2">
      <c r="A136" t="s">
        <v>2</v>
      </c>
      <c r="B136" s="1">
        <v>2016</v>
      </c>
      <c r="C136" s="1">
        <v>8</v>
      </c>
      <c r="D136" s="1">
        <v>8</v>
      </c>
      <c r="F136" s="1"/>
      <c r="G136" s="1"/>
      <c r="H136" s="1"/>
      <c r="I136" s="1"/>
      <c r="V136" s="1">
        <v>0</v>
      </c>
      <c r="W136" s="11">
        <v>0.5401785714285714</v>
      </c>
      <c r="X136" s="1">
        <v>11.25</v>
      </c>
      <c r="Y136" s="1">
        <v>1.5</v>
      </c>
      <c r="Z136" s="1">
        <v>15</v>
      </c>
      <c r="AA136" s="1">
        <v>0.47619047619047616</v>
      </c>
      <c r="AB136" s="1">
        <v>12</v>
      </c>
      <c r="AC136" s="1">
        <v>18.5</v>
      </c>
      <c r="AD136" s="1">
        <v>92.1</v>
      </c>
      <c r="AE136" s="1"/>
      <c r="AF136" s="5"/>
    </row>
    <row r="137" spans="1:32" ht="15" customHeight="1" x14ac:dyDescent="0.2">
      <c r="A137" t="s">
        <v>2</v>
      </c>
      <c r="B137" s="1">
        <v>2017</v>
      </c>
      <c r="C137" s="1">
        <v>9</v>
      </c>
      <c r="D137" s="1">
        <v>7</v>
      </c>
      <c r="F137" s="1"/>
      <c r="G137" s="1"/>
      <c r="H137" s="1"/>
      <c r="I137" s="1"/>
      <c r="O137" s="1"/>
      <c r="T137" s="1"/>
      <c r="V137" s="1">
        <v>0</v>
      </c>
      <c r="W137" s="11">
        <v>0.54119318181818177</v>
      </c>
      <c r="X137" s="1">
        <v>11.25</v>
      </c>
      <c r="Y137" s="1">
        <v>1.5</v>
      </c>
      <c r="Z137" s="1">
        <v>15</v>
      </c>
      <c r="AA137" s="1">
        <v>0.45454545454545453</v>
      </c>
      <c r="AB137" s="1">
        <v>12</v>
      </c>
      <c r="AC137" s="1">
        <v>18.3</v>
      </c>
      <c r="AD137" s="1">
        <v>91.899999999999991</v>
      </c>
      <c r="AE137" s="1"/>
      <c r="AF137" s="5"/>
    </row>
    <row r="138" spans="1:32" ht="15" customHeight="1" x14ac:dyDescent="0.2">
      <c r="A138" t="s">
        <v>2</v>
      </c>
      <c r="B138" s="1">
        <v>2018</v>
      </c>
      <c r="C138" s="1">
        <v>10</v>
      </c>
      <c r="D138" s="1">
        <v>6</v>
      </c>
      <c r="F138" s="1">
        <v>1</v>
      </c>
      <c r="G138">
        <v>1</v>
      </c>
      <c r="H138" s="1">
        <v>0</v>
      </c>
      <c r="I138" s="1">
        <v>1</v>
      </c>
      <c r="J138">
        <v>1</v>
      </c>
      <c r="V138" s="1">
        <v>0.1</v>
      </c>
      <c r="W138" s="11">
        <v>0.54483695652173914</v>
      </c>
      <c r="X138" s="1">
        <v>11.25</v>
      </c>
      <c r="Y138" s="1">
        <v>1.3636363636363635</v>
      </c>
      <c r="Z138" s="1">
        <v>12</v>
      </c>
      <c r="AA138" s="1">
        <v>0.47826086956521741</v>
      </c>
      <c r="AB138" s="1">
        <v>12</v>
      </c>
      <c r="AC138" s="1">
        <v>18.100000000000001</v>
      </c>
      <c r="AD138" s="1">
        <v>88.800000000000011</v>
      </c>
      <c r="AE138" s="1"/>
      <c r="AF138" s="5"/>
    </row>
    <row r="139" spans="1:32" ht="15" customHeight="1" x14ac:dyDescent="0.2">
      <c r="A139" t="s">
        <v>2</v>
      </c>
      <c r="B139" s="1">
        <v>2019</v>
      </c>
      <c r="C139" s="1">
        <v>14</v>
      </c>
      <c r="D139" s="1">
        <v>2</v>
      </c>
      <c r="F139">
        <v>1</v>
      </c>
      <c r="G139">
        <v>1</v>
      </c>
      <c r="H139">
        <v>0</v>
      </c>
      <c r="I139">
        <v>1</v>
      </c>
      <c r="J139">
        <v>2</v>
      </c>
      <c r="O139">
        <v>1</v>
      </c>
      <c r="T139">
        <v>1</v>
      </c>
      <c r="V139" s="1">
        <v>0.7</v>
      </c>
      <c r="W139" s="11">
        <v>0.55859375</v>
      </c>
      <c r="X139" s="1">
        <v>12.5</v>
      </c>
      <c r="Y139" s="1">
        <v>1.25</v>
      </c>
      <c r="Z139" s="1">
        <v>12</v>
      </c>
      <c r="AA139" s="1">
        <v>0.5</v>
      </c>
      <c r="AB139" s="1">
        <v>15</v>
      </c>
      <c r="AC139" s="1">
        <v>17.899999999999999</v>
      </c>
      <c r="AD139" s="1">
        <v>93.550000000000011</v>
      </c>
      <c r="AE139" s="1"/>
      <c r="AF139" s="5"/>
    </row>
    <row r="140" spans="1:32" ht="15" customHeight="1" x14ac:dyDescent="0.2">
      <c r="A140" t="s">
        <v>2</v>
      </c>
      <c r="B140" s="1">
        <v>2020</v>
      </c>
      <c r="C140" s="1">
        <v>11</v>
      </c>
      <c r="D140" s="1">
        <v>5</v>
      </c>
      <c r="E140" s="1"/>
      <c r="F140" s="1">
        <v>1</v>
      </c>
      <c r="G140" s="1"/>
      <c r="H140" s="1">
        <v>1</v>
      </c>
      <c r="I140" s="1">
        <v>1</v>
      </c>
      <c r="J140">
        <v>2</v>
      </c>
      <c r="L140" s="1"/>
      <c r="R140" s="1"/>
      <c r="V140" s="1">
        <v>0.5</v>
      </c>
      <c r="W140" s="11">
        <v>0.56374999999999997</v>
      </c>
      <c r="X140" s="1">
        <v>12.5</v>
      </c>
      <c r="Y140" s="1">
        <v>1.2307692307692308</v>
      </c>
      <c r="Z140" s="1">
        <v>10</v>
      </c>
      <c r="AA140" s="1">
        <v>0.52</v>
      </c>
      <c r="AB140" s="1">
        <v>15</v>
      </c>
      <c r="AC140" s="1">
        <v>17.7</v>
      </c>
      <c r="AD140" s="1">
        <v>91.850000000000009</v>
      </c>
      <c r="AE140" s="1"/>
      <c r="AF140" s="5"/>
    </row>
    <row r="141" spans="1:32" ht="15" customHeight="1" x14ac:dyDescent="0.2">
      <c r="A141" t="s">
        <v>2</v>
      </c>
      <c r="B141" s="1">
        <v>2021</v>
      </c>
      <c r="C141" s="1">
        <v>8</v>
      </c>
      <c r="D141" s="1">
        <v>9</v>
      </c>
      <c r="V141" s="1">
        <v>0</v>
      </c>
      <c r="W141" s="11">
        <v>0.55995203836930452</v>
      </c>
      <c r="X141" s="1">
        <v>12.5</v>
      </c>
      <c r="Y141" s="1">
        <v>1.2307692307692308</v>
      </c>
      <c r="Z141" s="1">
        <v>10</v>
      </c>
      <c r="AA141" s="1">
        <v>0.5</v>
      </c>
      <c r="AB141" s="1">
        <v>15</v>
      </c>
      <c r="AC141" s="1">
        <v>17.5</v>
      </c>
      <c r="AD141" s="1">
        <v>91.65</v>
      </c>
      <c r="AE141" s="1"/>
      <c r="AF141" s="5"/>
    </row>
    <row r="142" spans="1:32" ht="15" customHeight="1" x14ac:dyDescent="0.2">
      <c r="A142" t="s">
        <v>2</v>
      </c>
      <c r="B142" s="1">
        <v>2022</v>
      </c>
      <c r="C142" s="1">
        <v>10</v>
      </c>
      <c r="D142" s="1">
        <v>7</v>
      </c>
      <c r="E142" s="1"/>
      <c r="F142">
        <v>1</v>
      </c>
      <c r="H142">
        <v>0</v>
      </c>
      <c r="I142">
        <v>1</v>
      </c>
      <c r="J142">
        <v>1</v>
      </c>
      <c r="V142" s="1">
        <v>0</v>
      </c>
      <c r="W142" s="11">
        <v>0.56105990783410142</v>
      </c>
      <c r="X142" s="1">
        <v>12.5</v>
      </c>
      <c r="Y142" s="1">
        <v>1.1428571428571428</v>
      </c>
      <c r="Z142" s="1">
        <v>10</v>
      </c>
      <c r="AA142" s="1">
        <v>0.51851851851851849</v>
      </c>
      <c r="AB142" s="1">
        <v>15</v>
      </c>
      <c r="AC142" s="1">
        <v>17.3</v>
      </c>
      <c r="AD142" s="1">
        <v>91.45</v>
      </c>
      <c r="AE142" s="1"/>
      <c r="AF142" s="5"/>
    </row>
    <row r="143" spans="1:32" ht="15" customHeight="1" x14ac:dyDescent="0.2">
      <c r="A143" t="s">
        <v>3</v>
      </c>
      <c r="B143" s="1">
        <v>1966</v>
      </c>
      <c r="C143" s="1">
        <v>9</v>
      </c>
      <c r="D143" s="1">
        <v>4</v>
      </c>
      <c r="E143">
        <v>1</v>
      </c>
      <c r="F143">
        <v>1</v>
      </c>
      <c r="G143">
        <v>1</v>
      </c>
      <c r="H143">
        <v>1</v>
      </c>
      <c r="I143">
        <v>1</v>
      </c>
      <c r="J143">
        <v>3</v>
      </c>
      <c r="L143">
        <v>1</v>
      </c>
      <c r="R143">
        <v>1</v>
      </c>
      <c r="V143" s="1">
        <v>2.7</v>
      </c>
      <c r="W143" s="11">
        <v>0.6785714285714286</v>
      </c>
      <c r="X143" s="1">
        <v>5</v>
      </c>
      <c r="Y143" s="1">
        <v>1</v>
      </c>
      <c r="Z143" s="1">
        <v>5</v>
      </c>
      <c r="AA143" s="1">
        <v>1</v>
      </c>
      <c r="AB143" s="1">
        <v>15</v>
      </c>
      <c r="AC143" s="1">
        <v>0</v>
      </c>
      <c r="AD143" s="1">
        <v>27.7</v>
      </c>
      <c r="AE143" s="1"/>
      <c r="AF143" s="5"/>
    </row>
    <row r="144" spans="1:32" ht="15" customHeight="1" x14ac:dyDescent="0.2">
      <c r="A144" t="s">
        <v>3</v>
      </c>
      <c r="B144" s="1">
        <v>1967</v>
      </c>
      <c r="C144" s="1">
        <v>4</v>
      </c>
      <c r="D144" s="1">
        <v>10</v>
      </c>
      <c r="E144" s="1"/>
      <c r="R144" s="1"/>
      <c r="V144" s="1">
        <v>0</v>
      </c>
      <c r="W144" s="11">
        <v>0.48214285714285715</v>
      </c>
      <c r="X144" s="1">
        <v>5</v>
      </c>
      <c r="Y144" s="1">
        <v>1</v>
      </c>
      <c r="Z144" s="1">
        <v>5</v>
      </c>
      <c r="AA144" s="1">
        <v>0.5</v>
      </c>
      <c r="AB144" s="1">
        <v>10</v>
      </c>
      <c r="AC144" s="1">
        <v>0</v>
      </c>
      <c r="AD144" s="1">
        <v>22.7</v>
      </c>
      <c r="AE144" s="1"/>
      <c r="AF144" s="5"/>
    </row>
    <row r="145" spans="1:32" ht="15" customHeight="1" x14ac:dyDescent="0.2">
      <c r="A145" t="s">
        <v>3</v>
      </c>
      <c r="B145" s="1">
        <v>1968</v>
      </c>
      <c r="C145" s="1">
        <v>1</v>
      </c>
      <c r="D145" s="1">
        <v>12</v>
      </c>
      <c r="E145">
        <v>1</v>
      </c>
      <c r="V145" s="1">
        <v>0</v>
      </c>
      <c r="W145" s="11">
        <v>0.35714285714285715</v>
      </c>
      <c r="X145" s="1">
        <v>0</v>
      </c>
      <c r="Y145" s="1">
        <v>1</v>
      </c>
      <c r="Z145" s="1">
        <v>5</v>
      </c>
      <c r="AA145" s="1">
        <v>0.33333333333333331</v>
      </c>
      <c r="AB145" s="1">
        <v>3</v>
      </c>
      <c r="AC145" s="1">
        <v>0</v>
      </c>
      <c r="AD145" s="1">
        <v>10.7</v>
      </c>
      <c r="AE145" s="1"/>
      <c r="AF145" s="5"/>
    </row>
    <row r="146" spans="1:32" ht="15" customHeight="1" x14ac:dyDescent="0.2">
      <c r="A146" t="s">
        <v>3</v>
      </c>
      <c r="B146" s="1">
        <v>1969</v>
      </c>
      <c r="C146" s="1">
        <v>4</v>
      </c>
      <c r="D146" s="1">
        <v>10</v>
      </c>
      <c r="E146" s="1"/>
      <c r="V146" s="1">
        <v>0</v>
      </c>
      <c r="W146" s="11">
        <v>0.3392857142857143</v>
      </c>
      <c r="X146" s="1">
        <v>0</v>
      </c>
      <c r="Y146" s="1">
        <v>1</v>
      </c>
      <c r="Z146" s="1">
        <v>5</v>
      </c>
      <c r="AA146" s="1">
        <v>0.25</v>
      </c>
      <c r="AB146" s="1">
        <v>3</v>
      </c>
      <c r="AC146" s="1">
        <v>0</v>
      </c>
      <c r="AD146" s="1">
        <v>10.7</v>
      </c>
      <c r="AE146" s="1"/>
      <c r="AF146" s="5"/>
    </row>
    <row r="147" spans="1:32" ht="15" customHeight="1" x14ac:dyDescent="0.2">
      <c r="A147" t="s">
        <v>3</v>
      </c>
      <c r="B147" s="1">
        <v>1970</v>
      </c>
      <c r="C147" s="1">
        <v>3</v>
      </c>
      <c r="D147" s="1">
        <v>10</v>
      </c>
      <c r="E147">
        <v>1</v>
      </c>
      <c r="O147" s="1"/>
      <c r="P147" s="1"/>
      <c r="R147">
        <v>1</v>
      </c>
      <c r="V147" s="1">
        <v>0.1</v>
      </c>
      <c r="W147" s="11">
        <v>0.32142857142857145</v>
      </c>
      <c r="X147" s="1">
        <v>0</v>
      </c>
      <c r="Y147" s="1">
        <v>1</v>
      </c>
      <c r="Z147" s="1">
        <v>5</v>
      </c>
      <c r="AA147" s="1">
        <v>0.2</v>
      </c>
      <c r="AB147" s="1">
        <v>1</v>
      </c>
      <c r="AC147" s="1">
        <v>0</v>
      </c>
      <c r="AD147" s="1">
        <v>8.8000000000000007</v>
      </c>
      <c r="AE147" s="1"/>
      <c r="AF147" s="5"/>
    </row>
    <row r="148" spans="1:32" ht="15" customHeight="1" x14ac:dyDescent="0.2">
      <c r="A148" t="s">
        <v>3</v>
      </c>
      <c r="B148" s="1">
        <v>1971</v>
      </c>
      <c r="C148" s="1">
        <v>1</v>
      </c>
      <c r="D148" s="1">
        <v>13</v>
      </c>
      <c r="F148" s="1"/>
      <c r="H148" s="1"/>
      <c r="I148" s="1"/>
      <c r="V148" s="1">
        <v>0</v>
      </c>
      <c r="W148" s="11">
        <v>0.27976190476190477</v>
      </c>
      <c r="X148" s="1">
        <v>0</v>
      </c>
      <c r="Y148" s="1">
        <v>1</v>
      </c>
      <c r="Z148" s="1">
        <v>5</v>
      </c>
      <c r="AA148" s="1">
        <v>0.16666666666666666</v>
      </c>
      <c r="AB148" s="1">
        <v>0</v>
      </c>
      <c r="AC148" s="1">
        <v>0</v>
      </c>
      <c r="AD148" s="1">
        <v>7.8000000000000007</v>
      </c>
      <c r="AE148" s="1"/>
      <c r="AF148" s="5"/>
    </row>
    <row r="149" spans="1:32" ht="15" customHeight="1" x14ac:dyDescent="0.2">
      <c r="A149" t="s">
        <v>3</v>
      </c>
      <c r="B149" s="1">
        <v>1972</v>
      </c>
      <c r="C149" s="1">
        <v>4</v>
      </c>
      <c r="D149" s="1">
        <v>9</v>
      </c>
      <c r="E149">
        <v>1</v>
      </c>
      <c r="V149" s="1">
        <v>0</v>
      </c>
      <c r="W149" s="11">
        <v>0.2857142857142857</v>
      </c>
      <c r="X149" s="1">
        <v>0</v>
      </c>
      <c r="Y149" s="1">
        <v>1</v>
      </c>
      <c r="Z149" s="1">
        <v>5</v>
      </c>
      <c r="AA149" s="1">
        <v>0.14285714285714285</v>
      </c>
      <c r="AB149" s="1">
        <v>0</v>
      </c>
      <c r="AC149" s="1">
        <v>0</v>
      </c>
      <c r="AD149" s="1">
        <v>7.8000000000000007</v>
      </c>
      <c r="AE149" s="1"/>
      <c r="AF149" s="5"/>
    </row>
    <row r="150" spans="1:32" ht="15" customHeight="1" x14ac:dyDescent="0.2">
      <c r="A150" t="s">
        <v>3</v>
      </c>
      <c r="B150" s="1">
        <v>1973</v>
      </c>
      <c r="C150" s="1">
        <v>9</v>
      </c>
      <c r="D150" s="1">
        <v>5</v>
      </c>
      <c r="O150">
        <v>1</v>
      </c>
      <c r="P150">
        <v>1</v>
      </c>
      <c r="V150" s="1">
        <v>0.75</v>
      </c>
      <c r="W150" s="11">
        <v>0.33035714285714285</v>
      </c>
      <c r="X150" s="1">
        <v>0</v>
      </c>
      <c r="Y150" s="1">
        <v>1</v>
      </c>
      <c r="Z150" s="1">
        <v>5</v>
      </c>
      <c r="AA150" s="1">
        <v>0.125</v>
      </c>
      <c r="AB150" s="1">
        <v>0</v>
      </c>
      <c r="AC150" s="1">
        <v>0</v>
      </c>
      <c r="AD150" s="1">
        <v>8.5500000000000007</v>
      </c>
      <c r="AE150" s="1"/>
      <c r="AF150" s="5"/>
    </row>
    <row r="151" spans="1:32" ht="15" customHeight="1" x14ac:dyDescent="0.2">
      <c r="A151" t="s">
        <v>3</v>
      </c>
      <c r="B151" s="1">
        <v>1974</v>
      </c>
      <c r="C151" s="1">
        <v>9</v>
      </c>
      <c r="D151" s="1">
        <v>5</v>
      </c>
      <c r="F151">
        <v>1</v>
      </c>
      <c r="H151">
        <v>0</v>
      </c>
      <c r="I151">
        <v>1</v>
      </c>
      <c r="J151">
        <v>2</v>
      </c>
      <c r="V151" s="1">
        <v>0</v>
      </c>
      <c r="W151" s="11">
        <v>0.36507936507936506</v>
      </c>
      <c r="X151" s="1">
        <v>0</v>
      </c>
      <c r="Y151" s="1">
        <v>0.5</v>
      </c>
      <c r="Z151" s="1">
        <v>3</v>
      </c>
      <c r="AA151" s="1">
        <v>0.22222222222222221</v>
      </c>
      <c r="AB151" s="1">
        <v>1</v>
      </c>
      <c r="AC151" s="1">
        <v>0</v>
      </c>
      <c r="AD151" s="1">
        <v>7.5500000000000007</v>
      </c>
      <c r="AE151" s="1"/>
      <c r="AF151" s="5"/>
    </row>
    <row r="152" spans="1:32" ht="15" customHeight="1" x14ac:dyDescent="0.2">
      <c r="A152" t="s">
        <v>3</v>
      </c>
      <c r="B152" s="1">
        <v>1975</v>
      </c>
      <c r="C152" s="1">
        <v>8</v>
      </c>
      <c r="D152" s="1">
        <v>6</v>
      </c>
      <c r="V152" s="1">
        <v>0</v>
      </c>
      <c r="W152" s="11">
        <v>0.38571428571428573</v>
      </c>
      <c r="X152" s="1">
        <v>0</v>
      </c>
      <c r="Y152" s="1">
        <v>0.5</v>
      </c>
      <c r="Z152" s="1">
        <v>3</v>
      </c>
      <c r="AA152" s="1">
        <v>0.2</v>
      </c>
      <c r="AB152" s="1">
        <v>1</v>
      </c>
      <c r="AC152" s="1">
        <v>0</v>
      </c>
      <c r="AD152" s="1">
        <v>7.5500000000000007</v>
      </c>
      <c r="AE152" s="1"/>
      <c r="AF152" s="5"/>
    </row>
    <row r="153" spans="1:32" ht="15" customHeight="1" x14ac:dyDescent="0.2">
      <c r="A153" t="s">
        <v>3</v>
      </c>
      <c r="B153" s="1">
        <v>1976</v>
      </c>
      <c r="C153" s="1">
        <v>2</v>
      </c>
      <c r="D153" s="1">
        <v>12</v>
      </c>
      <c r="R153" s="1"/>
      <c r="S153" s="1"/>
      <c r="V153" s="1">
        <v>0</v>
      </c>
      <c r="W153" s="11">
        <v>0.36363636363636365</v>
      </c>
      <c r="X153" s="1">
        <v>0</v>
      </c>
      <c r="Y153" s="1">
        <v>0.5</v>
      </c>
      <c r="Z153" s="1">
        <v>3</v>
      </c>
      <c r="AA153" s="1">
        <v>0.18181818181818182</v>
      </c>
      <c r="AB153" s="1">
        <v>0</v>
      </c>
      <c r="AC153" s="1">
        <v>0</v>
      </c>
      <c r="AD153" s="1">
        <v>6.5500000000000007</v>
      </c>
      <c r="AE153" s="1"/>
      <c r="AF153" s="5"/>
    </row>
    <row r="154" spans="1:32" ht="15" customHeight="1" x14ac:dyDescent="0.2">
      <c r="A154" t="s">
        <v>3</v>
      </c>
      <c r="B154" s="1">
        <v>1977</v>
      </c>
      <c r="C154" s="1">
        <v>3</v>
      </c>
      <c r="D154" s="1">
        <v>11</v>
      </c>
      <c r="F154" s="1"/>
      <c r="G154" s="1"/>
      <c r="H154" s="1"/>
      <c r="I154" s="1"/>
      <c r="R154" s="1"/>
      <c r="T154" s="1"/>
      <c r="V154" s="1">
        <v>0</v>
      </c>
      <c r="W154" s="11">
        <v>0.35119047619047616</v>
      </c>
      <c r="X154" s="1">
        <v>0</v>
      </c>
      <c r="Y154" s="1">
        <v>0.5</v>
      </c>
      <c r="Z154" s="1">
        <v>3</v>
      </c>
      <c r="AA154" s="1">
        <v>0.16666666666666666</v>
      </c>
      <c r="AB154" s="1">
        <v>0</v>
      </c>
      <c r="AC154" s="1">
        <v>0</v>
      </c>
      <c r="AD154" s="1">
        <v>6.5500000000000007</v>
      </c>
      <c r="AE154" s="1"/>
      <c r="AF154" s="5"/>
    </row>
    <row r="155" spans="1:32" ht="15" customHeight="1" x14ac:dyDescent="0.2">
      <c r="A155" t="s">
        <v>3</v>
      </c>
      <c r="B155" s="1">
        <v>1978</v>
      </c>
      <c r="C155" s="1">
        <v>5</v>
      </c>
      <c r="D155" s="1">
        <v>11</v>
      </c>
      <c r="F155" s="1"/>
      <c r="H155" s="1"/>
      <c r="I155" s="1"/>
      <c r="V155" s="1">
        <v>0</v>
      </c>
      <c r="W155" s="11">
        <v>0.34782608695652173</v>
      </c>
      <c r="X155" s="1">
        <v>0</v>
      </c>
      <c r="Y155" s="1">
        <v>0.5</v>
      </c>
      <c r="Z155" s="1">
        <v>3</v>
      </c>
      <c r="AA155" s="1">
        <v>0.15384615384615385</v>
      </c>
      <c r="AB155" s="1">
        <v>0</v>
      </c>
      <c r="AC155" s="1">
        <v>0</v>
      </c>
      <c r="AD155" s="1">
        <v>6.5500000000000007</v>
      </c>
      <c r="AE155" s="1"/>
      <c r="AF155" s="5"/>
    </row>
    <row r="156" spans="1:32" ht="15" customHeight="1" x14ac:dyDescent="0.2">
      <c r="A156" t="s">
        <v>3</v>
      </c>
      <c r="B156" s="1">
        <v>1979</v>
      </c>
      <c r="C156" s="1">
        <v>7</v>
      </c>
      <c r="D156" s="1">
        <v>9</v>
      </c>
      <c r="R156">
        <v>1</v>
      </c>
      <c r="S156">
        <v>1</v>
      </c>
      <c r="V156" s="1">
        <v>0.2</v>
      </c>
      <c r="W156" s="11">
        <v>0.35499999999999998</v>
      </c>
      <c r="X156" s="1">
        <v>0</v>
      </c>
      <c r="Y156" s="1">
        <v>0.5</v>
      </c>
      <c r="Z156" s="1">
        <v>3</v>
      </c>
      <c r="AA156" s="1">
        <v>0.14285714285714285</v>
      </c>
      <c r="AB156" s="1">
        <v>0</v>
      </c>
      <c r="AC156" s="1">
        <v>0</v>
      </c>
      <c r="AD156" s="1">
        <v>6.75</v>
      </c>
      <c r="AE156" s="1"/>
      <c r="AF156" s="5"/>
    </row>
    <row r="157" spans="1:32" ht="15" customHeight="1" x14ac:dyDescent="0.2">
      <c r="A157" t="s">
        <v>3</v>
      </c>
      <c r="B157" s="1">
        <v>1980</v>
      </c>
      <c r="C157" s="1">
        <v>11</v>
      </c>
      <c r="D157" s="1">
        <v>5</v>
      </c>
      <c r="F157">
        <v>1</v>
      </c>
      <c r="G157">
        <v>1</v>
      </c>
      <c r="H157">
        <v>0</v>
      </c>
      <c r="I157">
        <v>1</v>
      </c>
      <c r="J157">
        <v>2</v>
      </c>
      <c r="R157">
        <v>1</v>
      </c>
      <c r="T157">
        <v>1</v>
      </c>
      <c r="V157" s="1">
        <v>0.30000000000000004</v>
      </c>
      <c r="W157" s="11">
        <v>0.37962962962962965</v>
      </c>
      <c r="X157" s="1">
        <v>0</v>
      </c>
      <c r="Y157" s="1">
        <v>0.33333333333333331</v>
      </c>
      <c r="Z157" s="1">
        <v>0</v>
      </c>
      <c r="AA157" s="1">
        <v>0.2</v>
      </c>
      <c r="AB157" s="1">
        <v>1</v>
      </c>
      <c r="AC157" s="1">
        <v>0</v>
      </c>
      <c r="AD157" s="1">
        <v>5.0500000000000007</v>
      </c>
      <c r="AE157" s="1"/>
      <c r="AF157" s="5"/>
    </row>
    <row r="158" spans="1:32" ht="15" customHeight="1" x14ac:dyDescent="0.2">
      <c r="A158" t="s">
        <v>3</v>
      </c>
      <c r="B158" s="1">
        <v>1981</v>
      </c>
      <c r="C158" s="1">
        <v>10</v>
      </c>
      <c r="D158" s="1">
        <v>6</v>
      </c>
      <c r="F158">
        <v>1</v>
      </c>
      <c r="H158">
        <v>1</v>
      </c>
      <c r="I158">
        <v>1</v>
      </c>
      <c r="J158">
        <v>2</v>
      </c>
      <c r="V158" s="1">
        <v>0.5</v>
      </c>
      <c r="W158" s="11">
        <v>0.39655172413793105</v>
      </c>
      <c r="X158" s="1">
        <v>0</v>
      </c>
      <c r="Y158" s="1">
        <v>0.5</v>
      </c>
      <c r="Z158" s="1">
        <v>3</v>
      </c>
      <c r="AA158" s="1">
        <v>0.25</v>
      </c>
      <c r="AB158" s="1">
        <v>3</v>
      </c>
      <c r="AC158" s="1">
        <v>0</v>
      </c>
      <c r="AD158" s="1">
        <v>10.55</v>
      </c>
      <c r="AE158" s="1"/>
      <c r="AF158" s="5"/>
    </row>
    <row r="159" spans="1:32" ht="15" customHeight="1" x14ac:dyDescent="0.2">
      <c r="A159" t="s">
        <v>3</v>
      </c>
      <c r="B159" s="1">
        <v>1982</v>
      </c>
      <c r="C159" s="1">
        <v>4</v>
      </c>
      <c r="D159" s="1">
        <v>5</v>
      </c>
      <c r="V159" s="1">
        <v>0</v>
      </c>
      <c r="W159" s="11">
        <v>0.39834024896265557</v>
      </c>
      <c r="X159" s="1">
        <v>0</v>
      </c>
      <c r="Y159" s="1">
        <v>0.5</v>
      </c>
      <c r="Z159" s="1">
        <v>3</v>
      </c>
      <c r="AA159" s="1">
        <v>0.23529411764705882</v>
      </c>
      <c r="AB159" s="1">
        <v>1</v>
      </c>
      <c r="AC159" s="1">
        <v>0</v>
      </c>
      <c r="AD159" s="1">
        <v>8.5500000000000007</v>
      </c>
      <c r="AE159" s="1"/>
      <c r="AF159" s="5"/>
    </row>
    <row r="160" spans="1:32" ht="15" customHeight="1" x14ac:dyDescent="0.2">
      <c r="A160" t="s">
        <v>3</v>
      </c>
      <c r="B160" s="1">
        <v>1983</v>
      </c>
      <c r="C160" s="1">
        <v>8</v>
      </c>
      <c r="D160" s="1">
        <v>8</v>
      </c>
      <c r="V160" s="1">
        <v>0</v>
      </c>
      <c r="W160" s="11">
        <v>0.40466926070038911</v>
      </c>
      <c r="X160" s="1">
        <v>1</v>
      </c>
      <c r="Y160" s="1">
        <v>0.5</v>
      </c>
      <c r="Z160" s="1">
        <v>3</v>
      </c>
      <c r="AA160" s="1">
        <v>0.22222222222222221</v>
      </c>
      <c r="AB160" s="1">
        <v>1</v>
      </c>
      <c r="AC160" s="1">
        <v>0</v>
      </c>
      <c r="AD160" s="1">
        <v>9.5500000000000007</v>
      </c>
      <c r="AE160" s="1"/>
      <c r="AF160" s="5"/>
    </row>
    <row r="161" spans="1:32" ht="15" customHeight="1" x14ac:dyDescent="0.2">
      <c r="A161" t="s">
        <v>3</v>
      </c>
      <c r="B161" s="1">
        <v>1984</v>
      </c>
      <c r="C161" s="1">
        <v>2</v>
      </c>
      <c r="D161" s="1">
        <v>14</v>
      </c>
      <c r="S161" s="1"/>
      <c r="V161" s="1">
        <v>0</v>
      </c>
      <c r="W161" s="11">
        <v>0.38827838827838829</v>
      </c>
      <c r="X161" s="1">
        <v>0</v>
      </c>
      <c r="Y161" s="1">
        <v>0.5</v>
      </c>
      <c r="Z161" s="1">
        <v>3</v>
      </c>
      <c r="AA161" s="1">
        <v>0.21052631578947367</v>
      </c>
      <c r="AB161" s="1">
        <v>1</v>
      </c>
      <c r="AC161" s="1">
        <v>0</v>
      </c>
      <c r="AD161" s="1">
        <v>8.5500000000000007</v>
      </c>
      <c r="AE161" s="1"/>
      <c r="AF161" s="5"/>
    </row>
    <row r="162" spans="1:32" ht="15" customHeight="1" x14ac:dyDescent="0.2">
      <c r="A162" t="s">
        <v>3</v>
      </c>
      <c r="B162" s="1">
        <v>1985</v>
      </c>
      <c r="C162" s="1">
        <v>2</v>
      </c>
      <c r="D162" s="1">
        <v>14</v>
      </c>
      <c r="F162" s="1"/>
      <c r="G162" s="1"/>
      <c r="H162" s="1"/>
      <c r="I162" s="1"/>
      <c r="L162" s="1"/>
      <c r="T162" s="1"/>
      <c r="V162" s="1">
        <v>0</v>
      </c>
      <c r="W162" s="11">
        <v>0.37370242214532873</v>
      </c>
      <c r="X162" s="1">
        <v>0</v>
      </c>
      <c r="Y162" s="1">
        <v>0.5</v>
      </c>
      <c r="Z162" s="1">
        <v>3</v>
      </c>
      <c r="AA162" s="1">
        <v>0.2</v>
      </c>
      <c r="AB162" s="1">
        <v>1</v>
      </c>
      <c r="AC162" s="1">
        <v>0</v>
      </c>
      <c r="AD162" s="1">
        <v>8.5500000000000007</v>
      </c>
      <c r="AE162" s="1"/>
      <c r="AF162" s="5"/>
    </row>
    <row r="163" spans="1:32" ht="15" customHeight="1" x14ac:dyDescent="0.2">
      <c r="A163" t="s">
        <v>3</v>
      </c>
      <c r="B163" s="1">
        <v>1986</v>
      </c>
      <c r="C163" s="1">
        <v>4</v>
      </c>
      <c r="D163" s="1">
        <v>12</v>
      </c>
      <c r="F163" s="1"/>
      <c r="G163" s="1"/>
      <c r="H163" s="1"/>
      <c r="I163" s="1"/>
      <c r="V163" s="1">
        <v>0</v>
      </c>
      <c r="W163" s="11">
        <v>0.36721311475409835</v>
      </c>
      <c r="X163" s="1">
        <v>0</v>
      </c>
      <c r="Y163" s="1">
        <v>0.5</v>
      </c>
      <c r="Z163" s="1">
        <v>3</v>
      </c>
      <c r="AA163" s="1">
        <v>0.19047619047619047</v>
      </c>
      <c r="AB163" s="1">
        <v>0</v>
      </c>
      <c r="AC163" s="1">
        <v>0</v>
      </c>
      <c r="AD163" s="1">
        <v>7.5500000000000007</v>
      </c>
      <c r="AE163" s="1"/>
      <c r="AF163" s="5"/>
    </row>
    <row r="164" spans="1:32" ht="15" customHeight="1" x14ac:dyDescent="0.2">
      <c r="A164" t="s">
        <v>3</v>
      </c>
      <c r="B164" s="1">
        <v>1987</v>
      </c>
      <c r="C164" s="1">
        <v>7</v>
      </c>
      <c r="D164" s="1">
        <v>8</v>
      </c>
      <c r="F164" s="1"/>
      <c r="G164" s="1"/>
      <c r="H164" s="1"/>
      <c r="I164" s="1"/>
      <c r="K164" s="1"/>
      <c r="N164" s="1"/>
      <c r="Q164" s="1"/>
      <c r="S164">
        <v>1</v>
      </c>
      <c r="V164" s="1">
        <v>0.1</v>
      </c>
      <c r="W164" s="11">
        <v>0.37187500000000001</v>
      </c>
      <c r="X164" s="1">
        <v>0</v>
      </c>
      <c r="Y164" s="1">
        <v>0.5</v>
      </c>
      <c r="Z164" s="1">
        <v>3</v>
      </c>
      <c r="AA164" s="1">
        <v>0.18181818181818182</v>
      </c>
      <c r="AB164" s="1">
        <v>0</v>
      </c>
      <c r="AC164" s="1">
        <v>0</v>
      </c>
      <c r="AD164" s="1">
        <v>7.65</v>
      </c>
      <c r="AE164" s="1"/>
      <c r="AF164" s="5"/>
    </row>
    <row r="165" spans="1:32" ht="15" customHeight="1" x14ac:dyDescent="0.2">
      <c r="A165" t="s">
        <v>3</v>
      </c>
      <c r="B165" s="1">
        <v>1988</v>
      </c>
      <c r="C165" s="1">
        <v>12</v>
      </c>
      <c r="D165" s="1">
        <v>4</v>
      </c>
      <c r="F165" s="1">
        <v>1</v>
      </c>
      <c r="G165" s="1">
        <v>1</v>
      </c>
      <c r="H165" s="1">
        <v>1</v>
      </c>
      <c r="I165" s="1">
        <v>1</v>
      </c>
      <c r="J165">
        <v>3</v>
      </c>
      <c r="K165" s="1"/>
      <c r="L165">
        <v>1</v>
      </c>
      <c r="N165" s="1"/>
      <c r="O165" s="1"/>
      <c r="P165" s="1"/>
      <c r="T165">
        <v>1</v>
      </c>
      <c r="V165" s="1">
        <v>2.7</v>
      </c>
      <c r="W165" s="11">
        <v>0.38988095238095238</v>
      </c>
      <c r="X165" s="1">
        <v>0</v>
      </c>
      <c r="Y165" s="1">
        <v>0.6</v>
      </c>
      <c r="Z165" s="1">
        <v>4</v>
      </c>
      <c r="AA165" s="1">
        <v>0.21739130434782608</v>
      </c>
      <c r="AB165" s="1">
        <v>1</v>
      </c>
      <c r="AC165" s="1">
        <v>0</v>
      </c>
      <c r="AD165" s="1">
        <v>12.350000000000001</v>
      </c>
      <c r="AE165" s="1"/>
      <c r="AF165" s="5"/>
    </row>
    <row r="166" spans="1:32" ht="15" customHeight="1" x14ac:dyDescent="0.2">
      <c r="A166" t="s">
        <v>3</v>
      </c>
      <c r="B166" s="1">
        <v>1989</v>
      </c>
      <c r="C166" s="1">
        <v>9</v>
      </c>
      <c r="D166" s="1">
        <v>7</v>
      </c>
      <c r="F166" s="1">
        <v>1</v>
      </c>
      <c r="G166">
        <v>1</v>
      </c>
      <c r="H166" s="1">
        <v>0</v>
      </c>
      <c r="I166" s="1">
        <v>1</v>
      </c>
      <c r="J166">
        <v>2</v>
      </c>
      <c r="K166" s="1"/>
      <c r="N166" s="1"/>
      <c r="V166" s="1">
        <v>0.1</v>
      </c>
      <c r="W166" s="11">
        <v>0.39772727272727271</v>
      </c>
      <c r="X166" s="1">
        <v>0</v>
      </c>
      <c r="Y166" s="1">
        <v>0.5</v>
      </c>
      <c r="Z166" s="1">
        <v>3</v>
      </c>
      <c r="AA166" s="1">
        <v>0.25</v>
      </c>
      <c r="AB166" s="1">
        <v>3</v>
      </c>
      <c r="AC166" s="1">
        <v>0</v>
      </c>
      <c r="AD166" s="1">
        <v>13.45</v>
      </c>
      <c r="AE166" s="1"/>
      <c r="AF166" s="5"/>
    </row>
    <row r="167" spans="1:32" ht="15" customHeight="1" x14ac:dyDescent="0.2">
      <c r="A167" t="s">
        <v>3</v>
      </c>
      <c r="B167" s="1">
        <v>1990</v>
      </c>
      <c r="C167" s="1">
        <v>13</v>
      </c>
      <c r="D167" s="1">
        <v>3</v>
      </c>
      <c r="F167" s="1">
        <v>1</v>
      </c>
      <c r="G167" s="1">
        <v>1</v>
      </c>
      <c r="H167" s="1">
        <v>2</v>
      </c>
      <c r="I167" s="1">
        <v>1</v>
      </c>
      <c r="J167">
        <v>4</v>
      </c>
      <c r="K167" s="1">
        <v>1</v>
      </c>
      <c r="N167" s="1">
        <v>1</v>
      </c>
      <c r="Q167">
        <v>1</v>
      </c>
      <c r="T167" s="1"/>
      <c r="V167" s="1">
        <v>5.85</v>
      </c>
      <c r="W167" s="11">
        <v>0.41576086956521741</v>
      </c>
      <c r="X167" s="1">
        <v>1</v>
      </c>
      <c r="Y167" s="1">
        <v>0.7142857142857143</v>
      </c>
      <c r="Z167" s="1">
        <v>4</v>
      </c>
      <c r="AA167" s="1">
        <v>0.28000000000000003</v>
      </c>
      <c r="AB167" s="1">
        <v>3</v>
      </c>
      <c r="AC167" s="1">
        <v>0</v>
      </c>
      <c r="AD167" s="1">
        <v>21.3</v>
      </c>
      <c r="AE167" s="1"/>
      <c r="AF167" s="5"/>
    </row>
    <row r="168" spans="1:32" ht="15" customHeight="1" x14ac:dyDescent="0.2">
      <c r="A168" t="s">
        <v>3</v>
      </c>
      <c r="B168" s="1">
        <v>1991</v>
      </c>
      <c r="C168" s="1">
        <v>13</v>
      </c>
      <c r="D168" s="1">
        <v>3</v>
      </c>
      <c r="F168">
        <v>1</v>
      </c>
      <c r="G168">
        <v>1</v>
      </c>
      <c r="H168">
        <v>2</v>
      </c>
      <c r="I168">
        <v>1</v>
      </c>
      <c r="J168">
        <v>4</v>
      </c>
      <c r="K168">
        <v>1</v>
      </c>
      <c r="N168">
        <v>1</v>
      </c>
      <c r="O168">
        <v>1</v>
      </c>
      <c r="P168">
        <v>1</v>
      </c>
      <c r="V168" s="1">
        <v>6.35</v>
      </c>
      <c r="W168" s="11">
        <v>0.43229166666666669</v>
      </c>
      <c r="X168" s="1">
        <v>1</v>
      </c>
      <c r="Y168" s="1">
        <v>0.875</v>
      </c>
      <c r="Z168" s="1">
        <v>6</v>
      </c>
      <c r="AA168" s="1">
        <v>0.30769230769230771</v>
      </c>
      <c r="AB168" s="1">
        <v>3</v>
      </c>
      <c r="AC168" s="1">
        <v>0</v>
      </c>
      <c r="AD168" s="1">
        <v>29.65</v>
      </c>
      <c r="AE168" s="1"/>
      <c r="AF168" s="5"/>
    </row>
    <row r="169" spans="1:32" ht="15" customHeight="1" x14ac:dyDescent="0.2">
      <c r="A169" t="s">
        <v>3</v>
      </c>
      <c r="B169" s="1">
        <v>1992</v>
      </c>
      <c r="C169" s="1">
        <v>11</v>
      </c>
      <c r="D169" s="1">
        <v>5</v>
      </c>
      <c r="F169" s="1">
        <v>1</v>
      </c>
      <c r="G169" s="1"/>
      <c r="H169" s="1">
        <v>3</v>
      </c>
      <c r="I169" s="1">
        <v>1</v>
      </c>
      <c r="J169">
        <v>4</v>
      </c>
      <c r="K169">
        <v>1</v>
      </c>
      <c r="N169">
        <v>1</v>
      </c>
      <c r="Q169" s="1"/>
      <c r="V169" s="1">
        <v>6</v>
      </c>
      <c r="W169" s="11">
        <v>0.4425</v>
      </c>
      <c r="X169" s="1">
        <v>1</v>
      </c>
      <c r="Y169" s="1">
        <v>1.1111111111111112</v>
      </c>
      <c r="Z169" s="1">
        <v>10</v>
      </c>
      <c r="AA169" s="1">
        <v>0.33333333333333331</v>
      </c>
      <c r="AB169" s="1">
        <v>3</v>
      </c>
      <c r="AC169" s="1">
        <v>0</v>
      </c>
      <c r="AD169" s="1">
        <v>39.65</v>
      </c>
      <c r="AE169" s="1"/>
      <c r="AF169" s="5"/>
    </row>
    <row r="170" spans="1:32" ht="15" customHeight="1" x14ac:dyDescent="0.2">
      <c r="A170" t="s">
        <v>3</v>
      </c>
      <c r="B170" s="1">
        <v>1993</v>
      </c>
      <c r="C170" s="1">
        <v>12</v>
      </c>
      <c r="D170" s="1">
        <v>4</v>
      </c>
      <c r="F170" s="1">
        <v>1</v>
      </c>
      <c r="G170">
        <v>1</v>
      </c>
      <c r="H170" s="1">
        <v>2</v>
      </c>
      <c r="I170" s="1">
        <v>1</v>
      </c>
      <c r="J170">
        <v>4</v>
      </c>
      <c r="K170">
        <v>1</v>
      </c>
      <c r="N170">
        <v>1</v>
      </c>
      <c r="Q170" s="1"/>
      <c r="T170">
        <v>1</v>
      </c>
      <c r="V170" s="1">
        <v>5.6999999999999993</v>
      </c>
      <c r="W170" s="11">
        <v>0.45432692307692307</v>
      </c>
      <c r="X170" s="1">
        <v>4</v>
      </c>
      <c r="Y170" s="1">
        <v>1.2</v>
      </c>
      <c r="Z170" s="1">
        <v>10</v>
      </c>
      <c r="AA170" s="1">
        <v>0.35714285714285715</v>
      </c>
      <c r="AB170" s="1">
        <v>7</v>
      </c>
      <c r="AC170" s="1">
        <v>0</v>
      </c>
      <c r="AD170" s="1">
        <v>52.349999999999994</v>
      </c>
      <c r="AE170" s="1"/>
      <c r="AF170" s="5"/>
    </row>
    <row r="171" spans="1:32" ht="15" customHeight="1" x14ac:dyDescent="0.2">
      <c r="A171" t="s">
        <v>3</v>
      </c>
      <c r="B171" s="1">
        <v>1994</v>
      </c>
      <c r="C171" s="1">
        <v>7</v>
      </c>
      <c r="D171" s="1">
        <v>9</v>
      </c>
      <c r="V171" s="1">
        <v>0</v>
      </c>
      <c r="W171" s="11">
        <v>0.45370370370370372</v>
      </c>
      <c r="X171" s="1">
        <v>4</v>
      </c>
      <c r="Y171" s="1">
        <v>1.2</v>
      </c>
      <c r="Z171" s="1">
        <v>10</v>
      </c>
      <c r="AA171" s="1">
        <v>0.34482758620689657</v>
      </c>
      <c r="AB171" s="1">
        <v>3</v>
      </c>
      <c r="AC171" s="1">
        <v>0</v>
      </c>
      <c r="AD171" s="1">
        <v>48.349999999999994</v>
      </c>
      <c r="AE171" s="1"/>
      <c r="AF171" s="5"/>
    </row>
    <row r="172" spans="1:32" ht="15" customHeight="1" x14ac:dyDescent="0.2">
      <c r="A172" t="s">
        <v>3</v>
      </c>
      <c r="B172" s="1">
        <v>1995</v>
      </c>
      <c r="C172" s="1">
        <v>10</v>
      </c>
      <c r="D172" s="1">
        <v>6</v>
      </c>
      <c r="F172" s="1">
        <v>1</v>
      </c>
      <c r="G172">
        <v>1</v>
      </c>
      <c r="H172" s="1">
        <v>1</v>
      </c>
      <c r="I172" s="1">
        <v>1</v>
      </c>
      <c r="J172">
        <v>2</v>
      </c>
      <c r="Q172">
        <v>1</v>
      </c>
      <c r="V172" s="1">
        <v>0.85</v>
      </c>
      <c r="W172" s="11">
        <v>0.45982142857142855</v>
      </c>
      <c r="X172" s="1">
        <v>4</v>
      </c>
      <c r="Y172" s="1">
        <v>1.1818181818181819</v>
      </c>
      <c r="Z172" s="1">
        <v>10</v>
      </c>
      <c r="AA172" s="1">
        <v>0.36666666666666664</v>
      </c>
      <c r="AB172" s="1">
        <v>7</v>
      </c>
      <c r="AC172" s="1">
        <v>0</v>
      </c>
      <c r="AD172" s="1">
        <v>53.199999999999996</v>
      </c>
      <c r="AE172" s="1"/>
      <c r="AF172" s="5"/>
    </row>
    <row r="173" spans="1:32" ht="15" customHeight="1" x14ac:dyDescent="0.2">
      <c r="A173" t="s">
        <v>3</v>
      </c>
      <c r="B173" s="1">
        <v>1996</v>
      </c>
      <c r="C173" s="1">
        <v>10</v>
      </c>
      <c r="D173" s="1">
        <v>6</v>
      </c>
      <c r="F173" s="1">
        <v>1</v>
      </c>
      <c r="H173" s="1">
        <v>0</v>
      </c>
      <c r="I173" s="1">
        <v>1</v>
      </c>
      <c r="J173">
        <v>1</v>
      </c>
      <c r="Q173">
        <v>1</v>
      </c>
      <c r="V173" s="1">
        <v>0.25</v>
      </c>
      <c r="W173" s="11">
        <v>0.46551724137931033</v>
      </c>
      <c r="X173" s="1">
        <v>4</v>
      </c>
      <c r="Y173" s="1">
        <v>1.0833333333333333</v>
      </c>
      <c r="Z173" s="1">
        <v>10</v>
      </c>
      <c r="AA173" s="1">
        <v>0.38709677419354838</v>
      </c>
      <c r="AB173" s="1">
        <v>7</v>
      </c>
      <c r="AC173" s="1">
        <v>0</v>
      </c>
      <c r="AD173" s="1">
        <v>53.449999999999996</v>
      </c>
      <c r="AE173" s="1"/>
      <c r="AF173" s="5"/>
    </row>
    <row r="174" spans="1:32" ht="15" customHeight="1" x14ac:dyDescent="0.2">
      <c r="A174" t="s">
        <v>3</v>
      </c>
      <c r="B174" s="1">
        <v>1997</v>
      </c>
      <c r="C174" s="1">
        <v>6</v>
      </c>
      <c r="D174" s="1">
        <v>10</v>
      </c>
      <c r="V174" s="1">
        <v>0</v>
      </c>
      <c r="W174" s="11">
        <v>0.46250000000000002</v>
      </c>
      <c r="X174" s="1">
        <v>4</v>
      </c>
      <c r="Y174" s="1">
        <v>1.0833333333333333</v>
      </c>
      <c r="Z174" s="1">
        <v>10</v>
      </c>
      <c r="AA174" s="1">
        <v>0.375</v>
      </c>
      <c r="AB174" s="1">
        <v>7</v>
      </c>
      <c r="AC174" s="1">
        <v>0</v>
      </c>
      <c r="AD174" s="1">
        <v>53.449999999999996</v>
      </c>
      <c r="AE174" s="1"/>
      <c r="AF174" s="5"/>
    </row>
    <row r="175" spans="1:32" ht="15" customHeight="1" x14ac:dyDescent="0.2">
      <c r="A175" t="s">
        <v>3</v>
      </c>
      <c r="B175" s="1">
        <v>1998</v>
      </c>
      <c r="C175" s="1">
        <v>10</v>
      </c>
      <c r="D175" s="1">
        <v>6</v>
      </c>
      <c r="F175">
        <v>1</v>
      </c>
      <c r="H175">
        <v>0</v>
      </c>
      <c r="I175">
        <v>1</v>
      </c>
      <c r="J175">
        <v>1</v>
      </c>
      <c r="V175" s="1">
        <v>0</v>
      </c>
      <c r="W175" s="11">
        <v>0.46774193548387094</v>
      </c>
      <c r="X175" s="1">
        <v>4</v>
      </c>
      <c r="Y175" s="1">
        <v>1</v>
      </c>
      <c r="Z175" s="1">
        <v>10</v>
      </c>
      <c r="AA175" s="1">
        <v>0.39393939393939392</v>
      </c>
      <c r="AB175" s="1">
        <v>7</v>
      </c>
      <c r="AC175" s="1">
        <v>0</v>
      </c>
      <c r="AD175" s="1">
        <v>53.449999999999996</v>
      </c>
      <c r="AE175" s="1"/>
      <c r="AF175" s="5"/>
    </row>
    <row r="176" spans="1:32" ht="15" customHeight="1" x14ac:dyDescent="0.2">
      <c r="A176" t="s">
        <v>3</v>
      </c>
      <c r="B176" s="1">
        <v>1999</v>
      </c>
      <c r="C176" s="1">
        <v>11</v>
      </c>
      <c r="D176" s="1">
        <v>5</v>
      </c>
      <c r="F176">
        <v>1</v>
      </c>
      <c r="H176">
        <v>0</v>
      </c>
      <c r="I176">
        <v>1</v>
      </c>
      <c r="J176">
        <v>1</v>
      </c>
      <c r="V176" s="1">
        <v>0</v>
      </c>
      <c r="W176" s="11">
        <v>0.474609375</v>
      </c>
      <c r="X176" s="1">
        <v>4</v>
      </c>
      <c r="Y176" s="1">
        <v>0.9285714285714286</v>
      </c>
      <c r="Z176" s="1">
        <v>8</v>
      </c>
      <c r="AA176" s="1">
        <v>0.41176470588235292</v>
      </c>
      <c r="AB176" s="1">
        <v>10</v>
      </c>
      <c r="AC176" s="1">
        <v>0</v>
      </c>
      <c r="AD176" s="1">
        <v>54.449999999999996</v>
      </c>
      <c r="AE176" s="1"/>
      <c r="AF176" s="5"/>
    </row>
    <row r="177" spans="1:32" ht="15" customHeight="1" x14ac:dyDescent="0.2">
      <c r="A177" t="s">
        <v>3</v>
      </c>
      <c r="B177" s="1">
        <v>2000</v>
      </c>
      <c r="C177" s="1">
        <v>8</v>
      </c>
      <c r="D177" s="1">
        <v>8</v>
      </c>
      <c r="V177" s="1">
        <v>0</v>
      </c>
      <c r="W177" s="11">
        <v>0.4753787878787879</v>
      </c>
      <c r="X177" s="1">
        <v>5</v>
      </c>
      <c r="Y177" s="1">
        <v>0.9285714285714286</v>
      </c>
      <c r="Z177" s="1">
        <v>8</v>
      </c>
      <c r="AA177" s="1">
        <v>0.4</v>
      </c>
      <c r="AB177" s="1">
        <v>10</v>
      </c>
      <c r="AC177" s="1">
        <v>0</v>
      </c>
      <c r="AD177" s="1">
        <v>55.449999999999996</v>
      </c>
      <c r="AE177" s="1"/>
      <c r="AF177" s="5"/>
    </row>
    <row r="178" spans="1:32" ht="15" customHeight="1" x14ac:dyDescent="0.2">
      <c r="A178" t="s">
        <v>3</v>
      </c>
      <c r="B178" s="1">
        <v>2001</v>
      </c>
      <c r="C178" s="1">
        <v>3</v>
      </c>
      <c r="D178" s="1">
        <v>13</v>
      </c>
      <c r="V178" s="1">
        <v>0</v>
      </c>
      <c r="W178" s="11">
        <v>0.46691176470588236</v>
      </c>
      <c r="X178" s="1">
        <v>4</v>
      </c>
      <c r="Y178" s="1">
        <v>0.9285714285714286</v>
      </c>
      <c r="Z178" s="1">
        <v>8</v>
      </c>
      <c r="AA178" s="1">
        <v>0.3888888888888889</v>
      </c>
      <c r="AB178" s="1">
        <v>7</v>
      </c>
      <c r="AC178" s="1">
        <v>0</v>
      </c>
      <c r="AD178" s="1">
        <v>51.449999999999996</v>
      </c>
      <c r="AE178" s="1"/>
      <c r="AF178" s="5"/>
    </row>
    <row r="179" spans="1:32" ht="15" customHeight="1" x14ac:dyDescent="0.2">
      <c r="A179" t="s">
        <v>3</v>
      </c>
      <c r="B179" s="1">
        <v>2002</v>
      </c>
      <c r="C179" s="1">
        <v>8</v>
      </c>
      <c r="D179" s="1">
        <v>8</v>
      </c>
      <c r="V179" s="1">
        <v>0</v>
      </c>
      <c r="W179" s="11">
        <v>0.46785714285714286</v>
      </c>
      <c r="X179" s="1">
        <v>4</v>
      </c>
      <c r="Y179" s="1">
        <v>0.9285714285714286</v>
      </c>
      <c r="Z179" s="1">
        <v>8</v>
      </c>
      <c r="AA179" s="1">
        <v>0.3783783783783784</v>
      </c>
      <c r="AB179" s="1">
        <v>7</v>
      </c>
      <c r="AC179" s="1">
        <v>0</v>
      </c>
      <c r="AD179" s="1">
        <v>51.449999999999996</v>
      </c>
      <c r="AE179" s="1"/>
      <c r="AF179" s="5"/>
    </row>
    <row r="180" spans="1:32" ht="15" customHeight="1" x14ac:dyDescent="0.2">
      <c r="A180" t="s">
        <v>3</v>
      </c>
      <c r="B180" s="1">
        <v>2003</v>
      </c>
      <c r="C180" s="1">
        <v>6</v>
      </c>
      <c r="D180" s="1">
        <v>10</v>
      </c>
      <c r="V180" s="1">
        <v>0</v>
      </c>
      <c r="W180" s="11">
        <v>0.46527777777777779</v>
      </c>
      <c r="X180" s="1">
        <v>4</v>
      </c>
      <c r="Y180" s="1">
        <v>0.9285714285714286</v>
      </c>
      <c r="Z180" s="1">
        <v>8</v>
      </c>
      <c r="AA180" s="1">
        <v>0.36842105263157893</v>
      </c>
      <c r="AB180" s="1">
        <v>7</v>
      </c>
      <c r="AC180" s="1">
        <v>0</v>
      </c>
      <c r="AD180" s="1">
        <v>51.449999999999996</v>
      </c>
      <c r="AE180" s="1"/>
      <c r="AF180" s="5"/>
    </row>
    <row r="181" spans="1:32" ht="15" customHeight="1" x14ac:dyDescent="0.2">
      <c r="A181" t="s">
        <v>3</v>
      </c>
      <c r="B181" s="1">
        <v>2004</v>
      </c>
      <c r="C181" s="1">
        <v>9</v>
      </c>
      <c r="D181" s="1">
        <v>7</v>
      </c>
      <c r="V181" s="1">
        <v>0</v>
      </c>
      <c r="W181" s="11">
        <v>0.46790540540540543</v>
      </c>
      <c r="X181" s="1">
        <v>4</v>
      </c>
      <c r="Y181" s="1">
        <v>0.9285714285714286</v>
      </c>
      <c r="Z181" s="1">
        <v>8</v>
      </c>
      <c r="AA181" s="1">
        <v>0.35897435897435898</v>
      </c>
      <c r="AB181" s="1">
        <v>7</v>
      </c>
      <c r="AC181" s="1">
        <v>0</v>
      </c>
      <c r="AD181" s="1">
        <v>51.449999999999996</v>
      </c>
      <c r="AE181" s="1"/>
      <c r="AF181" s="5"/>
    </row>
    <row r="182" spans="1:32" ht="15" customHeight="1" x14ac:dyDescent="0.2">
      <c r="A182" t="s">
        <v>3</v>
      </c>
      <c r="B182" s="1">
        <v>2005</v>
      </c>
      <c r="C182" s="1">
        <v>5</v>
      </c>
      <c r="D182" s="1">
        <v>11</v>
      </c>
      <c r="V182" s="1">
        <v>0</v>
      </c>
      <c r="W182" s="11">
        <v>0.46381578947368424</v>
      </c>
      <c r="X182" s="1">
        <v>4</v>
      </c>
      <c r="Y182" s="1">
        <v>0.9285714285714286</v>
      </c>
      <c r="Z182" s="1">
        <v>8</v>
      </c>
      <c r="AA182" s="1">
        <v>0.35</v>
      </c>
      <c r="AB182" s="1">
        <v>7</v>
      </c>
      <c r="AC182" s="1">
        <v>0</v>
      </c>
      <c r="AD182" s="1">
        <v>51.449999999999996</v>
      </c>
      <c r="AE182" s="1"/>
      <c r="AF182" s="5"/>
    </row>
    <row r="183" spans="1:32" ht="15" customHeight="1" x14ac:dyDescent="0.2">
      <c r="A183" t="s">
        <v>3</v>
      </c>
      <c r="B183" s="1">
        <v>2006</v>
      </c>
      <c r="C183" s="1">
        <v>7</v>
      </c>
      <c r="D183" s="1">
        <v>9</v>
      </c>
      <c r="V183" s="1">
        <v>0</v>
      </c>
      <c r="W183" s="11">
        <v>0.46314102564102566</v>
      </c>
      <c r="X183" s="1">
        <v>4</v>
      </c>
      <c r="Y183" s="1">
        <v>0.9285714285714286</v>
      </c>
      <c r="Z183" s="1">
        <v>8</v>
      </c>
      <c r="AA183" s="1">
        <v>0.34146341463414637</v>
      </c>
      <c r="AB183" s="1">
        <v>3</v>
      </c>
      <c r="AC183" s="1">
        <v>0</v>
      </c>
      <c r="AD183" s="1">
        <v>47.449999999999996</v>
      </c>
      <c r="AE183" s="1"/>
      <c r="AF183" s="5"/>
    </row>
    <row r="184" spans="1:32" ht="15" customHeight="1" x14ac:dyDescent="0.2">
      <c r="A184" t="s">
        <v>3</v>
      </c>
      <c r="B184" s="1">
        <v>2007</v>
      </c>
      <c r="C184" s="1">
        <v>7</v>
      </c>
      <c r="D184" s="1">
        <v>9</v>
      </c>
      <c r="V184" s="1">
        <v>0</v>
      </c>
      <c r="W184" s="11">
        <v>0.46250000000000002</v>
      </c>
      <c r="X184" s="1">
        <v>4</v>
      </c>
      <c r="Y184" s="1">
        <v>0.9285714285714286</v>
      </c>
      <c r="Z184" s="1">
        <v>8</v>
      </c>
      <c r="AA184" s="1">
        <v>0.33333333333333331</v>
      </c>
      <c r="AB184" s="1">
        <v>3</v>
      </c>
      <c r="AC184" s="1">
        <v>0</v>
      </c>
      <c r="AD184" s="1">
        <v>47.449999999999996</v>
      </c>
      <c r="AE184" s="1"/>
      <c r="AF184" s="5"/>
    </row>
    <row r="185" spans="1:32" ht="15" customHeight="1" x14ac:dyDescent="0.2">
      <c r="A185" t="s">
        <v>3</v>
      </c>
      <c r="B185" s="1">
        <v>2008</v>
      </c>
      <c r="C185" s="1">
        <v>7</v>
      </c>
      <c r="D185" s="1">
        <v>9</v>
      </c>
      <c r="V185" s="1">
        <v>0</v>
      </c>
      <c r="W185" s="11">
        <v>0.46189024390243905</v>
      </c>
      <c r="X185" s="1">
        <v>4</v>
      </c>
      <c r="Y185" s="1">
        <v>0.9285714285714286</v>
      </c>
      <c r="Z185" s="1">
        <v>8</v>
      </c>
      <c r="AA185" s="1">
        <v>0.32558139534883723</v>
      </c>
      <c r="AB185" s="1">
        <v>3</v>
      </c>
      <c r="AC185" s="1">
        <v>0</v>
      </c>
      <c r="AD185" s="1">
        <v>47.449999999999996</v>
      </c>
      <c r="AE185" s="1"/>
      <c r="AF185" s="5"/>
    </row>
    <row r="186" spans="1:32" ht="15" customHeight="1" x14ac:dyDescent="0.2">
      <c r="A186" t="s">
        <v>3</v>
      </c>
      <c r="B186" s="1">
        <v>2009</v>
      </c>
      <c r="C186" s="1">
        <v>6</v>
      </c>
      <c r="D186" s="1">
        <v>10</v>
      </c>
      <c r="V186" s="1">
        <v>0</v>
      </c>
      <c r="W186" s="11">
        <v>0.45982142857142855</v>
      </c>
      <c r="X186" s="1">
        <v>4</v>
      </c>
      <c r="Y186" s="1">
        <v>0.9285714285714286</v>
      </c>
      <c r="Z186" s="1">
        <v>8</v>
      </c>
      <c r="AA186" s="1">
        <v>0.31818181818181818</v>
      </c>
      <c r="AB186" s="1">
        <v>3</v>
      </c>
      <c r="AC186" s="1">
        <v>0</v>
      </c>
      <c r="AD186" s="1">
        <v>47.449999999999996</v>
      </c>
      <c r="AE186" s="1"/>
      <c r="AF186" s="5"/>
    </row>
    <row r="187" spans="1:32" ht="15" customHeight="1" x14ac:dyDescent="0.2">
      <c r="A187" t="s">
        <v>3</v>
      </c>
      <c r="B187" s="1">
        <v>2010</v>
      </c>
      <c r="C187" s="1">
        <v>4</v>
      </c>
      <c r="D187" s="1">
        <v>12</v>
      </c>
      <c r="S187" s="1"/>
      <c r="V187" s="1">
        <v>0</v>
      </c>
      <c r="W187" s="11">
        <v>0.45494186046511625</v>
      </c>
      <c r="X187" s="1">
        <v>4</v>
      </c>
      <c r="Y187" s="1">
        <v>0.9285714285714286</v>
      </c>
      <c r="Z187" s="1">
        <v>8</v>
      </c>
      <c r="AA187" s="1">
        <v>0.31111111111111112</v>
      </c>
      <c r="AB187" s="1">
        <v>3</v>
      </c>
      <c r="AC187" s="1">
        <v>0</v>
      </c>
      <c r="AD187" s="1">
        <v>47.449999999999996</v>
      </c>
      <c r="AE187" s="1"/>
      <c r="AF187" s="5"/>
    </row>
    <row r="188" spans="1:32" ht="15" customHeight="1" x14ac:dyDescent="0.2">
      <c r="A188" t="s">
        <v>3</v>
      </c>
      <c r="B188" s="1">
        <v>2011</v>
      </c>
      <c r="C188" s="1">
        <v>6</v>
      </c>
      <c r="D188" s="1">
        <v>10</v>
      </c>
      <c r="V188" s="1">
        <v>0</v>
      </c>
      <c r="W188" s="11">
        <v>0.453125</v>
      </c>
      <c r="X188" s="1">
        <v>4</v>
      </c>
      <c r="Y188" s="1">
        <v>0.9285714285714286</v>
      </c>
      <c r="Z188" s="1">
        <v>8</v>
      </c>
      <c r="AA188" s="1">
        <v>0.30434782608695654</v>
      </c>
      <c r="AB188" s="1">
        <v>3</v>
      </c>
      <c r="AC188" s="1">
        <v>0</v>
      </c>
      <c r="AD188" s="1">
        <v>47.449999999999996</v>
      </c>
      <c r="AE188" s="1"/>
      <c r="AF188" s="5"/>
    </row>
    <row r="189" spans="1:32" ht="15" customHeight="1" x14ac:dyDescent="0.2">
      <c r="A189" t="s">
        <v>3</v>
      </c>
      <c r="B189" s="1">
        <v>2012</v>
      </c>
      <c r="C189" s="1">
        <v>6</v>
      </c>
      <c r="D189" s="1">
        <v>10</v>
      </c>
      <c r="V189" s="1">
        <v>0</v>
      </c>
      <c r="W189" s="11">
        <v>0.4513888888888889</v>
      </c>
      <c r="X189" s="1">
        <v>4</v>
      </c>
      <c r="Y189" s="1">
        <v>0.9285714285714286</v>
      </c>
      <c r="Z189" s="1">
        <v>8</v>
      </c>
      <c r="AA189" s="1">
        <v>0.2978723404255319</v>
      </c>
      <c r="AB189" s="1">
        <v>3</v>
      </c>
      <c r="AC189" s="1">
        <v>0</v>
      </c>
      <c r="AD189" s="1">
        <v>47.449999999999996</v>
      </c>
      <c r="AE189" s="1"/>
      <c r="AF189" s="5"/>
    </row>
    <row r="190" spans="1:32" ht="15" customHeight="1" x14ac:dyDescent="0.2">
      <c r="A190" t="s">
        <v>3</v>
      </c>
      <c r="B190" s="1">
        <v>2013</v>
      </c>
      <c r="C190" s="1">
        <v>6</v>
      </c>
      <c r="D190" s="1">
        <v>10</v>
      </c>
      <c r="S190">
        <v>1</v>
      </c>
      <c r="V190" s="1">
        <v>0.1</v>
      </c>
      <c r="W190" s="11">
        <v>0.44972826086956524</v>
      </c>
      <c r="X190" s="1">
        <v>1</v>
      </c>
      <c r="Y190" s="1">
        <v>0.9285714285714286</v>
      </c>
      <c r="Z190" s="1">
        <v>8</v>
      </c>
      <c r="AA190" s="1">
        <v>0.29166666666666669</v>
      </c>
      <c r="AB190" s="1">
        <v>3</v>
      </c>
      <c r="AC190" s="1">
        <v>0</v>
      </c>
      <c r="AD190" s="1">
        <v>44.55</v>
      </c>
      <c r="AE190" s="1"/>
      <c r="AF190" s="5"/>
    </row>
    <row r="191" spans="1:32" ht="15" customHeight="1" x14ac:dyDescent="0.2">
      <c r="A191" t="s">
        <v>3</v>
      </c>
      <c r="B191" s="1">
        <v>2014</v>
      </c>
      <c r="C191" s="1">
        <v>9</v>
      </c>
      <c r="D191" s="1">
        <v>7</v>
      </c>
      <c r="F191" s="1"/>
      <c r="H191" s="1"/>
      <c r="I191" s="1"/>
      <c r="V191" s="1">
        <v>0</v>
      </c>
      <c r="W191" s="11">
        <v>0.4521276595744681</v>
      </c>
      <c r="X191" s="1">
        <v>4</v>
      </c>
      <c r="Y191" s="1">
        <v>0.9285714285714286</v>
      </c>
      <c r="Z191" s="1">
        <v>8</v>
      </c>
      <c r="AA191" s="1">
        <v>0.2857142857142857</v>
      </c>
      <c r="AB191" s="1">
        <v>3</v>
      </c>
      <c r="AC191" s="1">
        <v>0</v>
      </c>
      <c r="AD191" s="1">
        <v>47.55</v>
      </c>
      <c r="AE191" s="1"/>
      <c r="AF191" s="5"/>
    </row>
    <row r="192" spans="1:32" ht="15" customHeight="1" x14ac:dyDescent="0.2">
      <c r="A192" t="s">
        <v>3</v>
      </c>
      <c r="B192" s="1">
        <v>2015</v>
      </c>
      <c r="C192" s="1">
        <v>8</v>
      </c>
      <c r="D192" s="1">
        <v>8</v>
      </c>
      <c r="V192" s="1">
        <v>0</v>
      </c>
      <c r="W192" s="11">
        <v>0.453125</v>
      </c>
      <c r="X192" s="1">
        <v>4</v>
      </c>
      <c r="Y192" s="1">
        <v>0.9285714285714286</v>
      </c>
      <c r="Z192" s="1">
        <v>8</v>
      </c>
      <c r="AA192" s="1">
        <v>0.28000000000000003</v>
      </c>
      <c r="AB192" s="1">
        <v>3</v>
      </c>
      <c r="AC192" s="1">
        <v>0</v>
      </c>
      <c r="AD192" s="1">
        <v>47.55</v>
      </c>
      <c r="AE192" s="1"/>
      <c r="AF192" s="5"/>
    </row>
    <row r="193" spans="1:32" ht="15" customHeight="1" x14ac:dyDescent="0.2">
      <c r="A193" t="s">
        <v>3</v>
      </c>
      <c r="B193" s="1">
        <v>2016</v>
      </c>
      <c r="C193" s="1">
        <v>7</v>
      </c>
      <c r="D193" s="1">
        <v>9</v>
      </c>
      <c r="F193" s="1"/>
      <c r="H193" s="1"/>
      <c r="I193" s="1"/>
      <c r="V193" s="1">
        <v>0</v>
      </c>
      <c r="W193" s="11">
        <v>0.45280612244897961</v>
      </c>
      <c r="X193" s="1">
        <v>4</v>
      </c>
      <c r="Y193" s="1">
        <v>0.9285714285714286</v>
      </c>
      <c r="Z193" s="1">
        <v>8</v>
      </c>
      <c r="AA193" s="1">
        <v>0.27450980392156865</v>
      </c>
      <c r="AB193" s="1">
        <v>3</v>
      </c>
      <c r="AC193" s="1">
        <v>0</v>
      </c>
      <c r="AD193" s="1">
        <v>47.55</v>
      </c>
      <c r="AE193" s="1"/>
      <c r="AF193" s="5"/>
    </row>
    <row r="194" spans="1:32" ht="15" customHeight="1" x14ac:dyDescent="0.2">
      <c r="A194" t="s">
        <v>3</v>
      </c>
      <c r="B194" s="1">
        <v>2017</v>
      </c>
      <c r="C194" s="1">
        <v>9</v>
      </c>
      <c r="D194" s="1">
        <v>7</v>
      </c>
      <c r="F194" s="1">
        <v>1</v>
      </c>
      <c r="G194" s="1"/>
      <c r="H194" s="1">
        <v>0</v>
      </c>
      <c r="I194" s="1">
        <v>1</v>
      </c>
      <c r="J194">
        <v>1</v>
      </c>
      <c r="L194" s="1"/>
      <c r="V194" s="1">
        <v>0</v>
      </c>
      <c r="W194" s="11">
        <v>0.45500000000000002</v>
      </c>
      <c r="X194" s="1">
        <v>4</v>
      </c>
      <c r="Y194" s="1">
        <v>0.8666666666666667</v>
      </c>
      <c r="Z194" s="1">
        <v>6</v>
      </c>
      <c r="AA194" s="1">
        <v>0.28846153846153844</v>
      </c>
      <c r="AB194" s="1">
        <v>3</v>
      </c>
      <c r="AC194" s="1">
        <v>0</v>
      </c>
      <c r="AD194" s="1">
        <v>45.55</v>
      </c>
      <c r="AE194" s="1"/>
      <c r="AF194" s="5"/>
    </row>
    <row r="195" spans="1:32" ht="15" customHeight="1" x14ac:dyDescent="0.2">
      <c r="A195" t="s">
        <v>3</v>
      </c>
      <c r="B195" s="1">
        <v>2018</v>
      </c>
      <c r="C195" s="1">
        <v>6</v>
      </c>
      <c r="D195" s="1">
        <v>10</v>
      </c>
      <c r="F195" s="1"/>
      <c r="G195" s="1"/>
      <c r="H195" s="1"/>
      <c r="I195" s="1"/>
      <c r="V195" s="1">
        <v>0</v>
      </c>
      <c r="W195" s="11">
        <v>0.45343137254901961</v>
      </c>
      <c r="X195" s="1">
        <v>4</v>
      </c>
      <c r="Y195" s="1">
        <v>0.8666666666666667</v>
      </c>
      <c r="Z195" s="1">
        <v>6</v>
      </c>
      <c r="AA195" s="1">
        <v>0.28301886792452829</v>
      </c>
      <c r="AB195" s="1">
        <v>3</v>
      </c>
      <c r="AC195" s="1">
        <v>0</v>
      </c>
      <c r="AD195" s="1">
        <v>45.55</v>
      </c>
      <c r="AE195" s="1"/>
      <c r="AF195" s="5"/>
    </row>
    <row r="196" spans="1:32" ht="15" customHeight="1" x14ac:dyDescent="0.2">
      <c r="A196" t="s">
        <v>3</v>
      </c>
      <c r="B196" s="1">
        <v>2019</v>
      </c>
      <c r="C196" s="1">
        <v>10</v>
      </c>
      <c r="D196" s="1">
        <v>6</v>
      </c>
      <c r="F196">
        <v>1</v>
      </c>
      <c r="H196">
        <v>0</v>
      </c>
      <c r="I196">
        <v>1</v>
      </c>
      <c r="J196">
        <v>1</v>
      </c>
      <c r="V196" s="1">
        <v>0</v>
      </c>
      <c r="W196" s="11">
        <v>0.45673076923076922</v>
      </c>
      <c r="X196" s="1">
        <v>4</v>
      </c>
      <c r="Y196" s="1">
        <v>0.8125</v>
      </c>
      <c r="Z196" s="1">
        <v>6</v>
      </c>
      <c r="AA196" s="1">
        <v>0.29629629629629628</v>
      </c>
      <c r="AB196" s="1">
        <v>3</v>
      </c>
      <c r="AC196" s="1">
        <v>0</v>
      </c>
      <c r="AD196" s="1">
        <v>45.55</v>
      </c>
      <c r="AE196" s="1"/>
      <c r="AF196" s="5"/>
    </row>
    <row r="197" spans="1:32" ht="15" customHeight="1" x14ac:dyDescent="0.2">
      <c r="A197" t="s">
        <v>3</v>
      </c>
      <c r="B197" s="1">
        <v>2020</v>
      </c>
      <c r="C197" s="1">
        <v>13</v>
      </c>
      <c r="D197" s="1">
        <v>3</v>
      </c>
      <c r="F197" s="1">
        <v>1</v>
      </c>
      <c r="G197" s="1">
        <v>1</v>
      </c>
      <c r="H197" s="1">
        <v>2</v>
      </c>
      <c r="I197" s="1">
        <v>1</v>
      </c>
      <c r="J197">
        <v>3</v>
      </c>
      <c r="L197" s="1">
        <v>1</v>
      </c>
      <c r="T197" s="1"/>
      <c r="V197" s="1">
        <v>3.1</v>
      </c>
      <c r="W197" s="11">
        <v>0.46344339622641512</v>
      </c>
      <c r="X197" s="1">
        <v>4</v>
      </c>
      <c r="Y197" s="1">
        <v>0.88235294117647056</v>
      </c>
      <c r="Z197" s="1">
        <v>6</v>
      </c>
      <c r="AA197" s="1">
        <v>0.30909090909090908</v>
      </c>
      <c r="AB197" s="1">
        <v>3</v>
      </c>
      <c r="AC197" s="1">
        <v>0</v>
      </c>
      <c r="AD197" s="1">
        <v>48.65</v>
      </c>
      <c r="AE197" s="1"/>
      <c r="AF197" s="5"/>
    </row>
    <row r="198" spans="1:32" ht="15" customHeight="1" x14ac:dyDescent="0.2">
      <c r="A198" t="s">
        <v>3</v>
      </c>
      <c r="B198" s="1">
        <v>2021</v>
      </c>
      <c r="C198" s="1">
        <v>11</v>
      </c>
      <c r="D198" s="1">
        <v>6</v>
      </c>
      <c r="F198">
        <v>1</v>
      </c>
      <c r="G198">
        <v>1</v>
      </c>
      <c r="H198">
        <v>1</v>
      </c>
      <c r="I198">
        <v>1</v>
      </c>
      <c r="J198">
        <v>2</v>
      </c>
      <c r="V198" s="1">
        <v>0.6</v>
      </c>
      <c r="W198" s="11">
        <v>0.46705202312138727</v>
      </c>
      <c r="X198" s="1">
        <v>4</v>
      </c>
      <c r="Y198" s="1">
        <v>0.88888888888888884</v>
      </c>
      <c r="Z198" s="1">
        <v>6</v>
      </c>
      <c r="AA198" s="1">
        <v>0.32142857142857145</v>
      </c>
      <c r="AB198" s="1">
        <v>3</v>
      </c>
      <c r="AC198" s="1">
        <v>0</v>
      </c>
      <c r="AD198" s="1">
        <v>49.25</v>
      </c>
      <c r="AE198" s="1"/>
      <c r="AF198" s="5"/>
    </row>
    <row r="199" spans="1:32" ht="15" customHeight="1" x14ac:dyDescent="0.2">
      <c r="A199" t="s">
        <v>3</v>
      </c>
      <c r="B199" s="1">
        <v>2022</v>
      </c>
      <c r="C199" s="1">
        <v>13</v>
      </c>
      <c r="D199" s="1">
        <v>3</v>
      </c>
      <c r="F199">
        <v>1</v>
      </c>
      <c r="G199">
        <v>1</v>
      </c>
      <c r="H199">
        <v>1</v>
      </c>
      <c r="I199">
        <v>1</v>
      </c>
      <c r="J199">
        <v>2</v>
      </c>
      <c r="V199" s="1">
        <v>0.6</v>
      </c>
      <c r="W199" s="11">
        <v>0.47332576617480138</v>
      </c>
      <c r="X199" s="1">
        <v>4</v>
      </c>
      <c r="Y199" s="1">
        <v>0.89473684210526316</v>
      </c>
      <c r="Z199" s="1">
        <v>6</v>
      </c>
      <c r="AA199" s="1">
        <v>0.33333333333333331</v>
      </c>
      <c r="AB199" s="1">
        <v>3</v>
      </c>
      <c r="AC199" s="1">
        <v>0</v>
      </c>
      <c r="AD199" s="1">
        <v>49.85</v>
      </c>
      <c r="AE199" s="1"/>
      <c r="AF199" s="5"/>
    </row>
    <row r="200" spans="1:32" ht="15" customHeight="1" x14ac:dyDescent="0.2">
      <c r="A200" t="s">
        <v>4</v>
      </c>
      <c r="B200" s="1">
        <v>1995</v>
      </c>
      <c r="C200" s="1">
        <v>7</v>
      </c>
      <c r="D200" s="1">
        <v>9</v>
      </c>
      <c r="V200" s="1">
        <v>0</v>
      </c>
      <c r="W200" s="11">
        <v>0.4375</v>
      </c>
      <c r="X200" s="1">
        <v>1</v>
      </c>
      <c r="Y200" s="1">
        <v>0</v>
      </c>
      <c r="Z200" s="1">
        <v>0</v>
      </c>
      <c r="AA200" s="1">
        <v>0</v>
      </c>
      <c r="AB200" s="1">
        <v>0</v>
      </c>
      <c r="AC200" s="1">
        <v>21.75</v>
      </c>
      <c r="AD200" s="1">
        <v>22.75</v>
      </c>
      <c r="AE200" s="1"/>
      <c r="AF200" s="5"/>
    </row>
    <row r="201" spans="1:32" ht="15" customHeight="1" x14ac:dyDescent="0.2">
      <c r="A201" t="s">
        <v>4</v>
      </c>
      <c r="B201" s="1">
        <v>1996</v>
      </c>
      <c r="C201" s="1">
        <v>12</v>
      </c>
      <c r="D201" s="1">
        <v>4</v>
      </c>
      <c r="F201">
        <v>1</v>
      </c>
      <c r="G201">
        <v>1</v>
      </c>
      <c r="H201">
        <v>1</v>
      </c>
      <c r="I201">
        <v>1</v>
      </c>
      <c r="J201">
        <v>3</v>
      </c>
      <c r="L201">
        <v>1</v>
      </c>
      <c r="T201">
        <v>1</v>
      </c>
      <c r="V201" s="1">
        <v>2.7</v>
      </c>
      <c r="W201" s="11">
        <v>0.5757575757575758</v>
      </c>
      <c r="X201" s="1">
        <v>10</v>
      </c>
      <c r="Y201" s="1">
        <v>1</v>
      </c>
      <c r="Z201" s="1">
        <v>7</v>
      </c>
      <c r="AA201" s="1">
        <v>0.5</v>
      </c>
      <c r="AB201" s="1">
        <v>15</v>
      </c>
      <c r="AC201" s="1">
        <v>21.55</v>
      </c>
      <c r="AD201" s="1">
        <v>56.25</v>
      </c>
      <c r="AE201" s="1"/>
      <c r="AF201" s="5"/>
    </row>
    <row r="202" spans="1:32" ht="15" customHeight="1" x14ac:dyDescent="0.2">
      <c r="A202" t="s">
        <v>4</v>
      </c>
      <c r="B202" s="1">
        <v>1997</v>
      </c>
      <c r="C202" s="1">
        <v>7</v>
      </c>
      <c r="D202" s="1">
        <v>9</v>
      </c>
      <c r="V202" s="1">
        <v>0</v>
      </c>
      <c r="W202" s="11">
        <v>0.53061224489795922</v>
      </c>
      <c r="X202" s="1">
        <v>11.25</v>
      </c>
      <c r="Y202" s="1">
        <v>1</v>
      </c>
      <c r="Z202" s="1">
        <v>10</v>
      </c>
      <c r="AA202" s="1">
        <v>0.33333333333333331</v>
      </c>
      <c r="AB202" s="1">
        <v>3</v>
      </c>
      <c r="AC202" s="1">
        <v>21.35</v>
      </c>
      <c r="AD202" s="1">
        <v>48.3</v>
      </c>
      <c r="AE202" s="1"/>
      <c r="AF202" s="5"/>
    </row>
    <row r="203" spans="1:32" ht="15" customHeight="1" x14ac:dyDescent="0.2">
      <c r="A203" t="s">
        <v>4</v>
      </c>
      <c r="B203" s="1">
        <v>1998</v>
      </c>
      <c r="C203" s="1">
        <v>4</v>
      </c>
      <c r="D203" s="1">
        <v>12</v>
      </c>
      <c r="S203" s="1"/>
      <c r="V203" s="1">
        <v>0</v>
      </c>
      <c r="W203" s="11">
        <v>0.46153846153846156</v>
      </c>
      <c r="X203" s="1">
        <v>4</v>
      </c>
      <c r="Y203" s="1">
        <v>1</v>
      </c>
      <c r="Z203" s="1">
        <v>10</v>
      </c>
      <c r="AA203" s="1">
        <v>0.25</v>
      </c>
      <c r="AB203" s="1">
        <v>3</v>
      </c>
      <c r="AC203" s="1">
        <v>21.15</v>
      </c>
      <c r="AD203" s="1">
        <v>40.849999999999994</v>
      </c>
      <c r="AE203" s="1"/>
      <c r="AF203" s="5"/>
    </row>
    <row r="204" spans="1:32" ht="15" customHeight="1" x14ac:dyDescent="0.2">
      <c r="A204" t="s">
        <v>4</v>
      </c>
      <c r="B204" s="1">
        <v>1999</v>
      </c>
      <c r="C204" s="1">
        <v>8</v>
      </c>
      <c r="D204" s="1">
        <v>8</v>
      </c>
      <c r="F204" s="1"/>
      <c r="G204" s="1"/>
      <c r="H204" s="1"/>
      <c r="I204" s="1"/>
      <c r="K204" s="1"/>
      <c r="N204" s="1"/>
      <c r="V204" s="1">
        <v>0</v>
      </c>
      <c r="W204" s="11">
        <v>0.46913580246913578</v>
      </c>
      <c r="X204" s="1">
        <v>4</v>
      </c>
      <c r="Y204" s="1">
        <v>1</v>
      </c>
      <c r="Z204" s="1">
        <v>10</v>
      </c>
      <c r="AA204" s="1">
        <v>0.2</v>
      </c>
      <c r="AB204" s="1">
        <v>1</v>
      </c>
      <c r="AC204" s="1">
        <v>20.95</v>
      </c>
      <c r="AD204" s="1">
        <v>38.65</v>
      </c>
      <c r="AE204" s="1"/>
      <c r="AF204" s="5"/>
    </row>
    <row r="205" spans="1:32" ht="15" customHeight="1" x14ac:dyDescent="0.2">
      <c r="A205" t="s">
        <v>4</v>
      </c>
      <c r="B205" s="1">
        <v>2000</v>
      </c>
      <c r="C205" s="1">
        <v>7</v>
      </c>
      <c r="D205" s="1">
        <v>9</v>
      </c>
      <c r="V205" s="1">
        <v>0</v>
      </c>
      <c r="W205" s="11">
        <v>0.46391752577319589</v>
      </c>
      <c r="X205" s="1">
        <v>4</v>
      </c>
      <c r="Y205" s="1">
        <v>1</v>
      </c>
      <c r="Z205" s="1">
        <v>10</v>
      </c>
      <c r="AA205" s="1">
        <v>0.16666666666666666</v>
      </c>
      <c r="AB205" s="1">
        <v>0</v>
      </c>
      <c r="AC205" s="1">
        <v>20.75</v>
      </c>
      <c r="AD205" s="1">
        <v>37.450000000000003</v>
      </c>
      <c r="AE205" s="1"/>
      <c r="AF205" s="5"/>
    </row>
    <row r="206" spans="1:32" ht="15" customHeight="1" x14ac:dyDescent="0.2">
      <c r="A206" t="s">
        <v>4</v>
      </c>
      <c r="B206" s="1">
        <v>2001</v>
      </c>
      <c r="C206" s="1">
        <v>1</v>
      </c>
      <c r="D206" s="1">
        <v>15</v>
      </c>
      <c r="F206" s="1"/>
      <c r="H206" s="1"/>
      <c r="I206" s="1"/>
      <c r="L206" s="1"/>
      <c r="U206" s="1"/>
      <c r="V206" s="1">
        <v>0</v>
      </c>
      <c r="W206" s="11">
        <v>0.40707964601769914</v>
      </c>
      <c r="X206" s="1">
        <v>1</v>
      </c>
      <c r="Y206" s="1">
        <v>1</v>
      </c>
      <c r="Z206" s="1">
        <v>10</v>
      </c>
      <c r="AA206" s="1">
        <v>0.14285714285714285</v>
      </c>
      <c r="AB206" s="1">
        <v>0</v>
      </c>
      <c r="AC206" s="1">
        <v>20.55</v>
      </c>
      <c r="AD206" s="1">
        <v>34.25</v>
      </c>
      <c r="AE206" s="1"/>
      <c r="AF206" s="5"/>
    </row>
    <row r="207" spans="1:32" ht="15" customHeight="1" x14ac:dyDescent="0.2">
      <c r="A207" t="s">
        <v>4</v>
      </c>
      <c r="B207" s="1">
        <v>2002</v>
      </c>
      <c r="C207" s="1">
        <v>7</v>
      </c>
      <c r="D207" s="1">
        <v>9</v>
      </c>
      <c r="S207">
        <v>1</v>
      </c>
      <c r="V207" s="1">
        <v>0.1</v>
      </c>
      <c r="W207" s="11">
        <v>0.41085271317829458</v>
      </c>
      <c r="X207" s="1">
        <v>1</v>
      </c>
      <c r="Y207" s="1">
        <v>1</v>
      </c>
      <c r="Z207" s="1">
        <v>10</v>
      </c>
      <c r="AA207" s="1">
        <v>0.125</v>
      </c>
      <c r="AB207" s="1">
        <v>0</v>
      </c>
      <c r="AC207" s="1">
        <v>20.350000000000001</v>
      </c>
      <c r="AD207" s="1">
        <v>34.150000000000006</v>
      </c>
      <c r="AE207" s="1"/>
      <c r="AF207" s="5"/>
    </row>
    <row r="208" spans="1:32" ht="15" customHeight="1" x14ac:dyDescent="0.2">
      <c r="A208" t="s">
        <v>4</v>
      </c>
      <c r="B208" s="1">
        <v>2003</v>
      </c>
      <c r="C208" s="1">
        <v>11</v>
      </c>
      <c r="D208" s="1">
        <v>5</v>
      </c>
      <c r="F208">
        <v>1</v>
      </c>
      <c r="G208">
        <v>1</v>
      </c>
      <c r="H208">
        <v>3</v>
      </c>
      <c r="I208">
        <v>1</v>
      </c>
      <c r="J208">
        <v>4</v>
      </c>
      <c r="K208">
        <v>1</v>
      </c>
      <c r="N208">
        <v>1</v>
      </c>
      <c r="V208" s="1">
        <v>6.1</v>
      </c>
      <c r="W208" s="11">
        <v>0.43835616438356162</v>
      </c>
      <c r="X208" s="1">
        <v>1</v>
      </c>
      <c r="Y208" s="1">
        <v>1.5</v>
      </c>
      <c r="Z208" s="1">
        <v>15</v>
      </c>
      <c r="AA208" s="1">
        <v>0.22222222222222221</v>
      </c>
      <c r="AB208" s="1">
        <v>1</v>
      </c>
      <c r="AC208" s="1">
        <v>20.149999999999999</v>
      </c>
      <c r="AD208" s="1">
        <v>46.05</v>
      </c>
      <c r="AE208" s="1"/>
      <c r="AF208" s="5"/>
    </row>
    <row r="209" spans="1:32" ht="15" customHeight="1" x14ac:dyDescent="0.2">
      <c r="A209" t="s">
        <v>4</v>
      </c>
      <c r="B209" s="1">
        <v>2004</v>
      </c>
      <c r="C209" s="1">
        <v>7</v>
      </c>
      <c r="D209" s="1">
        <v>9</v>
      </c>
      <c r="F209" s="1"/>
      <c r="G209" s="1"/>
      <c r="H209" s="1"/>
      <c r="I209" s="1"/>
      <c r="V209" s="1">
        <v>0</v>
      </c>
      <c r="W209" s="11">
        <v>0.43827160493827161</v>
      </c>
      <c r="X209" s="1">
        <v>1</v>
      </c>
      <c r="Y209" s="1">
        <v>1.5</v>
      </c>
      <c r="Z209" s="1">
        <v>15</v>
      </c>
      <c r="AA209" s="1">
        <v>0.2</v>
      </c>
      <c r="AB209" s="1">
        <v>1</v>
      </c>
      <c r="AC209" s="1">
        <v>19.95</v>
      </c>
      <c r="AD209" s="1">
        <v>45.849999999999994</v>
      </c>
      <c r="AE209" s="1"/>
      <c r="AF209" s="5"/>
    </row>
    <row r="210" spans="1:32" ht="15" customHeight="1" x14ac:dyDescent="0.2">
      <c r="A210" t="s">
        <v>4</v>
      </c>
      <c r="B210" s="1">
        <v>2005</v>
      </c>
      <c r="C210" s="1">
        <v>11</v>
      </c>
      <c r="D210" s="1">
        <v>5</v>
      </c>
      <c r="F210">
        <v>1</v>
      </c>
      <c r="H210">
        <v>2</v>
      </c>
      <c r="I210">
        <v>1</v>
      </c>
      <c r="J210">
        <v>3</v>
      </c>
      <c r="L210">
        <v>1</v>
      </c>
      <c r="U210">
        <v>1</v>
      </c>
      <c r="V210" s="1">
        <v>3.1</v>
      </c>
      <c r="W210" s="11">
        <v>0.45810055865921789</v>
      </c>
      <c r="X210" s="1">
        <v>4</v>
      </c>
      <c r="Y210" s="1">
        <v>1.8</v>
      </c>
      <c r="Z210" s="1">
        <v>15</v>
      </c>
      <c r="AA210" s="1">
        <v>0.27272727272727271</v>
      </c>
      <c r="AB210" s="1">
        <v>3</v>
      </c>
      <c r="AC210" s="1">
        <v>19.75</v>
      </c>
      <c r="AD210" s="1">
        <v>53.75</v>
      </c>
      <c r="AE210" s="1"/>
      <c r="AF210" s="5"/>
    </row>
    <row r="211" spans="1:32" ht="15" customHeight="1" x14ac:dyDescent="0.2">
      <c r="A211" t="s">
        <v>4</v>
      </c>
      <c r="B211" s="1">
        <v>2006</v>
      </c>
      <c r="C211" s="1">
        <v>8</v>
      </c>
      <c r="D211" s="1">
        <v>8</v>
      </c>
      <c r="V211" s="1">
        <v>0</v>
      </c>
      <c r="W211" s="11">
        <v>0.46153846153846156</v>
      </c>
      <c r="X211" s="1">
        <v>4</v>
      </c>
      <c r="Y211" s="1">
        <v>1.8</v>
      </c>
      <c r="Z211" s="1">
        <v>15</v>
      </c>
      <c r="AA211" s="1">
        <v>0.25</v>
      </c>
      <c r="AB211" s="1">
        <v>3</v>
      </c>
      <c r="AC211" s="1">
        <v>19.55</v>
      </c>
      <c r="AD211" s="1">
        <v>53.55</v>
      </c>
      <c r="AE211" s="1"/>
      <c r="AF211" s="5"/>
    </row>
    <row r="212" spans="1:32" ht="15" customHeight="1" x14ac:dyDescent="0.2">
      <c r="A212" t="s">
        <v>4</v>
      </c>
      <c r="B212" s="1">
        <v>2007</v>
      </c>
      <c r="C212" s="1">
        <v>7</v>
      </c>
      <c r="D212" s="1">
        <v>9</v>
      </c>
      <c r="R212" s="1"/>
      <c r="V212" s="1">
        <v>0</v>
      </c>
      <c r="W212" s="11">
        <v>0.45971563981042651</v>
      </c>
      <c r="X212" s="1">
        <v>4</v>
      </c>
      <c r="Y212" s="1">
        <v>1.8</v>
      </c>
      <c r="Z212" s="1">
        <v>15</v>
      </c>
      <c r="AA212" s="1">
        <v>0.23076923076923078</v>
      </c>
      <c r="AB212" s="1">
        <v>1</v>
      </c>
      <c r="AC212" s="1">
        <v>19.350000000000001</v>
      </c>
      <c r="AD212" s="1">
        <v>51.35</v>
      </c>
      <c r="AE212" s="1"/>
      <c r="AF212" s="5"/>
    </row>
    <row r="213" spans="1:32" ht="15" customHeight="1" x14ac:dyDescent="0.2">
      <c r="A213" t="s">
        <v>4</v>
      </c>
      <c r="B213" s="1">
        <v>2008</v>
      </c>
      <c r="C213" s="1">
        <v>12</v>
      </c>
      <c r="D213" s="1">
        <v>4</v>
      </c>
      <c r="F213">
        <v>1</v>
      </c>
      <c r="G213">
        <v>1</v>
      </c>
      <c r="H213">
        <v>0</v>
      </c>
      <c r="I213">
        <v>1</v>
      </c>
      <c r="J213">
        <v>2</v>
      </c>
      <c r="S213" s="1"/>
      <c r="V213" s="1">
        <v>0.1</v>
      </c>
      <c r="W213" s="11">
        <v>0.47807017543859648</v>
      </c>
      <c r="X213" s="1">
        <v>5</v>
      </c>
      <c r="Y213" s="1">
        <v>1.4285714285714286</v>
      </c>
      <c r="Z213" s="1">
        <v>12</v>
      </c>
      <c r="AA213" s="1">
        <v>0.2857142857142857</v>
      </c>
      <c r="AB213" s="1">
        <v>3</v>
      </c>
      <c r="AC213" s="1">
        <v>19.149999999999999</v>
      </c>
      <c r="AD213" s="1">
        <v>51.25</v>
      </c>
      <c r="AE213" s="1"/>
      <c r="AF213" s="5"/>
    </row>
    <row r="214" spans="1:32" ht="15" customHeight="1" x14ac:dyDescent="0.2">
      <c r="A214" t="s">
        <v>4</v>
      </c>
      <c r="B214" s="1">
        <v>2009</v>
      </c>
      <c r="C214" s="1">
        <v>8</v>
      </c>
      <c r="D214" s="1">
        <v>8</v>
      </c>
      <c r="F214" s="1"/>
      <c r="G214" s="1"/>
      <c r="H214" s="1"/>
      <c r="I214" s="1"/>
      <c r="Q214" s="1"/>
      <c r="T214" s="1"/>
      <c r="V214" s="1">
        <v>0</v>
      </c>
      <c r="W214" s="11">
        <v>0.47950819672131145</v>
      </c>
      <c r="X214" s="1">
        <v>5</v>
      </c>
      <c r="Y214" s="1">
        <v>1.4285714285714286</v>
      </c>
      <c r="Z214" s="1">
        <v>12</v>
      </c>
      <c r="AA214" s="1">
        <v>0.26666666666666666</v>
      </c>
      <c r="AB214" s="1">
        <v>3</v>
      </c>
      <c r="AC214" s="1">
        <v>18.95</v>
      </c>
      <c r="AD214" s="1">
        <v>51.05</v>
      </c>
      <c r="AE214" s="1"/>
      <c r="AF214" s="5"/>
    </row>
    <row r="215" spans="1:32" ht="15" customHeight="1" x14ac:dyDescent="0.2">
      <c r="A215" t="s">
        <v>4</v>
      </c>
      <c r="B215" s="1">
        <v>2010</v>
      </c>
      <c r="C215" s="1">
        <v>2</v>
      </c>
      <c r="D215" s="1">
        <v>14</v>
      </c>
      <c r="E215" s="1"/>
      <c r="F215" s="1"/>
      <c r="G215" s="1"/>
      <c r="H215" s="1"/>
      <c r="I215" s="1"/>
      <c r="V215" s="1">
        <v>0</v>
      </c>
      <c r="W215" s="11">
        <v>0.45769230769230768</v>
      </c>
      <c r="X215" s="1">
        <v>4</v>
      </c>
      <c r="Y215" s="1">
        <v>1.4285714285714286</v>
      </c>
      <c r="Z215" s="1">
        <v>12</v>
      </c>
      <c r="AA215" s="1">
        <v>0.25</v>
      </c>
      <c r="AB215" s="1">
        <v>3</v>
      </c>
      <c r="AC215" s="1">
        <v>18.75</v>
      </c>
      <c r="AD215" s="1">
        <v>49.85</v>
      </c>
      <c r="AE215" s="1"/>
      <c r="AF215" s="5"/>
    </row>
    <row r="216" spans="1:32" ht="15" customHeight="1" x14ac:dyDescent="0.2">
      <c r="A216" t="s">
        <v>4</v>
      </c>
      <c r="B216" s="1">
        <v>2011</v>
      </c>
      <c r="C216" s="1">
        <v>6</v>
      </c>
      <c r="D216" s="1">
        <v>10</v>
      </c>
      <c r="F216" s="1"/>
      <c r="G216" s="1"/>
      <c r="H216" s="1"/>
      <c r="I216" s="1"/>
      <c r="K216" s="1"/>
      <c r="N216" s="1"/>
      <c r="O216" s="1"/>
      <c r="P216" s="1"/>
      <c r="R216">
        <v>1</v>
      </c>
      <c r="T216" s="1"/>
      <c r="V216" s="1">
        <v>0.1</v>
      </c>
      <c r="W216" s="11">
        <v>0.45289855072463769</v>
      </c>
      <c r="X216" s="1">
        <v>4</v>
      </c>
      <c r="Y216" s="1">
        <v>1.4285714285714286</v>
      </c>
      <c r="Z216" s="1">
        <v>12</v>
      </c>
      <c r="AA216" s="1">
        <v>0.23529411764705882</v>
      </c>
      <c r="AB216" s="1">
        <v>1</v>
      </c>
      <c r="AC216" s="1">
        <v>18.55</v>
      </c>
      <c r="AD216" s="1">
        <v>47.75</v>
      </c>
      <c r="AE216" s="1"/>
      <c r="AF216" s="5"/>
    </row>
    <row r="217" spans="1:32" ht="15" customHeight="1" x14ac:dyDescent="0.2">
      <c r="A217" t="s">
        <v>4</v>
      </c>
      <c r="B217" s="1">
        <v>2012</v>
      </c>
      <c r="C217" s="1">
        <v>7</v>
      </c>
      <c r="D217" s="1">
        <v>9</v>
      </c>
      <c r="S217">
        <v>1</v>
      </c>
      <c r="V217" s="1">
        <v>0.1</v>
      </c>
      <c r="W217" s="11">
        <v>0.45205479452054792</v>
      </c>
      <c r="X217" s="1">
        <v>4</v>
      </c>
      <c r="Y217" s="1">
        <v>1.4285714285714286</v>
      </c>
      <c r="Z217" s="1">
        <v>12</v>
      </c>
      <c r="AA217" s="1">
        <v>0.22222222222222221</v>
      </c>
      <c r="AB217" s="1">
        <v>1</v>
      </c>
      <c r="AC217" s="1">
        <v>18.350000000000001</v>
      </c>
      <c r="AD217" s="1">
        <v>47.65</v>
      </c>
      <c r="AE217" s="1"/>
      <c r="AF217" s="5"/>
    </row>
    <row r="218" spans="1:32" ht="15" customHeight="1" x14ac:dyDescent="0.2">
      <c r="A218" t="s">
        <v>4</v>
      </c>
      <c r="B218" s="1">
        <v>2013</v>
      </c>
      <c r="C218" s="1">
        <v>12</v>
      </c>
      <c r="D218" s="1">
        <v>4</v>
      </c>
      <c r="F218" s="1">
        <v>1</v>
      </c>
      <c r="G218">
        <v>1</v>
      </c>
      <c r="H218" s="1">
        <v>0</v>
      </c>
      <c r="I218" s="1">
        <v>1</v>
      </c>
      <c r="J218">
        <v>2</v>
      </c>
      <c r="Q218">
        <v>1</v>
      </c>
      <c r="T218">
        <v>1</v>
      </c>
      <c r="V218" s="1">
        <v>0.44999999999999996</v>
      </c>
      <c r="W218" s="11">
        <v>0.46601941747572817</v>
      </c>
      <c r="X218" s="1">
        <v>4</v>
      </c>
      <c r="Y218" s="1">
        <v>1.2222222222222223</v>
      </c>
      <c r="Z218" s="1">
        <v>10</v>
      </c>
      <c r="AA218" s="1">
        <v>0.26315789473684209</v>
      </c>
      <c r="AB218" s="1">
        <v>3</v>
      </c>
      <c r="AC218" s="1">
        <v>18.149999999999999</v>
      </c>
      <c r="AD218" s="1">
        <v>47.9</v>
      </c>
      <c r="AE218" s="1"/>
      <c r="AF218" s="5"/>
    </row>
    <row r="219" spans="1:32" ht="15" customHeight="1" x14ac:dyDescent="0.2">
      <c r="A219" t="s">
        <v>4</v>
      </c>
      <c r="B219" s="1">
        <v>2014</v>
      </c>
      <c r="C219" s="1">
        <v>7</v>
      </c>
      <c r="D219" s="1">
        <v>8</v>
      </c>
      <c r="E219">
        <v>1</v>
      </c>
      <c r="F219">
        <v>1</v>
      </c>
      <c r="G219">
        <v>1</v>
      </c>
      <c r="H219">
        <v>1</v>
      </c>
      <c r="I219">
        <v>1</v>
      </c>
      <c r="J219">
        <v>2</v>
      </c>
      <c r="V219" s="1">
        <v>0.6</v>
      </c>
      <c r="W219" s="11">
        <v>0.46472392638036808</v>
      </c>
      <c r="X219" s="1">
        <v>4</v>
      </c>
      <c r="Y219" s="1">
        <v>1.1818181818181819</v>
      </c>
      <c r="Z219" s="1">
        <v>10</v>
      </c>
      <c r="AA219" s="1">
        <v>0.3</v>
      </c>
      <c r="AB219" s="1">
        <v>3</v>
      </c>
      <c r="AC219" s="1">
        <v>17.95</v>
      </c>
      <c r="AD219" s="1">
        <v>48.3</v>
      </c>
      <c r="AE219" s="1"/>
      <c r="AF219" s="5"/>
    </row>
    <row r="220" spans="1:32" ht="15" customHeight="1" x14ac:dyDescent="0.2">
      <c r="A220" t="s">
        <v>4</v>
      </c>
      <c r="B220" s="1">
        <v>2015</v>
      </c>
      <c r="C220" s="1">
        <v>15</v>
      </c>
      <c r="D220" s="1">
        <v>1</v>
      </c>
      <c r="F220">
        <v>1</v>
      </c>
      <c r="G220">
        <v>1</v>
      </c>
      <c r="H220">
        <v>2</v>
      </c>
      <c r="I220">
        <v>1</v>
      </c>
      <c r="J220">
        <v>4</v>
      </c>
      <c r="K220">
        <v>1</v>
      </c>
      <c r="N220">
        <v>1</v>
      </c>
      <c r="O220">
        <v>1</v>
      </c>
      <c r="P220">
        <v>1</v>
      </c>
      <c r="T220">
        <v>1</v>
      </c>
      <c r="V220" s="1">
        <v>6.4499999999999993</v>
      </c>
      <c r="W220" s="11">
        <v>0.48542274052478135</v>
      </c>
      <c r="X220" s="1">
        <v>5</v>
      </c>
      <c r="Y220" s="1">
        <v>1.2307692307692308</v>
      </c>
      <c r="Z220" s="1">
        <v>10</v>
      </c>
      <c r="AA220" s="1">
        <v>0.33333333333333331</v>
      </c>
      <c r="AB220" s="1">
        <v>3</v>
      </c>
      <c r="AC220" s="1">
        <v>17.75</v>
      </c>
      <c r="AD220" s="1">
        <v>55.55</v>
      </c>
      <c r="AE220" s="1"/>
      <c r="AF220" s="5"/>
    </row>
    <row r="221" spans="1:32" ht="15" customHeight="1" x14ac:dyDescent="0.2">
      <c r="A221" t="s">
        <v>4</v>
      </c>
      <c r="B221" s="1">
        <v>2016</v>
      </c>
      <c r="C221" s="1">
        <v>6</v>
      </c>
      <c r="D221" s="1">
        <v>10</v>
      </c>
      <c r="V221" s="1">
        <v>0</v>
      </c>
      <c r="W221" s="11">
        <v>0.48050139275766018</v>
      </c>
      <c r="X221" s="1">
        <v>5</v>
      </c>
      <c r="Y221" s="1">
        <v>1.2307692307692308</v>
      </c>
      <c r="Z221" s="1">
        <v>10</v>
      </c>
      <c r="AA221" s="1">
        <v>0.31818181818181818</v>
      </c>
      <c r="AB221" s="1">
        <v>3</v>
      </c>
      <c r="AC221" s="1">
        <v>17.55</v>
      </c>
      <c r="AD221" s="1">
        <v>55.349999999999994</v>
      </c>
      <c r="AE221" s="1"/>
      <c r="AF221" s="5"/>
    </row>
    <row r="222" spans="1:32" ht="15" customHeight="1" x14ac:dyDescent="0.2">
      <c r="A222" t="s">
        <v>4</v>
      </c>
      <c r="B222" s="1">
        <v>2017</v>
      </c>
      <c r="C222" s="1">
        <v>11</v>
      </c>
      <c r="D222" s="1">
        <v>5</v>
      </c>
      <c r="F222">
        <v>1</v>
      </c>
      <c r="H222">
        <v>0</v>
      </c>
      <c r="I222">
        <v>1</v>
      </c>
      <c r="J222">
        <v>1</v>
      </c>
      <c r="V222" s="1">
        <v>0</v>
      </c>
      <c r="W222" s="11">
        <v>0.48803191489361702</v>
      </c>
      <c r="X222" s="1">
        <v>5</v>
      </c>
      <c r="Y222" s="1">
        <v>1.2142857142857142</v>
      </c>
      <c r="Z222" s="1">
        <v>10</v>
      </c>
      <c r="AA222" s="1">
        <v>0.34782608695652173</v>
      </c>
      <c r="AB222" s="1">
        <v>3</v>
      </c>
      <c r="AC222" s="1">
        <v>17.350000000000001</v>
      </c>
      <c r="AD222" s="1">
        <v>55.15</v>
      </c>
      <c r="AE222" s="1"/>
      <c r="AF222" s="5"/>
    </row>
    <row r="223" spans="1:32" ht="15" customHeight="1" x14ac:dyDescent="0.2">
      <c r="A223" t="s">
        <v>4</v>
      </c>
      <c r="B223" s="1">
        <v>2018</v>
      </c>
      <c r="C223" s="1">
        <v>7</v>
      </c>
      <c r="D223" s="1">
        <v>9</v>
      </c>
      <c r="E223" s="1"/>
      <c r="V223" s="1">
        <v>0</v>
      </c>
      <c r="W223" s="11">
        <v>0.48596938775510207</v>
      </c>
      <c r="X223" s="1">
        <v>5</v>
      </c>
      <c r="Y223" s="1">
        <v>1.2142857142857142</v>
      </c>
      <c r="Z223" s="1">
        <v>10</v>
      </c>
      <c r="AA223" s="1">
        <v>0.33333333333333331</v>
      </c>
      <c r="AB223" s="1">
        <v>3</v>
      </c>
      <c r="AC223" s="1">
        <v>17.149999999999999</v>
      </c>
      <c r="AD223" s="1">
        <v>54.949999999999996</v>
      </c>
      <c r="AE223" s="1"/>
      <c r="AF223" s="5"/>
    </row>
    <row r="224" spans="1:32" ht="15" customHeight="1" x14ac:dyDescent="0.2">
      <c r="A224" t="s">
        <v>4</v>
      </c>
      <c r="B224" s="1">
        <v>2019</v>
      </c>
      <c r="C224" s="1">
        <v>5</v>
      </c>
      <c r="D224" s="1">
        <v>11</v>
      </c>
      <c r="E224" s="1"/>
      <c r="V224" s="1">
        <v>0</v>
      </c>
      <c r="W224" s="11">
        <v>0.47916666666666669</v>
      </c>
      <c r="X224" s="1">
        <v>5</v>
      </c>
      <c r="Y224" s="1">
        <v>1.2142857142857142</v>
      </c>
      <c r="Z224" s="1">
        <v>10</v>
      </c>
      <c r="AA224" s="1">
        <v>0.32</v>
      </c>
      <c r="AB224" s="1">
        <v>3</v>
      </c>
      <c r="AC224" s="1">
        <v>16.95</v>
      </c>
      <c r="AD224" s="1">
        <v>54.75</v>
      </c>
      <c r="AE224" s="1"/>
      <c r="AF224" s="5"/>
    </row>
    <row r="225" spans="1:32" ht="15" customHeight="1" x14ac:dyDescent="0.2">
      <c r="A225" t="s">
        <v>4</v>
      </c>
      <c r="B225" s="1">
        <v>2020</v>
      </c>
      <c r="C225" s="1">
        <v>5</v>
      </c>
      <c r="D225" s="1">
        <v>11</v>
      </c>
      <c r="V225" s="1">
        <v>0</v>
      </c>
      <c r="W225" s="11">
        <v>0.47287735849056606</v>
      </c>
      <c r="X225" s="1">
        <v>4</v>
      </c>
      <c r="Y225" s="1">
        <v>1.2142857142857142</v>
      </c>
      <c r="Z225" s="1">
        <v>10</v>
      </c>
      <c r="AA225" s="1">
        <v>0.30769230769230771</v>
      </c>
      <c r="AB225" s="1">
        <v>3</v>
      </c>
      <c r="AC225" s="1">
        <v>16.75</v>
      </c>
      <c r="AD225" s="1">
        <v>53.55</v>
      </c>
      <c r="AE225" s="1"/>
      <c r="AF225" s="5"/>
    </row>
    <row r="226" spans="1:32" ht="15" customHeight="1" x14ac:dyDescent="0.2">
      <c r="A226" t="s">
        <v>4</v>
      </c>
      <c r="B226" s="1">
        <v>2021</v>
      </c>
      <c r="C226" s="1">
        <v>5</v>
      </c>
      <c r="D226" s="1">
        <v>12</v>
      </c>
      <c r="V226" s="1">
        <v>0</v>
      </c>
      <c r="W226" s="11">
        <v>0.46598639455782315</v>
      </c>
      <c r="X226" s="1">
        <v>4</v>
      </c>
      <c r="Y226" s="1">
        <v>1.2142857142857142</v>
      </c>
      <c r="Z226" s="1">
        <v>10</v>
      </c>
      <c r="AA226" s="1">
        <v>0.29629629629629628</v>
      </c>
      <c r="AB226" s="1">
        <v>3</v>
      </c>
      <c r="AC226" s="1">
        <v>16.55</v>
      </c>
      <c r="AD226" s="1">
        <v>53.349999999999994</v>
      </c>
      <c r="AE226" s="1"/>
      <c r="AF226" s="5"/>
    </row>
    <row r="227" spans="1:32" ht="15" customHeight="1" x14ac:dyDescent="0.2">
      <c r="A227" t="s">
        <v>4</v>
      </c>
      <c r="B227" s="1">
        <v>2022</v>
      </c>
      <c r="C227" s="1">
        <v>7</v>
      </c>
      <c r="D227" s="1">
        <v>10</v>
      </c>
      <c r="V227" s="1">
        <v>0</v>
      </c>
      <c r="W227" s="11">
        <v>0.46397379912663755</v>
      </c>
      <c r="X227" s="1">
        <v>4</v>
      </c>
      <c r="Y227" s="1">
        <v>1.2142857142857142</v>
      </c>
      <c r="Z227" s="1">
        <v>10</v>
      </c>
      <c r="AA227" s="1">
        <v>0.2857142857142857</v>
      </c>
      <c r="AB227" s="1">
        <v>3</v>
      </c>
      <c r="AC227" s="1">
        <v>16.350000000000001</v>
      </c>
      <c r="AD227" s="1">
        <v>53.15</v>
      </c>
      <c r="AE227" s="1"/>
      <c r="AF227" s="5"/>
    </row>
    <row r="228" spans="1:32" ht="15" customHeight="1" x14ac:dyDescent="0.2">
      <c r="A228" t="s">
        <v>5</v>
      </c>
      <c r="B228" s="1">
        <v>1966</v>
      </c>
      <c r="C228" s="1">
        <v>5</v>
      </c>
      <c r="D228" s="1">
        <v>7</v>
      </c>
      <c r="E228">
        <v>2</v>
      </c>
      <c r="V228" s="1">
        <v>0</v>
      </c>
      <c r="W228" s="11">
        <v>0.42857142857142855</v>
      </c>
      <c r="X228" s="1">
        <v>1</v>
      </c>
      <c r="Y228" s="1">
        <v>0</v>
      </c>
      <c r="Z228" s="1">
        <v>0</v>
      </c>
      <c r="AA228" s="1">
        <v>0</v>
      </c>
      <c r="AB228" s="1">
        <v>0</v>
      </c>
      <c r="AC228" s="1">
        <v>0</v>
      </c>
      <c r="AD228" s="1">
        <v>1</v>
      </c>
      <c r="AE228" s="1"/>
      <c r="AF228" s="5"/>
    </row>
    <row r="229" spans="1:32" ht="15" customHeight="1" x14ac:dyDescent="0.2">
      <c r="A229" t="s">
        <v>5</v>
      </c>
      <c r="B229" s="1">
        <v>1967</v>
      </c>
      <c r="C229" s="1">
        <v>7</v>
      </c>
      <c r="D229" s="1">
        <v>6</v>
      </c>
      <c r="E229" s="1">
        <v>1</v>
      </c>
      <c r="V229" s="1">
        <v>0</v>
      </c>
      <c r="W229" s="11">
        <v>0.48214285714285715</v>
      </c>
      <c r="X229" s="1">
        <v>5</v>
      </c>
      <c r="Y229" s="1">
        <v>0</v>
      </c>
      <c r="Z229" s="1">
        <v>0</v>
      </c>
      <c r="AA229" s="1">
        <v>0</v>
      </c>
      <c r="AB229" s="1">
        <v>0</v>
      </c>
      <c r="AC229" s="1">
        <v>0</v>
      </c>
      <c r="AD229" s="1">
        <v>5</v>
      </c>
      <c r="AE229" s="1"/>
      <c r="AF229" s="5"/>
    </row>
    <row r="230" spans="1:32" ht="15" customHeight="1" x14ac:dyDescent="0.2">
      <c r="A230" t="s">
        <v>5</v>
      </c>
      <c r="B230" s="1">
        <v>1968</v>
      </c>
      <c r="C230" s="1">
        <v>7</v>
      </c>
      <c r="D230" s="1">
        <v>7</v>
      </c>
      <c r="S230" s="1"/>
      <c r="V230" s="1">
        <v>0</v>
      </c>
      <c r="W230" s="11">
        <v>0.48809523809523808</v>
      </c>
      <c r="X230" s="1">
        <v>5</v>
      </c>
      <c r="Y230" s="1">
        <v>0</v>
      </c>
      <c r="Z230" s="1">
        <v>0</v>
      </c>
      <c r="AA230" s="1">
        <v>0</v>
      </c>
      <c r="AB230" s="1">
        <v>0</v>
      </c>
      <c r="AC230" s="1">
        <v>0</v>
      </c>
      <c r="AD230" s="1">
        <v>5</v>
      </c>
      <c r="AE230" s="1"/>
      <c r="AF230" s="5"/>
    </row>
    <row r="231" spans="1:32" ht="15" customHeight="1" x14ac:dyDescent="0.2">
      <c r="A231" t="s">
        <v>5</v>
      </c>
      <c r="B231" s="1">
        <v>1969</v>
      </c>
      <c r="C231" s="1">
        <v>1</v>
      </c>
      <c r="D231" s="1">
        <v>13</v>
      </c>
      <c r="V231" s="1">
        <v>0</v>
      </c>
      <c r="W231" s="11">
        <v>0.38392857142857145</v>
      </c>
      <c r="X231" s="1">
        <v>0</v>
      </c>
      <c r="Y231" s="1">
        <v>0</v>
      </c>
      <c r="Z231" s="1">
        <v>0</v>
      </c>
      <c r="AA231" s="1">
        <v>0</v>
      </c>
      <c r="AB231" s="1">
        <v>0</v>
      </c>
      <c r="AC231" s="1">
        <v>0</v>
      </c>
      <c r="AD231" s="1">
        <v>0</v>
      </c>
      <c r="AE231" s="1"/>
      <c r="AF231" s="5"/>
    </row>
    <row r="232" spans="1:32" ht="15" customHeight="1" x14ac:dyDescent="0.2">
      <c r="A232" t="s">
        <v>5</v>
      </c>
      <c r="B232" s="1">
        <v>1970</v>
      </c>
      <c r="C232" s="1">
        <v>6</v>
      </c>
      <c r="D232" s="1">
        <v>8</v>
      </c>
      <c r="V232" s="1">
        <v>0</v>
      </c>
      <c r="W232" s="11">
        <v>0.39285714285714285</v>
      </c>
      <c r="X232" s="1">
        <v>0</v>
      </c>
      <c r="Y232" s="1">
        <v>0</v>
      </c>
      <c r="Z232" s="1">
        <v>0</v>
      </c>
      <c r="AA232" s="1">
        <v>0</v>
      </c>
      <c r="AB232" s="1">
        <v>0</v>
      </c>
      <c r="AC232" s="1">
        <v>0</v>
      </c>
      <c r="AD232" s="1">
        <v>0</v>
      </c>
      <c r="AE232" s="1"/>
      <c r="AF232" s="5"/>
    </row>
    <row r="233" spans="1:32" ht="15" customHeight="1" x14ac:dyDescent="0.2">
      <c r="A233" t="s">
        <v>5</v>
      </c>
      <c r="B233" s="1">
        <v>1971</v>
      </c>
      <c r="C233" s="1">
        <v>6</v>
      </c>
      <c r="D233" s="1">
        <v>8</v>
      </c>
      <c r="V233" s="1">
        <v>0</v>
      </c>
      <c r="W233" s="11">
        <v>0.39880952380952384</v>
      </c>
      <c r="X233" s="1">
        <v>0</v>
      </c>
      <c r="Y233" s="1">
        <v>0</v>
      </c>
      <c r="Z233" s="1">
        <v>0</v>
      </c>
      <c r="AA233" s="1">
        <v>0</v>
      </c>
      <c r="AB233" s="1">
        <v>0</v>
      </c>
      <c r="AC233" s="1">
        <v>0</v>
      </c>
      <c r="AD233" s="1">
        <v>0</v>
      </c>
      <c r="AE233" s="1"/>
      <c r="AF233" s="5"/>
    </row>
    <row r="234" spans="1:32" ht="15" customHeight="1" x14ac:dyDescent="0.2">
      <c r="A234" t="s">
        <v>5</v>
      </c>
      <c r="B234" s="1">
        <v>1972</v>
      </c>
      <c r="C234" s="1">
        <v>4</v>
      </c>
      <c r="D234" s="1">
        <v>9</v>
      </c>
      <c r="E234">
        <v>1</v>
      </c>
      <c r="F234" s="1"/>
      <c r="H234" s="1"/>
      <c r="I234" s="1"/>
      <c r="O234" s="1"/>
      <c r="P234" s="1"/>
      <c r="V234" s="1">
        <v>0</v>
      </c>
      <c r="W234" s="11">
        <v>0.38775510204081631</v>
      </c>
      <c r="X234" s="1">
        <v>0</v>
      </c>
      <c r="Y234" s="1">
        <v>0</v>
      </c>
      <c r="Z234" s="1">
        <v>0</v>
      </c>
      <c r="AA234" s="1">
        <v>0</v>
      </c>
      <c r="AB234" s="1">
        <v>0</v>
      </c>
      <c r="AC234" s="1">
        <v>0</v>
      </c>
      <c r="AD234" s="1">
        <v>0</v>
      </c>
      <c r="AE234" s="1"/>
      <c r="AF234" s="5"/>
    </row>
    <row r="235" spans="1:32" ht="15" customHeight="1" x14ac:dyDescent="0.2">
      <c r="A235" t="s">
        <v>5</v>
      </c>
      <c r="B235" s="1">
        <v>1973</v>
      </c>
      <c r="C235" s="1">
        <v>3</v>
      </c>
      <c r="D235" s="1">
        <v>11</v>
      </c>
      <c r="S235">
        <v>1</v>
      </c>
      <c r="V235" s="1">
        <v>0.1</v>
      </c>
      <c r="W235" s="11">
        <v>0.36607142857142855</v>
      </c>
      <c r="X235" s="1">
        <v>0</v>
      </c>
      <c r="Y235" s="1">
        <v>0</v>
      </c>
      <c r="Z235" s="1">
        <v>0</v>
      </c>
      <c r="AA235" s="1">
        <v>0</v>
      </c>
      <c r="AB235" s="1">
        <v>0</v>
      </c>
      <c r="AC235" s="1">
        <v>0</v>
      </c>
      <c r="AD235" s="1">
        <v>0.1</v>
      </c>
      <c r="AE235" s="1"/>
      <c r="AF235" s="5"/>
    </row>
    <row r="236" spans="1:32" ht="15" customHeight="1" x14ac:dyDescent="0.2">
      <c r="A236" t="s">
        <v>5</v>
      </c>
      <c r="B236" s="1">
        <v>1974</v>
      </c>
      <c r="C236" s="1">
        <v>4</v>
      </c>
      <c r="D236" s="1">
        <v>10</v>
      </c>
      <c r="F236" s="1"/>
      <c r="H236" s="1"/>
      <c r="I236" s="1"/>
      <c r="V236" s="1">
        <v>0</v>
      </c>
      <c r="W236" s="11">
        <v>0.35714285714285715</v>
      </c>
      <c r="X236" s="1">
        <v>0</v>
      </c>
      <c r="Y236" s="1">
        <v>0</v>
      </c>
      <c r="Z236" s="1">
        <v>0</v>
      </c>
      <c r="AA236" s="1">
        <v>0</v>
      </c>
      <c r="AB236" s="1">
        <v>0</v>
      </c>
      <c r="AC236" s="1">
        <v>0</v>
      </c>
      <c r="AD236" s="1">
        <v>0.1</v>
      </c>
      <c r="AE236" s="1"/>
      <c r="AF236" s="5"/>
    </row>
    <row r="237" spans="1:32" ht="15" customHeight="1" x14ac:dyDescent="0.2">
      <c r="A237" t="s">
        <v>5</v>
      </c>
      <c r="B237" s="1">
        <v>1975</v>
      </c>
      <c r="C237" s="1">
        <v>4</v>
      </c>
      <c r="D237" s="1">
        <v>10</v>
      </c>
      <c r="V237" s="1">
        <v>0</v>
      </c>
      <c r="W237" s="11">
        <v>0.35</v>
      </c>
      <c r="X237" s="1">
        <v>0</v>
      </c>
      <c r="Y237" s="1">
        <v>0</v>
      </c>
      <c r="Z237" s="1">
        <v>0</v>
      </c>
      <c r="AA237" s="1">
        <v>0</v>
      </c>
      <c r="AB237" s="1">
        <v>0</v>
      </c>
      <c r="AC237" s="1">
        <v>0</v>
      </c>
      <c r="AD237" s="1">
        <v>0.1</v>
      </c>
      <c r="AE237" s="1"/>
      <c r="AF237" s="5"/>
    </row>
    <row r="238" spans="1:32" ht="15" customHeight="1" x14ac:dyDescent="0.2">
      <c r="A238" t="s">
        <v>5</v>
      </c>
      <c r="B238" s="1">
        <v>1976</v>
      </c>
      <c r="C238" s="1">
        <v>7</v>
      </c>
      <c r="D238" s="1">
        <v>7</v>
      </c>
      <c r="V238" s="1">
        <v>0</v>
      </c>
      <c r="W238" s="11">
        <v>0.36363636363636365</v>
      </c>
      <c r="X238" s="1">
        <v>0</v>
      </c>
      <c r="Y238" s="1">
        <v>0</v>
      </c>
      <c r="Z238" s="1">
        <v>0</v>
      </c>
      <c r="AA238" s="1">
        <v>0</v>
      </c>
      <c r="AB238" s="1">
        <v>0</v>
      </c>
      <c r="AC238" s="1">
        <v>0</v>
      </c>
      <c r="AD238" s="1">
        <v>0.1</v>
      </c>
      <c r="AE238" s="1"/>
      <c r="AF238" s="5"/>
    </row>
    <row r="239" spans="1:32" ht="15" customHeight="1" x14ac:dyDescent="0.2">
      <c r="A239" t="s">
        <v>5</v>
      </c>
      <c r="B239" s="1">
        <v>1977</v>
      </c>
      <c r="C239" s="1">
        <v>9</v>
      </c>
      <c r="D239" s="1">
        <v>5</v>
      </c>
      <c r="F239">
        <v>1</v>
      </c>
      <c r="H239">
        <v>0</v>
      </c>
      <c r="I239">
        <v>1</v>
      </c>
      <c r="J239">
        <v>2</v>
      </c>
      <c r="O239">
        <v>1</v>
      </c>
      <c r="P239">
        <v>1</v>
      </c>
      <c r="V239" s="1">
        <v>0.75</v>
      </c>
      <c r="W239" s="11">
        <v>0.38690476190476192</v>
      </c>
      <c r="X239" s="1">
        <v>0</v>
      </c>
      <c r="Y239" s="1">
        <v>0</v>
      </c>
      <c r="Z239" s="1">
        <v>0</v>
      </c>
      <c r="AA239" s="1">
        <v>8.3333333333333329E-2</v>
      </c>
      <c r="AB239" s="1">
        <v>0</v>
      </c>
      <c r="AC239" s="1">
        <v>0</v>
      </c>
      <c r="AD239" s="1">
        <v>0.85</v>
      </c>
      <c r="AE239" s="1"/>
      <c r="AF239" s="5"/>
    </row>
    <row r="240" spans="1:32" ht="15" customHeight="1" x14ac:dyDescent="0.2">
      <c r="A240" t="s">
        <v>5</v>
      </c>
      <c r="B240" s="1">
        <v>1978</v>
      </c>
      <c r="C240" s="1">
        <v>7</v>
      </c>
      <c r="D240" s="1">
        <v>9</v>
      </c>
      <c r="V240" s="1">
        <v>0</v>
      </c>
      <c r="W240" s="11">
        <v>0.39130434782608697</v>
      </c>
      <c r="X240" s="1">
        <v>0</v>
      </c>
      <c r="Y240" s="1">
        <v>0</v>
      </c>
      <c r="Z240" s="1">
        <v>0</v>
      </c>
      <c r="AA240" s="1">
        <v>7.6923076923076927E-2</v>
      </c>
      <c r="AB240" s="1">
        <v>0</v>
      </c>
      <c r="AC240" s="1">
        <v>0</v>
      </c>
      <c r="AD240" s="1">
        <v>0.85</v>
      </c>
      <c r="AE240" s="1"/>
      <c r="AF240" s="5"/>
    </row>
    <row r="241" spans="1:32" ht="15" customHeight="1" x14ac:dyDescent="0.2">
      <c r="A241" t="s">
        <v>5</v>
      </c>
      <c r="B241" s="1">
        <v>1979</v>
      </c>
      <c r="C241" s="1">
        <v>10</v>
      </c>
      <c r="D241" s="1">
        <v>6</v>
      </c>
      <c r="F241" s="1">
        <v>1</v>
      </c>
      <c r="G241" s="1"/>
      <c r="H241" s="1">
        <v>0</v>
      </c>
      <c r="I241" s="1">
        <v>1</v>
      </c>
      <c r="J241">
        <v>1</v>
      </c>
      <c r="L241" s="1"/>
      <c r="V241" s="1">
        <v>0</v>
      </c>
      <c r="W241" s="11">
        <v>0.41</v>
      </c>
      <c r="X241" s="1">
        <v>1</v>
      </c>
      <c r="Y241" s="1">
        <v>0</v>
      </c>
      <c r="Z241" s="1">
        <v>0</v>
      </c>
      <c r="AA241" s="1">
        <v>0.14285714285714285</v>
      </c>
      <c r="AB241" s="1">
        <v>0</v>
      </c>
      <c r="AC241" s="1">
        <v>0</v>
      </c>
      <c r="AD241" s="1">
        <v>1.85</v>
      </c>
      <c r="AE241" s="1"/>
      <c r="AF241" s="5"/>
    </row>
    <row r="242" spans="1:32" ht="15" customHeight="1" x14ac:dyDescent="0.2">
      <c r="A242" t="s">
        <v>5</v>
      </c>
      <c r="B242" s="1">
        <v>1980</v>
      </c>
      <c r="C242" s="1">
        <v>7</v>
      </c>
      <c r="D242" s="1">
        <v>9</v>
      </c>
      <c r="F242" s="1"/>
      <c r="G242" s="1"/>
      <c r="H242" s="1"/>
      <c r="I242" s="1"/>
      <c r="K242" s="1"/>
      <c r="M242" s="1"/>
      <c r="Q242" s="1"/>
      <c r="T242" s="1"/>
      <c r="V242" s="1">
        <v>0</v>
      </c>
      <c r="W242" s="11">
        <v>0.41203703703703703</v>
      </c>
      <c r="X242" s="1">
        <v>1</v>
      </c>
      <c r="Y242" s="1">
        <v>0</v>
      </c>
      <c r="Z242" s="1">
        <v>0</v>
      </c>
      <c r="AA242" s="1">
        <v>0.13333333333333333</v>
      </c>
      <c r="AB242" s="1">
        <v>0</v>
      </c>
      <c r="AC242" s="1">
        <v>0</v>
      </c>
      <c r="AD242" s="1">
        <v>1.85</v>
      </c>
      <c r="AE242" s="1"/>
      <c r="AF242" s="5"/>
    </row>
    <row r="243" spans="1:32" ht="15" customHeight="1" x14ac:dyDescent="0.2">
      <c r="A243" t="s">
        <v>5</v>
      </c>
      <c r="B243" s="1">
        <v>1981</v>
      </c>
      <c r="C243" s="1">
        <v>6</v>
      </c>
      <c r="D243" s="1">
        <v>10</v>
      </c>
      <c r="F243" s="1"/>
      <c r="G243" s="1"/>
      <c r="H243" s="1"/>
      <c r="I243" s="1"/>
      <c r="V243" s="1">
        <v>0</v>
      </c>
      <c r="W243" s="11">
        <v>0.40948275862068967</v>
      </c>
      <c r="X243" s="1">
        <v>1</v>
      </c>
      <c r="Y243" s="1">
        <v>0</v>
      </c>
      <c r="Z243" s="1">
        <v>0</v>
      </c>
      <c r="AA243" s="1">
        <v>0.125</v>
      </c>
      <c r="AB243" s="1">
        <v>0</v>
      </c>
      <c r="AC243" s="1">
        <v>0</v>
      </c>
      <c r="AD243" s="1">
        <v>1.85</v>
      </c>
      <c r="AE243" s="1"/>
      <c r="AF243" s="5"/>
    </row>
    <row r="244" spans="1:32" ht="15" customHeight="1" x14ac:dyDescent="0.2">
      <c r="A244" t="s">
        <v>5</v>
      </c>
      <c r="B244" s="1">
        <v>1982</v>
      </c>
      <c r="C244" s="1">
        <v>3</v>
      </c>
      <c r="D244" s="1">
        <v>6</v>
      </c>
      <c r="F244" s="1"/>
      <c r="G244" s="1"/>
      <c r="H244" s="1"/>
      <c r="I244" s="1"/>
      <c r="V244" s="1">
        <v>0</v>
      </c>
      <c r="W244" s="11">
        <v>0.40663900414937759</v>
      </c>
      <c r="X244" s="1">
        <v>1</v>
      </c>
      <c r="Y244" s="1">
        <v>0</v>
      </c>
      <c r="Z244" s="1">
        <v>0</v>
      </c>
      <c r="AA244" s="1">
        <v>0.11764705882352941</v>
      </c>
      <c r="AB244" s="1">
        <v>0</v>
      </c>
      <c r="AC244" s="1">
        <v>0</v>
      </c>
      <c r="AD244" s="1">
        <v>1.85</v>
      </c>
      <c r="AE244" s="1"/>
      <c r="AF244" s="5"/>
    </row>
    <row r="245" spans="1:32" ht="15" customHeight="1" x14ac:dyDescent="0.2">
      <c r="A245" t="s">
        <v>5</v>
      </c>
      <c r="B245" s="1">
        <v>1983</v>
      </c>
      <c r="C245" s="1">
        <v>8</v>
      </c>
      <c r="D245" s="1">
        <v>8</v>
      </c>
      <c r="F245" s="1"/>
      <c r="G245" s="1"/>
      <c r="H245" s="1"/>
      <c r="I245" s="1"/>
      <c r="L245" s="1"/>
      <c r="Q245" s="1"/>
      <c r="T245" s="1"/>
      <c r="V245" s="1">
        <v>0</v>
      </c>
      <c r="W245" s="11">
        <v>0.41245136186770426</v>
      </c>
      <c r="X245" s="1">
        <v>1</v>
      </c>
      <c r="Y245" s="1">
        <v>0</v>
      </c>
      <c r="Z245" s="1">
        <v>0</v>
      </c>
      <c r="AA245" s="1">
        <v>0.1111111111111111</v>
      </c>
      <c r="AB245" s="1">
        <v>0</v>
      </c>
      <c r="AC245" s="1">
        <v>0</v>
      </c>
      <c r="AD245" s="1">
        <v>1.85</v>
      </c>
      <c r="AE245" s="1"/>
      <c r="AF245" s="5"/>
    </row>
    <row r="246" spans="1:32" ht="15" customHeight="1" x14ac:dyDescent="0.2">
      <c r="A246" t="s">
        <v>5</v>
      </c>
      <c r="B246" s="1">
        <v>1984</v>
      </c>
      <c r="C246" s="1">
        <v>10</v>
      </c>
      <c r="D246" s="1">
        <v>6</v>
      </c>
      <c r="F246">
        <v>1</v>
      </c>
      <c r="G246">
        <v>1</v>
      </c>
      <c r="H246">
        <v>1</v>
      </c>
      <c r="I246">
        <v>1</v>
      </c>
      <c r="J246">
        <v>3</v>
      </c>
      <c r="L246">
        <v>1</v>
      </c>
      <c r="V246" s="1">
        <v>2.6</v>
      </c>
      <c r="W246" s="11">
        <v>0.4249084249084249</v>
      </c>
      <c r="X246" s="1">
        <v>1</v>
      </c>
      <c r="Y246" s="1">
        <v>0.33333333333333331</v>
      </c>
      <c r="Z246" s="1">
        <v>0</v>
      </c>
      <c r="AA246" s="1">
        <v>0.15789473684210525</v>
      </c>
      <c r="AB246" s="1">
        <v>0</v>
      </c>
      <c r="AC246" s="1">
        <v>0</v>
      </c>
      <c r="AD246" s="1">
        <v>4.45</v>
      </c>
      <c r="AE246" s="1"/>
      <c r="AF246" s="5"/>
    </row>
    <row r="247" spans="1:32" ht="15" customHeight="1" x14ac:dyDescent="0.2">
      <c r="A247" t="s">
        <v>5</v>
      </c>
      <c r="B247" s="1">
        <v>1985</v>
      </c>
      <c r="C247" s="1">
        <v>15</v>
      </c>
      <c r="D247" s="1">
        <v>1</v>
      </c>
      <c r="F247" s="1">
        <v>1</v>
      </c>
      <c r="G247" s="1">
        <v>1</v>
      </c>
      <c r="H247" s="1">
        <v>3</v>
      </c>
      <c r="I247" s="1">
        <v>0</v>
      </c>
      <c r="J247">
        <v>4</v>
      </c>
      <c r="K247">
        <v>1</v>
      </c>
      <c r="M247">
        <v>1</v>
      </c>
      <c r="Q247">
        <v>1</v>
      </c>
      <c r="S247" s="1"/>
      <c r="T247">
        <v>1</v>
      </c>
      <c r="V247" s="1">
        <v>12.95</v>
      </c>
      <c r="W247" s="11">
        <v>0.45328719723183392</v>
      </c>
      <c r="X247" s="1">
        <v>4</v>
      </c>
      <c r="Y247" s="1">
        <v>1</v>
      </c>
      <c r="Z247" s="1">
        <v>10</v>
      </c>
      <c r="AA247" s="1">
        <v>0.2</v>
      </c>
      <c r="AB247" s="1">
        <v>1</v>
      </c>
      <c r="AC247" s="1">
        <v>0</v>
      </c>
      <c r="AD247" s="1">
        <v>31.4</v>
      </c>
      <c r="AE247" s="1"/>
      <c r="AF247" s="5"/>
    </row>
    <row r="248" spans="1:32" ht="15" customHeight="1" x14ac:dyDescent="0.2">
      <c r="A248" t="s">
        <v>5</v>
      </c>
      <c r="B248" s="1">
        <v>1986</v>
      </c>
      <c r="C248" s="1">
        <v>14</v>
      </c>
      <c r="D248" s="1">
        <v>2</v>
      </c>
      <c r="F248" s="1">
        <v>1</v>
      </c>
      <c r="G248">
        <v>1</v>
      </c>
      <c r="H248" s="1">
        <v>0</v>
      </c>
      <c r="I248" s="1">
        <v>1</v>
      </c>
      <c r="J248">
        <v>2</v>
      </c>
      <c r="V248" s="1">
        <v>0.1</v>
      </c>
      <c r="W248" s="11">
        <v>0.47540983606557374</v>
      </c>
      <c r="X248" s="1">
        <v>5</v>
      </c>
      <c r="Y248" s="1">
        <v>0.8</v>
      </c>
      <c r="Z248" s="1">
        <v>6</v>
      </c>
      <c r="AA248" s="1">
        <v>0.23809523809523808</v>
      </c>
      <c r="AB248" s="1">
        <v>1</v>
      </c>
      <c r="AC248" s="1">
        <v>0</v>
      </c>
      <c r="AD248" s="1">
        <v>28.5</v>
      </c>
      <c r="AE248" s="1"/>
      <c r="AF248" s="5"/>
    </row>
    <row r="249" spans="1:32" ht="15" customHeight="1" x14ac:dyDescent="0.2">
      <c r="A249" t="s">
        <v>5</v>
      </c>
      <c r="B249" s="1">
        <v>1987</v>
      </c>
      <c r="C249" s="1">
        <v>11</v>
      </c>
      <c r="D249" s="1">
        <v>4</v>
      </c>
      <c r="F249">
        <v>1</v>
      </c>
      <c r="G249">
        <v>1</v>
      </c>
      <c r="H249">
        <v>0</v>
      </c>
      <c r="I249">
        <v>1</v>
      </c>
      <c r="J249">
        <v>2</v>
      </c>
      <c r="V249" s="1">
        <v>0.1</v>
      </c>
      <c r="W249" s="11">
        <v>0.48749999999999999</v>
      </c>
      <c r="X249" s="1">
        <v>5</v>
      </c>
      <c r="Y249" s="1">
        <v>0.66666666666666663</v>
      </c>
      <c r="Z249" s="1">
        <v>4</v>
      </c>
      <c r="AA249" s="1">
        <v>0.27272727272727271</v>
      </c>
      <c r="AB249" s="1">
        <v>3</v>
      </c>
      <c r="AC249" s="1">
        <v>0</v>
      </c>
      <c r="AD249" s="1">
        <v>28.6</v>
      </c>
      <c r="AE249" s="1"/>
      <c r="AF249" s="5"/>
    </row>
    <row r="250" spans="1:32" ht="15" customHeight="1" x14ac:dyDescent="0.2">
      <c r="A250" t="s">
        <v>5</v>
      </c>
      <c r="B250" s="1">
        <v>1988</v>
      </c>
      <c r="C250" s="1">
        <v>12</v>
      </c>
      <c r="D250" s="1">
        <v>4</v>
      </c>
      <c r="F250">
        <v>1</v>
      </c>
      <c r="G250">
        <v>1</v>
      </c>
      <c r="H250">
        <v>1</v>
      </c>
      <c r="I250">
        <v>1</v>
      </c>
      <c r="J250">
        <v>3</v>
      </c>
      <c r="L250">
        <v>1</v>
      </c>
      <c r="Q250">
        <v>1</v>
      </c>
      <c r="T250">
        <v>1</v>
      </c>
      <c r="V250" s="1">
        <v>2.95</v>
      </c>
      <c r="W250" s="11">
        <v>0.5</v>
      </c>
      <c r="X250" s="1">
        <v>10</v>
      </c>
      <c r="Y250" s="1">
        <v>0.7142857142857143</v>
      </c>
      <c r="Z250" s="1">
        <v>4</v>
      </c>
      <c r="AA250" s="1">
        <v>0.30434782608695654</v>
      </c>
      <c r="AB250" s="1">
        <v>3</v>
      </c>
      <c r="AC250" s="1">
        <v>0</v>
      </c>
      <c r="AD250" s="1">
        <v>36.549999999999997</v>
      </c>
      <c r="AE250" s="1"/>
      <c r="AF250" s="5"/>
    </row>
    <row r="251" spans="1:32" ht="15" customHeight="1" x14ac:dyDescent="0.2">
      <c r="A251" t="s">
        <v>5</v>
      </c>
      <c r="B251" s="1">
        <v>1989</v>
      </c>
      <c r="C251" s="1">
        <v>6</v>
      </c>
      <c r="D251" s="1">
        <v>10</v>
      </c>
      <c r="F251" s="1"/>
      <c r="H251" s="1"/>
      <c r="I251" s="1"/>
      <c r="V251" s="1">
        <v>0</v>
      </c>
      <c r="W251" s="11">
        <v>0.49431818181818182</v>
      </c>
      <c r="X251" s="1">
        <v>5</v>
      </c>
      <c r="Y251" s="1">
        <v>0.7142857142857143</v>
      </c>
      <c r="Z251" s="1">
        <v>4</v>
      </c>
      <c r="AA251" s="1">
        <v>0.29166666666666669</v>
      </c>
      <c r="AB251" s="1">
        <v>3</v>
      </c>
      <c r="AC251" s="1">
        <v>0</v>
      </c>
      <c r="AD251" s="1">
        <v>31.55</v>
      </c>
      <c r="AE251" s="1"/>
      <c r="AF251" s="5"/>
    </row>
    <row r="252" spans="1:32" ht="15" customHeight="1" x14ac:dyDescent="0.2">
      <c r="A252" t="s">
        <v>5</v>
      </c>
      <c r="B252" s="1">
        <v>1990</v>
      </c>
      <c r="C252" s="1">
        <v>11</v>
      </c>
      <c r="D252" s="1">
        <v>5</v>
      </c>
      <c r="F252">
        <v>1</v>
      </c>
      <c r="G252">
        <v>1</v>
      </c>
      <c r="H252">
        <v>1</v>
      </c>
      <c r="I252">
        <v>1</v>
      </c>
      <c r="J252">
        <v>2</v>
      </c>
      <c r="S252">
        <v>1</v>
      </c>
      <c r="V252" s="1">
        <v>0.7</v>
      </c>
      <c r="W252" s="11">
        <v>0.50271739130434778</v>
      </c>
      <c r="X252" s="1">
        <v>10</v>
      </c>
      <c r="Y252" s="1">
        <v>0.75</v>
      </c>
      <c r="Z252" s="1">
        <v>6</v>
      </c>
      <c r="AA252" s="1">
        <v>0.32</v>
      </c>
      <c r="AB252" s="1">
        <v>3</v>
      </c>
      <c r="AC252" s="1">
        <v>0</v>
      </c>
      <c r="AD252" s="1">
        <v>39.25</v>
      </c>
      <c r="AE252" s="1"/>
      <c r="AF252" s="5"/>
    </row>
    <row r="253" spans="1:32" ht="15" customHeight="1" x14ac:dyDescent="0.2">
      <c r="A253" t="s">
        <v>5</v>
      </c>
      <c r="B253" s="1">
        <v>1991</v>
      </c>
      <c r="C253" s="1">
        <v>11</v>
      </c>
      <c r="D253" s="1">
        <v>5</v>
      </c>
      <c r="F253">
        <v>1</v>
      </c>
      <c r="H253">
        <v>0</v>
      </c>
      <c r="I253">
        <v>1</v>
      </c>
      <c r="J253">
        <v>1</v>
      </c>
      <c r="V253" s="1">
        <v>0</v>
      </c>
      <c r="W253" s="11">
        <v>0.51041666666666663</v>
      </c>
      <c r="X253" s="1">
        <v>10</v>
      </c>
      <c r="Y253" s="1">
        <v>0.66666666666666663</v>
      </c>
      <c r="Z253" s="1">
        <v>4</v>
      </c>
      <c r="AA253" s="1">
        <v>0.34615384615384615</v>
      </c>
      <c r="AB253" s="1">
        <v>3</v>
      </c>
      <c r="AC253" s="1">
        <v>0</v>
      </c>
      <c r="AD253" s="1">
        <v>37.25</v>
      </c>
      <c r="AE253" s="1"/>
      <c r="AF253" s="5"/>
    </row>
    <row r="254" spans="1:32" ht="15" customHeight="1" x14ac:dyDescent="0.2">
      <c r="A254" t="s">
        <v>5</v>
      </c>
      <c r="B254" s="1">
        <v>1992</v>
      </c>
      <c r="C254" s="1">
        <v>5</v>
      </c>
      <c r="D254" s="1">
        <v>11</v>
      </c>
      <c r="V254" s="1">
        <v>0</v>
      </c>
      <c r="W254" s="11">
        <v>0.50249999999999995</v>
      </c>
      <c r="X254" s="1">
        <v>10</v>
      </c>
      <c r="Y254" s="1">
        <v>0.66666666666666663</v>
      </c>
      <c r="Z254" s="1">
        <v>4</v>
      </c>
      <c r="AA254" s="1">
        <v>0.33333333333333331</v>
      </c>
      <c r="AB254" s="1">
        <v>3</v>
      </c>
      <c r="AC254" s="1">
        <v>0</v>
      </c>
      <c r="AD254" s="1">
        <v>37.25</v>
      </c>
      <c r="AE254" s="1"/>
      <c r="AF254" s="5"/>
    </row>
    <row r="255" spans="1:32" ht="15" customHeight="1" x14ac:dyDescent="0.2">
      <c r="A255" t="s">
        <v>5</v>
      </c>
      <c r="B255" s="1">
        <v>1993</v>
      </c>
      <c r="C255" s="1">
        <v>7</v>
      </c>
      <c r="D255" s="1">
        <v>9</v>
      </c>
      <c r="V255" s="1">
        <v>0</v>
      </c>
      <c r="W255" s="11">
        <v>0.5</v>
      </c>
      <c r="X255" s="1">
        <v>10</v>
      </c>
      <c r="Y255" s="1">
        <v>0.66666666666666663</v>
      </c>
      <c r="Z255" s="1">
        <v>4</v>
      </c>
      <c r="AA255" s="1">
        <v>0.32142857142857145</v>
      </c>
      <c r="AB255" s="1">
        <v>3</v>
      </c>
      <c r="AC255" s="1">
        <v>0</v>
      </c>
      <c r="AD255" s="1">
        <v>37.25</v>
      </c>
      <c r="AE255" s="1"/>
      <c r="AF255" s="5"/>
    </row>
    <row r="256" spans="1:32" ht="15" customHeight="1" x14ac:dyDescent="0.2">
      <c r="A256" t="s">
        <v>5</v>
      </c>
      <c r="B256" s="1">
        <v>1994</v>
      </c>
      <c r="C256" s="1">
        <v>9</v>
      </c>
      <c r="D256" s="1">
        <v>7</v>
      </c>
      <c r="F256">
        <v>1</v>
      </c>
      <c r="H256">
        <v>1</v>
      </c>
      <c r="I256">
        <v>1</v>
      </c>
      <c r="J256">
        <v>1</v>
      </c>
      <c r="V256" s="1">
        <v>0.5</v>
      </c>
      <c r="W256" s="11">
        <v>0.50231481481481477</v>
      </c>
      <c r="X256" s="1">
        <v>10</v>
      </c>
      <c r="Y256" s="1">
        <v>0.7</v>
      </c>
      <c r="Z256" s="1">
        <v>4</v>
      </c>
      <c r="AA256" s="1">
        <v>0.34482758620689657</v>
      </c>
      <c r="AB256" s="1">
        <v>3</v>
      </c>
      <c r="AC256" s="1">
        <v>0</v>
      </c>
      <c r="AD256" s="1">
        <v>37.75</v>
      </c>
      <c r="AE256" s="1"/>
      <c r="AF256" s="5"/>
    </row>
    <row r="257" spans="1:32" ht="15" customHeight="1" x14ac:dyDescent="0.2">
      <c r="A257" t="s">
        <v>5</v>
      </c>
      <c r="B257" s="1">
        <v>1995</v>
      </c>
      <c r="C257" s="1">
        <v>9</v>
      </c>
      <c r="D257" s="1">
        <v>7</v>
      </c>
      <c r="S257" s="1"/>
      <c r="V257" s="1">
        <v>0</v>
      </c>
      <c r="W257" s="11">
        <v>0.5044642857142857</v>
      </c>
      <c r="X257" s="1">
        <v>10</v>
      </c>
      <c r="Y257" s="1">
        <v>0.7</v>
      </c>
      <c r="Z257" s="1">
        <v>4</v>
      </c>
      <c r="AA257" s="1">
        <v>0.33333333333333331</v>
      </c>
      <c r="AB257" s="1">
        <v>3</v>
      </c>
      <c r="AC257" s="1">
        <v>0</v>
      </c>
      <c r="AD257" s="1">
        <v>37.75</v>
      </c>
      <c r="AE257" s="1"/>
      <c r="AF257" s="5"/>
    </row>
    <row r="258" spans="1:32" ht="15" customHeight="1" x14ac:dyDescent="0.2">
      <c r="A258" t="s">
        <v>5</v>
      </c>
      <c r="B258" s="1">
        <v>1996</v>
      </c>
      <c r="C258" s="1">
        <v>7</v>
      </c>
      <c r="D258" s="1">
        <v>9</v>
      </c>
      <c r="F258" s="1"/>
      <c r="G258" s="1"/>
      <c r="H258" s="1"/>
      <c r="I258" s="1"/>
      <c r="R258" s="1"/>
      <c r="T258" s="1"/>
      <c r="V258" s="1">
        <v>0</v>
      </c>
      <c r="W258" s="11">
        <v>0.50215517241379315</v>
      </c>
      <c r="X258" s="1">
        <v>10</v>
      </c>
      <c r="Y258" s="1">
        <v>0.7</v>
      </c>
      <c r="Z258" s="1">
        <v>4</v>
      </c>
      <c r="AA258" s="1">
        <v>0.32258064516129031</v>
      </c>
      <c r="AB258" s="1">
        <v>3</v>
      </c>
      <c r="AC258" s="1">
        <v>0</v>
      </c>
      <c r="AD258" s="1">
        <v>37.75</v>
      </c>
      <c r="AE258" s="1"/>
      <c r="AF258" s="5"/>
    </row>
    <row r="259" spans="1:32" ht="15" customHeight="1" x14ac:dyDescent="0.2">
      <c r="A259" t="s">
        <v>5</v>
      </c>
      <c r="B259" s="1">
        <v>1997</v>
      </c>
      <c r="C259" s="1">
        <v>4</v>
      </c>
      <c r="D259" s="1">
        <v>12</v>
      </c>
      <c r="V259" s="1">
        <v>0</v>
      </c>
      <c r="W259" s="11">
        <v>0.49375000000000002</v>
      </c>
      <c r="X259" s="1">
        <v>5</v>
      </c>
      <c r="Y259" s="1">
        <v>0.7</v>
      </c>
      <c r="Z259" s="1">
        <v>4</v>
      </c>
      <c r="AA259" s="1">
        <v>0.3125</v>
      </c>
      <c r="AB259" s="1">
        <v>3</v>
      </c>
      <c r="AC259" s="1">
        <v>0</v>
      </c>
      <c r="AD259" s="1">
        <v>32.75</v>
      </c>
      <c r="AE259" s="1"/>
      <c r="AF259" s="5"/>
    </row>
    <row r="260" spans="1:32" ht="15" customHeight="1" x14ac:dyDescent="0.2">
      <c r="A260" t="s">
        <v>5</v>
      </c>
      <c r="B260" s="1">
        <v>1998</v>
      </c>
      <c r="C260" s="1">
        <v>4</v>
      </c>
      <c r="D260" s="1">
        <v>12</v>
      </c>
      <c r="V260" s="1">
        <v>0</v>
      </c>
      <c r="W260" s="11">
        <v>0.48588709677419356</v>
      </c>
      <c r="X260" s="1">
        <v>5</v>
      </c>
      <c r="Y260" s="1">
        <v>0.7</v>
      </c>
      <c r="Z260" s="1">
        <v>4</v>
      </c>
      <c r="AA260" s="1">
        <v>0.30303030303030304</v>
      </c>
      <c r="AB260" s="1">
        <v>3</v>
      </c>
      <c r="AC260" s="1">
        <v>0</v>
      </c>
      <c r="AD260" s="1">
        <v>32.75</v>
      </c>
      <c r="AE260" s="1"/>
      <c r="AF260" s="5"/>
    </row>
    <row r="261" spans="1:32" ht="15" customHeight="1" x14ac:dyDescent="0.2">
      <c r="A261" t="s">
        <v>5</v>
      </c>
      <c r="B261" s="1">
        <v>1999</v>
      </c>
      <c r="C261" s="1">
        <v>6</v>
      </c>
      <c r="D261" s="1">
        <v>10</v>
      </c>
      <c r="V261" s="1">
        <v>0</v>
      </c>
      <c r="W261" s="11">
        <v>0.482421875</v>
      </c>
      <c r="X261" s="1">
        <v>5</v>
      </c>
      <c r="Y261" s="1">
        <v>0.7</v>
      </c>
      <c r="Z261" s="1">
        <v>4</v>
      </c>
      <c r="AA261" s="1">
        <v>0.29411764705882354</v>
      </c>
      <c r="AB261" s="1">
        <v>3</v>
      </c>
      <c r="AC261" s="1">
        <v>0</v>
      </c>
      <c r="AD261" s="1">
        <v>32.75</v>
      </c>
      <c r="AE261" s="1"/>
      <c r="AF261" s="5"/>
    </row>
    <row r="262" spans="1:32" ht="15" customHeight="1" x14ac:dyDescent="0.2">
      <c r="A262" t="s">
        <v>5</v>
      </c>
      <c r="B262" s="1">
        <v>2000</v>
      </c>
      <c r="C262" s="1">
        <v>5</v>
      </c>
      <c r="D262" s="1">
        <v>11</v>
      </c>
      <c r="F262" s="1"/>
      <c r="G262" s="1"/>
      <c r="H262" s="1"/>
      <c r="I262" s="1"/>
      <c r="Q262" s="1"/>
      <c r="S262">
        <v>1</v>
      </c>
      <c r="T262" s="1"/>
      <c r="V262" s="1">
        <v>0.1</v>
      </c>
      <c r="W262" s="11">
        <v>0.47727272727272729</v>
      </c>
      <c r="X262" s="1">
        <v>5</v>
      </c>
      <c r="Y262" s="1">
        <v>0.7</v>
      </c>
      <c r="Z262" s="1">
        <v>4</v>
      </c>
      <c r="AA262" s="1">
        <v>0.2857142857142857</v>
      </c>
      <c r="AB262" s="1">
        <v>3</v>
      </c>
      <c r="AC262" s="1">
        <v>0</v>
      </c>
      <c r="AD262" s="1">
        <v>32.85</v>
      </c>
      <c r="AE262" s="1"/>
      <c r="AF262" s="5"/>
    </row>
    <row r="263" spans="1:32" ht="15" customHeight="1" x14ac:dyDescent="0.2">
      <c r="A263" t="s">
        <v>5</v>
      </c>
      <c r="B263" s="1">
        <v>2001</v>
      </c>
      <c r="C263" s="1">
        <v>13</v>
      </c>
      <c r="D263" s="1">
        <v>3</v>
      </c>
      <c r="F263" s="1">
        <v>1</v>
      </c>
      <c r="G263" s="1">
        <v>1</v>
      </c>
      <c r="H263" s="1">
        <v>0</v>
      </c>
      <c r="I263" s="1">
        <v>1</v>
      </c>
      <c r="J263">
        <v>2</v>
      </c>
      <c r="K263" s="1"/>
      <c r="N263" s="1"/>
      <c r="R263">
        <v>1</v>
      </c>
      <c r="T263">
        <v>1</v>
      </c>
      <c r="V263" s="1">
        <v>0.30000000000000004</v>
      </c>
      <c r="W263" s="11">
        <v>0.48713235294117646</v>
      </c>
      <c r="X263" s="1">
        <v>5</v>
      </c>
      <c r="Y263" s="1">
        <v>0.63636363636363635</v>
      </c>
      <c r="Z263" s="1">
        <v>4</v>
      </c>
      <c r="AA263" s="1">
        <v>0.30555555555555558</v>
      </c>
      <c r="AB263" s="1">
        <v>3</v>
      </c>
      <c r="AC263" s="1">
        <v>0</v>
      </c>
      <c r="AD263" s="1">
        <v>33.150000000000006</v>
      </c>
      <c r="AE263" s="1"/>
      <c r="AF263" s="5"/>
    </row>
    <row r="264" spans="1:32" ht="15" customHeight="1" x14ac:dyDescent="0.2">
      <c r="A264" t="s">
        <v>5</v>
      </c>
      <c r="B264" s="1">
        <v>2002</v>
      </c>
      <c r="C264" s="1">
        <v>4</v>
      </c>
      <c r="D264" s="1">
        <v>12</v>
      </c>
      <c r="V264" s="1">
        <v>0</v>
      </c>
      <c r="W264" s="11">
        <v>0.48035714285714287</v>
      </c>
      <c r="X264" s="1">
        <v>5</v>
      </c>
      <c r="Y264" s="1">
        <v>0.63636363636363635</v>
      </c>
      <c r="Z264" s="1">
        <v>4</v>
      </c>
      <c r="AA264" s="1">
        <v>0.29729729729729731</v>
      </c>
      <c r="AB264" s="1">
        <v>3</v>
      </c>
      <c r="AC264" s="1">
        <v>0</v>
      </c>
      <c r="AD264" s="1">
        <v>33.150000000000006</v>
      </c>
      <c r="AE264" s="1"/>
      <c r="AF264" s="5"/>
    </row>
    <row r="265" spans="1:32" ht="15" customHeight="1" x14ac:dyDescent="0.2">
      <c r="A265" t="s">
        <v>5</v>
      </c>
      <c r="B265" s="1">
        <v>2003</v>
      </c>
      <c r="C265" s="1">
        <v>7</v>
      </c>
      <c r="D265" s="1">
        <v>9</v>
      </c>
      <c r="V265" s="1">
        <v>0</v>
      </c>
      <c r="W265" s="11">
        <v>0.47916666666666669</v>
      </c>
      <c r="X265" s="1">
        <v>5</v>
      </c>
      <c r="Y265" s="1">
        <v>0.63636363636363635</v>
      </c>
      <c r="Z265" s="1">
        <v>4</v>
      </c>
      <c r="AA265" s="1">
        <v>0.28947368421052633</v>
      </c>
      <c r="AB265" s="1">
        <v>3</v>
      </c>
      <c r="AC265" s="1">
        <v>0</v>
      </c>
      <c r="AD265" s="1">
        <v>33.150000000000006</v>
      </c>
      <c r="AE265" s="1"/>
      <c r="AF265" s="5"/>
    </row>
    <row r="266" spans="1:32" ht="15" customHeight="1" x14ac:dyDescent="0.2">
      <c r="A266" t="s">
        <v>5</v>
      </c>
      <c r="B266" s="1">
        <v>2004</v>
      </c>
      <c r="C266" s="1">
        <v>5</v>
      </c>
      <c r="D266" s="1">
        <v>11</v>
      </c>
      <c r="V266" s="1">
        <v>0</v>
      </c>
      <c r="W266" s="11">
        <v>0.47466216216216217</v>
      </c>
      <c r="X266" s="1">
        <v>4</v>
      </c>
      <c r="Y266" s="1">
        <v>0.63636363636363635</v>
      </c>
      <c r="Z266" s="1">
        <v>4</v>
      </c>
      <c r="AA266" s="1">
        <v>0.28205128205128205</v>
      </c>
      <c r="AB266" s="1">
        <v>3</v>
      </c>
      <c r="AC266" s="1">
        <v>0</v>
      </c>
      <c r="AD266" s="1">
        <v>32.150000000000006</v>
      </c>
      <c r="AE266" s="1"/>
      <c r="AF266" s="5"/>
    </row>
    <row r="267" spans="1:32" ht="15" customHeight="1" x14ac:dyDescent="0.2">
      <c r="A267" t="s">
        <v>5</v>
      </c>
      <c r="B267" s="1">
        <v>2005</v>
      </c>
      <c r="C267" s="1">
        <v>11</v>
      </c>
      <c r="D267" s="1">
        <v>5</v>
      </c>
      <c r="F267" s="1">
        <v>1</v>
      </c>
      <c r="G267" s="1">
        <v>1</v>
      </c>
      <c r="H267" s="1">
        <v>0</v>
      </c>
      <c r="I267" s="1">
        <v>1</v>
      </c>
      <c r="J267">
        <v>2</v>
      </c>
      <c r="L267" s="1"/>
      <c r="Q267">
        <v>1</v>
      </c>
      <c r="T267">
        <v>1</v>
      </c>
      <c r="V267" s="1">
        <v>0.44999999999999996</v>
      </c>
      <c r="W267" s="11">
        <v>0.48026315789473684</v>
      </c>
      <c r="X267" s="1">
        <v>5</v>
      </c>
      <c r="Y267" s="1">
        <v>0.58333333333333337</v>
      </c>
      <c r="Z267" s="1">
        <v>3</v>
      </c>
      <c r="AA267" s="1">
        <v>0.3</v>
      </c>
      <c r="AB267" s="1">
        <v>3</v>
      </c>
      <c r="AC267" s="1">
        <v>0</v>
      </c>
      <c r="AD267" s="1">
        <v>32.6</v>
      </c>
      <c r="AE267" s="1"/>
      <c r="AF267" s="5"/>
    </row>
    <row r="268" spans="1:32" ht="15" customHeight="1" x14ac:dyDescent="0.2">
      <c r="A268" t="s">
        <v>5</v>
      </c>
      <c r="B268" s="1">
        <v>2006</v>
      </c>
      <c r="C268" s="1">
        <v>13</v>
      </c>
      <c r="D268" s="1">
        <v>3</v>
      </c>
      <c r="F268">
        <v>1</v>
      </c>
      <c r="G268">
        <v>1</v>
      </c>
      <c r="H268">
        <v>2</v>
      </c>
      <c r="I268">
        <v>1</v>
      </c>
      <c r="J268">
        <v>4</v>
      </c>
      <c r="K268">
        <v>1</v>
      </c>
      <c r="N268">
        <v>1</v>
      </c>
      <c r="V268" s="1">
        <v>5.6</v>
      </c>
      <c r="W268" s="11">
        <v>0.48878205128205127</v>
      </c>
      <c r="X268" s="1">
        <v>5</v>
      </c>
      <c r="Y268" s="1">
        <v>0.69230769230769229</v>
      </c>
      <c r="Z268" s="1">
        <v>4</v>
      </c>
      <c r="AA268" s="1">
        <v>0.31707317073170732</v>
      </c>
      <c r="AB268" s="1">
        <v>3</v>
      </c>
      <c r="AC268" s="1">
        <v>0</v>
      </c>
      <c r="AD268" s="1">
        <v>39.200000000000003</v>
      </c>
      <c r="AE268" s="1"/>
      <c r="AF268" s="5"/>
    </row>
    <row r="269" spans="1:32" ht="15" customHeight="1" x14ac:dyDescent="0.2">
      <c r="A269" t="s">
        <v>5</v>
      </c>
      <c r="B269" s="1">
        <v>2007</v>
      </c>
      <c r="C269" s="1">
        <v>7</v>
      </c>
      <c r="D269" s="1">
        <v>9</v>
      </c>
      <c r="V269" s="1">
        <v>0</v>
      </c>
      <c r="W269" s="11">
        <v>0.48749999999999999</v>
      </c>
      <c r="X269" s="1">
        <v>5</v>
      </c>
      <c r="Y269" s="1">
        <v>0.69230769230769229</v>
      </c>
      <c r="Z269" s="1">
        <v>4</v>
      </c>
      <c r="AA269" s="1">
        <v>0.30952380952380953</v>
      </c>
      <c r="AB269" s="1">
        <v>3</v>
      </c>
      <c r="AC269" s="1">
        <v>0</v>
      </c>
      <c r="AD269" s="1">
        <v>39.200000000000003</v>
      </c>
      <c r="AE269" s="1"/>
      <c r="AF269" s="5"/>
    </row>
    <row r="270" spans="1:32" ht="15" customHeight="1" x14ac:dyDescent="0.2">
      <c r="A270" t="s">
        <v>5</v>
      </c>
      <c r="B270" s="1">
        <v>2008</v>
      </c>
      <c r="C270" s="1">
        <v>9</v>
      </c>
      <c r="D270" s="1">
        <v>7</v>
      </c>
      <c r="V270" s="1">
        <v>0</v>
      </c>
      <c r="W270" s="11">
        <v>0.48932926829268292</v>
      </c>
      <c r="X270" s="1">
        <v>5</v>
      </c>
      <c r="Y270" s="1">
        <v>0.69230769230769229</v>
      </c>
      <c r="Z270" s="1">
        <v>4</v>
      </c>
      <c r="AA270" s="1">
        <v>0.30232558139534882</v>
      </c>
      <c r="AB270" s="1">
        <v>3</v>
      </c>
      <c r="AC270" s="1">
        <v>0</v>
      </c>
      <c r="AD270" s="1">
        <v>39.200000000000003</v>
      </c>
      <c r="AE270" s="1"/>
      <c r="AF270" s="5"/>
    </row>
    <row r="271" spans="1:32" ht="15" customHeight="1" x14ac:dyDescent="0.2">
      <c r="A271" t="s">
        <v>5</v>
      </c>
      <c r="B271" s="1">
        <v>2009</v>
      </c>
      <c r="C271" s="1">
        <v>7</v>
      </c>
      <c r="D271" s="1">
        <v>9</v>
      </c>
      <c r="V271" s="1">
        <v>0</v>
      </c>
      <c r="W271" s="11">
        <v>0.48809523809523808</v>
      </c>
      <c r="X271" s="1">
        <v>5</v>
      </c>
      <c r="Y271" s="1">
        <v>0.69230769230769229</v>
      </c>
      <c r="Z271" s="1">
        <v>4</v>
      </c>
      <c r="AA271" s="1">
        <v>0.29545454545454547</v>
      </c>
      <c r="AB271" s="1">
        <v>3</v>
      </c>
      <c r="AC271" s="1">
        <v>0</v>
      </c>
      <c r="AD271" s="1">
        <v>39.200000000000003</v>
      </c>
      <c r="AE271" s="1"/>
      <c r="AF271" s="5"/>
    </row>
    <row r="272" spans="1:32" ht="15" customHeight="1" x14ac:dyDescent="0.2">
      <c r="A272" t="s">
        <v>5</v>
      </c>
      <c r="B272" s="1">
        <v>2010</v>
      </c>
      <c r="C272" s="1">
        <v>11</v>
      </c>
      <c r="D272" s="1">
        <v>5</v>
      </c>
      <c r="F272">
        <v>1</v>
      </c>
      <c r="G272">
        <v>1</v>
      </c>
      <c r="H272">
        <v>1</v>
      </c>
      <c r="I272">
        <v>1</v>
      </c>
      <c r="J272">
        <v>3</v>
      </c>
      <c r="L272">
        <v>1</v>
      </c>
      <c r="V272" s="1">
        <v>2.6</v>
      </c>
      <c r="W272" s="11">
        <v>0.49273255813953487</v>
      </c>
      <c r="X272" s="1">
        <v>5</v>
      </c>
      <c r="Y272" s="1">
        <v>0.7142857142857143</v>
      </c>
      <c r="Z272" s="1">
        <v>4</v>
      </c>
      <c r="AA272" s="1">
        <v>0.31111111111111112</v>
      </c>
      <c r="AB272" s="1">
        <v>3</v>
      </c>
      <c r="AC272" s="1">
        <v>0</v>
      </c>
      <c r="AD272" s="1">
        <v>41.800000000000004</v>
      </c>
      <c r="AE272" s="1"/>
      <c r="AF272" s="5"/>
    </row>
    <row r="273" spans="1:32" ht="15" customHeight="1" x14ac:dyDescent="0.2">
      <c r="A273" t="s">
        <v>5</v>
      </c>
      <c r="B273" s="1">
        <v>2011</v>
      </c>
      <c r="C273" s="1">
        <v>8</v>
      </c>
      <c r="D273" s="1">
        <v>8</v>
      </c>
      <c r="V273" s="1">
        <v>0</v>
      </c>
      <c r="W273" s="11">
        <v>0.49289772727272729</v>
      </c>
      <c r="X273" s="1">
        <v>5</v>
      </c>
      <c r="Y273" s="1">
        <v>0.7142857142857143</v>
      </c>
      <c r="Z273" s="1">
        <v>4</v>
      </c>
      <c r="AA273" s="1">
        <v>0.30434782608695654</v>
      </c>
      <c r="AB273" s="1">
        <v>3</v>
      </c>
      <c r="AC273" s="1">
        <v>0</v>
      </c>
      <c r="AD273" s="1">
        <v>41.800000000000004</v>
      </c>
      <c r="AE273" s="1"/>
      <c r="AF273" s="5"/>
    </row>
    <row r="274" spans="1:32" ht="15" customHeight="1" x14ac:dyDescent="0.2">
      <c r="A274" t="s">
        <v>5</v>
      </c>
      <c r="B274" s="1">
        <v>2012</v>
      </c>
      <c r="C274" s="1">
        <v>10</v>
      </c>
      <c r="D274" s="1">
        <v>6</v>
      </c>
      <c r="V274" s="1">
        <v>0</v>
      </c>
      <c r="W274" s="11">
        <v>0.49583333333333335</v>
      </c>
      <c r="X274" s="1">
        <v>5</v>
      </c>
      <c r="Y274" s="1">
        <v>0.7142857142857143</v>
      </c>
      <c r="Z274" s="1">
        <v>4</v>
      </c>
      <c r="AA274" s="1">
        <v>0.2978723404255319</v>
      </c>
      <c r="AB274" s="1">
        <v>3</v>
      </c>
      <c r="AC274" s="1">
        <v>0</v>
      </c>
      <c r="AD274" s="1">
        <v>41.800000000000004</v>
      </c>
      <c r="AE274" s="1"/>
      <c r="AF274" s="5"/>
    </row>
    <row r="275" spans="1:32" ht="15" customHeight="1" x14ac:dyDescent="0.2">
      <c r="A275" t="s">
        <v>5</v>
      </c>
      <c r="B275" s="1">
        <v>2013</v>
      </c>
      <c r="C275" s="1">
        <v>8</v>
      </c>
      <c r="D275" s="1">
        <v>8</v>
      </c>
      <c r="F275" s="1"/>
      <c r="G275" s="1"/>
      <c r="H275" s="1"/>
      <c r="I275" s="1"/>
      <c r="T275" s="1"/>
      <c r="V275" s="1">
        <v>0</v>
      </c>
      <c r="W275" s="11">
        <v>0.49592391304347827</v>
      </c>
      <c r="X275" s="1">
        <v>5</v>
      </c>
      <c r="Y275" s="1">
        <v>0.7142857142857143</v>
      </c>
      <c r="Z275" s="1">
        <v>4</v>
      </c>
      <c r="AA275" s="1">
        <v>0.29166666666666669</v>
      </c>
      <c r="AB275" s="1">
        <v>3</v>
      </c>
      <c r="AC275" s="1">
        <v>0</v>
      </c>
      <c r="AD275" s="1">
        <v>41.800000000000004</v>
      </c>
      <c r="AE275" s="1"/>
      <c r="AF275" s="5"/>
    </row>
    <row r="276" spans="1:32" ht="15" customHeight="1" x14ac:dyDescent="0.2">
      <c r="A276" t="s">
        <v>5</v>
      </c>
      <c r="B276" s="1">
        <v>2014</v>
      </c>
      <c r="C276" s="1">
        <v>5</v>
      </c>
      <c r="D276" s="1">
        <v>11</v>
      </c>
      <c r="V276" s="1">
        <v>0</v>
      </c>
      <c r="W276" s="11">
        <v>0.49202127659574468</v>
      </c>
      <c r="X276" s="1">
        <v>5</v>
      </c>
      <c r="Y276" s="1">
        <v>0.7142857142857143</v>
      </c>
      <c r="Z276" s="1">
        <v>4</v>
      </c>
      <c r="AA276" s="1">
        <v>0.2857142857142857</v>
      </c>
      <c r="AB276" s="1">
        <v>3</v>
      </c>
      <c r="AC276" s="1">
        <v>0</v>
      </c>
      <c r="AD276" s="1">
        <v>41.800000000000004</v>
      </c>
      <c r="AE276" s="1"/>
      <c r="AF276" s="5"/>
    </row>
    <row r="277" spans="1:32" ht="15" customHeight="1" x14ac:dyDescent="0.2">
      <c r="A277" t="s">
        <v>5</v>
      </c>
      <c r="B277" s="1">
        <v>2015</v>
      </c>
      <c r="C277" s="1">
        <v>6</v>
      </c>
      <c r="D277" s="1">
        <v>10</v>
      </c>
      <c r="H277" s="1"/>
      <c r="I277" s="1"/>
      <c r="J277" s="1"/>
      <c r="V277" s="1">
        <v>0</v>
      </c>
      <c r="W277" s="11">
        <v>0.48958333333333331</v>
      </c>
      <c r="X277" s="1">
        <v>5</v>
      </c>
      <c r="Y277" s="1">
        <v>0.7142857142857143</v>
      </c>
      <c r="Z277" s="1">
        <v>4</v>
      </c>
      <c r="AA277" s="1">
        <v>0.28000000000000003</v>
      </c>
      <c r="AB277" s="1">
        <v>3</v>
      </c>
      <c r="AC277" s="1">
        <v>0</v>
      </c>
      <c r="AD277" s="1">
        <v>41.800000000000004</v>
      </c>
      <c r="AE277" s="1"/>
      <c r="AF277" s="5"/>
    </row>
    <row r="278" spans="1:32" ht="15" customHeight="1" x14ac:dyDescent="0.2">
      <c r="A278" t="s">
        <v>5</v>
      </c>
      <c r="B278" s="1">
        <v>2016</v>
      </c>
      <c r="C278" s="1">
        <v>3</v>
      </c>
      <c r="D278" s="1">
        <v>13</v>
      </c>
      <c r="V278" s="1">
        <v>0</v>
      </c>
      <c r="W278" s="11">
        <v>0.48341836734693877</v>
      </c>
      <c r="X278" s="1">
        <v>5</v>
      </c>
      <c r="Y278" s="1">
        <v>0.7142857142857143</v>
      </c>
      <c r="Z278" s="1">
        <v>4</v>
      </c>
      <c r="AA278" s="1">
        <v>0.27450980392156865</v>
      </c>
      <c r="AB278" s="1">
        <v>3</v>
      </c>
      <c r="AC278" s="1">
        <v>0</v>
      </c>
      <c r="AD278" s="1">
        <v>41.800000000000004</v>
      </c>
      <c r="AE278" s="1"/>
      <c r="AF278" s="5"/>
    </row>
    <row r="279" spans="1:32" ht="15" customHeight="1" x14ac:dyDescent="0.2">
      <c r="A279" t="s">
        <v>5</v>
      </c>
      <c r="B279" s="1">
        <v>2017</v>
      </c>
      <c r="C279" s="1">
        <v>5</v>
      </c>
      <c r="D279" s="1">
        <v>11</v>
      </c>
      <c r="R279" s="1"/>
      <c r="V279" s="1">
        <v>0</v>
      </c>
      <c r="W279" s="11">
        <v>0.48</v>
      </c>
      <c r="X279" s="1">
        <v>5</v>
      </c>
      <c r="Y279" s="1">
        <v>0.7142857142857143</v>
      </c>
      <c r="Z279" s="1">
        <v>4</v>
      </c>
      <c r="AA279" s="1">
        <v>0.26923076923076922</v>
      </c>
      <c r="AB279" s="1">
        <v>3</v>
      </c>
      <c r="AC279" s="1">
        <v>0</v>
      </c>
      <c r="AD279" s="1">
        <v>41.800000000000004</v>
      </c>
      <c r="AE279" s="1"/>
      <c r="AF279" s="5"/>
    </row>
    <row r="280" spans="1:32" ht="15" customHeight="1" x14ac:dyDescent="0.2">
      <c r="A280" t="s">
        <v>5</v>
      </c>
      <c r="B280" s="1">
        <v>2018</v>
      </c>
      <c r="C280" s="1">
        <v>12</v>
      </c>
      <c r="D280" s="1">
        <v>4</v>
      </c>
      <c r="E280" s="1"/>
      <c r="F280">
        <v>1</v>
      </c>
      <c r="G280">
        <v>1</v>
      </c>
      <c r="H280">
        <v>0</v>
      </c>
      <c r="I280">
        <v>1</v>
      </c>
      <c r="J280">
        <v>1</v>
      </c>
      <c r="R280" s="1"/>
      <c r="T280" s="1">
        <v>1</v>
      </c>
      <c r="V280" s="1">
        <v>0.2</v>
      </c>
      <c r="W280" s="11">
        <v>0.48529411764705882</v>
      </c>
      <c r="X280" s="1">
        <v>5</v>
      </c>
      <c r="Y280" s="1">
        <v>0.66666666666666663</v>
      </c>
      <c r="Z280" s="1">
        <v>4</v>
      </c>
      <c r="AA280" s="1">
        <v>0.28301886792452829</v>
      </c>
      <c r="AB280" s="1">
        <v>3</v>
      </c>
      <c r="AC280" s="1">
        <v>0</v>
      </c>
      <c r="AD280" s="1">
        <v>42</v>
      </c>
      <c r="AE280" s="1"/>
      <c r="AF280" s="5"/>
    </row>
    <row r="281" spans="1:32" ht="15" customHeight="1" x14ac:dyDescent="0.2">
      <c r="A281" t="s">
        <v>5</v>
      </c>
      <c r="B281" s="1">
        <v>2019</v>
      </c>
      <c r="C281" s="1">
        <v>8</v>
      </c>
      <c r="D281" s="1">
        <v>8</v>
      </c>
      <c r="F281" s="1"/>
      <c r="G281" s="1"/>
      <c r="H281" s="1"/>
      <c r="I281" s="1"/>
      <c r="T281" s="1"/>
      <c r="V281" s="1">
        <v>0</v>
      </c>
      <c r="W281" s="11">
        <v>0.48557692307692307</v>
      </c>
      <c r="X281" s="1">
        <v>5</v>
      </c>
      <c r="Y281" s="1">
        <v>0.66666666666666663</v>
      </c>
      <c r="Z281" s="1">
        <v>4</v>
      </c>
      <c r="AA281" s="1">
        <v>0.27777777777777779</v>
      </c>
      <c r="AB281" s="1">
        <v>3</v>
      </c>
      <c r="AC281" s="1">
        <v>0</v>
      </c>
      <c r="AD281" s="1">
        <v>42</v>
      </c>
      <c r="AE281" s="1"/>
      <c r="AF281" s="5"/>
    </row>
    <row r="282" spans="1:32" ht="15" customHeight="1" x14ac:dyDescent="0.2">
      <c r="A282" t="s">
        <v>5</v>
      </c>
      <c r="B282" s="1">
        <v>2020</v>
      </c>
      <c r="C282" s="1">
        <v>8</v>
      </c>
      <c r="D282" s="1">
        <v>8</v>
      </c>
      <c r="H282">
        <v>0</v>
      </c>
      <c r="I282">
        <v>1</v>
      </c>
      <c r="J282">
        <v>1</v>
      </c>
      <c r="V282" s="1">
        <v>0</v>
      </c>
      <c r="W282" s="11">
        <v>0.48584905660377359</v>
      </c>
      <c r="X282" s="1">
        <v>5</v>
      </c>
      <c r="Y282" s="1">
        <v>0.66666666666666663</v>
      </c>
      <c r="Z282" s="1">
        <v>4</v>
      </c>
      <c r="AA282" s="1">
        <v>0.27272727272727271</v>
      </c>
      <c r="AB282" s="1">
        <v>3</v>
      </c>
      <c r="AC282" s="1">
        <v>0</v>
      </c>
      <c r="AD282" s="1">
        <v>42</v>
      </c>
      <c r="AE282" s="1"/>
      <c r="AF282" s="5"/>
    </row>
    <row r="283" spans="1:32" ht="15" customHeight="1" x14ac:dyDescent="0.2">
      <c r="A283" t="s">
        <v>5</v>
      </c>
      <c r="B283" s="1">
        <v>2021</v>
      </c>
      <c r="C283" s="1">
        <v>6</v>
      </c>
      <c r="D283" s="1">
        <v>11</v>
      </c>
      <c r="V283" s="1">
        <v>0</v>
      </c>
      <c r="W283" s="11">
        <v>0.48323699421965316</v>
      </c>
      <c r="X283" s="1">
        <v>5</v>
      </c>
      <c r="Y283" s="1">
        <v>0.66666666666666663</v>
      </c>
      <c r="Z283" s="1">
        <v>4</v>
      </c>
      <c r="AA283" s="1">
        <v>0.26785714285714285</v>
      </c>
      <c r="AB283" s="1">
        <v>3</v>
      </c>
      <c r="AC283" s="1">
        <v>0</v>
      </c>
      <c r="AD283" s="1">
        <v>42</v>
      </c>
      <c r="AE283" s="1"/>
      <c r="AF283" s="5"/>
    </row>
    <row r="284" spans="1:32" ht="15" customHeight="1" x14ac:dyDescent="0.2">
      <c r="A284" t="s">
        <v>5</v>
      </c>
      <c r="B284" s="1">
        <v>2022</v>
      </c>
      <c r="C284" s="1">
        <v>3</v>
      </c>
      <c r="D284" s="1">
        <v>14</v>
      </c>
      <c r="F284" s="1"/>
      <c r="G284" s="1"/>
      <c r="H284" s="1"/>
      <c r="I284" s="1"/>
      <c r="V284" s="1">
        <v>0</v>
      </c>
      <c r="W284" s="11">
        <v>0.47732426303854875</v>
      </c>
      <c r="X284" s="1">
        <v>5</v>
      </c>
      <c r="Y284" s="1">
        <v>0.66666666666666663</v>
      </c>
      <c r="Z284" s="1">
        <v>4</v>
      </c>
      <c r="AA284" s="1">
        <v>0.26315789473684209</v>
      </c>
      <c r="AB284" s="1">
        <v>3</v>
      </c>
      <c r="AC284" s="1">
        <v>0</v>
      </c>
      <c r="AD284" s="1">
        <v>42</v>
      </c>
      <c r="AE284" s="1"/>
      <c r="AF284" s="5"/>
    </row>
    <row r="285" spans="1:32" ht="15" customHeight="1" x14ac:dyDescent="0.2">
      <c r="A285" t="s">
        <v>6</v>
      </c>
      <c r="B285" s="1">
        <v>1968</v>
      </c>
      <c r="C285" s="1">
        <v>3</v>
      </c>
      <c r="D285" s="1">
        <v>11</v>
      </c>
      <c r="R285">
        <v>1</v>
      </c>
      <c r="V285" s="1">
        <v>0.1</v>
      </c>
      <c r="W285" s="11">
        <v>0.21428571428571427</v>
      </c>
      <c r="X285" s="1">
        <v>0</v>
      </c>
      <c r="Y285" s="1">
        <v>0</v>
      </c>
      <c r="Z285" s="1">
        <v>0</v>
      </c>
      <c r="AA285" s="1">
        <v>0</v>
      </c>
      <c r="AB285" s="1">
        <v>0</v>
      </c>
      <c r="AC285" s="1">
        <v>3</v>
      </c>
      <c r="AD285" s="1">
        <v>3.1</v>
      </c>
      <c r="AE285" s="1"/>
      <c r="AF285" s="5"/>
    </row>
    <row r="286" spans="1:32" ht="15" customHeight="1" x14ac:dyDescent="0.2">
      <c r="A286" t="s">
        <v>6</v>
      </c>
      <c r="B286" s="1">
        <v>1969</v>
      </c>
      <c r="C286" s="1">
        <v>4</v>
      </c>
      <c r="D286" s="1">
        <v>9</v>
      </c>
      <c r="E286">
        <v>1</v>
      </c>
      <c r="F286" s="1"/>
      <c r="H286" s="1"/>
      <c r="I286" s="1"/>
      <c r="R286">
        <v>1</v>
      </c>
      <c r="T286">
        <v>1</v>
      </c>
      <c r="V286" s="1">
        <v>0.2</v>
      </c>
      <c r="W286" s="11">
        <v>0.26785714285714285</v>
      </c>
      <c r="X286" s="1">
        <v>0</v>
      </c>
      <c r="Y286" s="1">
        <v>0</v>
      </c>
      <c r="Z286" s="1">
        <v>0</v>
      </c>
      <c r="AA286" s="1">
        <v>0</v>
      </c>
      <c r="AB286" s="1">
        <v>0</v>
      </c>
      <c r="AC286" s="1">
        <v>2.8</v>
      </c>
      <c r="AD286" s="1">
        <v>3.0999999999999996</v>
      </c>
      <c r="AE286" s="1"/>
      <c r="AF286" s="5"/>
    </row>
    <row r="287" spans="1:32" ht="15" customHeight="1" x14ac:dyDescent="0.2">
      <c r="A287" t="s">
        <v>6</v>
      </c>
      <c r="B287" s="1">
        <v>1970</v>
      </c>
      <c r="C287" s="1">
        <v>8</v>
      </c>
      <c r="D287" s="1">
        <v>6</v>
      </c>
      <c r="F287">
        <v>1</v>
      </c>
      <c r="G287">
        <v>1</v>
      </c>
      <c r="H287">
        <v>0</v>
      </c>
      <c r="I287">
        <v>1</v>
      </c>
      <c r="J287">
        <v>2</v>
      </c>
      <c r="T287">
        <v>1</v>
      </c>
      <c r="V287" s="1">
        <v>0.2</v>
      </c>
      <c r="W287" s="11">
        <v>0.36904761904761907</v>
      </c>
      <c r="X287" s="1">
        <v>0</v>
      </c>
      <c r="Y287" s="1">
        <v>0</v>
      </c>
      <c r="Z287" s="1">
        <v>0</v>
      </c>
      <c r="AA287" s="1">
        <v>0.33333333333333331</v>
      </c>
      <c r="AB287" s="1">
        <v>3</v>
      </c>
      <c r="AC287" s="1">
        <v>2.5999999999999996</v>
      </c>
      <c r="AD287" s="1">
        <v>6.1</v>
      </c>
      <c r="AE287" s="1"/>
      <c r="AF287" s="5"/>
    </row>
    <row r="288" spans="1:32" ht="15" customHeight="1" x14ac:dyDescent="0.2">
      <c r="A288" t="s">
        <v>6</v>
      </c>
      <c r="B288" s="1">
        <v>1971</v>
      </c>
      <c r="C288" s="1">
        <v>4</v>
      </c>
      <c r="D288" s="1">
        <v>10</v>
      </c>
      <c r="V288" s="1">
        <v>0</v>
      </c>
      <c r="W288" s="11">
        <v>0.3482142857142857</v>
      </c>
      <c r="X288" s="1">
        <v>0</v>
      </c>
      <c r="Y288" s="1">
        <v>0</v>
      </c>
      <c r="Z288" s="1">
        <v>0</v>
      </c>
      <c r="AA288" s="1">
        <v>0.25</v>
      </c>
      <c r="AB288" s="1">
        <v>3</v>
      </c>
      <c r="AC288" s="1">
        <v>2.3999999999999995</v>
      </c>
      <c r="AD288" s="1">
        <v>5.8999999999999995</v>
      </c>
      <c r="AE288" s="1"/>
      <c r="AF288" s="5"/>
    </row>
    <row r="289" spans="1:32" ht="15" customHeight="1" x14ac:dyDescent="0.2">
      <c r="A289" t="s">
        <v>6</v>
      </c>
      <c r="B289" s="1">
        <v>1972</v>
      </c>
      <c r="C289" s="1">
        <v>8</v>
      </c>
      <c r="D289" s="1">
        <v>6</v>
      </c>
      <c r="V289" s="1">
        <v>0</v>
      </c>
      <c r="W289" s="11">
        <v>0.39285714285714285</v>
      </c>
      <c r="X289" s="1">
        <v>0</v>
      </c>
      <c r="Y289" s="1">
        <v>0</v>
      </c>
      <c r="Z289" s="1">
        <v>0</v>
      </c>
      <c r="AA289" s="1">
        <v>0.2</v>
      </c>
      <c r="AB289" s="1">
        <v>1</v>
      </c>
      <c r="AC289" s="1">
        <v>2.1999999999999993</v>
      </c>
      <c r="AD289" s="1">
        <v>3.6999999999999993</v>
      </c>
      <c r="AE289" s="1"/>
      <c r="AF289" s="5"/>
    </row>
    <row r="290" spans="1:32" ht="15" customHeight="1" x14ac:dyDescent="0.2">
      <c r="A290" t="s">
        <v>6</v>
      </c>
      <c r="B290" s="1">
        <v>1973</v>
      </c>
      <c r="C290" s="1">
        <v>10</v>
      </c>
      <c r="D290" s="1">
        <v>4</v>
      </c>
      <c r="F290">
        <v>1</v>
      </c>
      <c r="G290">
        <v>1</v>
      </c>
      <c r="H290">
        <v>0</v>
      </c>
      <c r="I290">
        <v>1</v>
      </c>
      <c r="J290">
        <v>2</v>
      </c>
      <c r="V290" s="1">
        <v>0.1</v>
      </c>
      <c r="W290" s="11">
        <v>0.44642857142857145</v>
      </c>
      <c r="X290" s="1">
        <v>1</v>
      </c>
      <c r="Y290" s="1">
        <v>0</v>
      </c>
      <c r="Z290" s="1">
        <v>0</v>
      </c>
      <c r="AA290" s="1">
        <v>0.33333333333333331</v>
      </c>
      <c r="AB290" s="1">
        <v>3</v>
      </c>
      <c r="AC290" s="1">
        <v>1.9999999999999993</v>
      </c>
      <c r="AD290" s="1">
        <v>6.5999999999999988</v>
      </c>
      <c r="AE290" s="1"/>
      <c r="AF290" s="5"/>
    </row>
    <row r="291" spans="1:32" ht="15" customHeight="1" x14ac:dyDescent="0.2">
      <c r="A291" t="s">
        <v>6</v>
      </c>
      <c r="B291" s="1">
        <v>1974</v>
      </c>
      <c r="C291" s="1">
        <v>7</v>
      </c>
      <c r="D291" s="1">
        <v>7</v>
      </c>
      <c r="V291" s="1">
        <v>0</v>
      </c>
      <c r="W291" s="11">
        <v>0.45408163265306123</v>
      </c>
      <c r="X291" s="1">
        <v>4</v>
      </c>
      <c r="Y291" s="1">
        <v>0</v>
      </c>
      <c r="Z291" s="1">
        <v>0</v>
      </c>
      <c r="AA291" s="1">
        <v>0.2857142857142857</v>
      </c>
      <c r="AB291" s="1">
        <v>3</v>
      </c>
      <c r="AC291" s="1">
        <v>1.7999999999999994</v>
      </c>
      <c r="AD291" s="1">
        <v>9.3999999999999986</v>
      </c>
      <c r="AE291" s="1"/>
      <c r="AF291" s="5"/>
    </row>
    <row r="292" spans="1:32" ht="15" customHeight="1" x14ac:dyDescent="0.2">
      <c r="A292" t="s">
        <v>6</v>
      </c>
      <c r="B292" s="1">
        <v>1975</v>
      </c>
      <c r="C292" s="1">
        <v>11</v>
      </c>
      <c r="D292" s="1">
        <v>3</v>
      </c>
      <c r="F292" s="1">
        <v>1</v>
      </c>
      <c r="G292" s="1"/>
      <c r="H292" s="1">
        <v>0</v>
      </c>
      <c r="I292" s="1">
        <v>1</v>
      </c>
      <c r="J292">
        <v>2</v>
      </c>
      <c r="K292" s="1"/>
      <c r="N292" s="1"/>
      <c r="O292" s="1"/>
      <c r="P292" s="1"/>
      <c r="U292" s="1"/>
      <c r="V292" s="1">
        <v>0</v>
      </c>
      <c r="W292" s="11">
        <v>0.4955357142857143</v>
      </c>
      <c r="X292" s="1">
        <v>5</v>
      </c>
      <c r="Y292" s="1">
        <v>0</v>
      </c>
      <c r="Z292" s="1">
        <v>0</v>
      </c>
      <c r="AA292" s="1">
        <v>0.375</v>
      </c>
      <c r="AB292" s="1">
        <v>7</v>
      </c>
      <c r="AC292" s="1">
        <v>1.5999999999999994</v>
      </c>
      <c r="AD292" s="1">
        <v>14.2</v>
      </c>
      <c r="AE292" s="1"/>
      <c r="AF292" s="5"/>
    </row>
    <row r="293" spans="1:32" ht="15" customHeight="1" x14ac:dyDescent="0.2">
      <c r="A293" t="s">
        <v>6</v>
      </c>
      <c r="B293" s="1">
        <v>1976</v>
      </c>
      <c r="C293" s="1">
        <v>10</v>
      </c>
      <c r="D293" s="1">
        <v>4</v>
      </c>
      <c r="F293" s="1"/>
      <c r="H293" s="1"/>
      <c r="I293" s="1"/>
      <c r="V293" s="1">
        <v>0</v>
      </c>
      <c r="W293" s="11">
        <v>0.51984126984126988</v>
      </c>
      <c r="X293" s="1">
        <v>10</v>
      </c>
      <c r="Y293" s="1">
        <v>0</v>
      </c>
      <c r="Z293" s="1">
        <v>0</v>
      </c>
      <c r="AA293" s="1">
        <v>0.33333333333333331</v>
      </c>
      <c r="AB293" s="1">
        <v>3</v>
      </c>
      <c r="AC293" s="1">
        <v>1.3999999999999995</v>
      </c>
      <c r="AD293" s="1">
        <v>15</v>
      </c>
      <c r="AE293" s="1"/>
      <c r="AF293" s="5"/>
    </row>
    <row r="294" spans="1:32" ht="15" customHeight="1" x14ac:dyDescent="0.2">
      <c r="A294" t="s">
        <v>6</v>
      </c>
      <c r="B294" s="1">
        <v>1977</v>
      </c>
      <c r="C294" s="1">
        <v>8</v>
      </c>
      <c r="D294" s="1">
        <v>6</v>
      </c>
      <c r="V294" s="1">
        <v>0</v>
      </c>
      <c r="W294" s="11">
        <v>0.52500000000000002</v>
      </c>
      <c r="X294" s="1">
        <v>11.25</v>
      </c>
      <c r="Y294" s="1">
        <v>0</v>
      </c>
      <c r="Z294" s="1">
        <v>0</v>
      </c>
      <c r="AA294" s="1">
        <v>0.3</v>
      </c>
      <c r="AB294" s="1">
        <v>3</v>
      </c>
      <c r="AC294" s="1">
        <v>1.1999999999999995</v>
      </c>
      <c r="AD294" s="1">
        <v>16.05</v>
      </c>
      <c r="AE294" s="1"/>
      <c r="AF294" s="5"/>
    </row>
    <row r="295" spans="1:32" ht="15" customHeight="1" x14ac:dyDescent="0.2">
      <c r="A295" t="s">
        <v>6</v>
      </c>
      <c r="B295" s="1">
        <v>1978</v>
      </c>
      <c r="C295" s="1">
        <v>4</v>
      </c>
      <c r="D295" s="1">
        <v>12</v>
      </c>
      <c r="V295" s="1">
        <v>0</v>
      </c>
      <c r="W295" s="11">
        <v>0.49679487179487181</v>
      </c>
      <c r="X295" s="1">
        <v>5</v>
      </c>
      <c r="Y295" s="1">
        <v>0</v>
      </c>
      <c r="Z295" s="1">
        <v>0</v>
      </c>
      <c r="AA295" s="1">
        <v>0.27272727272727271</v>
      </c>
      <c r="AB295" s="1">
        <v>3</v>
      </c>
      <c r="AC295" s="1">
        <v>0.99999999999999956</v>
      </c>
      <c r="AD295" s="1">
        <v>9.6</v>
      </c>
      <c r="AE295" s="1"/>
      <c r="AF295" s="5"/>
    </row>
    <row r="296" spans="1:32" ht="15" customHeight="1" x14ac:dyDescent="0.2">
      <c r="A296" t="s">
        <v>6</v>
      </c>
      <c r="B296" s="1">
        <v>1979</v>
      </c>
      <c r="C296" s="1">
        <v>4</v>
      </c>
      <c r="D296" s="1">
        <v>12</v>
      </c>
      <c r="R296" s="1"/>
      <c r="V296" s="1">
        <v>0</v>
      </c>
      <c r="W296" s="11">
        <v>0.47383720930232559</v>
      </c>
      <c r="X296" s="1">
        <v>4</v>
      </c>
      <c r="Y296" s="1">
        <v>0</v>
      </c>
      <c r="Z296" s="1">
        <v>0</v>
      </c>
      <c r="AA296" s="1">
        <v>0.25</v>
      </c>
      <c r="AB296" s="1">
        <v>3</v>
      </c>
      <c r="AC296" s="1">
        <v>0.7999999999999996</v>
      </c>
      <c r="AD296" s="1">
        <v>8.3999999999999986</v>
      </c>
      <c r="AE296" s="1"/>
      <c r="AF296" s="5"/>
    </row>
    <row r="297" spans="1:32" ht="15" customHeight="1" x14ac:dyDescent="0.2">
      <c r="A297" t="s">
        <v>6</v>
      </c>
      <c r="B297" s="1">
        <v>1980</v>
      </c>
      <c r="C297" s="1">
        <v>6</v>
      </c>
      <c r="D297" s="1">
        <v>10</v>
      </c>
      <c r="V297" s="1">
        <v>0</v>
      </c>
      <c r="W297" s="11">
        <v>0.46542553191489361</v>
      </c>
      <c r="X297" s="1">
        <v>4</v>
      </c>
      <c r="Y297" s="1">
        <v>0</v>
      </c>
      <c r="Z297" s="1">
        <v>0</v>
      </c>
      <c r="AA297" s="1">
        <v>0.23076923076923078</v>
      </c>
      <c r="AB297" s="1">
        <v>1</v>
      </c>
      <c r="AC297" s="1">
        <v>0.59999999999999964</v>
      </c>
      <c r="AD297" s="1">
        <v>6.1999999999999993</v>
      </c>
      <c r="AE297" s="1"/>
      <c r="AF297" s="5"/>
    </row>
    <row r="298" spans="1:32" ht="15" customHeight="1" x14ac:dyDescent="0.2">
      <c r="A298" t="s">
        <v>6</v>
      </c>
      <c r="B298" s="1">
        <v>1981</v>
      </c>
      <c r="C298" s="1">
        <v>12</v>
      </c>
      <c r="D298" s="1">
        <v>4</v>
      </c>
      <c r="F298">
        <v>1</v>
      </c>
      <c r="G298">
        <v>1</v>
      </c>
      <c r="H298">
        <v>2</v>
      </c>
      <c r="I298">
        <v>1</v>
      </c>
      <c r="J298">
        <v>4</v>
      </c>
      <c r="K298">
        <v>1</v>
      </c>
      <c r="N298">
        <v>1</v>
      </c>
      <c r="O298">
        <v>1</v>
      </c>
      <c r="P298">
        <v>1</v>
      </c>
      <c r="U298">
        <v>1</v>
      </c>
      <c r="V298" s="1">
        <v>6.4499999999999993</v>
      </c>
      <c r="W298" s="11">
        <v>0.48774509803921567</v>
      </c>
      <c r="X298" s="1">
        <v>5</v>
      </c>
      <c r="Y298" s="1">
        <v>0.5</v>
      </c>
      <c r="Z298" s="1">
        <v>3</v>
      </c>
      <c r="AA298" s="1">
        <v>0.2857142857142857</v>
      </c>
      <c r="AB298" s="1">
        <v>3</v>
      </c>
      <c r="AC298" s="1">
        <v>0.39999999999999963</v>
      </c>
      <c r="AD298" s="1">
        <v>18.449999999999996</v>
      </c>
      <c r="AE298" s="1"/>
      <c r="AF298" s="5"/>
    </row>
    <row r="299" spans="1:32" ht="15" customHeight="1" x14ac:dyDescent="0.2">
      <c r="A299" t="s">
        <v>6</v>
      </c>
      <c r="B299" s="1">
        <v>1982</v>
      </c>
      <c r="C299" s="1">
        <v>7</v>
      </c>
      <c r="D299" s="1">
        <v>2</v>
      </c>
      <c r="F299" s="1">
        <v>1</v>
      </c>
      <c r="G299" s="1"/>
      <c r="H299" s="1">
        <v>0</v>
      </c>
      <c r="I299" s="1">
        <v>1</v>
      </c>
      <c r="J299">
        <v>1</v>
      </c>
      <c r="K299" s="1"/>
      <c r="N299" s="1"/>
      <c r="O299" s="1"/>
      <c r="V299" s="1">
        <v>0</v>
      </c>
      <c r="W299" s="11">
        <v>0.5</v>
      </c>
      <c r="X299" s="1">
        <v>10</v>
      </c>
      <c r="Y299" s="1">
        <v>0.4</v>
      </c>
      <c r="Z299" s="1">
        <v>0</v>
      </c>
      <c r="AA299" s="1">
        <v>0.33333333333333331</v>
      </c>
      <c r="AB299" s="1">
        <v>3</v>
      </c>
      <c r="AC299" s="1">
        <v>0.19999999999999962</v>
      </c>
      <c r="AD299" s="1">
        <v>20.249999999999996</v>
      </c>
      <c r="AE299" s="1"/>
      <c r="AF299" s="5"/>
    </row>
    <row r="300" spans="1:32" ht="15" customHeight="1" x14ac:dyDescent="0.2">
      <c r="A300" t="s">
        <v>6</v>
      </c>
      <c r="B300" s="1">
        <v>1983</v>
      </c>
      <c r="C300" s="1">
        <v>7</v>
      </c>
      <c r="D300" s="1">
        <v>9</v>
      </c>
      <c r="V300" s="1">
        <v>0</v>
      </c>
      <c r="W300" s="11">
        <v>0.49563318777292575</v>
      </c>
      <c r="X300" s="1">
        <v>5</v>
      </c>
      <c r="Y300" s="1">
        <v>0.4</v>
      </c>
      <c r="Z300" s="1">
        <v>0</v>
      </c>
      <c r="AA300" s="1">
        <v>0.3125</v>
      </c>
      <c r="AB300" s="1">
        <v>3</v>
      </c>
      <c r="AC300" s="1">
        <v>0</v>
      </c>
      <c r="AD300" s="1">
        <v>15.049999999999999</v>
      </c>
      <c r="AE300" s="1"/>
      <c r="AF300" s="5"/>
    </row>
    <row r="301" spans="1:32" ht="15" customHeight="1" x14ac:dyDescent="0.2">
      <c r="A301" t="s">
        <v>6</v>
      </c>
      <c r="B301" s="1">
        <v>1984</v>
      </c>
      <c r="C301" s="1">
        <v>8</v>
      </c>
      <c r="D301" s="1">
        <v>8</v>
      </c>
      <c r="F301" s="1"/>
      <c r="G301" s="1"/>
      <c r="H301" s="1"/>
      <c r="I301" s="1"/>
      <c r="V301" s="1">
        <v>0</v>
      </c>
      <c r="W301" s="11">
        <v>0.49591836734693878</v>
      </c>
      <c r="X301" s="1">
        <v>5</v>
      </c>
      <c r="Y301" s="1">
        <v>0.4</v>
      </c>
      <c r="Z301" s="1">
        <v>0</v>
      </c>
      <c r="AA301" s="1">
        <v>0.29411764705882354</v>
      </c>
      <c r="AB301" s="1">
        <v>3</v>
      </c>
      <c r="AC301" s="1">
        <v>0</v>
      </c>
      <c r="AD301" s="1">
        <v>15.049999999999999</v>
      </c>
      <c r="AE301" s="1"/>
      <c r="AF301" s="5"/>
    </row>
    <row r="302" spans="1:32" ht="15" customHeight="1" x14ac:dyDescent="0.2">
      <c r="A302" t="s">
        <v>6</v>
      </c>
      <c r="B302" s="1">
        <v>1985</v>
      </c>
      <c r="C302" s="1">
        <v>7</v>
      </c>
      <c r="D302" s="1">
        <v>9</v>
      </c>
      <c r="R302">
        <v>1</v>
      </c>
      <c r="V302" s="1">
        <v>0.1</v>
      </c>
      <c r="W302" s="11">
        <v>0.49233716475095785</v>
      </c>
      <c r="X302" s="1">
        <v>5</v>
      </c>
      <c r="Y302" s="1">
        <v>0.4</v>
      </c>
      <c r="Z302" s="1">
        <v>0</v>
      </c>
      <c r="AA302" s="1">
        <v>0.27777777777777779</v>
      </c>
      <c r="AB302" s="1">
        <v>3</v>
      </c>
      <c r="AC302" s="1">
        <v>0</v>
      </c>
      <c r="AD302" s="1">
        <v>15.149999999999999</v>
      </c>
      <c r="AE302" s="1"/>
      <c r="AF302" s="5"/>
    </row>
    <row r="303" spans="1:32" ht="15" customHeight="1" x14ac:dyDescent="0.2">
      <c r="A303" t="s">
        <v>6</v>
      </c>
      <c r="B303" s="1">
        <v>1986</v>
      </c>
      <c r="C303" s="1">
        <v>10</v>
      </c>
      <c r="D303" s="1">
        <v>6</v>
      </c>
      <c r="R303" s="1"/>
      <c r="V303" s="1">
        <v>0</v>
      </c>
      <c r="W303" s="11">
        <v>0.5</v>
      </c>
      <c r="X303" s="1">
        <v>10</v>
      </c>
      <c r="Y303" s="1">
        <v>0.4</v>
      </c>
      <c r="Z303" s="1">
        <v>0</v>
      </c>
      <c r="AA303" s="1">
        <v>0.26315789473684209</v>
      </c>
      <c r="AB303" s="1">
        <v>3</v>
      </c>
      <c r="AC303" s="1">
        <v>0</v>
      </c>
      <c r="AD303" s="1">
        <v>20.149999999999999</v>
      </c>
      <c r="AE303" s="1"/>
      <c r="AF303" s="5"/>
    </row>
    <row r="304" spans="1:32" ht="15" customHeight="1" x14ac:dyDescent="0.2">
      <c r="A304" t="s">
        <v>6</v>
      </c>
      <c r="B304" s="1">
        <v>1987</v>
      </c>
      <c r="C304" s="1">
        <v>4</v>
      </c>
      <c r="D304" s="1">
        <v>11</v>
      </c>
      <c r="V304" s="1">
        <v>0</v>
      </c>
      <c r="W304" s="11">
        <v>0.48801369863013699</v>
      </c>
      <c r="X304" s="1">
        <v>5</v>
      </c>
      <c r="Y304" s="1">
        <v>0.4</v>
      </c>
      <c r="Z304" s="1">
        <v>0</v>
      </c>
      <c r="AA304" s="1">
        <v>0.25</v>
      </c>
      <c r="AB304" s="1">
        <v>3</v>
      </c>
      <c r="AC304" s="1">
        <v>0</v>
      </c>
      <c r="AD304" s="1">
        <v>15.149999999999999</v>
      </c>
      <c r="AE304" s="1"/>
      <c r="AF304" s="5"/>
    </row>
    <row r="305" spans="1:32" ht="15" customHeight="1" x14ac:dyDescent="0.2">
      <c r="A305" t="s">
        <v>6</v>
      </c>
      <c r="B305" s="1">
        <v>1988</v>
      </c>
      <c r="C305" s="1">
        <v>12</v>
      </c>
      <c r="D305" s="1">
        <v>4</v>
      </c>
      <c r="F305">
        <v>1</v>
      </c>
      <c r="G305">
        <v>1</v>
      </c>
      <c r="H305">
        <v>2</v>
      </c>
      <c r="I305">
        <v>1</v>
      </c>
      <c r="J305">
        <v>4</v>
      </c>
      <c r="K305">
        <v>1</v>
      </c>
      <c r="N305">
        <v>1</v>
      </c>
      <c r="O305">
        <v>1</v>
      </c>
      <c r="V305" s="1">
        <v>6.1</v>
      </c>
      <c r="W305" s="11">
        <v>0.50162337662337664</v>
      </c>
      <c r="X305" s="1">
        <v>10</v>
      </c>
      <c r="Y305" s="1">
        <v>0.66666666666666663</v>
      </c>
      <c r="Z305" s="1">
        <v>4</v>
      </c>
      <c r="AA305" s="1">
        <v>0.2857142857142857</v>
      </c>
      <c r="AB305" s="1">
        <v>3</v>
      </c>
      <c r="AC305" s="1">
        <v>0</v>
      </c>
      <c r="AD305" s="1">
        <v>30.25</v>
      </c>
      <c r="AE305" s="1"/>
      <c r="AF305" s="5"/>
    </row>
    <row r="306" spans="1:32" ht="15" customHeight="1" x14ac:dyDescent="0.2">
      <c r="A306" t="s">
        <v>6</v>
      </c>
      <c r="B306" s="1">
        <v>1989</v>
      </c>
      <c r="C306" s="1">
        <v>8</v>
      </c>
      <c r="D306" s="1">
        <v>8</v>
      </c>
      <c r="V306" s="1">
        <v>0</v>
      </c>
      <c r="W306" s="11">
        <v>0.50154320987654322</v>
      </c>
      <c r="X306" s="1">
        <v>10</v>
      </c>
      <c r="Y306" s="1">
        <v>0.66666666666666663</v>
      </c>
      <c r="Z306" s="1">
        <v>4</v>
      </c>
      <c r="AA306" s="1">
        <v>0.27272727272727271</v>
      </c>
      <c r="AB306" s="1">
        <v>3</v>
      </c>
      <c r="AC306" s="1">
        <v>0</v>
      </c>
      <c r="AD306" s="1">
        <v>30.25</v>
      </c>
      <c r="AE306" s="1"/>
      <c r="AF306" s="5"/>
    </row>
    <row r="307" spans="1:32" ht="15" customHeight="1" x14ac:dyDescent="0.2">
      <c r="A307" t="s">
        <v>6</v>
      </c>
      <c r="B307" s="1">
        <v>1990</v>
      </c>
      <c r="C307" s="1">
        <v>9</v>
      </c>
      <c r="D307" s="1">
        <v>7</v>
      </c>
      <c r="F307">
        <v>1</v>
      </c>
      <c r="G307">
        <v>1</v>
      </c>
      <c r="H307">
        <v>1</v>
      </c>
      <c r="I307">
        <v>1</v>
      </c>
      <c r="J307">
        <v>2</v>
      </c>
      <c r="V307" s="1">
        <v>0.6</v>
      </c>
      <c r="W307" s="11">
        <v>0.50441176470588234</v>
      </c>
      <c r="X307" s="1">
        <v>10</v>
      </c>
      <c r="Y307" s="1">
        <v>0.7142857142857143</v>
      </c>
      <c r="Z307" s="1">
        <v>4</v>
      </c>
      <c r="AA307" s="1">
        <v>0.30434782608695654</v>
      </c>
      <c r="AB307" s="1">
        <v>3</v>
      </c>
      <c r="AC307" s="1">
        <v>0</v>
      </c>
      <c r="AD307" s="1">
        <v>30.849999999999998</v>
      </c>
      <c r="AE307" s="1"/>
      <c r="AF307" s="5"/>
    </row>
    <row r="308" spans="1:32" ht="15" customHeight="1" x14ac:dyDescent="0.2">
      <c r="A308" t="s">
        <v>6</v>
      </c>
      <c r="B308" s="1">
        <v>1991</v>
      </c>
      <c r="C308" s="1">
        <v>3</v>
      </c>
      <c r="D308" s="1">
        <v>13</v>
      </c>
      <c r="V308" s="1">
        <v>0</v>
      </c>
      <c r="W308" s="11">
        <v>0.4901685393258427</v>
      </c>
      <c r="X308" s="1">
        <v>5</v>
      </c>
      <c r="Y308" s="1">
        <v>0.7142857142857143</v>
      </c>
      <c r="Z308" s="1">
        <v>4</v>
      </c>
      <c r="AA308" s="1">
        <v>0.29166666666666669</v>
      </c>
      <c r="AB308" s="1">
        <v>3</v>
      </c>
      <c r="AC308" s="1">
        <v>0</v>
      </c>
      <c r="AD308" s="1">
        <v>25.849999999999998</v>
      </c>
      <c r="AE308" s="1"/>
      <c r="AF308" s="5"/>
    </row>
    <row r="309" spans="1:32" ht="15" customHeight="1" x14ac:dyDescent="0.2">
      <c r="A309" t="s">
        <v>6</v>
      </c>
      <c r="B309" s="1">
        <v>1992</v>
      </c>
      <c r="C309" s="1">
        <v>5</v>
      </c>
      <c r="D309" s="1">
        <v>11</v>
      </c>
      <c r="R309">
        <v>1</v>
      </c>
      <c r="V309" s="1">
        <v>0.1</v>
      </c>
      <c r="W309" s="11">
        <v>0.48252688172043012</v>
      </c>
      <c r="X309" s="1">
        <v>5</v>
      </c>
      <c r="Y309" s="1">
        <v>0.7142857142857143</v>
      </c>
      <c r="Z309" s="1">
        <v>4</v>
      </c>
      <c r="AA309" s="1">
        <v>0.28000000000000003</v>
      </c>
      <c r="AB309" s="1">
        <v>3</v>
      </c>
      <c r="AC309" s="1">
        <v>0</v>
      </c>
      <c r="AD309" s="1">
        <v>25.949999999999996</v>
      </c>
      <c r="AE309" s="1"/>
      <c r="AF309" s="5"/>
    </row>
    <row r="310" spans="1:32" ht="15" customHeight="1" x14ac:dyDescent="0.2">
      <c r="A310" t="s">
        <v>6</v>
      </c>
      <c r="B310" s="1">
        <v>1993</v>
      </c>
      <c r="C310" s="1">
        <v>3</v>
      </c>
      <c r="D310" s="1">
        <v>13</v>
      </c>
      <c r="V310" s="1">
        <v>0</v>
      </c>
      <c r="W310" s="11">
        <v>0.47036082474226804</v>
      </c>
      <c r="X310" s="1">
        <v>4</v>
      </c>
      <c r="Y310" s="1">
        <v>0.7142857142857143</v>
      </c>
      <c r="Z310" s="1">
        <v>4</v>
      </c>
      <c r="AA310" s="1">
        <v>0.26923076923076922</v>
      </c>
      <c r="AB310" s="1">
        <v>3</v>
      </c>
      <c r="AC310" s="1">
        <v>0</v>
      </c>
      <c r="AD310" s="1">
        <v>24.949999999999996</v>
      </c>
      <c r="AE310" s="1"/>
      <c r="AF310" s="5"/>
    </row>
    <row r="311" spans="1:32" ht="15" customHeight="1" x14ac:dyDescent="0.2">
      <c r="A311" t="s">
        <v>6</v>
      </c>
      <c r="B311" s="1">
        <v>1994</v>
      </c>
      <c r="C311" s="1">
        <v>3</v>
      </c>
      <c r="D311" s="1">
        <v>13</v>
      </c>
      <c r="V311" s="1">
        <v>0</v>
      </c>
      <c r="W311" s="11">
        <v>0.45915841584158418</v>
      </c>
      <c r="X311" s="1">
        <v>4</v>
      </c>
      <c r="Y311" s="1">
        <v>0.7142857142857143</v>
      </c>
      <c r="Z311" s="1">
        <v>4</v>
      </c>
      <c r="AA311" s="1">
        <v>0.25925925925925924</v>
      </c>
      <c r="AB311" s="1">
        <v>3</v>
      </c>
      <c r="AC311" s="1">
        <v>0</v>
      </c>
      <c r="AD311" s="1">
        <v>24.949999999999996</v>
      </c>
      <c r="AE311" s="1"/>
      <c r="AF311" s="5"/>
    </row>
    <row r="312" spans="1:32" ht="15" customHeight="1" x14ac:dyDescent="0.2">
      <c r="A312" t="s">
        <v>6</v>
      </c>
      <c r="B312" s="1">
        <v>1995</v>
      </c>
      <c r="C312" s="1">
        <v>7</v>
      </c>
      <c r="D312" s="1">
        <v>9</v>
      </c>
      <c r="V312" s="1">
        <v>0</v>
      </c>
      <c r="W312" s="11">
        <v>0.45833333333333331</v>
      </c>
      <c r="X312" s="1">
        <v>4</v>
      </c>
      <c r="Y312" s="1">
        <v>0.7142857142857143</v>
      </c>
      <c r="Z312" s="1">
        <v>4</v>
      </c>
      <c r="AA312" s="1">
        <v>0.25</v>
      </c>
      <c r="AB312" s="1">
        <v>3</v>
      </c>
      <c r="AC312" s="1">
        <v>0</v>
      </c>
      <c r="AD312" s="1">
        <v>24.949999999999996</v>
      </c>
      <c r="AE312" s="1"/>
      <c r="AF312" s="5"/>
    </row>
    <row r="313" spans="1:32" ht="15" customHeight="1" x14ac:dyDescent="0.2">
      <c r="A313" t="s">
        <v>6</v>
      </c>
      <c r="B313" s="1">
        <v>1996</v>
      </c>
      <c r="C313" s="1">
        <v>8</v>
      </c>
      <c r="D313" s="1">
        <v>8</v>
      </c>
      <c r="V313" s="1">
        <v>0</v>
      </c>
      <c r="W313" s="11">
        <v>0.45986238532110091</v>
      </c>
      <c r="X313" s="1">
        <v>4</v>
      </c>
      <c r="Y313" s="1">
        <v>0.7142857142857143</v>
      </c>
      <c r="Z313" s="1">
        <v>4</v>
      </c>
      <c r="AA313" s="1">
        <v>0.2413793103448276</v>
      </c>
      <c r="AB313" s="1">
        <v>1</v>
      </c>
      <c r="AC313" s="1">
        <v>0</v>
      </c>
      <c r="AD313" s="1">
        <v>22.949999999999996</v>
      </c>
      <c r="AE313" s="1"/>
      <c r="AF313" s="5"/>
    </row>
    <row r="314" spans="1:32" ht="15" customHeight="1" x14ac:dyDescent="0.2">
      <c r="A314" t="s">
        <v>6</v>
      </c>
      <c r="B314" s="1">
        <v>1997</v>
      </c>
      <c r="C314" s="1">
        <v>7</v>
      </c>
      <c r="D314" s="1">
        <v>9</v>
      </c>
      <c r="U314" s="1"/>
      <c r="V314" s="1">
        <v>0</v>
      </c>
      <c r="W314" s="11">
        <v>0.45907079646017701</v>
      </c>
      <c r="X314" s="1">
        <v>4</v>
      </c>
      <c r="Y314" s="1">
        <v>0.7142857142857143</v>
      </c>
      <c r="Z314" s="1">
        <v>4</v>
      </c>
      <c r="AA314" s="1">
        <v>0.23333333333333334</v>
      </c>
      <c r="AB314" s="1">
        <v>1</v>
      </c>
      <c r="AC314" s="1">
        <v>0</v>
      </c>
      <c r="AD314" s="1">
        <v>22.949999999999996</v>
      </c>
      <c r="AE314" s="1"/>
      <c r="AF314" s="5"/>
    </row>
    <row r="315" spans="1:32" ht="15" customHeight="1" x14ac:dyDescent="0.2">
      <c r="A315" t="s">
        <v>6</v>
      </c>
      <c r="B315" s="1">
        <v>1998</v>
      </c>
      <c r="C315" s="1">
        <v>3</v>
      </c>
      <c r="D315" s="1">
        <v>13</v>
      </c>
      <c r="V315" s="1">
        <v>0</v>
      </c>
      <c r="W315" s="11">
        <v>0.4497863247863248</v>
      </c>
      <c r="X315" s="1">
        <v>1</v>
      </c>
      <c r="Y315" s="1">
        <v>0.7142857142857143</v>
      </c>
      <c r="Z315" s="1">
        <v>4</v>
      </c>
      <c r="AA315" s="1">
        <v>0.22580645161290322</v>
      </c>
      <c r="AB315" s="1">
        <v>1</v>
      </c>
      <c r="AC315" s="1">
        <v>0</v>
      </c>
      <c r="AD315" s="1">
        <v>19.949999999999996</v>
      </c>
      <c r="AE315" s="1"/>
      <c r="AF315" s="5"/>
    </row>
    <row r="316" spans="1:32" ht="15" customHeight="1" x14ac:dyDescent="0.2">
      <c r="A316" t="s">
        <v>6</v>
      </c>
      <c r="B316" s="1">
        <v>1999</v>
      </c>
      <c r="C316" s="1">
        <v>4</v>
      </c>
      <c r="D316" s="1">
        <v>12</v>
      </c>
      <c r="F316" s="1"/>
      <c r="G316" s="1"/>
      <c r="H316" s="1"/>
      <c r="I316" s="1"/>
      <c r="V316" s="1">
        <v>0</v>
      </c>
      <c r="W316" s="11">
        <v>0.44318181818181818</v>
      </c>
      <c r="X316" s="1">
        <v>1</v>
      </c>
      <c r="Y316" s="1">
        <v>0.7142857142857143</v>
      </c>
      <c r="Z316" s="1">
        <v>4</v>
      </c>
      <c r="AA316" s="1">
        <v>0.21875</v>
      </c>
      <c r="AB316" s="1">
        <v>1</v>
      </c>
      <c r="AC316" s="1">
        <v>0</v>
      </c>
      <c r="AD316" s="1">
        <v>19.949999999999996</v>
      </c>
      <c r="AE316" s="1"/>
      <c r="AF316" s="5"/>
    </row>
    <row r="317" spans="1:32" ht="15" customHeight="1" x14ac:dyDescent="0.2">
      <c r="A317" t="s">
        <v>6</v>
      </c>
      <c r="B317" s="1">
        <v>2000</v>
      </c>
      <c r="C317" s="1">
        <v>4</v>
      </c>
      <c r="D317" s="1">
        <v>12</v>
      </c>
      <c r="V317" s="1">
        <v>0</v>
      </c>
      <c r="W317" s="11">
        <v>0.437</v>
      </c>
      <c r="X317" s="1">
        <v>1</v>
      </c>
      <c r="Y317" s="1">
        <v>0.7142857142857143</v>
      </c>
      <c r="Z317" s="1">
        <v>4</v>
      </c>
      <c r="AA317" s="1">
        <v>0.21212121212121213</v>
      </c>
      <c r="AB317" s="1">
        <v>1</v>
      </c>
      <c r="AC317" s="1">
        <v>0</v>
      </c>
      <c r="AD317" s="1">
        <v>19.949999999999996</v>
      </c>
      <c r="AE317" s="1"/>
      <c r="AF317" s="5"/>
    </row>
    <row r="318" spans="1:32" ht="15" customHeight="1" x14ac:dyDescent="0.2">
      <c r="A318" t="s">
        <v>6</v>
      </c>
      <c r="B318" s="1">
        <v>2001</v>
      </c>
      <c r="C318" s="1">
        <v>6</v>
      </c>
      <c r="D318" s="1">
        <v>10</v>
      </c>
      <c r="V318" s="1">
        <v>0</v>
      </c>
      <c r="W318" s="11">
        <v>0.43507751937984496</v>
      </c>
      <c r="X318" s="1">
        <v>1</v>
      </c>
      <c r="Y318" s="1">
        <v>0.7142857142857143</v>
      </c>
      <c r="Z318" s="1">
        <v>4</v>
      </c>
      <c r="AA318" s="1">
        <v>0.20588235294117646</v>
      </c>
      <c r="AB318" s="1">
        <v>1</v>
      </c>
      <c r="AC318" s="1">
        <v>0</v>
      </c>
      <c r="AD318" s="1">
        <v>19.949999999999996</v>
      </c>
      <c r="AE318" s="1"/>
      <c r="AF318" s="5"/>
    </row>
    <row r="319" spans="1:32" ht="15" customHeight="1" x14ac:dyDescent="0.2">
      <c r="A319" t="s">
        <v>6</v>
      </c>
      <c r="B319" s="1">
        <v>2002</v>
      </c>
      <c r="C319" s="1">
        <v>2</v>
      </c>
      <c r="D319" s="1">
        <v>14</v>
      </c>
      <c r="E319" s="1"/>
      <c r="V319" s="1">
        <v>0</v>
      </c>
      <c r="W319" s="11">
        <v>0.4257518796992481</v>
      </c>
      <c r="X319" s="1">
        <v>1</v>
      </c>
      <c r="Y319" s="1">
        <v>0.7142857142857143</v>
      </c>
      <c r="Z319" s="1">
        <v>4</v>
      </c>
      <c r="AA319" s="1">
        <v>0.2</v>
      </c>
      <c r="AB319" s="1">
        <v>1</v>
      </c>
      <c r="AC319" s="1">
        <v>0</v>
      </c>
      <c r="AD319" s="1">
        <v>19.949999999999996</v>
      </c>
      <c r="AE319" s="1"/>
      <c r="AF319" s="5"/>
    </row>
    <row r="320" spans="1:32" ht="15" customHeight="1" x14ac:dyDescent="0.2">
      <c r="A320" t="s">
        <v>6</v>
      </c>
      <c r="B320" s="1">
        <v>2003</v>
      </c>
      <c r="C320" s="1">
        <v>8</v>
      </c>
      <c r="D320" s="1">
        <v>8</v>
      </c>
      <c r="F320" s="1"/>
      <c r="G320" s="1"/>
      <c r="H320" s="1"/>
      <c r="I320" s="1"/>
      <c r="T320" s="1"/>
      <c r="U320">
        <v>1</v>
      </c>
      <c r="V320" s="1">
        <v>0.1</v>
      </c>
      <c r="W320" s="11">
        <v>0.4279197080291971</v>
      </c>
      <c r="X320" s="1">
        <v>1</v>
      </c>
      <c r="Y320" s="1">
        <v>0.7142857142857143</v>
      </c>
      <c r="Z320" s="1">
        <v>4</v>
      </c>
      <c r="AA320" s="1">
        <v>0.19444444444444445</v>
      </c>
      <c r="AB320" s="1">
        <v>0</v>
      </c>
      <c r="AC320" s="1">
        <v>0</v>
      </c>
      <c r="AD320" s="1">
        <v>19.049999999999997</v>
      </c>
      <c r="AE320" s="1"/>
      <c r="AF320" s="5"/>
    </row>
    <row r="321" spans="1:32" ht="15" customHeight="1" x14ac:dyDescent="0.2">
      <c r="A321" t="s">
        <v>6</v>
      </c>
      <c r="B321" s="1">
        <v>2004</v>
      </c>
      <c r="C321" s="1">
        <v>8</v>
      </c>
      <c r="D321" s="1">
        <v>8</v>
      </c>
      <c r="V321" s="1">
        <v>0</v>
      </c>
      <c r="W321" s="11">
        <v>0.42996453900709219</v>
      </c>
      <c r="X321" s="1">
        <v>1</v>
      </c>
      <c r="Y321" s="1">
        <v>0.7142857142857143</v>
      </c>
      <c r="Z321" s="1">
        <v>4</v>
      </c>
      <c r="AA321" s="1">
        <v>0.1891891891891892</v>
      </c>
      <c r="AB321" s="1">
        <v>0</v>
      </c>
      <c r="AC321" s="1">
        <v>0</v>
      </c>
      <c r="AD321" s="1">
        <v>19.049999999999997</v>
      </c>
      <c r="AE321" s="1"/>
      <c r="AF321" s="5"/>
    </row>
    <row r="322" spans="1:32" ht="15" customHeight="1" x14ac:dyDescent="0.2">
      <c r="A322" t="s">
        <v>6</v>
      </c>
      <c r="B322" s="1">
        <v>2005</v>
      </c>
      <c r="C322" s="1">
        <v>11</v>
      </c>
      <c r="D322" s="1">
        <v>5</v>
      </c>
      <c r="F322" s="1">
        <v>1</v>
      </c>
      <c r="G322">
        <v>1</v>
      </c>
      <c r="H322" s="1">
        <v>0</v>
      </c>
      <c r="I322" s="1">
        <v>1</v>
      </c>
      <c r="J322">
        <v>1</v>
      </c>
      <c r="V322" s="1">
        <v>0.1</v>
      </c>
      <c r="W322" s="11">
        <v>0.43706896551724139</v>
      </c>
      <c r="X322" s="1">
        <v>1</v>
      </c>
      <c r="Y322" s="1">
        <v>0.625</v>
      </c>
      <c r="Z322" s="1">
        <v>4</v>
      </c>
      <c r="AA322" s="1">
        <v>0.21052631578947367</v>
      </c>
      <c r="AB322" s="1">
        <v>1</v>
      </c>
      <c r="AC322" s="1">
        <v>0</v>
      </c>
      <c r="AD322" s="1">
        <v>20.149999999999999</v>
      </c>
      <c r="AE322" s="1"/>
      <c r="AF322" s="5"/>
    </row>
    <row r="323" spans="1:32" ht="15" customHeight="1" x14ac:dyDescent="0.2">
      <c r="A323" t="s">
        <v>6</v>
      </c>
      <c r="B323" s="1">
        <v>2006</v>
      </c>
      <c r="C323" s="1">
        <v>8</v>
      </c>
      <c r="D323" s="1">
        <v>8</v>
      </c>
      <c r="F323" s="1"/>
      <c r="H323" s="1"/>
      <c r="I323" s="1"/>
      <c r="V323" s="1">
        <v>0</v>
      </c>
      <c r="W323" s="11">
        <v>0.43875838926174499</v>
      </c>
      <c r="X323" s="1">
        <v>1</v>
      </c>
      <c r="Y323" s="1">
        <v>0.625</v>
      </c>
      <c r="Z323" s="1">
        <v>4</v>
      </c>
      <c r="AA323" s="1">
        <v>0.20512820512820512</v>
      </c>
      <c r="AB323" s="1">
        <v>1</v>
      </c>
      <c r="AC323" s="1">
        <v>0</v>
      </c>
      <c r="AD323" s="1">
        <v>20.149999999999999</v>
      </c>
      <c r="AE323" s="1"/>
      <c r="AF323" s="5"/>
    </row>
    <row r="324" spans="1:32" ht="15" customHeight="1" x14ac:dyDescent="0.2">
      <c r="A324" t="s">
        <v>6</v>
      </c>
      <c r="B324" s="1">
        <v>2007</v>
      </c>
      <c r="C324" s="1">
        <v>7</v>
      </c>
      <c r="D324" s="1">
        <v>9</v>
      </c>
      <c r="F324" s="1"/>
      <c r="G324" s="1"/>
      <c r="H324" s="1"/>
      <c r="I324" s="1"/>
      <c r="V324" s="1">
        <v>0</v>
      </c>
      <c r="W324" s="11">
        <v>0.43872549019607843</v>
      </c>
      <c r="X324" s="1">
        <v>1</v>
      </c>
      <c r="Y324" s="1">
        <v>0.625</v>
      </c>
      <c r="Z324" s="1">
        <v>4</v>
      </c>
      <c r="AA324" s="1">
        <v>0.2</v>
      </c>
      <c r="AB324" s="1">
        <v>1</v>
      </c>
      <c r="AC324" s="1">
        <v>0</v>
      </c>
      <c r="AD324" s="1">
        <v>20.149999999999999</v>
      </c>
      <c r="AE324" s="1"/>
      <c r="AF324" s="5"/>
    </row>
    <row r="325" spans="1:32" ht="15" customHeight="1" x14ac:dyDescent="0.2">
      <c r="A325" t="s">
        <v>6</v>
      </c>
      <c r="B325" s="1">
        <v>2008</v>
      </c>
      <c r="C325" s="1">
        <v>4</v>
      </c>
      <c r="D325" s="1">
        <v>11</v>
      </c>
      <c r="E325" s="1">
        <v>1</v>
      </c>
      <c r="F325" s="1"/>
      <c r="H325" s="1"/>
      <c r="I325" s="1"/>
      <c r="V325" s="1">
        <v>0</v>
      </c>
      <c r="W325" s="11">
        <v>0.43471337579617836</v>
      </c>
      <c r="X325" s="1">
        <v>1</v>
      </c>
      <c r="Y325" s="1">
        <v>0.625</v>
      </c>
      <c r="Z325" s="1">
        <v>4</v>
      </c>
      <c r="AA325" s="1">
        <v>0.1951219512195122</v>
      </c>
      <c r="AB325" s="1">
        <v>0</v>
      </c>
      <c r="AC325" s="1">
        <v>0</v>
      </c>
      <c r="AD325" s="1">
        <v>19.149999999999999</v>
      </c>
      <c r="AE325" s="1"/>
      <c r="AF325" s="5"/>
    </row>
    <row r="326" spans="1:32" ht="15" customHeight="1" x14ac:dyDescent="0.2">
      <c r="A326" t="s">
        <v>6</v>
      </c>
      <c r="B326" s="1">
        <v>2009</v>
      </c>
      <c r="C326" s="1">
        <v>10</v>
      </c>
      <c r="D326" s="1">
        <v>6</v>
      </c>
      <c r="F326" s="1">
        <v>1</v>
      </c>
      <c r="G326" s="1">
        <v>1</v>
      </c>
      <c r="H326" s="1">
        <v>0</v>
      </c>
      <c r="I326" s="1">
        <v>1</v>
      </c>
      <c r="J326">
        <v>1</v>
      </c>
      <c r="T326">
        <v>1</v>
      </c>
      <c r="V326" s="1">
        <v>0.2</v>
      </c>
      <c r="W326" s="11">
        <v>0.4394409937888199</v>
      </c>
      <c r="X326" s="1">
        <v>1</v>
      </c>
      <c r="Y326" s="1">
        <v>0.55555555555555558</v>
      </c>
      <c r="Z326" s="1">
        <v>3</v>
      </c>
      <c r="AA326" s="1">
        <v>0.21428571428571427</v>
      </c>
      <c r="AB326" s="1">
        <v>1</v>
      </c>
      <c r="AC326" s="1">
        <v>0</v>
      </c>
      <c r="AD326" s="1">
        <v>19.349999999999994</v>
      </c>
      <c r="AE326" s="1"/>
      <c r="AF326" s="5"/>
    </row>
    <row r="327" spans="1:32" ht="15" customHeight="1" x14ac:dyDescent="0.2">
      <c r="A327" t="s">
        <v>6</v>
      </c>
      <c r="B327" s="1">
        <v>2010</v>
      </c>
      <c r="C327" s="1">
        <v>4</v>
      </c>
      <c r="D327" s="1">
        <v>12</v>
      </c>
      <c r="E327" s="1"/>
      <c r="V327" s="1">
        <v>0</v>
      </c>
      <c r="W327" s="11">
        <v>0.43484848484848487</v>
      </c>
      <c r="X327" s="1">
        <v>1</v>
      </c>
      <c r="Y327" s="1">
        <v>0.55555555555555558</v>
      </c>
      <c r="Z327" s="1">
        <v>3</v>
      </c>
      <c r="AA327" s="1">
        <v>0.20930232558139536</v>
      </c>
      <c r="AB327" s="1">
        <v>1</v>
      </c>
      <c r="AC327" s="1">
        <v>0</v>
      </c>
      <c r="AD327" s="1">
        <v>19.349999999999994</v>
      </c>
      <c r="AE327" s="1"/>
      <c r="AF327" s="5"/>
    </row>
    <row r="328" spans="1:32" ht="15" customHeight="1" x14ac:dyDescent="0.2">
      <c r="A328" t="s">
        <v>6</v>
      </c>
      <c r="B328" s="1">
        <v>2011</v>
      </c>
      <c r="C328" s="1">
        <v>9</v>
      </c>
      <c r="D328" s="1">
        <v>7</v>
      </c>
      <c r="F328">
        <v>1</v>
      </c>
      <c r="H328">
        <v>0</v>
      </c>
      <c r="I328">
        <v>1</v>
      </c>
      <c r="J328">
        <v>1</v>
      </c>
      <c r="V328" s="1">
        <v>0</v>
      </c>
      <c r="W328" s="11">
        <v>0.43786982248520712</v>
      </c>
      <c r="X328" s="1">
        <v>1</v>
      </c>
      <c r="Y328" s="1">
        <v>0.5</v>
      </c>
      <c r="Z328" s="1">
        <v>3</v>
      </c>
      <c r="AA328" s="1">
        <v>0.22727272727272727</v>
      </c>
      <c r="AB328" s="1">
        <v>1</v>
      </c>
      <c r="AC328" s="1">
        <v>0</v>
      </c>
      <c r="AD328" s="1">
        <v>19.349999999999994</v>
      </c>
      <c r="AE328" s="1"/>
      <c r="AF328" s="5"/>
    </row>
    <row r="329" spans="1:32" ht="15" customHeight="1" x14ac:dyDescent="0.2">
      <c r="A329" t="s">
        <v>6</v>
      </c>
      <c r="B329" s="1">
        <v>2012</v>
      </c>
      <c r="C329" s="1">
        <v>10</v>
      </c>
      <c r="D329" s="1">
        <v>6</v>
      </c>
      <c r="F329">
        <v>1</v>
      </c>
      <c r="H329">
        <v>0</v>
      </c>
      <c r="I329">
        <v>1</v>
      </c>
      <c r="J329">
        <v>1</v>
      </c>
      <c r="V329" s="1">
        <v>0</v>
      </c>
      <c r="W329" s="11">
        <v>0.44219653179190749</v>
      </c>
      <c r="X329" s="1">
        <v>1</v>
      </c>
      <c r="Y329" s="1">
        <v>0.45454545454545453</v>
      </c>
      <c r="Z329" s="1">
        <v>0</v>
      </c>
      <c r="AA329" s="1">
        <v>0.24444444444444444</v>
      </c>
      <c r="AB329" s="1">
        <v>1</v>
      </c>
      <c r="AC329" s="1">
        <v>0</v>
      </c>
      <c r="AD329" s="1">
        <v>16.349999999999994</v>
      </c>
      <c r="AE329" s="1"/>
      <c r="AF329" s="5"/>
    </row>
    <row r="330" spans="1:32" ht="15" customHeight="1" x14ac:dyDescent="0.2">
      <c r="A330" t="s">
        <v>6</v>
      </c>
      <c r="B330" s="1">
        <v>2013</v>
      </c>
      <c r="C330" s="1">
        <v>11</v>
      </c>
      <c r="D330" s="1">
        <v>5</v>
      </c>
      <c r="F330">
        <v>1</v>
      </c>
      <c r="G330">
        <v>1</v>
      </c>
      <c r="H330">
        <v>0</v>
      </c>
      <c r="I330">
        <v>1</v>
      </c>
      <c r="J330">
        <v>1</v>
      </c>
      <c r="V330" s="1">
        <v>0.1</v>
      </c>
      <c r="W330" s="11">
        <v>0.44774011299435029</v>
      </c>
      <c r="X330" s="1">
        <v>1</v>
      </c>
      <c r="Y330" s="1">
        <v>0.41666666666666669</v>
      </c>
      <c r="Z330" s="1">
        <v>0</v>
      </c>
      <c r="AA330" s="1">
        <v>0.2608695652173913</v>
      </c>
      <c r="AB330" s="1">
        <v>3</v>
      </c>
      <c r="AC330" s="1">
        <v>0</v>
      </c>
      <c r="AD330" s="1">
        <v>18.449999999999996</v>
      </c>
      <c r="AE330" s="1"/>
      <c r="AF330" s="5"/>
    </row>
    <row r="331" spans="1:32" ht="15" customHeight="1" x14ac:dyDescent="0.2">
      <c r="A331" t="s">
        <v>6</v>
      </c>
      <c r="B331" s="1">
        <v>2014</v>
      </c>
      <c r="C331" s="1">
        <v>10</v>
      </c>
      <c r="D331" s="1">
        <v>5</v>
      </c>
      <c r="E331" s="1">
        <v>1</v>
      </c>
      <c r="F331">
        <v>1</v>
      </c>
      <c r="H331">
        <v>0</v>
      </c>
      <c r="I331">
        <v>1</v>
      </c>
      <c r="J331">
        <v>1</v>
      </c>
      <c r="V331" s="1">
        <v>0</v>
      </c>
      <c r="W331" s="11">
        <v>0.45234806629834257</v>
      </c>
      <c r="X331" s="1">
        <v>4</v>
      </c>
      <c r="Y331" s="1">
        <v>0.38461538461538464</v>
      </c>
      <c r="Z331" s="1">
        <v>0</v>
      </c>
      <c r="AA331" s="1">
        <v>0.27659574468085107</v>
      </c>
      <c r="AB331" s="1">
        <v>3</v>
      </c>
      <c r="AC331" s="1">
        <v>0</v>
      </c>
      <c r="AD331" s="1">
        <v>21.449999999999996</v>
      </c>
      <c r="AE331" s="1"/>
      <c r="AF331" s="5"/>
    </row>
    <row r="332" spans="1:32" ht="15" customHeight="1" x14ac:dyDescent="0.2">
      <c r="A332" t="s">
        <v>6</v>
      </c>
      <c r="B332" s="1">
        <v>2015</v>
      </c>
      <c r="C332" s="1">
        <v>12</v>
      </c>
      <c r="D332" s="1">
        <v>4</v>
      </c>
      <c r="F332" s="1">
        <v>1</v>
      </c>
      <c r="G332" s="1">
        <v>1</v>
      </c>
      <c r="H332" s="1">
        <v>0</v>
      </c>
      <c r="I332" s="1">
        <v>1</v>
      </c>
      <c r="J332">
        <v>1</v>
      </c>
      <c r="K332" s="1"/>
      <c r="N332" s="1"/>
      <c r="R332" s="1"/>
      <c r="U332" s="1"/>
      <c r="V332" s="1">
        <v>0.1</v>
      </c>
      <c r="W332" s="11">
        <v>0.45878378378378376</v>
      </c>
      <c r="X332" s="1">
        <v>4</v>
      </c>
      <c r="Y332" s="1">
        <v>0.35714285714285715</v>
      </c>
      <c r="Z332" s="1">
        <v>0</v>
      </c>
      <c r="AA332" s="1">
        <v>0.29166666666666669</v>
      </c>
      <c r="AB332" s="1">
        <v>3</v>
      </c>
      <c r="AC332" s="1">
        <v>0</v>
      </c>
      <c r="AD332" s="1">
        <v>21.549999999999997</v>
      </c>
      <c r="AE332" s="1"/>
      <c r="AF332" s="5"/>
    </row>
    <row r="333" spans="1:32" ht="15" customHeight="1" x14ac:dyDescent="0.2">
      <c r="A333" t="s">
        <v>6</v>
      </c>
      <c r="B333" s="1">
        <v>2016</v>
      </c>
      <c r="C333" s="1">
        <v>6</v>
      </c>
      <c r="D333" s="1">
        <v>9</v>
      </c>
      <c r="E333">
        <v>1</v>
      </c>
      <c r="V333" s="1">
        <v>0</v>
      </c>
      <c r="W333" s="11">
        <v>0.45767195767195767</v>
      </c>
      <c r="X333" s="1">
        <v>4</v>
      </c>
      <c r="Y333" s="1">
        <v>0.35714285714285715</v>
      </c>
      <c r="Z333" s="1">
        <v>0</v>
      </c>
      <c r="AA333" s="1">
        <v>0.2857142857142857</v>
      </c>
      <c r="AB333" s="1">
        <v>3</v>
      </c>
      <c r="AC333" s="1">
        <v>0</v>
      </c>
      <c r="AD333" s="1">
        <v>21.549999999999997</v>
      </c>
      <c r="AE333" s="1"/>
      <c r="AF333" s="5"/>
    </row>
    <row r="334" spans="1:32" ht="15" customHeight="1" x14ac:dyDescent="0.2">
      <c r="A334" t="s">
        <v>6</v>
      </c>
      <c r="B334" s="1">
        <v>2017</v>
      </c>
      <c r="C334" s="1">
        <v>7</v>
      </c>
      <c r="D334" s="1">
        <v>9</v>
      </c>
      <c r="F334" s="1"/>
      <c r="G334" s="1"/>
      <c r="H334" s="1"/>
      <c r="I334" s="1"/>
      <c r="V334" s="1">
        <v>0</v>
      </c>
      <c r="W334" s="11">
        <v>0.45725388601036271</v>
      </c>
      <c r="X334" s="1">
        <v>4</v>
      </c>
      <c r="Y334" s="1">
        <v>0.35714285714285715</v>
      </c>
      <c r="Z334" s="1">
        <v>0</v>
      </c>
      <c r="AA334" s="1">
        <v>0.28000000000000003</v>
      </c>
      <c r="AB334" s="1">
        <v>3</v>
      </c>
      <c r="AC334" s="1">
        <v>0</v>
      </c>
      <c r="AD334" s="1">
        <v>21.549999999999997</v>
      </c>
      <c r="AE334" s="1"/>
      <c r="AF334" s="5"/>
    </row>
    <row r="335" spans="1:32" ht="15" customHeight="1" x14ac:dyDescent="0.2">
      <c r="A335" t="s">
        <v>6</v>
      </c>
      <c r="B335" s="1">
        <v>2018</v>
      </c>
      <c r="C335" s="1">
        <v>6</v>
      </c>
      <c r="D335" s="1">
        <v>10</v>
      </c>
      <c r="F335" s="1"/>
      <c r="G335" s="1"/>
      <c r="H335" s="1"/>
      <c r="I335" s="1"/>
      <c r="L335" s="1"/>
      <c r="V335" s="1">
        <v>0</v>
      </c>
      <c r="W335" s="11">
        <v>0.45558375634517767</v>
      </c>
      <c r="X335" s="1">
        <v>4</v>
      </c>
      <c r="Y335" s="1">
        <v>0.35714285714285715</v>
      </c>
      <c r="Z335" s="1">
        <v>0</v>
      </c>
      <c r="AA335" s="1">
        <v>0.27450980392156865</v>
      </c>
      <c r="AB335" s="1">
        <v>3</v>
      </c>
      <c r="AC335" s="1">
        <v>0</v>
      </c>
      <c r="AD335" s="1">
        <v>21.549999999999997</v>
      </c>
      <c r="AE335" s="1"/>
      <c r="AF335" s="5"/>
    </row>
    <row r="336" spans="1:32" ht="15" customHeight="1" x14ac:dyDescent="0.2">
      <c r="A336" t="s">
        <v>6</v>
      </c>
      <c r="B336" s="1">
        <v>2019</v>
      </c>
      <c r="C336" s="1">
        <v>2</v>
      </c>
      <c r="D336" s="1">
        <v>14</v>
      </c>
      <c r="E336" s="1"/>
      <c r="F336" s="1"/>
      <c r="G336" s="1"/>
      <c r="H336" s="1"/>
      <c r="I336" s="1"/>
      <c r="L336" s="1"/>
      <c r="V336" s="1">
        <v>0</v>
      </c>
      <c r="W336" s="11">
        <v>0.44900497512437809</v>
      </c>
      <c r="X336" s="1">
        <v>1</v>
      </c>
      <c r="Y336" s="1">
        <v>0.35714285714285715</v>
      </c>
      <c r="Z336" s="1">
        <v>0</v>
      </c>
      <c r="AA336" s="1">
        <v>0.26923076923076922</v>
      </c>
      <c r="AB336" s="1">
        <v>3</v>
      </c>
      <c r="AC336" s="1">
        <v>0</v>
      </c>
      <c r="AD336" s="1">
        <v>18.549999999999997</v>
      </c>
      <c r="AE336" s="1"/>
      <c r="AF336" s="5"/>
    </row>
    <row r="337" spans="1:32" ht="15" customHeight="1" x14ac:dyDescent="0.2">
      <c r="A337" t="s">
        <v>6</v>
      </c>
      <c r="B337" s="1">
        <v>2020</v>
      </c>
      <c r="C337" s="1">
        <v>4</v>
      </c>
      <c r="D337" s="1">
        <v>11</v>
      </c>
      <c r="E337">
        <v>1</v>
      </c>
      <c r="V337" s="1">
        <v>0</v>
      </c>
      <c r="W337" s="11">
        <v>0.44573170731707318</v>
      </c>
      <c r="X337" s="1">
        <v>1</v>
      </c>
      <c r="Y337" s="1">
        <v>0.35714285714285715</v>
      </c>
      <c r="Z337" s="1">
        <v>0</v>
      </c>
      <c r="AA337" s="1">
        <v>0.26415094339622641</v>
      </c>
      <c r="AB337" s="1">
        <v>3</v>
      </c>
      <c r="AC337" s="1">
        <v>0</v>
      </c>
      <c r="AD337" s="1">
        <v>18.549999999999997</v>
      </c>
      <c r="AE337" s="1"/>
      <c r="AF337" s="5"/>
    </row>
    <row r="338" spans="1:32" ht="15" customHeight="1" x14ac:dyDescent="0.2">
      <c r="A338" t="s">
        <v>6</v>
      </c>
      <c r="B338" s="1">
        <v>2021</v>
      </c>
      <c r="C338" s="1">
        <v>10</v>
      </c>
      <c r="D338" s="1">
        <v>7</v>
      </c>
      <c r="F338" s="1">
        <v>1</v>
      </c>
      <c r="G338" s="1">
        <v>1</v>
      </c>
      <c r="H338" s="1">
        <v>3</v>
      </c>
      <c r="I338" s="1">
        <v>1</v>
      </c>
      <c r="J338">
        <v>4</v>
      </c>
      <c r="K338">
        <v>1</v>
      </c>
      <c r="N338">
        <v>1</v>
      </c>
      <c r="R338">
        <v>1</v>
      </c>
      <c r="U338">
        <v>1</v>
      </c>
      <c r="V338" s="1">
        <v>6.2999999999999989</v>
      </c>
      <c r="W338" s="11">
        <v>0.44862604540023893</v>
      </c>
      <c r="X338" s="1">
        <v>1</v>
      </c>
      <c r="Y338" s="1">
        <v>0.53333333333333333</v>
      </c>
      <c r="Z338" s="1">
        <v>3</v>
      </c>
      <c r="AA338" s="1">
        <v>0.27777777777777779</v>
      </c>
      <c r="AB338" s="1">
        <v>3</v>
      </c>
      <c r="AC338" s="1">
        <v>0</v>
      </c>
      <c r="AD338" s="1">
        <v>27.849999999999994</v>
      </c>
      <c r="AE338" s="1"/>
      <c r="AF338" s="5"/>
    </row>
    <row r="339" spans="1:32" ht="15" customHeight="1" x14ac:dyDescent="0.2">
      <c r="A339" t="s">
        <v>6</v>
      </c>
      <c r="B339" s="1">
        <v>2022</v>
      </c>
      <c r="C339" s="1">
        <v>12</v>
      </c>
      <c r="D339" s="1">
        <v>4</v>
      </c>
      <c r="F339" s="1">
        <v>1</v>
      </c>
      <c r="G339">
        <v>1</v>
      </c>
      <c r="H339" s="1">
        <v>2</v>
      </c>
      <c r="I339" s="1">
        <v>1</v>
      </c>
      <c r="J339">
        <v>3</v>
      </c>
      <c r="L339">
        <v>1</v>
      </c>
      <c r="V339" s="1">
        <v>3.1</v>
      </c>
      <c r="W339" s="11">
        <v>0.45427901524032827</v>
      </c>
      <c r="X339" s="1">
        <v>4</v>
      </c>
      <c r="Y339" s="1">
        <v>0.625</v>
      </c>
      <c r="Z339" s="1">
        <v>4</v>
      </c>
      <c r="AA339" s="1">
        <v>0.29090909090909089</v>
      </c>
      <c r="AB339" s="1">
        <v>3</v>
      </c>
      <c r="AC339" s="1">
        <v>0</v>
      </c>
      <c r="AD339" s="1">
        <v>34.949999999999996</v>
      </c>
      <c r="AE339" s="1"/>
      <c r="AF339" s="5"/>
    </row>
    <row r="340" spans="1:32" ht="15" customHeight="1" x14ac:dyDescent="0.2">
      <c r="A340" t="s">
        <v>7</v>
      </c>
      <c r="B340" s="1">
        <v>1966</v>
      </c>
      <c r="C340" s="1">
        <v>9</v>
      </c>
      <c r="D340" s="1">
        <v>5</v>
      </c>
      <c r="E340" s="1"/>
      <c r="V340" s="1">
        <v>0</v>
      </c>
      <c r="W340" s="11">
        <v>0.6428571428571429</v>
      </c>
      <c r="X340" s="1">
        <v>5</v>
      </c>
      <c r="Y340" s="1">
        <v>0</v>
      </c>
      <c r="Z340" s="1">
        <v>0</v>
      </c>
      <c r="AA340" s="1">
        <v>0</v>
      </c>
      <c r="AB340" s="1">
        <v>0</v>
      </c>
      <c r="AC340" s="1">
        <v>0</v>
      </c>
      <c r="AD340" s="1">
        <v>5</v>
      </c>
      <c r="AE340" s="1"/>
      <c r="AF340" s="5"/>
    </row>
    <row r="341" spans="1:32" ht="15" customHeight="1" x14ac:dyDescent="0.2">
      <c r="A341" t="s">
        <v>7</v>
      </c>
      <c r="B341" s="1">
        <v>1967</v>
      </c>
      <c r="C341" s="1">
        <v>9</v>
      </c>
      <c r="D341" s="1">
        <v>5</v>
      </c>
      <c r="F341">
        <v>1</v>
      </c>
      <c r="G341">
        <v>1</v>
      </c>
      <c r="H341">
        <v>0</v>
      </c>
      <c r="I341">
        <v>1</v>
      </c>
      <c r="J341">
        <v>2</v>
      </c>
      <c r="V341" s="1">
        <v>0.1</v>
      </c>
      <c r="W341" s="11">
        <v>0.6428571428571429</v>
      </c>
      <c r="X341" s="1">
        <v>5</v>
      </c>
      <c r="Y341" s="1">
        <v>0</v>
      </c>
      <c r="Z341" s="1">
        <v>0</v>
      </c>
      <c r="AA341" s="1">
        <v>0.5</v>
      </c>
      <c r="AB341" s="1">
        <v>15</v>
      </c>
      <c r="AC341" s="1">
        <v>0</v>
      </c>
      <c r="AD341" s="1">
        <v>20.100000000000001</v>
      </c>
      <c r="AE341" s="1"/>
      <c r="AF341" s="5"/>
    </row>
    <row r="342" spans="1:32" ht="15" customHeight="1" x14ac:dyDescent="0.2">
      <c r="A342" t="s">
        <v>7</v>
      </c>
      <c r="B342" s="1">
        <v>1968</v>
      </c>
      <c r="C342" s="1">
        <v>10</v>
      </c>
      <c r="D342" s="1">
        <v>4</v>
      </c>
      <c r="F342">
        <v>1</v>
      </c>
      <c r="G342">
        <v>1</v>
      </c>
      <c r="H342">
        <v>1</v>
      </c>
      <c r="I342">
        <v>1</v>
      </c>
      <c r="J342">
        <v>3</v>
      </c>
      <c r="L342">
        <v>1</v>
      </c>
      <c r="V342" s="1">
        <v>2.6</v>
      </c>
      <c r="W342" s="11">
        <v>0.66666666666666663</v>
      </c>
      <c r="X342" s="1">
        <v>7</v>
      </c>
      <c r="Y342" s="1">
        <v>0.5</v>
      </c>
      <c r="Z342" s="1">
        <v>3</v>
      </c>
      <c r="AA342" s="1">
        <v>0.66666666666666663</v>
      </c>
      <c r="AB342" s="1">
        <v>20</v>
      </c>
      <c r="AC342" s="1">
        <v>0</v>
      </c>
      <c r="AD342" s="1">
        <v>32.700000000000003</v>
      </c>
      <c r="AE342" s="1"/>
      <c r="AF342" s="5"/>
    </row>
    <row r="343" spans="1:32" ht="15" customHeight="1" x14ac:dyDescent="0.2">
      <c r="A343" t="s">
        <v>7</v>
      </c>
      <c r="B343" s="1">
        <v>1969</v>
      </c>
      <c r="C343" s="1">
        <v>10</v>
      </c>
      <c r="D343" s="1">
        <v>3</v>
      </c>
      <c r="E343">
        <v>1</v>
      </c>
      <c r="F343">
        <v>1</v>
      </c>
      <c r="G343">
        <v>1</v>
      </c>
      <c r="H343">
        <v>1</v>
      </c>
      <c r="I343">
        <v>1</v>
      </c>
      <c r="J343">
        <v>3</v>
      </c>
      <c r="L343">
        <v>1</v>
      </c>
      <c r="T343" s="1"/>
      <c r="V343" s="1">
        <v>2.6</v>
      </c>
      <c r="W343" s="11">
        <v>0.7</v>
      </c>
      <c r="X343" s="1">
        <v>7</v>
      </c>
      <c r="Y343" s="1">
        <v>0.66666666666666663</v>
      </c>
      <c r="Z343" s="1">
        <v>4</v>
      </c>
      <c r="AA343" s="1">
        <v>0.75</v>
      </c>
      <c r="AB343" s="1">
        <v>20</v>
      </c>
      <c r="AC343" s="1">
        <v>0</v>
      </c>
      <c r="AD343" s="1">
        <v>36.299999999999997</v>
      </c>
      <c r="AE343" s="1"/>
      <c r="AF343" s="5"/>
    </row>
    <row r="344" spans="1:32" ht="15" customHeight="1" x14ac:dyDescent="0.2">
      <c r="A344" t="s">
        <v>7</v>
      </c>
      <c r="B344" s="1">
        <v>1970</v>
      </c>
      <c r="C344" s="1">
        <v>7</v>
      </c>
      <c r="D344" s="1">
        <v>7</v>
      </c>
      <c r="V344" s="1">
        <v>0</v>
      </c>
      <c r="W344" s="11">
        <v>0.65942028985507251</v>
      </c>
      <c r="X344" s="1">
        <v>7</v>
      </c>
      <c r="Y344" s="1">
        <v>0.66666666666666663</v>
      </c>
      <c r="Z344" s="1">
        <v>4</v>
      </c>
      <c r="AA344" s="1">
        <v>0.6</v>
      </c>
      <c r="AB344" s="1">
        <v>20</v>
      </c>
      <c r="AC344" s="1">
        <v>0</v>
      </c>
      <c r="AD344" s="1">
        <v>36.299999999999997</v>
      </c>
      <c r="AE344" s="1"/>
      <c r="AF344" s="5"/>
    </row>
    <row r="345" spans="1:32" ht="15" customHeight="1" x14ac:dyDescent="0.2">
      <c r="A345" t="s">
        <v>7</v>
      </c>
      <c r="B345" s="1">
        <v>1971</v>
      </c>
      <c r="C345" s="1">
        <v>9</v>
      </c>
      <c r="D345" s="1">
        <v>5</v>
      </c>
      <c r="F345">
        <v>1</v>
      </c>
      <c r="G345">
        <v>1</v>
      </c>
      <c r="H345">
        <v>0</v>
      </c>
      <c r="I345">
        <v>1</v>
      </c>
      <c r="J345">
        <v>2</v>
      </c>
      <c r="V345" s="1">
        <v>0.1</v>
      </c>
      <c r="W345" s="11">
        <v>0.65662650602409633</v>
      </c>
      <c r="X345" s="1">
        <v>8</v>
      </c>
      <c r="Y345" s="1">
        <v>0.5</v>
      </c>
      <c r="Z345" s="1">
        <v>3</v>
      </c>
      <c r="AA345" s="1">
        <v>0.66666666666666663</v>
      </c>
      <c r="AB345" s="1">
        <v>20</v>
      </c>
      <c r="AC345" s="1">
        <v>0</v>
      </c>
      <c r="AD345" s="1">
        <v>36.4</v>
      </c>
      <c r="AE345" s="1"/>
      <c r="AF345" s="5"/>
    </row>
    <row r="346" spans="1:32" ht="15" customHeight="1" x14ac:dyDescent="0.2">
      <c r="A346" t="s">
        <v>7</v>
      </c>
      <c r="B346" s="1">
        <v>1972</v>
      </c>
      <c r="C346" s="1">
        <v>10</v>
      </c>
      <c r="D346" s="1">
        <v>4</v>
      </c>
      <c r="F346">
        <v>1</v>
      </c>
      <c r="H346">
        <v>0</v>
      </c>
      <c r="I346">
        <v>1</v>
      </c>
      <c r="J346">
        <v>2</v>
      </c>
      <c r="T346" s="1"/>
      <c r="V346" s="1">
        <v>0</v>
      </c>
      <c r="W346" s="11">
        <v>0.66494845360824739</v>
      </c>
      <c r="X346" s="1">
        <v>10</v>
      </c>
      <c r="Y346" s="1">
        <v>0.4</v>
      </c>
      <c r="Z346" s="1">
        <v>0</v>
      </c>
      <c r="AA346" s="1">
        <v>0.7142857142857143</v>
      </c>
      <c r="AB346" s="1">
        <v>20</v>
      </c>
      <c r="AC346" s="1">
        <v>0</v>
      </c>
      <c r="AD346" s="1">
        <v>35.4</v>
      </c>
      <c r="AE346" s="1"/>
      <c r="AF346" s="5"/>
    </row>
    <row r="347" spans="1:32" ht="15" customHeight="1" x14ac:dyDescent="0.2">
      <c r="A347" t="s">
        <v>7</v>
      </c>
      <c r="B347" s="1">
        <v>1973</v>
      </c>
      <c r="C347" s="1">
        <v>7</v>
      </c>
      <c r="D347" s="1">
        <v>5</v>
      </c>
      <c r="E347">
        <v>2</v>
      </c>
      <c r="F347" s="1"/>
      <c r="G347" s="1"/>
      <c r="H347" s="1"/>
      <c r="I347" s="1"/>
      <c r="O347" s="1"/>
      <c r="T347" s="1"/>
      <c r="V347" s="1">
        <v>0</v>
      </c>
      <c r="W347" s="11">
        <v>0.66513761467889909</v>
      </c>
      <c r="X347" s="1">
        <v>15</v>
      </c>
      <c r="Y347" s="1">
        <v>0.4</v>
      </c>
      <c r="Z347" s="1">
        <v>0</v>
      </c>
      <c r="AA347" s="1">
        <v>0.625</v>
      </c>
      <c r="AB347" s="1">
        <v>20</v>
      </c>
      <c r="AC347" s="1">
        <v>0</v>
      </c>
      <c r="AD347" s="1">
        <v>40.4</v>
      </c>
      <c r="AE347" s="1"/>
      <c r="AF347" s="5"/>
    </row>
    <row r="348" spans="1:32" ht="15" customHeight="1" x14ac:dyDescent="0.2">
      <c r="A348" t="s">
        <v>7</v>
      </c>
      <c r="B348" s="1">
        <v>1974</v>
      </c>
      <c r="C348" s="1">
        <v>4</v>
      </c>
      <c r="D348" s="1">
        <v>10</v>
      </c>
      <c r="V348" s="1">
        <v>0</v>
      </c>
      <c r="W348" s="11">
        <v>0.62195121951219512</v>
      </c>
      <c r="X348" s="1">
        <v>15</v>
      </c>
      <c r="Y348" s="1">
        <v>0.4</v>
      </c>
      <c r="Z348" s="1">
        <v>0</v>
      </c>
      <c r="AA348" s="1">
        <v>0.55555555555555558</v>
      </c>
      <c r="AB348" s="1">
        <v>17.5</v>
      </c>
      <c r="AC348" s="1">
        <v>0</v>
      </c>
      <c r="AD348" s="1">
        <v>37.9</v>
      </c>
      <c r="AE348" s="1"/>
      <c r="AF348" s="5"/>
    </row>
    <row r="349" spans="1:32" ht="15" customHeight="1" x14ac:dyDescent="0.2">
      <c r="A349" t="s">
        <v>7</v>
      </c>
      <c r="B349" s="1">
        <v>1975</v>
      </c>
      <c r="C349" s="1">
        <v>3</v>
      </c>
      <c r="D349" s="1">
        <v>11</v>
      </c>
      <c r="H349" s="1"/>
      <c r="I349" s="1"/>
      <c r="J349" s="1"/>
      <c r="S349" s="1"/>
      <c r="V349" s="1">
        <v>0</v>
      </c>
      <c r="W349" s="11">
        <v>0.58029197080291972</v>
      </c>
      <c r="X349" s="1">
        <v>13.75</v>
      </c>
      <c r="Y349" s="1">
        <v>0.4</v>
      </c>
      <c r="Z349" s="1">
        <v>0</v>
      </c>
      <c r="AA349" s="1">
        <v>0.5</v>
      </c>
      <c r="AB349" s="1">
        <v>15</v>
      </c>
      <c r="AC349" s="1">
        <v>0</v>
      </c>
      <c r="AD349" s="1">
        <v>34.15</v>
      </c>
      <c r="AE349" s="1"/>
      <c r="AF349" s="5"/>
    </row>
    <row r="350" spans="1:32" ht="15" customHeight="1" x14ac:dyDescent="0.2">
      <c r="A350" t="s">
        <v>7</v>
      </c>
      <c r="B350" s="1">
        <v>1976</v>
      </c>
      <c r="C350" s="1">
        <v>9</v>
      </c>
      <c r="D350" s="1">
        <v>5</v>
      </c>
      <c r="T350">
        <v>1</v>
      </c>
      <c r="V350" s="1">
        <v>0.1</v>
      </c>
      <c r="W350" s="11">
        <v>0.58609271523178808</v>
      </c>
      <c r="X350" s="1">
        <v>13.75</v>
      </c>
      <c r="Y350" s="1">
        <v>0.4</v>
      </c>
      <c r="Z350" s="1">
        <v>0</v>
      </c>
      <c r="AA350" s="1">
        <v>0.45454545454545453</v>
      </c>
      <c r="AB350" s="1">
        <v>12</v>
      </c>
      <c r="AC350" s="1">
        <v>0</v>
      </c>
      <c r="AD350" s="1">
        <v>31.25</v>
      </c>
      <c r="AE350" s="1"/>
      <c r="AF350" s="5"/>
    </row>
    <row r="351" spans="1:32" ht="15" customHeight="1" x14ac:dyDescent="0.2">
      <c r="A351" t="s">
        <v>7</v>
      </c>
      <c r="B351" s="1">
        <v>1977</v>
      </c>
      <c r="C351" s="1">
        <v>6</v>
      </c>
      <c r="D351" s="1">
        <v>8</v>
      </c>
      <c r="V351" s="1">
        <v>0</v>
      </c>
      <c r="W351" s="11">
        <v>0.57272727272727275</v>
      </c>
      <c r="X351" s="1">
        <v>12.5</v>
      </c>
      <c r="Y351" s="1">
        <v>0.4</v>
      </c>
      <c r="Z351" s="1">
        <v>0</v>
      </c>
      <c r="AA351" s="1">
        <v>0.41666666666666669</v>
      </c>
      <c r="AB351" s="1">
        <v>10</v>
      </c>
      <c r="AC351" s="1">
        <v>0</v>
      </c>
      <c r="AD351" s="1">
        <v>28</v>
      </c>
      <c r="AE351" s="1"/>
      <c r="AF351" s="5"/>
    </row>
    <row r="352" spans="1:32" ht="15" customHeight="1" x14ac:dyDescent="0.2">
      <c r="A352" t="s">
        <v>7</v>
      </c>
      <c r="B352" s="1">
        <v>1978</v>
      </c>
      <c r="C352" s="1">
        <v>8</v>
      </c>
      <c r="D352" s="1">
        <v>8</v>
      </c>
      <c r="F352" s="1"/>
      <c r="G352" s="1"/>
      <c r="H352" s="1"/>
      <c r="I352" s="1"/>
      <c r="R352" s="1"/>
      <c r="V352" s="1">
        <v>0</v>
      </c>
      <c r="W352" s="11">
        <v>0.56629834254143652</v>
      </c>
      <c r="X352" s="1">
        <v>12.5</v>
      </c>
      <c r="Y352" s="1">
        <v>0.4</v>
      </c>
      <c r="Z352" s="1">
        <v>0</v>
      </c>
      <c r="AA352" s="1">
        <v>0.38461538461538464</v>
      </c>
      <c r="AB352" s="1">
        <v>7</v>
      </c>
      <c r="AC352" s="1">
        <v>0</v>
      </c>
      <c r="AD352" s="1">
        <v>25</v>
      </c>
      <c r="AE352" s="1"/>
      <c r="AF352" s="5"/>
    </row>
    <row r="353" spans="1:32" ht="15" customHeight="1" x14ac:dyDescent="0.2">
      <c r="A353" t="s">
        <v>7</v>
      </c>
      <c r="B353" s="1">
        <v>1979</v>
      </c>
      <c r="C353" s="1">
        <v>9</v>
      </c>
      <c r="D353" s="1">
        <v>7</v>
      </c>
      <c r="F353" s="1"/>
      <c r="G353" s="1"/>
      <c r="H353" s="1"/>
      <c r="I353" s="1"/>
      <c r="L353" s="1"/>
      <c r="T353" s="1">
        <v>1</v>
      </c>
      <c r="V353" s="1">
        <v>0.1</v>
      </c>
      <c r="W353" s="11">
        <v>0.56598984771573602</v>
      </c>
      <c r="X353" s="1">
        <v>12.5</v>
      </c>
      <c r="Y353" s="1">
        <v>0.4</v>
      </c>
      <c r="Z353" s="1">
        <v>0</v>
      </c>
      <c r="AA353" s="1">
        <v>0.35714285714285715</v>
      </c>
      <c r="AB353" s="1">
        <v>7</v>
      </c>
      <c r="AC353" s="1">
        <v>0</v>
      </c>
      <c r="AD353" s="1">
        <v>25.1</v>
      </c>
      <c r="AE353" s="1"/>
      <c r="AF353" s="5"/>
    </row>
    <row r="354" spans="1:32" ht="15" customHeight="1" x14ac:dyDescent="0.2">
      <c r="A354" t="s">
        <v>7</v>
      </c>
      <c r="B354" s="1">
        <v>1980</v>
      </c>
      <c r="C354" s="1">
        <v>11</v>
      </c>
      <c r="D354" s="1">
        <v>5</v>
      </c>
      <c r="F354" s="1">
        <v>1</v>
      </c>
      <c r="G354" s="1">
        <v>1</v>
      </c>
      <c r="H354" s="1">
        <v>0</v>
      </c>
      <c r="I354" s="1">
        <v>1</v>
      </c>
      <c r="J354">
        <v>2</v>
      </c>
      <c r="L354" s="1"/>
      <c r="O354">
        <v>1</v>
      </c>
      <c r="T354">
        <v>1</v>
      </c>
      <c r="V354" s="1">
        <v>0.7</v>
      </c>
      <c r="W354" s="11">
        <v>0.57511737089201875</v>
      </c>
      <c r="X354" s="1">
        <v>13.75</v>
      </c>
      <c r="Y354" s="1">
        <v>0.33333333333333331</v>
      </c>
      <c r="Z354" s="1">
        <v>0</v>
      </c>
      <c r="AA354" s="1">
        <v>0.4</v>
      </c>
      <c r="AB354" s="1">
        <v>10</v>
      </c>
      <c r="AC354" s="1">
        <v>0</v>
      </c>
      <c r="AD354" s="1">
        <v>30.05</v>
      </c>
      <c r="AE354" s="1"/>
      <c r="AF354" s="5"/>
    </row>
    <row r="355" spans="1:32" ht="15" customHeight="1" x14ac:dyDescent="0.2">
      <c r="A355" t="s">
        <v>7</v>
      </c>
      <c r="B355" s="1">
        <v>1981</v>
      </c>
      <c r="C355" s="1">
        <v>5</v>
      </c>
      <c r="D355" s="1">
        <v>11</v>
      </c>
      <c r="F355" s="1"/>
      <c r="H355" s="1"/>
      <c r="I355" s="1"/>
      <c r="V355" s="1">
        <v>0</v>
      </c>
      <c r="W355" s="11">
        <v>0.55676855895196509</v>
      </c>
      <c r="X355" s="1">
        <v>12.5</v>
      </c>
      <c r="Y355" s="1">
        <v>0.33333333333333331</v>
      </c>
      <c r="Z355" s="1">
        <v>0</v>
      </c>
      <c r="AA355" s="1">
        <v>0.375</v>
      </c>
      <c r="AB355" s="1">
        <v>7</v>
      </c>
      <c r="AC355" s="1">
        <v>0</v>
      </c>
      <c r="AD355" s="1">
        <v>25.8</v>
      </c>
      <c r="AE355" s="1"/>
      <c r="AF355" s="5"/>
    </row>
    <row r="356" spans="1:32" ht="15" customHeight="1" x14ac:dyDescent="0.2">
      <c r="A356" t="s">
        <v>7</v>
      </c>
      <c r="B356" s="1">
        <v>1982</v>
      </c>
      <c r="C356" s="1">
        <v>4</v>
      </c>
      <c r="D356" s="1">
        <v>5</v>
      </c>
      <c r="E356" s="1"/>
      <c r="F356" s="1"/>
      <c r="G356" s="1"/>
      <c r="H356" s="1">
        <v>0</v>
      </c>
      <c r="I356" s="1">
        <v>1</v>
      </c>
      <c r="J356">
        <v>1</v>
      </c>
      <c r="L356" s="1"/>
      <c r="Q356" s="1"/>
      <c r="S356">
        <v>1</v>
      </c>
      <c r="V356" s="1">
        <v>0.1</v>
      </c>
      <c r="W356" s="11">
        <v>0.55252100840336138</v>
      </c>
      <c r="X356" s="1">
        <v>12.5</v>
      </c>
      <c r="Y356" s="1">
        <v>0.33333333333333331</v>
      </c>
      <c r="Z356" s="1">
        <v>0</v>
      </c>
      <c r="AA356" s="1">
        <v>0.35294117647058826</v>
      </c>
      <c r="AB356" s="1">
        <v>7</v>
      </c>
      <c r="AC356" s="1">
        <v>0</v>
      </c>
      <c r="AD356" s="1">
        <v>25.9</v>
      </c>
      <c r="AE356" s="1"/>
      <c r="AF356" s="5"/>
    </row>
    <row r="357" spans="1:32" ht="15" customHeight="1" x14ac:dyDescent="0.2">
      <c r="A357" t="s">
        <v>7</v>
      </c>
      <c r="B357" s="1">
        <v>1983</v>
      </c>
      <c r="C357" s="1">
        <v>9</v>
      </c>
      <c r="D357" s="1">
        <v>7</v>
      </c>
      <c r="V357" s="1">
        <v>0</v>
      </c>
      <c r="W357" s="11">
        <v>0.55314960629921262</v>
      </c>
      <c r="X357" s="1">
        <v>12.5</v>
      </c>
      <c r="Y357" s="1">
        <v>0.33333333333333331</v>
      </c>
      <c r="Z357" s="1">
        <v>0</v>
      </c>
      <c r="AA357" s="1">
        <v>0.33333333333333331</v>
      </c>
      <c r="AB357" s="1">
        <v>3</v>
      </c>
      <c r="AC357" s="1">
        <v>0</v>
      </c>
      <c r="AD357" s="1">
        <v>21.9</v>
      </c>
      <c r="AE357" s="1"/>
      <c r="AF357" s="5"/>
    </row>
    <row r="358" spans="1:32" ht="15" customHeight="1" x14ac:dyDescent="0.2">
      <c r="A358" t="s">
        <v>7</v>
      </c>
      <c r="B358" s="1">
        <v>1984</v>
      </c>
      <c r="C358" s="1">
        <v>5</v>
      </c>
      <c r="D358" s="1">
        <v>11</v>
      </c>
      <c r="V358" s="1">
        <v>0</v>
      </c>
      <c r="W358" s="11">
        <v>0.53888888888888886</v>
      </c>
      <c r="X358" s="1">
        <v>11.25</v>
      </c>
      <c r="Y358" s="1">
        <v>0.33333333333333331</v>
      </c>
      <c r="Z358" s="1">
        <v>0</v>
      </c>
      <c r="AA358" s="1">
        <v>0.31578947368421051</v>
      </c>
      <c r="AB358" s="1">
        <v>3</v>
      </c>
      <c r="AC358" s="1">
        <v>0</v>
      </c>
      <c r="AD358" s="1">
        <v>20.65</v>
      </c>
      <c r="AE358" s="1"/>
      <c r="AF358" s="5"/>
    </row>
    <row r="359" spans="1:32" ht="15" customHeight="1" x14ac:dyDescent="0.2">
      <c r="A359" t="s">
        <v>7</v>
      </c>
      <c r="B359" s="1">
        <v>1985</v>
      </c>
      <c r="C359" s="1">
        <v>8</v>
      </c>
      <c r="D359" s="1">
        <v>8</v>
      </c>
      <c r="F359">
        <v>1</v>
      </c>
      <c r="G359">
        <v>1</v>
      </c>
      <c r="H359">
        <v>0</v>
      </c>
      <c r="I359">
        <v>1</v>
      </c>
      <c r="J359">
        <v>2</v>
      </c>
      <c r="R359">
        <v>1</v>
      </c>
      <c r="V359" s="1">
        <v>0.2</v>
      </c>
      <c r="W359" s="11">
        <v>0.53671328671328666</v>
      </c>
      <c r="X359" s="1">
        <v>11.25</v>
      </c>
      <c r="Y359" s="1">
        <v>0.2857142857142857</v>
      </c>
      <c r="Z359" s="1">
        <v>0</v>
      </c>
      <c r="AA359" s="1">
        <v>0.35</v>
      </c>
      <c r="AB359" s="1">
        <v>7</v>
      </c>
      <c r="AC359" s="1">
        <v>0</v>
      </c>
      <c r="AD359" s="1">
        <v>24.85</v>
      </c>
      <c r="AE359" s="1"/>
      <c r="AF359" s="5"/>
    </row>
    <row r="360" spans="1:32" ht="15" customHeight="1" x14ac:dyDescent="0.2">
      <c r="A360" t="s">
        <v>7</v>
      </c>
      <c r="B360" s="1">
        <v>1986</v>
      </c>
      <c r="C360" s="1">
        <v>12</v>
      </c>
      <c r="D360" s="1">
        <v>4</v>
      </c>
      <c r="F360">
        <v>1</v>
      </c>
      <c r="G360">
        <v>1</v>
      </c>
      <c r="H360">
        <v>1</v>
      </c>
      <c r="I360">
        <v>1</v>
      </c>
      <c r="J360">
        <v>3</v>
      </c>
      <c r="L360">
        <v>1</v>
      </c>
      <c r="T360">
        <v>1</v>
      </c>
      <c r="V360" s="1">
        <v>2.7</v>
      </c>
      <c r="W360" s="11">
        <v>0.54801324503311255</v>
      </c>
      <c r="X360" s="1">
        <v>11.25</v>
      </c>
      <c r="Y360" s="1">
        <v>0.375</v>
      </c>
      <c r="Z360" s="1">
        <v>0</v>
      </c>
      <c r="AA360" s="1">
        <v>0.38095238095238093</v>
      </c>
      <c r="AB360" s="1">
        <v>7</v>
      </c>
      <c r="AC360" s="1">
        <v>0</v>
      </c>
      <c r="AD360" s="1">
        <v>27.55</v>
      </c>
      <c r="AE360" s="1"/>
      <c r="AF360" s="5"/>
    </row>
    <row r="361" spans="1:32" ht="15" customHeight="1" x14ac:dyDescent="0.2">
      <c r="A361" t="s">
        <v>7</v>
      </c>
      <c r="B361" s="1">
        <v>1987</v>
      </c>
      <c r="C361" s="1">
        <v>10</v>
      </c>
      <c r="D361" s="1">
        <v>5</v>
      </c>
      <c r="F361" s="1">
        <v>1</v>
      </c>
      <c r="G361">
        <v>1</v>
      </c>
      <c r="H361" s="1">
        <v>1</v>
      </c>
      <c r="I361" s="1">
        <v>1</v>
      </c>
      <c r="J361">
        <v>3</v>
      </c>
      <c r="L361">
        <v>1</v>
      </c>
      <c r="V361" s="1">
        <v>2.6</v>
      </c>
      <c r="W361" s="11">
        <v>0.55362776025236593</v>
      </c>
      <c r="X361" s="1">
        <v>12.5</v>
      </c>
      <c r="Y361" s="1">
        <v>0.44444444444444442</v>
      </c>
      <c r="Z361" s="1">
        <v>0</v>
      </c>
      <c r="AA361" s="1">
        <v>0.40909090909090912</v>
      </c>
      <c r="AB361" s="1">
        <v>10</v>
      </c>
      <c r="AC361" s="1">
        <v>0</v>
      </c>
      <c r="AD361" s="1">
        <v>34.4</v>
      </c>
      <c r="AE361" s="1"/>
      <c r="AF361" s="5"/>
    </row>
    <row r="362" spans="1:32" ht="15" customHeight="1" x14ac:dyDescent="0.2">
      <c r="A362" t="s">
        <v>7</v>
      </c>
      <c r="B362" s="1">
        <v>1988</v>
      </c>
      <c r="C362" s="1">
        <v>10</v>
      </c>
      <c r="D362" s="1">
        <v>6</v>
      </c>
      <c r="F362">
        <v>1</v>
      </c>
      <c r="H362">
        <v>0</v>
      </c>
      <c r="I362">
        <v>1</v>
      </c>
      <c r="J362">
        <v>1</v>
      </c>
      <c r="V362" s="1">
        <v>0</v>
      </c>
      <c r="W362" s="11">
        <v>0.5570570570570571</v>
      </c>
      <c r="X362" s="1">
        <v>12.5</v>
      </c>
      <c r="Y362" s="1">
        <v>0.4</v>
      </c>
      <c r="Z362" s="1">
        <v>0</v>
      </c>
      <c r="AA362" s="1">
        <v>0.43478260869565216</v>
      </c>
      <c r="AB362" s="1">
        <v>10</v>
      </c>
      <c r="AC362" s="1">
        <v>0</v>
      </c>
      <c r="AD362" s="1">
        <v>34.4</v>
      </c>
      <c r="AE362" s="1"/>
      <c r="AF362" s="5"/>
    </row>
    <row r="363" spans="1:32" ht="15" customHeight="1" x14ac:dyDescent="0.2">
      <c r="A363" t="s">
        <v>7</v>
      </c>
      <c r="B363" s="1">
        <v>1989</v>
      </c>
      <c r="C363">
        <v>9</v>
      </c>
      <c r="D363">
        <v>6</v>
      </c>
      <c r="E363">
        <v>1</v>
      </c>
      <c r="F363">
        <v>1</v>
      </c>
      <c r="G363">
        <v>1</v>
      </c>
      <c r="H363">
        <v>1</v>
      </c>
      <c r="I363">
        <v>1</v>
      </c>
      <c r="J363">
        <v>3</v>
      </c>
      <c r="L363">
        <v>1</v>
      </c>
      <c r="Q363">
        <v>1</v>
      </c>
      <c r="V363" s="1">
        <v>2.85</v>
      </c>
      <c r="W363" s="11">
        <v>0.56034482758620685</v>
      </c>
      <c r="X363" s="1">
        <v>12.5</v>
      </c>
      <c r="Y363" s="1">
        <v>0.45454545454545453</v>
      </c>
      <c r="Z363" s="1">
        <v>0</v>
      </c>
      <c r="AA363" s="1">
        <v>0.45833333333333331</v>
      </c>
      <c r="AB363" s="1">
        <v>12</v>
      </c>
      <c r="AC363" s="1">
        <v>0</v>
      </c>
      <c r="AD363" s="1">
        <v>39.25</v>
      </c>
      <c r="AE363" s="1"/>
      <c r="AF363" s="5"/>
    </row>
    <row r="364" spans="1:32" ht="15" customHeight="1" x14ac:dyDescent="0.2">
      <c r="A364" t="s">
        <v>7</v>
      </c>
      <c r="B364" s="1">
        <v>1990</v>
      </c>
      <c r="C364">
        <v>3</v>
      </c>
      <c r="D364">
        <v>13</v>
      </c>
      <c r="V364" s="1">
        <v>0</v>
      </c>
      <c r="W364" s="11">
        <v>0.54395604395604391</v>
      </c>
      <c r="X364" s="1">
        <v>11.25</v>
      </c>
      <c r="Y364" s="1">
        <v>0.45454545454545453</v>
      </c>
      <c r="Z364" s="1">
        <v>0</v>
      </c>
      <c r="AA364" s="1">
        <v>0.44</v>
      </c>
      <c r="AB364" s="1">
        <v>10</v>
      </c>
      <c r="AC364" s="1">
        <v>0</v>
      </c>
      <c r="AD364" s="1">
        <v>36</v>
      </c>
      <c r="AE364" s="1"/>
      <c r="AF364" s="5"/>
    </row>
    <row r="365" spans="1:32" ht="15" customHeight="1" x14ac:dyDescent="0.2">
      <c r="A365" t="s">
        <v>7</v>
      </c>
      <c r="B365" s="1">
        <v>1991</v>
      </c>
      <c r="C365">
        <v>6</v>
      </c>
      <c r="D365">
        <v>10</v>
      </c>
      <c r="V365" s="1">
        <v>0</v>
      </c>
      <c r="W365" s="11">
        <v>0.5368421052631579</v>
      </c>
      <c r="X365" s="1">
        <v>11.25</v>
      </c>
      <c r="Y365" s="1">
        <v>0.45454545454545453</v>
      </c>
      <c r="Z365" s="1">
        <v>0</v>
      </c>
      <c r="AA365" s="1">
        <v>0.42307692307692307</v>
      </c>
      <c r="AB365" s="1">
        <v>10</v>
      </c>
      <c r="AC365" s="1">
        <v>0</v>
      </c>
      <c r="AD365" s="1">
        <v>36</v>
      </c>
      <c r="AE365" s="1"/>
      <c r="AF365" s="5"/>
    </row>
    <row r="366" spans="1:32" ht="15" customHeight="1" x14ac:dyDescent="0.2">
      <c r="A366" t="s">
        <v>7</v>
      </c>
      <c r="B366" s="1">
        <v>1992</v>
      </c>
      <c r="C366" s="1">
        <v>7</v>
      </c>
      <c r="D366" s="1">
        <v>9</v>
      </c>
      <c r="V366" s="1">
        <v>0</v>
      </c>
      <c r="W366" s="11">
        <v>0.53282828282828287</v>
      </c>
      <c r="X366" s="1">
        <v>11.25</v>
      </c>
      <c r="Y366" s="1">
        <v>0.45454545454545453</v>
      </c>
      <c r="Z366" s="1">
        <v>0</v>
      </c>
      <c r="AA366" s="1">
        <v>0.40740740740740738</v>
      </c>
      <c r="AB366" s="1">
        <v>10</v>
      </c>
      <c r="AC366" s="1">
        <v>0</v>
      </c>
      <c r="AD366" s="1">
        <v>36</v>
      </c>
      <c r="AE366" s="1"/>
      <c r="AF366" s="5"/>
    </row>
    <row r="367" spans="1:32" ht="15" customHeight="1" x14ac:dyDescent="0.2">
      <c r="A367" t="s">
        <v>7</v>
      </c>
      <c r="B367" s="1">
        <v>1993</v>
      </c>
      <c r="C367" s="1">
        <v>7</v>
      </c>
      <c r="D367" s="1">
        <v>9</v>
      </c>
      <c r="V367" s="1">
        <v>0</v>
      </c>
      <c r="W367" s="11">
        <v>0.529126213592233</v>
      </c>
      <c r="X367" s="1">
        <v>11.25</v>
      </c>
      <c r="Y367" s="1">
        <v>0.45454545454545453</v>
      </c>
      <c r="Z367" s="1">
        <v>0</v>
      </c>
      <c r="AA367" s="1">
        <v>0.39285714285714285</v>
      </c>
      <c r="AB367" s="1">
        <v>7</v>
      </c>
      <c r="AC367" s="1">
        <v>0</v>
      </c>
      <c r="AD367" s="1">
        <v>33</v>
      </c>
      <c r="AE367" s="1"/>
      <c r="AF367" s="5"/>
    </row>
    <row r="368" spans="1:32" ht="15" customHeight="1" x14ac:dyDescent="0.2">
      <c r="A368" t="s">
        <v>7</v>
      </c>
      <c r="B368" s="1">
        <v>1994</v>
      </c>
      <c r="C368" s="1">
        <v>11</v>
      </c>
      <c r="D368" s="1">
        <v>5</v>
      </c>
      <c r="F368">
        <v>1</v>
      </c>
      <c r="H368">
        <v>1</v>
      </c>
      <c r="I368">
        <v>1</v>
      </c>
      <c r="J368">
        <v>2</v>
      </c>
      <c r="V368" s="1">
        <v>0.5</v>
      </c>
      <c r="W368" s="11">
        <v>0.53504672897196259</v>
      </c>
      <c r="X368" s="1">
        <v>11.25</v>
      </c>
      <c r="Y368" s="1">
        <v>0.5</v>
      </c>
      <c r="Z368" s="1">
        <v>3</v>
      </c>
      <c r="AA368" s="1">
        <v>0.41379310344827586</v>
      </c>
      <c r="AB368" s="1">
        <v>10</v>
      </c>
      <c r="AC368" s="1">
        <v>0</v>
      </c>
      <c r="AD368" s="1">
        <v>39.5</v>
      </c>
      <c r="AE368" s="1"/>
      <c r="AF368" s="5"/>
    </row>
    <row r="369" spans="1:32" ht="15" customHeight="1" x14ac:dyDescent="0.2">
      <c r="A369" t="s">
        <v>7</v>
      </c>
      <c r="B369" s="1">
        <v>1995</v>
      </c>
      <c r="C369" s="1">
        <v>5</v>
      </c>
      <c r="D369" s="1">
        <v>11</v>
      </c>
      <c r="F369" s="1"/>
      <c r="H369" s="1"/>
      <c r="I369" s="1"/>
      <c r="V369" s="1">
        <v>0</v>
      </c>
      <c r="W369" s="11">
        <v>0.52702702702702697</v>
      </c>
      <c r="X369" s="1">
        <v>11.25</v>
      </c>
      <c r="Y369" s="1">
        <v>0.5</v>
      </c>
      <c r="Z369" s="1">
        <v>3</v>
      </c>
      <c r="AA369" s="1">
        <v>0.4</v>
      </c>
      <c r="AB369" s="1">
        <v>10</v>
      </c>
      <c r="AC369" s="1">
        <v>0</v>
      </c>
      <c r="AD369" s="1">
        <v>39.5</v>
      </c>
      <c r="AE369" s="1"/>
      <c r="AF369" s="5"/>
    </row>
    <row r="370" spans="1:32" ht="15" customHeight="1" x14ac:dyDescent="0.2">
      <c r="A370" t="s">
        <v>7</v>
      </c>
      <c r="B370" s="1">
        <v>1996</v>
      </c>
      <c r="C370" s="1"/>
      <c r="D370" s="1"/>
      <c r="V370" s="1">
        <v>0</v>
      </c>
      <c r="W370" s="11">
        <v>0.52702702702702697</v>
      </c>
      <c r="X370" s="1">
        <v>11.25</v>
      </c>
      <c r="Y370" s="1">
        <v>0.5</v>
      </c>
      <c r="Z370" s="1">
        <v>3</v>
      </c>
      <c r="AA370" s="1">
        <v>0.4</v>
      </c>
      <c r="AB370" s="1">
        <v>10</v>
      </c>
      <c r="AC370" s="1">
        <v>0</v>
      </c>
      <c r="AD370" s="1">
        <v>39.5</v>
      </c>
      <c r="AE370" s="1"/>
      <c r="AF370" s="5"/>
    </row>
    <row r="371" spans="1:32" ht="15" customHeight="1" x14ac:dyDescent="0.2">
      <c r="A371" t="s">
        <v>7</v>
      </c>
      <c r="B371" s="1">
        <v>1997</v>
      </c>
      <c r="C371" s="1"/>
      <c r="D371" s="1"/>
      <c r="V371" s="1">
        <v>0</v>
      </c>
      <c r="W371" s="11">
        <v>0.52702702702702697</v>
      </c>
      <c r="X371" s="1">
        <v>11.25</v>
      </c>
      <c r="Y371" s="1">
        <v>0.5</v>
      </c>
      <c r="Z371" s="1">
        <v>3</v>
      </c>
      <c r="AA371" s="1">
        <v>0.4</v>
      </c>
      <c r="AB371" s="1">
        <v>10</v>
      </c>
      <c r="AC371" s="1">
        <v>0</v>
      </c>
      <c r="AD371" s="1">
        <v>39.5</v>
      </c>
      <c r="AE371" s="1"/>
      <c r="AF371" s="5"/>
    </row>
    <row r="372" spans="1:32" ht="15" customHeight="1" x14ac:dyDescent="0.2">
      <c r="A372" t="s">
        <v>7</v>
      </c>
      <c r="B372" s="1">
        <v>1998</v>
      </c>
      <c r="C372" s="1"/>
      <c r="D372" s="1"/>
      <c r="V372" s="1">
        <v>0</v>
      </c>
      <c r="W372" s="11">
        <v>0.52702702702702697</v>
      </c>
      <c r="X372" s="1">
        <v>11.25</v>
      </c>
      <c r="Y372" s="1">
        <v>0.5</v>
      </c>
      <c r="Z372" s="1">
        <v>3</v>
      </c>
      <c r="AA372" s="1">
        <v>0.4</v>
      </c>
      <c r="AB372" s="1">
        <v>10</v>
      </c>
      <c r="AC372" s="1">
        <v>0</v>
      </c>
      <c r="AD372" s="1">
        <v>39.5</v>
      </c>
      <c r="AE372" s="1"/>
      <c r="AF372" s="5"/>
    </row>
    <row r="373" spans="1:32" ht="15" customHeight="1" x14ac:dyDescent="0.2">
      <c r="A373" t="s">
        <v>7</v>
      </c>
      <c r="B373" s="1">
        <v>1999</v>
      </c>
      <c r="C373" s="1">
        <v>2</v>
      </c>
      <c r="D373" s="1">
        <v>14</v>
      </c>
      <c r="V373" s="1">
        <v>0</v>
      </c>
      <c r="W373" s="11">
        <v>0.5130434782608696</v>
      </c>
      <c r="X373" s="1">
        <v>10</v>
      </c>
      <c r="Y373" s="1">
        <v>0.5</v>
      </c>
      <c r="Z373" s="1">
        <v>3</v>
      </c>
      <c r="AA373" s="1">
        <v>0.38709677419354838</v>
      </c>
      <c r="AB373" s="1">
        <v>7</v>
      </c>
      <c r="AC373" s="1">
        <v>0</v>
      </c>
      <c r="AD373" s="1">
        <v>35.25</v>
      </c>
      <c r="AE373" s="1"/>
      <c r="AF373" s="5"/>
    </row>
    <row r="374" spans="1:32" ht="15" customHeight="1" x14ac:dyDescent="0.2">
      <c r="A374" t="s">
        <v>7</v>
      </c>
      <c r="B374" s="1">
        <v>2000</v>
      </c>
      <c r="C374" s="1">
        <v>3</v>
      </c>
      <c r="D374" s="1">
        <v>13</v>
      </c>
      <c r="V374" s="1">
        <v>0</v>
      </c>
      <c r="W374" s="11">
        <v>0.50210084033613445</v>
      </c>
      <c r="X374" s="1">
        <v>10</v>
      </c>
      <c r="Y374" s="1">
        <v>0.5</v>
      </c>
      <c r="Z374" s="1">
        <v>3</v>
      </c>
      <c r="AA374" s="1">
        <v>0.375</v>
      </c>
      <c r="AB374" s="1">
        <v>7</v>
      </c>
      <c r="AC374" s="1">
        <v>0</v>
      </c>
      <c r="AD374" s="1">
        <v>35.25</v>
      </c>
      <c r="AE374" s="1"/>
      <c r="AF374" s="5"/>
    </row>
    <row r="375" spans="1:32" ht="15" customHeight="1" x14ac:dyDescent="0.2">
      <c r="A375" t="s">
        <v>7</v>
      </c>
      <c r="B375" s="1">
        <v>2001</v>
      </c>
      <c r="C375" s="1">
        <v>7</v>
      </c>
      <c r="D375" s="1">
        <v>9</v>
      </c>
      <c r="V375" s="1">
        <v>0</v>
      </c>
      <c r="W375" s="11">
        <v>0.5</v>
      </c>
      <c r="X375" s="1">
        <v>10</v>
      </c>
      <c r="Y375" s="1">
        <v>0.5</v>
      </c>
      <c r="Z375" s="1">
        <v>3</v>
      </c>
      <c r="AA375" s="1">
        <v>0.36363636363636365</v>
      </c>
      <c r="AB375" s="1">
        <v>7</v>
      </c>
      <c r="AC375" s="1">
        <v>0</v>
      </c>
      <c r="AD375" s="1">
        <v>35.25</v>
      </c>
      <c r="AE375" s="1"/>
      <c r="AF375" s="5"/>
    </row>
    <row r="376" spans="1:32" ht="15" customHeight="1" x14ac:dyDescent="0.2">
      <c r="A376" t="s">
        <v>7</v>
      </c>
      <c r="B376" s="1">
        <v>2002</v>
      </c>
      <c r="C376" s="1">
        <v>9</v>
      </c>
      <c r="D376" s="1">
        <v>7</v>
      </c>
      <c r="F376">
        <v>1</v>
      </c>
      <c r="H376">
        <v>0</v>
      </c>
      <c r="I376">
        <v>1</v>
      </c>
      <c r="J376">
        <v>1</v>
      </c>
      <c r="V376" s="1">
        <v>0</v>
      </c>
      <c r="W376" s="11">
        <v>0.50196850393700787</v>
      </c>
      <c r="X376" s="1">
        <v>10</v>
      </c>
      <c r="Y376" s="1">
        <v>0.46153846153846156</v>
      </c>
      <c r="Z376" s="1">
        <v>0</v>
      </c>
      <c r="AA376" s="1">
        <v>0.38235294117647056</v>
      </c>
      <c r="AB376" s="1">
        <v>7</v>
      </c>
      <c r="AC376" s="1">
        <v>0</v>
      </c>
      <c r="AD376" s="1">
        <v>32.25</v>
      </c>
      <c r="AE376" s="1"/>
      <c r="AF376" s="5"/>
    </row>
    <row r="377" spans="1:32" ht="15" customHeight="1" x14ac:dyDescent="0.2">
      <c r="A377" t="s">
        <v>7</v>
      </c>
      <c r="B377" s="1">
        <v>2003</v>
      </c>
      <c r="C377" s="1">
        <v>5</v>
      </c>
      <c r="D377" s="1">
        <v>11</v>
      </c>
      <c r="V377" s="1">
        <v>0</v>
      </c>
      <c r="W377" s="11">
        <v>0.49618320610687022</v>
      </c>
      <c r="X377" s="1">
        <v>5</v>
      </c>
      <c r="Y377" s="1">
        <v>0.46153846153846156</v>
      </c>
      <c r="Z377" s="1">
        <v>0</v>
      </c>
      <c r="AA377" s="1">
        <v>0.37142857142857144</v>
      </c>
      <c r="AB377" s="1">
        <v>7</v>
      </c>
      <c r="AC377" s="1">
        <v>0</v>
      </c>
      <c r="AD377" s="1">
        <v>27.25</v>
      </c>
      <c r="AE377" s="1"/>
      <c r="AF377" s="5"/>
    </row>
    <row r="378" spans="1:32" ht="15" customHeight="1" x14ac:dyDescent="0.2">
      <c r="A378" t="s">
        <v>7</v>
      </c>
      <c r="B378" s="1">
        <v>2004</v>
      </c>
      <c r="C378" s="1">
        <v>4</v>
      </c>
      <c r="D378" s="1">
        <v>12</v>
      </c>
      <c r="V378" s="1">
        <v>0</v>
      </c>
      <c r="W378" s="11">
        <v>0.48888888888888887</v>
      </c>
      <c r="X378" s="1">
        <v>5</v>
      </c>
      <c r="Y378" s="1">
        <v>0.46153846153846156</v>
      </c>
      <c r="Z378" s="1">
        <v>0</v>
      </c>
      <c r="AA378" s="1">
        <v>0.3611111111111111</v>
      </c>
      <c r="AB378" s="1">
        <v>7</v>
      </c>
      <c r="AC378" s="1">
        <v>0</v>
      </c>
      <c r="AD378" s="1">
        <v>27.25</v>
      </c>
      <c r="AE378" s="1"/>
      <c r="AF378" s="5"/>
    </row>
    <row r="379" spans="1:32" ht="15" customHeight="1" x14ac:dyDescent="0.2">
      <c r="A379" t="s">
        <v>7</v>
      </c>
      <c r="B379" s="1">
        <v>2005</v>
      </c>
      <c r="C379" s="1">
        <v>6</v>
      </c>
      <c r="D379" s="1">
        <v>10</v>
      </c>
      <c r="V379" s="1">
        <v>0</v>
      </c>
      <c r="W379" s="11">
        <v>0.48561151079136688</v>
      </c>
      <c r="X379" s="1">
        <v>5</v>
      </c>
      <c r="Y379" s="1">
        <v>0.46153846153846156</v>
      </c>
      <c r="Z379" s="1">
        <v>0</v>
      </c>
      <c r="AA379" s="1">
        <v>0.35135135135135137</v>
      </c>
      <c r="AB379" s="1">
        <v>7</v>
      </c>
      <c r="AC379" s="1">
        <v>0</v>
      </c>
      <c r="AD379" s="1">
        <v>27.25</v>
      </c>
      <c r="AE379" s="1"/>
      <c r="AF379" s="5"/>
    </row>
    <row r="380" spans="1:32" ht="15" customHeight="1" x14ac:dyDescent="0.2">
      <c r="A380" t="s">
        <v>7</v>
      </c>
      <c r="B380" s="1">
        <v>2006</v>
      </c>
      <c r="C380" s="1">
        <v>4</v>
      </c>
      <c r="D380" s="1">
        <v>12</v>
      </c>
      <c r="V380" s="1">
        <v>0</v>
      </c>
      <c r="W380" s="11">
        <v>0.47902097902097901</v>
      </c>
      <c r="X380" s="1">
        <v>5</v>
      </c>
      <c r="Y380" s="1">
        <v>0.46153846153846156</v>
      </c>
      <c r="Z380" s="1">
        <v>0</v>
      </c>
      <c r="AA380" s="1">
        <v>0.34210526315789475</v>
      </c>
      <c r="AB380" s="1">
        <v>3</v>
      </c>
      <c r="AC380" s="1">
        <v>0</v>
      </c>
      <c r="AD380" s="1">
        <v>23.25</v>
      </c>
      <c r="AE380" s="1"/>
      <c r="AF380" s="5"/>
    </row>
    <row r="381" spans="1:32" ht="15" customHeight="1" x14ac:dyDescent="0.2">
      <c r="A381" t="s">
        <v>7</v>
      </c>
      <c r="B381" s="1">
        <v>2007</v>
      </c>
      <c r="C381" s="1">
        <v>10</v>
      </c>
      <c r="D381" s="1">
        <v>6</v>
      </c>
      <c r="V381" s="1">
        <v>0</v>
      </c>
      <c r="W381" s="11">
        <v>0.48299319727891155</v>
      </c>
      <c r="X381" s="1">
        <v>5</v>
      </c>
      <c r="Y381" s="1">
        <v>0.46153846153846156</v>
      </c>
      <c r="Z381" s="1">
        <v>0</v>
      </c>
      <c r="AA381" s="1">
        <v>0.33333333333333331</v>
      </c>
      <c r="AB381" s="1">
        <v>3</v>
      </c>
      <c r="AC381" s="1">
        <v>0</v>
      </c>
      <c r="AD381" s="1">
        <v>23.25</v>
      </c>
      <c r="AE381" s="1"/>
      <c r="AF381" s="5"/>
    </row>
    <row r="382" spans="1:32" ht="15" customHeight="1" x14ac:dyDescent="0.2">
      <c r="A382" t="s">
        <v>7</v>
      </c>
      <c r="B382" s="1">
        <v>2008</v>
      </c>
      <c r="C382" s="1">
        <v>4</v>
      </c>
      <c r="D382" s="1">
        <v>12</v>
      </c>
      <c r="V382" s="1">
        <v>0</v>
      </c>
      <c r="W382" s="11">
        <v>0.47682119205298013</v>
      </c>
      <c r="X382" s="1">
        <v>5</v>
      </c>
      <c r="Y382" s="1">
        <v>0.46153846153846156</v>
      </c>
      <c r="Z382" s="1">
        <v>0</v>
      </c>
      <c r="AA382" s="1">
        <v>0.32500000000000001</v>
      </c>
      <c r="AB382" s="1">
        <v>3</v>
      </c>
      <c r="AC382" s="1">
        <v>0</v>
      </c>
      <c r="AD382" s="1">
        <v>23.25</v>
      </c>
      <c r="AE382" s="1"/>
      <c r="AF382" s="5"/>
    </row>
    <row r="383" spans="1:32" ht="15" customHeight="1" x14ac:dyDescent="0.2">
      <c r="A383" t="s">
        <v>7</v>
      </c>
      <c r="B383" s="1">
        <v>2009</v>
      </c>
      <c r="C383" s="1">
        <v>5</v>
      </c>
      <c r="D383" s="1">
        <v>11</v>
      </c>
      <c r="V383" s="1">
        <v>0</v>
      </c>
      <c r="W383" s="11">
        <v>0.47258064516129034</v>
      </c>
      <c r="X383" s="1">
        <v>4</v>
      </c>
      <c r="Y383" s="1">
        <v>0.46153846153846156</v>
      </c>
      <c r="Z383" s="1">
        <v>0</v>
      </c>
      <c r="AA383" s="1">
        <v>0.31707317073170732</v>
      </c>
      <c r="AB383" s="1">
        <v>3</v>
      </c>
      <c r="AC383" s="1">
        <v>0</v>
      </c>
      <c r="AD383" s="1">
        <v>22.25</v>
      </c>
      <c r="AE383" s="1"/>
      <c r="AF383" s="5"/>
    </row>
    <row r="384" spans="1:32" ht="15" customHeight="1" x14ac:dyDescent="0.2">
      <c r="A384" t="s">
        <v>7</v>
      </c>
      <c r="B384" s="1">
        <v>2010</v>
      </c>
      <c r="C384" s="1">
        <v>5</v>
      </c>
      <c r="D384" s="1">
        <v>11</v>
      </c>
      <c r="V384" s="1">
        <v>0</v>
      </c>
      <c r="W384" s="11">
        <v>0.46855345911949686</v>
      </c>
      <c r="X384" s="1">
        <v>4</v>
      </c>
      <c r="Y384" s="1">
        <v>0.46153846153846156</v>
      </c>
      <c r="Z384" s="1">
        <v>0</v>
      </c>
      <c r="AA384" s="1">
        <v>0.30952380952380953</v>
      </c>
      <c r="AB384" s="1">
        <v>3</v>
      </c>
      <c r="AC384" s="1">
        <v>0</v>
      </c>
      <c r="AD384" s="1">
        <v>22.25</v>
      </c>
      <c r="AE384" s="1"/>
      <c r="AF384" s="5"/>
    </row>
    <row r="385" spans="1:32" ht="15" customHeight="1" x14ac:dyDescent="0.2">
      <c r="A385" t="s">
        <v>7</v>
      </c>
      <c r="B385" s="1">
        <v>2011</v>
      </c>
      <c r="C385" s="1">
        <v>4</v>
      </c>
      <c r="D385" s="1">
        <v>12</v>
      </c>
      <c r="E385" s="1"/>
      <c r="V385" s="1">
        <v>0</v>
      </c>
      <c r="W385" s="11">
        <v>0.46319018404907975</v>
      </c>
      <c r="X385" s="1">
        <v>4</v>
      </c>
      <c r="Y385" s="1">
        <v>0.46153846153846156</v>
      </c>
      <c r="Z385" s="1">
        <v>0</v>
      </c>
      <c r="AA385" s="1">
        <v>0.30232558139534882</v>
      </c>
      <c r="AB385" s="1">
        <v>3</v>
      </c>
      <c r="AC385" s="1">
        <v>0</v>
      </c>
      <c r="AD385" s="1">
        <v>22.25</v>
      </c>
      <c r="AE385" s="1"/>
      <c r="AF385" s="5"/>
    </row>
    <row r="386" spans="1:32" ht="15" customHeight="1" x14ac:dyDescent="0.2">
      <c r="A386" t="s">
        <v>7</v>
      </c>
      <c r="B386" s="1">
        <v>2012</v>
      </c>
      <c r="C386" s="1">
        <v>5</v>
      </c>
      <c r="D386" s="1">
        <v>11</v>
      </c>
      <c r="V386" s="1">
        <v>0</v>
      </c>
      <c r="W386" s="11">
        <v>0.45958083832335328</v>
      </c>
      <c r="X386" s="1">
        <v>4</v>
      </c>
      <c r="Y386" s="1">
        <v>0.46153846153846156</v>
      </c>
      <c r="Z386" s="1">
        <v>0</v>
      </c>
      <c r="AA386" s="1">
        <v>0.29545454545454547</v>
      </c>
      <c r="AB386" s="1">
        <v>3</v>
      </c>
      <c r="AC386" s="1">
        <v>0</v>
      </c>
      <c r="AD386" s="1">
        <v>22.25</v>
      </c>
      <c r="AE386" s="1"/>
      <c r="AF386" s="5"/>
    </row>
    <row r="387" spans="1:32" ht="15" customHeight="1" x14ac:dyDescent="0.2">
      <c r="A387" t="s">
        <v>7</v>
      </c>
      <c r="B387" s="1">
        <v>2013</v>
      </c>
      <c r="C387" s="1">
        <v>4</v>
      </c>
      <c r="D387" s="1">
        <v>12</v>
      </c>
      <c r="F387" s="1"/>
      <c r="H387" s="1"/>
      <c r="I387" s="1"/>
      <c r="T387" s="1"/>
      <c r="V387" s="1">
        <v>0</v>
      </c>
      <c r="W387" s="11">
        <v>0.4546783625730994</v>
      </c>
      <c r="X387" s="1">
        <v>4</v>
      </c>
      <c r="Y387" s="1">
        <v>0.46153846153846156</v>
      </c>
      <c r="Z387" s="1">
        <v>0</v>
      </c>
      <c r="AA387" s="1">
        <v>0.28888888888888886</v>
      </c>
      <c r="AB387" s="1">
        <v>3</v>
      </c>
      <c r="AC387" s="1">
        <v>0</v>
      </c>
      <c r="AD387" s="1">
        <v>22.25</v>
      </c>
      <c r="AE387" s="1"/>
      <c r="AF387" s="5"/>
    </row>
    <row r="388" spans="1:32" ht="15" customHeight="1" x14ac:dyDescent="0.2">
      <c r="A388" t="s">
        <v>7</v>
      </c>
      <c r="B388" s="1">
        <v>2014</v>
      </c>
      <c r="C388" s="1">
        <v>7</v>
      </c>
      <c r="D388" s="1">
        <v>9</v>
      </c>
      <c r="V388" s="1">
        <v>0</v>
      </c>
      <c r="W388" s="11">
        <v>0.45428571428571429</v>
      </c>
      <c r="X388" s="1">
        <v>4</v>
      </c>
      <c r="Y388" s="1">
        <v>0.46153846153846156</v>
      </c>
      <c r="Z388" s="1">
        <v>0</v>
      </c>
      <c r="AA388" s="1">
        <v>0.28260869565217389</v>
      </c>
      <c r="AB388" s="1">
        <v>3</v>
      </c>
      <c r="AC388" s="1">
        <v>0</v>
      </c>
      <c r="AD388" s="1">
        <v>22.25</v>
      </c>
      <c r="AE388" s="1"/>
      <c r="AF388" s="5"/>
    </row>
    <row r="389" spans="1:32" ht="15" customHeight="1" x14ac:dyDescent="0.2">
      <c r="A389" t="s">
        <v>7</v>
      </c>
      <c r="B389" s="6">
        <v>2015</v>
      </c>
      <c r="C389" s="6">
        <v>3</v>
      </c>
      <c r="D389" s="6">
        <v>13</v>
      </c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1">
        <v>0</v>
      </c>
      <c r="W389" s="11">
        <v>0.4483240223463687</v>
      </c>
      <c r="X389" s="1">
        <v>1</v>
      </c>
      <c r="Y389" s="1">
        <v>0.46153846153846156</v>
      </c>
      <c r="Z389" s="1">
        <v>0</v>
      </c>
      <c r="AA389" s="1">
        <v>0.27659574468085107</v>
      </c>
      <c r="AB389" s="1">
        <v>3</v>
      </c>
      <c r="AC389" s="1">
        <v>0</v>
      </c>
      <c r="AD389" s="1">
        <v>19.25</v>
      </c>
      <c r="AE389" s="1"/>
      <c r="AF389" s="5"/>
    </row>
    <row r="390" spans="1:32" ht="15" customHeight="1" x14ac:dyDescent="0.2">
      <c r="A390" t="s">
        <v>7</v>
      </c>
      <c r="B390" s="1">
        <v>2016</v>
      </c>
      <c r="C390" s="1">
        <v>1</v>
      </c>
      <c r="D390" s="1">
        <v>15</v>
      </c>
      <c r="F390" s="1"/>
      <c r="G390" s="1"/>
      <c r="H390" s="1"/>
      <c r="I390" s="1"/>
      <c r="L390" s="1"/>
      <c r="V390" s="1">
        <v>0</v>
      </c>
      <c r="W390" s="11">
        <v>0.43989071038251365</v>
      </c>
      <c r="X390" s="1">
        <v>1</v>
      </c>
      <c r="Y390" s="1">
        <v>0.46153846153846156</v>
      </c>
      <c r="Z390" s="1">
        <v>0</v>
      </c>
      <c r="AA390" s="1">
        <v>0.27083333333333331</v>
      </c>
      <c r="AB390" s="1">
        <v>3</v>
      </c>
      <c r="AC390" s="1">
        <v>0</v>
      </c>
      <c r="AD390" s="1">
        <v>19.25</v>
      </c>
      <c r="AE390" s="1"/>
      <c r="AF390" s="5"/>
    </row>
    <row r="391" spans="1:32" ht="15" customHeight="1" x14ac:dyDescent="0.2">
      <c r="A391" t="s">
        <v>7</v>
      </c>
      <c r="B391" s="6">
        <v>2017</v>
      </c>
      <c r="C391" s="1">
        <v>0</v>
      </c>
      <c r="D391" s="1">
        <v>16</v>
      </c>
      <c r="F391" s="1"/>
      <c r="G391" s="1"/>
      <c r="H391" s="1"/>
      <c r="I391" s="1"/>
      <c r="V391" s="1">
        <v>0</v>
      </c>
      <c r="W391" s="11">
        <v>0.43048128342245989</v>
      </c>
      <c r="X391" s="1">
        <v>1</v>
      </c>
      <c r="Y391" s="1">
        <v>0.46153846153846156</v>
      </c>
      <c r="Z391" s="1">
        <v>0</v>
      </c>
      <c r="AA391" s="1">
        <v>0.26530612244897961</v>
      </c>
      <c r="AB391" s="1">
        <v>3</v>
      </c>
      <c r="AC391" s="1">
        <v>0</v>
      </c>
      <c r="AD391" s="1">
        <v>19.25</v>
      </c>
      <c r="AE391" s="1"/>
      <c r="AF391" s="5"/>
    </row>
    <row r="392" spans="1:32" ht="15" customHeight="1" x14ac:dyDescent="0.2">
      <c r="A392" t="s">
        <v>7</v>
      </c>
      <c r="B392" s="1">
        <v>2018</v>
      </c>
      <c r="C392" s="1">
        <v>7</v>
      </c>
      <c r="D392" s="1">
        <v>8</v>
      </c>
      <c r="E392" s="1">
        <v>1</v>
      </c>
      <c r="F392" s="1"/>
      <c r="G392" s="1"/>
      <c r="H392" s="1"/>
      <c r="I392" s="1"/>
      <c r="R392" s="1"/>
      <c r="V392" s="1">
        <v>0</v>
      </c>
      <c r="W392" s="11">
        <v>0.43184796854521623</v>
      </c>
      <c r="X392" s="1">
        <v>1</v>
      </c>
      <c r="Y392" s="1">
        <v>0.46153846153846156</v>
      </c>
      <c r="Z392" s="1">
        <v>0</v>
      </c>
      <c r="AA392" s="1">
        <v>0.26</v>
      </c>
      <c r="AB392" s="1">
        <v>3</v>
      </c>
      <c r="AC392" s="1">
        <v>0</v>
      </c>
      <c r="AD392" s="1">
        <v>19.25</v>
      </c>
      <c r="AE392" s="1"/>
      <c r="AF392" s="5"/>
    </row>
    <row r="393" spans="1:32" ht="15" customHeight="1" x14ac:dyDescent="0.2">
      <c r="A393" t="s">
        <v>7</v>
      </c>
      <c r="B393" s="6">
        <v>2019</v>
      </c>
      <c r="C393" s="1">
        <v>6</v>
      </c>
      <c r="D393" s="1">
        <v>10</v>
      </c>
      <c r="F393" s="1"/>
      <c r="G393" s="1"/>
      <c r="H393" s="1"/>
      <c r="I393" s="1"/>
      <c r="K393" s="1"/>
      <c r="N393" s="1"/>
      <c r="V393" s="1">
        <v>0</v>
      </c>
      <c r="W393" s="11">
        <v>0.4306803594351733</v>
      </c>
      <c r="X393" s="1">
        <v>1</v>
      </c>
      <c r="Y393" s="1">
        <v>0.46153846153846156</v>
      </c>
      <c r="Z393" s="1">
        <v>0</v>
      </c>
      <c r="AA393" s="1">
        <v>0.25490196078431371</v>
      </c>
      <c r="AB393" s="1">
        <v>3</v>
      </c>
      <c r="AC393" s="1">
        <v>0</v>
      </c>
      <c r="AD393" s="1">
        <v>19.25</v>
      </c>
      <c r="AE393" s="1"/>
      <c r="AF393" s="5"/>
    </row>
    <row r="394" spans="1:32" ht="15" customHeight="1" x14ac:dyDescent="0.2">
      <c r="A394" t="s">
        <v>7</v>
      </c>
      <c r="B394" s="1">
        <v>2020</v>
      </c>
      <c r="C394" s="1">
        <v>11</v>
      </c>
      <c r="D394" s="1">
        <v>5</v>
      </c>
      <c r="F394" s="1">
        <v>1</v>
      </c>
      <c r="G394" s="1"/>
      <c r="H394" s="1">
        <v>1</v>
      </c>
      <c r="I394" s="1">
        <v>1</v>
      </c>
      <c r="J394">
        <v>2</v>
      </c>
      <c r="K394" s="1"/>
      <c r="M394" s="1"/>
      <c r="T394">
        <v>1</v>
      </c>
      <c r="V394" s="1">
        <v>0.6</v>
      </c>
      <c r="W394" s="11">
        <v>0.4358490566037736</v>
      </c>
      <c r="X394" s="1">
        <v>1</v>
      </c>
      <c r="Y394" s="1">
        <v>0.5</v>
      </c>
      <c r="Z394" s="1">
        <v>3</v>
      </c>
      <c r="AA394" s="1">
        <v>0.26923076923076922</v>
      </c>
      <c r="AB394" s="1">
        <v>3</v>
      </c>
      <c r="AC394" s="1">
        <v>0</v>
      </c>
      <c r="AD394" s="1">
        <v>22.85</v>
      </c>
      <c r="AE394" s="1"/>
      <c r="AF394" s="5"/>
    </row>
    <row r="395" spans="1:32" ht="15" customHeight="1" x14ac:dyDescent="0.2">
      <c r="A395" t="s">
        <v>7</v>
      </c>
      <c r="B395" s="6">
        <v>2021</v>
      </c>
      <c r="C395" s="1">
        <v>8</v>
      </c>
      <c r="D395" s="1">
        <v>9</v>
      </c>
      <c r="F395" s="1"/>
      <c r="H395" s="1"/>
      <c r="I395" s="1"/>
      <c r="L395" s="1"/>
      <c r="V395" s="1">
        <v>0</v>
      </c>
      <c r="W395" s="11">
        <v>0.43657635467980294</v>
      </c>
      <c r="X395" s="1">
        <v>1</v>
      </c>
      <c r="Y395" s="1">
        <v>0.5</v>
      </c>
      <c r="Z395" s="1">
        <v>3</v>
      </c>
      <c r="AA395" s="1">
        <v>0.26415094339622641</v>
      </c>
      <c r="AB395" s="1">
        <v>3</v>
      </c>
      <c r="AC395" s="1">
        <v>0</v>
      </c>
      <c r="AD395" s="1">
        <v>22.85</v>
      </c>
      <c r="AE395" s="1"/>
      <c r="AF395" s="5"/>
    </row>
    <row r="396" spans="1:32" ht="15" customHeight="1" x14ac:dyDescent="0.2">
      <c r="A396" t="s">
        <v>7</v>
      </c>
      <c r="B396" s="1">
        <v>2022</v>
      </c>
      <c r="C396" s="1">
        <v>7</v>
      </c>
      <c r="D396" s="1">
        <v>10</v>
      </c>
      <c r="F396" s="1"/>
      <c r="G396" s="1"/>
      <c r="H396" s="1"/>
      <c r="I396" s="1"/>
      <c r="L396" s="1"/>
      <c r="V396" s="1">
        <v>0</v>
      </c>
      <c r="W396" s="11">
        <v>0.43606755126658625</v>
      </c>
      <c r="X396" s="1">
        <v>1</v>
      </c>
      <c r="Y396" s="1">
        <v>0.5</v>
      </c>
      <c r="Z396" s="1">
        <v>3</v>
      </c>
      <c r="AA396" s="1">
        <v>0.25925925925925924</v>
      </c>
      <c r="AB396" s="1">
        <v>3</v>
      </c>
      <c r="AC396" s="1">
        <v>0</v>
      </c>
      <c r="AD396" s="1">
        <v>22.85</v>
      </c>
      <c r="AE396" s="1"/>
      <c r="AF396" s="5"/>
    </row>
    <row r="397" spans="1:32" ht="15" customHeight="1" x14ac:dyDescent="0.2">
      <c r="A397" t="s">
        <v>8</v>
      </c>
      <c r="B397" s="6">
        <v>1966</v>
      </c>
      <c r="C397" s="1">
        <v>10</v>
      </c>
      <c r="D397" s="1">
        <v>3</v>
      </c>
      <c r="E397">
        <v>1</v>
      </c>
      <c r="F397">
        <v>1</v>
      </c>
      <c r="G397">
        <v>1</v>
      </c>
      <c r="H397">
        <v>1</v>
      </c>
      <c r="I397">
        <v>1</v>
      </c>
      <c r="J397">
        <v>3</v>
      </c>
      <c r="L397">
        <v>1</v>
      </c>
      <c r="T397">
        <v>1</v>
      </c>
      <c r="V397" s="1">
        <v>2.7</v>
      </c>
      <c r="W397" s="11">
        <v>0.75</v>
      </c>
      <c r="X397" s="1">
        <v>5</v>
      </c>
      <c r="Y397" s="1">
        <v>1</v>
      </c>
      <c r="Z397" s="1">
        <v>3</v>
      </c>
      <c r="AA397" s="1">
        <v>1</v>
      </c>
      <c r="AB397" s="1">
        <v>20</v>
      </c>
      <c r="AC397" s="1">
        <v>0</v>
      </c>
      <c r="AD397" s="1">
        <v>30.7</v>
      </c>
      <c r="AE397" s="1"/>
      <c r="AF397" s="5"/>
    </row>
    <row r="398" spans="1:32" ht="15" customHeight="1" x14ac:dyDescent="0.2">
      <c r="A398" t="s">
        <v>8</v>
      </c>
      <c r="B398" s="1">
        <v>1967</v>
      </c>
      <c r="C398" s="1">
        <v>9</v>
      </c>
      <c r="D398" s="1">
        <v>5</v>
      </c>
      <c r="F398" s="1">
        <v>1</v>
      </c>
      <c r="G398">
        <v>1</v>
      </c>
      <c r="H398" s="1">
        <v>1</v>
      </c>
      <c r="I398" s="1">
        <v>1</v>
      </c>
      <c r="J398">
        <v>3</v>
      </c>
      <c r="K398" s="1"/>
      <c r="L398">
        <v>1</v>
      </c>
      <c r="N398" s="1"/>
      <c r="V398" s="1">
        <v>2.6</v>
      </c>
      <c r="W398" s="11">
        <v>0.6964285714285714</v>
      </c>
      <c r="X398" s="1">
        <v>5</v>
      </c>
      <c r="Y398" s="1">
        <v>1</v>
      </c>
      <c r="Z398" s="1">
        <v>4</v>
      </c>
      <c r="AA398" s="1">
        <v>1</v>
      </c>
      <c r="AB398" s="1">
        <v>20</v>
      </c>
      <c r="AC398" s="1">
        <v>0</v>
      </c>
      <c r="AD398" s="1">
        <v>34.299999999999997</v>
      </c>
      <c r="AE398" s="1"/>
      <c r="AF398" s="5"/>
    </row>
    <row r="399" spans="1:32" ht="15" customHeight="1" x14ac:dyDescent="0.2">
      <c r="A399" t="s">
        <v>8</v>
      </c>
      <c r="B399" s="6">
        <v>1968</v>
      </c>
      <c r="C399" s="1">
        <v>12</v>
      </c>
      <c r="D399" s="1">
        <v>2</v>
      </c>
      <c r="F399" s="1">
        <v>1</v>
      </c>
      <c r="G399" s="1">
        <v>1</v>
      </c>
      <c r="H399" s="1">
        <v>0</v>
      </c>
      <c r="I399" s="1">
        <v>1</v>
      </c>
      <c r="J399">
        <v>2</v>
      </c>
      <c r="V399" s="1">
        <v>0.1</v>
      </c>
      <c r="W399" s="11">
        <v>0.75</v>
      </c>
      <c r="X399" s="1">
        <v>7</v>
      </c>
      <c r="Y399" s="1">
        <v>0.66666666666666663</v>
      </c>
      <c r="Z399" s="1">
        <v>4</v>
      </c>
      <c r="AA399" s="1">
        <v>1</v>
      </c>
      <c r="AB399" s="1">
        <v>20</v>
      </c>
      <c r="AC399" s="1">
        <v>0</v>
      </c>
      <c r="AD399" s="1">
        <v>36.4</v>
      </c>
      <c r="AE399" s="1"/>
      <c r="AF399" s="5"/>
    </row>
    <row r="400" spans="1:32" ht="15" customHeight="1" x14ac:dyDescent="0.2">
      <c r="A400" t="s">
        <v>8</v>
      </c>
      <c r="B400" s="1">
        <v>1969</v>
      </c>
      <c r="C400" s="1">
        <v>11</v>
      </c>
      <c r="D400" s="1">
        <v>2</v>
      </c>
      <c r="E400">
        <v>1</v>
      </c>
      <c r="F400" s="1">
        <v>1</v>
      </c>
      <c r="G400" s="1">
        <v>1</v>
      </c>
      <c r="H400" s="1">
        <v>0</v>
      </c>
      <c r="I400" s="1">
        <v>1</v>
      </c>
      <c r="J400">
        <v>2</v>
      </c>
      <c r="K400" s="1"/>
      <c r="M400" s="1"/>
      <c r="Q400" s="1"/>
      <c r="R400" s="1">
        <v>1</v>
      </c>
      <c r="V400" s="1">
        <v>0.2</v>
      </c>
      <c r="W400" s="11">
        <v>0.7678571428571429</v>
      </c>
      <c r="X400" s="1">
        <v>10</v>
      </c>
      <c r="Y400" s="1">
        <v>0.5</v>
      </c>
      <c r="Z400" s="1">
        <v>3</v>
      </c>
      <c r="AA400" s="1">
        <v>1</v>
      </c>
      <c r="AB400" s="1">
        <v>20</v>
      </c>
      <c r="AC400" s="1">
        <v>0</v>
      </c>
      <c r="AD400" s="1">
        <v>38.6</v>
      </c>
      <c r="AE400" s="1"/>
      <c r="AF400" s="5"/>
    </row>
    <row r="401" spans="1:32" ht="15" customHeight="1" x14ac:dyDescent="0.2">
      <c r="A401" t="s">
        <v>8</v>
      </c>
      <c r="B401" s="6">
        <v>1970</v>
      </c>
      <c r="C401" s="1">
        <v>10</v>
      </c>
      <c r="D401" s="1">
        <v>4</v>
      </c>
      <c r="F401" s="1">
        <v>1</v>
      </c>
      <c r="G401" s="1">
        <v>1</v>
      </c>
      <c r="H401" s="1">
        <v>2</v>
      </c>
      <c r="I401" s="1">
        <v>1</v>
      </c>
      <c r="J401">
        <v>4</v>
      </c>
      <c r="K401" s="1">
        <v>1</v>
      </c>
      <c r="N401" s="1">
        <v>1</v>
      </c>
      <c r="V401" s="1">
        <v>5.6</v>
      </c>
      <c r="W401" s="11">
        <v>0.75714285714285712</v>
      </c>
      <c r="X401" s="1">
        <v>10</v>
      </c>
      <c r="Y401" s="1">
        <v>0.8</v>
      </c>
      <c r="Z401" s="1">
        <v>6</v>
      </c>
      <c r="AA401" s="1">
        <v>1</v>
      </c>
      <c r="AB401" s="1">
        <v>20</v>
      </c>
      <c r="AC401" s="1">
        <v>0</v>
      </c>
      <c r="AD401" s="1">
        <v>47.2</v>
      </c>
      <c r="AE401" s="1"/>
      <c r="AF401" s="5"/>
    </row>
    <row r="402" spans="1:32" ht="15" customHeight="1" x14ac:dyDescent="0.2">
      <c r="A402" t="s">
        <v>8</v>
      </c>
      <c r="B402" s="1">
        <v>1971</v>
      </c>
      <c r="C402" s="1">
        <v>11</v>
      </c>
      <c r="D402" s="1">
        <v>3</v>
      </c>
      <c r="F402" s="1">
        <v>1</v>
      </c>
      <c r="G402" s="1">
        <v>1</v>
      </c>
      <c r="H402" s="1">
        <v>3</v>
      </c>
      <c r="I402" s="1">
        <v>0</v>
      </c>
      <c r="J402">
        <v>4</v>
      </c>
      <c r="K402">
        <v>1</v>
      </c>
      <c r="M402">
        <v>1</v>
      </c>
      <c r="V402" s="1">
        <v>12.6</v>
      </c>
      <c r="W402" s="11">
        <v>0.76190476190476186</v>
      </c>
      <c r="X402" s="1">
        <v>15</v>
      </c>
      <c r="Y402" s="1">
        <v>1.1666666666666667</v>
      </c>
      <c r="Z402" s="1">
        <v>10</v>
      </c>
      <c r="AA402" s="1">
        <v>1</v>
      </c>
      <c r="AB402" s="1">
        <v>20</v>
      </c>
      <c r="AC402" s="1">
        <v>0</v>
      </c>
      <c r="AD402" s="1">
        <v>68.8</v>
      </c>
      <c r="AE402" s="1"/>
      <c r="AF402" s="5"/>
    </row>
    <row r="403" spans="1:32" ht="15" customHeight="1" x14ac:dyDescent="0.2">
      <c r="A403" t="s">
        <v>8</v>
      </c>
      <c r="B403" s="6">
        <v>1972</v>
      </c>
      <c r="C403" s="1">
        <v>10</v>
      </c>
      <c r="D403" s="1">
        <v>4</v>
      </c>
      <c r="F403" s="1">
        <v>1</v>
      </c>
      <c r="H403" s="1">
        <v>1</v>
      </c>
      <c r="I403" s="1">
        <v>1</v>
      </c>
      <c r="J403">
        <v>3</v>
      </c>
      <c r="L403" s="1">
        <v>1</v>
      </c>
      <c r="V403" s="1">
        <v>2.5</v>
      </c>
      <c r="W403" s="11">
        <v>0.75510204081632648</v>
      </c>
      <c r="X403" s="1">
        <v>15</v>
      </c>
      <c r="Y403" s="1">
        <v>1.1428571428571428</v>
      </c>
      <c r="Z403" s="1">
        <v>10</v>
      </c>
      <c r="AA403" s="1">
        <v>1</v>
      </c>
      <c r="AB403" s="1">
        <v>20</v>
      </c>
      <c r="AC403" s="1">
        <v>0</v>
      </c>
      <c r="AD403" s="1">
        <v>71.3</v>
      </c>
      <c r="AE403" s="1"/>
      <c r="AF403" s="5"/>
    </row>
    <row r="404" spans="1:32" ht="15" customHeight="1" x14ac:dyDescent="0.2">
      <c r="A404" t="s">
        <v>8</v>
      </c>
      <c r="B404" s="1">
        <v>1973</v>
      </c>
      <c r="C404" s="1">
        <v>10</v>
      </c>
      <c r="D404" s="1">
        <v>4</v>
      </c>
      <c r="F404" s="1">
        <v>1</v>
      </c>
      <c r="G404" s="1">
        <v>1</v>
      </c>
      <c r="H404" s="1">
        <v>1</v>
      </c>
      <c r="I404" s="1">
        <v>1</v>
      </c>
      <c r="J404">
        <v>3</v>
      </c>
      <c r="L404" s="1">
        <v>1</v>
      </c>
      <c r="V404" s="1">
        <v>2.6</v>
      </c>
      <c r="W404" s="11">
        <v>0.75</v>
      </c>
      <c r="X404" s="1">
        <v>15</v>
      </c>
      <c r="Y404" s="1">
        <v>1.125</v>
      </c>
      <c r="Z404" s="1">
        <v>10</v>
      </c>
      <c r="AA404" s="1">
        <v>1</v>
      </c>
      <c r="AB404" s="1">
        <v>20</v>
      </c>
      <c r="AC404" s="1">
        <v>0</v>
      </c>
      <c r="AD404" s="1">
        <v>73.900000000000006</v>
      </c>
      <c r="AE404" s="1"/>
      <c r="AF404" s="5"/>
    </row>
    <row r="405" spans="1:32" ht="15" customHeight="1" x14ac:dyDescent="0.2">
      <c r="A405" t="s">
        <v>8</v>
      </c>
      <c r="B405" s="6">
        <v>1974</v>
      </c>
      <c r="C405" s="1">
        <v>8</v>
      </c>
      <c r="D405" s="1">
        <v>6</v>
      </c>
      <c r="F405" s="1"/>
      <c r="H405" s="1"/>
      <c r="I405" s="1"/>
      <c r="L405" s="1"/>
      <c r="V405" s="1">
        <v>0</v>
      </c>
      <c r="W405" s="11">
        <v>0.73015873015873012</v>
      </c>
      <c r="X405" s="1">
        <v>15</v>
      </c>
      <c r="Y405" s="1">
        <v>1.125</v>
      </c>
      <c r="Z405" s="1">
        <v>10</v>
      </c>
      <c r="AA405" s="1">
        <v>0.88888888888888884</v>
      </c>
      <c r="AB405" s="1">
        <v>20</v>
      </c>
      <c r="AC405" s="1">
        <v>0</v>
      </c>
      <c r="AD405" s="1">
        <v>73.900000000000006</v>
      </c>
      <c r="AE405" s="1"/>
      <c r="AF405" s="5"/>
    </row>
    <row r="406" spans="1:32" ht="15" customHeight="1" x14ac:dyDescent="0.2">
      <c r="A406" t="s">
        <v>8</v>
      </c>
      <c r="B406" s="1">
        <v>1975</v>
      </c>
      <c r="C406" s="1">
        <v>10</v>
      </c>
      <c r="D406" s="1">
        <v>4</v>
      </c>
      <c r="F406" s="1">
        <v>1</v>
      </c>
      <c r="H406" s="1">
        <v>2</v>
      </c>
      <c r="I406" s="1">
        <v>1</v>
      </c>
      <c r="J406">
        <v>4</v>
      </c>
      <c r="K406">
        <v>1</v>
      </c>
      <c r="N406">
        <v>1</v>
      </c>
      <c r="V406" s="1">
        <v>5.5</v>
      </c>
      <c r="W406" s="11">
        <v>0.72857142857142854</v>
      </c>
      <c r="X406" s="1">
        <v>15</v>
      </c>
      <c r="Y406" s="1">
        <v>1.2222222222222223</v>
      </c>
      <c r="Z406" s="1">
        <v>10</v>
      </c>
      <c r="AA406" s="1">
        <v>0.9</v>
      </c>
      <c r="AB406" s="1">
        <v>20</v>
      </c>
      <c r="AC406" s="1">
        <v>0</v>
      </c>
      <c r="AD406" s="1">
        <v>79.400000000000006</v>
      </c>
      <c r="AE406" s="1"/>
      <c r="AF406" s="5"/>
    </row>
    <row r="407" spans="1:32" ht="15" customHeight="1" x14ac:dyDescent="0.2">
      <c r="A407" t="s">
        <v>8</v>
      </c>
      <c r="B407" s="6">
        <v>1976</v>
      </c>
      <c r="C407" s="1">
        <v>11</v>
      </c>
      <c r="D407" s="1">
        <v>3</v>
      </c>
      <c r="F407">
        <v>1</v>
      </c>
      <c r="G407">
        <v>1</v>
      </c>
      <c r="H407">
        <v>0</v>
      </c>
      <c r="I407">
        <v>1</v>
      </c>
      <c r="J407">
        <v>2</v>
      </c>
      <c r="V407" s="1">
        <v>0.1</v>
      </c>
      <c r="W407" s="11">
        <v>0.73376623376623373</v>
      </c>
      <c r="X407" s="1">
        <v>15</v>
      </c>
      <c r="Y407" s="1">
        <v>1.1000000000000001</v>
      </c>
      <c r="Z407" s="1">
        <v>10</v>
      </c>
      <c r="AA407" s="1">
        <v>0.90909090909090906</v>
      </c>
      <c r="AB407" s="1">
        <v>20</v>
      </c>
      <c r="AC407" s="1">
        <v>0</v>
      </c>
      <c r="AD407" s="1">
        <v>79.5</v>
      </c>
      <c r="AE407" s="1"/>
      <c r="AF407" s="5"/>
    </row>
    <row r="408" spans="1:32" ht="15" customHeight="1" x14ac:dyDescent="0.2">
      <c r="A408" t="s">
        <v>8</v>
      </c>
      <c r="B408" s="1">
        <v>1977</v>
      </c>
      <c r="C408" s="1">
        <v>12</v>
      </c>
      <c r="D408" s="1">
        <v>2</v>
      </c>
      <c r="F408" s="1">
        <v>1</v>
      </c>
      <c r="G408" s="1">
        <v>1</v>
      </c>
      <c r="H408" s="1">
        <v>3</v>
      </c>
      <c r="I408" s="1">
        <v>0</v>
      </c>
      <c r="J408">
        <v>4</v>
      </c>
      <c r="K408">
        <v>1</v>
      </c>
      <c r="M408">
        <v>1</v>
      </c>
      <c r="Q408">
        <v>1</v>
      </c>
      <c r="R408">
        <v>1</v>
      </c>
      <c r="V408" s="1">
        <v>12.95</v>
      </c>
      <c r="W408" s="11">
        <v>0.74404761904761907</v>
      </c>
      <c r="X408" s="1">
        <v>15</v>
      </c>
      <c r="Y408" s="1">
        <v>1.2727272727272727</v>
      </c>
      <c r="Z408" s="1">
        <v>12</v>
      </c>
      <c r="AA408" s="1">
        <v>0.91666666666666663</v>
      </c>
      <c r="AB408" s="1">
        <v>20</v>
      </c>
      <c r="AC408" s="1">
        <v>0</v>
      </c>
      <c r="AD408" s="1">
        <v>94.45</v>
      </c>
      <c r="AE408" s="1"/>
      <c r="AF408" s="5"/>
    </row>
    <row r="409" spans="1:32" ht="15" customHeight="1" x14ac:dyDescent="0.2">
      <c r="A409" t="s">
        <v>8</v>
      </c>
      <c r="B409" s="6">
        <v>1978</v>
      </c>
      <c r="C409" s="1">
        <v>12</v>
      </c>
      <c r="D409" s="1">
        <v>4</v>
      </c>
      <c r="F409">
        <v>1</v>
      </c>
      <c r="G409">
        <v>1</v>
      </c>
      <c r="H409">
        <v>2</v>
      </c>
      <c r="I409">
        <v>1</v>
      </c>
      <c r="J409">
        <v>4</v>
      </c>
      <c r="K409">
        <v>1</v>
      </c>
      <c r="N409">
        <v>1</v>
      </c>
      <c r="V409" s="1">
        <v>5.6</v>
      </c>
      <c r="W409" s="11">
        <v>0.74456521739130432</v>
      </c>
      <c r="X409" s="1">
        <v>15</v>
      </c>
      <c r="Y409" s="1">
        <v>1.3333333333333333</v>
      </c>
      <c r="Z409" s="1">
        <v>12</v>
      </c>
      <c r="AA409" s="1">
        <v>0.92307692307692313</v>
      </c>
      <c r="AB409" s="1">
        <v>20</v>
      </c>
      <c r="AC409" s="1">
        <v>0</v>
      </c>
      <c r="AD409" s="1">
        <v>100.05000000000001</v>
      </c>
      <c r="AE409" s="1"/>
      <c r="AF409" s="5"/>
    </row>
    <row r="410" spans="1:32" ht="15" customHeight="1" x14ac:dyDescent="0.2">
      <c r="A410" t="s">
        <v>8</v>
      </c>
      <c r="B410" s="1">
        <v>1979</v>
      </c>
      <c r="C410" s="1">
        <v>11</v>
      </c>
      <c r="D410" s="1">
        <v>5</v>
      </c>
      <c r="F410">
        <v>1</v>
      </c>
      <c r="G410">
        <v>1</v>
      </c>
      <c r="H410">
        <v>0</v>
      </c>
      <c r="I410">
        <v>1</v>
      </c>
      <c r="J410">
        <v>2</v>
      </c>
      <c r="V410" s="1">
        <v>0.1</v>
      </c>
      <c r="W410" s="11">
        <v>0.74</v>
      </c>
      <c r="X410" s="1">
        <v>15</v>
      </c>
      <c r="Y410" s="1">
        <v>1.2307692307692308</v>
      </c>
      <c r="Z410" s="1">
        <v>10</v>
      </c>
      <c r="AA410" s="1">
        <v>0.9285714285714286</v>
      </c>
      <c r="AB410" s="1">
        <v>20</v>
      </c>
      <c r="AC410" s="1">
        <v>0</v>
      </c>
      <c r="AD410" s="1">
        <v>98.15</v>
      </c>
      <c r="AE410" s="1"/>
      <c r="AF410" s="5"/>
    </row>
    <row r="411" spans="1:32" ht="15" customHeight="1" x14ac:dyDescent="0.2">
      <c r="A411" t="s">
        <v>8</v>
      </c>
      <c r="B411" s="6">
        <v>1980</v>
      </c>
      <c r="C411" s="1">
        <v>12</v>
      </c>
      <c r="D411" s="1">
        <v>4</v>
      </c>
      <c r="F411">
        <v>1</v>
      </c>
      <c r="H411">
        <v>2</v>
      </c>
      <c r="I411">
        <v>1</v>
      </c>
      <c r="J411">
        <v>3</v>
      </c>
      <c r="L411">
        <v>1</v>
      </c>
      <c r="V411" s="1">
        <v>3</v>
      </c>
      <c r="W411" s="11">
        <v>0.7407407407407407</v>
      </c>
      <c r="X411" s="1">
        <v>15</v>
      </c>
      <c r="Y411" s="1">
        <v>1.2857142857142858</v>
      </c>
      <c r="Z411" s="1">
        <v>12</v>
      </c>
      <c r="AA411" s="1">
        <v>0.93333333333333335</v>
      </c>
      <c r="AB411" s="1">
        <v>20</v>
      </c>
      <c r="AC411" s="1">
        <v>0</v>
      </c>
      <c r="AD411" s="1">
        <v>103.15</v>
      </c>
      <c r="AE411" s="1"/>
      <c r="AF411" s="5"/>
    </row>
    <row r="412" spans="1:32" ht="15" customHeight="1" x14ac:dyDescent="0.2">
      <c r="A412" t="s">
        <v>8</v>
      </c>
      <c r="B412" s="1">
        <v>1981</v>
      </c>
      <c r="C412" s="1">
        <v>12</v>
      </c>
      <c r="D412" s="1">
        <v>4</v>
      </c>
      <c r="F412">
        <v>1</v>
      </c>
      <c r="G412">
        <v>1</v>
      </c>
      <c r="H412">
        <v>1</v>
      </c>
      <c r="I412">
        <v>1</v>
      </c>
      <c r="J412">
        <v>3</v>
      </c>
      <c r="L412">
        <v>1</v>
      </c>
      <c r="V412" s="1">
        <v>2.6</v>
      </c>
      <c r="W412" s="11">
        <v>0.74137931034482762</v>
      </c>
      <c r="X412" s="1">
        <v>15</v>
      </c>
      <c r="Y412" s="1">
        <v>1.2666666666666666</v>
      </c>
      <c r="Z412" s="1">
        <v>12</v>
      </c>
      <c r="AA412" s="1">
        <v>0.9375</v>
      </c>
      <c r="AB412" s="1">
        <v>20</v>
      </c>
      <c r="AC412" s="1">
        <v>0</v>
      </c>
      <c r="AD412" s="1">
        <v>105.75</v>
      </c>
      <c r="AE412" s="1"/>
      <c r="AF412" s="5"/>
    </row>
    <row r="413" spans="1:32" ht="15" customHeight="1" x14ac:dyDescent="0.2">
      <c r="A413" t="s">
        <v>8</v>
      </c>
      <c r="B413" s="6">
        <v>1982</v>
      </c>
      <c r="C413" s="1">
        <v>6</v>
      </c>
      <c r="D413" s="1">
        <v>3</v>
      </c>
      <c r="F413">
        <v>1</v>
      </c>
      <c r="H413">
        <v>2</v>
      </c>
      <c r="I413">
        <v>1</v>
      </c>
      <c r="J413">
        <v>3</v>
      </c>
      <c r="L413">
        <v>1</v>
      </c>
      <c r="R413" s="1"/>
      <c r="T413" s="1"/>
      <c r="V413" s="1">
        <v>3</v>
      </c>
      <c r="W413" s="11">
        <v>0.7385892116182573</v>
      </c>
      <c r="X413" s="1">
        <v>15</v>
      </c>
      <c r="Y413" s="1">
        <v>1.3125</v>
      </c>
      <c r="Z413" s="1">
        <v>12</v>
      </c>
      <c r="AA413" s="1">
        <v>0.94117647058823528</v>
      </c>
      <c r="AB413" s="1">
        <v>20</v>
      </c>
      <c r="AC413" s="1">
        <v>0</v>
      </c>
      <c r="AD413" s="1">
        <v>108.75</v>
      </c>
      <c r="AE413" s="1"/>
      <c r="AF413" s="5"/>
    </row>
    <row r="414" spans="1:32" ht="15" customHeight="1" x14ac:dyDescent="0.2">
      <c r="A414" t="s">
        <v>8</v>
      </c>
      <c r="B414" s="1">
        <v>1983</v>
      </c>
      <c r="C414" s="1">
        <v>12</v>
      </c>
      <c r="D414" s="1">
        <v>4</v>
      </c>
      <c r="F414" s="1">
        <v>1</v>
      </c>
      <c r="H414" s="1">
        <v>0</v>
      </c>
      <c r="I414" s="1">
        <v>1</v>
      </c>
      <c r="J414">
        <v>1</v>
      </c>
      <c r="V414" s="1">
        <v>0</v>
      </c>
      <c r="W414" s="11">
        <v>0.73929961089494167</v>
      </c>
      <c r="X414" s="1">
        <v>15</v>
      </c>
      <c r="Y414" s="1">
        <v>1.2352941176470589</v>
      </c>
      <c r="Z414" s="1">
        <v>10</v>
      </c>
      <c r="AA414" s="1">
        <v>0.94444444444444442</v>
      </c>
      <c r="AB414" s="1">
        <v>20</v>
      </c>
      <c r="AC414" s="1">
        <v>0</v>
      </c>
      <c r="AD414" s="1">
        <v>106.75</v>
      </c>
      <c r="AE414" s="1"/>
      <c r="AF414" s="5"/>
    </row>
    <row r="415" spans="1:32" ht="15" customHeight="1" x14ac:dyDescent="0.2">
      <c r="A415" t="s">
        <v>8</v>
      </c>
      <c r="B415" s="6">
        <v>1984</v>
      </c>
      <c r="C415" s="1">
        <v>9</v>
      </c>
      <c r="D415" s="1">
        <v>7</v>
      </c>
      <c r="F415" s="1"/>
      <c r="G415" s="1"/>
      <c r="H415" s="1"/>
      <c r="I415" s="1"/>
      <c r="K415" s="1"/>
      <c r="M415" s="1"/>
      <c r="V415" s="1">
        <v>0</v>
      </c>
      <c r="W415" s="11">
        <v>0.7289377289377289</v>
      </c>
      <c r="X415" s="1">
        <v>15</v>
      </c>
      <c r="Y415" s="1">
        <v>1.2352941176470589</v>
      </c>
      <c r="Z415" s="1">
        <v>10</v>
      </c>
      <c r="AA415" s="1">
        <v>0.89473684210526316</v>
      </c>
      <c r="AB415" s="1">
        <v>20</v>
      </c>
      <c r="AC415" s="1">
        <v>0</v>
      </c>
      <c r="AD415" s="1">
        <v>106.75</v>
      </c>
      <c r="AE415" s="1"/>
      <c r="AF415" s="5"/>
    </row>
    <row r="416" spans="1:32" ht="15" customHeight="1" x14ac:dyDescent="0.2">
      <c r="A416" t="s">
        <v>8</v>
      </c>
      <c r="B416" s="1">
        <v>1985</v>
      </c>
      <c r="C416" s="1">
        <v>10</v>
      </c>
      <c r="D416" s="1">
        <v>6</v>
      </c>
      <c r="F416" s="1">
        <v>1</v>
      </c>
      <c r="G416" s="1">
        <v>1</v>
      </c>
      <c r="H416" s="1">
        <v>0</v>
      </c>
      <c r="I416" s="1">
        <v>1</v>
      </c>
      <c r="J416">
        <v>2</v>
      </c>
      <c r="K416" s="1"/>
      <c r="M416" s="1"/>
      <c r="O416" s="1"/>
      <c r="V416" s="1">
        <v>0.1</v>
      </c>
      <c r="W416" s="11">
        <v>0.72318339100346019</v>
      </c>
      <c r="X416" s="1">
        <v>15</v>
      </c>
      <c r="Y416" s="1">
        <v>1.1666666666666667</v>
      </c>
      <c r="Z416" s="1">
        <v>10</v>
      </c>
      <c r="AA416" s="1">
        <v>0.9</v>
      </c>
      <c r="AB416" s="1">
        <v>20</v>
      </c>
      <c r="AC416" s="1">
        <v>0</v>
      </c>
      <c r="AD416" s="1">
        <v>106.85000000000001</v>
      </c>
      <c r="AE416" s="1"/>
      <c r="AF416" s="5"/>
    </row>
    <row r="417" spans="1:32" ht="15" customHeight="1" x14ac:dyDescent="0.2">
      <c r="A417" t="s">
        <v>8</v>
      </c>
      <c r="B417" s="6">
        <v>1986</v>
      </c>
      <c r="C417" s="1">
        <v>7</v>
      </c>
      <c r="D417" s="1">
        <v>9</v>
      </c>
      <c r="F417" s="1"/>
      <c r="G417" s="1"/>
      <c r="H417" s="1"/>
      <c r="I417" s="1"/>
      <c r="L417" s="1"/>
      <c r="V417" s="1">
        <v>0</v>
      </c>
      <c r="W417" s="11">
        <v>0.70819672131147537</v>
      </c>
      <c r="X417" s="1">
        <v>15</v>
      </c>
      <c r="Y417" s="1">
        <v>1.1666666666666667</v>
      </c>
      <c r="Z417" s="1">
        <v>10</v>
      </c>
      <c r="AA417" s="1">
        <v>0.8571428571428571</v>
      </c>
      <c r="AB417" s="1">
        <v>20</v>
      </c>
      <c r="AC417" s="1">
        <v>0</v>
      </c>
      <c r="AD417" s="1">
        <v>106.85000000000001</v>
      </c>
      <c r="AE417" s="1"/>
      <c r="AF417" s="5"/>
    </row>
    <row r="418" spans="1:32" ht="15" customHeight="1" x14ac:dyDescent="0.2">
      <c r="A418" t="s">
        <v>8</v>
      </c>
      <c r="B418" s="1">
        <v>1987</v>
      </c>
      <c r="C418" s="1">
        <v>7</v>
      </c>
      <c r="D418" s="1">
        <v>8</v>
      </c>
      <c r="F418" s="1"/>
      <c r="G418" s="1"/>
      <c r="H418" s="1"/>
      <c r="I418" s="1"/>
      <c r="K418" s="1"/>
      <c r="M418" s="1"/>
      <c r="V418" s="1">
        <v>0</v>
      </c>
      <c r="W418" s="11">
        <v>0.69687500000000002</v>
      </c>
      <c r="X418" s="1">
        <v>15</v>
      </c>
      <c r="Y418" s="1">
        <v>1.1666666666666667</v>
      </c>
      <c r="Z418" s="1">
        <v>10</v>
      </c>
      <c r="AA418" s="1">
        <v>0.81818181818181823</v>
      </c>
      <c r="AB418" s="1">
        <v>20</v>
      </c>
      <c r="AC418" s="1">
        <v>0</v>
      </c>
      <c r="AD418" s="1">
        <v>106.85000000000001</v>
      </c>
      <c r="AE418" s="1"/>
      <c r="AF418" s="5"/>
    </row>
    <row r="419" spans="1:32" ht="15" customHeight="1" x14ac:dyDescent="0.2">
      <c r="A419" t="s">
        <v>8</v>
      </c>
      <c r="B419" s="6">
        <v>1988</v>
      </c>
      <c r="C419" s="1">
        <v>3</v>
      </c>
      <c r="D419" s="1">
        <v>13</v>
      </c>
      <c r="F419" s="1"/>
      <c r="G419" s="1"/>
      <c r="H419" s="1"/>
      <c r="I419" s="1"/>
      <c r="V419" s="1">
        <v>0</v>
      </c>
      <c r="W419" s="11">
        <v>0.67261904761904767</v>
      </c>
      <c r="X419" s="1">
        <v>15</v>
      </c>
      <c r="Y419" s="1">
        <v>1.1666666666666667</v>
      </c>
      <c r="Z419" s="1">
        <v>10</v>
      </c>
      <c r="AA419" s="1">
        <v>0.78260869565217395</v>
      </c>
      <c r="AB419" s="1">
        <v>20</v>
      </c>
      <c r="AC419" s="1">
        <v>0</v>
      </c>
      <c r="AD419" s="1">
        <v>106.85000000000001</v>
      </c>
      <c r="AE419" s="1"/>
      <c r="AF419" s="5"/>
    </row>
    <row r="420" spans="1:32" ht="15" customHeight="1" x14ac:dyDescent="0.2">
      <c r="A420" t="s">
        <v>8</v>
      </c>
      <c r="B420" s="1">
        <v>1989</v>
      </c>
      <c r="C420" s="1">
        <v>1</v>
      </c>
      <c r="D420" s="1">
        <v>15</v>
      </c>
      <c r="V420" s="1">
        <v>0</v>
      </c>
      <c r="W420" s="11">
        <v>0.64488636363636365</v>
      </c>
      <c r="X420" s="1">
        <v>15</v>
      </c>
      <c r="Y420" s="1">
        <v>1.1666666666666667</v>
      </c>
      <c r="Z420" s="1">
        <v>10</v>
      </c>
      <c r="AA420" s="1">
        <v>0.75</v>
      </c>
      <c r="AB420" s="1">
        <v>20</v>
      </c>
      <c r="AC420" s="1">
        <v>0</v>
      </c>
      <c r="AD420" s="1">
        <v>106.85000000000001</v>
      </c>
      <c r="AE420" s="1"/>
      <c r="AF420" s="5"/>
    </row>
    <row r="421" spans="1:32" ht="15" customHeight="1" x14ac:dyDescent="0.2">
      <c r="A421" t="s">
        <v>8</v>
      </c>
      <c r="B421" s="6">
        <v>1990</v>
      </c>
      <c r="C421" s="1">
        <v>7</v>
      </c>
      <c r="D421" s="1">
        <v>9</v>
      </c>
      <c r="F421" s="1"/>
      <c r="G421" s="1"/>
      <c r="H421" s="1"/>
      <c r="I421" s="1"/>
      <c r="R421">
        <v>1</v>
      </c>
      <c r="T421">
        <v>1</v>
      </c>
      <c r="V421" s="1">
        <v>0.2</v>
      </c>
      <c r="W421" s="11">
        <v>0.63586956521739135</v>
      </c>
      <c r="X421" s="1">
        <v>15</v>
      </c>
      <c r="Y421" s="1">
        <v>1.1666666666666667</v>
      </c>
      <c r="Z421" s="1">
        <v>10</v>
      </c>
      <c r="AA421" s="1">
        <v>0.72</v>
      </c>
      <c r="AB421" s="1">
        <v>20</v>
      </c>
      <c r="AC421" s="1">
        <v>0</v>
      </c>
      <c r="AD421" s="1">
        <v>107.05000000000001</v>
      </c>
      <c r="AE421" s="1"/>
      <c r="AF421" s="5"/>
    </row>
    <row r="422" spans="1:32" ht="15" customHeight="1" x14ac:dyDescent="0.2">
      <c r="A422" t="s">
        <v>8</v>
      </c>
      <c r="B422" s="1">
        <v>1991</v>
      </c>
      <c r="C422" s="1">
        <v>11</v>
      </c>
      <c r="D422" s="1">
        <v>5</v>
      </c>
      <c r="F422" s="1">
        <v>1</v>
      </c>
      <c r="H422" s="1">
        <v>1</v>
      </c>
      <c r="I422" s="1">
        <v>1</v>
      </c>
      <c r="J422">
        <v>2</v>
      </c>
      <c r="V422" s="1">
        <v>0.5</v>
      </c>
      <c r="W422" s="11">
        <v>0.63802083333333337</v>
      </c>
      <c r="X422" s="1">
        <v>15</v>
      </c>
      <c r="Y422" s="1">
        <v>1.1578947368421053</v>
      </c>
      <c r="Z422" s="1">
        <v>10</v>
      </c>
      <c r="AA422" s="1">
        <v>0.73076923076923073</v>
      </c>
      <c r="AB422" s="1">
        <v>20</v>
      </c>
      <c r="AC422" s="1">
        <v>0</v>
      </c>
      <c r="AD422" s="1">
        <v>107.55000000000001</v>
      </c>
      <c r="AE422" s="1"/>
      <c r="AF422" s="5"/>
    </row>
    <row r="423" spans="1:32" ht="15" customHeight="1" x14ac:dyDescent="0.2">
      <c r="A423" t="s">
        <v>8</v>
      </c>
      <c r="B423" s="6">
        <v>1992</v>
      </c>
      <c r="C423" s="1">
        <v>13</v>
      </c>
      <c r="D423" s="1">
        <v>3</v>
      </c>
      <c r="F423">
        <v>1</v>
      </c>
      <c r="G423">
        <v>1</v>
      </c>
      <c r="H423">
        <v>3</v>
      </c>
      <c r="I423">
        <v>0</v>
      </c>
      <c r="J423">
        <v>4</v>
      </c>
      <c r="K423">
        <v>1</v>
      </c>
      <c r="M423">
        <v>1</v>
      </c>
      <c r="V423" s="1">
        <v>12.6</v>
      </c>
      <c r="W423" s="11">
        <v>0.64500000000000002</v>
      </c>
      <c r="X423" s="1">
        <v>15</v>
      </c>
      <c r="Y423" s="1">
        <v>1.25</v>
      </c>
      <c r="Z423" s="1">
        <v>12</v>
      </c>
      <c r="AA423" s="1">
        <v>0.7407407407407407</v>
      </c>
      <c r="AB423" s="1">
        <v>20</v>
      </c>
      <c r="AC423" s="1">
        <v>0</v>
      </c>
      <c r="AD423" s="1">
        <v>122.15</v>
      </c>
      <c r="AE423" s="1"/>
      <c r="AF423" s="5"/>
    </row>
    <row r="424" spans="1:32" ht="15" customHeight="1" x14ac:dyDescent="0.2">
      <c r="A424" t="s">
        <v>8</v>
      </c>
      <c r="B424" s="1">
        <v>1993</v>
      </c>
      <c r="C424" s="1">
        <v>12</v>
      </c>
      <c r="D424" s="1">
        <v>4</v>
      </c>
      <c r="F424">
        <v>1</v>
      </c>
      <c r="G424">
        <v>1</v>
      </c>
      <c r="H424">
        <v>3</v>
      </c>
      <c r="I424">
        <v>0</v>
      </c>
      <c r="J424">
        <v>4</v>
      </c>
      <c r="K424">
        <v>1</v>
      </c>
      <c r="M424">
        <v>1</v>
      </c>
      <c r="O424">
        <v>1</v>
      </c>
      <c r="V424" s="1">
        <v>13.1</v>
      </c>
      <c r="W424" s="11">
        <v>0.64903846153846156</v>
      </c>
      <c r="X424" s="1">
        <v>15</v>
      </c>
      <c r="Y424" s="1">
        <v>1.3333333333333333</v>
      </c>
      <c r="Z424" s="1">
        <v>12</v>
      </c>
      <c r="AA424" s="1">
        <v>0.75</v>
      </c>
      <c r="AB424" s="1">
        <v>20</v>
      </c>
      <c r="AC424" s="1">
        <v>0</v>
      </c>
      <c r="AD424" s="1">
        <v>135.25</v>
      </c>
      <c r="AE424" s="1"/>
      <c r="AF424" s="5"/>
    </row>
    <row r="425" spans="1:32" ht="15" customHeight="1" x14ac:dyDescent="0.2">
      <c r="A425" t="s">
        <v>8</v>
      </c>
      <c r="B425" s="6">
        <v>1994</v>
      </c>
      <c r="C425" s="1">
        <v>12</v>
      </c>
      <c r="D425" s="1">
        <v>4</v>
      </c>
      <c r="F425">
        <v>1</v>
      </c>
      <c r="G425">
        <v>1</v>
      </c>
      <c r="H425">
        <v>1</v>
      </c>
      <c r="I425">
        <v>1</v>
      </c>
      <c r="J425">
        <v>3</v>
      </c>
      <c r="L425">
        <v>1</v>
      </c>
      <c r="V425" s="1">
        <v>2.6</v>
      </c>
      <c r="W425" s="11">
        <v>0.65277777777777779</v>
      </c>
      <c r="X425" s="1">
        <v>15</v>
      </c>
      <c r="Y425" s="1">
        <v>1.3181818181818181</v>
      </c>
      <c r="Z425" s="1">
        <v>12</v>
      </c>
      <c r="AA425" s="1">
        <v>0.75862068965517238</v>
      </c>
      <c r="AB425" s="1">
        <v>20</v>
      </c>
      <c r="AC425" s="1">
        <v>0</v>
      </c>
      <c r="AD425" s="1">
        <v>137.85</v>
      </c>
      <c r="AE425" s="1"/>
      <c r="AF425" s="5"/>
    </row>
    <row r="426" spans="1:32" ht="15" customHeight="1" x14ac:dyDescent="0.2">
      <c r="A426" t="s">
        <v>8</v>
      </c>
      <c r="B426" s="1">
        <v>1995</v>
      </c>
      <c r="C426" s="1">
        <v>12</v>
      </c>
      <c r="D426" s="1">
        <v>4</v>
      </c>
      <c r="F426" s="1">
        <v>1</v>
      </c>
      <c r="G426">
        <v>1</v>
      </c>
      <c r="H426" s="1">
        <v>3</v>
      </c>
      <c r="I426" s="1">
        <v>0</v>
      </c>
      <c r="J426">
        <v>4</v>
      </c>
      <c r="K426">
        <v>1</v>
      </c>
      <c r="M426">
        <v>1</v>
      </c>
      <c r="V426" s="1">
        <v>12.6</v>
      </c>
      <c r="W426" s="11">
        <v>0.65625</v>
      </c>
      <c r="X426" s="1">
        <v>15</v>
      </c>
      <c r="Y426" s="1">
        <v>1.3913043478260869</v>
      </c>
      <c r="Z426" s="1">
        <v>12</v>
      </c>
      <c r="AA426" s="1">
        <v>0.76666666666666672</v>
      </c>
      <c r="AB426" s="1">
        <v>20</v>
      </c>
      <c r="AC426" s="1">
        <v>0</v>
      </c>
      <c r="AD426" s="1">
        <v>150.44999999999999</v>
      </c>
      <c r="AE426" s="1"/>
      <c r="AF426" s="5"/>
    </row>
    <row r="427" spans="1:32" ht="15" customHeight="1" x14ac:dyDescent="0.2">
      <c r="A427" t="s">
        <v>8</v>
      </c>
      <c r="B427" s="6">
        <v>1996</v>
      </c>
      <c r="C427" s="1">
        <v>10</v>
      </c>
      <c r="D427" s="1">
        <v>6</v>
      </c>
      <c r="F427">
        <v>1</v>
      </c>
      <c r="G427">
        <v>1</v>
      </c>
      <c r="H427">
        <v>1</v>
      </c>
      <c r="I427">
        <v>1</v>
      </c>
      <c r="J427">
        <v>2</v>
      </c>
      <c r="V427" s="1">
        <v>0.6</v>
      </c>
      <c r="W427" s="11">
        <v>0.65517241379310343</v>
      </c>
      <c r="X427" s="1">
        <v>15</v>
      </c>
      <c r="Y427" s="1">
        <v>1.375</v>
      </c>
      <c r="Z427" s="1">
        <v>12</v>
      </c>
      <c r="AA427" s="1">
        <v>0.77419354838709675</v>
      </c>
      <c r="AB427" s="1">
        <v>20</v>
      </c>
      <c r="AC427" s="1">
        <v>0</v>
      </c>
      <c r="AD427" s="1">
        <v>151.04999999999998</v>
      </c>
      <c r="AE427" s="1"/>
      <c r="AF427" s="5"/>
    </row>
    <row r="428" spans="1:32" ht="15" customHeight="1" x14ac:dyDescent="0.2">
      <c r="A428" t="s">
        <v>8</v>
      </c>
      <c r="B428" s="1">
        <v>1997</v>
      </c>
      <c r="C428" s="1">
        <v>6</v>
      </c>
      <c r="D428" s="1">
        <v>10</v>
      </c>
      <c r="V428" s="1">
        <v>0</v>
      </c>
      <c r="W428" s="11">
        <v>0.64583333333333337</v>
      </c>
      <c r="X428" s="1">
        <v>15</v>
      </c>
      <c r="Y428" s="1">
        <v>1.375</v>
      </c>
      <c r="Z428" s="1">
        <v>12</v>
      </c>
      <c r="AA428" s="1">
        <v>0.75</v>
      </c>
      <c r="AB428" s="1">
        <v>20</v>
      </c>
      <c r="AC428" s="1">
        <v>0</v>
      </c>
      <c r="AD428" s="1">
        <v>151.04999999999998</v>
      </c>
      <c r="AE428" s="1"/>
      <c r="AF428" s="5"/>
    </row>
    <row r="429" spans="1:32" ht="15" customHeight="1" x14ac:dyDescent="0.2">
      <c r="A429" t="s">
        <v>8</v>
      </c>
      <c r="B429" s="6">
        <v>1998</v>
      </c>
      <c r="C429" s="1">
        <v>10</v>
      </c>
      <c r="D429" s="1">
        <v>6</v>
      </c>
      <c r="F429" s="1">
        <v>1</v>
      </c>
      <c r="G429">
        <v>1</v>
      </c>
      <c r="H429" s="1">
        <v>0</v>
      </c>
      <c r="I429" s="1">
        <v>1</v>
      </c>
      <c r="J429">
        <v>1</v>
      </c>
      <c r="V429" s="1">
        <v>0.1</v>
      </c>
      <c r="W429" s="11">
        <v>0.64516129032258063</v>
      </c>
      <c r="X429" s="1">
        <v>15</v>
      </c>
      <c r="Y429" s="1">
        <v>1.32</v>
      </c>
      <c r="Z429" s="1">
        <v>12</v>
      </c>
      <c r="AA429" s="1">
        <v>0.75757575757575757</v>
      </c>
      <c r="AB429" s="1">
        <v>20</v>
      </c>
      <c r="AC429" s="1">
        <v>0</v>
      </c>
      <c r="AD429" s="1">
        <v>151.14999999999998</v>
      </c>
      <c r="AE429" s="1"/>
      <c r="AF429" s="5"/>
    </row>
    <row r="430" spans="1:32" ht="15" customHeight="1" x14ac:dyDescent="0.2">
      <c r="A430" t="s">
        <v>8</v>
      </c>
      <c r="B430" s="1">
        <v>1999</v>
      </c>
      <c r="C430" s="1">
        <v>8</v>
      </c>
      <c r="D430" s="1">
        <v>8</v>
      </c>
      <c r="F430" s="1">
        <v>1</v>
      </c>
      <c r="G430" s="1"/>
      <c r="H430" s="1">
        <v>0</v>
      </c>
      <c r="I430" s="1">
        <v>1</v>
      </c>
      <c r="J430">
        <v>1</v>
      </c>
      <c r="U430" s="1"/>
      <c r="V430" s="1">
        <v>0</v>
      </c>
      <c r="W430" s="11">
        <v>0.640625</v>
      </c>
      <c r="X430" s="1">
        <v>15</v>
      </c>
      <c r="Y430" s="1">
        <v>1.2692307692307692</v>
      </c>
      <c r="Z430" s="1">
        <v>12</v>
      </c>
      <c r="AA430" s="1">
        <v>0.76470588235294112</v>
      </c>
      <c r="AB430" s="1">
        <v>20</v>
      </c>
      <c r="AC430" s="1">
        <v>0</v>
      </c>
      <c r="AD430" s="1">
        <v>151.14999999999998</v>
      </c>
      <c r="AE430" s="1"/>
      <c r="AF430" s="5"/>
    </row>
    <row r="431" spans="1:32" ht="15" customHeight="1" x14ac:dyDescent="0.2">
      <c r="A431" t="s">
        <v>8</v>
      </c>
      <c r="B431" s="6">
        <v>2000</v>
      </c>
      <c r="C431" s="1">
        <v>5</v>
      </c>
      <c r="D431" s="1">
        <v>11</v>
      </c>
      <c r="V431" s="1">
        <v>0</v>
      </c>
      <c r="W431" s="11">
        <v>0.63068181818181823</v>
      </c>
      <c r="X431" s="1">
        <v>15</v>
      </c>
      <c r="Y431" s="1">
        <v>1.2692307692307692</v>
      </c>
      <c r="Z431" s="1">
        <v>12</v>
      </c>
      <c r="AA431" s="1">
        <v>0.74285714285714288</v>
      </c>
      <c r="AB431" s="1">
        <v>20</v>
      </c>
      <c r="AC431" s="1">
        <v>0</v>
      </c>
      <c r="AD431" s="1">
        <v>151.14999999999998</v>
      </c>
      <c r="AE431" s="1"/>
      <c r="AF431" s="5"/>
    </row>
    <row r="432" spans="1:32" ht="15" customHeight="1" x14ac:dyDescent="0.2">
      <c r="A432" t="s">
        <v>8</v>
      </c>
      <c r="B432" s="1">
        <v>2001</v>
      </c>
      <c r="C432" s="1">
        <v>5</v>
      </c>
      <c r="D432" s="1">
        <v>11</v>
      </c>
      <c r="F432" s="1"/>
      <c r="G432" s="1"/>
      <c r="H432" s="1"/>
      <c r="I432" s="1"/>
      <c r="V432" s="1">
        <v>0</v>
      </c>
      <c r="W432" s="11">
        <v>0.62132352941176472</v>
      </c>
      <c r="X432" s="1">
        <v>15</v>
      </c>
      <c r="Y432" s="1">
        <v>1.2692307692307692</v>
      </c>
      <c r="Z432" s="1">
        <v>12</v>
      </c>
      <c r="AA432" s="1">
        <v>0.72222222222222221</v>
      </c>
      <c r="AB432" s="1">
        <v>20</v>
      </c>
      <c r="AC432" s="1">
        <v>0</v>
      </c>
      <c r="AD432" s="1">
        <v>151.14999999999998</v>
      </c>
      <c r="AE432" s="1"/>
      <c r="AF432" s="5"/>
    </row>
    <row r="433" spans="1:32" ht="15" customHeight="1" x14ac:dyDescent="0.2">
      <c r="A433" t="s">
        <v>8</v>
      </c>
      <c r="B433" s="6">
        <v>2002</v>
      </c>
      <c r="C433" s="1">
        <v>5</v>
      </c>
      <c r="D433" s="1">
        <v>11</v>
      </c>
      <c r="V433" s="1">
        <v>0</v>
      </c>
      <c r="W433" s="11">
        <v>0.61250000000000004</v>
      </c>
      <c r="X433" s="1">
        <v>15</v>
      </c>
      <c r="Y433" s="1">
        <v>1.2692307692307692</v>
      </c>
      <c r="Z433" s="1">
        <v>12</v>
      </c>
      <c r="AA433" s="1">
        <v>0.70270270270270274</v>
      </c>
      <c r="AB433" s="1">
        <v>20</v>
      </c>
      <c r="AC433" s="1">
        <v>0</v>
      </c>
      <c r="AD433" s="1">
        <v>151.14999999999998</v>
      </c>
      <c r="AE433" s="1"/>
      <c r="AF433" s="5"/>
    </row>
    <row r="434" spans="1:32" ht="15" customHeight="1" x14ac:dyDescent="0.2">
      <c r="A434" t="s">
        <v>8</v>
      </c>
      <c r="B434" s="1">
        <v>2003</v>
      </c>
      <c r="C434" s="1">
        <v>10</v>
      </c>
      <c r="D434" s="1">
        <v>6</v>
      </c>
      <c r="F434">
        <v>1</v>
      </c>
      <c r="H434">
        <v>0</v>
      </c>
      <c r="I434">
        <v>1</v>
      </c>
      <c r="J434">
        <v>1</v>
      </c>
      <c r="V434" s="1">
        <v>0</v>
      </c>
      <c r="W434" s="11">
        <v>0.61284722222222221</v>
      </c>
      <c r="X434" s="1">
        <v>15</v>
      </c>
      <c r="Y434" s="1">
        <v>1.2222222222222223</v>
      </c>
      <c r="Z434" s="1">
        <v>10</v>
      </c>
      <c r="AA434" s="1">
        <v>0.71052631578947367</v>
      </c>
      <c r="AB434" s="1">
        <v>20</v>
      </c>
      <c r="AC434" s="1">
        <v>0</v>
      </c>
      <c r="AD434" s="1">
        <v>149.14999999999998</v>
      </c>
      <c r="AE434" s="1"/>
      <c r="AF434" s="5"/>
    </row>
    <row r="435" spans="1:32" ht="15" customHeight="1" x14ac:dyDescent="0.2">
      <c r="A435" t="s">
        <v>8</v>
      </c>
      <c r="B435" s="6">
        <v>2004</v>
      </c>
      <c r="C435" s="1">
        <v>6</v>
      </c>
      <c r="D435" s="1">
        <v>10</v>
      </c>
      <c r="V435" s="1">
        <v>0</v>
      </c>
      <c r="W435" s="11">
        <v>0.60641891891891897</v>
      </c>
      <c r="X435" s="1">
        <v>15</v>
      </c>
      <c r="Y435" s="1">
        <v>1.2222222222222223</v>
      </c>
      <c r="Z435" s="1">
        <v>10</v>
      </c>
      <c r="AA435" s="1">
        <v>0.69230769230769229</v>
      </c>
      <c r="AB435" s="1">
        <v>20</v>
      </c>
      <c r="AC435" s="1">
        <v>0</v>
      </c>
      <c r="AD435" s="1">
        <v>149.14999999999998</v>
      </c>
      <c r="AE435" s="1"/>
      <c r="AF435" s="5"/>
    </row>
    <row r="436" spans="1:32" ht="15" customHeight="1" x14ac:dyDescent="0.2">
      <c r="A436" t="s">
        <v>8</v>
      </c>
      <c r="B436" s="1">
        <v>2005</v>
      </c>
      <c r="C436" s="1">
        <v>9</v>
      </c>
      <c r="D436" s="1">
        <v>7</v>
      </c>
      <c r="V436" s="1">
        <v>0</v>
      </c>
      <c r="W436" s="11">
        <v>0.60526315789473684</v>
      </c>
      <c r="X436" s="1">
        <v>15</v>
      </c>
      <c r="Y436" s="1">
        <v>1.2222222222222223</v>
      </c>
      <c r="Z436" s="1">
        <v>10</v>
      </c>
      <c r="AA436" s="1">
        <v>0.67500000000000004</v>
      </c>
      <c r="AB436" s="1">
        <v>20</v>
      </c>
      <c r="AC436" s="1">
        <v>0</v>
      </c>
      <c r="AD436" s="1">
        <v>149.14999999999998</v>
      </c>
      <c r="AE436" s="1"/>
      <c r="AF436" s="5"/>
    </row>
    <row r="437" spans="1:32" ht="15" customHeight="1" x14ac:dyDescent="0.2">
      <c r="A437" t="s">
        <v>8</v>
      </c>
      <c r="B437" s="6">
        <v>2006</v>
      </c>
      <c r="C437" s="1">
        <v>9</v>
      </c>
      <c r="D437" s="1">
        <v>7</v>
      </c>
      <c r="F437" s="1">
        <v>1</v>
      </c>
      <c r="G437" s="1"/>
      <c r="H437" s="1">
        <v>0</v>
      </c>
      <c r="I437" s="1">
        <v>1</v>
      </c>
      <c r="J437">
        <v>1</v>
      </c>
      <c r="P437" s="1"/>
      <c r="V437" s="1">
        <v>0</v>
      </c>
      <c r="W437" s="11">
        <v>0.60416666666666663</v>
      </c>
      <c r="X437" s="1">
        <v>15</v>
      </c>
      <c r="Y437" s="1">
        <v>1.1785714285714286</v>
      </c>
      <c r="Z437" s="1">
        <v>10</v>
      </c>
      <c r="AA437" s="1">
        <v>0.68292682926829273</v>
      </c>
      <c r="AB437" s="1">
        <v>20</v>
      </c>
      <c r="AC437" s="1">
        <v>0</v>
      </c>
      <c r="AD437" s="1">
        <v>149.14999999999998</v>
      </c>
      <c r="AE437" s="1"/>
      <c r="AF437" s="5"/>
    </row>
    <row r="438" spans="1:32" ht="15" customHeight="1" x14ac:dyDescent="0.2">
      <c r="A438" t="s">
        <v>8</v>
      </c>
      <c r="B438" s="1">
        <v>2007</v>
      </c>
      <c r="C438" s="1">
        <v>13</v>
      </c>
      <c r="D438" s="1">
        <v>3</v>
      </c>
      <c r="F438">
        <v>1</v>
      </c>
      <c r="G438">
        <v>1</v>
      </c>
      <c r="H438">
        <v>0</v>
      </c>
      <c r="I438">
        <v>1</v>
      </c>
      <c r="J438">
        <v>2</v>
      </c>
      <c r="U438">
        <v>1</v>
      </c>
      <c r="V438" s="1">
        <v>0.2</v>
      </c>
      <c r="W438" s="11">
        <v>0.609375</v>
      </c>
      <c r="X438" s="1">
        <v>15</v>
      </c>
      <c r="Y438" s="1">
        <v>1.1379310344827587</v>
      </c>
      <c r="Z438" s="1">
        <v>10</v>
      </c>
      <c r="AA438" s="1">
        <v>0.69047619047619047</v>
      </c>
      <c r="AB438" s="1">
        <v>20</v>
      </c>
      <c r="AC438" s="1">
        <v>0</v>
      </c>
      <c r="AD438" s="1">
        <v>149.34999999999997</v>
      </c>
      <c r="AE438" s="1"/>
      <c r="AF438" s="5"/>
    </row>
    <row r="439" spans="1:32" ht="15" customHeight="1" x14ac:dyDescent="0.2">
      <c r="A439" t="s">
        <v>8</v>
      </c>
      <c r="B439" s="6">
        <v>2008</v>
      </c>
      <c r="C439" s="1">
        <v>9</v>
      </c>
      <c r="D439" s="1">
        <v>7</v>
      </c>
      <c r="F439" s="1"/>
      <c r="G439" s="1"/>
      <c r="H439" s="1"/>
      <c r="I439" s="1"/>
      <c r="R439" s="1"/>
      <c r="T439" s="1"/>
      <c r="V439" s="1">
        <v>0</v>
      </c>
      <c r="W439" s="11">
        <v>0.60823170731707321</v>
      </c>
      <c r="X439" s="1">
        <v>15</v>
      </c>
      <c r="Y439" s="1">
        <v>1.1379310344827587</v>
      </c>
      <c r="Z439" s="1">
        <v>10</v>
      </c>
      <c r="AA439" s="1">
        <v>0.67441860465116277</v>
      </c>
      <c r="AB439" s="1">
        <v>20</v>
      </c>
      <c r="AC439" s="1">
        <v>0</v>
      </c>
      <c r="AD439" s="1">
        <v>149.34999999999997</v>
      </c>
      <c r="AE439" s="1"/>
      <c r="AF439" s="5"/>
    </row>
    <row r="440" spans="1:32" ht="15" customHeight="1" x14ac:dyDescent="0.2">
      <c r="A440" t="s">
        <v>8</v>
      </c>
      <c r="B440" s="1">
        <v>2009</v>
      </c>
      <c r="C440" s="1">
        <v>11</v>
      </c>
      <c r="D440" s="1">
        <v>5</v>
      </c>
      <c r="F440">
        <v>1</v>
      </c>
      <c r="G440">
        <v>1</v>
      </c>
      <c r="H440">
        <v>1</v>
      </c>
      <c r="I440">
        <v>1</v>
      </c>
      <c r="J440">
        <v>2</v>
      </c>
      <c r="V440" s="1">
        <v>0.6</v>
      </c>
      <c r="W440" s="11">
        <v>0.61011904761904767</v>
      </c>
      <c r="X440" s="1">
        <v>15</v>
      </c>
      <c r="Y440" s="1">
        <v>1.1333333333333333</v>
      </c>
      <c r="Z440" s="1">
        <v>10</v>
      </c>
      <c r="AA440" s="1">
        <v>0.68181818181818177</v>
      </c>
      <c r="AB440" s="1">
        <v>20</v>
      </c>
      <c r="AC440" s="1">
        <v>0</v>
      </c>
      <c r="AD440" s="1">
        <v>149.94999999999999</v>
      </c>
      <c r="AE440" s="1"/>
      <c r="AF440" s="5"/>
    </row>
    <row r="441" spans="1:32" ht="15" customHeight="1" x14ac:dyDescent="0.2">
      <c r="A441" t="s">
        <v>8</v>
      </c>
      <c r="B441" s="6">
        <v>2010</v>
      </c>
      <c r="C441" s="1">
        <v>6</v>
      </c>
      <c r="D441" s="1">
        <v>10</v>
      </c>
      <c r="F441" s="1"/>
      <c r="G441" s="1"/>
      <c r="H441" s="1"/>
      <c r="I441" s="1"/>
      <c r="V441" s="1">
        <v>0</v>
      </c>
      <c r="W441" s="11">
        <v>0.60465116279069764</v>
      </c>
      <c r="X441" s="1">
        <v>15</v>
      </c>
      <c r="Y441" s="1">
        <v>1.1333333333333333</v>
      </c>
      <c r="Z441" s="1">
        <v>10</v>
      </c>
      <c r="AA441" s="1">
        <v>0.66666666666666663</v>
      </c>
      <c r="AB441" s="1">
        <v>20</v>
      </c>
      <c r="AC441" s="1">
        <v>0</v>
      </c>
      <c r="AD441" s="1">
        <v>149.94999999999999</v>
      </c>
      <c r="AE441" s="1"/>
      <c r="AF441" s="5"/>
    </row>
    <row r="442" spans="1:32" ht="15" customHeight="1" x14ac:dyDescent="0.2">
      <c r="A442" t="s">
        <v>8</v>
      </c>
      <c r="B442" s="1">
        <v>2011</v>
      </c>
      <c r="C442" s="1">
        <v>8</v>
      </c>
      <c r="D442" s="1">
        <v>8</v>
      </c>
      <c r="V442" s="1">
        <v>0</v>
      </c>
      <c r="W442" s="11">
        <v>0.60227272727272729</v>
      </c>
      <c r="X442" s="1">
        <v>15</v>
      </c>
      <c r="Y442" s="1">
        <v>1.1333333333333333</v>
      </c>
      <c r="Z442" s="1">
        <v>10</v>
      </c>
      <c r="AA442" s="1">
        <v>0.65217391304347827</v>
      </c>
      <c r="AB442" s="1">
        <v>20</v>
      </c>
      <c r="AC442" s="1">
        <v>0</v>
      </c>
      <c r="AD442" s="1">
        <v>149.94999999999999</v>
      </c>
      <c r="AE442" s="1"/>
      <c r="AF442" s="5"/>
    </row>
    <row r="443" spans="1:32" ht="15" customHeight="1" x14ac:dyDescent="0.2">
      <c r="A443" t="s">
        <v>8</v>
      </c>
      <c r="B443" s="6">
        <v>2012</v>
      </c>
      <c r="C443" s="1">
        <v>8</v>
      </c>
      <c r="D443" s="1">
        <v>8</v>
      </c>
      <c r="V443" s="1">
        <v>0</v>
      </c>
      <c r="W443" s="11">
        <v>0.6</v>
      </c>
      <c r="X443" s="1">
        <v>15</v>
      </c>
      <c r="Y443" s="1">
        <v>1.1333333333333333</v>
      </c>
      <c r="Z443" s="1">
        <v>10</v>
      </c>
      <c r="AA443" s="1">
        <v>0.63829787234042556</v>
      </c>
      <c r="AB443" s="1">
        <v>20</v>
      </c>
      <c r="AC443" s="1">
        <v>0</v>
      </c>
      <c r="AD443" s="1">
        <v>149.94999999999999</v>
      </c>
      <c r="AE443" s="1"/>
      <c r="AF443" s="5"/>
    </row>
    <row r="444" spans="1:32" ht="15" customHeight="1" x14ac:dyDescent="0.2">
      <c r="A444" t="s">
        <v>8</v>
      </c>
      <c r="B444" s="1">
        <v>2013</v>
      </c>
      <c r="C444" s="1">
        <v>8</v>
      </c>
      <c r="D444" s="1">
        <v>8</v>
      </c>
      <c r="F444" s="1"/>
      <c r="G444" s="1"/>
      <c r="H444" s="1"/>
      <c r="I444" s="1"/>
      <c r="S444" s="1"/>
      <c r="V444" s="1">
        <v>0</v>
      </c>
      <c r="W444" s="11">
        <v>0.59782608695652173</v>
      </c>
      <c r="X444" s="1">
        <v>13.75</v>
      </c>
      <c r="Y444" s="1">
        <v>1.1333333333333333</v>
      </c>
      <c r="Z444" s="1">
        <v>10</v>
      </c>
      <c r="AA444" s="1">
        <v>0.625</v>
      </c>
      <c r="AB444" s="1">
        <v>20</v>
      </c>
      <c r="AC444" s="1">
        <v>0</v>
      </c>
      <c r="AD444" s="1">
        <v>148.69999999999999</v>
      </c>
      <c r="AE444" s="1"/>
      <c r="AF444" s="5"/>
    </row>
    <row r="445" spans="1:32" ht="15" customHeight="1" x14ac:dyDescent="0.2">
      <c r="A445" t="s">
        <v>8</v>
      </c>
      <c r="B445" s="1">
        <v>2014</v>
      </c>
      <c r="C445" s="1">
        <v>12</v>
      </c>
      <c r="D445" s="1">
        <v>4</v>
      </c>
      <c r="F445">
        <v>1</v>
      </c>
      <c r="G445">
        <v>1</v>
      </c>
      <c r="H445">
        <v>1</v>
      </c>
      <c r="I445">
        <v>1</v>
      </c>
      <c r="J445">
        <v>2</v>
      </c>
      <c r="P445">
        <v>1</v>
      </c>
      <c r="V445" s="1">
        <v>0.85</v>
      </c>
      <c r="W445" s="11">
        <v>0.60106382978723405</v>
      </c>
      <c r="X445" s="1">
        <v>15</v>
      </c>
      <c r="Y445" s="1">
        <v>1.1290322580645162</v>
      </c>
      <c r="Z445" s="1">
        <v>10</v>
      </c>
      <c r="AA445" s="1">
        <v>0.63265306122448983</v>
      </c>
      <c r="AB445" s="1">
        <v>20</v>
      </c>
      <c r="AC445" s="1">
        <v>0</v>
      </c>
      <c r="AD445" s="1">
        <v>150.79999999999995</v>
      </c>
      <c r="AE445" s="1"/>
      <c r="AF445" s="5"/>
    </row>
    <row r="446" spans="1:32" ht="15" customHeight="1" x14ac:dyDescent="0.2">
      <c r="A446" t="s">
        <v>8</v>
      </c>
      <c r="B446" s="1">
        <v>2015</v>
      </c>
      <c r="C446" s="1">
        <v>4</v>
      </c>
      <c r="D446" s="1">
        <v>12</v>
      </c>
      <c r="V446" s="1">
        <v>0</v>
      </c>
      <c r="W446" s="11">
        <v>0.59375</v>
      </c>
      <c r="X446" s="1">
        <v>13.75</v>
      </c>
      <c r="Y446" s="1">
        <v>1.1290322580645162</v>
      </c>
      <c r="Z446" s="1">
        <v>10</v>
      </c>
      <c r="AA446" s="1">
        <v>0.62</v>
      </c>
      <c r="AB446" s="1">
        <v>20</v>
      </c>
      <c r="AC446" s="1">
        <v>0</v>
      </c>
      <c r="AD446" s="1">
        <v>149.54999999999995</v>
      </c>
      <c r="AE446" s="1"/>
      <c r="AF446" s="5"/>
    </row>
    <row r="447" spans="1:32" ht="15" customHeight="1" x14ac:dyDescent="0.2">
      <c r="A447" t="s">
        <v>8</v>
      </c>
      <c r="B447" s="1">
        <v>2016</v>
      </c>
      <c r="C447" s="1">
        <v>13</v>
      </c>
      <c r="D447" s="1">
        <v>3</v>
      </c>
      <c r="F447">
        <v>1</v>
      </c>
      <c r="G447">
        <v>1</v>
      </c>
      <c r="H447">
        <v>0</v>
      </c>
      <c r="I447">
        <v>1</v>
      </c>
      <c r="J447">
        <v>2</v>
      </c>
      <c r="R447">
        <v>1</v>
      </c>
      <c r="T447">
        <v>1</v>
      </c>
      <c r="V447" s="1">
        <v>0.30000000000000004</v>
      </c>
      <c r="W447" s="11">
        <v>0.5982142857142857</v>
      </c>
      <c r="X447" s="1">
        <v>13.75</v>
      </c>
      <c r="Y447" s="1">
        <v>1.09375</v>
      </c>
      <c r="Z447" s="1">
        <v>10</v>
      </c>
      <c r="AA447" s="1">
        <v>0.62745098039215685</v>
      </c>
      <c r="AB447" s="1">
        <v>20</v>
      </c>
      <c r="AC447" s="1">
        <v>0</v>
      </c>
      <c r="AD447" s="1">
        <v>149.84999999999997</v>
      </c>
      <c r="AE447" s="1"/>
      <c r="AF447" s="5"/>
    </row>
    <row r="448" spans="1:32" ht="15" customHeight="1" x14ac:dyDescent="0.2">
      <c r="A448" t="s">
        <v>8</v>
      </c>
      <c r="B448" s="1">
        <v>2017</v>
      </c>
      <c r="C448" s="1">
        <v>9</v>
      </c>
      <c r="D448" s="1">
        <v>7</v>
      </c>
      <c r="E448" s="1"/>
      <c r="V448" s="1">
        <v>0</v>
      </c>
      <c r="W448" s="11">
        <v>0.59750000000000003</v>
      </c>
      <c r="X448" s="1">
        <v>13.75</v>
      </c>
      <c r="Y448" s="1">
        <v>1.09375</v>
      </c>
      <c r="Z448" s="1">
        <v>10</v>
      </c>
      <c r="AA448" s="1">
        <v>0.61538461538461542</v>
      </c>
      <c r="AB448" s="1">
        <v>20</v>
      </c>
      <c r="AC448" s="1">
        <v>0</v>
      </c>
      <c r="AD448" s="1">
        <v>149.84999999999997</v>
      </c>
      <c r="AE448" s="1"/>
      <c r="AF448" s="5"/>
    </row>
    <row r="449" spans="1:32" ht="15" customHeight="1" x14ac:dyDescent="0.2">
      <c r="A449" t="s">
        <v>8</v>
      </c>
      <c r="B449" s="1">
        <v>2018</v>
      </c>
      <c r="C449" s="1">
        <v>10</v>
      </c>
      <c r="D449" s="1">
        <v>6</v>
      </c>
      <c r="E449" s="1"/>
      <c r="F449">
        <v>1</v>
      </c>
      <c r="G449">
        <v>1</v>
      </c>
      <c r="H449">
        <v>1</v>
      </c>
      <c r="I449">
        <v>1</v>
      </c>
      <c r="J449">
        <v>2</v>
      </c>
      <c r="V449" s="1">
        <v>0.6</v>
      </c>
      <c r="W449" s="11">
        <v>0.59803921568627449</v>
      </c>
      <c r="X449" s="1">
        <v>13.75</v>
      </c>
      <c r="Y449" s="1">
        <v>1.0909090909090908</v>
      </c>
      <c r="Z449" s="1">
        <v>10</v>
      </c>
      <c r="AA449" s="1">
        <v>0.62264150943396224</v>
      </c>
      <c r="AB449" s="1">
        <v>20</v>
      </c>
      <c r="AC449" s="1">
        <v>0</v>
      </c>
      <c r="AD449" s="1">
        <v>150.44999999999996</v>
      </c>
      <c r="AE449" s="1"/>
      <c r="AF449" s="5"/>
    </row>
    <row r="450" spans="1:32" ht="15" customHeight="1" x14ac:dyDescent="0.2">
      <c r="A450" t="s">
        <v>8</v>
      </c>
      <c r="B450" s="1">
        <v>2019</v>
      </c>
      <c r="C450" s="1">
        <v>8</v>
      </c>
      <c r="D450" s="1">
        <v>8</v>
      </c>
      <c r="E450" s="1"/>
      <c r="V450" s="1">
        <v>0</v>
      </c>
      <c r="W450" s="11">
        <v>0.59615384615384615</v>
      </c>
      <c r="X450" s="1">
        <v>13.75</v>
      </c>
      <c r="Y450" s="1">
        <v>1.0909090909090908</v>
      </c>
      <c r="Z450" s="1">
        <v>10</v>
      </c>
      <c r="AA450" s="1">
        <v>0.61111111111111116</v>
      </c>
      <c r="AB450" s="1">
        <v>20</v>
      </c>
      <c r="AC450" s="1">
        <v>0</v>
      </c>
      <c r="AD450" s="1">
        <v>150.44999999999996</v>
      </c>
      <c r="AE450" s="1"/>
      <c r="AF450" s="5"/>
    </row>
    <row r="451" spans="1:32" ht="15" customHeight="1" x14ac:dyDescent="0.2">
      <c r="A451" t="s">
        <v>8</v>
      </c>
      <c r="B451" s="1">
        <v>2020</v>
      </c>
      <c r="C451" s="1">
        <v>6</v>
      </c>
      <c r="D451" s="1">
        <v>10</v>
      </c>
      <c r="V451" s="1">
        <v>0</v>
      </c>
      <c r="W451" s="11">
        <v>0.59198113207547165</v>
      </c>
      <c r="X451" s="1">
        <v>13.75</v>
      </c>
      <c r="Y451" s="1">
        <v>1.0909090909090908</v>
      </c>
      <c r="Z451" s="1">
        <v>10</v>
      </c>
      <c r="AA451" s="1">
        <v>0.6</v>
      </c>
      <c r="AB451" s="1">
        <v>20</v>
      </c>
      <c r="AC451" s="1">
        <v>0</v>
      </c>
      <c r="AD451" s="1">
        <v>150.44999999999996</v>
      </c>
      <c r="AE451" s="1"/>
      <c r="AF451" s="5"/>
    </row>
    <row r="452" spans="1:32" ht="15" customHeight="1" x14ac:dyDescent="0.2">
      <c r="A452" t="s">
        <v>8</v>
      </c>
      <c r="B452" s="1">
        <v>2021</v>
      </c>
      <c r="C452" s="1">
        <v>12</v>
      </c>
      <c r="D452" s="1">
        <v>5</v>
      </c>
      <c r="E452" s="1"/>
      <c r="F452">
        <v>1</v>
      </c>
      <c r="G452">
        <v>1</v>
      </c>
      <c r="H452">
        <v>0</v>
      </c>
      <c r="I452">
        <v>1</v>
      </c>
      <c r="J452">
        <v>1</v>
      </c>
      <c r="S452">
        <v>1</v>
      </c>
      <c r="V452" s="1">
        <v>0.2</v>
      </c>
      <c r="W452" s="11">
        <v>0.59421965317919079</v>
      </c>
      <c r="X452" s="1">
        <v>13.75</v>
      </c>
      <c r="Y452" s="1">
        <v>1.0588235294117647</v>
      </c>
      <c r="Z452" s="1">
        <v>10</v>
      </c>
      <c r="AA452" s="1">
        <v>0.6071428571428571</v>
      </c>
      <c r="AB452" s="1">
        <v>20</v>
      </c>
      <c r="AC452" s="1">
        <v>0</v>
      </c>
      <c r="AD452" s="1">
        <v>150.64999999999998</v>
      </c>
      <c r="AE452" s="1"/>
      <c r="AF452" s="5"/>
    </row>
    <row r="453" spans="1:32" ht="15" customHeight="1" x14ac:dyDescent="0.2">
      <c r="A453" t="s">
        <v>8</v>
      </c>
      <c r="B453" s="1">
        <v>2022</v>
      </c>
      <c r="C453" s="1">
        <v>12</v>
      </c>
      <c r="D453" s="1">
        <v>5</v>
      </c>
      <c r="E453" s="1"/>
      <c r="F453">
        <v>1</v>
      </c>
      <c r="H453">
        <v>1</v>
      </c>
      <c r="I453">
        <v>1</v>
      </c>
      <c r="J453">
        <v>2</v>
      </c>
      <c r="V453" s="1">
        <v>0.5</v>
      </c>
      <c r="W453" s="11">
        <v>0.59637188208616776</v>
      </c>
      <c r="X453" s="1">
        <v>13.75</v>
      </c>
      <c r="Y453" s="1">
        <v>1.0571428571428572</v>
      </c>
      <c r="Z453" s="1">
        <v>10</v>
      </c>
      <c r="AA453" s="1">
        <v>0.61403508771929827</v>
      </c>
      <c r="AB453" s="1">
        <v>20</v>
      </c>
      <c r="AC453" s="1">
        <v>0</v>
      </c>
      <c r="AD453" s="1">
        <v>151.14999999999998</v>
      </c>
      <c r="AE453" s="1"/>
      <c r="AF453" s="5"/>
    </row>
    <row r="454" spans="1:32" ht="15" customHeight="1" x14ac:dyDescent="0.2">
      <c r="A454" t="s">
        <v>9</v>
      </c>
      <c r="B454" s="1">
        <v>1966</v>
      </c>
      <c r="C454" s="1">
        <v>4</v>
      </c>
      <c r="D454" s="1">
        <v>10</v>
      </c>
      <c r="V454" s="1">
        <v>0</v>
      </c>
      <c r="W454" s="11">
        <v>0.2857142857142857</v>
      </c>
      <c r="X454" s="1">
        <v>0</v>
      </c>
      <c r="Y454" s="1">
        <v>0</v>
      </c>
      <c r="Z454" s="1">
        <v>0</v>
      </c>
      <c r="AA454" s="1">
        <v>0</v>
      </c>
      <c r="AB454" s="1">
        <v>0</v>
      </c>
      <c r="AC454" s="1">
        <v>0</v>
      </c>
      <c r="AD454" s="1">
        <v>0</v>
      </c>
      <c r="AE454" s="1">
        <v>0</v>
      </c>
      <c r="AF454" s="5"/>
    </row>
    <row r="455" spans="1:32" ht="15" customHeight="1" x14ac:dyDescent="0.2">
      <c r="A455" t="s">
        <v>9</v>
      </c>
      <c r="B455" s="1">
        <v>1967</v>
      </c>
      <c r="C455" s="1">
        <v>3</v>
      </c>
      <c r="D455" s="1">
        <v>11</v>
      </c>
      <c r="V455" s="1">
        <v>0</v>
      </c>
      <c r="W455" s="11">
        <v>0.25</v>
      </c>
      <c r="X455" s="1">
        <v>0</v>
      </c>
      <c r="Y455" s="1">
        <v>0</v>
      </c>
      <c r="Z455" s="1">
        <v>0</v>
      </c>
      <c r="AA455" s="1">
        <v>0</v>
      </c>
      <c r="AB455" s="1">
        <v>0</v>
      </c>
      <c r="AC455" s="1">
        <v>0</v>
      </c>
      <c r="AD455" s="1">
        <v>0</v>
      </c>
      <c r="AE455" s="1">
        <v>0</v>
      </c>
      <c r="AF455" s="5"/>
    </row>
    <row r="456" spans="1:32" ht="15" customHeight="1" x14ac:dyDescent="0.2">
      <c r="A456" t="s">
        <v>9</v>
      </c>
      <c r="B456" s="1">
        <v>1968</v>
      </c>
      <c r="C456" s="1">
        <v>5</v>
      </c>
      <c r="D456" s="1">
        <v>9</v>
      </c>
      <c r="F456" s="1"/>
      <c r="G456" s="1"/>
      <c r="H456" s="1"/>
      <c r="I456" s="1"/>
      <c r="J456" s="1"/>
      <c r="K456" s="1"/>
      <c r="N456" s="1"/>
      <c r="U456" s="1"/>
      <c r="V456" s="1">
        <v>0</v>
      </c>
      <c r="W456" s="11">
        <v>0.2857142857142857</v>
      </c>
      <c r="X456" s="1">
        <v>0</v>
      </c>
      <c r="Y456" s="1">
        <v>0</v>
      </c>
      <c r="Z456" s="1">
        <v>0</v>
      </c>
      <c r="AA456" s="1">
        <v>0</v>
      </c>
      <c r="AB456" s="1">
        <v>0</v>
      </c>
      <c r="AC456" s="1">
        <v>0</v>
      </c>
      <c r="AD456" s="1">
        <v>0</v>
      </c>
      <c r="AE456" s="1">
        <v>0</v>
      </c>
      <c r="AF456" s="5"/>
    </row>
    <row r="457" spans="1:32" ht="15" customHeight="1" x14ac:dyDescent="0.2">
      <c r="A457" t="s">
        <v>9</v>
      </c>
      <c r="B457" s="1">
        <v>1969</v>
      </c>
      <c r="C457" s="1">
        <v>5</v>
      </c>
      <c r="D457" s="1">
        <v>8</v>
      </c>
      <c r="E457">
        <v>1</v>
      </c>
      <c r="F457" s="1"/>
      <c r="G457" s="1"/>
      <c r="H457" s="1"/>
      <c r="I457" s="1"/>
      <c r="J457" s="1"/>
      <c r="Q457" s="1"/>
      <c r="V457" s="1">
        <v>0</v>
      </c>
      <c r="W457" s="11">
        <v>0.3125</v>
      </c>
      <c r="X457" s="1">
        <v>0</v>
      </c>
      <c r="Y457" s="1">
        <v>0</v>
      </c>
      <c r="Z457" s="1">
        <v>0</v>
      </c>
      <c r="AA457" s="1">
        <v>0</v>
      </c>
      <c r="AB457" s="1">
        <v>0</v>
      </c>
      <c r="AC457" s="1">
        <v>0</v>
      </c>
      <c r="AD457" s="1">
        <v>0</v>
      </c>
      <c r="AE457" s="1">
        <v>0</v>
      </c>
      <c r="AF457" s="5"/>
    </row>
    <row r="458" spans="1:32" ht="15" customHeight="1" x14ac:dyDescent="0.2">
      <c r="A458" t="s">
        <v>9</v>
      </c>
      <c r="B458" s="1">
        <v>1970</v>
      </c>
      <c r="C458" s="1">
        <v>5</v>
      </c>
      <c r="D458" s="1">
        <v>8</v>
      </c>
      <c r="E458">
        <v>1</v>
      </c>
      <c r="F458" s="1"/>
      <c r="H458" s="1"/>
      <c r="I458" s="1"/>
      <c r="J458" s="1"/>
      <c r="V458" s="1">
        <v>0</v>
      </c>
      <c r="W458" s="11">
        <v>0.32857142857142857</v>
      </c>
      <c r="X458" s="1">
        <v>0</v>
      </c>
      <c r="Y458" s="1">
        <v>0</v>
      </c>
      <c r="Z458" s="1">
        <v>0</v>
      </c>
      <c r="AA458" s="1">
        <v>0</v>
      </c>
      <c r="AB458" s="1">
        <v>0</v>
      </c>
      <c r="AC458" s="1">
        <v>0</v>
      </c>
      <c r="AD458" s="1">
        <v>0</v>
      </c>
      <c r="AE458" s="1">
        <v>0</v>
      </c>
      <c r="AF458" s="5"/>
    </row>
    <row r="459" spans="1:32" ht="15" customHeight="1" x14ac:dyDescent="0.2">
      <c r="A459" t="s">
        <v>9</v>
      </c>
      <c r="B459" s="1">
        <v>1971</v>
      </c>
      <c r="C459" s="1">
        <v>4</v>
      </c>
      <c r="D459" s="1">
        <v>9</v>
      </c>
      <c r="E459">
        <v>1</v>
      </c>
      <c r="V459" s="1">
        <v>0</v>
      </c>
      <c r="W459" s="11">
        <v>0.32738095238095238</v>
      </c>
      <c r="X459" s="1">
        <v>0</v>
      </c>
      <c r="Y459" s="1">
        <v>0</v>
      </c>
      <c r="Z459" s="1">
        <v>0</v>
      </c>
      <c r="AA459" s="1">
        <v>0</v>
      </c>
      <c r="AB459" s="1">
        <v>0</v>
      </c>
      <c r="AC459" s="1">
        <v>0</v>
      </c>
      <c r="AD459" s="1">
        <v>0</v>
      </c>
      <c r="AE459" s="1">
        <v>0</v>
      </c>
      <c r="AF459" s="5"/>
    </row>
    <row r="460" spans="1:32" ht="15" customHeight="1" x14ac:dyDescent="0.2">
      <c r="A460" t="s">
        <v>9</v>
      </c>
      <c r="B460" s="1">
        <v>1972</v>
      </c>
      <c r="C460" s="1">
        <v>5</v>
      </c>
      <c r="D460" s="1">
        <v>9</v>
      </c>
      <c r="V460" s="1">
        <v>0</v>
      </c>
      <c r="W460" s="11">
        <v>0.33163265306122447</v>
      </c>
      <c r="X460" s="1">
        <v>0</v>
      </c>
      <c r="Y460" s="1">
        <v>0</v>
      </c>
      <c r="Z460" s="1">
        <v>0</v>
      </c>
      <c r="AA460" s="1">
        <v>0</v>
      </c>
      <c r="AB460" s="1">
        <v>0</v>
      </c>
      <c r="AC460" s="1">
        <v>0</v>
      </c>
      <c r="AD460" s="1">
        <v>0</v>
      </c>
      <c r="AE460" s="1">
        <v>0</v>
      </c>
      <c r="AF460" s="5"/>
    </row>
    <row r="461" spans="1:32" ht="15" customHeight="1" x14ac:dyDescent="0.2">
      <c r="A461" t="s">
        <v>9</v>
      </c>
      <c r="B461" s="1">
        <v>1973</v>
      </c>
      <c r="C461" s="1">
        <v>7</v>
      </c>
      <c r="D461" s="1">
        <v>5</v>
      </c>
      <c r="E461">
        <v>2</v>
      </c>
      <c r="V461" s="1">
        <v>0</v>
      </c>
      <c r="W461" s="11">
        <v>0.36160714285714285</v>
      </c>
      <c r="X461" s="1">
        <v>0</v>
      </c>
      <c r="Y461" s="1">
        <v>0</v>
      </c>
      <c r="Z461" s="1">
        <v>0</v>
      </c>
      <c r="AA461" s="1">
        <v>0</v>
      </c>
      <c r="AB461" s="1">
        <v>0</v>
      </c>
      <c r="AC461" s="1">
        <v>0</v>
      </c>
      <c r="AD461" s="1">
        <v>0</v>
      </c>
      <c r="AE461" s="1">
        <v>0</v>
      </c>
      <c r="AF461" s="5"/>
    </row>
    <row r="462" spans="1:32" ht="15" customHeight="1" x14ac:dyDescent="0.2">
      <c r="A462" t="s">
        <v>9</v>
      </c>
      <c r="B462" s="1">
        <v>1974</v>
      </c>
      <c r="C462" s="1">
        <v>7</v>
      </c>
      <c r="D462" s="1">
        <v>6</v>
      </c>
      <c r="E462">
        <v>1</v>
      </c>
      <c r="F462" s="1"/>
      <c r="H462" s="1"/>
      <c r="I462" s="1"/>
      <c r="J462" s="1"/>
      <c r="V462" s="1">
        <v>0</v>
      </c>
      <c r="W462" s="11">
        <v>0.38095238095238093</v>
      </c>
      <c r="X462" s="1">
        <v>0</v>
      </c>
      <c r="Y462" s="1">
        <v>0</v>
      </c>
      <c r="Z462" s="1">
        <v>0</v>
      </c>
      <c r="AA462" s="1">
        <v>0</v>
      </c>
      <c r="AB462" s="1">
        <v>0</v>
      </c>
      <c r="AC462" s="1">
        <v>0</v>
      </c>
      <c r="AD462" s="1">
        <v>0</v>
      </c>
      <c r="AE462" s="1">
        <v>0</v>
      </c>
      <c r="AF462" s="5"/>
    </row>
    <row r="463" spans="1:32" ht="15" customHeight="1" x14ac:dyDescent="0.2">
      <c r="A463" t="s">
        <v>9</v>
      </c>
      <c r="B463" s="1">
        <v>1975</v>
      </c>
      <c r="C463" s="1">
        <v>6</v>
      </c>
      <c r="D463" s="1">
        <v>8</v>
      </c>
      <c r="F463" s="1"/>
      <c r="G463" s="1"/>
      <c r="H463" s="1"/>
      <c r="I463" s="1"/>
      <c r="J463" s="1"/>
      <c r="V463" s="1">
        <v>0</v>
      </c>
      <c r="W463" s="11">
        <v>0.38571428571428573</v>
      </c>
      <c r="X463" s="1">
        <v>0</v>
      </c>
      <c r="Y463" s="1">
        <v>0</v>
      </c>
      <c r="Z463" s="1">
        <v>0</v>
      </c>
      <c r="AA463" s="1">
        <v>0</v>
      </c>
      <c r="AB463" s="1">
        <v>0</v>
      </c>
      <c r="AC463" s="1">
        <v>0</v>
      </c>
      <c r="AD463" s="1">
        <v>0</v>
      </c>
      <c r="AE463" s="1">
        <v>0</v>
      </c>
      <c r="AF463" s="5"/>
    </row>
    <row r="464" spans="1:32" ht="15" customHeight="1" x14ac:dyDescent="0.2">
      <c r="A464" t="s">
        <v>9</v>
      </c>
      <c r="B464" s="1">
        <v>1976</v>
      </c>
      <c r="C464" s="1">
        <v>9</v>
      </c>
      <c r="D464" s="1">
        <v>5</v>
      </c>
      <c r="V464" s="1">
        <v>0</v>
      </c>
      <c r="W464" s="11">
        <v>0.40909090909090912</v>
      </c>
      <c r="X464" s="1">
        <v>1</v>
      </c>
      <c r="Y464" s="1">
        <v>0</v>
      </c>
      <c r="Z464" s="1">
        <v>0</v>
      </c>
      <c r="AA464" s="1">
        <v>0</v>
      </c>
      <c r="AB464" s="1">
        <v>0</v>
      </c>
      <c r="AC464" s="1">
        <v>0</v>
      </c>
      <c r="AD464" s="1">
        <v>0</v>
      </c>
      <c r="AE464" s="1">
        <v>1</v>
      </c>
      <c r="AF464" s="5"/>
    </row>
    <row r="465" spans="1:32" ht="15" customHeight="1" x14ac:dyDescent="0.2">
      <c r="A465" t="s">
        <v>9</v>
      </c>
      <c r="B465" s="1">
        <v>1977</v>
      </c>
      <c r="C465" s="1">
        <v>12</v>
      </c>
      <c r="D465" s="1">
        <v>2</v>
      </c>
      <c r="F465" s="1">
        <v>1</v>
      </c>
      <c r="G465" s="1">
        <v>1</v>
      </c>
      <c r="H465" s="1">
        <v>2</v>
      </c>
      <c r="I465" s="1">
        <v>1</v>
      </c>
      <c r="J465" s="1">
        <v>4</v>
      </c>
      <c r="K465" s="1">
        <v>1</v>
      </c>
      <c r="N465" s="1">
        <v>1</v>
      </c>
      <c r="U465">
        <v>1</v>
      </c>
      <c r="V465" s="1">
        <v>5.6999999999999993</v>
      </c>
      <c r="W465" s="11">
        <v>0.44642857142857145</v>
      </c>
      <c r="X465" s="1">
        <v>1</v>
      </c>
      <c r="Y465" s="1">
        <v>2</v>
      </c>
      <c r="Z465" s="1">
        <v>15</v>
      </c>
      <c r="AA465" s="1">
        <v>8.3333333333333329E-2</v>
      </c>
      <c r="AB465" s="1">
        <v>0</v>
      </c>
      <c r="AC465" s="1">
        <v>0</v>
      </c>
      <c r="AD465" s="1">
        <v>2.5</v>
      </c>
      <c r="AE465" s="1">
        <v>21.7</v>
      </c>
      <c r="AF465" s="5"/>
    </row>
    <row r="466" spans="1:32" ht="15" customHeight="1" x14ac:dyDescent="0.2">
      <c r="A466" t="s">
        <v>9</v>
      </c>
      <c r="B466" s="1">
        <v>1978</v>
      </c>
      <c r="C466" s="1">
        <v>10</v>
      </c>
      <c r="D466" s="1">
        <v>6</v>
      </c>
      <c r="E466" s="1"/>
      <c r="F466" s="1">
        <v>1</v>
      </c>
      <c r="G466" s="1">
        <v>1</v>
      </c>
      <c r="H466" s="1">
        <v>0</v>
      </c>
      <c r="I466" s="1">
        <v>1</v>
      </c>
      <c r="J466" s="1">
        <v>2</v>
      </c>
      <c r="K466" s="1"/>
      <c r="N466" s="1"/>
      <c r="O466" s="1"/>
      <c r="Q466">
        <v>1</v>
      </c>
      <c r="V466" s="1">
        <v>0.35</v>
      </c>
      <c r="W466" s="11">
        <v>0.46195652173913043</v>
      </c>
      <c r="X466" s="1">
        <v>4</v>
      </c>
      <c r="Y466" s="1">
        <v>1</v>
      </c>
      <c r="Z466" s="1">
        <v>10</v>
      </c>
      <c r="AA466" s="1">
        <v>0.15384615384615385</v>
      </c>
      <c r="AB466" s="1">
        <v>0</v>
      </c>
      <c r="AC466" s="1">
        <v>0</v>
      </c>
      <c r="AD466" s="1">
        <v>1.75</v>
      </c>
      <c r="AE466" s="1">
        <v>20.049999999999997</v>
      </c>
      <c r="AF466" s="5"/>
    </row>
    <row r="467" spans="1:32" ht="15" customHeight="1" x14ac:dyDescent="0.2">
      <c r="A467" t="s">
        <v>9</v>
      </c>
      <c r="B467" s="1">
        <v>1979</v>
      </c>
      <c r="C467" s="1">
        <v>10</v>
      </c>
      <c r="D467" s="1">
        <v>6</v>
      </c>
      <c r="F467">
        <v>1</v>
      </c>
      <c r="H467">
        <v>0</v>
      </c>
      <c r="I467">
        <v>1</v>
      </c>
      <c r="J467">
        <v>1</v>
      </c>
      <c r="V467" s="1">
        <v>0</v>
      </c>
      <c r="W467" s="11">
        <v>0.47499999999999998</v>
      </c>
      <c r="X467" s="1">
        <v>5</v>
      </c>
      <c r="Y467" s="1">
        <v>0.66666666666666663</v>
      </c>
      <c r="Z467" s="1">
        <v>4</v>
      </c>
      <c r="AA467" s="1">
        <v>0.21428571428571427</v>
      </c>
      <c r="AB467" s="1">
        <v>1</v>
      </c>
      <c r="AC467" s="1">
        <v>0</v>
      </c>
      <c r="AD467" s="1">
        <v>1.6</v>
      </c>
      <c r="AE467" s="1">
        <v>16.049999999999997</v>
      </c>
      <c r="AF467" s="5"/>
    </row>
    <row r="468" spans="1:32" ht="15" customHeight="1" x14ac:dyDescent="0.2">
      <c r="A468" t="s">
        <v>9</v>
      </c>
      <c r="B468" s="1">
        <v>1980</v>
      </c>
      <c r="C468" s="1">
        <v>8</v>
      </c>
      <c r="D468" s="1">
        <v>8</v>
      </c>
      <c r="F468" s="1"/>
      <c r="G468" s="1"/>
      <c r="H468" s="1"/>
      <c r="I468" s="1"/>
      <c r="J468" s="1"/>
      <c r="K468" s="1"/>
      <c r="N468" s="1"/>
      <c r="V468" s="1">
        <v>0</v>
      </c>
      <c r="W468" s="11">
        <v>0.47685185185185186</v>
      </c>
      <c r="X468" s="1">
        <v>5</v>
      </c>
      <c r="Y468" s="1">
        <v>0.66666666666666663</v>
      </c>
      <c r="Z468" s="1">
        <v>4</v>
      </c>
      <c r="AA468" s="1">
        <v>0.2</v>
      </c>
      <c r="AB468" s="1">
        <v>1</v>
      </c>
      <c r="AC468" s="1">
        <v>0</v>
      </c>
      <c r="AD468" s="1">
        <v>1.6</v>
      </c>
      <c r="AE468" s="1">
        <v>16.049999999999997</v>
      </c>
      <c r="AF468" s="5"/>
    </row>
    <row r="469" spans="1:32" ht="15" customHeight="1" x14ac:dyDescent="0.2">
      <c r="A469" t="s">
        <v>9</v>
      </c>
      <c r="B469" s="1">
        <v>1981</v>
      </c>
      <c r="C469" s="1">
        <v>10</v>
      </c>
      <c r="D469" s="1">
        <v>6</v>
      </c>
      <c r="V469" s="1">
        <v>0</v>
      </c>
      <c r="W469" s="11">
        <v>0.48706896551724138</v>
      </c>
      <c r="X469" s="1">
        <v>5</v>
      </c>
      <c r="Y469" s="1">
        <v>0.66666666666666663</v>
      </c>
      <c r="Z469" s="1">
        <v>4</v>
      </c>
      <c r="AA469" s="1">
        <v>0.1875</v>
      </c>
      <c r="AB469" s="1">
        <v>0</v>
      </c>
      <c r="AC469" s="1">
        <v>0</v>
      </c>
      <c r="AD469" s="1">
        <v>1.6</v>
      </c>
      <c r="AE469" s="1">
        <v>15.049999999999999</v>
      </c>
      <c r="AF469" s="5"/>
    </row>
    <row r="470" spans="1:32" ht="15" customHeight="1" x14ac:dyDescent="0.2">
      <c r="A470" t="s">
        <v>9</v>
      </c>
      <c r="B470" s="1">
        <v>1982</v>
      </c>
      <c r="C470" s="1">
        <v>2</v>
      </c>
      <c r="D470" s="1">
        <v>7</v>
      </c>
      <c r="F470" s="1"/>
      <c r="G470" s="1"/>
      <c r="H470" s="1"/>
      <c r="I470" s="1"/>
      <c r="J470" s="1"/>
      <c r="L470" s="1"/>
      <c r="S470" s="1"/>
      <c r="V470" s="1">
        <v>0</v>
      </c>
      <c r="W470" s="11">
        <v>0.47717842323651455</v>
      </c>
      <c r="X470" s="1">
        <v>5</v>
      </c>
      <c r="Y470" s="1">
        <v>0.66666666666666663</v>
      </c>
      <c r="Z470" s="1">
        <v>4</v>
      </c>
      <c r="AA470" s="1">
        <v>0.17647058823529413</v>
      </c>
      <c r="AB470" s="1">
        <v>0</v>
      </c>
      <c r="AC470" s="1">
        <v>0</v>
      </c>
      <c r="AD470" s="1">
        <v>1.6</v>
      </c>
      <c r="AE470" s="1">
        <v>15.049999999999999</v>
      </c>
      <c r="AF470" s="5"/>
    </row>
    <row r="471" spans="1:32" ht="15" customHeight="1" x14ac:dyDescent="0.2">
      <c r="A471" t="s">
        <v>9</v>
      </c>
      <c r="B471" s="1">
        <v>1983</v>
      </c>
      <c r="C471" s="1">
        <v>9</v>
      </c>
      <c r="D471" s="1">
        <v>7</v>
      </c>
      <c r="F471">
        <v>1</v>
      </c>
      <c r="H471">
        <v>0</v>
      </c>
      <c r="I471">
        <v>1</v>
      </c>
      <c r="J471">
        <v>1</v>
      </c>
      <c r="V471" s="1">
        <v>0</v>
      </c>
      <c r="W471" s="11">
        <v>0.48249027237354086</v>
      </c>
      <c r="X471" s="1">
        <v>5</v>
      </c>
      <c r="Y471" s="1">
        <v>0.5</v>
      </c>
      <c r="Z471" s="1">
        <v>3</v>
      </c>
      <c r="AA471" s="1">
        <v>0.22222222222222221</v>
      </c>
      <c r="AB471" s="1">
        <v>1</v>
      </c>
      <c r="AC471" s="1">
        <v>0</v>
      </c>
      <c r="AD471" s="1">
        <v>1.5</v>
      </c>
      <c r="AE471" s="1">
        <v>15.049999999999999</v>
      </c>
      <c r="AF471" s="5"/>
    </row>
    <row r="472" spans="1:32" ht="15" customHeight="1" x14ac:dyDescent="0.2">
      <c r="A472" t="s">
        <v>9</v>
      </c>
      <c r="B472" s="1">
        <v>1984</v>
      </c>
      <c r="C472" s="1">
        <v>13</v>
      </c>
      <c r="D472" s="1">
        <v>3</v>
      </c>
      <c r="F472" s="1">
        <v>1</v>
      </c>
      <c r="G472">
        <v>1</v>
      </c>
      <c r="H472" s="1">
        <v>0</v>
      </c>
      <c r="I472" s="1">
        <v>1</v>
      </c>
      <c r="J472" s="1">
        <v>2</v>
      </c>
      <c r="V472" s="1">
        <v>0.1</v>
      </c>
      <c r="W472" s="11">
        <v>0.50183150183150182</v>
      </c>
      <c r="X472" s="1">
        <v>10</v>
      </c>
      <c r="Y472" s="1">
        <v>0.4</v>
      </c>
      <c r="Z472" s="1">
        <v>0</v>
      </c>
      <c r="AA472" s="1">
        <v>0.26315789473684209</v>
      </c>
      <c r="AB472" s="1">
        <v>3</v>
      </c>
      <c r="AC472" s="1">
        <v>0</v>
      </c>
      <c r="AD472" s="1">
        <v>1.375</v>
      </c>
      <c r="AE472" s="1">
        <v>19.149999999999999</v>
      </c>
      <c r="AF472" s="5"/>
    </row>
    <row r="473" spans="1:32" ht="15" customHeight="1" x14ac:dyDescent="0.2">
      <c r="A473" t="s">
        <v>9</v>
      </c>
      <c r="B473" s="1">
        <v>1985</v>
      </c>
      <c r="C473" s="1">
        <v>11</v>
      </c>
      <c r="D473" s="1">
        <v>5</v>
      </c>
      <c r="V473" s="1">
        <v>0</v>
      </c>
      <c r="W473" s="11">
        <v>0.51211072664359858</v>
      </c>
      <c r="X473" s="1">
        <v>10</v>
      </c>
      <c r="Y473" s="1">
        <v>0.4</v>
      </c>
      <c r="Z473" s="1">
        <v>0</v>
      </c>
      <c r="AA473" s="1">
        <v>0.25</v>
      </c>
      <c r="AB473" s="1">
        <v>3</v>
      </c>
      <c r="AC473" s="1">
        <v>0</v>
      </c>
      <c r="AD473" s="1">
        <v>1.375</v>
      </c>
      <c r="AE473" s="1">
        <v>19.149999999999999</v>
      </c>
      <c r="AF473" s="5"/>
    </row>
    <row r="474" spans="1:32" ht="15" customHeight="1" x14ac:dyDescent="0.2">
      <c r="A474" t="s">
        <v>9</v>
      </c>
      <c r="B474" s="1">
        <v>1986</v>
      </c>
      <c r="C474" s="1">
        <v>11</v>
      </c>
      <c r="D474" s="1">
        <v>5</v>
      </c>
      <c r="F474">
        <v>1</v>
      </c>
      <c r="G474">
        <v>1</v>
      </c>
      <c r="H474">
        <v>2</v>
      </c>
      <c r="I474">
        <v>1</v>
      </c>
      <c r="J474">
        <v>4</v>
      </c>
      <c r="K474">
        <v>1</v>
      </c>
      <c r="N474">
        <v>1</v>
      </c>
      <c r="V474" s="1">
        <v>5.6</v>
      </c>
      <c r="W474" s="11">
        <v>0.52131147540983602</v>
      </c>
      <c r="X474" s="1">
        <v>10</v>
      </c>
      <c r="Y474" s="1">
        <v>0.66666666666666663</v>
      </c>
      <c r="Z474" s="1">
        <v>4</v>
      </c>
      <c r="AA474" s="1">
        <v>0.2857142857142857</v>
      </c>
      <c r="AB474" s="1">
        <v>3</v>
      </c>
      <c r="AC474" s="1">
        <v>0</v>
      </c>
      <c r="AD474" s="1">
        <v>1.6</v>
      </c>
      <c r="AE474" s="1">
        <v>28.75</v>
      </c>
      <c r="AF474" s="5"/>
    </row>
    <row r="475" spans="1:32" ht="15" customHeight="1" x14ac:dyDescent="0.2">
      <c r="A475" t="s">
        <v>9</v>
      </c>
      <c r="B475" s="1">
        <v>1987</v>
      </c>
      <c r="C475" s="1">
        <v>10</v>
      </c>
      <c r="D475" s="1">
        <v>4</v>
      </c>
      <c r="E475">
        <v>1</v>
      </c>
      <c r="F475" s="1">
        <v>1</v>
      </c>
      <c r="G475" s="1">
        <v>1</v>
      </c>
      <c r="H475" s="1">
        <v>2</v>
      </c>
      <c r="I475" s="1">
        <v>1</v>
      </c>
      <c r="J475" s="1">
        <v>4</v>
      </c>
      <c r="K475">
        <v>1</v>
      </c>
      <c r="N475">
        <v>1</v>
      </c>
      <c r="O475">
        <v>1</v>
      </c>
      <c r="P475" s="1"/>
      <c r="V475" s="1">
        <v>6.1</v>
      </c>
      <c r="W475" s="11">
        <v>0.52968749999999998</v>
      </c>
      <c r="X475" s="1">
        <v>11.25</v>
      </c>
      <c r="Y475" s="1">
        <v>0.8571428571428571</v>
      </c>
      <c r="Z475" s="1">
        <v>6</v>
      </c>
      <c r="AA475" s="1">
        <v>0.31818181818181818</v>
      </c>
      <c r="AB475" s="1">
        <v>3</v>
      </c>
      <c r="AC475" s="1">
        <v>0</v>
      </c>
      <c r="AD475" s="1">
        <v>1.75</v>
      </c>
      <c r="AE475" s="1">
        <v>38.099999999999994</v>
      </c>
      <c r="AF475" s="5"/>
    </row>
    <row r="476" spans="1:32" ht="15" customHeight="1" x14ac:dyDescent="0.2">
      <c r="A476" t="s">
        <v>9</v>
      </c>
      <c r="B476" s="1">
        <v>1988</v>
      </c>
      <c r="C476" s="1">
        <v>8</v>
      </c>
      <c r="D476" s="1">
        <v>8</v>
      </c>
      <c r="F476" s="1"/>
      <c r="H476" s="1"/>
      <c r="I476" s="1"/>
      <c r="J476" s="1"/>
      <c r="K476" s="1"/>
      <c r="M476" s="1"/>
      <c r="V476" s="1">
        <v>0</v>
      </c>
      <c r="W476" s="11">
        <v>0.52827380952380953</v>
      </c>
      <c r="X476" s="1">
        <v>11.25</v>
      </c>
      <c r="Y476" s="1">
        <v>0.8571428571428571</v>
      </c>
      <c r="Z476" s="1">
        <v>6</v>
      </c>
      <c r="AA476" s="1">
        <v>0.30434782608695654</v>
      </c>
      <c r="AB476" s="1">
        <v>3</v>
      </c>
      <c r="AC476" s="1">
        <v>0</v>
      </c>
      <c r="AD476" s="1">
        <v>1.75</v>
      </c>
      <c r="AE476" s="1">
        <v>38.099999999999994</v>
      </c>
      <c r="AF476" s="5"/>
    </row>
    <row r="477" spans="1:32" ht="15" customHeight="1" x14ac:dyDescent="0.2">
      <c r="A477" t="s">
        <v>9</v>
      </c>
      <c r="B477" s="1">
        <v>1989</v>
      </c>
      <c r="C477" s="1">
        <v>11</v>
      </c>
      <c r="D477" s="1">
        <v>5</v>
      </c>
      <c r="F477" s="1">
        <v>1</v>
      </c>
      <c r="G477" s="1">
        <v>1</v>
      </c>
      <c r="H477" s="1">
        <v>2</v>
      </c>
      <c r="I477" s="1">
        <v>1</v>
      </c>
      <c r="J477" s="1">
        <v>4</v>
      </c>
      <c r="K477" s="1">
        <v>1</v>
      </c>
      <c r="M477" s="1"/>
      <c r="N477">
        <v>1</v>
      </c>
      <c r="O477" s="1"/>
      <c r="P477" s="1"/>
      <c r="V477" s="1">
        <v>5.6</v>
      </c>
      <c r="W477" s="11">
        <v>0.53551136363636365</v>
      </c>
      <c r="X477" s="1">
        <v>11.25</v>
      </c>
      <c r="Y477" s="1">
        <v>1</v>
      </c>
      <c r="Z477" s="1">
        <v>10</v>
      </c>
      <c r="AA477" s="1">
        <v>0.33333333333333331</v>
      </c>
      <c r="AB477" s="1">
        <v>3</v>
      </c>
      <c r="AC477" s="1">
        <v>0</v>
      </c>
      <c r="AD477" s="1">
        <v>1.8571428571428572</v>
      </c>
      <c r="AE477" s="1">
        <v>47.699999999999996</v>
      </c>
      <c r="AF477" s="5"/>
    </row>
    <row r="478" spans="1:32" ht="15" customHeight="1" x14ac:dyDescent="0.2">
      <c r="A478" t="s">
        <v>9</v>
      </c>
      <c r="B478" s="1">
        <v>1990</v>
      </c>
      <c r="C478" s="1">
        <v>5</v>
      </c>
      <c r="D478" s="1">
        <v>11</v>
      </c>
      <c r="V478" s="1">
        <v>0</v>
      </c>
      <c r="W478" s="11">
        <v>0.52581521739130432</v>
      </c>
      <c r="X478" s="1">
        <v>11.25</v>
      </c>
      <c r="Y478" s="1">
        <v>1</v>
      </c>
      <c r="Z478" s="1">
        <v>10</v>
      </c>
      <c r="AA478" s="1">
        <v>0.32</v>
      </c>
      <c r="AB478" s="1">
        <v>3</v>
      </c>
      <c r="AC478" s="1">
        <v>0</v>
      </c>
      <c r="AD478" s="1">
        <v>1.8571428571428572</v>
      </c>
      <c r="AE478" s="1">
        <v>47.699999999999996</v>
      </c>
      <c r="AF478" s="5"/>
    </row>
    <row r="479" spans="1:32" ht="15" customHeight="1" x14ac:dyDescent="0.2">
      <c r="A479" t="s">
        <v>9</v>
      </c>
      <c r="B479" s="1">
        <v>1991</v>
      </c>
      <c r="C479" s="1">
        <v>12</v>
      </c>
      <c r="D479" s="1">
        <v>4</v>
      </c>
      <c r="F479" s="1">
        <v>1</v>
      </c>
      <c r="G479">
        <v>1</v>
      </c>
      <c r="H479" s="1">
        <v>1</v>
      </c>
      <c r="I479" s="1">
        <v>1</v>
      </c>
      <c r="J479" s="1">
        <v>3</v>
      </c>
      <c r="L479">
        <v>1</v>
      </c>
      <c r="R479" s="1"/>
      <c r="S479">
        <v>1</v>
      </c>
      <c r="V479" s="1">
        <v>2.7</v>
      </c>
      <c r="W479" s="11">
        <v>0.53515625</v>
      </c>
      <c r="X479" s="1">
        <v>11.25</v>
      </c>
      <c r="Y479" s="1">
        <v>1</v>
      </c>
      <c r="Z479" s="1">
        <v>10</v>
      </c>
      <c r="AA479" s="1">
        <v>0.34615384615384615</v>
      </c>
      <c r="AB479" s="1">
        <v>3</v>
      </c>
      <c r="AC479" s="1">
        <v>0</v>
      </c>
      <c r="AD479" s="1">
        <v>1.8125</v>
      </c>
      <c r="AE479" s="1">
        <v>50.399999999999991</v>
      </c>
      <c r="AF479" s="5"/>
    </row>
    <row r="480" spans="1:32" ht="15" customHeight="1" x14ac:dyDescent="0.2">
      <c r="A480" t="s">
        <v>9</v>
      </c>
      <c r="B480" s="1">
        <v>1992</v>
      </c>
      <c r="C480" s="1">
        <v>8</v>
      </c>
      <c r="D480" s="1">
        <v>8</v>
      </c>
      <c r="V480" s="1">
        <v>0</v>
      </c>
      <c r="W480" s="11">
        <v>0.53374999999999995</v>
      </c>
      <c r="X480" s="1">
        <v>11.25</v>
      </c>
      <c r="Y480" s="1">
        <v>1</v>
      </c>
      <c r="Z480" s="1">
        <v>10</v>
      </c>
      <c r="AA480" s="1">
        <v>0.33333333333333331</v>
      </c>
      <c r="AB480" s="1">
        <v>3</v>
      </c>
      <c r="AC480" s="1">
        <v>0</v>
      </c>
      <c r="AD480" s="1">
        <v>1.8125</v>
      </c>
      <c r="AE480" s="1">
        <v>50.399999999999991</v>
      </c>
      <c r="AF480" s="5"/>
    </row>
    <row r="481" spans="1:32" ht="15" customHeight="1" x14ac:dyDescent="0.2">
      <c r="A481" t="s">
        <v>9</v>
      </c>
      <c r="B481" s="1">
        <v>1993</v>
      </c>
      <c r="C481" s="1">
        <v>9</v>
      </c>
      <c r="D481" s="1">
        <v>7</v>
      </c>
      <c r="F481">
        <v>1</v>
      </c>
      <c r="H481">
        <v>0</v>
      </c>
      <c r="I481">
        <v>1</v>
      </c>
      <c r="J481">
        <v>1</v>
      </c>
      <c r="R481" s="1"/>
      <c r="V481" s="1">
        <v>0</v>
      </c>
      <c r="W481" s="11">
        <v>0.53485576923076927</v>
      </c>
      <c r="X481" s="1">
        <v>11.25</v>
      </c>
      <c r="Y481" s="1">
        <v>0.9</v>
      </c>
      <c r="Z481" s="1">
        <v>8</v>
      </c>
      <c r="AA481" s="1">
        <v>0.35714285714285715</v>
      </c>
      <c r="AB481" s="1">
        <v>7</v>
      </c>
      <c r="AC481" s="1">
        <v>0</v>
      </c>
      <c r="AD481" s="1">
        <v>1.7647058823529411</v>
      </c>
      <c r="AE481" s="1">
        <v>52.399999999999991</v>
      </c>
      <c r="AF481" s="5"/>
    </row>
    <row r="482" spans="1:32" ht="15" customHeight="1" x14ac:dyDescent="0.2">
      <c r="A482" t="s">
        <v>9</v>
      </c>
      <c r="B482" s="1">
        <v>1994</v>
      </c>
      <c r="C482" s="1">
        <v>7</v>
      </c>
      <c r="D482" s="1">
        <v>9</v>
      </c>
      <c r="F482" s="1"/>
      <c r="H482" s="1"/>
      <c r="I482" s="1"/>
      <c r="J482" s="1"/>
      <c r="V482" s="1">
        <v>0</v>
      </c>
      <c r="W482" s="11">
        <v>0.53125</v>
      </c>
      <c r="X482" s="1">
        <v>11.25</v>
      </c>
      <c r="Y482" s="1">
        <v>0.9</v>
      </c>
      <c r="Z482" s="1">
        <v>8</v>
      </c>
      <c r="AA482" s="1">
        <v>0.34482758620689657</v>
      </c>
      <c r="AB482" s="1">
        <v>3</v>
      </c>
      <c r="AC482" s="1">
        <v>0</v>
      </c>
      <c r="AD482" s="1">
        <v>1.7647058823529411</v>
      </c>
      <c r="AE482" s="1">
        <v>48.399999999999991</v>
      </c>
      <c r="AF482" s="5"/>
    </row>
    <row r="483" spans="1:32" ht="15" customHeight="1" x14ac:dyDescent="0.2">
      <c r="A483" t="s">
        <v>9</v>
      </c>
      <c r="B483" s="1">
        <v>1995</v>
      </c>
      <c r="C483" s="1">
        <v>8</v>
      </c>
      <c r="D483" s="1">
        <v>8</v>
      </c>
      <c r="F483" s="1"/>
      <c r="H483" s="1"/>
      <c r="I483" s="1"/>
      <c r="J483" s="1"/>
      <c r="V483" s="1">
        <v>0</v>
      </c>
      <c r="W483" s="11">
        <v>0.5301339285714286</v>
      </c>
      <c r="X483" s="1">
        <v>11.25</v>
      </c>
      <c r="Y483" s="1">
        <v>0.9</v>
      </c>
      <c r="Z483" s="1">
        <v>8</v>
      </c>
      <c r="AA483" s="1">
        <v>0.33333333333333331</v>
      </c>
      <c r="AB483" s="1">
        <v>3</v>
      </c>
      <c r="AC483" s="1">
        <v>0</v>
      </c>
      <c r="AD483" s="1">
        <v>1.7647058823529411</v>
      </c>
      <c r="AE483" s="1">
        <v>48.399999999999991</v>
      </c>
      <c r="AF483" s="5"/>
    </row>
    <row r="484" spans="1:32" ht="15" customHeight="1" x14ac:dyDescent="0.2">
      <c r="A484" t="s">
        <v>9</v>
      </c>
      <c r="B484" s="1">
        <v>1996</v>
      </c>
      <c r="C484" s="1">
        <v>13</v>
      </c>
      <c r="D484" s="1">
        <v>3</v>
      </c>
      <c r="F484" s="1">
        <v>1</v>
      </c>
      <c r="G484" s="1">
        <v>1</v>
      </c>
      <c r="H484" s="1">
        <v>0</v>
      </c>
      <c r="I484" s="1">
        <v>1</v>
      </c>
      <c r="J484" s="1">
        <v>2</v>
      </c>
      <c r="P484">
        <v>1</v>
      </c>
      <c r="V484" s="1">
        <v>0.35</v>
      </c>
      <c r="W484" s="11">
        <v>0.53987068965517238</v>
      </c>
      <c r="X484" s="1">
        <v>11.25</v>
      </c>
      <c r="Y484" s="1">
        <v>0.81818181818181823</v>
      </c>
      <c r="Z484" s="1">
        <v>6</v>
      </c>
      <c r="AA484" s="1">
        <v>0.35483870967741937</v>
      </c>
      <c r="AB484" s="1">
        <v>7</v>
      </c>
      <c r="AC484" s="1">
        <v>0</v>
      </c>
      <c r="AD484" s="1">
        <v>1.6842105263157894</v>
      </c>
      <c r="AE484" s="1">
        <v>50.75</v>
      </c>
      <c r="AF484" s="5"/>
    </row>
    <row r="485" spans="1:32" ht="15" customHeight="1" x14ac:dyDescent="0.2">
      <c r="A485" t="s">
        <v>9</v>
      </c>
      <c r="B485" s="1">
        <v>1997</v>
      </c>
      <c r="C485" s="1">
        <v>12</v>
      </c>
      <c r="D485" s="1">
        <v>4</v>
      </c>
      <c r="F485">
        <v>1</v>
      </c>
      <c r="H485">
        <v>4</v>
      </c>
      <c r="I485">
        <v>0</v>
      </c>
      <c r="J485">
        <v>4</v>
      </c>
      <c r="K485">
        <v>1</v>
      </c>
      <c r="M485">
        <v>1</v>
      </c>
      <c r="V485" s="1">
        <v>13</v>
      </c>
      <c r="W485" s="11">
        <v>0.546875</v>
      </c>
      <c r="X485" s="1">
        <v>11.25</v>
      </c>
      <c r="Y485" s="1">
        <v>1.0833333333333333</v>
      </c>
      <c r="Z485" s="1">
        <v>10</v>
      </c>
      <c r="AA485" s="1">
        <v>0.375</v>
      </c>
      <c r="AB485" s="1">
        <v>7</v>
      </c>
      <c r="AC485" s="1">
        <v>0</v>
      </c>
      <c r="AD485" s="1">
        <v>1.85</v>
      </c>
      <c r="AE485" s="1">
        <v>67.75</v>
      </c>
      <c r="AF485" s="5"/>
    </row>
    <row r="486" spans="1:32" ht="15" customHeight="1" x14ac:dyDescent="0.2">
      <c r="A486" t="s">
        <v>9</v>
      </c>
      <c r="B486" s="1">
        <v>1998</v>
      </c>
      <c r="C486" s="1">
        <v>14</v>
      </c>
      <c r="D486" s="1">
        <v>2</v>
      </c>
      <c r="F486">
        <v>1</v>
      </c>
      <c r="G486">
        <v>1</v>
      </c>
      <c r="H486">
        <v>3</v>
      </c>
      <c r="I486">
        <v>0</v>
      </c>
      <c r="J486">
        <v>4</v>
      </c>
      <c r="K486">
        <v>1</v>
      </c>
      <c r="M486">
        <v>1</v>
      </c>
      <c r="O486">
        <v>1</v>
      </c>
      <c r="P486">
        <v>1</v>
      </c>
      <c r="V486" s="1">
        <v>13.35</v>
      </c>
      <c r="W486" s="11">
        <v>0.55745967741935487</v>
      </c>
      <c r="X486" s="1">
        <v>12.5</v>
      </c>
      <c r="Y486" s="1">
        <v>1.2307692307692308</v>
      </c>
      <c r="Z486" s="1">
        <v>10</v>
      </c>
      <c r="AA486" s="1">
        <v>0.39393939393939392</v>
      </c>
      <c r="AB486" s="1">
        <v>7</v>
      </c>
      <c r="AC486" s="1">
        <v>0</v>
      </c>
      <c r="AD486" s="1">
        <v>1.9090909090909092</v>
      </c>
      <c r="AE486" s="1">
        <v>82.35</v>
      </c>
      <c r="AF486" s="5"/>
    </row>
    <row r="487" spans="1:32" ht="15" customHeight="1" x14ac:dyDescent="0.2">
      <c r="A487" t="s">
        <v>9</v>
      </c>
      <c r="B487" s="1">
        <v>1999</v>
      </c>
      <c r="C487" s="1">
        <v>6</v>
      </c>
      <c r="D487" s="1">
        <v>10</v>
      </c>
      <c r="V487" s="1">
        <v>0</v>
      </c>
      <c r="W487" s="11">
        <v>0.5517578125</v>
      </c>
      <c r="X487" s="1">
        <v>12.5</v>
      </c>
      <c r="Y487" s="1">
        <v>1.2307692307692308</v>
      </c>
      <c r="Z487" s="1">
        <v>10</v>
      </c>
      <c r="AA487" s="1">
        <v>0.38235294117647056</v>
      </c>
      <c r="AB487" s="1">
        <v>7</v>
      </c>
      <c r="AC487" s="1">
        <v>0</v>
      </c>
      <c r="AD487" s="1">
        <v>1.9090909090909092</v>
      </c>
      <c r="AE487" s="1">
        <v>82.35</v>
      </c>
      <c r="AF487" s="5"/>
    </row>
    <row r="488" spans="1:32" ht="15" customHeight="1" x14ac:dyDescent="0.2">
      <c r="A488" t="s">
        <v>9</v>
      </c>
      <c r="B488" s="1">
        <v>2000</v>
      </c>
      <c r="C488" s="1">
        <v>11</v>
      </c>
      <c r="D488" s="1">
        <v>5</v>
      </c>
      <c r="F488">
        <v>1</v>
      </c>
      <c r="H488">
        <v>0</v>
      </c>
      <c r="I488">
        <v>1</v>
      </c>
      <c r="J488">
        <v>1</v>
      </c>
      <c r="R488">
        <v>1</v>
      </c>
      <c r="V488" s="1">
        <v>0.1</v>
      </c>
      <c r="W488" s="11">
        <v>0.55587121212121215</v>
      </c>
      <c r="X488" s="1">
        <v>12.5</v>
      </c>
      <c r="Y488" s="1">
        <v>1.1428571428571428</v>
      </c>
      <c r="Z488" s="1">
        <v>10</v>
      </c>
      <c r="AA488" s="1">
        <v>0.4</v>
      </c>
      <c r="AB488" s="1">
        <v>10</v>
      </c>
      <c r="AC488" s="1">
        <v>0</v>
      </c>
      <c r="AD488" s="1">
        <v>1.8695652173913044</v>
      </c>
      <c r="AE488" s="1">
        <v>85.45</v>
      </c>
      <c r="AF488" s="5"/>
    </row>
    <row r="489" spans="1:32" ht="15" customHeight="1" x14ac:dyDescent="0.2">
      <c r="A489" t="s">
        <v>9</v>
      </c>
      <c r="B489" s="1">
        <v>2001</v>
      </c>
      <c r="C489" s="1">
        <v>8</v>
      </c>
      <c r="D489" s="1">
        <v>8</v>
      </c>
      <c r="V489" s="1">
        <v>0</v>
      </c>
      <c r="W489" s="11">
        <v>0.55422794117647056</v>
      </c>
      <c r="X489" s="1">
        <v>12.5</v>
      </c>
      <c r="Y489" s="1">
        <v>1.1428571428571428</v>
      </c>
      <c r="Z489" s="1">
        <v>10</v>
      </c>
      <c r="AA489" s="1">
        <v>0.3888888888888889</v>
      </c>
      <c r="AB489" s="1">
        <v>7</v>
      </c>
      <c r="AC489" s="1">
        <v>0</v>
      </c>
      <c r="AD489" s="1">
        <v>1.8695652173913044</v>
      </c>
      <c r="AE489" s="1">
        <v>82.45</v>
      </c>
      <c r="AF489" s="5"/>
    </row>
    <row r="490" spans="1:32" ht="15" customHeight="1" x14ac:dyDescent="0.2">
      <c r="A490" t="s">
        <v>9</v>
      </c>
      <c r="B490" s="1">
        <v>2002</v>
      </c>
      <c r="C490" s="1">
        <v>9</v>
      </c>
      <c r="D490" s="1">
        <v>7</v>
      </c>
      <c r="F490" s="1"/>
      <c r="G490" s="1"/>
      <c r="H490" s="1"/>
      <c r="I490" s="1"/>
      <c r="J490" s="1"/>
      <c r="R490">
        <v>1</v>
      </c>
      <c r="S490" s="1"/>
      <c r="V490" s="1">
        <v>0.1</v>
      </c>
      <c r="W490" s="11">
        <v>0.55446428571428574</v>
      </c>
      <c r="X490" s="1">
        <v>12.5</v>
      </c>
      <c r="Y490" s="1">
        <v>1.1428571428571428</v>
      </c>
      <c r="Z490" s="1">
        <v>10</v>
      </c>
      <c r="AA490" s="1">
        <v>0.3783783783783784</v>
      </c>
      <c r="AB490" s="1">
        <v>7</v>
      </c>
      <c r="AC490" s="1">
        <v>0</v>
      </c>
      <c r="AD490" s="1">
        <v>1.8695652173913044</v>
      </c>
      <c r="AE490" s="1">
        <v>82.550000000000011</v>
      </c>
      <c r="AF490" s="5"/>
    </row>
    <row r="491" spans="1:32" ht="15" customHeight="1" x14ac:dyDescent="0.2">
      <c r="A491" t="s">
        <v>9</v>
      </c>
      <c r="B491" s="1">
        <v>2003</v>
      </c>
      <c r="C491" s="1">
        <v>10</v>
      </c>
      <c r="D491" s="1">
        <v>6</v>
      </c>
      <c r="F491" s="1">
        <v>1</v>
      </c>
      <c r="G491" s="1"/>
      <c r="H491" s="1">
        <v>0</v>
      </c>
      <c r="I491" s="1">
        <v>1</v>
      </c>
      <c r="J491" s="1">
        <v>1</v>
      </c>
      <c r="U491" s="1"/>
      <c r="V491" s="1">
        <v>0</v>
      </c>
      <c r="W491" s="11">
        <v>0.55642361111111116</v>
      </c>
      <c r="X491" s="1">
        <v>12.5</v>
      </c>
      <c r="Y491" s="1">
        <v>1.0666666666666667</v>
      </c>
      <c r="Z491" s="1">
        <v>10</v>
      </c>
      <c r="AA491" s="1">
        <v>0.39473684210526316</v>
      </c>
      <c r="AB491" s="1">
        <v>7</v>
      </c>
      <c r="AC491" s="1">
        <v>0</v>
      </c>
      <c r="AD491" s="1">
        <v>1.8333333333333333</v>
      </c>
      <c r="AE491" s="1">
        <v>82.550000000000011</v>
      </c>
      <c r="AF491" s="5"/>
    </row>
    <row r="492" spans="1:32" ht="15" customHeight="1" x14ac:dyDescent="0.2">
      <c r="A492" t="s">
        <v>9</v>
      </c>
      <c r="B492" s="1">
        <v>2004</v>
      </c>
      <c r="C492" s="1">
        <v>10</v>
      </c>
      <c r="D492" s="1">
        <v>6</v>
      </c>
      <c r="F492" s="1">
        <v>1</v>
      </c>
      <c r="G492" s="1"/>
      <c r="H492" s="1">
        <v>0</v>
      </c>
      <c r="I492" s="1">
        <v>1</v>
      </c>
      <c r="J492" s="1">
        <v>1</v>
      </c>
      <c r="K492" s="1"/>
      <c r="N492" s="1"/>
      <c r="O492" s="1"/>
      <c r="P492" s="1"/>
      <c r="V492" s="1">
        <v>0</v>
      </c>
      <c r="W492" s="11">
        <v>0.55827702702702697</v>
      </c>
      <c r="X492" s="1">
        <v>12.5</v>
      </c>
      <c r="Y492" s="1">
        <v>1</v>
      </c>
      <c r="Z492" s="1">
        <v>10</v>
      </c>
      <c r="AA492" s="1">
        <v>0.41025641025641024</v>
      </c>
      <c r="AB492" s="1">
        <v>10</v>
      </c>
      <c r="AC492" s="1">
        <v>0</v>
      </c>
      <c r="AD492" s="1">
        <v>1.8</v>
      </c>
      <c r="AE492" s="1">
        <v>85.550000000000011</v>
      </c>
      <c r="AF492" s="5"/>
    </row>
    <row r="493" spans="1:32" ht="15" customHeight="1" x14ac:dyDescent="0.2">
      <c r="A493" t="s">
        <v>9</v>
      </c>
      <c r="B493" s="1">
        <v>2005</v>
      </c>
      <c r="C493" s="1">
        <v>13</v>
      </c>
      <c r="D493" s="1">
        <v>3</v>
      </c>
      <c r="F493" s="1">
        <v>1</v>
      </c>
      <c r="G493" s="1">
        <v>1</v>
      </c>
      <c r="H493" s="1">
        <v>1</v>
      </c>
      <c r="I493" s="1">
        <v>1</v>
      </c>
      <c r="J493" s="1">
        <v>3</v>
      </c>
      <c r="V493" s="1">
        <v>0.6</v>
      </c>
      <c r="W493" s="11">
        <v>0.56496710526315785</v>
      </c>
      <c r="X493" s="1">
        <v>12.5</v>
      </c>
      <c r="Y493" s="1">
        <v>1</v>
      </c>
      <c r="Z493" s="1">
        <v>10</v>
      </c>
      <c r="AA493" s="1">
        <v>0.42499999999999999</v>
      </c>
      <c r="AB493" s="1">
        <v>10</v>
      </c>
      <c r="AC493" s="1">
        <v>0</v>
      </c>
      <c r="AD493" s="1">
        <v>1.7777777777777777</v>
      </c>
      <c r="AE493" s="1">
        <v>86.15</v>
      </c>
      <c r="AF493" s="5"/>
    </row>
    <row r="494" spans="1:32" ht="15" customHeight="1" x14ac:dyDescent="0.2">
      <c r="A494" t="s">
        <v>9</v>
      </c>
      <c r="B494" s="1">
        <v>2006</v>
      </c>
      <c r="C494" s="1">
        <v>9</v>
      </c>
      <c r="D494" s="1">
        <v>7</v>
      </c>
      <c r="F494" s="1"/>
      <c r="G494" s="1"/>
      <c r="H494" s="1"/>
      <c r="I494" s="1"/>
      <c r="J494" s="1"/>
      <c r="K494" s="1"/>
      <c r="M494" s="1"/>
      <c r="V494" s="1">
        <v>0</v>
      </c>
      <c r="W494" s="11">
        <v>0.56490384615384615</v>
      </c>
      <c r="X494" s="1">
        <v>12.5</v>
      </c>
      <c r="Y494" s="1">
        <v>1</v>
      </c>
      <c r="Z494" s="1">
        <v>10</v>
      </c>
      <c r="AA494" s="1">
        <v>0.41463414634146339</v>
      </c>
      <c r="AB494" s="1">
        <v>10</v>
      </c>
      <c r="AC494" s="1">
        <v>0</v>
      </c>
      <c r="AD494" s="1">
        <v>1.7777777777777777</v>
      </c>
      <c r="AE494" s="1">
        <v>86.15</v>
      </c>
      <c r="AF494" s="5"/>
    </row>
    <row r="495" spans="1:32" ht="15" customHeight="1" x14ac:dyDescent="0.2">
      <c r="A495" t="s">
        <v>9</v>
      </c>
      <c r="B495" s="1">
        <v>2007</v>
      </c>
      <c r="C495" s="1">
        <v>7</v>
      </c>
      <c r="D495" s="1">
        <v>9</v>
      </c>
      <c r="V495" s="1">
        <v>0</v>
      </c>
      <c r="W495" s="11">
        <v>0.56171875000000004</v>
      </c>
      <c r="X495" s="1">
        <v>12.5</v>
      </c>
      <c r="Y495" s="1">
        <v>1</v>
      </c>
      <c r="Z495" s="1">
        <v>10</v>
      </c>
      <c r="AA495" s="1">
        <v>0.40476190476190477</v>
      </c>
      <c r="AB495" s="1">
        <v>10</v>
      </c>
      <c r="AC495" s="1">
        <v>0</v>
      </c>
      <c r="AD495" s="1">
        <v>1.7777777777777777</v>
      </c>
      <c r="AE495" s="1">
        <v>86.15</v>
      </c>
      <c r="AF495" s="5"/>
    </row>
    <row r="496" spans="1:32" ht="15" customHeight="1" x14ac:dyDescent="0.2">
      <c r="A496" t="s">
        <v>9</v>
      </c>
      <c r="B496" s="1">
        <v>2008</v>
      </c>
      <c r="C496" s="1">
        <v>8</v>
      </c>
      <c r="D496" s="1">
        <v>8</v>
      </c>
      <c r="V496" s="1">
        <v>0</v>
      </c>
      <c r="W496" s="11">
        <v>0.56021341463414631</v>
      </c>
      <c r="X496" s="1">
        <v>12.5</v>
      </c>
      <c r="Y496" s="1">
        <v>1</v>
      </c>
      <c r="Z496" s="1">
        <v>10</v>
      </c>
      <c r="AA496" s="1">
        <v>0.39534883720930231</v>
      </c>
      <c r="AB496" s="1">
        <v>7</v>
      </c>
      <c r="AC496" s="1">
        <v>0</v>
      </c>
      <c r="AD496" s="1">
        <v>1.7777777777777777</v>
      </c>
      <c r="AE496" s="1">
        <v>83.15</v>
      </c>
      <c r="AF496" s="5"/>
    </row>
    <row r="497" spans="1:32" ht="15" customHeight="1" x14ac:dyDescent="0.2">
      <c r="A497" t="s">
        <v>9</v>
      </c>
      <c r="B497" s="1">
        <v>2009</v>
      </c>
      <c r="C497" s="1">
        <v>8</v>
      </c>
      <c r="D497" s="1">
        <v>8</v>
      </c>
      <c r="V497" s="1">
        <v>0</v>
      </c>
      <c r="W497" s="11">
        <v>0.55877976190476186</v>
      </c>
      <c r="X497" s="1">
        <v>12.5</v>
      </c>
      <c r="Y497" s="1">
        <v>1</v>
      </c>
      <c r="Z497" s="1">
        <v>10</v>
      </c>
      <c r="AA497" s="1">
        <v>0.38636363636363635</v>
      </c>
      <c r="AB497" s="1">
        <v>7</v>
      </c>
      <c r="AC497" s="1">
        <v>0</v>
      </c>
      <c r="AD497" s="1">
        <v>1.7777777777777777</v>
      </c>
      <c r="AE497" s="1">
        <v>83.15</v>
      </c>
      <c r="AF497" s="5"/>
    </row>
    <row r="498" spans="1:32" ht="15" customHeight="1" x14ac:dyDescent="0.2">
      <c r="A498" t="s">
        <v>9</v>
      </c>
      <c r="B498" s="1">
        <v>2010</v>
      </c>
      <c r="C498" s="1">
        <v>4</v>
      </c>
      <c r="D498" s="1">
        <v>12</v>
      </c>
      <c r="V498" s="1">
        <v>0</v>
      </c>
      <c r="W498" s="11">
        <v>0.55159883720930236</v>
      </c>
      <c r="X498" s="1">
        <v>12.5</v>
      </c>
      <c r="Y498" s="1">
        <v>1</v>
      </c>
      <c r="Z498" s="1">
        <v>10</v>
      </c>
      <c r="AA498" s="1">
        <v>0.37777777777777777</v>
      </c>
      <c r="AB498" s="1">
        <v>7</v>
      </c>
      <c r="AC498" s="1">
        <v>0</v>
      </c>
      <c r="AD498" s="1">
        <v>1.7777777777777777</v>
      </c>
      <c r="AE498" s="1">
        <v>83.15</v>
      </c>
      <c r="AF498" s="5"/>
    </row>
    <row r="499" spans="1:32" ht="15" customHeight="1" x14ac:dyDescent="0.2">
      <c r="A499" t="s">
        <v>9</v>
      </c>
      <c r="B499" s="1">
        <v>2011</v>
      </c>
      <c r="C499" s="1">
        <v>8</v>
      </c>
      <c r="D499" s="1">
        <v>8</v>
      </c>
      <c r="F499">
        <v>1</v>
      </c>
      <c r="G499">
        <v>1</v>
      </c>
      <c r="H499">
        <v>1</v>
      </c>
      <c r="I499">
        <v>1</v>
      </c>
      <c r="J499">
        <v>2</v>
      </c>
      <c r="S499">
        <v>1</v>
      </c>
      <c r="V499" s="1">
        <v>0.7</v>
      </c>
      <c r="W499" s="11">
        <v>0.55042613636363635</v>
      </c>
      <c r="X499" s="1">
        <v>12.5</v>
      </c>
      <c r="Y499" s="1">
        <v>1</v>
      </c>
      <c r="Z499" s="1">
        <v>10</v>
      </c>
      <c r="AA499" s="1">
        <v>0.39130434782608697</v>
      </c>
      <c r="AB499" s="1">
        <v>7</v>
      </c>
      <c r="AC499" s="1">
        <v>0</v>
      </c>
      <c r="AD499" s="1">
        <v>1.7241379310344827</v>
      </c>
      <c r="AE499" s="1">
        <v>83.850000000000009</v>
      </c>
      <c r="AF499" s="5"/>
    </row>
    <row r="500" spans="1:32" ht="15" customHeight="1" x14ac:dyDescent="0.2">
      <c r="A500" t="s">
        <v>9</v>
      </c>
      <c r="B500" s="1">
        <v>2012</v>
      </c>
      <c r="C500" s="1">
        <v>13</v>
      </c>
      <c r="D500" s="1">
        <v>3</v>
      </c>
      <c r="F500">
        <v>1</v>
      </c>
      <c r="G500">
        <v>1</v>
      </c>
      <c r="H500">
        <v>0</v>
      </c>
      <c r="I500">
        <v>1</v>
      </c>
      <c r="J500">
        <v>2</v>
      </c>
      <c r="U500">
        <v>1</v>
      </c>
      <c r="V500" s="1">
        <v>0.2</v>
      </c>
      <c r="W500" s="11">
        <v>0.55625000000000002</v>
      </c>
      <c r="X500" s="1">
        <v>12.5</v>
      </c>
      <c r="Y500" s="1">
        <v>0.94736842105263153</v>
      </c>
      <c r="Z500" s="1">
        <v>8</v>
      </c>
      <c r="AA500" s="1">
        <v>0.40425531914893614</v>
      </c>
      <c r="AB500" s="1">
        <v>10</v>
      </c>
      <c r="AC500" s="1">
        <v>0</v>
      </c>
      <c r="AD500" s="1">
        <v>1.6774193548387097</v>
      </c>
      <c r="AE500" s="1">
        <v>85.050000000000011</v>
      </c>
      <c r="AF500" s="5"/>
    </row>
    <row r="501" spans="1:32" ht="15" customHeight="1" x14ac:dyDescent="0.2">
      <c r="A501" t="s">
        <v>9</v>
      </c>
      <c r="B501" s="1">
        <v>2013</v>
      </c>
      <c r="C501" s="1">
        <v>13</v>
      </c>
      <c r="D501" s="1">
        <v>3</v>
      </c>
      <c r="E501" s="1"/>
      <c r="F501">
        <v>1</v>
      </c>
      <c r="G501">
        <v>1</v>
      </c>
      <c r="H501">
        <v>2</v>
      </c>
      <c r="I501">
        <v>1</v>
      </c>
      <c r="J501">
        <v>4</v>
      </c>
      <c r="K501">
        <v>1</v>
      </c>
      <c r="N501">
        <v>1</v>
      </c>
      <c r="O501">
        <v>1</v>
      </c>
      <c r="P501">
        <v>1</v>
      </c>
      <c r="V501" s="1">
        <v>6.35</v>
      </c>
      <c r="W501" s="11">
        <v>0.56182065217391308</v>
      </c>
      <c r="X501" s="1">
        <v>12.5</v>
      </c>
      <c r="Y501" s="1">
        <v>1</v>
      </c>
      <c r="Z501" s="1">
        <v>10</v>
      </c>
      <c r="AA501" s="1">
        <v>0.41666666666666669</v>
      </c>
      <c r="AB501" s="1">
        <v>10</v>
      </c>
      <c r="AC501" s="1">
        <v>0</v>
      </c>
      <c r="AD501" s="1">
        <v>1.7272727272727273</v>
      </c>
      <c r="AE501" s="1">
        <v>93.4</v>
      </c>
      <c r="AF501" s="5"/>
    </row>
    <row r="502" spans="1:32" ht="15" customHeight="1" x14ac:dyDescent="0.2">
      <c r="A502" t="s">
        <v>9</v>
      </c>
      <c r="B502" s="1">
        <v>2014</v>
      </c>
      <c r="C502" s="1">
        <v>12</v>
      </c>
      <c r="D502" s="1">
        <v>4</v>
      </c>
      <c r="E502" s="1"/>
      <c r="F502">
        <v>1</v>
      </c>
      <c r="G502">
        <v>1</v>
      </c>
      <c r="H502">
        <v>0</v>
      </c>
      <c r="I502">
        <v>1</v>
      </c>
      <c r="J502">
        <v>2</v>
      </c>
      <c r="R502" s="1"/>
      <c r="S502" s="1"/>
      <c r="V502" s="1">
        <v>0.1</v>
      </c>
      <c r="W502" s="11">
        <v>0.56582446808510634</v>
      </c>
      <c r="X502" s="1">
        <v>12.5</v>
      </c>
      <c r="Y502" s="1">
        <v>0.95238095238095233</v>
      </c>
      <c r="Z502" s="1">
        <v>8</v>
      </c>
      <c r="AA502" s="1">
        <v>0.42857142857142855</v>
      </c>
      <c r="AB502" s="1">
        <v>10</v>
      </c>
      <c r="AC502" s="1">
        <v>0</v>
      </c>
      <c r="AD502" s="1">
        <v>1.6857142857142857</v>
      </c>
      <c r="AE502" s="1">
        <v>91.500000000000014</v>
      </c>
      <c r="AF502" s="5"/>
    </row>
    <row r="503" spans="1:32" ht="15" customHeight="1" x14ac:dyDescent="0.2">
      <c r="A503" t="s">
        <v>9</v>
      </c>
      <c r="B503" s="1">
        <v>2015</v>
      </c>
      <c r="C503" s="1">
        <v>12</v>
      </c>
      <c r="D503" s="1">
        <v>4</v>
      </c>
      <c r="E503" s="1"/>
      <c r="F503">
        <v>1</v>
      </c>
      <c r="G503">
        <v>1</v>
      </c>
      <c r="H503">
        <v>3</v>
      </c>
      <c r="I503">
        <v>0</v>
      </c>
      <c r="J503">
        <v>4</v>
      </c>
      <c r="K503">
        <v>1</v>
      </c>
      <c r="M503">
        <v>1</v>
      </c>
      <c r="R503" s="1"/>
      <c r="V503" s="1">
        <v>12.6</v>
      </c>
      <c r="W503" s="11">
        <v>0.56966145833333337</v>
      </c>
      <c r="X503" s="1">
        <v>12.5</v>
      </c>
      <c r="Y503" s="1">
        <v>1.0454545454545454</v>
      </c>
      <c r="Z503" s="1">
        <v>10</v>
      </c>
      <c r="AA503" s="1">
        <v>0.44</v>
      </c>
      <c r="AB503" s="1">
        <v>10</v>
      </c>
      <c r="AC503" s="1">
        <v>0</v>
      </c>
      <c r="AD503" s="1">
        <v>1.7297297297297298</v>
      </c>
      <c r="AE503" s="1">
        <v>106.10000000000001</v>
      </c>
      <c r="AF503" s="5"/>
    </row>
    <row r="504" spans="1:32" ht="15" customHeight="1" x14ac:dyDescent="0.2">
      <c r="A504" t="s">
        <v>9</v>
      </c>
      <c r="B504" s="1">
        <v>2016</v>
      </c>
      <c r="C504" s="1">
        <v>9</v>
      </c>
      <c r="D504" s="1">
        <v>7</v>
      </c>
      <c r="E504" s="1"/>
      <c r="V504" s="1">
        <v>0</v>
      </c>
      <c r="W504" s="11">
        <v>0.56951530612244894</v>
      </c>
      <c r="X504" s="1">
        <v>12.5</v>
      </c>
      <c r="Y504" s="1">
        <v>1.0454545454545454</v>
      </c>
      <c r="Z504" s="1">
        <v>10</v>
      </c>
      <c r="AA504" s="1">
        <v>0.43137254901960786</v>
      </c>
      <c r="AB504" s="1">
        <v>10</v>
      </c>
      <c r="AC504" s="1">
        <v>0</v>
      </c>
      <c r="AD504" s="1">
        <v>1.7297297297297298</v>
      </c>
      <c r="AE504" s="1">
        <v>106.10000000000001</v>
      </c>
      <c r="AF504" s="5"/>
    </row>
    <row r="505" spans="1:32" ht="15" customHeight="1" x14ac:dyDescent="0.2">
      <c r="A505" t="s">
        <v>9</v>
      </c>
      <c r="B505" s="1">
        <v>2017</v>
      </c>
      <c r="C505" s="1">
        <v>5</v>
      </c>
      <c r="D505" s="1">
        <v>11</v>
      </c>
      <c r="F505" s="1"/>
      <c r="H505" s="1"/>
      <c r="I505" s="1"/>
      <c r="J505" s="1"/>
      <c r="V505" s="1">
        <v>0</v>
      </c>
      <c r="W505" s="11">
        <v>0.56437499999999996</v>
      </c>
      <c r="X505" s="1">
        <v>12.5</v>
      </c>
      <c r="Y505" s="1">
        <v>1.0454545454545454</v>
      </c>
      <c r="Z505" s="1">
        <v>10</v>
      </c>
      <c r="AA505" s="1">
        <v>0.42307692307692307</v>
      </c>
      <c r="AB505" s="1">
        <v>10</v>
      </c>
      <c r="AC505" s="1">
        <v>0</v>
      </c>
      <c r="AD505" s="1">
        <v>1.7297297297297298</v>
      </c>
      <c r="AE505" s="1">
        <v>106.10000000000001</v>
      </c>
      <c r="AF505" s="5"/>
    </row>
    <row r="506" spans="1:32" ht="15" customHeight="1" x14ac:dyDescent="0.2">
      <c r="A506" t="s">
        <v>9</v>
      </c>
      <c r="B506" s="1">
        <v>2018</v>
      </c>
      <c r="C506" s="1">
        <v>6</v>
      </c>
      <c r="D506" s="1">
        <v>10</v>
      </c>
      <c r="E506" s="1"/>
      <c r="V506" s="1">
        <v>0</v>
      </c>
      <c r="W506" s="11">
        <v>0.56066176470588236</v>
      </c>
      <c r="X506" s="1">
        <v>12.5</v>
      </c>
      <c r="Y506" s="1">
        <v>1.0454545454545454</v>
      </c>
      <c r="Z506" s="1">
        <v>10</v>
      </c>
      <c r="AA506" s="1">
        <v>0.41509433962264153</v>
      </c>
      <c r="AB506" s="1">
        <v>10</v>
      </c>
      <c r="AC506" s="1">
        <v>0</v>
      </c>
      <c r="AD506" s="1">
        <v>1.7297297297297298</v>
      </c>
      <c r="AE506" s="1">
        <v>106.10000000000001</v>
      </c>
      <c r="AF506" s="5"/>
    </row>
    <row r="507" spans="1:32" ht="15" customHeight="1" x14ac:dyDescent="0.2">
      <c r="A507" t="s">
        <v>9</v>
      </c>
      <c r="B507" s="1">
        <v>2019</v>
      </c>
      <c r="C507" s="1">
        <v>7</v>
      </c>
      <c r="D507" s="1">
        <v>9</v>
      </c>
      <c r="E507" s="1"/>
      <c r="V507" s="1">
        <v>0</v>
      </c>
      <c r="W507" s="11">
        <v>0.55829326923076927</v>
      </c>
      <c r="X507" s="1">
        <v>12.5</v>
      </c>
      <c r="Y507" s="1">
        <v>1.0454545454545454</v>
      </c>
      <c r="Z507" s="1">
        <v>10</v>
      </c>
      <c r="AA507" s="1">
        <v>0.40740740740740738</v>
      </c>
      <c r="AB507" s="1">
        <v>10</v>
      </c>
      <c r="AC507" s="1">
        <v>0</v>
      </c>
      <c r="AD507" s="1">
        <v>1.7297297297297298</v>
      </c>
      <c r="AE507" s="1">
        <v>106.10000000000001</v>
      </c>
      <c r="AF507" s="5"/>
    </row>
    <row r="508" spans="1:32" ht="15" customHeight="1" x14ac:dyDescent="0.2">
      <c r="A508" t="s">
        <v>9</v>
      </c>
      <c r="B508" s="1">
        <v>2020</v>
      </c>
      <c r="C508" s="1">
        <v>5</v>
      </c>
      <c r="D508" s="1">
        <v>11</v>
      </c>
      <c r="E508" s="1"/>
      <c r="V508" s="1">
        <v>0</v>
      </c>
      <c r="W508" s="11">
        <v>0.55365566037735847</v>
      </c>
      <c r="X508" s="1">
        <v>12.5</v>
      </c>
      <c r="Y508" s="1">
        <v>1.0454545454545454</v>
      </c>
      <c r="Z508" s="1">
        <v>10</v>
      </c>
      <c r="AA508" s="1">
        <v>0.4</v>
      </c>
      <c r="AB508" s="1">
        <v>10</v>
      </c>
      <c r="AC508" s="1">
        <v>0</v>
      </c>
      <c r="AD508" s="1">
        <v>1.7297297297297298</v>
      </c>
      <c r="AE508" s="1">
        <v>106.10000000000001</v>
      </c>
      <c r="AF508" s="5"/>
    </row>
    <row r="509" spans="1:32" ht="15" customHeight="1" x14ac:dyDescent="0.2">
      <c r="A509" t="s">
        <v>9</v>
      </c>
      <c r="B509" s="1">
        <v>2021</v>
      </c>
      <c r="C509" s="1">
        <v>7</v>
      </c>
      <c r="D509" s="1">
        <v>10</v>
      </c>
      <c r="V509" s="1">
        <v>0</v>
      </c>
      <c r="W509" s="11">
        <v>0.55086705202312136</v>
      </c>
      <c r="X509" s="1">
        <v>12.5</v>
      </c>
      <c r="Y509" s="1">
        <v>1.0454545454545454</v>
      </c>
      <c r="Z509" s="1">
        <v>10</v>
      </c>
      <c r="AA509" s="1">
        <v>0.39285714285714285</v>
      </c>
      <c r="AB509" s="1">
        <v>7</v>
      </c>
      <c r="AC509" s="1">
        <v>0</v>
      </c>
      <c r="AD509" s="1">
        <v>1.7297297297297298</v>
      </c>
      <c r="AE509" s="1">
        <v>103.10000000000001</v>
      </c>
      <c r="AF509" s="5"/>
    </row>
    <row r="510" spans="1:32" ht="15" customHeight="1" x14ac:dyDescent="0.2">
      <c r="A510" t="s">
        <v>9</v>
      </c>
      <c r="B510" s="1">
        <v>2022</v>
      </c>
      <c r="C510" s="1">
        <v>5</v>
      </c>
      <c r="D510" s="1">
        <v>12</v>
      </c>
      <c r="V510" s="1">
        <v>0</v>
      </c>
      <c r="W510" s="11">
        <v>0.54591836734693877</v>
      </c>
      <c r="X510" s="1">
        <v>11.25</v>
      </c>
      <c r="Y510" s="1">
        <v>1.0454545454545454</v>
      </c>
      <c r="Z510" s="1">
        <v>10</v>
      </c>
      <c r="AA510" s="1">
        <v>0.38596491228070173</v>
      </c>
      <c r="AB510" s="1">
        <v>7</v>
      </c>
      <c r="AC510" s="1">
        <v>0</v>
      </c>
      <c r="AD510" s="1">
        <v>1.7297297297297298</v>
      </c>
      <c r="AE510" s="1">
        <v>101.85000000000001</v>
      </c>
      <c r="AF510" s="5"/>
    </row>
    <row r="511" spans="1:32" ht="15" customHeight="1" x14ac:dyDescent="0.2">
      <c r="A511" t="s">
        <v>10</v>
      </c>
      <c r="B511" s="1">
        <v>1966</v>
      </c>
      <c r="C511" s="1">
        <v>4</v>
      </c>
      <c r="D511" s="1">
        <v>9</v>
      </c>
      <c r="E511">
        <v>1</v>
      </c>
      <c r="U511" s="1"/>
      <c r="V511" s="1">
        <v>0</v>
      </c>
      <c r="W511" s="11">
        <v>0.32142857142857145</v>
      </c>
      <c r="X511" s="1">
        <v>0</v>
      </c>
      <c r="Y511" s="1">
        <v>0</v>
      </c>
      <c r="Z511" s="1">
        <v>0</v>
      </c>
      <c r="AA511" s="1">
        <v>0</v>
      </c>
      <c r="AB511" s="1">
        <v>0</v>
      </c>
      <c r="AC511" s="1">
        <v>0</v>
      </c>
      <c r="AD511" s="1" t="s">
        <v>88</v>
      </c>
      <c r="AE511" s="1">
        <v>0</v>
      </c>
      <c r="AF511" s="5"/>
    </row>
    <row r="512" spans="1:32" ht="15" customHeight="1" x14ac:dyDescent="0.2">
      <c r="A512" t="s">
        <v>10</v>
      </c>
      <c r="B512" s="1">
        <v>1967</v>
      </c>
      <c r="C512" s="1">
        <v>5</v>
      </c>
      <c r="D512" s="1">
        <v>7</v>
      </c>
      <c r="E512">
        <v>2</v>
      </c>
      <c r="R512">
        <v>1</v>
      </c>
      <c r="S512">
        <v>1</v>
      </c>
      <c r="V512" s="1">
        <v>0.2</v>
      </c>
      <c r="W512" s="11">
        <v>0.375</v>
      </c>
      <c r="X512" s="1">
        <v>0</v>
      </c>
      <c r="Y512" s="1">
        <v>0</v>
      </c>
      <c r="Z512" s="1">
        <v>0</v>
      </c>
      <c r="AA512" s="1">
        <v>0</v>
      </c>
      <c r="AB512" s="1">
        <v>0</v>
      </c>
      <c r="AC512" s="1">
        <v>0</v>
      </c>
      <c r="AD512" s="1" t="s">
        <v>88</v>
      </c>
      <c r="AE512" s="1">
        <v>0.2</v>
      </c>
      <c r="AF512" s="5"/>
    </row>
    <row r="513" spans="1:32" ht="15" customHeight="1" x14ac:dyDescent="0.2">
      <c r="A513" t="s">
        <v>10</v>
      </c>
      <c r="B513" s="1">
        <v>1968</v>
      </c>
      <c r="C513" s="1">
        <v>4</v>
      </c>
      <c r="D513" s="1">
        <v>8</v>
      </c>
      <c r="E513">
        <v>2</v>
      </c>
      <c r="R513">
        <v>1</v>
      </c>
      <c r="S513" s="1"/>
      <c r="V513" s="1">
        <v>0.1</v>
      </c>
      <c r="W513" s="11">
        <v>0.36904761904761907</v>
      </c>
      <c r="X513" s="1">
        <v>0</v>
      </c>
      <c r="Y513" s="1">
        <v>0</v>
      </c>
      <c r="Z513" s="1">
        <v>0</v>
      </c>
      <c r="AA513" s="1">
        <v>0</v>
      </c>
      <c r="AB513" s="1">
        <v>0</v>
      </c>
      <c r="AC513" s="1">
        <v>0</v>
      </c>
      <c r="AD513" s="1" t="s">
        <v>88</v>
      </c>
      <c r="AE513" s="1">
        <v>0.30000000000000004</v>
      </c>
      <c r="AF513" s="5"/>
    </row>
    <row r="514" spans="1:32" ht="15" customHeight="1" x14ac:dyDescent="0.2">
      <c r="A514" t="s">
        <v>10</v>
      </c>
      <c r="B514" s="1">
        <v>1969</v>
      </c>
      <c r="C514" s="1">
        <v>9</v>
      </c>
      <c r="D514" s="1">
        <v>4</v>
      </c>
      <c r="E514">
        <v>1</v>
      </c>
      <c r="V514" s="1">
        <v>0</v>
      </c>
      <c r="W514" s="11">
        <v>0.44642857142857145</v>
      </c>
      <c r="X514" s="1">
        <v>1</v>
      </c>
      <c r="Y514" s="1">
        <v>0</v>
      </c>
      <c r="Z514" s="1">
        <v>0</v>
      </c>
      <c r="AA514" s="1">
        <v>0</v>
      </c>
      <c r="AB514" s="1">
        <v>0</v>
      </c>
      <c r="AC514" s="1">
        <v>0</v>
      </c>
      <c r="AD514" s="1" t="s">
        <v>88</v>
      </c>
      <c r="AE514" s="1">
        <v>1.3</v>
      </c>
      <c r="AF514" s="5"/>
    </row>
    <row r="515" spans="1:32" ht="15" customHeight="1" x14ac:dyDescent="0.2">
      <c r="A515" t="s">
        <v>10</v>
      </c>
      <c r="B515" s="1">
        <v>1970</v>
      </c>
      <c r="C515" s="1">
        <v>10</v>
      </c>
      <c r="D515" s="1">
        <v>4</v>
      </c>
      <c r="F515">
        <v>1</v>
      </c>
      <c r="H515">
        <v>0</v>
      </c>
      <c r="I515">
        <v>1</v>
      </c>
      <c r="J515">
        <v>1</v>
      </c>
      <c r="R515" s="1"/>
      <c r="V515" s="1">
        <v>0</v>
      </c>
      <c r="W515" s="11">
        <v>0.5</v>
      </c>
      <c r="X515" s="1">
        <v>10</v>
      </c>
      <c r="Y515" s="1">
        <v>0</v>
      </c>
      <c r="Z515" s="1">
        <v>0</v>
      </c>
      <c r="AA515" s="1">
        <v>0.2</v>
      </c>
      <c r="AB515" s="1">
        <v>1</v>
      </c>
      <c r="AC515" s="1">
        <v>0</v>
      </c>
      <c r="AD515" s="1">
        <v>1</v>
      </c>
      <c r="AE515" s="1">
        <v>11.3</v>
      </c>
      <c r="AF515" s="5"/>
    </row>
    <row r="516" spans="1:32" ht="15" customHeight="1" x14ac:dyDescent="0.2">
      <c r="A516" t="s">
        <v>10</v>
      </c>
      <c r="B516" s="1">
        <v>1971</v>
      </c>
      <c r="C516" s="1">
        <v>7</v>
      </c>
      <c r="D516" s="1">
        <v>6</v>
      </c>
      <c r="E516">
        <v>1</v>
      </c>
      <c r="V516" s="1">
        <v>0</v>
      </c>
      <c r="W516" s="11">
        <v>0.50595238095238093</v>
      </c>
      <c r="X516" s="1">
        <v>10</v>
      </c>
      <c r="Y516" s="1">
        <v>0</v>
      </c>
      <c r="Z516" s="1">
        <v>0</v>
      </c>
      <c r="AA516" s="1">
        <v>0.16666666666666666</v>
      </c>
      <c r="AB516" s="1">
        <v>0</v>
      </c>
      <c r="AC516" s="1">
        <v>0</v>
      </c>
      <c r="AD516" s="1">
        <v>1</v>
      </c>
      <c r="AE516" s="1">
        <v>10.3</v>
      </c>
      <c r="AF516" s="5"/>
    </row>
    <row r="517" spans="1:32" ht="15" customHeight="1" x14ac:dyDescent="0.2">
      <c r="A517" t="s">
        <v>10</v>
      </c>
      <c r="B517" s="1">
        <v>1972</v>
      </c>
      <c r="C517" s="1">
        <v>8</v>
      </c>
      <c r="D517" s="1">
        <v>5</v>
      </c>
      <c r="E517">
        <v>1</v>
      </c>
      <c r="F517" s="1"/>
      <c r="H517" s="1"/>
      <c r="I517" s="1"/>
      <c r="J517" s="1"/>
      <c r="V517" s="1">
        <v>0</v>
      </c>
      <c r="W517" s="11">
        <v>0.52040816326530615</v>
      </c>
      <c r="X517" s="1">
        <v>10</v>
      </c>
      <c r="Y517" s="1">
        <v>0</v>
      </c>
      <c r="Z517" s="1">
        <v>0</v>
      </c>
      <c r="AA517" s="1">
        <v>0.14285714285714285</v>
      </c>
      <c r="AB517" s="1">
        <v>0</v>
      </c>
      <c r="AC517" s="1">
        <v>0</v>
      </c>
      <c r="AD517" s="1">
        <v>1</v>
      </c>
      <c r="AE517" s="1">
        <v>10.3</v>
      </c>
      <c r="AF517" s="5"/>
    </row>
    <row r="518" spans="1:32" ht="15" customHeight="1" x14ac:dyDescent="0.2">
      <c r="A518" t="s">
        <v>10</v>
      </c>
      <c r="B518" s="1">
        <v>1973</v>
      </c>
      <c r="C518" s="1">
        <v>6</v>
      </c>
      <c r="D518" s="1">
        <v>7</v>
      </c>
      <c r="E518">
        <v>1</v>
      </c>
      <c r="F518" s="1"/>
      <c r="G518" s="1"/>
      <c r="H518" s="1"/>
      <c r="I518" s="1"/>
      <c r="J518" s="1"/>
      <c r="V518" s="1">
        <v>0</v>
      </c>
      <c r="W518" s="11">
        <v>0.5133928571428571</v>
      </c>
      <c r="X518" s="1">
        <v>10</v>
      </c>
      <c r="Y518" s="1">
        <v>0</v>
      </c>
      <c r="Z518" s="1">
        <v>0</v>
      </c>
      <c r="AA518" s="1">
        <v>0.125</v>
      </c>
      <c r="AB518" s="1">
        <v>0</v>
      </c>
      <c r="AC518" s="1">
        <v>0</v>
      </c>
      <c r="AD518" s="1">
        <v>1</v>
      </c>
      <c r="AE518" s="1">
        <v>10.3</v>
      </c>
      <c r="AF518" s="5"/>
    </row>
    <row r="519" spans="1:32" ht="15" customHeight="1" x14ac:dyDescent="0.2">
      <c r="A519" t="s">
        <v>10</v>
      </c>
      <c r="B519" s="1">
        <v>1974</v>
      </c>
      <c r="C519" s="1">
        <v>7</v>
      </c>
      <c r="D519" s="1">
        <v>7</v>
      </c>
      <c r="E519" s="1"/>
      <c r="V519" s="1">
        <v>0</v>
      </c>
      <c r="W519" s="11">
        <v>0.51190476190476186</v>
      </c>
      <c r="X519" s="1">
        <v>10</v>
      </c>
      <c r="Y519" s="1">
        <v>0</v>
      </c>
      <c r="Z519" s="1">
        <v>0</v>
      </c>
      <c r="AA519" s="1">
        <v>0.1111111111111111</v>
      </c>
      <c r="AB519" s="1">
        <v>0</v>
      </c>
      <c r="AC519" s="1">
        <v>0</v>
      </c>
      <c r="AD519" s="1">
        <v>1</v>
      </c>
      <c r="AE519" s="1">
        <v>10.3</v>
      </c>
      <c r="AF519" s="5"/>
    </row>
    <row r="520" spans="1:32" ht="15" customHeight="1" x14ac:dyDescent="0.2">
      <c r="A520" t="s">
        <v>10</v>
      </c>
      <c r="B520" s="1">
        <v>1975</v>
      </c>
      <c r="C520" s="1">
        <v>7</v>
      </c>
      <c r="D520" s="1">
        <v>7</v>
      </c>
      <c r="V520" s="1">
        <v>0</v>
      </c>
      <c r="W520" s="11">
        <v>0.51071428571428568</v>
      </c>
      <c r="X520" s="1">
        <v>10</v>
      </c>
      <c r="Y520" s="1">
        <v>0</v>
      </c>
      <c r="Z520" s="1">
        <v>0</v>
      </c>
      <c r="AA520" s="1">
        <v>0.1</v>
      </c>
      <c r="AB520" s="1">
        <v>0</v>
      </c>
      <c r="AC520" s="1">
        <v>0</v>
      </c>
      <c r="AD520" s="1">
        <v>1</v>
      </c>
      <c r="AE520" s="1">
        <v>10.3</v>
      </c>
      <c r="AF520" s="5"/>
    </row>
    <row r="521" spans="1:32" ht="15" customHeight="1" x14ac:dyDescent="0.2">
      <c r="A521" t="s">
        <v>10</v>
      </c>
      <c r="B521" s="1">
        <v>1976</v>
      </c>
      <c r="C521" s="1">
        <v>6</v>
      </c>
      <c r="D521" s="1">
        <v>8</v>
      </c>
      <c r="U521">
        <v>1</v>
      </c>
      <c r="V521" s="1">
        <v>0.1</v>
      </c>
      <c r="W521" s="11">
        <v>0.50324675324675328</v>
      </c>
      <c r="X521" s="1">
        <v>10</v>
      </c>
      <c r="Y521" s="1">
        <v>0</v>
      </c>
      <c r="Z521" s="1">
        <v>0</v>
      </c>
      <c r="AA521" s="1">
        <v>9.0909090909090912E-2</v>
      </c>
      <c r="AB521" s="1">
        <v>0</v>
      </c>
      <c r="AC521" s="1">
        <v>0</v>
      </c>
      <c r="AD521" s="1">
        <v>1</v>
      </c>
      <c r="AE521" s="1">
        <v>10.4</v>
      </c>
      <c r="AF521" s="5"/>
    </row>
    <row r="522" spans="1:32" ht="15" customHeight="1" x14ac:dyDescent="0.2">
      <c r="A522" t="s">
        <v>10</v>
      </c>
      <c r="B522" s="1">
        <v>1977</v>
      </c>
      <c r="C522" s="1">
        <v>6</v>
      </c>
      <c r="D522" s="1">
        <v>8</v>
      </c>
      <c r="V522" s="1">
        <v>0</v>
      </c>
      <c r="W522" s="11">
        <v>0.49702380952380953</v>
      </c>
      <c r="X522" s="1">
        <v>5</v>
      </c>
      <c r="Y522" s="1">
        <v>0</v>
      </c>
      <c r="Z522" s="1">
        <v>0</v>
      </c>
      <c r="AA522" s="1">
        <v>8.3333333333333329E-2</v>
      </c>
      <c r="AB522" s="1">
        <v>0</v>
      </c>
      <c r="AC522" s="1">
        <v>0</v>
      </c>
      <c r="AD522" s="1">
        <v>1</v>
      </c>
      <c r="AE522" s="1">
        <v>5.4</v>
      </c>
      <c r="AF522" s="5"/>
    </row>
    <row r="523" spans="1:32" ht="15" customHeight="1" x14ac:dyDescent="0.2">
      <c r="A523" t="s">
        <v>10</v>
      </c>
      <c r="B523" s="1">
        <v>1978</v>
      </c>
      <c r="C523" s="1">
        <v>7</v>
      </c>
      <c r="D523" s="1">
        <v>9</v>
      </c>
      <c r="S523">
        <v>1</v>
      </c>
      <c r="V523" s="1">
        <v>0.1</v>
      </c>
      <c r="W523" s="11">
        <v>0.49184782608695654</v>
      </c>
      <c r="X523" s="1">
        <v>5</v>
      </c>
      <c r="Y523" s="1">
        <v>0</v>
      </c>
      <c r="Z523" s="1">
        <v>0</v>
      </c>
      <c r="AA523" s="1">
        <v>7.6923076923076927E-2</v>
      </c>
      <c r="AB523" s="1">
        <v>0</v>
      </c>
      <c r="AC523" s="1">
        <v>0</v>
      </c>
      <c r="AD523" s="1">
        <v>1</v>
      </c>
      <c r="AE523" s="1">
        <v>5.5</v>
      </c>
      <c r="AF523" s="5"/>
    </row>
    <row r="524" spans="1:32" ht="15" customHeight="1" x14ac:dyDescent="0.2">
      <c r="A524" t="s">
        <v>10</v>
      </c>
      <c r="B524" s="1">
        <v>1979</v>
      </c>
      <c r="C524" s="1">
        <v>2</v>
      </c>
      <c r="D524" s="1">
        <v>14</v>
      </c>
      <c r="R524" s="1"/>
      <c r="V524" s="1">
        <v>0</v>
      </c>
      <c r="W524" s="11">
        <v>0.46250000000000002</v>
      </c>
      <c r="X524" s="1">
        <v>4</v>
      </c>
      <c r="Y524" s="1">
        <v>0</v>
      </c>
      <c r="Z524" s="1">
        <v>0</v>
      </c>
      <c r="AA524" s="1">
        <v>7.1428571428571425E-2</v>
      </c>
      <c r="AB524" s="1">
        <v>0</v>
      </c>
      <c r="AC524" s="1">
        <v>0</v>
      </c>
      <c r="AD524" s="1">
        <v>1</v>
      </c>
      <c r="AE524" s="1">
        <v>4.5</v>
      </c>
      <c r="AF524" s="5"/>
    </row>
    <row r="525" spans="1:32" ht="15" customHeight="1" x14ac:dyDescent="0.2">
      <c r="A525" t="s">
        <v>10</v>
      </c>
      <c r="B525" s="1">
        <v>1980</v>
      </c>
      <c r="C525" s="1">
        <v>9</v>
      </c>
      <c r="D525" s="1">
        <v>7</v>
      </c>
      <c r="R525">
        <v>1</v>
      </c>
      <c r="V525" s="1">
        <v>0.1</v>
      </c>
      <c r="W525" s="11">
        <v>0.46990740740740738</v>
      </c>
      <c r="X525" s="1">
        <v>4</v>
      </c>
      <c r="Y525" s="1">
        <v>0</v>
      </c>
      <c r="Z525" s="1">
        <v>0</v>
      </c>
      <c r="AA525" s="1">
        <v>6.6666666666666666E-2</v>
      </c>
      <c r="AB525" s="1">
        <v>0</v>
      </c>
      <c r="AC525" s="1">
        <v>0</v>
      </c>
      <c r="AD525" s="1">
        <v>1</v>
      </c>
      <c r="AE525" s="1">
        <v>4.5999999999999996</v>
      </c>
      <c r="AF525" s="5"/>
    </row>
    <row r="526" spans="1:32" ht="15" customHeight="1" x14ac:dyDescent="0.2">
      <c r="A526" t="s">
        <v>10</v>
      </c>
      <c r="B526" s="1">
        <v>1981</v>
      </c>
      <c r="C526" s="1">
        <v>8</v>
      </c>
      <c r="D526" s="1">
        <v>8</v>
      </c>
      <c r="F526" s="1"/>
      <c r="G526" s="1"/>
      <c r="H526" s="1"/>
      <c r="I526" s="1"/>
      <c r="J526" s="1"/>
      <c r="L526" s="1"/>
      <c r="T526" s="1"/>
      <c r="V526" s="1">
        <v>0</v>
      </c>
      <c r="W526" s="11">
        <v>0.47198275862068967</v>
      </c>
      <c r="X526" s="1">
        <v>4</v>
      </c>
      <c r="Y526" s="1">
        <v>0</v>
      </c>
      <c r="Z526" s="1">
        <v>0</v>
      </c>
      <c r="AA526" s="1">
        <v>6.25E-2</v>
      </c>
      <c r="AB526" s="1">
        <v>0</v>
      </c>
      <c r="AC526" s="1">
        <v>0</v>
      </c>
      <c r="AD526" s="1">
        <v>1</v>
      </c>
      <c r="AE526" s="1">
        <v>4.5999999999999996</v>
      </c>
      <c r="AF526" s="5"/>
    </row>
    <row r="527" spans="1:32" ht="15" customHeight="1" x14ac:dyDescent="0.2">
      <c r="A527" t="s">
        <v>10</v>
      </c>
      <c r="B527" s="1">
        <v>1982</v>
      </c>
      <c r="C527" s="1">
        <v>4</v>
      </c>
      <c r="D527" s="1">
        <v>5</v>
      </c>
      <c r="F527">
        <v>1</v>
      </c>
      <c r="H527">
        <v>0</v>
      </c>
      <c r="I527">
        <v>1</v>
      </c>
      <c r="J527">
        <v>1</v>
      </c>
      <c r="V527" s="1">
        <v>0</v>
      </c>
      <c r="W527" s="11">
        <v>0.47095435684647302</v>
      </c>
      <c r="X527" s="1">
        <v>4</v>
      </c>
      <c r="Y527" s="1">
        <v>0</v>
      </c>
      <c r="Z527" s="1">
        <v>0</v>
      </c>
      <c r="AA527" s="1">
        <v>0.11764705882352941</v>
      </c>
      <c r="AB527" s="1">
        <v>0</v>
      </c>
      <c r="AC527" s="1">
        <v>0</v>
      </c>
      <c r="AD527" s="1">
        <v>1</v>
      </c>
      <c r="AE527" s="1">
        <v>4.5999999999999996</v>
      </c>
      <c r="AF527" s="5"/>
    </row>
    <row r="528" spans="1:32" ht="15" customHeight="1" x14ac:dyDescent="0.2">
      <c r="A528" t="s">
        <v>10</v>
      </c>
      <c r="B528" s="1">
        <v>1983</v>
      </c>
      <c r="C528" s="1">
        <v>9</v>
      </c>
      <c r="D528" s="1">
        <v>7</v>
      </c>
      <c r="F528" s="1">
        <v>1</v>
      </c>
      <c r="G528" s="1">
        <v>1</v>
      </c>
      <c r="H528" s="1">
        <v>0</v>
      </c>
      <c r="I528" s="1">
        <v>1</v>
      </c>
      <c r="J528" s="1">
        <v>2</v>
      </c>
      <c r="V528" s="1">
        <v>0.1</v>
      </c>
      <c r="W528" s="11">
        <v>0.4766536964980545</v>
      </c>
      <c r="X528" s="1">
        <v>5</v>
      </c>
      <c r="Y528" s="1">
        <v>0</v>
      </c>
      <c r="Z528" s="1">
        <v>0</v>
      </c>
      <c r="AA528" s="1">
        <v>0.16666666666666666</v>
      </c>
      <c r="AB528" s="1">
        <v>0</v>
      </c>
      <c r="AC528" s="1">
        <v>0</v>
      </c>
      <c r="AD528" s="1">
        <v>1.3333333333333333</v>
      </c>
      <c r="AE528" s="1">
        <v>5.7</v>
      </c>
      <c r="AF528" s="5"/>
    </row>
    <row r="529" spans="1:32" ht="15" customHeight="1" x14ac:dyDescent="0.2">
      <c r="A529" t="s">
        <v>10</v>
      </c>
      <c r="B529" s="1">
        <v>1984</v>
      </c>
      <c r="C529" s="1">
        <v>4</v>
      </c>
      <c r="D529" s="1">
        <v>11</v>
      </c>
      <c r="E529">
        <v>1</v>
      </c>
      <c r="F529" s="1"/>
      <c r="H529" s="1"/>
      <c r="I529" s="1"/>
      <c r="J529" s="1"/>
      <c r="P529" s="1"/>
      <c r="V529" s="1">
        <v>0</v>
      </c>
      <c r="W529" s="11">
        <v>0.46520146520146521</v>
      </c>
      <c r="X529" s="1">
        <v>4</v>
      </c>
      <c r="Y529" s="1">
        <v>0</v>
      </c>
      <c r="Z529" s="1">
        <v>0</v>
      </c>
      <c r="AA529" s="1">
        <v>0.15789473684210525</v>
      </c>
      <c r="AB529" s="1">
        <v>0</v>
      </c>
      <c r="AC529" s="1">
        <v>0</v>
      </c>
      <c r="AD529" s="1">
        <v>1.3333333333333333</v>
      </c>
      <c r="AE529" s="1">
        <v>4.7</v>
      </c>
      <c r="AF529" s="5"/>
    </row>
    <row r="530" spans="1:32" ht="15" customHeight="1" x14ac:dyDescent="0.2">
      <c r="A530" t="s">
        <v>10</v>
      </c>
      <c r="B530" s="1">
        <v>1985</v>
      </c>
      <c r="C530" s="1">
        <v>7</v>
      </c>
      <c r="D530" s="1">
        <v>9</v>
      </c>
      <c r="F530" s="1"/>
      <c r="H530" s="1"/>
      <c r="I530" s="1"/>
      <c r="J530" s="1"/>
      <c r="V530" s="1">
        <v>0</v>
      </c>
      <c r="W530" s="11">
        <v>0.46366782006920415</v>
      </c>
      <c r="X530" s="1">
        <v>4</v>
      </c>
      <c r="Y530" s="1">
        <v>0</v>
      </c>
      <c r="Z530" s="1">
        <v>0</v>
      </c>
      <c r="AA530" s="1">
        <v>0.15</v>
      </c>
      <c r="AB530" s="1">
        <v>0</v>
      </c>
      <c r="AC530" s="1">
        <v>0</v>
      </c>
      <c r="AD530" s="1">
        <v>1.3333333333333333</v>
      </c>
      <c r="AE530" s="1">
        <v>4.7</v>
      </c>
      <c r="AF530" s="5"/>
    </row>
    <row r="531" spans="1:32" ht="15" customHeight="1" x14ac:dyDescent="0.2">
      <c r="A531" t="s">
        <v>10</v>
      </c>
      <c r="B531" s="1">
        <v>1986</v>
      </c>
      <c r="C531" s="1">
        <v>5</v>
      </c>
      <c r="D531" s="1">
        <v>11</v>
      </c>
      <c r="V531" s="1">
        <v>0</v>
      </c>
      <c r="W531" s="11">
        <v>0.45573770491803278</v>
      </c>
      <c r="X531" s="1">
        <v>4</v>
      </c>
      <c r="Y531" s="1">
        <v>0</v>
      </c>
      <c r="Z531" s="1">
        <v>0</v>
      </c>
      <c r="AA531" s="1">
        <v>0.14285714285714285</v>
      </c>
      <c r="AB531" s="1">
        <v>0</v>
      </c>
      <c r="AC531" s="1">
        <v>0</v>
      </c>
      <c r="AD531" s="1">
        <v>1.3333333333333333</v>
      </c>
      <c r="AE531" s="1">
        <v>4.7</v>
      </c>
      <c r="AF531" s="5"/>
    </row>
    <row r="532" spans="1:32" ht="15" customHeight="1" x14ac:dyDescent="0.2">
      <c r="A532" t="s">
        <v>10</v>
      </c>
      <c r="B532" s="1">
        <v>1987</v>
      </c>
      <c r="C532" s="1">
        <v>4</v>
      </c>
      <c r="D532" s="1">
        <v>11</v>
      </c>
      <c r="F532" s="1"/>
      <c r="H532" s="1"/>
      <c r="I532" s="1"/>
      <c r="J532" s="1"/>
      <c r="O532" s="1"/>
      <c r="V532" s="1">
        <v>0</v>
      </c>
      <c r="W532" s="11">
        <v>0.44687500000000002</v>
      </c>
      <c r="X532" s="1">
        <v>1</v>
      </c>
      <c r="Y532" s="1">
        <v>0</v>
      </c>
      <c r="Z532" s="1">
        <v>0</v>
      </c>
      <c r="AA532" s="1">
        <v>0.13636363636363635</v>
      </c>
      <c r="AB532" s="1">
        <v>0</v>
      </c>
      <c r="AC532" s="1">
        <v>0</v>
      </c>
      <c r="AD532" s="1">
        <v>1.3333333333333333</v>
      </c>
      <c r="AE532" s="1">
        <v>1.7</v>
      </c>
      <c r="AF532" s="5"/>
    </row>
    <row r="533" spans="1:32" ht="15" customHeight="1" x14ac:dyDescent="0.2">
      <c r="A533" t="s">
        <v>10</v>
      </c>
      <c r="B533" s="1">
        <v>1988</v>
      </c>
      <c r="C533" s="1">
        <v>4</v>
      </c>
      <c r="D533" s="1">
        <v>12</v>
      </c>
      <c r="V533" s="1">
        <v>0</v>
      </c>
      <c r="W533" s="11">
        <v>0.4375</v>
      </c>
      <c r="X533" s="1">
        <v>1</v>
      </c>
      <c r="Y533" s="1">
        <v>0</v>
      </c>
      <c r="Z533" s="1">
        <v>0</v>
      </c>
      <c r="AA533" s="1">
        <v>0.13043478260869565</v>
      </c>
      <c r="AB533" s="1">
        <v>0</v>
      </c>
      <c r="AC533" s="1">
        <v>0</v>
      </c>
      <c r="AD533" s="1">
        <v>1.3333333333333333</v>
      </c>
      <c r="AE533" s="1">
        <v>1.7</v>
      </c>
      <c r="AF533" s="5"/>
    </row>
    <row r="534" spans="1:32" ht="15" customHeight="1" x14ac:dyDescent="0.2">
      <c r="A534" t="s">
        <v>10</v>
      </c>
      <c r="B534" s="1">
        <v>1989</v>
      </c>
      <c r="C534" s="1">
        <v>7</v>
      </c>
      <c r="D534" s="1">
        <v>9</v>
      </c>
      <c r="F534" s="1"/>
      <c r="H534" s="1"/>
      <c r="I534" s="1"/>
      <c r="J534" s="1"/>
      <c r="R534">
        <v>1</v>
      </c>
      <c r="V534" s="1">
        <v>0.1</v>
      </c>
      <c r="W534" s="11">
        <v>0.4375</v>
      </c>
      <c r="X534" s="1">
        <v>1</v>
      </c>
      <c r="Y534" s="1">
        <v>0</v>
      </c>
      <c r="Z534" s="1">
        <v>0</v>
      </c>
      <c r="AA534" s="1">
        <v>0.125</v>
      </c>
      <c r="AB534" s="1">
        <v>0</v>
      </c>
      <c r="AC534" s="1">
        <v>0</v>
      </c>
      <c r="AD534" s="1">
        <v>1.3333333333333333</v>
      </c>
      <c r="AE534" s="1">
        <v>1.7999999999999998</v>
      </c>
      <c r="AF534" s="5"/>
    </row>
    <row r="535" spans="1:32" ht="15" customHeight="1" x14ac:dyDescent="0.2">
      <c r="A535" t="s">
        <v>10</v>
      </c>
      <c r="B535" s="1">
        <v>1990</v>
      </c>
      <c r="C535" s="1">
        <v>6</v>
      </c>
      <c r="D535" s="1">
        <v>10</v>
      </c>
      <c r="V535" s="1">
        <v>0</v>
      </c>
      <c r="W535" s="11">
        <v>0.43478260869565216</v>
      </c>
      <c r="X535" s="1">
        <v>1</v>
      </c>
      <c r="Y535" s="1">
        <v>0</v>
      </c>
      <c r="Z535" s="1">
        <v>0</v>
      </c>
      <c r="AA535" s="1">
        <v>0.12</v>
      </c>
      <c r="AB535" s="1">
        <v>0</v>
      </c>
      <c r="AC535" s="1">
        <v>0</v>
      </c>
      <c r="AD535" s="1">
        <v>1.3333333333333333</v>
      </c>
      <c r="AE535" s="1">
        <v>1.7999999999999998</v>
      </c>
      <c r="AF535" s="5"/>
    </row>
    <row r="536" spans="1:32" ht="15" customHeight="1" x14ac:dyDescent="0.2">
      <c r="A536" t="s">
        <v>10</v>
      </c>
      <c r="B536" s="1">
        <v>1991</v>
      </c>
      <c r="C536" s="1">
        <v>12</v>
      </c>
      <c r="D536" s="1">
        <v>4</v>
      </c>
      <c r="F536">
        <v>1</v>
      </c>
      <c r="G536">
        <v>1</v>
      </c>
      <c r="H536">
        <v>1</v>
      </c>
      <c r="I536">
        <v>1</v>
      </c>
      <c r="J536">
        <v>3</v>
      </c>
      <c r="L536">
        <v>1</v>
      </c>
      <c r="T536">
        <v>1</v>
      </c>
      <c r="V536" s="1">
        <v>2.7</v>
      </c>
      <c r="W536" s="11">
        <v>0.44791666666666669</v>
      </c>
      <c r="X536" s="1">
        <v>1</v>
      </c>
      <c r="Y536" s="1">
        <v>0.25</v>
      </c>
      <c r="Z536" s="1">
        <v>0</v>
      </c>
      <c r="AA536" s="1">
        <v>0.15384615384615385</v>
      </c>
      <c r="AB536" s="1">
        <v>0</v>
      </c>
      <c r="AC536" s="1">
        <v>0</v>
      </c>
      <c r="AD536" s="1">
        <v>1.75</v>
      </c>
      <c r="AE536" s="1">
        <v>4.5</v>
      </c>
      <c r="AF536" s="5"/>
    </row>
    <row r="537" spans="1:32" ht="15" customHeight="1" x14ac:dyDescent="0.2">
      <c r="A537" t="s">
        <v>10</v>
      </c>
      <c r="B537" s="1">
        <v>1992</v>
      </c>
      <c r="C537" s="1">
        <v>5</v>
      </c>
      <c r="D537" s="1">
        <v>11</v>
      </c>
      <c r="V537" s="1">
        <v>0</v>
      </c>
      <c r="W537" s="11">
        <v>0.4425</v>
      </c>
      <c r="X537" s="1">
        <v>1</v>
      </c>
      <c r="Y537" s="1">
        <v>0.25</v>
      </c>
      <c r="Z537" s="1">
        <v>0</v>
      </c>
      <c r="AA537" s="1">
        <v>0.14814814814814814</v>
      </c>
      <c r="AB537" s="1">
        <v>0</v>
      </c>
      <c r="AC537" s="1">
        <v>0</v>
      </c>
      <c r="AD537" s="1">
        <v>1.75</v>
      </c>
      <c r="AE537" s="1">
        <v>4.5</v>
      </c>
      <c r="AF537" s="5"/>
    </row>
    <row r="538" spans="1:32" ht="15" customHeight="1" x14ac:dyDescent="0.2">
      <c r="A538" t="s">
        <v>10</v>
      </c>
      <c r="B538" s="1">
        <v>1993</v>
      </c>
      <c r="C538" s="1">
        <v>10</v>
      </c>
      <c r="D538" s="1">
        <v>6</v>
      </c>
      <c r="F538">
        <v>1</v>
      </c>
      <c r="G538">
        <v>1</v>
      </c>
      <c r="H538">
        <v>0</v>
      </c>
      <c r="I538">
        <v>1</v>
      </c>
      <c r="J538">
        <v>1</v>
      </c>
      <c r="V538" s="1">
        <v>0.1</v>
      </c>
      <c r="W538" s="11">
        <v>0.44951923076923078</v>
      </c>
      <c r="X538" s="1">
        <v>1</v>
      </c>
      <c r="Y538" s="1">
        <v>0.2</v>
      </c>
      <c r="Z538" s="1">
        <v>0</v>
      </c>
      <c r="AA538" s="1">
        <v>0.17857142857142858</v>
      </c>
      <c r="AB538" s="1">
        <v>0</v>
      </c>
      <c r="AC538" s="1">
        <v>0</v>
      </c>
      <c r="AD538" s="1">
        <v>1.6</v>
      </c>
      <c r="AE538" s="1">
        <v>4.5999999999999996</v>
      </c>
      <c r="AF538" s="5"/>
    </row>
    <row r="539" spans="1:32" ht="15" customHeight="1" x14ac:dyDescent="0.2">
      <c r="A539" t="s">
        <v>10</v>
      </c>
      <c r="B539" s="1">
        <v>1994</v>
      </c>
      <c r="C539" s="1">
        <v>9</v>
      </c>
      <c r="D539" s="1">
        <v>7</v>
      </c>
      <c r="F539">
        <v>1</v>
      </c>
      <c r="H539">
        <v>0</v>
      </c>
      <c r="I539">
        <v>1</v>
      </c>
      <c r="J539">
        <v>1</v>
      </c>
      <c r="P539">
        <v>1</v>
      </c>
      <c r="V539" s="1">
        <v>0.25</v>
      </c>
      <c r="W539" s="11">
        <v>0.45370370370370372</v>
      </c>
      <c r="X539" s="1">
        <v>4</v>
      </c>
      <c r="Y539" s="1">
        <v>0.16666666666666666</v>
      </c>
      <c r="Z539" s="1">
        <v>0</v>
      </c>
      <c r="AA539" s="1">
        <v>0.20689655172413793</v>
      </c>
      <c r="AB539" s="1">
        <v>1</v>
      </c>
      <c r="AC539" s="1">
        <v>0</v>
      </c>
      <c r="AD539" s="1">
        <v>1.5</v>
      </c>
      <c r="AE539" s="1">
        <v>8.85</v>
      </c>
      <c r="AF539" s="5"/>
    </row>
    <row r="540" spans="1:32" ht="15" customHeight="1" x14ac:dyDescent="0.2">
      <c r="A540" t="s">
        <v>10</v>
      </c>
      <c r="B540" s="1">
        <v>1995</v>
      </c>
      <c r="C540" s="1">
        <v>10</v>
      </c>
      <c r="D540" s="1">
        <v>6</v>
      </c>
      <c r="F540">
        <v>1</v>
      </c>
      <c r="H540">
        <v>0</v>
      </c>
      <c r="I540">
        <v>1</v>
      </c>
      <c r="J540">
        <v>1</v>
      </c>
      <c r="V540" s="1">
        <v>0</v>
      </c>
      <c r="W540" s="11">
        <v>0.45982142857142855</v>
      </c>
      <c r="X540" s="1">
        <v>4</v>
      </c>
      <c r="Y540" s="1">
        <v>0.14285714285714285</v>
      </c>
      <c r="Z540" s="1">
        <v>0</v>
      </c>
      <c r="AA540" s="1">
        <v>0.23333333333333334</v>
      </c>
      <c r="AB540" s="1">
        <v>1</v>
      </c>
      <c r="AC540" s="1">
        <v>0</v>
      </c>
      <c r="AD540" s="1">
        <v>1.4285714285714286</v>
      </c>
      <c r="AE540" s="1">
        <v>8.85</v>
      </c>
      <c r="AF540" s="5"/>
    </row>
    <row r="541" spans="1:32" ht="15" customHeight="1" x14ac:dyDescent="0.2">
      <c r="A541" t="s">
        <v>10</v>
      </c>
      <c r="B541" s="1">
        <v>1996</v>
      </c>
      <c r="C541" s="1">
        <v>5</v>
      </c>
      <c r="D541" s="1">
        <v>11</v>
      </c>
      <c r="V541" s="1">
        <v>0</v>
      </c>
      <c r="W541" s="11">
        <v>0.45474137931034481</v>
      </c>
      <c r="X541" s="1">
        <v>4</v>
      </c>
      <c r="Y541" s="1">
        <v>0.14285714285714285</v>
      </c>
      <c r="Z541" s="1">
        <v>0</v>
      </c>
      <c r="AA541" s="1">
        <v>0.22580645161290322</v>
      </c>
      <c r="AB541" s="1">
        <v>1</v>
      </c>
      <c r="AC541" s="1">
        <v>0</v>
      </c>
      <c r="AD541" s="1">
        <v>1.4285714285714286</v>
      </c>
      <c r="AE541" s="1">
        <v>8.85</v>
      </c>
      <c r="AF541" s="5"/>
    </row>
    <row r="542" spans="1:32" ht="15" customHeight="1" x14ac:dyDescent="0.2">
      <c r="A542" t="s">
        <v>10</v>
      </c>
      <c r="B542" s="1">
        <v>1997</v>
      </c>
      <c r="C542" s="1">
        <v>9</v>
      </c>
      <c r="D542" s="1">
        <v>7</v>
      </c>
      <c r="F542">
        <v>1</v>
      </c>
      <c r="H542">
        <v>0</v>
      </c>
      <c r="I542">
        <v>1</v>
      </c>
      <c r="J542">
        <v>1</v>
      </c>
      <c r="O542">
        <v>1</v>
      </c>
      <c r="V542" s="1">
        <v>0.5</v>
      </c>
      <c r="W542" s="11">
        <v>0.45833333333333331</v>
      </c>
      <c r="X542" s="1">
        <v>4</v>
      </c>
      <c r="Y542" s="1">
        <v>0.125</v>
      </c>
      <c r="Z542" s="1">
        <v>0</v>
      </c>
      <c r="AA542" s="1">
        <v>0.25</v>
      </c>
      <c r="AB542" s="1">
        <v>3</v>
      </c>
      <c r="AC542" s="1">
        <v>0</v>
      </c>
      <c r="AD542" s="1">
        <v>1.375</v>
      </c>
      <c r="AE542" s="1">
        <v>11.35</v>
      </c>
      <c r="AF542" s="5"/>
    </row>
    <row r="543" spans="1:32" ht="15" customHeight="1" x14ac:dyDescent="0.2">
      <c r="A543" t="s">
        <v>10</v>
      </c>
      <c r="B543" s="1">
        <v>1998</v>
      </c>
      <c r="C543" s="1">
        <v>5</v>
      </c>
      <c r="D543" s="1">
        <v>11</v>
      </c>
      <c r="V543" s="1">
        <v>0</v>
      </c>
      <c r="W543" s="11">
        <v>0.4536290322580645</v>
      </c>
      <c r="X543" s="1">
        <v>4</v>
      </c>
      <c r="Y543" s="1">
        <v>0.125</v>
      </c>
      <c r="Z543" s="1">
        <v>0</v>
      </c>
      <c r="AA543" s="1">
        <v>0.24242424242424243</v>
      </c>
      <c r="AB543" s="1">
        <v>1</v>
      </c>
      <c r="AC543" s="1">
        <v>0</v>
      </c>
      <c r="AD543" s="1">
        <v>1.375</v>
      </c>
      <c r="AE543" s="1">
        <v>9.35</v>
      </c>
      <c r="AF543" s="5"/>
    </row>
    <row r="544" spans="1:32" ht="15" customHeight="1" x14ac:dyDescent="0.2">
      <c r="A544" t="s">
        <v>10</v>
      </c>
      <c r="B544" s="1">
        <v>1999</v>
      </c>
      <c r="C544" s="1">
        <v>8</v>
      </c>
      <c r="D544" s="1">
        <v>8</v>
      </c>
      <c r="F544">
        <v>1</v>
      </c>
      <c r="H544">
        <v>0</v>
      </c>
      <c r="I544">
        <v>1</v>
      </c>
      <c r="J544">
        <v>1</v>
      </c>
      <c r="V544" s="1">
        <v>0</v>
      </c>
      <c r="W544" s="11">
        <v>0.455078125</v>
      </c>
      <c r="X544" s="1">
        <v>4</v>
      </c>
      <c r="Y544" s="1">
        <v>0.1111111111111111</v>
      </c>
      <c r="Z544" s="1">
        <v>0</v>
      </c>
      <c r="AA544" s="1">
        <v>0.26470588235294118</v>
      </c>
      <c r="AB544" s="1">
        <v>3</v>
      </c>
      <c r="AC544" s="1">
        <v>0</v>
      </c>
      <c r="AD544" s="1">
        <v>1.3333333333333333</v>
      </c>
      <c r="AE544" s="1">
        <v>11.35</v>
      </c>
      <c r="AF544" s="5"/>
    </row>
    <row r="545" spans="1:32" ht="15" customHeight="1" x14ac:dyDescent="0.2">
      <c r="A545" t="s">
        <v>10</v>
      </c>
      <c r="B545" s="1">
        <v>2000</v>
      </c>
      <c r="C545" s="1">
        <v>9</v>
      </c>
      <c r="D545" s="1">
        <v>7</v>
      </c>
      <c r="S545" s="1"/>
      <c r="V545" s="1">
        <v>0</v>
      </c>
      <c r="W545" s="11">
        <v>0.45833333333333331</v>
      </c>
      <c r="X545" s="1">
        <v>4</v>
      </c>
      <c r="Y545" s="1">
        <v>0.1111111111111111</v>
      </c>
      <c r="Z545" s="1">
        <v>0</v>
      </c>
      <c r="AA545" s="1">
        <v>0.25714285714285712</v>
      </c>
      <c r="AB545" s="1">
        <v>3</v>
      </c>
      <c r="AC545" s="1">
        <v>0</v>
      </c>
      <c r="AD545" s="1">
        <v>1.3333333333333333</v>
      </c>
      <c r="AE545" s="1">
        <v>11.35</v>
      </c>
      <c r="AF545" s="5"/>
    </row>
    <row r="546" spans="1:32" ht="15" customHeight="1" x14ac:dyDescent="0.2">
      <c r="A546" t="s">
        <v>10</v>
      </c>
      <c r="B546" s="1">
        <v>2001</v>
      </c>
      <c r="C546" s="1">
        <v>2</v>
      </c>
      <c r="D546" s="1">
        <v>14</v>
      </c>
      <c r="F546" s="1"/>
      <c r="H546" s="1"/>
      <c r="I546" s="1"/>
      <c r="J546" s="1"/>
      <c r="U546" s="1"/>
      <c r="V546" s="1">
        <v>0</v>
      </c>
      <c r="W546" s="11">
        <v>0.4485294117647059</v>
      </c>
      <c r="X546" s="1">
        <v>1</v>
      </c>
      <c r="Y546" s="1">
        <v>0.1111111111111111</v>
      </c>
      <c r="Z546" s="1">
        <v>0</v>
      </c>
      <c r="AA546" s="1">
        <v>0.25</v>
      </c>
      <c r="AB546" s="1">
        <v>3</v>
      </c>
      <c r="AC546" s="1">
        <v>0</v>
      </c>
      <c r="AD546" s="1">
        <v>1.3333333333333333</v>
      </c>
      <c r="AE546" s="1">
        <v>8.35</v>
      </c>
      <c r="AF546" s="5"/>
    </row>
    <row r="547" spans="1:32" ht="15" customHeight="1" x14ac:dyDescent="0.2">
      <c r="A547" t="s">
        <v>10</v>
      </c>
      <c r="B547" s="1">
        <v>2002</v>
      </c>
      <c r="C547" s="1">
        <v>3</v>
      </c>
      <c r="D547" s="1">
        <v>13</v>
      </c>
      <c r="V547" s="1">
        <v>0</v>
      </c>
      <c r="W547" s="11">
        <v>0.44107142857142856</v>
      </c>
      <c r="X547" s="1">
        <v>1</v>
      </c>
      <c r="Y547" s="1">
        <v>0.1111111111111111</v>
      </c>
      <c r="Z547" s="1">
        <v>0</v>
      </c>
      <c r="AA547" s="1">
        <v>0.24324324324324326</v>
      </c>
      <c r="AB547" s="1">
        <v>1</v>
      </c>
      <c r="AC547" s="1">
        <v>0</v>
      </c>
      <c r="AD547" s="1">
        <v>1.3333333333333333</v>
      </c>
      <c r="AE547" s="1">
        <v>6.35</v>
      </c>
      <c r="AF547" s="5"/>
    </row>
    <row r="548" spans="1:32" ht="15" customHeight="1" x14ac:dyDescent="0.2">
      <c r="A548" t="s">
        <v>10</v>
      </c>
      <c r="B548" s="1">
        <v>2003</v>
      </c>
      <c r="C548" s="1">
        <v>5</v>
      </c>
      <c r="D548" s="1">
        <v>11</v>
      </c>
      <c r="V548" s="1">
        <v>0</v>
      </c>
      <c r="W548" s="11">
        <v>0.4375</v>
      </c>
      <c r="X548" s="1">
        <v>1</v>
      </c>
      <c r="Y548" s="1">
        <v>0.1111111111111111</v>
      </c>
      <c r="Z548" s="1">
        <v>0</v>
      </c>
      <c r="AA548" s="1">
        <v>0.23684210526315788</v>
      </c>
      <c r="AB548" s="1">
        <v>1</v>
      </c>
      <c r="AC548" s="1">
        <v>0</v>
      </c>
      <c r="AD548" s="1">
        <v>1.3333333333333333</v>
      </c>
      <c r="AE548" s="1">
        <v>6.35</v>
      </c>
      <c r="AF548" s="5"/>
    </row>
    <row r="549" spans="1:32" ht="15" customHeight="1" x14ac:dyDescent="0.2">
      <c r="A549" t="s">
        <v>10</v>
      </c>
      <c r="B549" s="1">
        <v>2004</v>
      </c>
      <c r="C549" s="1">
        <v>6</v>
      </c>
      <c r="D549" s="1">
        <v>10</v>
      </c>
      <c r="F549" s="1"/>
      <c r="H549" s="1"/>
      <c r="I549" s="1"/>
      <c r="J549" s="1"/>
      <c r="V549" s="1">
        <v>0</v>
      </c>
      <c r="W549" s="11">
        <v>0.4358108108108108</v>
      </c>
      <c r="X549" s="1">
        <v>1</v>
      </c>
      <c r="Y549" s="1">
        <v>0.1111111111111111</v>
      </c>
      <c r="Z549" s="1">
        <v>0</v>
      </c>
      <c r="AA549" s="1">
        <v>0.23076923076923078</v>
      </c>
      <c r="AB549" s="1">
        <v>1</v>
      </c>
      <c r="AC549" s="1">
        <v>0</v>
      </c>
      <c r="AD549" s="1">
        <v>1.3333333333333333</v>
      </c>
      <c r="AE549" s="1">
        <v>6.35</v>
      </c>
      <c r="AF549" s="5"/>
    </row>
    <row r="550" spans="1:32" ht="15" customHeight="1" x14ac:dyDescent="0.2">
      <c r="A550" t="s">
        <v>10</v>
      </c>
      <c r="B550" s="1">
        <v>2005</v>
      </c>
      <c r="C550" s="1">
        <v>5</v>
      </c>
      <c r="D550" s="1">
        <v>11</v>
      </c>
      <c r="V550" s="1">
        <v>0</v>
      </c>
      <c r="W550" s="11">
        <v>0.43256578947368424</v>
      </c>
      <c r="X550" s="1">
        <v>1</v>
      </c>
      <c r="Y550" s="1">
        <v>0.1111111111111111</v>
      </c>
      <c r="Z550" s="1">
        <v>0</v>
      </c>
      <c r="AA550" s="1">
        <v>0.22500000000000001</v>
      </c>
      <c r="AB550" s="1">
        <v>1</v>
      </c>
      <c r="AC550" s="1">
        <v>0</v>
      </c>
      <c r="AD550" s="1">
        <v>1.3333333333333333</v>
      </c>
      <c r="AE550" s="1">
        <v>6.35</v>
      </c>
      <c r="AF550" s="5"/>
    </row>
    <row r="551" spans="1:32" ht="15" customHeight="1" x14ac:dyDescent="0.2">
      <c r="A551" t="s">
        <v>10</v>
      </c>
      <c r="B551" s="1">
        <v>2006</v>
      </c>
      <c r="C551" s="1">
        <v>3</v>
      </c>
      <c r="D551" s="1">
        <v>13</v>
      </c>
      <c r="F551" s="1"/>
      <c r="H551" s="1"/>
      <c r="I551" s="1"/>
      <c r="J551" s="1"/>
      <c r="V551" s="1">
        <v>0</v>
      </c>
      <c r="W551" s="11">
        <v>0.42628205128205127</v>
      </c>
      <c r="X551" s="1">
        <v>1</v>
      </c>
      <c r="Y551" s="1">
        <v>0.1111111111111111</v>
      </c>
      <c r="Z551" s="1">
        <v>0</v>
      </c>
      <c r="AA551" s="1">
        <v>0.21951219512195122</v>
      </c>
      <c r="AB551" s="1">
        <v>1</v>
      </c>
      <c r="AC551" s="1">
        <v>0</v>
      </c>
      <c r="AD551" s="1">
        <v>1.3333333333333333</v>
      </c>
      <c r="AE551" s="1">
        <v>6.35</v>
      </c>
      <c r="AF551" s="5"/>
    </row>
    <row r="552" spans="1:32" ht="15" customHeight="1" x14ac:dyDescent="0.2">
      <c r="A552" t="s">
        <v>10</v>
      </c>
      <c r="B552" s="1">
        <v>2007</v>
      </c>
      <c r="C552" s="1">
        <v>7</v>
      </c>
      <c r="D552" s="1">
        <v>9</v>
      </c>
      <c r="V552" s="1">
        <v>0</v>
      </c>
      <c r="W552" s="11">
        <v>0.42656250000000001</v>
      </c>
      <c r="X552" s="1">
        <v>1</v>
      </c>
      <c r="Y552" s="1">
        <v>0.1111111111111111</v>
      </c>
      <c r="Z552" s="1">
        <v>0</v>
      </c>
      <c r="AA552" s="1">
        <v>0.21428571428571427</v>
      </c>
      <c r="AB552" s="1">
        <v>1</v>
      </c>
      <c r="AC552" s="1">
        <v>0</v>
      </c>
      <c r="AD552" s="1">
        <v>1.3333333333333333</v>
      </c>
      <c r="AE552" s="1">
        <v>6.35</v>
      </c>
      <c r="AF552" s="5"/>
    </row>
    <row r="553" spans="1:32" ht="15" customHeight="1" x14ac:dyDescent="0.2">
      <c r="A553" t="s">
        <v>10</v>
      </c>
      <c r="B553" s="1">
        <v>2008</v>
      </c>
      <c r="C553" s="1">
        <v>0</v>
      </c>
      <c r="D553" s="1">
        <v>16</v>
      </c>
      <c r="V553" s="1">
        <v>0</v>
      </c>
      <c r="W553" s="11">
        <v>0.41615853658536583</v>
      </c>
      <c r="X553" s="1">
        <v>1</v>
      </c>
      <c r="Y553" s="1">
        <v>0.1111111111111111</v>
      </c>
      <c r="Z553" s="1">
        <v>0</v>
      </c>
      <c r="AA553" s="1">
        <v>0.20930232558139536</v>
      </c>
      <c r="AB553" s="1">
        <v>1</v>
      </c>
      <c r="AC553" s="1">
        <v>0</v>
      </c>
      <c r="AD553" s="1">
        <v>1.3333333333333333</v>
      </c>
      <c r="AE553" s="1">
        <v>6.35</v>
      </c>
      <c r="AF553" s="5"/>
    </row>
    <row r="554" spans="1:32" ht="15" customHeight="1" x14ac:dyDescent="0.2">
      <c r="A554" t="s">
        <v>10</v>
      </c>
      <c r="B554" s="1">
        <v>2009</v>
      </c>
      <c r="C554" s="1">
        <v>2</v>
      </c>
      <c r="D554" s="1">
        <v>14</v>
      </c>
      <c r="E554" s="1"/>
      <c r="V554" s="1">
        <v>0</v>
      </c>
      <c r="W554" s="11">
        <v>0.40922619047619047</v>
      </c>
      <c r="X554" s="1">
        <v>1</v>
      </c>
      <c r="Y554" s="1">
        <v>0.1111111111111111</v>
      </c>
      <c r="Z554" s="1">
        <v>0</v>
      </c>
      <c r="AA554" s="1">
        <v>0.20454545454545456</v>
      </c>
      <c r="AB554" s="1">
        <v>1</v>
      </c>
      <c r="AC554" s="1">
        <v>0</v>
      </c>
      <c r="AD554" s="1">
        <v>1.3333333333333333</v>
      </c>
      <c r="AE554" s="1">
        <v>6.35</v>
      </c>
      <c r="AF554" s="5"/>
    </row>
    <row r="555" spans="1:32" ht="15" customHeight="1" x14ac:dyDescent="0.2">
      <c r="A555" t="s">
        <v>10</v>
      </c>
      <c r="B555" s="1">
        <v>2010</v>
      </c>
      <c r="C555" s="1">
        <v>6</v>
      </c>
      <c r="D555" s="1">
        <v>10</v>
      </c>
      <c r="S555">
        <v>1</v>
      </c>
      <c r="V555" s="1">
        <v>0.1</v>
      </c>
      <c r="W555" s="11">
        <v>0.40843023255813954</v>
      </c>
      <c r="X555" s="1">
        <v>1</v>
      </c>
      <c r="Y555" s="1">
        <v>0.1111111111111111</v>
      </c>
      <c r="Z555" s="1">
        <v>0</v>
      </c>
      <c r="AA555" s="1">
        <v>0.2</v>
      </c>
      <c r="AB555" s="1">
        <v>1</v>
      </c>
      <c r="AC555" s="1">
        <v>0</v>
      </c>
      <c r="AD555" s="1">
        <v>1.3333333333333333</v>
      </c>
      <c r="AE555" s="1">
        <v>6.4499999999999993</v>
      </c>
      <c r="AF555" s="5"/>
    </row>
    <row r="556" spans="1:32" ht="15" customHeight="1" x14ac:dyDescent="0.2">
      <c r="A556" t="s">
        <v>10</v>
      </c>
      <c r="B556" s="1">
        <v>2011</v>
      </c>
      <c r="C556" s="1">
        <v>10</v>
      </c>
      <c r="D556" s="1">
        <v>6</v>
      </c>
      <c r="E556" s="1"/>
      <c r="F556">
        <v>1</v>
      </c>
      <c r="H556">
        <v>0</v>
      </c>
      <c r="I556">
        <v>1</v>
      </c>
      <c r="J556">
        <v>1</v>
      </c>
      <c r="U556">
        <v>1</v>
      </c>
      <c r="V556" s="1">
        <v>0.1</v>
      </c>
      <c r="W556" s="11">
        <v>0.41335227272727271</v>
      </c>
      <c r="X556" s="1">
        <v>1</v>
      </c>
      <c r="Y556" s="1">
        <v>0.1</v>
      </c>
      <c r="Z556" s="1">
        <v>0</v>
      </c>
      <c r="AA556" s="1">
        <v>0.21739130434782608</v>
      </c>
      <c r="AB556" s="1">
        <v>1</v>
      </c>
      <c r="AC556" s="1">
        <v>0</v>
      </c>
      <c r="AD556" s="1">
        <v>1.3</v>
      </c>
      <c r="AE556" s="1">
        <v>6.5499999999999989</v>
      </c>
      <c r="AF556" s="5"/>
    </row>
    <row r="557" spans="1:32" ht="15" customHeight="1" x14ac:dyDescent="0.2">
      <c r="A557" t="s">
        <v>10</v>
      </c>
      <c r="B557" s="1">
        <v>2012</v>
      </c>
      <c r="C557" s="1">
        <v>4</v>
      </c>
      <c r="D557" s="1">
        <v>12</v>
      </c>
      <c r="F557" s="1"/>
      <c r="G557" s="1"/>
      <c r="H557" s="1"/>
      <c r="I557" s="1"/>
      <c r="J557" s="1"/>
      <c r="K557" s="1"/>
      <c r="M557" s="1"/>
      <c r="O557" s="1"/>
      <c r="V557" s="1">
        <v>0</v>
      </c>
      <c r="W557" s="11">
        <v>0.40972222222222221</v>
      </c>
      <c r="X557" s="1">
        <v>1</v>
      </c>
      <c r="Y557" s="1">
        <v>0.1</v>
      </c>
      <c r="Z557" s="1">
        <v>0</v>
      </c>
      <c r="AA557" s="1">
        <v>0.21276595744680851</v>
      </c>
      <c r="AB557" s="1">
        <v>1</v>
      </c>
      <c r="AC557" s="1">
        <v>0</v>
      </c>
      <c r="AD557" s="1">
        <v>1.3</v>
      </c>
      <c r="AE557" s="1">
        <v>6.5499999999999989</v>
      </c>
      <c r="AF557" s="5"/>
    </row>
    <row r="558" spans="1:32" ht="15" customHeight="1" x14ac:dyDescent="0.2">
      <c r="A558" t="s">
        <v>10</v>
      </c>
      <c r="B558" s="1">
        <v>2013</v>
      </c>
      <c r="C558" s="1">
        <v>7</v>
      </c>
      <c r="D558" s="1">
        <v>9</v>
      </c>
      <c r="E558" s="1"/>
      <c r="F558" s="1"/>
      <c r="G558" s="1"/>
      <c r="H558" s="1"/>
      <c r="I558" s="1"/>
      <c r="J558" s="1"/>
      <c r="K558" s="1"/>
      <c r="M558" s="1"/>
      <c r="V558" s="1">
        <v>0</v>
      </c>
      <c r="W558" s="11">
        <v>0.41032608695652173</v>
      </c>
      <c r="X558" s="1">
        <v>1</v>
      </c>
      <c r="Y558" s="1">
        <v>0.1</v>
      </c>
      <c r="Z558" s="1">
        <v>0</v>
      </c>
      <c r="AA558" s="1">
        <v>0.20833333333333334</v>
      </c>
      <c r="AB558" s="1">
        <v>1</v>
      </c>
      <c r="AC558" s="1">
        <v>0</v>
      </c>
      <c r="AD558" s="1">
        <v>1.3</v>
      </c>
      <c r="AE558" s="1">
        <v>6.5499999999999989</v>
      </c>
      <c r="AF558" s="5"/>
    </row>
    <row r="559" spans="1:32" ht="15" customHeight="1" x14ac:dyDescent="0.2">
      <c r="A559" t="s">
        <v>10</v>
      </c>
      <c r="B559" s="1">
        <v>2014</v>
      </c>
      <c r="C559" s="1">
        <v>11</v>
      </c>
      <c r="D559" s="1">
        <v>5</v>
      </c>
      <c r="F559">
        <v>1</v>
      </c>
      <c r="H559">
        <v>0</v>
      </c>
      <c r="I559">
        <v>1</v>
      </c>
      <c r="J559">
        <v>1</v>
      </c>
      <c r="V559" s="1">
        <v>0</v>
      </c>
      <c r="W559" s="11">
        <v>0.41622340425531917</v>
      </c>
      <c r="X559" s="1">
        <v>1</v>
      </c>
      <c r="Y559" s="1">
        <v>9.0909090909090912E-2</v>
      </c>
      <c r="Z559" s="1">
        <v>0</v>
      </c>
      <c r="AA559" s="1">
        <v>0.22448979591836735</v>
      </c>
      <c r="AB559" s="1">
        <v>1</v>
      </c>
      <c r="AC559" s="1">
        <v>0</v>
      </c>
      <c r="AD559" s="1">
        <v>1.2727272727272727</v>
      </c>
      <c r="AE559" s="1">
        <v>6.5499999999999989</v>
      </c>
      <c r="AF559" s="5"/>
    </row>
    <row r="560" spans="1:32" ht="15" customHeight="1" x14ac:dyDescent="0.2">
      <c r="A560" t="s">
        <v>10</v>
      </c>
      <c r="B560" s="1">
        <v>2015</v>
      </c>
      <c r="C560" s="1">
        <v>7</v>
      </c>
      <c r="D560" s="1">
        <v>9</v>
      </c>
      <c r="V560" s="1">
        <v>0</v>
      </c>
      <c r="W560" s="11">
        <v>0.41666666666666669</v>
      </c>
      <c r="X560" s="1">
        <v>1</v>
      </c>
      <c r="Y560" s="1">
        <v>9.0909090909090912E-2</v>
      </c>
      <c r="Z560" s="1">
        <v>0</v>
      </c>
      <c r="AA560" s="1">
        <v>0.22</v>
      </c>
      <c r="AB560" s="1">
        <v>1</v>
      </c>
      <c r="AC560" s="1">
        <v>0</v>
      </c>
      <c r="AD560" s="1">
        <v>1.2727272727272727</v>
      </c>
      <c r="AE560" s="1">
        <v>6.5499999999999989</v>
      </c>
      <c r="AF560" s="5"/>
    </row>
    <row r="561" spans="1:32" ht="15" customHeight="1" x14ac:dyDescent="0.2">
      <c r="A561" t="s">
        <v>10</v>
      </c>
      <c r="B561" s="1">
        <v>2016</v>
      </c>
      <c r="C561" s="1">
        <v>9</v>
      </c>
      <c r="D561" s="1">
        <v>7</v>
      </c>
      <c r="F561">
        <v>1</v>
      </c>
      <c r="H561">
        <v>0</v>
      </c>
      <c r="I561">
        <v>1</v>
      </c>
      <c r="J561">
        <v>1</v>
      </c>
      <c r="V561" s="1">
        <v>0</v>
      </c>
      <c r="W561" s="11">
        <v>0.41964285714285715</v>
      </c>
      <c r="X561" s="1">
        <v>1</v>
      </c>
      <c r="Y561" s="1">
        <v>8.3333333333333329E-2</v>
      </c>
      <c r="Z561" s="1">
        <v>0</v>
      </c>
      <c r="AA561" s="1">
        <v>0.23529411764705882</v>
      </c>
      <c r="AB561" s="1">
        <v>1</v>
      </c>
      <c r="AC561" s="1">
        <v>0</v>
      </c>
      <c r="AD561" s="1">
        <v>1.25</v>
      </c>
      <c r="AE561" s="1">
        <v>6.5499999999999989</v>
      </c>
      <c r="AF561" s="5"/>
    </row>
    <row r="562" spans="1:32" ht="15" customHeight="1" x14ac:dyDescent="0.2">
      <c r="A562" t="s">
        <v>10</v>
      </c>
      <c r="B562" s="1">
        <v>2017</v>
      </c>
      <c r="C562" s="1">
        <v>9</v>
      </c>
      <c r="D562" s="1">
        <v>7</v>
      </c>
      <c r="E562" s="1"/>
      <c r="R562" s="1"/>
      <c r="V562" s="1">
        <v>0</v>
      </c>
      <c r="W562" s="11">
        <v>0.42249999999999999</v>
      </c>
      <c r="X562" s="1">
        <v>1</v>
      </c>
      <c r="Y562" s="1">
        <v>8.3333333333333329E-2</v>
      </c>
      <c r="Z562" s="1">
        <v>0</v>
      </c>
      <c r="AA562" s="1">
        <v>0.23076923076923078</v>
      </c>
      <c r="AB562" s="1">
        <v>1</v>
      </c>
      <c r="AC562" s="1">
        <v>0</v>
      </c>
      <c r="AD562" s="1">
        <v>1.25</v>
      </c>
      <c r="AE562" s="1">
        <v>6.5499999999999989</v>
      </c>
      <c r="AF562" s="5"/>
    </row>
    <row r="563" spans="1:32" ht="15" customHeight="1" x14ac:dyDescent="0.2">
      <c r="A563" t="s">
        <v>10</v>
      </c>
      <c r="B563" s="1">
        <v>2018</v>
      </c>
      <c r="C563" s="1">
        <v>6</v>
      </c>
      <c r="D563" s="1">
        <v>10</v>
      </c>
      <c r="F563" s="1"/>
      <c r="G563" s="1"/>
      <c r="J563" s="1"/>
      <c r="S563" s="1"/>
      <c r="V563" s="1">
        <v>0</v>
      </c>
      <c r="W563" s="11">
        <v>0.42156862745098039</v>
      </c>
      <c r="X563" s="1">
        <v>1</v>
      </c>
      <c r="Y563" s="1">
        <v>8.3333333333333329E-2</v>
      </c>
      <c r="Z563" s="1">
        <v>0</v>
      </c>
      <c r="AA563" s="1">
        <v>0.22641509433962265</v>
      </c>
      <c r="AB563" s="1">
        <v>1</v>
      </c>
      <c r="AC563" s="1">
        <v>0</v>
      </c>
      <c r="AD563" s="1">
        <v>1.25</v>
      </c>
      <c r="AE563" s="1">
        <v>6.5499999999999989</v>
      </c>
      <c r="AF563" s="5"/>
    </row>
    <row r="564" spans="1:32" ht="15" customHeight="1" x14ac:dyDescent="0.2">
      <c r="A564" t="s">
        <v>10</v>
      </c>
      <c r="B564" s="1">
        <v>2019</v>
      </c>
      <c r="C564" s="1">
        <v>3</v>
      </c>
      <c r="D564" s="1">
        <v>12</v>
      </c>
      <c r="E564" s="1">
        <v>1</v>
      </c>
      <c r="V564" s="1">
        <v>0</v>
      </c>
      <c r="W564" s="11">
        <v>0.41766826923076922</v>
      </c>
      <c r="X564" s="1">
        <v>1</v>
      </c>
      <c r="Y564" s="1">
        <v>8.3333333333333329E-2</v>
      </c>
      <c r="Z564" s="1">
        <v>0</v>
      </c>
      <c r="AA564" s="1">
        <v>0.22222222222222221</v>
      </c>
      <c r="AB564" s="1">
        <v>1</v>
      </c>
      <c r="AC564" s="1">
        <v>0</v>
      </c>
      <c r="AD564" s="1">
        <v>1.25</v>
      </c>
      <c r="AE564" s="1">
        <v>6.5499999999999989</v>
      </c>
      <c r="AF564" s="5"/>
    </row>
    <row r="565" spans="1:32" ht="15" customHeight="1" x14ac:dyDescent="0.2">
      <c r="A565" t="s">
        <v>10</v>
      </c>
      <c r="B565" s="1">
        <v>2020</v>
      </c>
      <c r="C565" s="1">
        <v>5</v>
      </c>
      <c r="D565" s="1">
        <v>11</v>
      </c>
      <c r="V565" s="1">
        <v>0</v>
      </c>
      <c r="W565" s="11">
        <v>0.41568396226415094</v>
      </c>
      <c r="X565" s="1">
        <v>1</v>
      </c>
      <c r="Y565" s="1">
        <v>8.3333333333333329E-2</v>
      </c>
      <c r="Z565" s="1">
        <v>0</v>
      </c>
      <c r="AA565" s="1">
        <v>0.21818181818181817</v>
      </c>
      <c r="AB565" s="1">
        <v>1</v>
      </c>
      <c r="AC565" s="1">
        <v>0</v>
      </c>
      <c r="AD565" s="1">
        <v>1.25</v>
      </c>
      <c r="AE565" s="1">
        <v>6.5499999999999989</v>
      </c>
      <c r="AF565" s="5"/>
    </row>
    <row r="566" spans="1:32" ht="15" customHeight="1" x14ac:dyDescent="0.2">
      <c r="A566" t="s">
        <v>10</v>
      </c>
      <c r="B566" s="1">
        <v>2021</v>
      </c>
      <c r="C566" s="1">
        <v>3</v>
      </c>
      <c r="D566" s="1">
        <v>13</v>
      </c>
      <c r="E566">
        <v>1</v>
      </c>
      <c r="V566" s="1">
        <v>0</v>
      </c>
      <c r="W566" s="11">
        <v>0.41156069364161851</v>
      </c>
      <c r="X566" s="1">
        <v>1</v>
      </c>
      <c r="Y566" s="1">
        <v>8.3333333333333329E-2</v>
      </c>
      <c r="Z566" s="1">
        <v>0</v>
      </c>
      <c r="AA566" s="1">
        <v>0.21428571428571427</v>
      </c>
      <c r="AB566" s="1">
        <v>1</v>
      </c>
      <c r="AC566" s="1">
        <v>0</v>
      </c>
      <c r="AD566" s="1">
        <v>1.25</v>
      </c>
      <c r="AE566" s="1">
        <v>6.5499999999999989</v>
      </c>
      <c r="AF566" s="5"/>
    </row>
    <row r="567" spans="1:32" ht="15" customHeight="1" x14ac:dyDescent="0.2">
      <c r="A567" t="s">
        <v>10</v>
      </c>
      <c r="B567" s="1">
        <v>2022</v>
      </c>
      <c r="C567" s="1">
        <v>9</v>
      </c>
      <c r="D567" s="1">
        <v>8</v>
      </c>
      <c r="V567" s="1">
        <v>0</v>
      </c>
      <c r="W567" s="11">
        <v>0.41383219954648526</v>
      </c>
      <c r="X567" s="1">
        <v>1</v>
      </c>
      <c r="Y567" s="1">
        <v>8.3333333333333329E-2</v>
      </c>
      <c r="Z567" s="1">
        <v>0</v>
      </c>
      <c r="AA567" s="1">
        <v>0.21052631578947367</v>
      </c>
      <c r="AB567" s="1">
        <v>1</v>
      </c>
      <c r="AC567" s="1">
        <v>0</v>
      </c>
      <c r="AD567" s="1">
        <v>1.25</v>
      </c>
      <c r="AE567" s="1">
        <v>6.5499999999999989</v>
      </c>
      <c r="AF567" s="5"/>
    </row>
    <row r="568" spans="1:32" ht="15" customHeight="1" x14ac:dyDescent="0.2">
      <c r="A568" t="s">
        <v>11</v>
      </c>
      <c r="B568" s="1">
        <v>1966</v>
      </c>
      <c r="C568" s="1">
        <v>12</v>
      </c>
      <c r="D568" s="1">
        <v>2</v>
      </c>
      <c r="F568">
        <v>1</v>
      </c>
      <c r="G568">
        <v>1</v>
      </c>
      <c r="H568">
        <v>2</v>
      </c>
      <c r="I568">
        <v>0</v>
      </c>
      <c r="J568">
        <v>4</v>
      </c>
      <c r="K568">
        <v>1</v>
      </c>
      <c r="M568">
        <v>1</v>
      </c>
      <c r="O568">
        <v>1</v>
      </c>
      <c r="V568" s="1">
        <v>12.6</v>
      </c>
      <c r="W568" s="11">
        <v>0.8571428571428571</v>
      </c>
      <c r="X568" s="1">
        <v>15</v>
      </c>
      <c r="Y568" s="1">
        <v>2</v>
      </c>
      <c r="Z568" s="1">
        <v>15</v>
      </c>
      <c r="AA568" s="1">
        <v>1</v>
      </c>
      <c r="AB568" s="1">
        <v>20</v>
      </c>
      <c r="AC568" s="1">
        <v>0</v>
      </c>
      <c r="AD568" s="1">
        <v>2.5</v>
      </c>
      <c r="AE568" s="1">
        <v>62.6</v>
      </c>
      <c r="AF568" s="5"/>
    </row>
    <row r="569" spans="1:32" ht="15" customHeight="1" x14ac:dyDescent="0.2">
      <c r="A569" t="s">
        <v>11</v>
      </c>
      <c r="B569" s="1">
        <v>1967</v>
      </c>
      <c r="C569" s="1">
        <v>9</v>
      </c>
      <c r="D569" s="1">
        <v>4</v>
      </c>
      <c r="E569" s="1">
        <v>1</v>
      </c>
      <c r="F569">
        <v>1</v>
      </c>
      <c r="G569">
        <v>1</v>
      </c>
      <c r="H569">
        <v>3</v>
      </c>
      <c r="I569">
        <v>0</v>
      </c>
      <c r="J569">
        <v>4</v>
      </c>
      <c r="K569">
        <v>1</v>
      </c>
      <c r="M569">
        <v>1</v>
      </c>
      <c r="V569" s="1">
        <v>12.6</v>
      </c>
      <c r="W569" s="11">
        <v>0.7678571428571429</v>
      </c>
      <c r="X569" s="1">
        <v>15</v>
      </c>
      <c r="Y569" s="1">
        <v>2.5</v>
      </c>
      <c r="Z569" s="1">
        <v>15</v>
      </c>
      <c r="AA569" s="1">
        <v>1</v>
      </c>
      <c r="AB569" s="1">
        <v>20</v>
      </c>
      <c r="AC569" s="1">
        <v>0</v>
      </c>
      <c r="AD569" s="1">
        <v>2.5</v>
      </c>
      <c r="AE569" s="1">
        <v>75.2</v>
      </c>
      <c r="AF569" s="5"/>
    </row>
    <row r="570" spans="1:32" ht="15" customHeight="1" x14ac:dyDescent="0.2">
      <c r="A570" t="s">
        <v>11</v>
      </c>
      <c r="B570" s="1">
        <v>1968</v>
      </c>
      <c r="C570" s="1">
        <v>6</v>
      </c>
      <c r="D570" s="1">
        <v>7</v>
      </c>
      <c r="V570" s="1">
        <v>0</v>
      </c>
      <c r="W570" s="11">
        <v>0.67073170731707321</v>
      </c>
      <c r="X570" s="1">
        <v>15</v>
      </c>
      <c r="Y570" s="1">
        <v>2.5</v>
      </c>
      <c r="Z570" s="1">
        <v>15</v>
      </c>
      <c r="AA570" s="1">
        <v>0.66666666666666663</v>
      </c>
      <c r="AB570" s="1">
        <v>20</v>
      </c>
      <c r="AC570" s="1">
        <v>0</v>
      </c>
      <c r="AD570" s="1">
        <v>2.5</v>
      </c>
      <c r="AE570" s="1">
        <v>75.2</v>
      </c>
      <c r="AF570" s="5"/>
    </row>
    <row r="571" spans="1:32" ht="15" customHeight="1" x14ac:dyDescent="0.2">
      <c r="A571" t="s">
        <v>11</v>
      </c>
      <c r="B571" s="1">
        <v>1969</v>
      </c>
      <c r="C571" s="1">
        <v>8</v>
      </c>
      <c r="D571" s="1">
        <v>6</v>
      </c>
      <c r="E571" s="1"/>
      <c r="V571" s="1">
        <v>0</v>
      </c>
      <c r="W571" s="11">
        <v>0.6454545454545455</v>
      </c>
      <c r="X571" s="1">
        <v>15</v>
      </c>
      <c r="Y571" s="1">
        <v>2.5</v>
      </c>
      <c r="Z571" s="1">
        <v>15</v>
      </c>
      <c r="AA571" s="1">
        <v>0.5</v>
      </c>
      <c r="AB571" s="1">
        <v>15</v>
      </c>
      <c r="AC571" s="1">
        <v>0</v>
      </c>
      <c r="AD571" s="1">
        <v>2.5</v>
      </c>
      <c r="AE571" s="1">
        <v>70.2</v>
      </c>
      <c r="AF571" s="5"/>
    </row>
    <row r="572" spans="1:32" ht="15" customHeight="1" x14ac:dyDescent="0.2">
      <c r="A572" t="s">
        <v>11</v>
      </c>
      <c r="B572" s="1">
        <v>1970</v>
      </c>
      <c r="C572" s="1">
        <v>6</v>
      </c>
      <c r="D572" s="1">
        <v>8</v>
      </c>
      <c r="V572" s="1">
        <v>0</v>
      </c>
      <c r="W572" s="11">
        <v>0.60144927536231885</v>
      </c>
      <c r="X572" s="1">
        <v>15</v>
      </c>
      <c r="Y572" s="1">
        <v>2.5</v>
      </c>
      <c r="Z572" s="1">
        <v>15</v>
      </c>
      <c r="AA572" s="1">
        <v>0.4</v>
      </c>
      <c r="AB572" s="1">
        <v>10</v>
      </c>
      <c r="AC572" s="1">
        <v>0</v>
      </c>
      <c r="AD572" s="1">
        <v>2.5</v>
      </c>
      <c r="AE572" s="1">
        <v>65.2</v>
      </c>
      <c r="AF572" s="5"/>
    </row>
    <row r="573" spans="1:32" ht="15" customHeight="1" x14ac:dyDescent="0.2">
      <c r="A573" t="s">
        <v>11</v>
      </c>
      <c r="B573" s="1">
        <v>1971</v>
      </c>
      <c r="C573" s="1">
        <v>4</v>
      </c>
      <c r="D573" s="1">
        <v>8</v>
      </c>
      <c r="E573" s="1">
        <v>2</v>
      </c>
      <c r="F573" s="1"/>
      <c r="H573" s="1"/>
      <c r="I573" s="1"/>
      <c r="J573" s="1"/>
      <c r="R573">
        <v>1</v>
      </c>
      <c r="V573" s="1">
        <v>0.1</v>
      </c>
      <c r="W573" s="11">
        <v>0.56024096385542166</v>
      </c>
      <c r="X573" s="1">
        <v>12.5</v>
      </c>
      <c r="Y573" s="1">
        <v>2.5</v>
      </c>
      <c r="Z573" s="1">
        <v>15</v>
      </c>
      <c r="AA573" s="1">
        <v>0.33333333333333331</v>
      </c>
      <c r="AB573" s="1">
        <v>3</v>
      </c>
      <c r="AC573" s="1">
        <v>0</v>
      </c>
      <c r="AD573" s="1">
        <v>2.5</v>
      </c>
      <c r="AE573" s="1">
        <v>55.8</v>
      </c>
      <c r="AF573" s="5"/>
    </row>
    <row r="574" spans="1:32" ht="15" customHeight="1" x14ac:dyDescent="0.2">
      <c r="A574" t="s">
        <v>11</v>
      </c>
      <c r="B574" s="1">
        <v>1972</v>
      </c>
      <c r="C574" s="1">
        <v>10</v>
      </c>
      <c r="D574" s="1">
        <v>4</v>
      </c>
      <c r="F574">
        <v>1</v>
      </c>
      <c r="G574">
        <v>1</v>
      </c>
      <c r="J574">
        <v>1</v>
      </c>
      <c r="S574">
        <v>1</v>
      </c>
      <c r="V574" s="1">
        <v>0.2</v>
      </c>
      <c r="W574" s="11">
        <v>0.58247422680412375</v>
      </c>
      <c r="X574" s="1">
        <v>13.75</v>
      </c>
      <c r="Y574" s="1">
        <v>1.6666666666666667</v>
      </c>
      <c r="Z574" s="1">
        <v>15</v>
      </c>
      <c r="AA574" s="1">
        <v>0.42857142857142855</v>
      </c>
      <c r="AB574" s="1">
        <v>10</v>
      </c>
      <c r="AC574" s="1">
        <v>0</v>
      </c>
      <c r="AD574" s="1">
        <v>1.8333333333333333</v>
      </c>
      <c r="AE574" s="1">
        <v>64.25</v>
      </c>
      <c r="AF574" s="5"/>
    </row>
    <row r="575" spans="1:32" ht="15" customHeight="1" x14ac:dyDescent="0.2">
      <c r="A575" t="s">
        <v>11</v>
      </c>
      <c r="B575" s="1">
        <v>1973</v>
      </c>
      <c r="C575" s="1">
        <v>5</v>
      </c>
      <c r="D575" s="1">
        <v>7</v>
      </c>
      <c r="E575">
        <v>2</v>
      </c>
      <c r="V575" s="1">
        <v>0</v>
      </c>
      <c r="W575" s="11">
        <v>0.56306306306306309</v>
      </c>
      <c r="X575" s="1">
        <v>12.5</v>
      </c>
      <c r="Y575" s="1">
        <v>1.6666666666666667</v>
      </c>
      <c r="Z575" s="1">
        <v>15</v>
      </c>
      <c r="AA575" s="1">
        <v>0.375</v>
      </c>
      <c r="AB575" s="1">
        <v>7</v>
      </c>
      <c r="AC575" s="1">
        <v>0</v>
      </c>
      <c r="AD575" s="1">
        <v>1.8333333333333333</v>
      </c>
      <c r="AE575" s="1">
        <v>60</v>
      </c>
      <c r="AF575" s="5"/>
    </row>
    <row r="576" spans="1:32" ht="15" customHeight="1" x14ac:dyDescent="0.2">
      <c r="A576" t="s">
        <v>11</v>
      </c>
      <c r="B576" s="1">
        <v>1974</v>
      </c>
      <c r="C576" s="1">
        <v>6</v>
      </c>
      <c r="D576" s="1">
        <v>8</v>
      </c>
      <c r="V576" s="1">
        <v>0</v>
      </c>
      <c r="W576" s="11">
        <v>0.54800000000000004</v>
      </c>
      <c r="X576" s="1">
        <v>11.25</v>
      </c>
      <c r="Y576" s="1">
        <v>1.6666666666666667</v>
      </c>
      <c r="Z576" s="1">
        <v>15</v>
      </c>
      <c r="AA576" s="1">
        <v>0.33333333333333331</v>
      </c>
      <c r="AB576" s="1">
        <v>3</v>
      </c>
      <c r="AC576" s="1">
        <v>0</v>
      </c>
      <c r="AD576" s="1">
        <v>1.8333333333333333</v>
      </c>
      <c r="AE576" s="1">
        <v>54.75</v>
      </c>
      <c r="AF576" s="5"/>
    </row>
    <row r="577" spans="1:32" ht="15" customHeight="1" x14ac:dyDescent="0.2">
      <c r="A577" t="s">
        <v>11</v>
      </c>
      <c r="B577" s="1">
        <v>1975</v>
      </c>
      <c r="C577" s="1">
        <v>4</v>
      </c>
      <c r="D577" s="1">
        <v>10</v>
      </c>
      <c r="V577" s="1">
        <v>0</v>
      </c>
      <c r="W577" s="11">
        <v>0.52158273381294962</v>
      </c>
      <c r="X577" s="1">
        <v>10</v>
      </c>
      <c r="Y577" s="1">
        <v>1.6666666666666667</v>
      </c>
      <c r="Z577" s="1">
        <v>15</v>
      </c>
      <c r="AA577" s="1">
        <v>0.3</v>
      </c>
      <c r="AB577" s="1">
        <v>3</v>
      </c>
      <c r="AC577" s="1">
        <v>0</v>
      </c>
      <c r="AD577" s="1">
        <v>1.8333333333333333</v>
      </c>
      <c r="AE577" s="1">
        <v>53.5</v>
      </c>
      <c r="AF577" s="5"/>
    </row>
    <row r="578" spans="1:32" ht="15" customHeight="1" x14ac:dyDescent="0.2">
      <c r="A578" t="s">
        <v>11</v>
      </c>
      <c r="B578" s="1">
        <v>1976</v>
      </c>
      <c r="C578" s="1">
        <v>5</v>
      </c>
      <c r="D578" s="1">
        <v>9</v>
      </c>
      <c r="E578" s="1"/>
      <c r="V578" s="1">
        <v>0</v>
      </c>
      <c r="W578" s="11">
        <v>0.50653594771241828</v>
      </c>
      <c r="X578" s="1">
        <v>10</v>
      </c>
      <c r="Y578" s="1">
        <v>1.6666666666666667</v>
      </c>
      <c r="Z578" s="1">
        <v>15</v>
      </c>
      <c r="AA578" s="1">
        <v>0.27272727272727271</v>
      </c>
      <c r="AB578" s="1">
        <v>3</v>
      </c>
      <c r="AC578" s="1">
        <v>0</v>
      </c>
      <c r="AD578" s="1">
        <v>1.8333333333333333</v>
      </c>
      <c r="AE578" s="1">
        <v>53.5</v>
      </c>
      <c r="AF578" s="5"/>
    </row>
    <row r="579" spans="1:32" ht="15" customHeight="1" x14ac:dyDescent="0.2">
      <c r="A579" t="s">
        <v>11</v>
      </c>
      <c r="B579" s="1">
        <v>1977</v>
      </c>
      <c r="C579" s="1">
        <v>4</v>
      </c>
      <c r="D579" s="1">
        <v>10</v>
      </c>
      <c r="V579" s="1">
        <v>0</v>
      </c>
      <c r="W579" s="11">
        <v>0.4880239520958084</v>
      </c>
      <c r="X579" s="1">
        <v>5</v>
      </c>
      <c r="Y579" s="1">
        <v>1.6666666666666667</v>
      </c>
      <c r="Z579" s="1">
        <v>15</v>
      </c>
      <c r="AA579" s="1">
        <v>0.25</v>
      </c>
      <c r="AB579" s="1">
        <v>3</v>
      </c>
      <c r="AC579" s="1">
        <v>0</v>
      </c>
      <c r="AD579" s="1">
        <v>1.8333333333333333</v>
      </c>
      <c r="AE579" s="1">
        <v>48.5</v>
      </c>
      <c r="AF579" s="5"/>
    </row>
    <row r="580" spans="1:32" ht="15" customHeight="1" x14ac:dyDescent="0.2">
      <c r="A580" t="s">
        <v>11</v>
      </c>
      <c r="B580" s="1">
        <v>1978</v>
      </c>
      <c r="C580" s="1">
        <v>8</v>
      </c>
      <c r="D580" s="1">
        <v>7</v>
      </c>
      <c r="E580">
        <v>1</v>
      </c>
      <c r="T580" s="1"/>
      <c r="V580" s="1">
        <v>0</v>
      </c>
      <c r="W580" s="11">
        <v>0.49180327868852458</v>
      </c>
      <c r="X580" s="1">
        <v>5</v>
      </c>
      <c r="Y580" s="1">
        <v>1.6666666666666667</v>
      </c>
      <c r="Z580" s="1">
        <v>15</v>
      </c>
      <c r="AA580" s="1">
        <v>0.23076923076923078</v>
      </c>
      <c r="AB580" s="1">
        <v>1</v>
      </c>
      <c r="AC580" s="1">
        <v>0</v>
      </c>
      <c r="AD580" s="1">
        <v>1.8333333333333333</v>
      </c>
      <c r="AE580" s="1">
        <v>46.5</v>
      </c>
      <c r="AF580" s="5"/>
    </row>
    <row r="581" spans="1:32" ht="15" customHeight="1" x14ac:dyDescent="0.2">
      <c r="A581" t="s">
        <v>11</v>
      </c>
      <c r="B581" s="1">
        <v>1979</v>
      </c>
      <c r="C581" s="1">
        <v>5</v>
      </c>
      <c r="D581" s="1">
        <v>11</v>
      </c>
      <c r="V581" s="1">
        <v>0</v>
      </c>
      <c r="W581" s="11">
        <v>0.47738693467336685</v>
      </c>
      <c r="X581" s="1">
        <v>5</v>
      </c>
      <c r="Y581" s="1">
        <v>1.6666666666666667</v>
      </c>
      <c r="Z581" s="1">
        <v>15</v>
      </c>
      <c r="AA581" s="1">
        <v>0.21428571428571427</v>
      </c>
      <c r="AB581" s="1">
        <v>1</v>
      </c>
      <c r="AC581" s="1">
        <v>0</v>
      </c>
      <c r="AD581" s="1">
        <v>1.8333333333333333</v>
      </c>
      <c r="AE581" s="1">
        <v>46.5</v>
      </c>
      <c r="AF581" s="5"/>
    </row>
    <row r="582" spans="1:32" ht="15" customHeight="1" x14ac:dyDescent="0.2">
      <c r="A582" t="s">
        <v>11</v>
      </c>
      <c r="B582" s="1">
        <v>1980</v>
      </c>
      <c r="C582" s="1">
        <v>5</v>
      </c>
      <c r="D582" s="1">
        <v>10</v>
      </c>
      <c r="E582">
        <v>1</v>
      </c>
      <c r="V582" s="1">
        <v>0</v>
      </c>
      <c r="W582" s="11">
        <v>0.46744186046511627</v>
      </c>
      <c r="X582" s="1">
        <v>4</v>
      </c>
      <c r="Y582" s="1">
        <v>1.6666666666666667</v>
      </c>
      <c r="Z582" s="1">
        <v>15</v>
      </c>
      <c r="AA582" s="1">
        <v>0.2</v>
      </c>
      <c r="AB582" s="1">
        <v>1</v>
      </c>
      <c r="AC582" s="1">
        <v>0</v>
      </c>
      <c r="AD582" s="1">
        <v>1.8333333333333333</v>
      </c>
      <c r="AE582" s="1">
        <v>45.5</v>
      </c>
      <c r="AF582" s="5"/>
    </row>
    <row r="583" spans="1:32" ht="15" customHeight="1" x14ac:dyDescent="0.2">
      <c r="A583" t="s">
        <v>11</v>
      </c>
      <c r="B583" s="1">
        <v>1981</v>
      </c>
      <c r="C583" s="1">
        <v>8</v>
      </c>
      <c r="D583" s="1">
        <v>8</v>
      </c>
      <c r="V583" s="1">
        <v>0</v>
      </c>
      <c r="W583" s="11">
        <v>0.46969696969696972</v>
      </c>
      <c r="X583" s="1">
        <v>4</v>
      </c>
      <c r="Y583" s="1">
        <v>1.6666666666666667</v>
      </c>
      <c r="Z583" s="1">
        <v>15</v>
      </c>
      <c r="AA583" s="1">
        <v>0.1875</v>
      </c>
      <c r="AB583" s="1">
        <v>0</v>
      </c>
      <c r="AC583" s="1">
        <v>0</v>
      </c>
      <c r="AD583" s="1">
        <v>1.8333333333333333</v>
      </c>
      <c r="AE583" s="1">
        <v>44.5</v>
      </c>
      <c r="AF583" s="5"/>
    </row>
    <row r="584" spans="1:32" ht="15" customHeight="1" x14ac:dyDescent="0.2">
      <c r="A584" t="s">
        <v>11</v>
      </c>
      <c r="B584" s="1">
        <v>1982</v>
      </c>
      <c r="C584" s="1">
        <v>5</v>
      </c>
      <c r="D584" s="1">
        <v>3</v>
      </c>
      <c r="E584">
        <v>1</v>
      </c>
      <c r="F584" s="1">
        <v>1</v>
      </c>
      <c r="H584" s="1">
        <v>1</v>
      </c>
      <c r="I584" s="1">
        <v>1</v>
      </c>
      <c r="J584" s="1">
        <v>2</v>
      </c>
      <c r="V584" s="1">
        <v>0.5</v>
      </c>
      <c r="W584" s="11">
        <v>0.47499999999999998</v>
      </c>
      <c r="X584" s="1">
        <v>5</v>
      </c>
      <c r="Y584" s="1">
        <v>1.5</v>
      </c>
      <c r="Z584" s="1">
        <v>15</v>
      </c>
      <c r="AA584" s="1">
        <v>0.23529411764705882</v>
      </c>
      <c r="AB584" s="1">
        <v>1</v>
      </c>
      <c r="AC584" s="1">
        <v>0</v>
      </c>
      <c r="AD584" s="1">
        <v>1.8571428571428572</v>
      </c>
      <c r="AE584" s="1">
        <v>47</v>
      </c>
      <c r="AF584" s="5"/>
    </row>
    <row r="585" spans="1:32" ht="15" customHeight="1" x14ac:dyDescent="0.2">
      <c r="A585" t="s">
        <v>11</v>
      </c>
      <c r="B585" s="1">
        <v>1983</v>
      </c>
      <c r="C585" s="1">
        <v>8</v>
      </c>
      <c r="D585" s="1">
        <v>8</v>
      </c>
      <c r="F585" s="1"/>
      <c r="H585" s="1"/>
      <c r="I585" s="1"/>
      <c r="J585" s="1"/>
      <c r="V585" s="1">
        <v>0</v>
      </c>
      <c r="W585" s="11">
        <v>0.4765625</v>
      </c>
      <c r="X585" s="1">
        <v>5</v>
      </c>
      <c r="Y585" s="1">
        <v>1.5</v>
      </c>
      <c r="Z585" s="1">
        <v>15</v>
      </c>
      <c r="AA585" s="1">
        <v>0.22222222222222221</v>
      </c>
      <c r="AB585" s="1">
        <v>1</v>
      </c>
      <c r="AC585" s="1">
        <v>0</v>
      </c>
      <c r="AD585" s="1">
        <v>1.8571428571428572</v>
      </c>
      <c r="AE585" s="1">
        <v>47</v>
      </c>
      <c r="AF585" s="5"/>
    </row>
    <row r="586" spans="1:32" ht="15" customHeight="1" x14ac:dyDescent="0.2">
      <c r="A586" t="s">
        <v>11</v>
      </c>
      <c r="B586" s="1">
        <v>1984</v>
      </c>
      <c r="C586" s="1">
        <v>8</v>
      </c>
      <c r="D586" s="1">
        <v>8</v>
      </c>
      <c r="F586" s="1"/>
      <c r="G586" s="1"/>
      <c r="H586" s="1"/>
      <c r="I586" s="1"/>
      <c r="J586" s="1"/>
      <c r="L586" s="1"/>
      <c r="O586" s="1"/>
      <c r="P586" s="1"/>
      <c r="V586" s="1">
        <v>0</v>
      </c>
      <c r="W586" s="11">
        <v>0.47794117647058826</v>
      </c>
      <c r="X586" s="1">
        <v>5</v>
      </c>
      <c r="Y586" s="1">
        <v>1.5</v>
      </c>
      <c r="Z586" s="1">
        <v>15</v>
      </c>
      <c r="AA586" s="1">
        <v>0.21052631578947367</v>
      </c>
      <c r="AB586" s="1">
        <v>1</v>
      </c>
      <c r="AC586" s="1">
        <v>0</v>
      </c>
      <c r="AD586" s="1">
        <v>1.8571428571428572</v>
      </c>
      <c r="AE586" s="1">
        <v>47</v>
      </c>
      <c r="AF586" s="5"/>
    </row>
    <row r="587" spans="1:32" ht="15" customHeight="1" x14ac:dyDescent="0.2">
      <c r="A587" t="s">
        <v>11</v>
      </c>
      <c r="B587" s="1">
        <v>1985</v>
      </c>
      <c r="C587" s="1">
        <v>8</v>
      </c>
      <c r="D587" s="1">
        <v>8</v>
      </c>
      <c r="F587" s="1"/>
      <c r="G587" s="1"/>
      <c r="H587" s="1"/>
      <c r="I587" s="1"/>
      <c r="J587" s="1"/>
      <c r="K587" s="1"/>
      <c r="M587" s="1"/>
      <c r="O587" s="1"/>
      <c r="V587" s="1">
        <v>0</v>
      </c>
      <c r="W587" s="11">
        <v>0.47916666666666669</v>
      </c>
      <c r="X587" s="1">
        <v>5</v>
      </c>
      <c r="Y587" s="1">
        <v>1.5</v>
      </c>
      <c r="Z587" s="1">
        <v>15</v>
      </c>
      <c r="AA587" s="1">
        <v>0.2</v>
      </c>
      <c r="AB587" s="1">
        <v>1</v>
      </c>
      <c r="AC587" s="1">
        <v>0</v>
      </c>
      <c r="AD587" s="1">
        <v>1.8571428571428572</v>
      </c>
      <c r="AE587" s="1">
        <v>47</v>
      </c>
      <c r="AF587" s="5"/>
    </row>
    <row r="588" spans="1:32" ht="15" customHeight="1" x14ac:dyDescent="0.2">
      <c r="A588" t="s">
        <v>11</v>
      </c>
      <c r="B588" s="1">
        <v>1986</v>
      </c>
      <c r="C588" s="1">
        <v>4</v>
      </c>
      <c r="D588" s="1">
        <v>12</v>
      </c>
      <c r="F588" s="1"/>
      <c r="G588" s="1"/>
      <c r="H588" s="1"/>
      <c r="I588" s="1"/>
      <c r="J588" s="1"/>
      <c r="K588" s="1"/>
      <c r="N588" s="1"/>
      <c r="O588" s="1"/>
      <c r="V588" s="1">
        <v>0</v>
      </c>
      <c r="W588" s="11">
        <v>0.46710526315789475</v>
      </c>
      <c r="X588" s="1">
        <v>4</v>
      </c>
      <c r="Y588" s="1">
        <v>1.5</v>
      </c>
      <c r="Z588" s="1">
        <v>15</v>
      </c>
      <c r="AA588" s="1">
        <v>0.19047619047619047</v>
      </c>
      <c r="AB588" s="1">
        <v>0</v>
      </c>
      <c r="AC588" s="1">
        <v>0</v>
      </c>
      <c r="AD588" s="1">
        <v>1.8571428571428572</v>
      </c>
      <c r="AE588" s="1">
        <v>45</v>
      </c>
      <c r="AF588" s="5"/>
    </row>
    <row r="589" spans="1:32" ht="15" customHeight="1" x14ac:dyDescent="0.2">
      <c r="A589" t="s">
        <v>11</v>
      </c>
      <c r="B589" s="1">
        <v>1987</v>
      </c>
      <c r="C589" s="1">
        <v>5</v>
      </c>
      <c r="D589" s="1">
        <v>9</v>
      </c>
      <c r="E589">
        <v>1</v>
      </c>
      <c r="F589" s="1"/>
      <c r="H589" s="1"/>
      <c r="I589" s="1"/>
      <c r="J589" s="1"/>
      <c r="Q589" s="1"/>
      <c r="V589" s="1">
        <v>0</v>
      </c>
      <c r="W589" s="11">
        <v>0.46238244514106586</v>
      </c>
      <c r="X589" s="1">
        <v>4</v>
      </c>
      <c r="Y589" s="1">
        <v>1.5</v>
      </c>
      <c r="Z589" s="1">
        <v>15</v>
      </c>
      <c r="AA589" s="1">
        <v>0.18181818181818182</v>
      </c>
      <c r="AB589" s="1">
        <v>0</v>
      </c>
      <c r="AC589" s="1">
        <v>0</v>
      </c>
      <c r="AD589" s="1">
        <v>1.8571428571428572</v>
      </c>
      <c r="AE589" s="1">
        <v>45</v>
      </c>
      <c r="AF589" s="5"/>
    </row>
    <row r="590" spans="1:32" ht="15" customHeight="1" x14ac:dyDescent="0.2">
      <c r="A590" t="s">
        <v>11</v>
      </c>
      <c r="B590" s="1">
        <v>1988</v>
      </c>
      <c r="C590" s="1">
        <v>4</v>
      </c>
      <c r="D590" s="1">
        <v>12</v>
      </c>
      <c r="V590" s="1">
        <v>0</v>
      </c>
      <c r="W590" s="11">
        <v>0.45223880597014926</v>
      </c>
      <c r="X590" s="1">
        <v>4</v>
      </c>
      <c r="Y590" s="1">
        <v>1.5</v>
      </c>
      <c r="Z590" s="1">
        <v>15</v>
      </c>
      <c r="AA590" s="1">
        <v>0.17391304347826086</v>
      </c>
      <c r="AB590" s="1">
        <v>0</v>
      </c>
      <c r="AC590" s="1">
        <v>0</v>
      </c>
      <c r="AD590" s="1">
        <v>1.8571428571428572</v>
      </c>
      <c r="AE590" s="1">
        <v>45</v>
      </c>
      <c r="AF590" s="5"/>
    </row>
    <row r="591" spans="1:32" ht="15" customHeight="1" x14ac:dyDescent="0.2">
      <c r="A591" t="s">
        <v>11</v>
      </c>
      <c r="B591" s="1">
        <v>1989</v>
      </c>
      <c r="C591" s="1">
        <v>10</v>
      </c>
      <c r="D591" s="1">
        <v>6</v>
      </c>
      <c r="T591">
        <v>1</v>
      </c>
      <c r="V591" s="1">
        <v>0.1</v>
      </c>
      <c r="W591" s="11">
        <v>0.46011396011396011</v>
      </c>
      <c r="X591" s="1">
        <v>4</v>
      </c>
      <c r="Y591" s="1">
        <v>1.5</v>
      </c>
      <c r="Z591" s="1">
        <v>15</v>
      </c>
      <c r="AA591" s="1">
        <v>0.16666666666666666</v>
      </c>
      <c r="AB591" s="1">
        <v>0</v>
      </c>
      <c r="AC591" s="1">
        <v>0</v>
      </c>
      <c r="AD591" s="1">
        <v>1.8571428571428572</v>
      </c>
      <c r="AE591" s="1">
        <v>45.1</v>
      </c>
      <c r="AF591" s="5"/>
    </row>
    <row r="592" spans="1:32" ht="15" customHeight="1" x14ac:dyDescent="0.2">
      <c r="A592" t="s">
        <v>11</v>
      </c>
      <c r="B592" s="1">
        <v>1990</v>
      </c>
      <c r="C592" s="1">
        <v>6</v>
      </c>
      <c r="D592" s="1">
        <v>10</v>
      </c>
      <c r="F592" s="1"/>
      <c r="H592" s="1"/>
      <c r="I592" s="1"/>
      <c r="J592" s="1"/>
      <c r="V592" s="1">
        <v>0</v>
      </c>
      <c r="W592" s="11">
        <v>0.45640326975476841</v>
      </c>
      <c r="X592" s="1">
        <v>4</v>
      </c>
      <c r="Y592" s="1">
        <v>1.5</v>
      </c>
      <c r="Z592" s="1">
        <v>15</v>
      </c>
      <c r="AA592" s="1">
        <v>0.16</v>
      </c>
      <c r="AB592" s="1">
        <v>0</v>
      </c>
      <c r="AC592" s="1">
        <v>0</v>
      </c>
      <c r="AD592" s="1">
        <v>1.8571428571428572</v>
      </c>
      <c r="AE592" s="1">
        <v>45.1</v>
      </c>
      <c r="AF592" s="5"/>
    </row>
    <row r="593" spans="1:32" ht="15" customHeight="1" x14ac:dyDescent="0.2">
      <c r="A593" t="s">
        <v>11</v>
      </c>
      <c r="B593" s="1">
        <v>1991</v>
      </c>
      <c r="C593" s="1">
        <v>4</v>
      </c>
      <c r="D593" s="1">
        <v>12</v>
      </c>
      <c r="F593" s="1"/>
      <c r="G593" s="1"/>
      <c r="H593" s="1"/>
      <c r="I593" s="1"/>
      <c r="J593" s="1"/>
      <c r="V593" s="1">
        <v>0</v>
      </c>
      <c r="W593" s="11">
        <v>0.44778067885117495</v>
      </c>
      <c r="X593" s="1">
        <v>1</v>
      </c>
      <c r="Y593" s="1">
        <v>1.5</v>
      </c>
      <c r="Z593" s="1">
        <v>15</v>
      </c>
      <c r="AA593" s="1">
        <v>0.15384615384615385</v>
      </c>
      <c r="AB593" s="1">
        <v>0</v>
      </c>
      <c r="AC593" s="1">
        <v>0</v>
      </c>
      <c r="AD593" s="1">
        <v>1.8571428571428572</v>
      </c>
      <c r="AE593" s="1">
        <v>42.1</v>
      </c>
      <c r="AF593" s="5"/>
    </row>
    <row r="594" spans="1:32" ht="15" customHeight="1" x14ac:dyDescent="0.2">
      <c r="A594" t="s">
        <v>11</v>
      </c>
      <c r="B594" s="1">
        <v>1992</v>
      </c>
      <c r="C594" s="1">
        <v>9</v>
      </c>
      <c r="D594" s="1">
        <v>7</v>
      </c>
      <c r="F594" s="1"/>
      <c r="G594" s="1"/>
      <c r="H594" s="1"/>
      <c r="I594" s="1"/>
      <c r="J594" s="1"/>
      <c r="V594" s="1">
        <v>0</v>
      </c>
      <c r="W594" s="11">
        <v>0.45238095238095238</v>
      </c>
      <c r="X594" s="1">
        <v>4</v>
      </c>
      <c r="Y594" s="1">
        <v>1.5</v>
      </c>
      <c r="Z594" s="1">
        <v>15</v>
      </c>
      <c r="AA594" s="1">
        <v>0.14814814814814814</v>
      </c>
      <c r="AB594" s="1">
        <v>0</v>
      </c>
      <c r="AC594" s="1">
        <v>0</v>
      </c>
      <c r="AD594" s="1">
        <v>1.8571428571428572</v>
      </c>
      <c r="AE594" s="1">
        <v>45.1</v>
      </c>
      <c r="AF594" s="5"/>
    </row>
    <row r="595" spans="1:32" ht="15" customHeight="1" x14ac:dyDescent="0.2">
      <c r="A595" t="s">
        <v>11</v>
      </c>
      <c r="B595" s="1">
        <v>1993</v>
      </c>
      <c r="C595" s="1">
        <v>9</v>
      </c>
      <c r="D595" s="1">
        <v>7</v>
      </c>
      <c r="F595" s="1">
        <v>1</v>
      </c>
      <c r="G595" s="1"/>
      <c r="H595" s="1">
        <v>1</v>
      </c>
      <c r="I595" s="1">
        <v>1</v>
      </c>
      <c r="J595" s="1">
        <v>2</v>
      </c>
      <c r="V595" s="1">
        <v>0.5</v>
      </c>
      <c r="W595" s="11">
        <v>0.45662650602409638</v>
      </c>
      <c r="X595" s="1">
        <v>4</v>
      </c>
      <c r="Y595" s="1">
        <v>1.4</v>
      </c>
      <c r="Z595" s="1">
        <v>12</v>
      </c>
      <c r="AA595" s="1">
        <v>0.17857142857142858</v>
      </c>
      <c r="AB595" s="1">
        <v>0</v>
      </c>
      <c r="AC595" s="1">
        <v>0</v>
      </c>
      <c r="AD595" s="1">
        <v>1.875</v>
      </c>
      <c r="AE595" s="1">
        <v>42.6</v>
      </c>
      <c r="AF595" s="5"/>
    </row>
    <row r="596" spans="1:32" ht="15" customHeight="1" x14ac:dyDescent="0.2">
      <c r="A596" t="s">
        <v>11</v>
      </c>
      <c r="B596" s="1">
        <v>1994</v>
      </c>
      <c r="C596" s="1">
        <v>9</v>
      </c>
      <c r="D596" s="1">
        <v>7</v>
      </c>
      <c r="F596">
        <v>1</v>
      </c>
      <c r="H596">
        <v>1</v>
      </c>
      <c r="I596">
        <v>1</v>
      </c>
      <c r="J596">
        <v>2</v>
      </c>
      <c r="V596" s="1">
        <v>0.5</v>
      </c>
      <c r="W596" s="11">
        <v>0.46055684454756379</v>
      </c>
      <c r="X596" s="1">
        <v>4</v>
      </c>
      <c r="Y596" s="1">
        <v>1.3333333333333333</v>
      </c>
      <c r="Z596" s="1">
        <v>12</v>
      </c>
      <c r="AA596" s="1">
        <v>0.20689655172413793</v>
      </c>
      <c r="AB596" s="1">
        <v>1</v>
      </c>
      <c r="AC596" s="1">
        <v>0</v>
      </c>
      <c r="AD596" s="1">
        <v>1.8888888888888888</v>
      </c>
      <c r="AE596" s="1">
        <v>44.1</v>
      </c>
      <c r="AF596" s="5"/>
    </row>
    <row r="597" spans="1:32" ht="15" customHeight="1" x14ac:dyDescent="0.2">
      <c r="A597" t="s">
        <v>11</v>
      </c>
      <c r="B597" s="1">
        <v>1995</v>
      </c>
      <c r="C597" s="1">
        <v>11</v>
      </c>
      <c r="D597" s="1">
        <v>5</v>
      </c>
      <c r="F597">
        <v>1</v>
      </c>
      <c r="G597">
        <v>1</v>
      </c>
      <c r="H597">
        <v>2</v>
      </c>
      <c r="I597">
        <v>1</v>
      </c>
      <c r="J597">
        <v>3</v>
      </c>
      <c r="L597">
        <v>1</v>
      </c>
      <c r="O597">
        <v>1</v>
      </c>
      <c r="P597">
        <v>1</v>
      </c>
      <c r="V597" s="1">
        <v>3.85</v>
      </c>
      <c r="W597" s="11">
        <v>0.46868008948545864</v>
      </c>
      <c r="X597" s="1">
        <v>4</v>
      </c>
      <c r="Y597" s="1">
        <v>1.4285714285714286</v>
      </c>
      <c r="Z597" s="1">
        <v>12</v>
      </c>
      <c r="AA597" s="1">
        <v>0.23333333333333334</v>
      </c>
      <c r="AB597" s="1">
        <v>1</v>
      </c>
      <c r="AC597" s="1">
        <v>0</v>
      </c>
      <c r="AD597" s="1">
        <v>1.8181818181818181</v>
      </c>
      <c r="AE597" s="1">
        <v>47.95</v>
      </c>
      <c r="AF597" s="5"/>
    </row>
    <row r="598" spans="1:32" ht="15" customHeight="1" x14ac:dyDescent="0.2">
      <c r="A598" t="s">
        <v>11</v>
      </c>
      <c r="B598" s="1">
        <v>1996</v>
      </c>
      <c r="C598" s="1">
        <v>13</v>
      </c>
      <c r="D598" s="1">
        <v>3</v>
      </c>
      <c r="F598" s="1">
        <v>1</v>
      </c>
      <c r="G598" s="1">
        <v>1</v>
      </c>
      <c r="H598" s="1">
        <v>3</v>
      </c>
      <c r="I598" s="1">
        <v>0</v>
      </c>
      <c r="J598" s="1">
        <v>4</v>
      </c>
      <c r="K598">
        <v>1</v>
      </c>
      <c r="L598" s="1"/>
      <c r="M598">
        <v>1</v>
      </c>
      <c r="O598">
        <v>1</v>
      </c>
      <c r="V598" s="1">
        <v>13.1</v>
      </c>
      <c r="W598" s="11">
        <v>0.48056155507559395</v>
      </c>
      <c r="X598" s="1">
        <v>5</v>
      </c>
      <c r="Y598" s="1">
        <v>1.625</v>
      </c>
      <c r="Z598" s="1">
        <v>15</v>
      </c>
      <c r="AA598" s="1">
        <v>0.25806451612903225</v>
      </c>
      <c r="AB598" s="1">
        <v>3</v>
      </c>
      <c r="AC598" s="1">
        <v>0</v>
      </c>
      <c r="AD598" s="1">
        <v>1.9230769230769231</v>
      </c>
      <c r="AE598" s="1">
        <v>67.050000000000011</v>
      </c>
      <c r="AF598" s="5"/>
    </row>
    <row r="599" spans="1:32" ht="15" customHeight="1" x14ac:dyDescent="0.2">
      <c r="A599" t="s">
        <v>11</v>
      </c>
      <c r="B599" s="1">
        <v>1997</v>
      </c>
      <c r="C599" s="1">
        <v>13</v>
      </c>
      <c r="D599" s="1">
        <v>3</v>
      </c>
      <c r="F599">
        <v>1</v>
      </c>
      <c r="G599">
        <v>1</v>
      </c>
      <c r="H599">
        <v>2</v>
      </c>
      <c r="I599">
        <v>1</v>
      </c>
      <c r="J599">
        <v>4</v>
      </c>
      <c r="K599">
        <v>1</v>
      </c>
      <c r="N599">
        <v>1</v>
      </c>
      <c r="O599">
        <v>1</v>
      </c>
      <c r="V599" s="1">
        <v>6.1</v>
      </c>
      <c r="W599" s="11">
        <v>0.49164926931106473</v>
      </c>
      <c r="X599" s="1">
        <v>5</v>
      </c>
      <c r="Y599" s="1">
        <v>1.6666666666666667</v>
      </c>
      <c r="Z599" s="1">
        <v>15</v>
      </c>
      <c r="AA599" s="1">
        <v>0.28125</v>
      </c>
      <c r="AB599" s="1">
        <v>3</v>
      </c>
      <c r="AC599" s="1">
        <v>0</v>
      </c>
      <c r="AD599" s="1">
        <v>2</v>
      </c>
      <c r="AE599" s="1">
        <v>73.150000000000006</v>
      </c>
      <c r="AF599" s="5"/>
    </row>
    <row r="600" spans="1:32" ht="15" customHeight="1" x14ac:dyDescent="0.2">
      <c r="A600" t="s">
        <v>11</v>
      </c>
      <c r="B600" s="1">
        <v>1998</v>
      </c>
      <c r="C600" s="1">
        <v>11</v>
      </c>
      <c r="D600" s="1">
        <v>5</v>
      </c>
      <c r="F600" s="1">
        <v>1</v>
      </c>
      <c r="H600" s="1">
        <v>0</v>
      </c>
      <c r="I600" s="1">
        <v>1</v>
      </c>
      <c r="J600" s="1">
        <v>1</v>
      </c>
      <c r="Q600" s="1">
        <v>1</v>
      </c>
      <c r="V600" s="1">
        <v>0.25</v>
      </c>
      <c r="W600" s="11">
        <v>0.49797979797979797</v>
      </c>
      <c r="X600" s="1">
        <v>5</v>
      </c>
      <c r="Y600" s="1">
        <v>1.5</v>
      </c>
      <c r="Z600" s="1">
        <v>15</v>
      </c>
      <c r="AA600" s="1">
        <v>0.30303030303030304</v>
      </c>
      <c r="AB600" s="1">
        <v>3</v>
      </c>
      <c r="AC600" s="1">
        <v>0</v>
      </c>
      <c r="AD600" s="1">
        <v>1.9375</v>
      </c>
      <c r="AE600" s="1">
        <v>73.400000000000006</v>
      </c>
      <c r="AF600" s="5"/>
    </row>
    <row r="601" spans="1:32" ht="15" customHeight="1" x14ac:dyDescent="0.2">
      <c r="A601" t="s">
        <v>11</v>
      </c>
      <c r="B601" s="1">
        <v>1999</v>
      </c>
      <c r="C601" s="1">
        <v>8</v>
      </c>
      <c r="D601" s="1">
        <v>8</v>
      </c>
      <c r="F601" s="1"/>
      <c r="H601" s="1"/>
      <c r="I601" s="1"/>
      <c r="J601" s="1"/>
      <c r="K601" s="1"/>
      <c r="M601" s="1"/>
      <c r="V601" s="1">
        <v>0</v>
      </c>
      <c r="W601" s="11">
        <v>0.49804305283757339</v>
      </c>
      <c r="X601" s="1">
        <v>5</v>
      </c>
      <c r="Y601" s="1">
        <v>1.5</v>
      </c>
      <c r="Z601" s="1">
        <v>15</v>
      </c>
      <c r="AA601" s="1">
        <v>0.29411764705882354</v>
      </c>
      <c r="AB601" s="1">
        <v>3</v>
      </c>
      <c r="AC601" s="1">
        <v>0</v>
      </c>
      <c r="AD601" s="1">
        <v>1.9375</v>
      </c>
      <c r="AE601" s="1">
        <v>73.400000000000006</v>
      </c>
      <c r="AF601" s="5"/>
    </row>
    <row r="602" spans="1:32" ht="15" customHeight="1" x14ac:dyDescent="0.2">
      <c r="A602" t="s">
        <v>11</v>
      </c>
      <c r="B602" s="1">
        <v>2000</v>
      </c>
      <c r="C602" s="1">
        <v>9</v>
      </c>
      <c r="D602" s="1">
        <v>7</v>
      </c>
      <c r="F602" s="1"/>
      <c r="G602" s="1"/>
      <c r="H602" s="1"/>
      <c r="I602" s="1"/>
      <c r="J602" s="1"/>
      <c r="O602" s="1"/>
      <c r="V602" s="1">
        <v>0</v>
      </c>
      <c r="W602" s="11">
        <v>0.5</v>
      </c>
      <c r="X602" s="1">
        <v>10</v>
      </c>
      <c r="Y602" s="1">
        <v>1.5</v>
      </c>
      <c r="Z602" s="1">
        <v>15</v>
      </c>
      <c r="AA602" s="1">
        <v>0.2857142857142857</v>
      </c>
      <c r="AB602" s="1">
        <v>3</v>
      </c>
      <c r="AC602" s="1">
        <v>0</v>
      </c>
      <c r="AD602" s="1">
        <v>1.9375</v>
      </c>
      <c r="AE602" s="1">
        <v>78.400000000000006</v>
      </c>
      <c r="AF602" s="5"/>
    </row>
    <row r="603" spans="1:32" ht="15" customHeight="1" x14ac:dyDescent="0.2">
      <c r="A603" t="s">
        <v>11</v>
      </c>
      <c r="B603" s="1">
        <v>2001</v>
      </c>
      <c r="C603" s="1">
        <v>12</v>
      </c>
      <c r="D603" s="1">
        <v>4</v>
      </c>
      <c r="F603" s="1">
        <v>1</v>
      </c>
      <c r="G603" s="1"/>
      <c r="H603" s="1">
        <v>1</v>
      </c>
      <c r="I603" s="1">
        <v>1</v>
      </c>
      <c r="J603" s="1">
        <v>2</v>
      </c>
      <c r="V603" s="1">
        <v>0.5</v>
      </c>
      <c r="W603" s="11">
        <v>0.50736648250460403</v>
      </c>
      <c r="X603" s="1">
        <v>10</v>
      </c>
      <c r="Y603" s="1">
        <v>1.4545454545454546</v>
      </c>
      <c r="Z603" s="1">
        <v>12</v>
      </c>
      <c r="AA603" s="1">
        <v>0.30555555555555558</v>
      </c>
      <c r="AB603" s="1">
        <v>3</v>
      </c>
      <c r="AC603" s="1">
        <v>0</v>
      </c>
      <c r="AD603" s="1">
        <v>1.9411764705882353</v>
      </c>
      <c r="AE603" s="1">
        <v>75.900000000000006</v>
      </c>
      <c r="AF603" s="5"/>
    </row>
    <row r="604" spans="1:32" ht="15" customHeight="1" x14ac:dyDescent="0.2">
      <c r="A604" t="s">
        <v>11</v>
      </c>
      <c r="B604" s="1">
        <v>2002</v>
      </c>
      <c r="C604" s="1">
        <v>12</v>
      </c>
      <c r="D604" s="1">
        <v>4</v>
      </c>
      <c r="E604" s="1"/>
      <c r="F604" s="1">
        <v>1</v>
      </c>
      <c r="G604" s="1">
        <v>1</v>
      </c>
      <c r="H604" s="1">
        <v>0</v>
      </c>
      <c r="I604" s="1">
        <v>1</v>
      </c>
      <c r="J604" s="1">
        <v>1</v>
      </c>
      <c r="R604" s="1"/>
      <c r="V604" s="1">
        <v>0.1</v>
      </c>
      <c r="W604" s="11">
        <v>0.5143112701252236</v>
      </c>
      <c r="X604" s="1">
        <v>10</v>
      </c>
      <c r="Y604" s="1">
        <v>1.3333333333333333</v>
      </c>
      <c r="Z604" s="1">
        <v>12</v>
      </c>
      <c r="AA604" s="1">
        <v>0.32432432432432434</v>
      </c>
      <c r="AB604" s="1">
        <v>3</v>
      </c>
      <c r="AC604" s="1">
        <v>0</v>
      </c>
      <c r="AD604" s="1">
        <v>1.7894736842105263</v>
      </c>
      <c r="AE604" s="1">
        <v>76</v>
      </c>
      <c r="AF604" s="5"/>
    </row>
    <row r="605" spans="1:32" ht="15" customHeight="1" x14ac:dyDescent="0.2">
      <c r="A605" t="s">
        <v>11</v>
      </c>
      <c r="B605" s="1">
        <v>2003</v>
      </c>
      <c r="C605" s="1">
        <v>10</v>
      </c>
      <c r="D605" s="1">
        <v>6</v>
      </c>
      <c r="F605" s="1">
        <v>1</v>
      </c>
      <c r="G605" s="1">
        <v>1</v>
      </c>
      <c r="H605" s="1">
        <v>1</v>
      </c>
      <c r="I605" s="1">
        <v>1</v>
      </c>
      <c r="J605" s="1">
        <v>2</v>
      </c>
      <c r="O605" s="1"/>
      <c r="V605" s="1">
        <v>0.6</v>
      </c>
      <c r="W605" s="11">
        <v>0.5173913043478261</v>
      </c>
      <c r="X605" s="1">
        <v>10</v>
      </c>
      <c r="Y605" s="1">
        <v>1.3076923076923077</v>
      </c>
      <c r="Z605" s="1">
        <v>12</v>
      </c>
      <c r="AA605" s="1">
        <v>0.34210526315789475</v>
      </c>
      <c r="AB605" s="1">
        <v>3</v>
      </c>
      <c r="AC605" s="1">
        <v>0</v>
      </c>
      <c r="AD605" s="1">
        <v>1.7142857142857142</v>
      </c>
      <c r="AE605" s="1">
        <v>76.600000000000009</v>
      </c>
      <c r="AF605" s="5"/>
    </row>
    <row r="606" spans="1:32" ht="15" customHeight="1" x14ac:dyDescent="0.2">
      <c r="A606" t="s">
        <v>11</v>
      </c>
      <c r="B606" s="1">
        <v>2004</v>
      </c>
      <c r="C606" s="1">
        <v>10</v>
      </c>
      <c r="D606" s="1">
        <v>6</v>
      </c>
      <c r="F606" s="1">
        <v>1</v>
      </c>
      <c r="G606">
        <v>1</v>
      </c>
      <c r="H606" s="1">
        <v>0</v>
      </c>
      <c r="I606" s="1">
        <v>1</v>
      </c>
      <c r="J606" s="1">
        <v>1</v>
      </c>
      <c r="V606" s="1">
        <v>0.1</v>
      </c>
      <c r="W606" s="11">
        <v>0.52030456852791873</v>
      </c>
      <c r="X606" s="1">
        <v>10</v>
      </c>
      <c r="Y606" s="1">
        <v>1.2142857142857142</v>
      </c>
      <c r="Z606" s="1">
        <v>10</v>
      </c>
      <c r="AA606" s="1">
        <v>0.35897435897435898</v>
      </c>
      <c r="AB606" s="1">
        <v>7</v>
      </c>
      <c r="AC606" s="1">
        <v>0</v>
      </c>
      <c r="AD606" s="1">
        <v>1.6086956521739131</v>
      </c>
      <c r="AE606" s="1">
        <v>78.700000000000017</v>
      </c>
      <c r="AF606" s="5"/>
    </row>
    <row r="607" spans="1:32" ht="15" customHeight="1" x14ac:dyDescent="0.2">
      <c r="A607" t="s">
        <v>11</v>
      </c>
      <c r="B607" s="1">
        <v>2005</v>
      </c>
      <c r="C607" s="1">
        <v>4</v>
      </c>
      <c r="D607" s="1">
        <v>12</v>
      </c>
      <c r="F607" s="1"/>
      <c r="G607" s="1"/>
      <c r="H607" s="1"/>
      <c r="I607" s="1"/>
      <c r="J607" s="1"/>
      <c r="L607" s="1"/>
      <c r="U607" s="1"/>
      <c r="V607" s="1">
        <v>0</v>
      </c>
      <c r="W607" s="11">
        <v>0.51317957166392092</v>
      </c>
      <c r="X607" s="1">
        <v>10</v>
      </c>
      <c r="Y607" s="1">
        <v>1.2142857142857142</v>
      </c>
      <c r="Z607" s="1">
        <v>10</v>
      </c>
      <c r="AA607" s="1">
        <v>0.35</v>
      </c>
      <c r="AB607" s="1">
        <v>7</v>
      </c>
      <c r="AC607" s="1">
        <v>0</v>
      </c>
      <c r="AD607" s="1">
        <v>1.6086956521739131</v>
      </c>
      <c r="AE607" s="1">
        <v>78.700000000000017</v>
      </c>
      <c r="AF607" s="5"/>
    </row>
    <row r="608" spans="1:32" ht="15" customHeight="1" x14ac:dyDescent="0.2">
      <c r="A608" t="s">
        <v>11</v>
      </c>
      <c r="B608" s="1">
        <v>2006</v>
      </c>
      <c r="C608" s="1">
        <v>8</v>
      </c>
      <c r="D608" s="1">
        <v>8</v>
      </c>
      <c r="V608" s="1">
        <v>0</v>
      </c>
      <c r="W608" s="11">
        <v>0.5128410914927769</v>
      </c>
      <c r="X608" s="1">
        <v>10</v>
      </c>
      <c r="Y608" s="1">
        <v>1.2142857142857142</v>
      </c>
      <c r="Z608" s="1">
        <v>10</v>
      </c>
      <c r="AA608" s="1">
        <v>0.34146341463414637</v>
      </c>
      <c r="AB608" s="1">
        <v>3</v>
      </c>
      <c r="AC608" s="1">
        <v>0</v>
      </c>
      <c r="AD608" s="1">
        <v>1.6086956521739131</v>
      </c>
      <c r="AE608" s="1">
        <v>74.700000000000017</v>
      </c>
      <c r="AF608" s="5"/>
    </row>
    <row r="609" spans="1:32" ht="15" customHeight="1" x14ac:dyDescent="0.2">
      <c r="A609" t="s">
        <v>11</v>
      </c>
      <c r="B609" s="1">
        <v>2007</v>
      </c>
      <c r="C609" s="1">
        <v>13</v>
      </c>
      <c r="D609" s="1">
        <v>3</v>
      </c>
      <c r="E609" s="1"/>
      <c r="F609">
        <v>1</v>
      </c>
      <c r="G609">
        <v>1</v>
      </c>
      <c r="H609">
        <v>1</v>
      </c>
      <c r="I609">
        <v>1</v>
      </c>
      <c r="J609">
        <v>3</v>
      </c>
      <c r="L609">
        <v>1</v>
      </c>
      <c r="V609" s="1">
        <v>2.6</v>
      </c>
      <c r="W609" s="11">
        <v>0.52034428794992171</v>
      </c>
      <c r="X609" s="1">
        <v>10</v>
      </c>
      <c r="Y609" s="1">
        <v>1.2</v>
      </c>
      <c r="Z609" s="1">
        <v>10</v>
      </c>
      <c r="AA609" s="1">
        <v>0.35714285714285715</v>
      </c>
      <c r="AB609" s="1">
        <v>7</v>
      </c>
      <c r="AC609" s="1">
        <v>0</v>
      </c>
      <c r="AD609" s="1">
        <v>1.6</v>
      </c>
      <c r="AE609" s="1">
        <v>81.300000000000011</v>
      </c>
      <c r="AF609" s="5"/>
    </row>
    <row r="610" spans="1:32" ht="15" customHeight="1" x14ac:dyDescent="0.2">
      <c r="A610" t="s">
        <v>11</v>
      </c>
      <c r="B610" s="1">
        <v>2008</v>
      </c>
      <c r="C610" s="1">
        <v>6</v>
      </c>
      <c r="D610" s="1">
        <v>10</v>
      </c>
      <c r="F610" s="1"/>
      <c r="G610" s="1"/>
      <c r="H610" s="1"/>
      <c r="I610" s="1"/>
      <c r="J610" s="1"/>
      <c r="L610" s="1"/>
      <c r="V610" s="1">
        <v>0</v>
      </c>
      <c r="W610" s="11">
        <v>0.51679389312977098</v>
      </c>
      <c r="X610" s="1">
        <v>10</v>
      </c>
      <c r="Y610" s="1">
        <v>1.2</v>
      </c>
      <c r="Z610" s="1">
        <v>10</v>
      </c>
      <c r="AA610" s="1">
        <v>0.34883720930232559</v>
      </c>
      <c r="AB610" s="1">
        <v>3</v>
      </c>
      <c r="AC610" s="1">
        <v>0</v>
      </c>
      <c r="AD610" s="1">
        <v>1.6</v>
      </c>
      <c r="AE610" s="1">
        <v>77.300000000000011</v>
      </c>
      <c r="AF610" s="5"/>
    </row>
    <row r="611" spans="1:32" ht="15" customHeight="1" x14ac:dyDescent="0.2">
      <c r="A611" t="s">
        <v>11</v>
      </c>
      <c r="B611" s="1">
        <v>2009</v>
      </c>
      <c r="C611" s="1">
        <v>11</v>
      </c>
      <c r="D611" s="1">
        <v>5</v>
      </c>
      <c r="F611" s="1">
        <v>1</v>
      </c>
      <c r="G611" s="1"/>
      <c r="H611" s="1">
        <v>0</v>
      </c>
      <c r="I611" s="1">
        <v>1</v>
      </c>
      <c r="J611" s="1">
        <v>1</v>
      </c>
      <c r="L611" s="1"/>
      <c r="O611" s="1"/>
      <c r="Q611">
        <v>1</v>
      </c>
      <c r="V611" s="1">
        <v>0.25</v>
      </c>
      <c r="W611" s="11">
        <v>0.52086438152011927</v>
      </c>
      <c r="X611" s="1">
        <v>10</v>
      </c>
      <c r="Y611" s="1">
        <v>1.125</v>
      </c>
      <c r="Z611" s="1">
        <v>10</v>
      </c>
      <c r="AA611" s="1">
        <v>0.36363636363636365</v>
      </c>
      <c r="AB611" s="1">
        <v>7</v>
      </c>
      <c r="AC611" s="1">
        <v>0</v>
      </c>
      <c r="AD611" s="1">
        <v>1.5769230769230769</v>
      </c>
      <c r="AE611" s="1">
        <v>81.550000000000011</v>
      </c>
      <c r="AF611" s="5"/>
    </row>
    <row r="612" spans="1:32" ht="15" customHeight="1" x14ac:dyDescent="0.2">
      <c r="A612" t="s">
        <v>11</v>
      </c>
      <c r="B612" s="1">
        <v>2010</v>
      </c>
      <c r="C612" s="1">
        <v>10</v>
      </c>
      <c r="D612" s="1">
        <v>6</v>
      </c>
      <c r="F612" s="1">
        <v>1</v>
      </c>
      <c r="G612" s="1"/>
      <c r="H612" s="1">
        <v>4</v>
      </c>
      <c r="I612" s="1">
        <v>0</v>
      </c>
      <c r="J612" s="1">
        <v>4</v>
      </c>
      <c r="K612">
        <v>1</v>
      </c>
      <c r="M612">
        <v>1</v>
      </c>
      <c r="O612" s="1"/>
      <c r="V612" s="1">
        <v>13</v>
      </c>
      <c r="W612" s="11">
        <v>0.52328966521106257</v>
      </c>
      <c r="X612" s="1">
        <v>10</v>
      </c>
      <c r="Y612" s="1">
        <v>1.2941176470588236</v>
      </c>
      <c r="Z612" s="1">
        <v>12</v>
      </c>
      <c r="AA612" s="1">
        <v>0.37777777777777777</v>
      </c>
      <c r="AB612" s="1">
        <v>7</v>
      </c>
      <c r="AC612" s="1">
        <v>0</v>
      </c>
      <c r="AD612" s="1">
        <v>1.7037037037037037</v>
      </c>
      <c r="AE612" s="1">
        <v>96.550000000000011</v>
      </c>
      <c r="AF612" s="5"/>
    </row>
    <row r="613" spans="1:32" ht="15" customHeight="1" x14ac:dyDescent="0.2">
      <c r="A613" t="s">
        <v>11</v>
      </c>
      <c r="B613" s="1">
        <v>2011</v>
      </c>
      <c r="C613" s="1">
        <v>15</v>
      </c>
      <c r="D613" s="1">
        <v>1</v>
      </c>
      <c r="F613">
        <v>1</v>
      </c>
      <c r="G613">
        <v>1</v>
      </c>
      <c r="H613">
        <v>0</v>
      </c>
      <c r="I613">
        <v>1</v>
      </c>
      <c r="J613">
        <v>2</v>
      </c>
      <c r="O613">
        <v>1</v>
      </c>
      <c r="V613" s="1">
        <v>0.6</v>
      </c>
      <c r="W613" s="11">
        <v>0.53271692745376953</v>
      </c>
      <c r="X613" s="1">
        <v>11.25</v>
      </c>
      <c r="Y613" s="1">
        <v>1.2222222222222223</v>
      </c>
      <c r="Z613" s="1">
        <v>10</v>
      </c>
      <c r="AA613" s="1">
        <v>0.39130434782608697</v>
      </c>
      <c r="AB613" s="1">
        <v>7</v>
      </c>
      <c r="AC613" s="1">
        <v>0</v>
      </c>
      <c r="AD613" s="1">
        <v>1.6551724137931034</v>
      </c>
      <c r="AE613" s="1">
        <v>96.4</v>
      </c>
      <c r="AF613" s="5"/>
    </row>
    <row r="614" spans="1:32" ht="15" customHeight="1" x14ac:dyDescent="0.2">
      <c r="A614" t="s">
        <v>11</v>
      </c>
      <c r="B614" s="1">
        <v>2012</v>
      </c>
      <c r="C614" s="1">
        <v>11</v>
      </c>
      <c r="D614" s="1">
        <v>5</v>
      </c>
      <c r="F614">
        <v>1</v>
      </c>
      <c r="G614">
        <v>1</v>
      </c>
      <c r="H614">
        <v>1</v>
      </c>
      <c r="I614">
        <v>1</v>
      </c>
      <c r="J614">
        <v>2</v>
      </c>
      <c r="V614" s="1">
        <v>0.6</v>
      </c>
      <c r="W614" s="11">
        <v>0.53616133518776077</v>
      </c>
      <c r="X614" s="1">
        <v>11.25</v>
      </c>
      <c r="Y614" s="1">
        <v>1.2105263157894737</v>
      </c>
      <c r="Z614" s="1">
        <v>10</v>
      </c>
      <c r="AA614" s="1">
        <v>0.40425531914893614</v>
      </c>
      <c r="AB614" s="1">
        <v>10</v>
      </c>
      <c r="AC614" s="1">
        <v>0</v>
      </c>
      <c r="AD614" s="1">
        <v>1.6129032258064515</v>
      </c>
      <c r="AE614" s="1">
        <v>100</v>
      </c>
      <c r="AF614" s="5"/>
    </row>
    <row r="615" spans="1:32" ht="15" customHeight="1" x14ac:dyDescent="0.2">
      <c r="A615" t="s">
        <v>11</v>
      </c>
      <c r="B615" s="1">
        <v>2013</v>
      </c>
      <c r="C615" s="1">
        <v>8</v>
      </c>
      <c r="D615" s="1">
        <v>7</v>
      </c>
      <c r="E615">
        <v>1</v>
      </c>
      <c r="F615">
        <v>1</v>
      </c>
      <c r="G615">
        <v>1</v>
      </c>
      <c r="H615">
        <v>0</v>
      </c>
      <c r="I615">
        <v>1</v>
      </c>
      <c r="J615">
        <v>1</v>
      </c>
      <c r="R615">
        <v>1</v>
      </c>
      <c r="V615" s="1">
        <v>0.2</v>
      </c>
      <c r="W615" s="11">
        <v>0.53605442176870743</v>
      </c>
      <c r="X615" s="1">
        <v>11.25</v>
      </c>
      <c r="Y615" s="1">
        <v>1.1499999999999999</v>
      </c>
      <c r="Z615" s="1">
        <v>10</v>
      </c>
      <c r="AA615" s="1">
        <v>0.41666666666666669</v>
      </c>
      <c r="AB615" s="1">
        <v>10</v>
      </c>
      <c r="AC615" s="1">
        <v>0</v>
      </c>
      <c r="AD615" s="1">
        <v>1.5454545454545454</v>
      </c>
      <c r="AE615" s="1">
        <v>100.2</v>
      </c>
      <c r="AF615" s="5"/>
    </row>
    <row r="616" spans="1:32" ht="15" customHeight="1" x14ac:dyDescent="0.2">
      <c r="A616" t="s">
        <v>11</v>
      </c>
      <c r="B616" s="1">
        <v>2014</v>
      </c>
      <c r="C616" s="1">
        <v>12</v>
      </c>
      <c r="D616" s="1">
        <v>4</v>
      </c>
      <c r="F616">
        <v>1</v>
      </c>
      <c r="G616">
        <v>1</v>
      </c>
      <c r="H616">
        <v>1</v>
      </c>
      <c r="I616">
        <v>1</v>
      </c>
      <c r="J616">
        <v>3</v>
      </c>
      <c r="O616">
        <v>1</v>
      </c>
      <c r="V616" s="1">
        <v>1.1000000000000001</v>
      </c>
      <c r="W616" s="11">
        <v>0.54061251664447407</v>
      </c>
      <c r="X616" s="1">
        <v>11.25</v>
      </c>
      <c r="Y616" s="1">
        <v>1.1428571428571428</v>
      </c>
      <c r="Z616" s="1">
        <v>10</v>
      </c>
      <c r="AA616" s="1">
        <v>0.42857142857142855</v>
      </c>
      <c r="AB616" s="1">
        <v>10</v>
      </c>
      <c r="AC616" s="1">
        <v>0</v>
      </c>
      <c r="AD616" s="1">
        <v>1.5428571428571429</v>
      </c>
      <c r="AE616" s="1">
        <v>101.3</v>
      </c>
      <c r="AF616" s="5"/>
    </row>
    <row r="617" spans="1:32" ht="15" customHeight="1" x14ac:dyDescent="0.2">
      <c r="A617" t="s">
        <v>11</v>
      </c>
      <c r="B617" s="1">
        <v>2015</v>
      </c>
      <c r="C617" s="1">
        <v>10</v>
      </c>
      <c r="D617" s="1">
        <v>6</v>
      </c>
      <c r="F617">
        <v>1</v>
      </c>
      <c r="H617">
        <v>1</v>
      </c>
      <c r="I617">
        <v>1</v>
      </c>
      <c r="J617">
        <v>2</v>
      </c>
      <c r="S617" s="1"/>
      <c r="V617" s="1">
        <v>0.5</v>
      </c>
      <c r="W617" s="11">
        <v>0.5423728813559322</v>
      </c>
      <c r="X617" s="1">
        <v>11.25</v>
      </c>
      <c r="Y617" s="1">
        <v>1.1363636363636365</v>
      </c>
      <c r="Z617" s="1">
        <v>10</v>
      </c>
      <c r="AA617" s="1">
        <v>0.44</v>
      </c>
      <c r="AB617" s="1">
        <v>10</v>
      </c>
      <c r="AC617" s="1">
        <v>0</v>
      </c>
      <c r="AD617" s="1">
        <v>1.5555555555555556</v>
      </c>
      <c r="AE617" s="1">
        <v>101.8</v>
      </c>
      <c r="AF617" s="5"/>
    </row>
    <row r="618" spans="1:32" ht="15" customHeight="1" x14ac:dyDescent="0.2">
      <c r="A618" t="s">
        <v>11</v>
      </c>
      <c r="B618" s="1">
        <v>2016</v>
      </c>
      <c r="C618" s="1">
        <v>10</v>
      </c>
      <c r="D618" s="1">
        <v>6</v>
      </c>
      <c r="F618">
        <v>1</v>
      </c>
      <c r="G618">
        <v>1</v>
      </c>
      <c r="H618">
        <v>2</v>
      </c>
      <c r="I618">
        <v>1</v>
      </c>
      <c r="J618">
        <v>3</v>
      </c>
      <c r="L618">
        <v>1</v>
      </c>
      <c r="U618">
        <v>1</v>
      </c>
      <c r="V618" s="1">
        <v>3.2</v>
      </c>
      <c r="W618" s="11">
        <v>0.54406130268199238</v>
      </c>
      <c r="X618" s="1">
        <v>11.25</v>
      </c>
      <c r="Y618" s="1">
        <v>1.173913043478261</v>
      </c>
      <c r="Z618" s="1">
        <v>10</v>
      </c>
      <c r="AA618" s="1">
        <v>0.45098039215686275</v>
      </c>
      <c r="AB618" s="1">
        <v>12</v>
      </c>
      <c r="AC618" s="1">
        <v>0</v>
      </c>
      <c r="AD618" s="1">
        <v>1.5526315789473684</v>
      </c>
      <c r="AE618" s="1">
        <v>107</v>
      </c>
      <c r="AF618" s="5"/>
    </row>
    <row r="619" spans="1:32" ht="15" customHeight="1" x14ac:dyDescent="0.2">
      <c r="A619" t="s">
        <v>11</v>
      </c>
      <c r="B619" s="1">
        <v>2017</v>
      </c>
      <c r="C619" s="1">
        <v>7</v>
      </c>
      <c r="D619" s="1">
        <v>9</v>
      </c>
      <c r="V619" s="1">
        <v>0</v>
      </c>
      <c r="W619" s="11">
        <v>0.54192740926157701</v>
      </c>
      <c r="X619" s="1">
        <v>11.25</v>
      </c>
      <c r="Y619" s="1">
        <v>1.173913043478261</v>
      </c>
      <c r="Z619" s="1">
        <v>10</v>
      </c>
      <c r="AA619" s="1">
        <v>0.44230769230769229</v>
      </c>
      <c r="AB619" s="1">
        <v>10</v>
      </c>
      <c r="AC619" s="1">
        <v>0</v>
      </c>
      <c r="AD619" s="1">
        <v>1.5526315789473684</v>
      </c>
      <c r="AE619" s="1">
        <v>105</v>
      </c>
      <c r="AF619" s="5"/>
    </row>
    <row r="620" spans="1:32" ht="15" customHeight="1" x14ac:dyDescent="0.2">
      <c r="A620" t="s">
        <v>11</v>
      </c>
      <c r="B620" s="1">
        <v>2018</v>
      </c>
      <c r="C620" s="1">
        <v>6</v>
      </c>
      <c r="D620" s="1">
        <v>9</v>
      </c>
      <c r="E620">
        <v>1</v>
      </c>
      <c r="S620" s="1"/>
      <c r="V620" s="1">
        <v>0</v>
      </c>
      <c r="W620" s="11">
        <v>0.53926380368098159</v>
      </c>
      <c r="X620" s="1">
        <v>11.25</v>
      </c>
      <c r="Y620" s="1">
        <v>1.173913043478261</v>
      </c>
      <c r="Z620" s="1">
        <v>10</v>
      </c>
      <c r="AA620" s="1">
        <v>0.43396226415094341</v>
      </c>
      <c r="AB620" s="1">
        <v>10</v>
      </c>
      <c r="AC620" s="1">
        <v>0</v>
      </c>
      <c r="AD620" s="1">
        <v>1.5526315789473684</v>
      </c>
      <c r="AE620" s="1">
        <v>105</v>
      </c>
      <c r="AF620" s="5"/>
    </row>
    <row r="621" spans="1:32" ht="15" customHeight="1" x14ac:dyDescent="0.2">
      <c r="A621" t="s">
        <v>11</v>
      </c>
      <c r="B621" s="1">
        <v>2019</v>
      </c>
      <c r="C621" s="1">
        <v>13</v>
      </c>
      <c r="D621" s="1">
        <v>3</v>
      </c>
      <c r="F621">
        <v>1</v>
      </c>
      <c r="G621">
        <v>1</v>
      </c>
      <c r="H621">
        <v>1</v>
      </c>
      <c r="I621">
        <v>1</v>
      </c>
      <c r="J621">
        <v>3</v>
      </c>
      <c r="L621">
        <v>1</v>
      </c>
      <c r="V621" s="1">
        <v>2.6</v>
      </c>
      <c r="W621" s="11">
        <v>0.54452466907340558</v>
      </c>
      <c r="X621" s="1">
        <v>11.25</v>
      </c>
      <c r="Y621" s="1">
        <v>1.1666666666666667</v>
      </c>
      <c r="Z621" s="1">
        <v>10</v>
      </c>
      <c r="AA621" s="1">
        <v>0.44444444444444442</v>
      </c>
      <c r="AB621" s="1">
        <v>10</v>
      </c>
      <c r="AC621" s="1">
        <v>0</v>
      </c>
      <c r="AD621" s="1">
        <v>1.55</v>
      </c>
      <c r="AE621" s="1">
        <v>107.6</v>
      </c>
      <c r="AF621" s="5"/>
    </row>
    <row r="622" spans="1:32" ht="15" customHeight="1" x14ac:dyDescent="0.2">
      <c r="A622" t="s">
        <v>11</v>
      </c>
      <c r="B622" s="1">
        <v>2020</v>
      </c>
      <c r="C622" s="1">
        <v>13</v>
      </c>
      <c r="D622" s="1">
        <v>3</v>
      </c>
      <c r="F622" s="1">
        <v>1</v>
      </c>
      <c r="G622" s="1">
        <v>1</v>
      </c>
      <c r="H622" s="1">
        <v>1</v>
      </c>
      <c r="I622" s="1">
        <v>1</v>
      </c>
      <c r="J622" s="1">
        <v>3</v>
      </c>
      <c r="L622">
        <v>1</v>
      </c>
      <c r="O622">
        <v>1</v>
      </c>
      <c r="V622" s="1">
        <v>3.1</v>
      </c>
      <c r="W622" s="11">
        <v>0.54958677685950408</v>
      </c>
      <c r="X622" s="1">
        <v>11.25</v>
      </c>
      <c r="Y622" s="1">
        <v>1.1599999999999999</v>
      </c>
      <c r="Z622" s="1">
        <v>10</v>
      </c>
      <c r="AA622" s="1">
        <v>0.45454545454545453</v>
      </c>
      <c r="AB622" s="1">
        <v>12</v>
      </c>
      <c r="AC622" s="1">
        <v>0</v>
      </c>
      <c r="AD622" s="1">
        <v>1.5476190476190477</v>
      </c>
      <c r="AE622" s="1">
        <v>112.69999999999999</v>
      </c>
      <c r="AF622" s="5"/>
    </row>
    <row r="623" spans="1:32" ht="15" customHeight="1" x14ac:dyDescent="0.2">
      <c r="A623" t="s">
        <v>11</v>
      </c>
      <c r="B623" s="1">
        <v>2021</v>
      </c>
      <c r="C623" s="1">
        <v>13</v>
      </c>
      <c r="D623" s="1">
        <v>4</v>
      </c>
      <c r="F623" s="1">
        <v>1</v>
      </c>
      <c r="G623" s="1">
        <v>1</v>
      </c>
      <c r="H623" s="1">
        <v>0</v>
      </c>
      <c r="I623" s="1">
        <v>1</v>
      </c>
      <c r="J623" s="1">
        <v>2</v>
      </c>
      <c r="O623">
        <v>1</v>
      </c>
      <c r="Q623" s="1"/>
      <c r="V623" s="1">
        <v>0.6</v>
      </c>
      <c r="W623" s="11">
        <v>0.55381944444444442</v>
      </c>
      <c r="X623" s="1">
        <v>12.5</v>
      </c>
      <c r="Y623" s="1">
        <v>1.1153846153846154</v>
      </c>
      <c r="Z623" s="1">
        <v>10</v>
      </c>
      <c r="AA623" s="1">
        <v>0.4642857142857143</v>
      </c>
      <c r="AB623" s="1">
        <v>12</v>
      </c>
      <c r="AC623" s="1">
        <v>0</v>
      </c>
      <c r="AD623" s="1">
        <v>1.5227272727272727</v>
      </c>
      <c r="AE623" s="1">
        <v>114.54999999999998</v>
      </c>
      <c r="AF623" s="5"/>
    </row>
    <row r="624" spans="1:32" ht="15" customHeight="1" x14ac:dyDescent="0.2">
      <c r="A624" t="s">
        <v>11</v>
      </c>
      <c r="B624" s="1">
        <v>2022</v>
      </c>
      <c r="C624" s="1">
        <v>8</v>
      </c>
      <c r="D624" s="1">
        <v>9</v>
      </c>
      <c r="V624" s="1">
        <v>0</v>
      </c>
      <c r="W624" s="11">
        <v>0.55221339387060164</v>
      </c>
      <c r="X624" s="1">
        <v>12.5</v>
      </c>
      <c r="Y624" s="1">
        <v>1.1153846153846154</v>
      </c>
      <c r="Z624" s="1">
        <v>10</v>
      </c>
      <c r="AA624" s="1">
        <v>0.45614035087719296</v>
      </c>
      <c r="AB624" s="1">
        <v>12</v>
      </c>
      <c r="AC624" s="1">
        <v>0</v>
      </c>
      <c r="AD624" s="1">
        <v>1.5227272727272727</v>
      </c>
      <c r="AE624" s="1">
        <v>114.54999999999998</v>
      </c>
      <c r="AF624" s="5"/>
    </row>
    <row r="625" spans="1:32" ht="15" customHeight="1" x14ac:dyDescent="0.2">
      <c r="A625" t="s">
        <v>12</v>
      </c>
      <c r="B625" s="1">
        <v>2002</v>
      </c>
      <c r="C625" s="1">
        <v>4</v>
      </c>
      <c r="D625" s="1">
        <v>12</v>
      </c>
      <c r="Q625" s="1"/>
      <c r="V625" s="1">
        <v>0</v>
      </c>
      <c r="W625" s="11">
        <v>0.25</v>
      </c>
      <c r="X625" s="1">
        <v>0</v>
      </c>
      <c r="Y625" s="1">
        <v>0</v>
      </c>
      <c r="Z625" s="1">
        <v>0</v>
      </c>
      <c r="AA625" s="1">
        <v>0</v>
      </c>
      <c r="AB625" s="1">
        <v>0</v>
      </c>
      <c r="AC625" s="1">
        <v>27</v>
      </c>
      <c r="AD625" s="1">
        <v>0</v>
      </c>
      <c r="AE625" s="1">
        <v>27</v>
      </c>
      <c r="AF625" s="5"/>
    </row>
    <row r="626" spans="1:32" ht="15" customHeight="1" x14ac:dyDescent="0.2">
      <c r="A626" t="s">
        <v>12</v>
      </c>
      <c r="B626" s="1">
        <v>2003</v>
      </c>
      <c r="C626" s="1">
        <v>5</v>
      </c>
      <c r="D626" s="1">
        <v>11</v>
      </c>
      <c r="F626" s="1"/>
      <c r="G626" s="1"/>
      <c r="H626" s="1"/>
      <c r="I626" s="1"/>
      <c r="J626" s="1"/>
      <c r="Q626" s="1"/>
      <c r="V626" s="1">
        <v>0</v>
      </c>
      <c r="W626" s="11">
        <v>0.28125</v>
      </c>
      <c r="X626" s="1">
        <v>0</v>
      </c>
      <c r="Y626" s="1">
        <v>0</v>
      </c>
      <c r="Z626" s="1">
        <v>0</v>
      </c>
      <c r="AA626" s="1">
        <v>0</v>
      </c>
      <c r="AB626" s="1">
        <v>0</v>
      </c>
      <c r="AC626" s="1">
        <v>26.8</v>
      </c>
      <c r="AD626" s="1">
        <v>0</v>
      </c>
      <c r="AE626" s="1">
        <v>26.8</v>
      </c>
      <c r="AF626" s="5"/>
    </row>
    <row r="627" spans="1:32" ht="15" customHeight="1" x14ac:dyDescent="0.2">
      <c r="A627" t="s">
        <v>12</v>
      </c>
      <c r="B627" s="1">
        <v>2004</v>
      </c>
      <c r="C627" s="1">
        <v>7</v>
      </c>
      <c r="D627" s="1">
        <v>9</v>
      </c>
      <c r="F627" s="1"/>
      <c r="G627" s="1"/>
      <c r="H627" s="1"/>
      <c r="I627" s="1"/>
      <c r="J627" s="1"/>
      <c r="V627" s="1">
        <v>0</v>
      </c>
      <c r="W627" s="11">
        <v>0.33333333333333331</v>
      </c>
      <c r="X627" s="1">
        <v>0</v>
      </c>
      <c r="Y627" s="1">
        <v>0</v>
      </c>
      <c r="Z627" s="1">
        <v>0</v>
      </c>
      <c r="AA627" s="1">
        <v>0</v>
      </c>
      <c r="AB627" s="1">
        <v>0</v>
      </c>
      <c r="AC627" s="1">
        <v>26.6</v>
      </c>
      <c r="AD627" s="1">
        <v>0</v>
      </c>
      <c r="AE627" s="1">
        <v>26.6</v>
      </c>
      <c r="AF627" s="5"/>
    </row>
    <row r="628" spans="1:32" ht="15" customHeight="1" x14ac:dyDescent="0.2">
      <c r="A628" t="s">
        <v>12</v>
      </c>
      <c r="B628" s="1">
        <v>2005</v>
      </c>
      <c r="C628" s="1">
        <v>2</v>
      </c>
      <c r="D628" s="1">
        <v>14</v>
      </c>
      <c r="V628" s="1">
        <v>0</v>
      </c>
      <c r="W628" s="11">
        <v>0.28125</v>
      </c>
      <c r="X628" s="1">
        <v>0</v>
      </c>
      <c r="Y628" s="1">
        <v>0</v>
      </c>
      <c r="Z628" s="1">
        <v>0</v>
      </c>
      <c r="AA628" s="1">
        <v>0</v>
      </c>
      <c r="AB628" s="1">
        <v>0</v>
      </c>
      <c r="AC628" s="1">
        <v>26.400000000000002</v>
      </c>
      <c r="AD628" s="1">
        <v>0</v>
      </c>
      <c r="AE628" s="1">
        <v>26.400000000000002</v>
      </c>
      <c r="AF628" s="5"/>
    </row>
    <row r="629" spans="1:32" ht="15" customHeight="1" x14ac:dyDescent="0.2">
      <c r="A629" t="s">
        <v>12</v>
      </c>
      <c r="B629" s="1">
        <v>2006</v>
      </c>
      <c r="C629" s="1">
        <v>6</v>
      </c>
      <c r="D629" s="1">
        <v>10</v>
      </c>
      <c r="F629" s="1"/>
      <c r="G629" s="1"/>
      <c r="H629" s="1"/>
      <c r="I629" s="1"/>
      <c r="J629" s="1"/>
      <c r="S629">
        <v>1</v>
      </c>
      <c r="V629" s="1">
        <v>0.1</v>
      </c>
      <c r="W629" s="11">
        <v>0.3</v>
      </c>
      <c r="X629" s="1">
        <v>0</v>
      </c>
      <c r="Y629" s="1">
        <v>0</v>
      </c>
      <c r="Z629" s="1">
        <v>0</v>
      </c>
      <c r="AA629" s="1">
        <v>0</v>
      </c>
      <c r="AB629" s="1">
        <v>0</v>
      </c>
      <c r="AC629" s="1">
        <v>26.200000000000003</v>
      </c>
      <c r="AD629" s="1">
        <v>0</v>
      </c>
      <c r="AE629" s="1">
        <v>26.300000000000004</v>
      </c>
      <c r="AF629" s="5"/>
    </row>
    <row r="630" spans="1:32" ht="15" customHeight="1" x14ac:dyDescent="0.2">
      <c r="A630" t="s">
        <v>12</v>
      </c>
      <c r="B630" s="1">
        <v>2007</v>
      </c>
      <c r="C630" s="1">
        <v>8</v>
      </c>
      <c r="D630" s="1">
        <v>8</v>
      </c>
      <c r="F630" s="1"/>
      <c r="G630" s="1"/>
      <c r="H630" s="1"/>
      <c r="I630" s="1"/>
      <c r="J630" s="1"/>
      <c r="V630" s="1">
        <v>0</v>
      </c>
      <c r="W630" s="11">
        <v>0.33333333333333331</v>
      </c>
      <c r="X630" s="1">
        <v>0</v>
      </c>
      <c r="Y630" s="1">
        <v>0</v>
      </c>
      <c r="Z630" s="1">
        <v>0</v>
      </c>
      <c r="AA630" s="1">
        <v>0</v>
      </c>
      <c r="AB630" s="1">
        <v>0</v>
      </c>
      <c r="AC630" s="1">
        <v>26.000000000000004</v>
      </c>
      <c r="AD630" s="1">
        <v>0</v>
      </c>
      <c r="AE630" s="1">
        <v>26.100000000000005</v>
      </c>
      <c r="AF630" s="5"/>
    </row>
    <row r="631" spans="1:32" ht="15" customHeight="1" x14ac:dyDescent="0.2">
      <c r="A631" t="s">
        <v>12</v>
      </c>
      <c r="B631" s="1">
        <v>2008</v>
      </c>
      <c r="C631" s="1">
        <v>8</v>
      </c>
      <c r="D631" s="1">
        <v>8</v>
      </c>
      <c r="V631" s="1">
        <v>0</v>
      </c>
      <c r="W631" s="11">
        <v>0.35714285714285715</v>
      </c>
      <c r="X631" s="1">
        <v>0</v>
      </c>
      <c r="Y631" s="1">
        <v>0</v>
      </c>
      <c r="Z631" s="1">
        <v>0</v>
      </c>
      <c r="AA631" s="1">
        <v>0</v>
      </c>
      <c r="AB631" s="1">
        <v>0</v>
      </c>
      <c r="AC631" s="1">
        <v>25.800000000000004</v>
      </c>
      <c r="AD631" s="1">
        <v>0</v>
      </c>
      <c r="AE631" s="1">
        <v>25.900000000000006</v>
      </c>
      <c r="AF631" s="5"/>
    </row>
    <row r="632" spans="1:32" ht="15" customHeight="1" x14ac:dyDescent="0.2">
      <c r="A632" t="s">
        <v>12</v>
      </c>
      <c r="B632" s="1">
        <v>2009</v>
      </c>
      <c r="C632" s="1">
        <v>9</v>
      </c>
      <c r="D632" s="1">
        <v>7</v>
      </c>
      <c r="S632">
        <v>1</v>
      </c>
      <c r="V632" s="1">
        <v>0.1</v>
      </c>
      <c r="W632" s="11">
        <v>0.3828125</v>
      </c>
      <c r="X632" s="1">
        <v>0</v>
      </c>
      <c r="Y632" s="1">
        <v>0</v>
      </c>
      <c r="Z632" s="1">
        <v>0</v>
      </c>
      <c r="AA632" s="1">
        <v>0</v>
      </c>
      <c r="AB632" s="1">
        <v>0</v>
      </c>
      <c r="AC632" s="1">
        <v>25.600000000000005</v>
      </c>
      <c r="AD632" s="1">
        <v>0</v>
      </c>
      <c r="AE632" s="1">
        <v>25.800000000000004</v>
      </c>
      <c r="AF632" s="5"/>
    </row>
    <row r="633" spans="1:32" ht="15" customHeight="1" x14ac:dyDescent="0.2">
      <c r="A633" t="s">
        <v>12</v>
      </c>
      <c r="B633" s="1">
        <v>2010</v>
      </c>
      <c r="C633" s="1">
        <v>6</v>
      </c>
      <c r="D633" s="1">
        <v>10</v>
      </c>
      <c r="V633" s="1">
        <v>0</v>
      </c>
      <c r="W633" s="11">
        <v>0.38194444444444442</v>
      </c>
      <c r="X633" s="1">
        <v>0</v>
      </c>
      <c r="Y633" s="1">
        <v>0</v>
      </c>
      <c r="Z633" s="1">
        <v>0</v>
      </c>
      <c r="AA633" s="1">
        <v>0</v>
      </c>
      <c r="AB633" s="1">
        <v>0</v>
      </c>
      <c r="AC633" s="1">
        <v>25.400000000000006</v>
      </c>
      <c r="AD633" s="1">
        <v>0</v>
      </c>
      <c r="AE633" s="1">
        <v>25.600000000000005</v>
      </c>
      <c r="AF633" s="5"/>
    </row>
    <row r="634" spans="1:32" ht="15" customHeight="1" x14ac:dyDescent="0.2">
      <c r="A634" t="s">
        <v>12</v>
      </c>
      <c r="B634" s="1">
        <v>2011</v>
      </c>
      <c r="C634" s="1">
        <v>10</v>
      </c>
      <c r="D634" s="1">
        <v>6</v>
      </c>
      <c r="E634" s="1"/>
      <c r="F634">
        <v>1</v>
      </c>
      <c r="G634">
        <v>1</v>
      </c>
      <c r="H634">
        <v>1</v>
      </c>
      <c r="I634">
        <v>1</v>
      </c>
      <c r="J634">
        <v>2</v>
      </c>
      <c r="O634" s="1"/>
      <c r="T634" s="1"/>
      <c r="V634" s="1">
        <v>0.6</v>
      </c>
      <c r="W634" s="11">
        <v>0.40625</v>
      </c>
      <c r="X634" s="1">
        <v>1</v>
      </c>
      <c r="Y634" s="1">
        <v>1</v>
      </c>
      <c r="Z634" s="1">
        <v>10</v>
      </c>
      <c r="AA634" s="1">
        <v>0.1</v>
      </c>
      <c r="AB634" s="1">
        <v>0</v>
      </c>
      <c r="AC634" s="1">
        <v>25.200000000000006</v>
      </c>
      <c r="AD634" s="1">
        <v>1</v>
      </c>
      <c r="AE634" s="1">
        <v>37.000000000000007</v>
      </c>
      <c r="AF634" s="5"/>
    </row>
    <row r="635" spans="1:32" ht="15" customHeight="1" x14ac:dyDescent="0.2">
      <c r="A635" t="s">
        <v>12</v>
      </c>
      <c r="B635" s="1">
        <v>2012</v>
      </c>
      <c r="C635" s="1">
        <v>12</v>
      </c>
      <c r="D635" s="1">
        <v>4</v>
      </c>
      <c r="F635" s="1">
        <v>1</v>
      </c>
      <c r="G635" s="1">
        <v>1</v>
      </c>
      <c r="H635" s="1">
        <v>1</v>
      </c>
      <c r="I635" s="1">
        <v>1</v>
      </c>
      <c r="J635" s="1">
        <v>2</v>
      </c>
      <c r="K635" s="1"/>
      <c r="N635" s="1"/>
      <c r="O635" s="1"/>
      <c r="Q635">
        <v>1</v>
      </c>
      <c r="T635" s="1"/>
      <c r="V635" s="1">
        <v>0.85</v>
      </c>
      <c r="W635" s="11">
        <v>0.4375</v>
      </c>
      <c r="X635" s="1">
        <v>1</v>
      </c>
      <c r="Y635" s="1">
        <v>1</v>
      </c>
      <c r="Z635" s="1">
        <v>10</v>
      </c>
      <c r="AA635" s="1">
        <v>0.18181818181818182</v>
      </c>
      <c r="AB635" s="1">
        <v>0</v>
      </c>
      <c r="AC635" s="1">
        <v>25.000000000000007</v>
      </c>
      <c r="AD635" s="1">
        <v>1</v>
      </c>
      <c r="AE635" s="1">
        <v>37.650000000000006</v>
      </c>
      <c r="AF635" s="5"/>
    </row>
    <row r="636" spans="1:32" ht="15" customHeight="1" x14ac:dyDescent="0.2">
      <c r="A636" t="s">
        <v>12</v>
      </c>
      <c r="B636" s="1">
        <v>2013</v>
      </c>
      <c r="C636" s="1">
        <v>2</v>
      </c>
      <c r="D636" s="1">
        <v>14</v>
      </c>
      <c r="E636" s="1"/>
      <c r="V636" s="1">
        <v>0</v>
      </c>
      <c r="W636" s="11">
        <v>0.41145833333333331</v>
      </c>
      <c r="X636" s="1">
        <v>1</v>
      </c>
      <c r="Y636" s="1">
        <v>1</v>
      </c>
      <c r="Z636" s="1">
        <v>10</v>
      </c>
      <c r="AA636" s="1">
        <v>0.16666666666666666</v>
      </c>
      <c r="AB636" s="1">
        <v>0</v>
      </c>
      <c r="AC636" s="1">
        <v>24.800000000000008</v>
      </c>
      <c r="AD636" s="1">
        <v>1</v>
      </c>
      <c r="AE636" s="1">
        <v>37.45000000000001</v>
      </c>
      <c r="AF636" s="5"/>
    </row>
    <row r="637" spans="1:32" ht="15" customHeight="1" x14ac:dyDescent="0.2">
      <c r="A637" t="s">
        <v>12</v>
      </c>
      <c r="B637" s="1">
        <v>2014</v>
      </c>
      <c r="C637" s="1">
        <v>9</v>
      </c>
      <c r="D637" s="1">
        <v>7</v>
      </c>
      <c r="E637" s="1"/>
      <c r="F637" s="1"/>
      <c r="G637" s="1"/>
      <c r="H637" s="1"/>
      <c r="I637" s="1"/>
      <c r="J637" s="1"/>
      <c r="K637" s="1"/>
      <c r="M637" s="1"/>
      <c r="Q637">
        <v>1</v>
      </c>
      <c r="V637" s="1">
        <v>0.25</v>
      </c>
      <c r="W637" s="11">
        <v>0.42307692307692307</v>
      </c>
      <c r="X637" s="1">
        <v>1</v>
      </c>
      <c r="Y637" s="1">
        <v>1</v>
      </c>
      <c r="Z637" s="1">
        <v>10</v>
      </c>
      <c r="AA637" s="1">
        <v>0.15384615384615385</v>
      </c>
      <c r="AB637" s="1">
        <v>0</v>
      </c>
      <c r="AC637" s="1">
        <v>24.600000000000009</v>
      </c>
      <c r="AD637" s="1">
        <v>1</v>
      </c>
      <c r="AE637" s="1">
        <v>37.500000000000007</v>
      </c>
      <c r="AF637" s="5"/>
    </row>
    <row r="638" spans="1:32" ht="15" customHeight="1" x14ac:dyDescent="0.2">
      <c r="A638" t="s">
        <v>12</v>
      </c>
      <c r="B638" s="1">
        <v>2015</v>
      </c>
      <c r="C638" s="1">
        <v>9</v>
      </c>
      <c r="D638" s="1">
        <v>7</v>
      </c>
      <c r="F638" s="1">
        <v>1</v>
      </c>
      <c r="G638">
        <v>1</v>
      </c>
      <c r="H638" s="1">
        <v>0</v>
      </c>
      <c r="I638" s="1">
        <v>1</v>
      </c>
      <c r="J638" s="1">
        <v>1</v>
      </c>
      <c r="L638" s="1"/>
      <c r="Q638">
        <v>1</v>
      </c>
      <c r="V638" s="1">
        <v>0.35</v>
      </c>
      <c r="W638" s="11">
        <v>0.4330357142857143</v>
      </c>
      <c r="X638" s="1">
        <v>1</v>
      </c>
      <c r="Y638" s="1">
        <v>0.66666666666666663</v>
      </c>
      <c r="Z638" s="1">
        <v>4</v>
      </c>
      <c r="AA638" s="1">
        <v>0.21428571428571427</v>
      </c>
      <c r="AB638" s="1">
        <v>1</v>
      </c>
      <c r="AC638" s="1">
        <v>24.400000000000009</v>
      </c>
      <c r="AD638" s="1">
        <v>0.83333333333333337</v>
      </c>
      <c r="AE638" s="1">
        <v>32.650000000000006</v>
      </c>
      <c r="AF638" s="5"/>
    </row>
    <row r="639" spans="1:32" ht="15" customHeight="1" x14ac:dyDescent="0.2">
      <c r="A639" t="s">
        <v>12</v>
      </c>
      <c r="B639" s="1">
        <v>2016</v>
      </c>
      <c r="C639" s="1">
        <v>9</v>
      </c>
      <c r="D639" s="1">
        <v>7</v>
      </c>
      <c r="F639">
        <v>1</v>
      </c>
      <c r="G639">
        <v>1</v>
      </c>
      <c r="H639">
        <v>1</v>
      </c>
      <c r="I639">
        <v>1</v>
      </c>
      <c r="J639">
        <v>2</v>
      </c>
      <c r="V639" s="1">
        <v>0.6</v>
      </c>
      <c r="W639" s="11">
        <v>0.44166666666666665</v>
      </c>
      <c r="X639" s="1">
        <v>1</v>
      </c>
      <c r="Y639" s="1">
        <v>0.75</v>
      </c>
      <c r="Z639" s="1">
        <v>6</v>
      </c>
      <c r="AA639" s="1">
        <v>0.26666666666666666</v>
      </c>
      <c r="AB639" s="1">
        <v>3</v>
      </c>
      <c r="AC639" s="1">
        <v>24.20000000000001</v>
      </c>
      <c r="AD639" s="1">
        <v>0.875</v>
      </c>
      <c r="AE639" s="1">
        <v>37.050000000000011</v>
      </c>
      <c r="AF639" s="5"/>
    </row>
    <row r="640" spans="1:32" ht="15" customHeight="1" x14ac:dyDescent="0.2">
      <c r="A640" t="s">
        <v>12</v>
      </c>
      <c r="B640" s="1">
        <v>2017</v>
      </c>
      <c r="C640" s="1">
        <v>4</v>
      </c>
      <c r="D640" s="1">
        <v>12</v>
      </c>
      <c r="V640" s="1">
        <v>0</v>
      </c>
      <c r="W640" s="11">
        <v>0.4296875</v>
      </c>
      <c r="X640" s="1">
        <v>1</v>
      </c>
      <c r="Y640" s="1">
        <v>0.75</v>
      </c>
      <c r="Z640" s="1">
        <v>6</v>
      </c>
      <c r="AA640" s="1">
        <v>0.25</v>
      </c>
      <c r="AB640" s="1">
        <v>3</v>
      </c>
      <c r="AC640" s="1">
        <v>24.000000000000011</v>
      </c>
      <c r="AD640" s="1">
        <v>0.875</v>
      </c>
      <c r="AE640" s="1">
        <v>36.850000000000009</v>
      </c>
      <c r="AF640" s="5"/>
    </row>
    <row r="641" spans="1:32" ht="15" customHeight="1" x14ac:dyDescent="0.2">
      <c r="A641" t="s">
        <v>12</v>
      </c>
      <c r="B641" s="1">
        <v>2018</v>
      </c>
      <c r="C641" s="1">
        <v>11</v>
      </c>
      <c r="D641" s="1">
        <v>5</v>
      </c>
      <c r="F641">
        <v>1</v>
      </c>
      <c r="G641">
        <v>1</v>
      </c>
      <c r="H641">
        <v>0</v>
      </c>
      <c r="I641">
        <v>1</v>
      </c>
      <c r="J641">
        <v>1</v>
      </c>
      <c r="V641" s="1">
        <v>0.1</v>
      </c>
      <c r="W641" s="11">
        <v>0.44485294117647056</v>
      </c>
      <c r="X641" s="1">
        <v>1</v>
      </c>
      <c r="Y641" s="1">
        <v>0.6</v>
      </c>
      <c r="Z641" s="1">
        <v>4</v>
      </c>
      <c r="AA641" s="1">
        <v>0.29411764705882354</v>
      </c>
      <c r="AB641" s="1">
        <v>3</v>
      </c>
      <c r="AC641" s="1">
        <v>23.800000000000011</v>
      </c>
      <c r="AD641" s="1">
        <v>0.8</v>
      </c>
      <c r="AE641" s="1">
        <v>34.750000000000014</v>
      </c>
      <c r="AF641" s="5"/>
    </row>
    <row r="642" spans="1:32" ht="15" customHeight="1" x14ac:dyDescent="0.2">
      <c r="A642" t="s">
        <v>12</v>
      </c>
      <c r="B642" s="1">
        <v>2019</v>
      </c>
      <c r="C642" s="1">
        <v>10</v>
      </c>
      <c r="D642" s="1">
        <v>6</v>
      </c>
      <c r="F642" s="1">
        <v>1</v>
      </c>
      <c r="G642" s="1">
        <v>1</v>
      </c>
      <c r="H642" s="1">
        <v>1</v>
      </c>
      <c r="I642" s="1">
        <v>1</v>
      </c>
      <c r="J642" s="1">
        <v>2</v>
      </c>
      <c r="T642" s="1"/>
      <c r="V642" s="1">
        <v>0.6</v>
      </c>
      <c r="W642" s="11">
        <v>0.4548611111111111</v>
      </c>
      <c r="X642" s="1">
        <v>4</v>
      </c>
      <c r="Y642" s="1">
        <v>0.66666666666666663</v>
      </c>
      <c r="Z642" s="1">
        <v>4</v>
      </c>
      <c r="AA642" s="1">
        <v>0.33333333333333331</v>
      </c>
      <c r="AB642" s="1">
        <v>3</v>
      </c>
      <c r="AC642" s="1">
        <v>23.600000000000012</v>
      </c>
      <c r="AD642" s="1">
        <v>0.83333333333333337</v>
      </c>
      <c r="AE642" s="1">
        <v>38.150000000000013</v>
      </c>
      <c r="AF642" s="5"/>
    </row>
    <row r="643" spans="1:32" ht="15" customHeight="1" x14ac:dyDescent="0.2">
      <c r="A643" t="s">
        <v>12</v>
      </c>
      <c r="B643" s="1">
        <v>2020</v>
      </c>
      <c r="C643" s="1">
        <v>4</v>
      </c>
      <c r="D643" s="1">
        <v>12</v>
      </c>
      <c r="F643" s="1"/>
      <c r="G643" s="1"/>
      <c r="H643" s="1"/>
      <c r="I643" s="1"/>
      <c r="J643" s="1"/>
      <c r="O643" s="1"/>
      <c r="P643" s="1"/>
      <c r="V643" s="1">
        <v>0</v>
      </c>
      <c r="W643" s="11">
        <v>0.44407894736842107</v>
      </c>
      <c r="X643" s="1">
        <v>1</v>
      </c>
      <c r="Y643" s="1">
        <v>0.66666666666666663</v>
      </c>
      <c r="Z643" s="1">
        <v>4</v>
      </c>
      <c r="AA643" s="1">
        <v>0.31578947368421051</v>
      </c>
      <c r="AB643" s="1">
        <v>3</v>
      </c>
      <c r="AC643" s="1">
        <v>23.400000000000013</v>
      </c>
      <c r="AD643" s="1">
        <v>0.83333333333333337</v>
      </c>
      <c r="AE643" s="1">
        <v>34.950000000000017</v>
      </c>
      <c r="AF643" s="5"/>
    </row>
    <row r="644" spans="1:32" ht="15" customHeight="1" x14ac:dyDescent="0.2">
      <c r="A644" t="s">
        <v>12</v>
      </c>
      <c r="B644" s="1">
        <v>2021</v>
      </c>
      <c r="C644" s="1">
        <v>4</v>
      </c>
      <c r="D644" s="1">
        <v>13</v>
      </c>
      <c r="F644" s="1"/>
      <c r="G644" s="1"/>
      <c r="H644" s="1"/>
      <c r="I644" s="1"/>
      <c r="J644" s="1"/>
      <c r="V644" s="1">
        <v>0</v>
      </c>
      <c r="W644" s="11">
        <v>0.43302180685358255</v>
      </c>
      <c r="X644" s="1">
        <v>1</v>
      </c>
      <c r="Y644" s="1">
        <v>0.66666666666666663</v>
      </c>
      <c r="Z644" s="1">
        <v>4</v>
      </c>
      <c r="AA644" s="1">
        <v>0.3</v>
      </c>
      <c r="AB644" s="1">
        <v>3</v>
      </c>
      <c r="AC644" s="1">
        <v>23.200000000000014</v>
      </c>
      <c r="AD644" s="1">
        <v>0.83333333333333337</v>
      </c>
      <c r="AE644" s="1">
        <v>34.750000000000014</v>
      </c>
      <c r="AF644" s="5"/>
    </row>
    <row r="645" spans="1:32" ht="15" customHeight="1" x14ac:dyDescent="0.2">
      <c r="A645" t="s">
        <v>12</v>
      </c>
      <c r="B645" s="1">
        <v>2022</v>
      </c>
      <c r="C645" s="1">
        <v>3</v>
      </c>
      <c r="D645" s="1">
        <v>13</v>
      </c>
      <c r="E645">
        <v>1</v>
      </c>
      <c r="V645" s="1">
        <v>0</v>
      </c>
      <c r="W645" s="11">
        <v>0.42159763313609466</v>
      </c>
      <c r="X645" s="1">
        <v>1</v>
      </c>
      <c r="Y645" s="1">
        <v>0.66666666666666663</v>
      </c>
      <c r="Z645" s="1">
        <v>4</v>
      </c>
      <c r="AA645" s="1">
        <v>0.2857142857142857</v>
      </c>
      <c r="AB645" s="1">
        <v>3</v>
      </c>
      <c r="AC645" s="1">
        <v>23.000000000000014</v>
      </c>
      <c r="AD645" s="1">
        <v>0.83333333333333337</v>
      </c>
      <c r="AE645" s="1">
        <v>34.550000000000011</v>
      </c>
      <c r="AF645" s="5"/>
    </row>
    <row r="646" spans="1:32" ht="15" customHeight="1" x14ac:dyDescent="0.2">
      <c r="A646" t="s">
        <v>13</v>
      </c>
      <c r="B646" s="1">
        <v>1966</v>
      </c>
      <c r="C646" s="1">
        <v>9</v>
      </c>
      <c r="D646" s="1">
        <v>5</v>
      </c>
      <c r="V646" s="1">
        <v>0</v>
      </c>
      <c r="W646" s="11">
        <v>0.6428571428571429</v>
      </c>
      <c r="X646" s="1">
        <v>15</v>
      </c>
      <c r="Y646" s="1">
        <v>0</v>
      </c>
      <c r="Z646" s="1">
        <v>0</v>
      </c>
      <c r="AA646" s="1">
        <v>0</v>
      </c>
      <c r="AB646" s="1">
        <v>0</v>
      </c>
      <c r="AC646" s="1">
        <v>0</v>
      </c>
      <c r="AD646" s="1">
        <v>0</v>
      </c>
      <c r="AE646" s="1">
        <v>15</v>
      </c>
      <c r="AF646" s="5"/>
    </row>
    <row r="647" spans="1:32" ht="15" customHeight="1" x14ac:dyDescent="0.2">
      <c r="A647" t="s">
        <v>13</v>
      </c>
      <c r="B647" s="1">
        <v>1967</v>
      </c>
      <c r="C647" s="1">
        <v>11</v>
      </c>
      <c r="D647" s="1">
        <v>1</v>
      </c>
      <c r="E647">
        <v>2</v>
      </c>
      <c r="O647">
        <v>1</v>
      </c>
      <c r="T647">
        <v>1</v>
      </c>
      <c r="V647" s="1">
        <v>0.6</v>
      </c>
      <c r="W647" s="11">
        <v>0.75</v>
      </c>
      <c r="X647" s="1">
        <v>15</v>
      </c>
      <c r="Y647" s="1">
        <v>0</v>
      </c>
      <c r="Z647" s="1">
        <v>0</v>
      </c>
      <c r="AA647" s="1">
        <v>0</v>
      </c>
      <c r="AB647" s="1">
        <v>0</v>
      </c>
      <c r="AC647" s="1">
        <v>0</v>
      </c>
      <c r="AD647" s="1">
        <v>0</v>
      </c>
      <c r="AE647" s="1">
        <v>15.6</v>
      </c>
      <c r="AF647" s="5"/>
    </row>
    <row r="648" spans="1:32" ht="15" customHeight="1" x14ac:dyDescent="0.2">
      <c r="A648" t="s">
        <v>13</v>
      </c>
      <c r="B648" s="1">
        <v>1968</v>
      </c>
      <c r="C648" s="1">
        <v>13</v>
      </c>
      <c r="D648" s="1">
        <v>1</v>
      </c>
      <c r="F648">
        <v>1</v>
      </c>
      <c r="G648">
        <v>1</v>
      </c>
      <c r="H648">
        <v>2</v>
      </c>
      <c r="I648">
        <v>1</v>
      </c>
      <c r="J648">
        <v>4</v>
      </c>
      <c r="K648">
        <v>1</v>
      </c>
      <c r="N648">
        <v>1</v>
      </c>
      <c r="O648">
        <v>1</v>
      </c>
      <c r="T648">
        <v>1</v>
      </c>
      <c r="V648" s="1">
        <v>6.1999999999999993</v>
      </c>
      <c r="W648" s="11">
        <v>0.80952380952380953</v>
      </c>
      <c r="X648" s="1">
        <v>15</v>
      </c>
      <c r="Y648" s="1">
        <v>2</v>
      </c>
      <c r="Z648" s="1">
        <v>15</v>
      </c>
      <c r="AA648" s="1">
        <v>0.33333333333333331</v>
      </c>
      <c r="AB648" s="1">
        <v>3</v>
      </c>
      <c r="AC648" s="1">
        <v>0</v>
      </c>
      <c r="AD648" s="1">
        <v>4</v>
      </c>
      <c r="AE648" s="1">
        <v>39.799999999999997</v>
      </c>
      <c r="AF648" s="5"/>
    </row>
    <row r="649" spans="1:32" ht="15" customHeight="1" x14ac:dyDescent="0.2">
      <c r="A649" t="s">
        <v>13</v>
      </c>
      <c r="B649" s="1">
        <v>1969</v>
      </c>
      <c r="C649" s="1">
        <v>8</v>
      </c>
      <c r="D649" s="1">
        <v>5</v>
      </c>
      <c r="E649" s="1">
        <v>1</v>
      </c>
      <c r="V649" s="1">
        <v>0</v>
      </c>
      <c r="W649" s="11">
        <v>0.7589285714285714</v>
      </c>
      <c r="X649" s="1">
        <v>15</v>
      </c>
      <c r="Y649" s="1">
        <v>2</v>
      </c>
      <c r="Z649" s="1">
        <v>15</v>
      </c>
      <c r="AA649" s="1">
        <v>0.25</v>
      </c>
      <c r="AB649" s="1">
        <v>3</v>
      </c>
      <c r="AC649" s="1">
        <v>0</v>
      </c>
      <c r="AD649" s="1">
        <v>4</v>
      </c>
      <c r="AE649" s="1">
        <v>39.799999999999997</v>
      </c>
      <c r="AF649" s="5"/>
    </row>
    <row r="650" spans="1:32" ht="15" customHeight="1" x14ac:dyDescent="0.2">
      <c r="A650" t="s">
        <v>13</v>
      </c>
      <c r="B650" s="1">
        <v>1970</v>
      </c>
      <c r="C650" s="1">
        <v>11</v>
      </c>
      <c r="D650" s="1">
        <v>2</v>
      </c>
      <c r="E650">
        <v>1</v>
      </c>
      <c r="F650">
        <v>1</v>
      </c>
      <c r="G650">
        <v>1</v>
      </c>
      <c r="H650">
        <v>3</v>
      </c>
      <c r="I650">
        <v>0</v>
      </c>
      <c r="J650">
        <v>4</v>
      </c>
      <c r="K650">
        <v>1</v>
      </c>
      <c r="M650">
        <v>1</v>
      </c>
      <c r="S650" s="1"/>
      <c r="V650" s="1">
        <v>12.6</v>
      </c>
      <c r="W650" s="11">
        <v>0.77142857142857146</v>
      </c>
      <c r="X650" s="1">
        <v>15</v>
      </c>
      <c r="Y650" s="1">
        <v>2.5</v>
      </c>
      <c r="Z650" s="1">
        <v>15</v>
      </c>
      <c r="AA650" s="1">
        <v>0.4</v>
      </c>
      <c r="AB650" s="1">
        <v>10</v>
      </c>
      <c r="AC650" s="1">
        <v>0</v>
      </c>
      <c r="AD650" s="1">
        <v>4</v>
      </c>
      <c r="AE650" s="1">
        <v>59.4</v>
      </c>
      <c r="AF650" s="5"/>
    </row>
    <row r="651" spans="1:32" ht="15" customHeight="1" x14ac:dyDescent="0.2">
      <c r="A651" t="s">
        <v>13</v>
      </c>
      <c r="B651" s="1">
        <v>1971</v>
      </c>
      <c r="C651" s="1">
        <v>10</v>
      </c>
      <c r="D651" s="1">
        <v>4</v>
      </c>
      <c r="F651">
        <v>1</v>
      </c>
      <c r="H651">
        <v>1</v>
      </c>
      <c r="I651">
        <v>1</v>
      </c>
      <c r="J651">
        <v>3</v>
      </c>
      <c r="L651">
        <v>1</v>
      </c>
      <c r="V651" s="1">
        <v>2.5</v>
      </c>
      <c r="W651" s="11">
        <v>0.76190476190476186</v>
      </c>
      <c r="X651" s="1">
        <v>15</v>
      </c>
      <c r="Y651" s="1">
        <v>2</v>
      </c>
      <c r="Z651" s="1">
        <v>15</v>
      </c>
      <c r="AA651" s="1">
        <v>0.5</v>
      </c>
      <c r="AB651" s="1">
        <v>15</v>
      </c>
      <c r="AC651" s="1">
        <v>0</v>
      </c>
      <c r="AD651" s="1">
        <v>3.6666666666666665</v>
      </c>
      <c r="AE651" s="1">
        <v>66.900000000000006</v>
      </c>
      <c r="AF651" s="5"/>
    </row>
    <row r="652" spans="1:32" ht="15" customHeight="1" x14ac:dyDescent="0.2">
      <c r="A652" t="s">
        <v>13</v>
      </c>
      <c r="B652" s="1">
        <v>1972</v>
      </c>
      <c r="C652" s="1">
        <v>5</v>
      </c>
      <c r="D652" s="1">
        <v>9</v>
      </c>
      <c r="V652" s="1">
        <v>0</v>
      </c>
      <c r="W652" s="11">
        <v>0.70408163265306123</v>
      </c>
      <c r="X652" s="1">
        <v>15</v>
      </c>
      <c r="Y652" s="1">
        <v>2</v>
      </c>
      <c r="Z652" s="1">
        <v>15</v>
      </c>
      <c r="AA652" s="1">
        <v>0.42857142857142855</v>
      </c>
      <c r="AB652" s="1">
        <v>10</v>
      </c>
      <c r="AC652" s="1">
        <v>0</v>
      </c>
      <c r="AD652" s="1">
        <v>3.6666666666666665</v>
      </c>
      <c r="AE652" s="1">
        <v>61.9</v>
      </c>
      <c r="AF652" s="5"/>
    </row>
    <row r="653" spans="1:32" ht="15" customHeight="1" x14ac:dyDescent="0.2">
      <c r="A653" t="s">
        <v>13</v>
      </c>
      <c r="B653" s="1">
        <v>1973</v>
      </c>
      <c r="C653" s="1">
        <v>4</v>
      </c>
      <c r="D653" s="1">
        <v>10</v>
      </c>
      <c r="V653" s="1">
        <v>0</v>
      </c>
      <c r="W653" s="11">
        <v>0.6517857142857143</v>
      </c>
      <c r="X653" s="1">
        <v>15</v>
      </c>
      <c r="Y653" s="1">
        <v>2</v>
      </c>
      <c r="Z653" s="1">
        <v>15</v>
      </c>
      <c r="AA653" s="1">
        <v>0.375</v>
      </c>
      <c r="AB653" s="1">
        <v>7</v>
      </c>
      <c r="AC653" s="1">
        <v>0</v>
      </c>
      <c r="AD653" s="1">
        <v>3.6666666666666665</v>
      </c>
      <c r="AE653" s="1">
        <v>58.9</v>
      </c>
      <c r="AF653" s="5"/>
    </row>
    <row r="654" spans="1:32" ht="15" customHeight="1" x14ac:dyDescent="0.2">
      <c r="A654" t="s">
        <v>13</v>
      </c>
      <c r="B654" s="1">
        <v>1974</v>
      </c>
      <c r="C654" s="1">
        <v>2</v>
      </c>
      <c r="D654" s="1">
        <v>12</v>
      </c>
      <c r="F654" s="1"/>
      <c r="G654" s="1"/>
      <c r="H654" s="1"/>
      <c r="I654" s="1"/>
      <c r="J654" s="1"/>
      <c r="V654" s="1">
        <v>0</v>
      </c>
      <c r="W654" s="11">
        <v>0.59523809523809523</v>
      </c>
      <c r="X654" s="1">
        <v>13.75</v>
      </c>
      <c r="Y654" s="1">
        <v>2</v>
      </c>
      <c r="Z654" s="1">
        <v>15</v>
      </c>
      <c r="AA654" s="1">
        <v>0.33333333333333331</v>
      </c>
      <c r="AB654" s="1">
        <v>3</v>
      </c>
      <c r="AC654" s="1">
        <v>0</v>
      </c>
      <c r="AD654" s="1">
        <v>3.6666666666666665</v>
      </c>
      <c r="AE654" s="1">
        <v>53.65</v>
      </c>
      <c r="AF654" s="5"/>
    </row>
    <row r="655" spans="1:32" ht="15" customHeight="1" x14ac:dyDescent="0.2">
      <c r="A655" t="s">
        <v>13</v>
      </c>
      <c r="B655" s="1">
        <v>1975</v>
      </c>
      <c r="C655" s="1">
        <v>10</v>
      </c>
      <c r="D655" s="1">
        <v>4</v>
      </c>
      <c r="F655">
        <v>1</v>
      </c>
      <c r="G655">
        <v>1</v>
      </c>
      <c r="H655">
        <v>0</v>
      </c>
      <c r="I655">
        <v>1</v>
      </c>
      <c r="J655">
        <v>2</v>
      </c>
      <c r="T655">
        <v>1</v>
      </c>
      <c r="V655" s="1">
        <v>0.2</v>
      </c>
      <c r="W655" s="11">
        <v>0.6071428571428571</v>
      </c>
      <c r="X655" s="1">
        <v>15</v>
      </c>
      <c r="Y655" s="1">
        <v>1.5</v>
      </c>
      <c r="Z655" s="1">
        <v>15</v>
      </c>
      <c r="AA655" s="1">
        <v>0.4</v>
      </c>
      <c r="AB655" s="1">
        <v>10</v>
      </c>
      <c r="AC655" s="1">
        <v>0</v>
      </c>
      <c r="AD655" s="1">
        <v>3.25</v>
      </c>
      <c r="AE655" s="1">
        <v>62.099999999999994</v>
      </c>
      <c r="AF655" s="5"/>
    </row>
    <row r="656" spans="1:32" ht="15" customHeight="1" x14ac:dyDescent="0.2">
      <c r="A656" t="s">
        <v>13</v>
      </c>
      <c r="B656" s="1">
        <v>1976</v>
      </c>
      <c r="C656" s="1">
        <v>11</v>
      </c>
      <c r="D656" s="1">
        <v>3</v>
      </c>
      <c r="F656">
        <v>1</v>
      </c>
      <c r="G656">
        <v>1</v>
      </c>
      <c r="H656">
        <v>0</v>
      </c>
      <c r="I656">
        <v>1</v>
      </c>
      <c r="J656">
        <v>2</v>
      </c>
      <c r="O656">
        <v>1</v>
      </c>
      <c r="P656">
        <v>1</v>
      </c>
      <c r="V656" s="1">
        <v>0.85</v>
      </c>
      <c r="W656" s="11">
        <v>0.62337662337662336</v>
      </c>
      <c r="X656" s="1">
        <v>15</v>
      </c>
      <c r="Y656" s="1">
        <v>1.2</v>
      </c>
      <c r="Z656" s="1">
        <v>10</v>
      </c>
      <c r="AA656" s="1">
        <v>0.45454545454545453</v>
      </c>
      <c r="AB656" s="1">
        <v>12</v>
      </c>
      <c r="AC656" s="1">
        <v>0</v>
      </c>
      <c r="AD656" s="1">
        <v>3</v>
      </c>
      <c r="AE656" s="1">
        <v>59.95</v>
      </c>
      <c r="AF656" s="5"/>
    </row>
    <row r="657" spans="1:32" ht="15" customHeight="1" x14ac:dyDescent="0.2">
      <c r="A657" t="s">
        <v>13</v>
      </c>
      <c r="B657" s="1">
        <v>1977</v>
      </c>
      <c r="C657" s="1">
        <v>10</v>
      </c>
      <c r="D657" s="1">
        <v>4</v>
      </c>
      <c r="F657">
        <v>1</v>
      </c>
      <c r="G657">
        <v>1</v>
      </c>
      <c r="H657">
        <v>0</v>
      </c>
      <c r="I657">
        <v>1</v>
      </c>
      <c r="J657">
        <v>2</v>
      </c>
      <c r="V657" s="1">
        <v>0.1</v>
      </c>
      <c r="W657" s="11">
        <v>0.63095238095238093</v>
      </c>
      <c r="X657" s="1">
        <v>15</v>
      </c>
      <c r="Y657" s="1">
        <v>1</v>
      </c>
      <c r="Z657" s="1">
        <v>10</v>
      </c>
      <c r="AA657" s="1">
        <v>0.5</v>
      </c>
      <c r="AB657" s="1">
        <v>15</v>
      </c>
      <c r="AC657" s="1">
        <v>0</v>
      </c>
      <c r="AD657" s="1">
        <v>2.8333333333333335</v>
      </c>
      <c r="AE657" s="1">
        <v>63.05</v>
      </c>
      <c r="AF657" s="5"/>
    </row>
    <row r="658" spans="1:32" ht="15" customHeight="1" x14ac:dyDescent="0.2">
      <c r="A658" t="s">
        <v>13</v>
      </c>
      <c r="B658" s="1">
        <v>1978</v>
      </c>
      <c r="C658" s="1">
        <v>5</v>
      </c>
      <c r="D658" s="1">
        <v>11</v>
      </c>
      <c r="V658" s="1">
        <v>0</v>
      </c>
      <c r="W658" s="11">
        <v>0.60326086956521741</v>
      </c>
      <c r="X658" s="1">
        <v>15</v>
      </c>
      <c r="Y658" s="1">
        <v>1</v>
      </c>
      <c r="Z658" s="1">
        <v>10</v>
      </c>
      <c r="AA658" s="1">
        <v>0.46153846153846156</v>
      </c>
      <c r="AB658" s="1">
        <v>12</v>
      </c>
      <c r="AC658" s="1">
        <v>0</v>
      </c>
      <c r="AD658" s="1">
        <v>2.8333333333333335</v>
      </c>
      <c r="AE658" s="1">
        <v>60.05</v>
      </c>
      <c r="AF658" s="5"/>
    </row>
    <row r="659" spans="1:32" ht="15" customHeight="1" x14ac:dyDescent="0.2">
      <c r="A659" t="s">
        <v>13</v>
      </c>
      <c r="B659" s="1">
        <v>1979</v>
      </c>
      <c r="C659" s="1">
        <v>5</v>
      </c>
      <c r="D659" s="1">
        <v>11</v>
      </c>
      <c r="V659" s="1">
        <v>0</v>
      </c>
      <c r="W659" s="11">
        <v>0.57999999999999996</v>
      </c>
      <c r="X659" s="1">
        <v>13.75</v>
      </c>
      <c r="Y659" s="1">
        <v>1</v>
      </c>
      <c r="Z659" s="1">
        <v>10</v>
      </c>
      <c r="AA659" s="1">
        <v>0.42857142857142855</v>
      </c>
      <c r="AB659" s="1">
        <v>10</v>
      </c>
      <c r="AC659" s="1">
        <v>0</v>
      </c>
      <c r="AD659" s="1">
        <v>2.8333333333333335</v>
      </c>
      <c r="AE659" s="1">
        <v>56.8</v>
      </c>
      <c r="AF659" s="5"/>
    </row>
    <row r="660" spans="1:32" ht="15" customHeight="1" x14ac:dyDescent="0.2">
      <c r="A660" t="s">
        <v>13</v>
      </c>
      <c r="B660" s="1">
        <v>1980</v>
      </c>
      <c r="C660" s="1">
        <v>7</v>
      </c>
      <c r="D660" s="1">
        <v>9</v>
      </c>
      <c r="V660" s="1">
        <v>0</v>
      </c>
      <c r="W660" s="11">
        <v>0.56944444444444442</v>
      </c>
      <c r="X660" s="1">
        <v>12.5</v>
      </c>
      <c r="Y660" s="1">
        <v>1</v>
      </c>
      <c r="Z660" s="1">
        <v>10</v>
      </c>
      <c r="AA660" s="1">
        <v>0.4</v>
      </c>
      <c r="AB660" s="1">
        <v>10</v>
      </c>
      <c r="AC660" s="1">
        <v>0</v>
      </c>
      <c r="AD660" s="1">
        <v>2.8333333333333335</v>
      </c>
      <c r="AE660" s="1">
        <v>55.55</v>
      </c>
      <c r="AF660" s="5"/>
    </row>
    <row r="661" spans="1:32" ht="15" customHeight="1" x14ac:dyDescent="0.2">
      <c r="A661" t="s">
        <v>13</v>
      </c>
      <c r="B661" s="1">
        <v>1981</v>
      </c>
      <c r="C661" s="1">
        <v>2</v>
      </c>
      <c r="D661" s="1">
        <v>14</v>
      </c>
      <c r="R661" s="1"/>
      <c r="V661" s="1">
        <v>0</v>
      </c>
      <c r="W661" s="11">
        <v>0.53879310344827591</v>
      </c>
      <c r="X661" s="1">
        <v>11.25</v>
      </c>
      <c r="Y661" s="1">
        <v>1</v>
      </c>
      <c r="Z661" s="1">
        <v>10</v>
      </c>
      <c r="AA661" s="1">
        <v>0.375</v>
      </c>
      <c r="AB661" s="1">
        <v>7</v>
      </c>
      <c r="AC661" s="1">
        <v>0</v>
      </c>
      <c r="AD661" s="1">
        <v>2.8333333333333335</v>
      </c>
      <c r="AE661" s="1">
        <v>51.3</v>
      </c>
      <c r="AF661" s="5"/>
    </row>
    <row r="662" spans="1:32" ht="15" customHeight="1" x14ac:dyDescent="0.2">
      <c r="A662" t="s">
        <v>13</v>
      </c>
      <c r="B662" s="1">
        <v>1982</v>
      </c>
      <c r="C662" s="1">
        <v>0</v>
      </c>
      <c r="D662" s="1">
        <v>8</v>
      </c>
      <c r="E662">
        <v>1</v>
      </c>
      <c r="F662" s="1"/>
      <c r="H662" s="1"/>
      <c r="I662" s="1"/>
      <c r="J662" s="1"/>
      <c r="U662" s="1"/>
      <c r="V662" s="1">
        <v>0</v>
      </c>
      <c r="W662" s="11">
        <v>0.52074688796680502</v>
      </c>
      <c r="X662" s="1">
        <v>10</v>
      </c>
      <c r="Y662" s="1">
        <v>1</v>
      </c>
      <c r="Z662" s="1">
        <v>10</v>
      </c>
      <c r="AA662" s="1">
        <v>0.35294117647058826</v>
      </c>
      <c r="AB662" s="1">
        <v>7</v>
      </c>
      <c r="AC662" s="1">
        <v>0</v>
      </c>
      <c r="AD662" s="1">
        <v>2.8333333333333335</v>
      </c>
      <c r="AE662" s="1">
        <v>50.05</v>
      </c>
      <c r="AF662" s="5"/>
    </row>
    <row r="663" spans="1:32" ht="15" customHeight="1" x14ac:dyDescent="0.2">
      <c r="A663" t="s">
        <v>13</v>
      </c>
      <c r="B663" s="1">
        <v>1983</v>
      </c>
      <c r="C663" s="1">
        <v>7</v>
      </c>
      <c r="D663" s="1">
        <v>9</v>
      </c>
      <c r="F663" s="1"/>
      <c r="H663" s="1"/>
      <c r="I663" s="1"/>
      <c r="J663" s="1"/>
      <c r="S663">
        <v>1</v>
      </c>
      <c r="V663" s="1">
        <v>0.1</v>
      </c>
      <c r="W663" s="11">
        <v>0.51556420233463029</v>
      </c>
      <c r="X663" s="1">
        <v>10</v>
      </c>
      <c r="Y663" s="1">
        <v>1</v>
      </c>
      <c r="Z663" s="1">
        <v>10</v>
      </c>
      <c r="AA663" s="1">
        <v>0.33333333333333331</v>
      </c>
      <c r="AB663" s="1">
        <v>3</v>
      </c>
      <c r="AC663" s="1">
        <v>0</v>
      </c>
      <c r="AD663" s="1">
        <v>2.8333333333333335</v>
      </c>
      <c r="AE663" s="1">
        <v>46.150000000000006</v>
      </c>
      <c r="AF663" s="5"/>
    </row>
    <row r="664" spans="1:32" ht="15" customHeight="1" x14ac:dyDescent="0.2">
      <c r="A664" t="s">
        <v>13</v>
      </c>
      <c r="B664" s="1">
        <v>1984</v>
      </c>
      <c r="C664" s="1">
        <v>4</v>
      </c>
      <c r="D664" s="1">
        <v>12</v>
      </c>
      <c r="V664" s="1">
        <v>0</v>
      </c>
      <c r="W664" s="11">
        <v>0.5</v>
      </c>
      <c r="X664" s="1">
        <v>10</v>
      </c>
      <c r="Y664" s="1">
        <v>1</v>
      </c>
      <c r="Z664" s="1">
        <v>10</v>
      </c>
      <c r="AA664" s="1">
        <v>0.31578947368421051</v>
      </c>
      <c r="AB664" s="1">
        <v>3</v>
      </c>
      <c r="AC664" s="1">
        <v>0</v>
      </c>
      <c r="AD664" s="1">
        <v>2.8333333333333335</v>
      </c>
      <c r="AE664" s="1">
        <v>46.150000000000006</v>
      </c>
      <c r="AF664" s="5"/>
    </row>
    <row r="665" spans="1:32" ht="15" customHeight="1" x14ac:dyDescent="0.2">
      <c r="A665" t="s">
        <v>13</v>
      </c>
      <c r="B665" s="1">
        <v>1985</v>
      </c>
      <c r="C665" s="1">
        <v>5</v>
      </c>
      <c r="D665" s="1">
        <v>11</v>
      </c>
      <c r="V665" s="1">
        <v>0</v>
      </c>
      <c r="W665" s="11">
        <v>0.48961937716262977</v>
      </c>
      <c r="X665" s="1">
        <v>5</v>
      </c>
      <c r="Y665" s="1">
        <v>1</v>
      </c>
      <c r="Z665" s="1">
        <v>10</v>
      </c>
      <c r="AA665" s="1">
        <v>0.3</v>
      </c>
      <c r="AB665" s="1">
        <v>3</v>
      </c>
      <c r="AC665" s="1">
        <v>0</v>
      </c>
      <c r="AD665" s="1">
        <v>2.8333333333333335</v>
      </c>
      <c r="AE665" s="1">
        <v>41.150000000000006</v>
      </c>
      <c r="AF665" s="5"/>
    </row>
    <row r="666" spans="1:32" ht="15" customHeight="1" x14ac:dyDescent="0.2">
      <c r="A666" t="s">
        <v>13</v>
      </c>
      <c r="B666" s="1">
        <v>1986</v>
      </c>
      <c r="C666" s="1">
        <v>3</v>
      </c>
      <c r="D666" s="1">
        <v>13</v>
      </c>
      <c r="F666" s="1"/>
      <c r="G666" s="1"/>
      <c r="H666" s="1"/>
      <c r="I666" s="1"/>
      <c r="J666" s="1"/>
      <c r="R666" s="1"/>
      <c r="V666" s="1">
        <v>0</v>
      </c>
      <c r="W666" s="11">
        <v>0.47377049180327868</v>
      </c>
      <c r="X666" s="1">
        <v>4</v>
      </c>
      <c r="Y666" s="1">
        <v>1</v>
      </c>
      <c r="Z666" s="1">
        <v>10</v>
      </c>
      <c r="AA666" s="1">
        <v>0.2857142857142857</v>
      </c>
      <c r="AB666" s="1">
        <v>3</v>
      </c>
      <c r="AC666" s="1">
        <v>0</v>
      </c>
      <c r="AD666" s="1">
        <v>2.8333333333333335</v>
      </c>
      <c r="AE666" s="1">
        <v>40.150000000000006</v>
      </c>
      <c r="AF666" s="5"/>
    </row>
    <row r="667" spans="1:32" ht="15" customHeight="1" x14ac:dyDescent="0.2">
      <c r="A667" t="s">
        <v>13</v>
      </c>
      <c r="B667" s="1">
        <v>1987</v>
      </c>
      <c r="C667" s="1">
        <v>9</v>
      </c>
      <c r="D667" s="1">
        <v>6</v>
      </c>
      <c r="F667" s="1">
        <v>1</v>
      </c>
      <c r="G667">
        <v>1</v>
      </c>
      <c r="H667" s="1">
        <v>0</v>
      </c>
      <c r="I667" s="1">
        <v>1</v>
      </c>
      <c r="J667" s="1">
        <v>2</v>
      </c>
      <c r="V667" s="1">
        <v>0.1</v>
      </c>
      <c r="W667" s="11">
        <v>0.47968749999999999</v>
      </c>
      <c r="X667" s="1">
        <v>5</v>
      </c>
      <c r="Y667" s="1">
        <v>0.8571428571428571</v>
      </c>
      <c r="Z667" s="1">
        <v>6</v>
      </c>
      <c r="AA667" s="1">
        <v>0.31818181818181818</v>
      </c>
      <c r="AB667" s="1">
        <v>3</v>
      </c>
      <c r="AC667" s="1">
        <v>0</v>
      </c>
      <c r="AD667" s="1">
        <v>2.7142857142857144</v>
      </c>
      <c r="AE667" s="1">
        <v>37.25</v>
      </c>
      <c r="AF667" s="5"/>
    </row>
    <row r="668" spans="1:32" ht="15" customHeight="1" x14ac:dyDescent="0.2">
      <c r="A668" t="s">
        <v>13</v>
      </c>
      <c r="B668" s="1">
        <v>1988</v>
      </c>
      <c r="C668" s="1">
        <v>9</v>
      </c>
      <c r="D668" s="1">
        <v>7</v>
      </c>
      <c r="V668" s="1">
        <v>0</v>
      </c>
      <c r="W668" s="11">
        <v>0.48363095238095238</v>
      </c>
      <c r="X668" s="1">
        <v>5</v>
      </c>
      <c r="Y668" s="1">
        <v>0.8571428571428571</v>
      </c>
      <c r="Z668" s="1">
        <v>6</v>
      </c>
      <c r="AA668" s="1">
        <v>0.30434782608695654</v>
      </c>
      <c r="AB668" s="1">
        <v>3</v>
      </c>
      <c r="AC668" s="1">
        <v>0</v>
      </c>
      <c r="AD668" s="1">
        <v>2.7142857142857144</v>
      </c>
      <c r="AE668" s="1">
        <v>37.25</v>
      </c>
      <c r="AF668" s="5"/>
    </row>
    <row r="669" spans="1:32" ht="15" customHeight="1" x14ac:dyDescent="0.2">
      <c r="A669" t="s">
        <v>13</v>
      </c>
      <c r="B669" s="1">
        <v>1989</v>
      </c>
      <c r="C669" s="1">
        <v>8</v>
      </c>
      <c r="D669" s="1">
        <v>8</v>
      </c>
      <c r="F669" s="1"/>
      <c r="H669" s="1"/>
      <c r="I669" s="1"/>
      <c r="J669" s="1"/>
      <c r="V669" s="1">
        <v>0</v>
      </c>
      <c r="W669" s="11">
        <v>0.484375</v>
      </c>
      <c r="X669" s="1">
        <v>5</v>
      </c>
      <c r="Y669" s="1">
        <v>0.8571428571428571</v>
      </c>
      <c r="Z669" s="1">
        <v>6</v>
      </c>
      <c r="AA669" s="1">
        <v>0.29166666666666669</v>
      </c>
      <c r="AB669" s="1">
        <v>3</v>
      </c>
      <c r="AC669" s="1">
        <v>0</v>
      </c>
      <c r="AD669" s="1">
        <v>2.7142857142857144</v>
      </c>
      <c r="AE669" s="1">
        <v>37.25</v>
      </c>
      <c r="AF669" s="5"/>
    </row>
    <row r="670" spans="1:32" ht="15" customHeight="1" x14ac:dyDescent="0.2">
      <c r="A670" t="s">
        <v>13</v>
      </c>
      <c r="B670" s="1">
        <v>1990</v>
      </c>
      <c r="C670" s="1">
        <v>7</v>
      </c>
      <c r="D670" s="1">
        <v>9</v>
      </c>
      <c r="F670" s="1"/>
      <c r="G670" s="1"/>
      <c r="H670" s="1"/>
      <c r="I670" s="1"/>
      <c r="J670" s="1"/>
      <c r="L670" s="1"/>
      <c r="O670" s="1"/>
      <c r="V670" s="1">
        <v>0</v>
      </c>
      <c r="W670" s="11">
        <v>0.48233695652173914</v>
      </c>
      <c r="X670" s="1">
        <v>5</v>
      </c>
      <c r="Y670" s="1">
        <v>0.8571428571428571</v>
      </c>
      <c r="Z670" s="1">
        <v>6</v>
      </c>
      <c r="AA670" s="1">
        <v>0.28000000000000003</v>
      </c>
      <c r="AB670" s="1">
        <v>3</v>
      </c>
      <c r="AC670" s="1">
        <v>0</v>
      </c>
      <c r="AD670" s="1">
        <v>2.7142857142857144</v>
      </c>
      <c r="AE670" s="1">
        <v>37.25</v>
      </c>
      <c r="AF670" s="5"/>
    </row>
    <row r="671" spans="1:32" ht="15" customHeight="1" x14ac:dyDescent="0.2">
      <c r="A671" t="s">
        <v>13</v>
      </c>
      <c r="B671" s="1">
        <v>1991</v>
      </c>
      <c r="C671" s="1">
        <v>1</v>
      </c>
      <c r="D671" s="1">
        <v>15</v>
      </c>
      <c r="F671" s="1"/>
      <c r="G671" s="1"/>
      <c r="H671" s="1"/>
      <c r="I671" s="1"/>
      <c r="J671" s="1"/>
      <c r="L671" s="1"/>
      <c r="O671" s="1"/>
      <c r="P671" s="1"/>
      <c r="V671" s="1">
        <v>0</v>
      </c>
      <c r="W671" s="11">
        <v>0.46484375</v>
      </c>
      <c r="X671" s="1">
        <v>4</v>
      </c>
      <c r="Y671" s="1">
        <v>0.8571428571428571</v>
      </c>
      <c r="Z671" s="1">
        <v>6</v>
      </c>
      <c r="AA671" s="1">
        <v>0.26923076923076922</v>
      </c>
      <c r="AB671" s="1">
        <v>3</v>
      </c>
      <c r="AC671" s="1">
        <v>0</v>
      </c>
      <c r="AD671" s="1">
        <v>2.7142857142857144</v>
      </c>
      <c r="AE671" s="1">
        <v>36.25</v>
      </c>
      <c r="AF671" s="5"/>
    </row>
    <row r="672" spans="1:32" ht="15" customHeight="1" x14ac:dyDescent="0.2">
      <c r="A672" t="s">
        <v>13</v>
      </c>
      <c r="B672" s="1">
        <v>1992</v>
      </c>
      <c r="C672" s="1">
        <v>9</v>
      </c>
      <c r="D672" s="1">
        <v>7</v>
      </c>
      <c r="F672" s="1"/>
      <c r="G672" s="1"/>
      <c r="H672" s="1"/>
      <c r="I672" s="1"/>
      <c r="J672" s="1"/>
      <c r="V672" s="1">
        <v>0</v>
      </c>
      <c r="W672" s="11">
        <v>0.46875</v>
      </c>
      <c r="X672" s="1">
        <v>4</v>
      </c>
      <c r="Y672" s="1">
        <v>0.8571428571428571</v>
      </c>
      <c r="Z672" s="1">
        <v>6</v>
      </c>
      <c r="AA672" s="1">
        <v>0.25925925925925924</v>
      </c>
      <c r="AB672" s="1">
        <v>3</v>
      </c>
      <c r="AC672" s="1">
        <v>0</v>
      </c>
      <c r="AD672" s="1">
        <v>2.7142857142857144</v>
      </c>
      <c r="AE672" s="1">
        <v>36.25</v>
      </c>
      <c r="AF672" s="5"/>
    </row>
    <row r="673" spans="1:32" ht="15" customHeight="1" x14ac:dyDescent="0.2">
      <c r="A673" t="s">
        <v>13</v>
      </c>
      <c r="B673" s="1">
        <v>1993</v>
      </c>
      <c r="C673" s="1">
        <v>4</v>
      </c>
      <c r="D673" s="1">
        <v>12</v>
      </c>
      <c r="F673" s="1"/>
      <c r="G673" s="1"/>
      <c r="H673" s="1"/>
      <c r="I673" s="1"/>
      <c r="J673" s="1"/>
      <c r="K673" s="1"/>
      <c r="M673" s="1"/>
      <c r="V673" s="1">
        <v>0</v>
      </c>
      <c r="W673" s="11">
        <v>0.46033653846153844</v>
      </c>
      <c r="X673" s="1">
        <v>4</v>
      </c>
      <c r="Y673" s="1">
        <v>0.8571428571428571</v>
      </c>
      <c r="Z673" s="1">
        <v>6</v>
      </c>
      <c r="AA673" s="1">
        <v>0.25</v>
      </c>
      <c r="AB673" s="1">
        <v>3</v>
      </c>
      <c r="AC673" s="1">
        <v>0</v>
      </c>
      <c r="AD673" s="1">
        <v>2.7142857142857144</v>
      </c>
      <c r="AE673" s="1">
        <v>36.25</v>
      </c>
      <c r="AF673" s="5"/>
    </row>
    <row r="674" spans="1:32" ht="15" customHeight="1" x14ac:dyDescent="0.2">
      <c r="A674" t="s">
        <v>13</v>
      </c>
      <c r="B674" s="1">
        <v>1994</v>
      </c>
      <c r="C674" s="1">
        <v>8</v>
      </c>
      <c r="D674" s="1">
        <v>8</v>
      </c>
      <c r="F674" s="1"/>
      <c r="G674" s="1"/>
      <c r="H674" s="1"/>
      <c r="I674" s="1"/>
      <c r="J674" s="1"/>
      <c r="Q674" s="1"/>
      <c r="R674">
        <v>1</v>
      </c>
      <c r="V674" s="1">
        <v>0.1</v>
      </c>
      <c r="W674" s="11">
        <v>0.46180555555555558</v>
      </c>
      <c r="X674" s="1">
        <v>4</v>
      </c>
      <c r="Y674" s="1">
        <v>0.8571428571428571</v>
      </c>
      <c r="Z674" s="1">
        <v>6</v>
      </c>
      <c r="AA674" s="1">
        <v>0.2413793103448276</v>
      </c>
      <c r="AB674" s="1">
        <v>1</v>
      </c>
      <c r="AC674" s="1">
        <v>0</v>
      </c>
      <c r="AD674" s="1">
        <v>2.7142857142857144</v>
      </c>
      <c r="AE674" s="1">
        <v>34.350000000000009</v>
      </c>
      <c r="AF674" s="5"/>
    </row>
    <row r="675" spans="1:32" ht="15" customHeight="1" x14ac:dyDescent="0.2">
      <c r="A675" t="s">
        <v>13</v>
      </c>
      <c r="B675" s="1">
        <v>1995</v>
      </c>
      <c r="C675" s="1">
        <v>9</v>
      </c>
      <c r="D675" s="1">
        <v>7</v>
      </c>
      <c r="F675" s="1">
        <v>1</v>
      </c>
      <c r="H675" s="1">
        <v>2</v>
      </c>
      <c r="I675" s="1">
        <v>1</v>
      </c>
      <c r="J675" s="1">
        <v>3</v>
      </c>
      <c r="O675" s="1"/>
      <c r="U675">
        <v>1</v>
      </c>
      <c r="V675" s="1">
        <v>1.1000000000000001</v>
      </c>
      <c r="W675" s="11">
        <v>0.4654017857142857</v>
      </c>
      <c r="X675" s="1">
        <v>4</v>
      </c>
      <c r="Y675" s="1">
        <v>1</v>
      </c>
      <c r="Z675" s="1">
        <v>10</v>
      </c>
      <c r="AA675" s="1">
        <v>0.26666666666666666</v>
      </c>
      <c r="AB675" s="1">
        <v>3</v>
      </c>
      <c r="AC675" s="1">
        <v>0</v>
      </c>
      <c r="AD675" s="1">
        <v>2.75</v>
      </c>
      <c r="AE675" s="1">
        <v>41.45</v>
      </c>
      <c r="AF675" s="5"/>
    </row>
    <row r="676" spans="1:32" ht="15" customHeight="1" x14ac:dyDescent="0.2">
      <c r="A676" t="s">
        <v>13</v>
      </c>
      <c r="B676" s="1">
        <v>1996</v>
      </c>
      <c r="C676" s="1">
        <v>9</v>
      </c>
      <c r="D676" s="1">
        <v>7</v>
      </c>
      <c r="F676" s="1">
        <v>1</v>
      </c>
      <c r="G676" s="1"/>
      <c r="H676" s="1">
        <v>0</v>
      </c>
      <c r="I676" s="1">
        <v>1</v>
      </c>
      <c r="J676" s="1">
        <v>1</v>
      </c>
      <c r="K676" s="1"/>
      <c r="N676" s="1"/>
      <c r="O676" s="1"/>
      <c r="V676" s="1">
        <v>0</v>
      </c>
      <c r="W676" s="11">
        <v>0.46875</v>
      </c>
      <c r="X676" s="1">
        <v>4</v>
      </c>
      <c r="Y676" s="1">
        <v>0.88888888888888884</v>
      </c>
      <c r="Z676" s="1">
        <v>6</v>
      </c>
      <c r="AA676" s="1">
        <v>0.29032258064516131</v>
      </c>
      <c r="AB676" s="1">
        <v>3</v>
      </c>
      <c r="AC676" s="1">
        <v>0</v>
      </c>
      <c r="AD676" s="1">
        <v>2.5555555555555554</v>
      </c>
      <c r="AE676" s="1">
        <v>37.450000000000003</v>
      </c>
      <c r="AF676" s="5"/>
    </row>
    <row r="677" spans="1:32" ht="15" customHeight="1" x14ac:dyDescent="0.2">
      <c r="A677" t="s">
        <v>13</v>
      </c>
      <c r="B677" s="1">
        <v>1997</v>
      </c>
      <c r="C677" s="1">
        <v>3</v>
      </c>
      <c r="D677" s="1">
        <v>13</v>
      </c>
      <c r="F677" s="1"/>
      <c r="H677" s="1"/>
      <c r="I677" s="1"/>
      <c r="J677" s="1"/>
      <c r="V677" s="1">
        <v>0</v>
      </c>
      <c r="W677" s="11">
        <v>0.45937499999999998</v>
      </c>
      <c r="X677" s="1">
        <v>4</v>
      </c>
      <c r="Y677" s="1">
        <v>0.88888888888888884</v>
      </c>
      <c r="Z677" s="1">
        <v>6</v>
      </c>
      <c r="AA677" s="1">
        <v>0.28125</v>
      </c>
      <c r="AB677" s="1">
        <v>3</v>
      </c>
      <c r="AC677" s="1">
        <v>0</v>
      </c>
      <c r="AD677" s="1">
        <v>2.5555555555555554</v>
      </c>
      <c r="AE677" s="1">
        <v>37.450000000000003</v>
      </c>
      <c r="AF677" s="5"/>
    </row>
    <row r="678" spans="1:32" ht="15" customHeight="1" x14ac:dyDescent="0.2">
      <c r="A678" t="s">
        <v>13</v>
      </c>
      <c r="B678" s="1">
        <v>1998</v>
      </c>
      <c r="C678" s="1">
        <v>3</v>
      </c>
      <c r="D678" s="1">
        <v>13</v>
      </c>
      <c r="V678" s="1">
        <v>0</v>
      </c>
      <c r="W678" s="11">
        <v>0.45060483870967744</v>
      </c>
      <c r="X678" s="1">
        <v>4</v>
      </c>
      <c r="Y678" s="1">
        <v>0.88888888888888884</v>
      </c>
      <c r="Z678" s="1">
        <v>6</v>
      </c>
      <c r="AA678" s="1">
        <v>0.27272727272727271</v>
      </c>
      <c r="AB678" s="1">
        <v>3</v>
      </c>
      <c r="AC678" s="1">
        <v>0</v>
      </c>
      <c r="AD678" s="1">
        <v>2.5555555555555554</v>
      </c>
      <c r="AE678" s="1">
        <v>37.450000000000003</v>
      </c>
      <c r="AF678" s="5"/>
    </row>
    <row r="679" spans="1:32" ht="15" customHeight="1" x14ac:dyDescent="0.2">
      <c r="A679" t="s">
        <v>13</v>
      </c>
      <c r="B679" s="1">
        <v>1999</v>
      </c>
      <c r="C679" s="1">
        <v>13</v>
      </c>
      <c r="D679" s="1">
        <v>3</v>
      </c>
      <c r="F679" s="1">
        <v>1</v>
      </c>
      <c r="G679">
        <v>1</v>
      </c>
      <c r="H679" s="1">
        <v>0</v>
      </c>
      <c r="I679" s="1">
        <v>1</v>
      </c>
      <c r="J679" s="1">
        <v>2</v>
      </c>
      <c r="R679">
        <v>1</v>
      </c>
      <c r="T679" s="1"/>
      <c r="V679" s="1">
        <v>0.2</v>
      </c>
      <c r="W679" s="11">
        <v>0.4619140625</v>
      </c>
      <c r="X679" s="1">
        <v>4</v>
      </c>
      <c r="Y679" s="1">
        <v>0.8</v>
      </c>
      <c r="Z679" s="1">
        <v>6</v>
      </c>
      <c r="AA679" s="1">
        <v>0.29411764705882354</v>
      </c>
      <c r="AB679" s="1">
        <v>3</v>
      </c>
      <c r="AC679" s="1">
        <v>0</v>
      </c>
      <c r="AD679" s="1">
        <v>2.5</v>
      </c>
      <c r="AE679" s="1">
        <v>37.650000000000006</v>
      </c>
      <c r="AF679" s="5"/>
    </row>
    <row r="680" spans="1:32" ht="15" customHeight="1" x14ac:dyDescent="0.2">
      <c r="A680" t="s">
        <v>13</v>
      </c>
      <c r="B680" s="1">
        <v>2000</v>
      </c>
      <c r="C680" s="1">
        <v>10</v>
      </c>
      <c r="D680" s="1">
        <v>6</v>
      </c>
      <c r="F680" s="1">
        <v>1</v>
      </c>
      <c r="G680" s="1"/>
      <c r="H680" s="1">
        <v>0</v>
      </c>
      <c r="I680" s="1">
        <v>1</v>
      </c>
      <c r="J680" s="1">
        <v>1</v>
      </c>
      <c r="V680" s="1">
        <v>0</v>
      </c>
      <c r="W680" s="11">
        <v>0.46685606060606061</v>
      </c>
      <c r="X680" s="1">
        <v>4</v>
      </c>
      <c r="Y680" s="1">
        <v>0.72727272727272729</v>
      </c>
      <c r="Z680" s="1">
        <v>4</v>
      </c>
      <c r="AA680" s="1">
        <v>0.31428571428571428</v>
      </c>
      <c r="AB680" s="1">
        <v>3</v>
      </c>
      <c r="AC680" s="1">
        <v>0</v>
      </c>
      <c r="AD680" s="1">
        <v>2.3636363636363638</v>
      </c>
      <c r="AE680" s="1">
        <v>35.650000000000006</v>
      </c>
      <c r="AF680" s="5"/>
    </row>
    <row r="681" spans="1:32" ht="15" customHeight="1" x14ac:dyDescent="0.2">
      <c r="A681" t="s">
        <v>13</v>
      </c>
      <c r="B681" s="1">
        <v>2001</v>
      </c>
      <c r="C681" s="1">
        <v>6</v>
      </c>
      <c r="D681" s="1">
        <v>10</v>
      </c>
      <c r="F681" s="1"/>
      <c r="G681" s="1"/>
      <c r="H681" s="1"/>
      <c r="I681" s="1"/>
      <c r="J681" s="1"/>
      <c r="L681" s="1"/>
      <c r="V681" s="1">
        <v>0</v>
      </c>
      <c r="W681" s="11">
        <v>0.4641544117647059</v>
      </c>
      <c r="X681" s="1">
        <v>4</v>
      </c>
      <c r="Y681" s="1">
        <v>0.72727272727272729</v>
      </c>
      <c r="Z681" s="1">
        <v>4</v>
      </c>
      <c r="AA681" s="1">
        <v>0.30555555555555558</v>
      </c>
      <c r="AB681" s="1">
        <v>3</v>
      </c>
      <c r="AC681" s="1">
        <v>0</v>
      </c>
      <c r="AD681" s="1">
        <v>2.3636363636363638</v>
      </c>
      <c r="AE681" s="1">
        <v>35.650000000000006</v>
      </c>
      <c r="AF681" s="5"/>
    </row>
    <row r="682" spans="1:32" ht="15" customHeight="1" x14ac:dyDescent="0.2">
      <c r="A682" t="s">
        <v>13</v>
      </c>
      <c r="B682" s="1">
        <v>2002</v>
      </c>
      <c r="C682" s="1">
        <v>10</v>
      </c>
      <c r="D682" s="1">
        <v>6</v>
      </c>
      <c r="F682">
        <v>1</v>
      </c>
      <c r="H682">
        <v>0</v>
      </c>
      <c r="I682">
        <v>1</v>
      </c>
      <c r="J682">
        <v>1</v>
      </c>
      <c r="V682" s="1">
        <v>0</v>
      </c>
      <c r="W682" s="11">
        <v>0.46875</v>
      </c>
      <c r="X682" s="1">
        <v>4</v>
      </c>
      <c r="Y682" s="1">
        <v>0.66666666666666663</v>
      </c>
      <c r="Z682" s="1">
        <v>4</v>
      </c>
      <c r="AA682" s="1">
        <v>0.32432432432432434</v>
      </c>
      <c r="AB682" s="1">
        <v>3</v>
      </c>
      <c r="AC682" s="1">
        <v>0</v>
      </c>
      <c r="AD682" s="1">
        <v>2.25</v>
      </c>
      <c r="AE682" s="1">
        <v>35.650000000000006</v>
      </c>
      <c r="AF682" s="5"/>
    </row>
    <row r="683" spans="1:32" ht="15" customHeight="1" x14ac:dyDescent="0.2">
      <c r="A683" t="s">
        <v>13</v>
      </c>
      <c r="B683" s="1">
        <v>2003</v>
      </c>
      <c r="C683" s="1">
        <v>12</v>
      </c>
      <c r="D683" s="1">
        <v>4</v>
      </c>
      <c r="F683">
        <v>1</v>
      </c>
      <c r="G683">
        <v>1</v>
      </c>
      <c r="H683">
        <v>2</v>
      </c>
      <c r="I683">
        <v>1</v>
      </c>
      <c r="J683">
        <v>3</v>
      </c>
      <c r="L683">
        <v>1</v>
      </c>
      <c r="O683">
        <v>1</v>
      </c>
      <c r="V683" s="1">
        <v>3.6</v>
      </c>
      <c r="W683" s="11">
        <v>0.4765625</v>
      </c>
      <c r="X683" s="1">
        <v>5</v>
      </c>
      <c r="Y683" s="1">
        <v>0.76923076923076927</v>
      </c>
      <c r="Z683" s="1">
        <v>6</v>
      </c>
      <c r="AA683" s="1">
        <v>0.34210526315789475</v>
      </c>
      <c r="AB683" s="1">
        <v>3</v>
      </c>
      <c r="AC683" s="1">
        <v>0</v>
      </c>
      <c r="AD683" s="1">
        <v>2.3076923076923075</v>
      </c>
      <c r="AE683" s="1">
        <v>42.250000000000007</v>
      </c>
      <c r="AF683" s="5"/>
    </row>
    <row r="684" spans="1:32" ht="15" customHeight="1" x14ac:dyDescent="0.2">
      <c r="A684" t="s">
        <v>13</v>
      </c>
      <c r="B684" s="1">
        <v>2004</v>
      </c>
      <c r="C684" s="1">
        <v>12</v>
      </c>
      <c r="D684" s="1">
        <v>4</v>
      </c>
      <c r="F684">
        <v>1</v>
      </c>
      <c r="G684">
        <v>1</v>
      </c>
      <c r="H684">
        <v>1</v>
      </c>
      <c r="I684">
        <v>1</v>
      </c>
      <c r="J684">
        <v>3</v>
      </c>
      <c r="L684">
        <v>1</v>
      </c>
      <c r="O684">
        <v>1</v>
      </c>
      <c r="P684">
        <v>1</v>
      </c>
      <c r="V684" s="1">
        <v>3.35</v>
      </c>
      <c r="W684" s="11">
        <v>0.48395270270270269</v>
      </c>
      <c r="X684" s="1">
        <v>5</v>
      </c>
      <c r="Y684" s="1">
        <v>0.7857142857142857</v>
      </c>
      <c r="Z684" s="1">
        <v>6</v>
      </c>
      <c r="AA684" s="1">
        <v>0.35897435897435898</v>
      </c>
      <c r="AB684" s="1">
        <v>7</v>
      </c>
      <c r="AC684" s="1">
        <v>0</v>
      </c>
      <c r="AD684" s="1">
        <v>2.3571428571428572</v>
      </c>
      <c r="AE684" s="1">
        <v>49.600000000000009</v>
      </c>
      <c r="AF684" s="5"/>
    </row>
    <row r="685" spans="1:32" ht="15" customHeight="1" x14ac:dyDescent="0.2">
      <c r="A685" t="s">
        <v>13</v>
      </c>
      <c r="B685" s="1">
        <v>2005</v>
      </c>
      <c r="C685" s="1">
        <v>14</v>
      </c>
      <c r="D685" s="1">
        <v>2</v>
      </c>
      <c r="F685" s="1">
        <v>1</v>
      </c>
      <c r="G685">
        <v>1</v>
      </c>
      <c r="H685" s="1">
        <v>0</v>
      </c>
      <c r="I685" s="1">
        <v>1</v>
      </c>
      <c r="J685" s="1">
        <v>2</v>
      </c>
      <c r="U685" s="1"/>
      <c r="V685" s="1">
        <v>0.1</v>
      </c>
      <c r="W685" s="11">
        <v>0.49424342105263158</v>
      </c>
      <c r="X685" s="1">
        <v>5</v>
      </c>
      <c r="Y685" s="1">
        <v>0.73333333333333328</v>
      </c>
      <c r="Z685" s="1">
        <v>4</v>
      </c>
      <c r="AA685" s="1">
        <v>0.375</v>
      </c>
      <c r="AB685" s="1">
        <v>7</v>
      </c>
      <c r="AC685" s="1">
        <v>0</v>
      </c>
      <c r="AD685" s="1">
        <v>2.3333333333333335</v>
      </c>
      <c r="AE685" s="1">
        <v>47.70000000000001</v>
      </c>
      <c r="AF685" s="5"/>
    </row>
    <row r="686" spans="1:32" ht="15" customHeight="1" x14ac:dyDescent="0.2">
      <c r="A686" t="s">
        <v>13</v>
      </c>
      <c r="B686" s="1">
        <v>2006</v>
      </c>
      <c r="C686" s="1">
        <v>12</v>
      </c>
      <c r="D686" s="1">
        <v>4</v>
      </c>
      <c r="F686">
        <v>1</v>
      </c>
      <c r="G686">
        <v>1</v>
      </c>
      <c r="H686">
        <v>4</v>
      </c>
      <c r="I686">
        <v>0</v>
      </c>
      <c r="J686">
        <v>4</v>
      </c>
      <c r="K686">
        <v>1</v>
      </c>
      <c r="M686">
        <v>1</v>
      </c>
      <c r="V686" s="1">
        <v>13.1</v>
      </c>
      <c r="W686" s="11">
        <v>0.50080128205128205</v>
      </c>
      <c r="X686" s="1">
        <v>10</v>
      </c>
      <c r="Y686" s="1">
        <v>0.9375</v>
      </c>
      <c r="Z686" s="1">
        <v>8</v>
      </c>
      <c r="AA686" s="1">
        <v>0.3902439024390244</v>
      </c>
      <c r="AB686" s="1">
        <v>7</v>
      </c>
      <c r="AC686" s="1">
        <v>0</v>
      </c>
      <c r="AD686" s="1">
        <v>2.4375</v>
      </c>
      <c r="AE686" s="1">
        <v>69.800000000000011</v>
      </c>
      <c r="AF686" s="5"/>
    </row>
    <row r="687" spans="1:32" ht="15" customHeight="1" x14ac:dyDescent="0.2">
      <c r="A687" t="s">
        <v>13</v>
      </c>
      <c r="B687" s="1">
        <v>2007</v>
      </c>
      <c r="C687" s="1">
        <v>13</v>
      </c>
      <c r="D687" s="1">
        <v>3</v>
      </c>
      <c r="F687" s="1">
        <v>1</v>
      </c>
      <c r="G687">
        <v>1</v>
      </c>
      <c r="H687" s="1">
        <v>0</v>
      </c>
      <c r="I687" s="1">
        <v>1</v>
      </c>
      <c r="J687" s="1">
        <v>2</v>
      </c>
      <c r="Q687">
        <v>1</v>
      </c>
      <c r="V687" s="1">
        <v>0.35</v>
      </c>
      <c r="W687" s="11">
        <v>0.50859374999999996</v>
      </c>
      <c r="X687" s="1">
        <v>10</v>
      </c>
      <c r="Y687" s="1">
        <v>0.88235294117647056</v>
      </c>
      <c r="Z687" s="1">
        <v>6</v>
      </c>
      <c r="AA687" s="1">
        <v>0.40476190476190477</v>
      </c>
      <c r="AB687" s="1">
        <v>10</v>
      </c>
      <c r="AC687" s="1">
        <v>0</v>
      </c>
      <c r="AD687" s="1">
        <v>2.4117647058823528</v>
      </c>
      <c r="AE687" s="1">
        <v>71.150000000000006</v>
      </c>
      <c r="AF687" s="5"/>
    </row>
    <row r="688" spans="1:32" ht="15" customHeight="1" x14ac:dyDescent="0.2">
      <c r="A688" t="s">
        <v>13</v>
      </c>
      <c r="B688" s="1">
        <v>2008</v>
      </c>
      <c r="C688" s="1">
        <v>12</v>
      </c>
      <c r="D688" s="1">
        <v>4</v>
      </c>
      <c r="F688">
        <v>1</v>
      </c>
      <c r="H688">
        <v>0</v>
      </c>
      <c r="I688">
        <v>1</v>
      </c>
      <c r="J688">
        <v>1</v>
      </c>
      <c r="O688">
        <v>1</v>
      </c>
      <c r="V688" s="1">
        <v>0.5</v>
      </c>
      <c r="W688" s="11">
        <v>0.51448170731707321</v>
      </c>
      <c r="X688" s="1">
        <v>10</v>
      </c>
      <c r="Y688" s="1">
        <v>0.83333333333333337</v>
      </c>
      <c r="Z688" s="1">
        <v>6</v>
      </c>
      <c r="AA688" s="1">
        <v>0.41860465116279072</v>
      </c>
      <c r="AB688" s="1">
        <v>10</v>
      </c>
      <c r="AC688" s="1">
        <v>0</v>
      </c>
      <c r="AD688" s="1">
        <v>2.3333333333333335</v>
      </c>
      <c r="AE688" s="1">
        <v>71.650000000000006</v>
      </c>
      <c r="AF688" s="5"/>
    </row>
    <row r="689" spans="1:32" ht="15" customHeight="1" x14ac:dyDescent="0.2">
      <c r="A689" t="s">
        <v>13</v>
      </c>
      <c r="B689" s="1">
        <v>2009</v>
      </c>
      <c r="C689" s="1">
        <v>14</v>
      </c>
      <c r="D689" s="1">
        <v>2</v>
      </c>
      <c r="F689">
        <v>1</v>
      </c>
      <c r="G689">
        <v>1</v>
      </c>
      <c r="H689">
        <v>2</v>
      </c>
      <c r="I689">
        <v>1</v>
      </c>
      <c r="J689">
        <v>4</v>
      </c>
      <c r="K689">
        <v>1</v>
      </c>
      <c r="N689">
        <v>1</v>
      </c>
      <c r="O689">
        <v>1</v>
      </c>
      <c r="V689" s="1">
        <v>6.1</v>
      </c>
      <c r="W689" s="11">
        <v>0.52306547619047616</v>
      </c>
      <c r="X689" s="1">
        <v>10</v>
      </c>
      <c r="Y689" s="1">
        <v>0.89473684210526316</v>
      </c>
      <c r="Z689" s="1">
        <v>6</v>
      </c>
      <c r="AA689" s="1">
        <v>0.43181818181818182</v>
      </c>
      <c r="AB689" s="1">
        <v>10</v>
      </c>
      <c r="AC689" s="1">
        <v>0</v>
      </c>
      <c r="AD689" s="1">
        <v>2.4210526315789473</v>
      </c>
      <c r="AE689" s="1">
        <v>77.750000000000014</v>
      </c>
      <c r="AF689" s="5"/>
    </row>
    <row r="690" spans="1:32" ht="15" customHeight="1" x14ac:dyDescent="0.2">
      <c r="A690" t="s">
        <v>13</v>
      </c>
      <c r="B690" s="1">
        <v>2010</v>
      </c>
      <c r="C690" s="1">
        <v>10</v>
      </c>
      <c r="D690" s="1">
        <v>6</v>
      </c>
      <c r="F690" s="1">
        <v>1</v>
      </c>
      <c r="H690" s="1">
        <v>0</v>
      </c>
      <c r="I690" s="1">
        <v>1</v>
      </c>
      <c r="J690" s="1">
        <v>1</v>
      </c>
      <c r="L690" s="1"/>
      <c r="V690" s="1">
        <v>0</v>
      </c>
      <c r="W690" s="11">
        <v>0.5254360465116279</v>
      </c>
      <c r="X690" s="1">
        <v>11.25</v>
      </c>
      <c r="Y690" s="1">
        <v>0.85</v>
      </c>
      <c r="Z690" s="1">
        <v>6</v>
      </c>
      <c r="AA690" s="1">
        <v>0.44444444444444442</v>
      </c>
      <c r="AB690" s="1">
        <v>10</v>
      </c>
      <c r="AC690" s="1">
        <v>0</v>
      </c>
      <c r="AD690" s="1">
        <v>2.35</v>
      </c>
      <c r="AE690" s="1">
        <v>79.000000000000014</v>
      </c>
      <c r="AF690" s="5"/>
    </row>
    <row r="691" spans="1:32" ht="15" customHeight="1" x14ac:dyDescent="0.2">
      <c r="A691" t="s">
        <v>13</v>
      </c>
      <c r="B691" s="1">
        <v>2011</v>
      </c>
      <c r="C691" s="1">
        <v>2</v>
      </c>
      <c r="D691" s="1">
        <v>14</v>
      </c>
      <c r="F691" s="1"/>
      <c r="H691" s="1"/>
      <c r="I691" s="1"/>
      <c r="J691" s="1"/>
      <c r="V691" s="1">
        <v>0</v>
      </c>
      <c r="W691" s="11">
        <v>0.51633522727272729</v>
      </c>
      <c r="X691" s="1">
        <v>10</v>
      </c>
      <c r="Y691" s="1">
        <v>0.85</v>
      </c>
      <c r="Z691" s="1">
        <v>6</v>
      </c>
      <c r="AA691" s="1">
        <v>0.43478260869565216</v>
      </c>
      <c r="AB691" s="1">
        <v>10</v>
      </c>
      <c r="AC691" s="1">
        <v>0</v>
      </c>
      <c r="AD691" s="1">
        <v>2.35</v>
      </c>
      <c r="AE691" s="1">
        <v>77.750000000000014</v>
      </c>
      <c r="AF691" s="5"/>
    </row>
    <row r="692" spans="1:32" ht="15" customHeight="1" x14ac:dyDescent="0.2">
      <c r="A692" t="s">
        <v>13</v>
      </c>
      <c r="B692" s="1">
        <v>2012</v>
      </c>
      <c r="C692" s="1">
        <v>11</v>
      </c>
      <c r="D692" s="1">
        <v>5</v>
      </c>
      <c r="F692" s="1">
        <v>1</v>
      </c>
      <c r="G692" s="1"/>
      <c r="H692" s="1">
        <v>0</v>
      </c>
      <c r="I692" s="1">
        <v>1</v>
      </c>
      <c r="J692" s="1">
        <v>1</v>
      </c>
      <c r="T692">
        <v>1</v>
      </c>
      <c r="V692" s="1">
        <v>0.1</v>
      </c>
      <c r="W692" s="11">
        <v>0.52013888888888893</v>
      </c>
      <c r="X692" s="1">
        <v>10</v>
      </c>
      <c r="Y692" s="1">
        <v>0.80952380952380953</v>
      </c>
      <c r="Z692" s="1">
        <v>6</v>
      </c>
      <c r="AA692" s="1">
        <v>0.44680851063829785</v>
      </c>
      <c r="AB692" s="1">
        <v>10</v>
      </c>
      <c r="AC692" s="1">
        <v>0</v>
      </c>
      <c r="AD692" s="1">
        <v>2.2857142857142856</v>
      </c>
      <c r="AE692" s="1">
        <v>77.850000000000023</v>
      </c>
      <c r="AF692" s="5"/>
    </row>
    <row r="693" spans="1:32" ht="15" customHeight="1" x14ac:dyDescent="0.2">
      <c r="A693" t="s">
        <v>13</v>
      </c>
      <c r="B693" s="1">
        <v>2013</v>
      </c>
      <c r="C693" s="1">
        <v>11</v>
      </c>
      <c r="D693" s="1">
        <v>5</v>
      </c>
      <c r="F693" s="1">
        <v>1</v>
      </c>
      <c r="G693" s="1">
        <v>1</v>
      </c>
      <c r="H693" s="1">
        <v>1</v>
      </c>
      <c r="I693" s="1">
        <v>1</v>
      </c>
      <c r="J693" s="1">
        <v>2</v>
      </c>
      <c r="L693" s="1"/>
      <c r="V693" s="1">
        <v>0.6</v>
      </c>
      <c r="W693" s="11">
        <v>0.52377717391304346</v>
      </c>
      <c r="X693" s="1">
        <v>10</v>
      </c>
      <c r="Y693" s="1">
        <v>0.81818181818181823</v>
      </c>
      <c r="Z693" s="1">
        <v>6</v>
      </c>
      <c r="AA693" s="1">
        <v>0.45833333333333331</v>
      </c>
      <c r="AB693" s="1">
        <v>12</v>
      </c>
      <c r="AC693" s="1">
        <v>0</v>
      </c>
      <c r="AD693" s="1">
        <v>2.2727272727272729</v>
      </c>
      <c r="AE693" s="1">
        <v>80.450000000000017</v>
      </c>
      <c r="AF693" s="5"/>
    </row>
    <row r="694" spans="1:32" ht="15" customHeight="1" x14ac:dyDescent="0.2">
      <c r="A694" t="s">
        <v>13</v>
      </c>
      <c r="B694" s="1">
        <v>2014</v>
      </c>
      <c r="C694" s="1">
        <v>11</v>
      </c>
      <c r="D694" s="1">
        <v>5</v>
      </c>
      <c r="F694">
        <v>1</v>
      </c>
      <c r="G694">
        <v>1</v>
      </c>
      <c r="H694">
        <v>2</v>
      </c>
      <c r="I694">
        <v>1</v>
      </c>
      <c r="J694">
        <v>3</v>
      </c>
      <c r="L694">
        <v>1</v>
      </c>
      <c r="V694" s="1">
        <v>3.1</v>
      </c>
      <c r="W694" s="11">
        <v>0.52726063829787229</v>
      </c>
      <c r="X694" s="1">
        <v>11.25</v>
      </c>
      <c r="Y694" s="1">
        <v>0.86956521739130432</v>
      </c>
      <c r="Z694" s="1">
        <v>6</v>
      </c>
      <c r="AA694" s="1">
        <v>0.46938775510204084</v>
      </c>
      <c r="AB694" s="1">
        <v>12</v>
      </c>
      <c r="AC694" s="1">
        <v>0</v>
      </c>
      <c r="AD694" s="1">
        <v>2.3043478260869565</v>
      </c>
      <c r="AE694" s="1">
        <v>84.800000000000011</v>
      </c>
      <c r="AF694" s="5"/>
    </row>
    <row r="695" spans="1:32" ht="15" customHeight="1" x14ac:dyDescent="0.2">
      <c r="A695" t="s">
        <v>13</v>
      </c>
      <c r="B695" s="1">
        <v>2015</v>
      </c>
      <c r="C695" s="1">
        <v>8</v>
      </c>
      <c r="D695" s="1">
        <v>8</v>
      </c>
      <c r="V695" s="1">
        <v>0</v>
      </c>
      <c r="W695" s="11">
        <v>0.52669270833333337</v>
      </c>
      <c r="X695" s="1">
        <v>11.25</v>
      </c>
      <c r="Y695" s="1">
        <v>0.86956521739130432</v>
      </c>
      <c r="Z695" s="1">
        <v>6</v>
      </c>
      <c r="AA695" s="1">
        <v>0.46</v>
      </c>
      <c r="AB695" s="1">
        <v>12</v>
      </c>
      <c r="AC695" s="1">
        <v>0</v>
      </c>
      <c r="AD695" s="1">
        <v>2.3043478260869565</v>
      </c>
      <c r="AE695" s="1">
        <v>84.800000000000011</v>
      </c>
      <c r="AF695" s="5"/>
    </row>
    <row r="696" spans="1:32" ht="15" customHeight="1" x14ac:dyDescent="0.2">
      <c r="A696" t="s">
        <v>13</v>
      </c>
      <c r="B696" s="1">
        <v>2016</v>
      </c>
      <c r="C696" s="1">
        <v>8</v>
      </c>
      <c r="D696" s="1">
        <v>8</v>
      </c>
      <c r="V696" s="1">
        <v>0</v>
      </c>
      <c r="W696" s="11">
        <v>0.52614795918367352</v>
      </c>
      <c r="X696" s="1">
        <v>11.25</v>
      </c>
      <c r="Y696" s="1">
        <v>0.86956521739130432</v>
      </c>
      <c r="Z696" s="1">
        <v>6</v>
      </c>
      <c r="AA696" s="1">
        <v>0.45098039215686275</v>
      </c>
      <c r="AB696" s="1">
        <v>12</v>
      </c>
      <c r="AC696" s="1">
        <v>0</v>
      </c>
      <c r="AD696" s="1">
        <v>2.3043478260869565</v>
      </c>
      <c r="AE696" s="1">
        <v>84.800000000000011</v>
      </c>
      <c r="AF696" s="5"/>
    </row>
    <row r="697" spans="1:32" ht="15" customHeight="1" x14ac:dyDescent="0.2">
      <c r="A697" t="s">
        <v>13</v>
      </c>
      <c r="B697" s="1">
        <v>2017</v>
      </c>
      <c r="C697" s="1">
        <v>4</v>
      </c>
      <c r="D697" s="1">
        <v>12</v>
      </c>
      <c r="V697" s="1">
        <v>0</v>
      </c>
      <c r="W697" s="11">
        <v>0.520625</v>
      </c>
      <c r="X697" s="1">
        <v>10</v>
      </c>
      <c r="Y697" s="1">
        <v>0.86956521739130432</v>
      </c>
      <c r="Z697" s="1">
        <v>6</v>
      </c>
      <c r="AA697" s="1">
        <v>0.44230769230769229</v>
      </c>
      <c r="AB697" s="1">
        <v>10</v>
      </c>
      <c r="AC697" s="1">
        <v>0</v>
      </c>
      <c r="AD697" s="1">
        <v>2.3043478260869565</v>
      </c>
      <c r="AE697" s="1">
        <v>81.550000000000011</v>
      </c>
      <c r="AF697" s="5"/>
    </row>
    <row r="698" spans="1:32" ht="15" customHeight="1" x14ac:dyDescent="0.2">
      <c r="A698" t="s">
        <v>13</v>
      </c>
      <c r="B698" s="1">
        <v>2018</v>
      </c>
      <c r="C698" s="1">
        <v>10</v>
      </c>
      <c r="D698" s="1">
        <v>6</v>
      </c>
      <c r="F698">
        <v>1</v>
      </c>
      <c r="H698">
        <v>1</v>
      </c>
      <c r="I698">
        <v>1</v>
      </c>
      <c r="J698">
        <v>2</v>
      </c>
      <c r="U698">
        <v>1</v>
      </c>
      <c r="V698" s="1">
        <v>0.6</v>
      </c>
      <c r="W698" s="11">
        <v>0.52267156862745101</v>
      </c>
      <c r="X698" s="1">
        <v>10</v>
      </c>
      <c r="Y698" s="1">
        <v>0.875</v>
      </c>
      <c r="Z698" s="1">
        <v>6</v>
      </c>
      <c r="AA698" s="1">
        <v>0.45283018867924529</v>
      </c>
      <c r="AB698" s="1">
        <v>12</v>
      </c>
      <c r="AC698" s="1">
        <v>0</v>
      </c>
      <c r="AD698" s="1">
        <v>2.2916666666666665</v>
      </c>
      <c r="AE698" s="1">
        <v>84.15000000000002</v>
      </c>
      <c r="AF698" s="5"/>
    </row>
    <row r="699" spans="1:32" ht="15" customHeight="1" x14ac:dyDescent="0.2">
      <c r="A699" t="s">
        <v>13</v>
      </c>
      <c r="B699" s="1">
        <v>2019</v>
      </c>
      <c r="C699" s="1">
        <v>7</v>
      </c>
      <c r="D699" s="1">
        <v>9</v>
      </c>
      <c r="F699" s="1"/>
      <c r="H699" s="1"/>
      <c r="I699" s="1"/>
      <c r="J699" s="1"/>
      <c r="V699" s="1">
        <v>0</v>
      </c>
      <c r="W699" s="11">
        <v>0.52103365384615385</v>
      </c>
      <c r="X699" s="1">
        <v>10</v>
      </c>
      <c r="Y699" s="1">
        <v>0.875</v>
      </c>
      <c r="Z699" s="1">
        <v>6</v>
      </c>
      <c r="AA699" s="1">
        <v>0.44444444444444442</v>
      </c>
      <c r="AB699" s="1">
        <v>10</v>
      </c>
      <c r="AC699" s="1">
        <v>0</v>
      </c>
      <c r="AD699" s="1">
        <v>2.2916666666666665</v>
      </c>
      <c r="AE699" s="1">
        <v>82.15000000000002</v>
      </c>
      <c r="AF699" s="5"/>
    </row>
    <row r="700" spans="1:32" ht="15" customHeight="1" x14ac:dyDescent="0.2">
      <c r="A700" t="s">
        <v>13</v>
      </c>
      <c r="B700" s="1">
        <v>2020</v>
      </c>
      <c r="C700" s="1">
        <v>11</v>
      </c>
      <c r="D700" s="1">
        <v>5</v>
      </c>
      <c r="F700">
        <v>1</v>
      </c>
      <c r="H700">
        <v>0</v>
      </c>
      <c r="I700">
        <v>1</v>
      </c>
      <c r="J700">
        <v>1</v>
      </c>
      <c r="V700" s="1">
        <v>0</v>
      </c>
      <c r="W700" s="11">
        <v>0.52417452830188682</v>
      </c>
      <c r="X700" s="1">
        <v>10</v>
      </c>
      <c r="Y700" s="1">
        <v>0.84</v>
      </c>
      <c r="Z700" s="1">
        <v>6</v>
      </c>
      <c r="AA700" s="1">
        <v>0.45454545454545453</v>
      </c>
      <c r="AB700" s="1">
        <v>12</v>
      </c>
      <c r="AC700" s="1">
        <v>0</v>
      </c>
      <c r="AD700" s="1">
        <v>2.2400000000000002</v>
      </c>
      <c r="AE700" s="1">
        <v>84.15000000000002</v>
      </c>
      <c r="AF700" s="5"/>
    </row>
    <row r="701" spans="1:32" ht="15" customHeight="1" x14ac:dyDescent="0.2">
      <c r="A701" t="s">
        <v>13</v>
      </c>
      <c r="B701" s="1">
        <v>2021</v>
      </c>
      <c r="C701" s="1">
        <v>9</v>
      </c>
      <c r="D701" s="1">
        <v>8</v>
      </c>
      <c r="F701" s="1"/>
      <c r="H701" s="1"/>
      <c r="I701" s="1"/>
      <c r="J701" s="1"/>
      <c r="V701" s="1">
        <v>0</v>
      </c>
      <c r="W701" s="11">
        <v>0.52427745664739889</v>
      </c>
      <c r="X701" s="1">
        <v>10</v>
      </c>
      <c r="Y701" s="1">
        <v>0.84</v>
      </c>
      <c r="Z701" s="1">
        <v>6</v>
      </c>
      <c r="AA701" s="1">
        <v>0.44642857142857145</v>
      </c>
      <c r="AB701" s="1">
        <v>10</v>
      </c>
      <c r="AC701" s="1">
        <v>0</v>
      </c>
      <c r="AD701" s="1">
        <v>2.2400000000000002</v>
      </c>
      <c r="AE701" s="1">
        <v>82.15000000000002</v>
      </c>
      <c r="AF701" s="5"/>
    </row>
    <row r="702" spans="1:32" ht="15" customHeight="1" x14ac:dyDescent="0.2">
      <c r="A702" t="s">
        <v>13</v>
      </c>
      <c r="B702" s="1">
        <v>2022</v>
      </c>
      <c r="C702" s="1">
        <v>4</v>
      </c>
      <c r="D702" s="1">
        <v>12</v>
      </c>
      <c r="E702">
        <v>1</v>
      </c>
      <c r="V702" s="1">
        <v>0</v>
      </c>
      <c r="W702" s="11">
        <v>0.51927437641723351</v>
      </c>
      <c r="X702" s="1">
        <v>10</v>
      </c>
      <c r="Y702" s="1">
        <v>0.84</v>
      </c>
      <c r="Z702" s="1">
        <v>6</v>
      </c>
      <c r="AA702" s="1">
        <v>0.43859649122807015</v>
      </c>
      <c r="AB702" s="1">
        <v>10</v>
      </c>
      <c r="AC702" s="1">
        <v>1</v>
      </c>
      <c r="AD702" s="1">
        <v>2.2400000000000002</v>
      </c>
      <c r="AE702" s="1">
        <v>82.15000000000002</v>
      </c>
      <c r="AF702" s="5"/>
    </row>
    <row r="703" spans="1:32" ht="15" customHeight="1" x14ac:dyDescent="0.2">
      <c r="A703" t="s">
        <v>14</v>
      </c>
      <c r="B703" s="1">
        <v>1995</v>
      </c>
      <c r="C703" s="1">
        <v>4</v>
      </c>
      <c r="D703" s="1">
        <v>12</v>
      </c>
      <c r="V703" s="1">
        <v>0</v>
      </c>
      <c r="W703" s="11">
        <v>0.25</v>
      </c>
      <c r="X703" s="1">
        <v>0</v>
      </c>
      <c r="Y703" s="1">
        <v>0</v>
      </c>
      <c r="Z703" s="1">
        <v>0</v>
      </c>
      <c r="AA703" s="1">
        <v>0</v>
      </c>
      <c r="AB703" s="1">
        <v>0</v>
      </c>
      <c r="AC703" s="1">
        <v>21.75</v>
      </c>
      <c r="AD703" s="1">
        <v>0</v>
      </c>
      <c r="AE703" s="1">
        <v>21.75</v>
      </c>
      <c r="AF703" s="5"/>
    </row>
    <row r="704" spans="1:32" ht="15" customHeight="1" x14ac:dyDescent="0.2">
      <c r="A704" t="s">
        <v>14</v>
      </c>
      <c r="B704" s="1">
        <v>1996</v>
      </c>
      <c r="C704" s="1">
        <v>9</v>
      </c>
      <c r="D704" s="1">
        <v>7</v>
      </c>
      <c r="F704">
        <v>1</v>
      </c>
      <c r="H704">
        <v>2</v>
      </c>
      <c r="I704">
        <v>1</v>
      </c>
      <c r="J704">
        <v>3</v>
      </c>
      <c r="L704">
        <v>1</v>
      </c>
      <c r="V704" s="1">
        <v>3</v>
      </c>
      <c r="W704" s="11">
        <v>0.40625</v>
      </c>
      <c r="X704" s="1">
        <v>1</v>
      </c>
      <c r="Y704" s="1">
        <v>2</v>
      </c>
      <c r="Z704" s="1">
        <v>15</v>
      </c>
      <c r="AA704" s="1">
        <v>0.5</v>
      </c>
      <c r="AB704" s="1">
        <v>15</v>
      </c>
      <c r="AC704" s="1">
        <v>21.55</v>
      </c>
      <c r="AD704" s="1">
        <v>3</v>
      </c>
      <c r="AE704" s="1">
        <v>55.55</v>
      </c>
      <c r="AF704" s="5"/>
    </row>
    <row r="705" spans="1:32" ht="15" customHeight="1" x14ac:dyDescent="0.2">
      <c r="A705" t="s">
        <v>14</v>
      </c>
      <c r="B705" s="1">
        <v>1997</v>
      </c>
      <c r="C705" s="1">
        <v>11</v>
      </c>
      <c r="D705" s="1">
        <v>5</v>
      </c>
      <c r="F705">
        <v>1</v>
      </c>
      <c r="H705">
        <v>0</v>
      </c>
      <c r="I705">
        <v>1</v>
      </c>
      <c r="J705">
        <v>1</v>
      </c>
      <c r="V705" s="1">
        <v>0</v>
      </c>
      <c r="W705" s="11">
        <v>0.5</v>
      </c>
      <c r="X705" s="1">
        <v>10</v>
      </c>
      <c r="Y705" s="1">
        <v>1</v>
      </c>
      <c r="Z705" s="1">
        <v>10</v>
      </c>
      <c r="AA705" s="1">
        <v>0.66666666666666663</v>
      </c>
      <c r="AB705" s="1">
        <v>20</v>
      </c>
      <c r="AC705" s="1">
        <v>21.35</v>
      </c>
      <c r="AD705" s="1">
        <v>2</v>
      </c>
      <c r="AE705" s="1">
        <v>64.349999999999994</v>
      </c>
      <c r="AF705" s="5"/>
    </row>
    <row r="706" spans="1:32" ht="15" customHeight="1" x14ac:dyDescent="0.2">
      <c r="A706" t="s">
        <v>14</v>
      </c>
      <c r="B706" s="1">
        <v>1998</v>
      </c>
      <c r="C706" s="1">
        <v>11</v>
      </c>
      <c r="D706" s="1">
        <v>5</v>
      </c>
      <c r="F706">
        <v>1</v>
      </c>
      <c r="G706">
        <v>1</v>
      </c>
      <c r="H706">
        <v>1</v>
      </c>
      <c r="I706">
        <v>1</v>
      </c>
      <c r="J706">
        <v>2</v>
      </c>
      <c r="V706" s="1">
        <v>0.6</v>
      </c>
      <c r="W706" s="11">
        <v>0.546875</v>
      </c>
      <c r="X706" s="1">
        <v>11.25</v>
      </c>
      <c r="Y706" s="1">
        <v>1</v>
      </c>
      <c r="Z706" s="1">
        <v>10</v>
      </c>
      <c r="AA706" s="1">
        <v>0.75</v>
      </c>
      <c r="AB706" s="1">
        <v>20</v>
      </c>
      <c r="AC706" s="1">
        <v>21.150000000000002</v>
      </c>
      <c r="AD706" s="1">
        <v>1.5</v>
      </c>
      <c r="AE706" s="1">
        <v>66</v>
      </c>
      <c r="AF706" s="5"/>
    </row>
    <row r="707" spans="1:32" ht="15" customHeight="1" x14ac:dyDescent="0.2">
      <c r="A707" t="s">
        <v>14</v>
      </c>
      <c r="B707" s="1">
        <v>1999</v>
      </c>
      <c r="C707" s="1">
        <v>14</v>
      </c>
      <c r="D707" s="1">
        <v>2</v>
      </c>
      <c r="F707">
        <v>1</v>
      </c>
      <c r="G707">
        <v>1</v>
      </c>
      <c r="H707">
        <v>1</v>
      </c>
      <c r="I707">
        <v>1</v>
      </c>
      <c r="J707">
        <v>3</v>
      </c>
      <c r="L707">
        <v>1</v>
      </c>
      <c r="V707" s="1">
        <v>2.6</v>
      </c>
      <c r="W707" s="11">
        <v>0.61250000000000004</v>
      </c>
      <c r="X707" s="1">
        <v>15</v>
      </c>
      <c r="Y707" s="1">
        <v>1</v>
      </c>
      <c r="Z707" s="1">
        <v>10</v>
      </c>
      <c r="AA707" s="1">
        <v>0.8</v>
      </c>
      <c r="AB707" s="1">
        <v>20</v>
      </c>
      <c r="AC707" s="1">
        <v>20.950000000000003</v>
      </c>
      <c r="AD707" s="1">
        <v>1.5</v>
      </c>
      <c r="AE707" s="1">
        <v>72.150000000000006</v>
      </c>
      <c r="AF707" s="5"/>
    </row>
    <row r="708" spans="1:32" ht="15" customHeight="1" x14ac:dyDescent="0.2">
      <c r="A708" t="s">
        <v>14</v>
      </c>
      <c r="B708" s="1">
        <v>2000</v>
      </c>
      <c r="C708" s="1">
        <v>7</v>
      </c>
      <c r="D708" s="1">
        <v>9</v>
      </c>
      <c r="V708" s="1">
        <v>0</v>
      </c>
      <c r="W708" s="11">
        <v>0.58333333333333337</v>
      </c>
      <c r="X708" s="1">
        <v>13.75</v>
      </c>
      <c r="Y708" s="1">
        <v>1</v>
      </c>
      <c r="Z708" s="1">
        <v>10</v>
      </c>
      <c r="AA708" s="1">
        <v>0.66666666666666663</v>
      </c>
      <c r="AB708" s="1">
        <v>20</v>
      </c>
      <c r="AC708" s="1">
        <v>20.750000000000004</v>
      </c>
      <c r="AD708" s="1">
        <v>1.5</v>
      </c>
      <c r="AE708" s="1">
        <v>70.7</v>
      </c>
      <c r="AF708" s="5"/>
    </row>
    <row r="709" spans="1:32" ht="15" customHeight="1" x14ac:dyDescent="0.2">
      <c r="A709" t="s">
        <v>14</v>
      </c>
      <c r="B709" s="1">
        <v>2001</v>
      </c>
      <c r="C709" s="1">
        <v>6</v>
      </c>
      <c r="D709" s="1">
        <v>10</v>
      </c>
      <c r="V709" s="1">
        <v>0</v>
      </c>
      <c r="W709" s="11">
        <v>0.5535714285714286</v>
      </c>
      <c r="X709" s="1">
        <v>12.5</v>
      </c>
      <c r="Y709" s="1">
        <v>1</v>
      </c>
      <c r="Z709" s="1">
        <v>10</v>
      </c>
      <c r="AA709" s="1">
        <v>0.5714285714285714</v>
      </c>
      <c r="AB709" s="1">
        <v>17.5</v>
      </c>
      <c r="AC709" s="1">
        <v>20.550000000000004</v>
      </c>
      <c r="AD709" s="1">
        <v>1.5</v>
      </c>
      <c r="AE709" s="1">
        <v>66.75</v>
      </c>
      <c r="AF709" s="5"/>
    </row>
    <row r="710" spans="1:32" ht="15" customHeight="1" x14ac:dyDescent="0.2">
      <c r="A710" t="s">
        <v>14</v>
      </c>
      <c r="B710" s="1">
        <v>2002</v>
      </c>
      <c r="C710" s="1">
        <v>6</v>
      </c>
      <c r="D710" s="1">
        <v>10</v>
      </c>
      <c r="V710" s="1">
        <v>0</v>
      </c>
      <c r="W710" s="11">
        <v>0.53125</v>
      </c>
      <c r="X710" s="1">
        <v>11.25</v>
      </c>
      <c r="Y710" s="1">
        <v>1</v>
      </c>
      <c r="Z710" s="1">
        <v>10</v>
      </c>
      <c r="AA710" s="1">
        <v>0.5</v>
      </c>
      <c r="AB710" s="1">
        <v>15</v>
      </c>
      <c r="AC710" s="1">
        <v>20.350000000000005</v>
      </c>
      <c r="AD710" s="1">
        <v>1.5</v>
      </c>
      <c r="AE710" s="1">
        <v>62.800000000000011</v>
      </c>
      <c r="AF710" s="5"/>
    </row>
    <row r="711" spans="1:32" ht="15" customHeight="1" x14ac:dyDescent="0.2">
      <c r="A711" t="s">
        <v>14</v>
      </c>
      <c r="B711" s="1">
        <v>2003</v>
      </c>
      <c r="C711" s="1">
        <v>5</v>
      </c>
      <c r="D711" s="1">
        <v>11</v>
      </c>
      <c r="F711" s="1"/>
      <c r="G711" s="1"/>
      <c r="H711" s="1"/>
      <c r="I711" s="1"/>
      <c r="J711" s="1"/>
      <c r="L711" s="1"/>
      <c r="V711" s="1">
        <v>0</v>
      </c>
      <c r="W711" s="11">
        <v>0.50694444444444442</v>
      </c>
      <c r="X711" s="1">
        <v>10</v>
      </c>
      <c r="Y711" s="1">
        <v>1</v>
      </c>
      <c r="Z711" s="1">
        <v>10</v>
      </c>
      <c r="AA711" s="1">
        <v>0.44444444444444442</v>
      </c>
      <c r="AB711" s="1">
        <v>10</v>
      </c>
      <c r="AC711" s="1">
        <v>20.150000000000006</v>
      </c>
      <c r="AD711" s="1">
        <v>1.5</v>
      </c>
      <c r="AE711" s="1">
        <v>56.350000000000009</v>
      </c>
      <c r="AF711" s="5"/>
    </row>
    <row r="712" spans="1:32" ht="15" customHeight="1" x14ac:dyDescent="0.2">
      <c r="A712" t="s">
        <v>14</v>
      </c>
      <c r="B712" s="1">
        <v>2004</v>
      </c>
      <c r="C712" s="1">
        <v>9</v>
      </c>
      <c r="D712" s="1">
        <v>7</v>
      </c>
      <c r="V712" s="1">
        <v>0</v>
      </c>
      <c r="W712" s="11">
        <v>0.51249999999999996</v>
      </c>
      <c r="X712" s="1">
        <v>10</v>
      </c>
      <c r="Y712" s="1">
        <v>1</v>
      </c>
      <c r="Z712" s="1">
        <v>10</v>
      </c>
      <c r="AA712" s="1">
        <v>0.4</v>
      </c>
      <c r="AB712" s="1">
        <v>10</v>
      </c>
      <c r="AC712" s="1">
        <v>19.950000000000006</v>
      </c>
      <c r="AD712" s="1">
        <v>1.5</v>
      </c>
      <c r="AE712" s="1">
        <v>56.150000000000006</v>
      </c>
      <c r="AF712" s="5"/>
    </row>
    <row r="713" spans="1:32" ht="15" customHeight="1" x14ac:dyDescent="0.2">
      <c r="A713" t="s">
        <v>14</v>
      </c>
      <c r="B713" s="1">
        <v>2005</v>
      </c>
      <c r="C713" s="1">
        <v>12</v>
      </c>
      <c r="D713" s="1">
        <v>4</v>
      </c>
      <c r="F713">
        <v>1</v>
      </c>
      <c r="H713">
        <v>0</v>
      </c>
      <c r="I713">
        <v>1</v>
      </c>
      <c r="J713">
        <v>1</v>
      </c>
      <c r="V713" s="1">
        <v>0</v>
      </c>
      <c r="W713" s="11">
        <v>0.53409090909090906</v>
      </c>
      <c r="X713" s="1">
        <v>11.25</v>
      </c>
      <c r="Y713" s="1">
        <v>0.8</v>
      </c>
      <c r="Z713" s="1">
        <v>6</v>
      </c>
      <c r="AA713" s="1">
        <v>0.45454545454545453</v>
      </c>
      <c r="AB713" s="1">
        <v>12</v>
      </c>
      <c r="AC713" s="1">
        <v>19.750000000000007</v>
      </c>
      <c r="AD713" s="1">
        <v>1.4285714285714286</v>
      </c>
      <c r="AE713" s="1">
        <v>55.20000000000001</v>
      </c>
      <c r="AF713" s="5"/>
    </row>
    <row r="714" spans="1:32" ht="15" customHeight="1" x14ac:dyDescent="0.2">
      <c r="A714" t="s">
        <v>14</v>
      </c>
      <c r="B714" s="1">
        <v>2006</v>
      </c>
      <c r="C714" s="1">
        <v>8</v>
      </c>
      <c r="D714" s="1">
        <v>8</v>
      </c>
      <c r="V714" s="1">
        <v>0</v>
      </c>
      <c r="W714" s="11">
        <v>0.53125</v>
      </c>
      <c r="X714" s="1">
        <v>11.25</v>
      </c>
      <c r="Y714" s="1">
        <v>0.8</v>
      </c>
      <c r="Z714" s="1">
        <v>6</v>
      </c>
      <c r="AA714" s="1">
        <v>0.41666666666666669</v>
      </c>
      <c r="AB714" s="1">
        <v>10</v>
      </c>
      <c r="AC714" s="1">
        <v>19.550000000000008</v>
      </c>
      <c r="AD714" s="1">
        <v>1.4285714285714286</v>
      </c>
      <c r="AE714" s="1">
        <v>53.000000000000014</v>
      </c>
      <c r="AF714" s="5"/>
    </row>
    <row r="715" spans="1:32" ht="15" customHeight="1" x14ac:dyDescent="0.2">
      <c r="A715" t="s">
        <v>14</v>
      </c>
      <c r="B715" s="1">
        <v>2007</v>
      </c>
      <c r="C715" s="1">
        <v>11</v>
      </c>
      <c r="D715" s="1">
        <v>5</v>
      </c>
      <c r="F715">
        <v>1</v>
      </c>
      <c r="H715">
        <v>1</v>
      </c>
      <c r="I715">
        <v>1</v>
      </c>
      <c r="J715">
        <v>2</v>
      </c>
      <c r="V715" s="1">
        <v>0.5</v>
      </c>
      <c r="W715" s="11">
        <v>0.54326923076923073</v>
      </c>
      <c r="X715" s="1">
        <v>11.25</v>
      </c>
      <c r="Y715" s="1">
        <v>0.83333333333333337</v>
      </c>
      <c r="Z715" s="1">
        <v>6</v>
      </c>
      <c r="AA715" s="1">
        <v>0.46153846153846156</v>
      </c>
      <c r="AB715" s="1">
        <v>12</v>
      </c>
      <c r="AC715" s="1">
        <v>19.350000000000009</v>
      </c>
      <c r="AD715" s="1">
        <v>1.5</v>
      </c>
      <c r="AE715" s="1">
        <v>55.300000000000011</v>
      </c>
      <c r="AF715" s="5"/>
    </row>
    <row r="716" spans="1:32" ht="15" customHeight="1" x14ac:dyDescent="0.2">
      <c r="A716" t="s">
        <v>14</v>
      </c>
      <c r="B716" s="1">
        <v>2008</v>
      </c>
      <c r="C716" s="1">
        <v>5</v>
      </c>
      <c r="D716" s="1">
        <v>11</v>
      </c>
      <c r="E716" s="1"/>
      <c r="F716" s="1"/>
      <c r="G716" s="1"/>
      <c r="H716" s="1"/>
      <c r="I716" s="1"/>
      <c r="J716" s="1"/>
      <c r="K716" s="1"/>
      <c r="N716" s="1"/>
      <c r="V716" s="1">
        <v>0</v>
      </c>
      <c r="W716" s="11">
        <v>0.5267857142857143</v>
      </c>
      <c r="X716" s="1">
        <v>11.25</v>
      </c>
      <c r="Y716" s="1">
        <v>0.83333333333333337</v>
      </c>
      <c r="Z716" s="1">
        <v>6</v>
      </c>
      <c r="AA716" s="1">
        <v>0.42857142857142855</v>
      </c>
      <c r="AB716" s="1">
        <v>10</v>
      </c>
      <c r="AC716" s="1">
        <v>19.150000000000009</v>
      </c>
      <c r="AD716" s="1">
        <v>1.5</v>
      </c>
      <c r="AE716" s="1">
        <v>53.100000000000009</v>
      </c>
      <c r="AF716" s="5"/>
    </row>
    <row r="717" spans="1:32" ht="15" customHeight="1" x14ac:dyDescent="0.2">
      <c r="A717" t="s">
        <v>14</v>
      </c>
      <c r="B717" s="1">
        <v>2009</v>
      </c>
      <c r="C717" s="1">
        <v>7</v>
      </c>
      <c r="D717" s="1">
        <v>9</v>
      </c>
      <c r="V717" s="1">
        <v>0</v>
      </c>
      <c r="W717" s="11">
        <v>0.52083333333333337</v>
      </c>
      <c r="X717" s="1">
        <v>10</v>
      </c>
      <c r="Y717" s="1">
        <v>0.83333333333333337</v>
      </c>
      <c r="Z717" s="1">
        <v>6</v>
      </c>
      <c r="AA717" s="1">
        <v>0.4</v>
      </c>
      <c r="AB717" s="1">
        <v>10</v>
      </c>
      <c r="AC717" s="1">
        <v>18.95000000000001</v>
      </c>
      <c r="AD717" s="1">
        <v>1.5</v>
      </c>
      <c r="AE717" s="1">
        <v>51.650000000000013</v>
      </c>
      <c r="AF717" s="5"/>
    </row>
    <row r="718" spans="1:32" ht="15" customHeight="1" x14ac:dyDescent="0.2">
      <c r="A718" t="s">
        <v>14</v>
      </c>
      <c r="B718" s="1">
        <v>2010</v>
      </c>
      <c r="C718" s="1">
        <v>8</v>
      </c>
      <c r="D718" s="1">
        <v>8</v>
      </c>
      <c r="F718" s="1"/>
      <c r="H718" s="1"/>
      <c r="I718" s="1"/>
      <c r="J718" s="1"/>
      <c r="T718" s="1"/>
      <c r="V718" s="1">
        <v>0</v>
      </c>
      <c r="W718" s="11">
        <v>0.51953125</v>
      </c>
      <c r="X718" s="1">
        <v>10</v>
      </c>
      <c r="Y718" s="1">
        <v>0.83333333333333337</v>
      </c>
      <c r="Z718" s="1">
        <v>6</v>
      </c>
      <c r="AA718" s="1">
        <v>0.375</v>
      </c>
      <c r="AB718" s="1">
        <v>7</v>
      </c>
      <c r="AC718" s="1">
        <v>18.750000000000011</v>
      </c>
      <c r="AD718" s="1">
        <v>1.5</v>
      </c>
      <c r="AE718" s="1">
        <v>48.45000000000001</v>
      </c>
      <c r="AF718" s="5"/>
    </row>
    <row r="719" spans="1:32" ht="15" customHeight="1" x14ac:dyDescent="0.2">
      <c r="A719" t="s">
        <v>14</v>
      </c>
      <c r="B719" s="1">
        <v>2011</v>
      </c>
      <c r="C719" s="1">
        <v>5</v>
      </c>
      <c r="D719" s="1">
        <v>11</v>
      </c>
      <c r="F719" s="1"/>
      <c r="H719" s="1"/>
      <c r="I719" s="1"/>
      <c r="J719" s="1"/>
      <c r="K719" s="1"/>
      <c r="M719" s="1"/>
      <c r="V719" s="1">
        <v>0</v>
      </c>
      <c r="W719" s="11">
        <v>0.50735294117647056</v>
      </c>
      <c r="X719" s="1">
        <v>10</v>
      </c>
      <c r="Y719" s="1">
        <v>0.83333333333333337</v>
      </c>
      <c r="Z719" s="1">
        <v>6</v>
      </c>
      <c r="AA719" s="1">
        <v>0.35294117647058826</v>
      </c>
      <c r="AB719" s="1">
        <v>7</v>
      </c>
      <c r="AC719" s="1">
        <v>18.550000000000011</v>
      </c>
      <c r="AD719" s="1">
        <v>1.5</v>
      </c>
      <c r="AE719" s="1">
        <v>48.250000000000014</v>
      </c>
      <c r="AF719" s="5"/>
    </row>
    <row r="720" spans="1:32" ht="15" customHeight="1" x14ac:dyDescent="0.2">
      <c r="A720" t="s">
        <v>14</v>
      </c>
      <c r="B720" s="1">
        <v>2012</v>
      </c>
      <c r="C720" s="1">
        <v>2</v>
      </c>
      <c r="D720" s="1">
        <v>14</v>
      </c>
      <c r="E720" s="1"/>
      <c r="V720" s="1">
        <v>0</v>
      </c>
      <c r="W720" s="11">
        <v>0.4861111111111111</v>
      </c>
      <c r="X720" s="1">
        <v>5</v>
      </c>
      <c r="Y720" s="1">
        <v>0.83333333333333337</v>
      </c>
      <c r="Z720" s="1">
        <v>6</v>
      </c>
      <c r="AA720" s="1">
        <v>0.33333333333333331</v>
      </c>
      <c r="AB720" s="1">
        <v>3</v>
      </c>
      <c r="AC720" s="1">
        <v>18.350000000000012</v>
      </c>
      <c r="AD720" s="1">
        <v>1.5</v>
      </c>
      <c r="AE720" s="1">
        <v>39.050000000000011</v>
      </c>
      <c r="AF720" s="5"/>
    </row>
    <row r="721" spans="1:32" ht="15" customHeight="1" x14ac:dyDescent="0.2">
      <c r="A721" t="s">
        <v>14</v>
      </c>
      <c r="B721" s="1">
        <v>2013</v>
      </c>
      <c r="C721" s="1">
        <v>4</v>
      </c>
      <c r="D721" s="1">
        <v>12</v>
      </c>
      <c r="E721" s="1"/>
      <c r="F721" s="1"/>
      <c r="G721" s="1"/>
      <c r="H721" s="1"/>
      <c r="I721" s="1"/>
      <c r="J721" s="1"/>
      <c r="O721" s="1"/>
      <c r="V721" s="1">
        <v>0</v>
      </c>
      <c r="W721" s="11">
        <v>0.47368421052631576</v>
      </c>
      <c r="X721" s="1">
        <v>4</v>
      </c>
      <c r="Y721" s="1">
        <v>0.83333333333333337</v>
      </c>
      <c r="Z721" s="1">
        <v>6</v>
      </c>
      <c r="AA721" s="1">
        <v>0.31578947368421051</v>
      </c>
      <c r="AB721" s="1">
        <v>3</v>
      </c>
      <c r="AC721" s="1">
        <v>18.150000000000013</v>
      </c>
      <c r="AD721" s="1">
        <v>1.5</v>
      </c>
      <c r="AE721" s="1">
        <v>37.850000000000009</v>
      </c>
      <c r="AF721" s="5"/>
    </row>
    <row r="722" spans="1:32" ht="15" customHeight="1" x14ac:dyDescent="0.2">
      <c r="A722" t="s">
        <v>14</v>
      </c>
      <c r="B722" s="1">
        <v>2014</v>
      </c>
      <c r="C722" s="1">
        <v>3</v>
      </c>
      <c r="D722" s="1">
        <v>13</v>
      </c>
      <c r="V722" s="1">
        <v>0</v>
      </c>
      <c r="W722" s="11">
        <v>0.45937499999999998</v>
      </c>
      <c r="X722" s="1">
        <v>4</v>
      </c>
      <c r="Y722" s="1">
        <v>0.83333333333333337</v>
      </c>
      <c r="Z722" s="1">
        <v>6</v>
      </c>
      <c r="AA722" s="1">
        <v>0.3</v>
      </c>
      <c r="AB722" s="1">
        <v>3</v>
      </c>
      <c r="AC722" s="1">
        <v>17.950000000000014</v>
      </c>
      <c r="AD722" s="1">
        <v>1.5</v>
      </c>
      <c r="AE722" s="1">
        <v>37.650000000000013</v>
      </c>
      <c r="AF722" s="5"/>
    </row>
    <row r="723" spans="1:32" ht="15" customHeight="1" x14ac:dyDescent="0.2">
      <c r="A723" t="s">
        <v>14</v>
      </c>
      <c r="B723" s="1">
        <v>2015</v>
      </c>
      <c r="C723" s="1">
        <v>5</v>
      </c>
      <c r="D723" s="1">
        <v>11</v>
      </c>
      <c r="E723" s="1"/>
      <c r="V723" s="1">
        <v>0</v>
      </c>
      <c r="W723" s="11">
        <v>0.45238095238095238</v>
      </c>
      <c r="X723" s="1">
        <v>4</v>
      </c>
      <c r="Y723" s="1">
        <v>0.83333333333333337</v>
      </c>
      <c r="Z723" s="1">
        <v>6</v>
      </c>
      <c r="AA723" s="1">
        <v>0.2857142857142857</v>
      </c>
      <c r="AB723" s="1">
        <v>3</v>
      </c>
      <c r="AC723" s="1">
        <v>17.750000000000014</v>
      </c>
      <c r="AD723" s="1">
        <v>1.5</v>
      </c>
      <c r="AE723" s="1">
        <v>37.450000000000017</v>
      </c>
      <c r="AF723" s="5"/>
    </row>
    <row r="724" spans="1:32" ht="15" customHeight="1" x14ac:dyDescent="0.2">
      <c r="A724" t="s">
        <v>14</v>
      </c>
      <c r="B724" s="1">
        <v>2016</v>
      </c>
      <c r="C724" s="1">
        <v>3</v>
      </c>
      <c r="D724" s="1">
        <v>13</v>
      </c>
      <c r="V724" s="1">
        <v>0</v>
      </c>
      <c r="W724" s="11">
        <v>0.44034090909090912</v>
      </c>
      <c r="X724" s="1">
        <v>1</v>
      </c>
      <c r="Y724" s="1">
        <v>0.83333333333333337</v>
      </c>
      <c r="Z724" s="1">
        <v>6</v>
      </c>
      <c r="AA724" s="1">
        <v>0.27272727272727271</v>
      </c>
      <c r="AB724" s="1">
        <v>3</v>
      </c>
      <c r="AC724" s="1">
        <v>17.550000000000015</v>
      </c>
      <c r="AD724" s="1">
        <v>1.5</v>
      </c>
      <c r="AE724" s="1">
        <v>34.250000000000014</v>
      </c>
      <c r="AF724" s="5"/>
    </row>
    <row r="725" spans="1:32" ht="15" customHeight="1" x14ac:dyDescent="0.2">
      <c r="A725" t="s">
        <v>14</v>
      </c>
      <c r="B725" s="1">
        <v>2017</v>
      </c>
      <c r="C725" s="1">
        <v>10</v>
      </c>
      <c r="D725" s="1">
        <v>6</v>
      </c>
      <c r="F725">
        <v>1</v>
      </c>
      <c r="G725">
        <v>1</v>
      </c>
      <c r="H725">
        <v>2</v>
      </c>
      <c r="I725">
        <v>1</v>
      </c>
      <c r="J725">
        <v>3</v>
      </c>
      <c r="L725">
        <v>1</v>
      </c>
      <c r="V725" s="1">
        <v>3.1</v>
      </c>
      <c r="W725" s="11">
        <v>0.4483695652173913</v>
      </c>
      <c r="X725" s="1">
        <v>1</v>
      </c>
      <c r="Y725" s="1">
        <v>1</v>
      </c>
      <c r="Z725" s="1">
        <v>10</v>
      </c>
      <c r="AA725" s="1">
        <v>0.30434782608695654</v>
      </c>
      <c r="AB725" s="1">
        <v>3</v>
      </c>
      <c r="AC725" s="1">
        <v>17.350000000000016</v>
      </c>
      <c r="AD725" s="1">
        <v>1.5</v>
      </c>
      <c r="AE725" s="1">
        <v>41.15000000000002</v>
      </c>
      <c r="AF725" s="5"/>
    </row>
    <row r="726" spans="1:32" ht="15" customHeight="1" x14ac:dyDescent="0.2">
      <c r="A726" t="s">
        <v>14</v>
      </c>
      <c r="B726" s="1">
        <v>2018</v>
      </c>
      <c r="C726" s="1">
        <v>5</v>
      </c>
      <c r="D726" s="1">
        <v>11</v>
      </c>
      <c r="V726" s="1">
        <v>0</v>
      </c>
      <c r="W726" s="11">
        <v>0.44270833333333331</v>
      </c>
      <c r="X726" s="1">
        <v>1</v>
      </c>
      <c r="Y726" s="1">
        <v>1</v>
      </c>
      <c r="Z726" s="1">
        <v>10</v>
      </c>
      <c r="AA726" s="1">
        <v>0.29166666666666669</v>
      </c>
      <c r="AB726" s="1">
        <v>3</v>
      </c>
      <c r="AC726" s="1">
        <v>17.150000000000016</v>
      </c>
      <c r="AD726" s="1">
        <v>1.5</v>
      </c>
      <c r="AE726" s="1">
        <v>40.950000000000017</v>
      </c>
      <c r="AF726" s="5"/>
    </row>
    <row r="727" spans="1:32" ht="15" customHeight="1" x14ac:dyDescent="0.2">
      <c r="A727" t="s">
        <v>14</v>
      </c>
      <c r="B727" s="1">
        <v>2019</v>
      </c>
      <c r="C727" s="1">
        <v>6</v>
      </c>
      <c r="D727" s="1">
        <v>10</v>
      </c>
      <c r="V727" s="1">
        <v>0</v>
      </c>
      <c r="W727" s="11">
        <v>0.44</v>
      </c>
      <c r="X727" s="1">
        <v>1</v>
      </c>
      <c r="Y727" s="1">
        <v>1</v>
      </c>
      <c r="Z727" s="1">
        <v>10</v>
      </c>
      <c r="AA727" s="1">
        <v>0.28000000000000003</v>
      </c>
      <c r="AB727" s="1">
        <v>3</v>
      </c>
      <c r="AC727" s="1">
        <v>16.950000000000017</v>
      </c>
      <c r="AD727" s="1">
        <v>1.5</v>
      </c>
      <c r="AE727" s="1">
        <v>40.750000000000014</v>
      </c>
      <c r="AF727" s="5"/>
    </row>
    <row r="728" spans="1:32" ht="15" customHeight="1" x14ac:dyDescent="0.2">
      <c r="A728" t="s">
        <v>14</v>
      </c>
      <c r="B728" s="1">
        <v>2020</v>
      </c>
      <c r="C728" s="1">
        <v>1</v>
      </c>
      <c r="D728" s="1">
        <v>15</v>
      </c>
      <c r="V728" s="1">
        <v>0</v>
      </c>
      <c r="W728" s="11">
        <v>0.42548076923076922</v>
      </c>
      <c r="X728" s="1">
        <v>1</v>
      </c>
      <c r="Y728" s="1">
        <v>1</v>
      </c>
      <c r="Z728" s="1">
        <v>10</v>
      </c>
      <c r="AA728" s="1">
        <v>0.26923076923076922</v>
      </c>
      <c r="AB728" s="1">
        <v>3</v>
      </c>
      <c r="AC728" s="1">
        <v>16.750000000000018</v>
      </c>
      <c r="AD728" s="1">
        <v>1.5</v>
      </c>
      <c r="AE728" s="1">
        <v>40.550000000000018</v>
      </c>
      <c r="AF728" s="5"/>
    </row>
    <row r="729" spans="1:32" ht="15" customHeight="1" x14ac:dyDescent="0.2">
      <c r="A729" t="s">
        <v>14</v>
      </c>
      <c r="B729" s="1">
        <v>2021</v>
      </c>
      <c r="C729" s="1">
        <v>3</v>
      </c>
      <c r="D729" s="1">
        <v>14</v>
      </c>
      <c r="V729" s="1">
        <v>0</v>
      </c>
      <c r="W729" s="11">
        <v>0.41570438799076215</v>
      </c>
      <c r="X729" s="1">
        <v>1</v>
      </c>
      <c r="Y729" s="1">
        <v>1</v>
      </c>
      <c r="Z729" s="1">
        <v>10</v>
      </c>
      <c r="AA729" s="1">
        <v>0.25925925925925924</v>
      </c>
      <c r="AB729" s="1">
        <v>3</v>
      </c>
      <c r="AC729" s="1">
        <v>16.550000000000018</v>
      </c>
      <c r="AD729" s="1">
        <v>1.5</v>
      </c>
      <c r="AE729" s="1">
        <v>40.350000000000023</v>
      </c>
      <c r="AF729" s="5"/>
    </row>
    <row r="730" spans="1:32" ht="15" customHeight="1" x14ac:dyDescent="0.2">
      <c r="A730" t="s">
        <v>14</v>
      </c>
      <c r="B730" s="1">
        <v>2022</v>
      </c>
      <c r="C730" s="1">
        <v>9</v>
      </c>
      <c r="D730" s="1">
        <v>8</v>
      </c>
      <c r="F730">
        <v>1</v>
      </c>
      <c r="G730">
        <v>1</v>
      </c>
      <c r="H730">
        <v>1</v>
      </c>
      <c r="I730">
        <v>1</v>
      </c>
      <c r="J730">
        <v>2</v>
      </c>
      <c r="V730" s="1">
        <v>0.6</v>
      </c>
      <c r="W730" s="11">
        <v>0.42</v>
      </c>
      <c r="X730" s="1">
        <v>1</v>
      </c>
      <c r="Y730" s="1">
        <v>1</v>
      </c>
      <c r="Z730" s="1">
        <v>10</v>
      </c>
      <c r="AA730" s="1">
        <v>0.2857142857142857</v>
      </c>
      <c r="AB730" s="1">
        <v>3</v>
      </c>
      <c r="AC730" s="1">
        <v>16.350000000000019</v>
      </c>
      <c r="AD730" s="1">
        <v>1.4166666666666667</v>
      </c>
      <c r="AE730" s="1">
        <v>40.750000000000014</v>
      </c>
      <c r="AF730" s="5"/>
    </row>
    <row r="731" spans="1:32" ht="15" customHeight="1" x14ac:dyDescent="0.2">
      <c r="A731" t="s">
        <v>15</v>
      </c>
      <c r="B731" s="1">
        <v>1966</v>
      </c>
      <c r="C731" s="1">
        <v>11</v>
      </c>
      <c r="D731" s="1">
        <v>2</v>
      </c>
      <c r="E731">
        <v>1</v>
      </c>
      <c r="F731">
        <v>1</v>
      </c>
      <c r="G731">
        <v>1</v>
      </c>
      <c r="H731">
        <v>2</v>
      </c>
      <c r="I731">
        <v>1</v>
      </c>
      <c r="J731">
        <v>4</v>
      </c>
      <c r="K731">
        <v>1</v>
      </c>
      <c r="N731">
        <v>1</v>
      </c>
      <c r="V731" s="1">
        <v>5.6</v>
      </c>
      <c r="W731" s="11">
        <v>0.8214285714285714</v>
      </c>
      <c r="X731" s="1">
        <v>15</v>
      </c>
      <c r="Y731" s="1">
        <v>2</v>
      </c>
      <c r="Z731" s="1">
        <v>15</v>
      </c>
      <c r="AA731" s="1">
        <v>1</v>
      </c>
      <c r="AB731" s="1">
        <v>20</v>
      </c>
      <c r="AC731" s="1">
        <v>0</v>
      </c>
      <c r="AD731" s="1">
        <v>2.5</v>
      </c>
      <c r="AE731" s="1">
        <v>55.6</v>
      </c>
      <c r="AF731" s="5"/>
    </row>
    <row r="732" spans="1:32" ht="15" customHeight="1" x14ac:dyDescent="0.2">
      <c r="A732" t="s">
        <v>15</v>
      </c>
      <c r="B732" s="1">
        <v>1967</v>
      </c>
      <c r="C732" s="1">
        <v>9</v>
      </c>
      <c r="D732" s="1">
        <v>5</v>
      </c>
      <c r="V732" s="1">
        <v>0</v>
      </c>
      <c r="W732" s="11">
        <v>0.7321428571428571</v>
      </c>
      <c r="X732" s="1">
        <v>15</v>
      </c>
      <c r="Y732" s="1">
        <v>2</v>
      </c>
      <c r="Z732" s="1">
        <v>15</v>
      </c>
      <c r="AA732" s="1">
        <v>0.5</v>
      </c>
      <c r="AB732" s="1">
        <v>15</v>
      </c>
      <c r="AC732" s="1">
        <v>0</v>
      </c>
      <c r="AD732" s="1">
        <v>2.5</v>
      </c>
      <c r="AE732" s="1">
        <v>50.6</v>
      </c>
      <c r="AF732" s="5"/>
    </row>
    <row r="733" spans="1:32" ht="15" customHeight="1" x14ac:dyDescent="0.2">
      <c r="A733" t="s">
        <v>15</v>
      </c>
      <c r="B733" s="1">
        <v>1968</v>
      </c>
      <c r="C733" s="1">
        <v>12</v>
      </c>
      <c r="D733" s="1">
        <v>2</v>
      </c>
      <c r="F733">
        <v>1</v>
      </c>
      <c r="H733">
        <v>0</v>
      </c>
      <c r="I733">
        <v>1</v>
      </c>
      <c r="J733">
        <v>2</v>
      </c>
      <c r="T733">
        <v>1</v>
      </c>
      <c r="V733" s="1">
        <v>0.1</v>
      </c>
      <c r="W733" s="11">
        <v>0.77380952380952384</v>
      </c>
      <c r="X733" s="1">
        <v>15</v>
      </c>
      <c r="Y733" s="1">
        <v>1</v>
      </c>
      <c r="Z733" s="1">
        <v>10</v>
      </c>
      <c r="AA733" s="1">
        <v>0.66666666666666663</v>
      </c>
      <c r="AB733" s="1">
        <v>20</v>
      </c>
      <c r="AC733" s="1">
        <v>0</v>
      </c>
      <c r="AD733" s="1">
        <v>2.3333333333333335</v>
      </c>
      <c r="AE733" s="1">
        <v>50.7</v>
      </c>
      <c r="AF733" s="5"/>
    </row>
    <row r="734" spans="1:32" ht="15" customHeight="1" x14ac:dyDescent="0.2">
      <c r="A734" t="s">
        <v>15</v>
      </c>
      <c r="B734" s="1">
        <v>1969</v>
      </c>
      <c r="C734" s="1">
        <v>11</v>
      </c>
      <c r="D734" s="1">
        <v>3</v>
      </c>
      <c r="F734">
        <v>1</v>
      </c>
      <c r="H734">
        <v>3</v>
      </c>
      <c r="I734">
        <v>0</v>
      </c>
      <c r="J734">
        <v>4</v>
      </c>
      <c r="K734">
        <v>1</v>
      </c>
      <c r="M734">
        <v>1</v>
      </c>
      <c r="V734" s="1">
        <v>12.5</v>
      </c>
      <c r="W734" s="11">
        <v>0.7767857142857143</v>
      </c>
      <c r="X734" s="1">
        <v>15</v>
      </c>
      <c r="Y734" s="1">
        <v>1.6666666666666667</v>
      </c>
      <c r="Z734" s="1">
        <v>15</v>
      </c>
      <c r="AA734" s="1">
        <v>0.75</v>
      </c>
      <c r="AB734" s="1">
        <v>20</v>
      </c>
      <c r="AC734" s="1">
        <v>0</v>
      </c>
      <c r="AD734" s="1">
        <v>3</v>
      </c>
      <c r="AE734" s="1">
        <v>68.2</v>
      </c>
      <c r="AF734" s="5"/>
    </row>
    <row r="735" spans="1:32" ht="15" customHeight="1" x14ac:dyDescent="0.2">
      <c r="A735" t="s">
        <v>15</v>
      </c>
      <c r="B735" s="1">
        <v>1970</v>
      </c>
      <c r="C735" s="1">
        <v>7</v>
      </c>
      <c r="D735" s="1">
        <v>5</v>
      </c>
      <c r="E735">
        <v>2</v>
      </c>
      <c r="V735" s="1">
        <v>0</v>
      </c>
      <c r="W735" s="11">
        <v>0.73571428571428577</v>
      </c>
      <c r="X735" s="1">
        <v>15</v>
      </c>
      <c r="Y735" s="1">
        <v>1.6666666666666667</v>
      </c>
      <c r="Z735" s="1">
        <v>15</v>
      </c>
      <c r="AA735" s="1">
        <v>0.6</v>
      </c>
      <c r="AB735" s="1">
        <v>20</v>
      </c>
      <c r="AC735" s="1">
        <v>0</v>
      </c>
      <c r="AD735" s="1">
        <v>3</v>
      </c>
      <c r="AE735" s="1">
        <v>68.2</v>
      </c>
      <c r="AF735" s="5"/>
    </row>
    <row r="736" spans="1:32" ht="15" customHeight="1" x14ac:dyDescent="0.2">
      <c r="A736" t="s">
        <v>15</v>
      </c>
      <c r="B736" s="1">
        <v>1971</v>
      </c>
      <c r="C736" s="1">
        <v>10</v>
      </c>
      <c r="D736" s="1">
        <v>3</v>
      </c>
      <c r="E736">
        <v>1</v>
      </c>
      <c r="F736" s="1">
        <v>1</v>
      </c>
      <c r="G736">
        <v>1</v>
      </c>
      <c r="H736" s="1">
        <v>0</v>
      </c>
      <c r="I736" s="1">
        <v>1</v>
      </c>
      <c r="J736" s="1">
        <v>2</v>
      </c>
      <c r="O736">
        <v>1</v>
      </c>
      <c r="V736" s="1">
        <v>0.6</v>
      </c>
      <c r="W736" s="11">
        <v>0.73809523809523814</v>
      </c>
      <c r="X736" s="1">
        <v>15</v>
      </c>
      <c r="Y736" s="1">
        <v>1.25</v>
      </c>
      <c r="Z736" s="1">
        <v>12</v>
      </c>
      <c r="AA736" s="1">
        <v>0.66666666666666663</v>
      </c>
      <c r="AB736" s="1">
        <v>20</v>
      </c>
      <c r="AC736" s="1">
        <v>0</v>
      </c>
      <c r="AD736" s="1">
        <v>2.3333333333333335</v>
      </c>
      <c r="AE736" s="1">
        <v>65.8</v>
      </c>
      <c r="AF736" s="5"/>
    </row>
    <row r="737" spans="1:32" ht="15" customHeight="1" x14ac:dyDescent="0.2">
      <c r="A737" t="s">
        <v>15</v>
      </c>
      <c r="B737" s="1">
        <v>1972</v>
      </c>
      <c r="C737" s="1">
        <v>8</v>
      </c>
      <c r="D737" s="1">
        <v>6</v>
      </c>
      <c r="V737" s="1">
        <v>0</v>
      </c>
      <c r="W737" s="11">
        <v>0.7142857142857143</v>
      </c>
      <c r="X737" s="1">
        <v>15</v>
      </c>
      <c r="Y737" s="1">
        <v>1.25</v>
      </c>
      <c r="Z737" s="1">
        <v>12</v>
      </c>
      <c r="AA737" s="1">
        <v>0.5714285714285714</v>
      </c>
      <c r="AB737" s="1">
        <v>17.5</v>
      </c>
      <c r="AC737" s="1">
        <v>0</v>
      </c>
      <c r="AD737" s="1">
        <v>2.3333333333333335</v>
      </c>
      <c r="AE737" s="1">
        <v>63.3</v>
      </c>
      <c r="AF737" s="5"/>
    </row>
    <row r="738" spans="1:32" ht="15" customHeight="1" x14ac:dyDescent="0.2">
      <c r="A738" t="s">
        <v>15</v>
      </c>
      <c r="B738" s="1">
        <v>1973</v>
      </c>
      <c r="C738" s="1">
        <v>7</v>
      </c>
      <c r="D738" s="1">
        <v>5</v>
      </c>
      <c r="E738" s="1">
        <v>2</v>
      </c>
      <c r="V738" s="1">
        <v>0</v>
      </c>
      <c r="W738" s="11">
        <v>0.6964285714285714</v>
      </c>
      <c r="X738" s="1">
        <v>15</v>
      </c>
      <c r="Y738" s="1">
        <v>1.25</v>
      </c>
      <c r="Z738" s="1">
        <v>12</v>
      </c>
      <c r="AA738" s="1">
        <v>0.5</v>
      </c>
      <c r="AB738" s="1">
        <v>15</v>
      </c>
      <c r="AC738" s="1">
        <v>0</v>
      </c>
      <c r="AD738" s="1">
        <v>2.3333333333333335</v>
      </c>
      <c r="AE738" s="1">
        <v>60.8</v>
      </c>
      <c r="AF738" s="5"/>
    </row>
    <row r="739" spans="1:32" ht="15" customHeight="1" x14ac:dyDescent="0.2">
      <c r="A739" t="s">
        <v>15</v>
      </c>
      <c r="B739" s="1">
        <v>1974</v>
      </c>
      <c r="C739" s="1">
        <v>5</v>
      </c>
      <c r="D739" s="1">
        <v>9</v>
      </c>
      <c r="E739" s="1"/>
      <c r="P739" s="1"/>
      <c r="S739" s="1"/>
      <c r="V739" s="1">
        <v>0</v>
      </c>
      <c r="W739" s="11">
        <v>0.65873015873015872</v>
      </c>
      <c r="X739" s="1">
        <v>15</v>
      </c>
      <c r="Y739" s="1">
        <v>1.25</v>
      </c>
      <c r="Z739" s="1">
        <v>12</v>
      </c>
      <c r="AA739" s="1">
        <v>0.44444444444444442</v>
      </c>
      <c r="AB739" s="1">
        <v>10</v>
      </c>
      <c r="AC739" s="1">
        <v>0</v>
      </c>
      <c r="AD739" s="1">
        <v>2.3333333333333335</v>
      </c>
      <c r="AE739" s="1">
        <v>55.8</v>
      </c>
      <c r="AF739" s="5"/>
    </row>
    <row r="740" spans="1:32" ht="15" customHeight="1" x14ac:dyDescent="0.2">
      <c r="A740" t="s">
        <v>15</v>
      </c>
      <c r="B740" s="1">
        <v>1975</v>
      </c>
      <c r="C740" s="1">
        <v>5</v>
      </c>
      <c r="D740" s="1">
        <v>9</v>
      </c>
      <c r="F740" s="1"/>
      <c r="H740" s="1"/>
      <c r="I740" s="1"/>
      <c r="J740" s="1"/>
      <c r="U740" s="1"/>
      <c r="V740" s="1">
        <v>0</v>
      </c>
      <c r="W740" s="11">
        <v>0.62857142857142856</v>
      </c>
      <c r="X740" s="1">
        <v>15</v>
      </c>
      <c r="Y740" s="1">
        <v>1.25</v>
      </c>
      <c r="Z740" s="1">
        <v>12</v>
      </c>
      <c r="AA740" s="1">
        <v>0.4</v>
      </c>
      <c r="AB740" s="1">
        <v>10</v>
      </c>
      <c r="AC740" s="1">
        <v>0</v>
      </c>
      <c r="AD740" s="1">
        <v>2.3333333333333335</v>
      </c>
      <c r="AE740" s="1">
        <v>55.8</v>
      </c>
      <c r="AF740" s="5"/>
    </row>
    <row r="741" spans="1:32" ht="15" customHeight="1" x14ac:dyDescent="0.2">
      <c r="A741" t="s">
        <v>15</v>
      </c>
      <c r="B741" s="1">
        <v>1976</v>
      </c>
      <c r="C741" s="1">
        <v>5</v>
      </c>
      <c r="D741" s="1">
        <v>9</v>
      </c>
      <c r="F741" s="1"/>
      <c r="H741" s="1"/>
      <c r="I741" s="1"/>
      <c r="J741" s="1"/>
      <c r="V741" s="1">
        <v>0</v>
      </c>
      <c r="W741" s="11">
        <v>0.60389610389610393</v>
      </c>
      <c r="X741" s="1">
        <v>15</v>
      </c>
      <c r="Y741" s="1">
        <v>1.25</v>
      </c>
      <c r="Z741" s="1">
        <v>12</v>
      </c>
      <c r="AA741" s="1">
        <v>0.36363636363636365</v>
      </c>
      <c r="AB741" s="1">
        <v>7</v>
      </c>
      <c r="AC741" s="1">
        <v>0</v>
      </c>
      <c r="AD741" s="1">
        <v>2.3333333333333335</v>
      </c>
      <c r="AE741" s="1">
        <v>52.8</v>
      </c>
      <c r="AF741" s="5"/>
    </row>
    <row r="742" spans="1:32" ht="15" customHeight="1" x14ac:dyDescent="0.2">
      <c r="A742" t="s">
        <v>15</v>
      </c>
      <c r="B742" s="1">
        <v>1977</v>
      </c>
      <c r="C742" s="1">
        <v>2</v>
      </c>
      <c r="D742" s="1">
        <v>12</v>
      </c>
      <c r="F742" s="1"/>
      <c r="H742" s="1"/>
      <c r="I742" s="1"/>
      <c r="J742" s="1"/>
      <c r="S742" s="1"/>
      <c r="V742" s="1">
        <v>0</v>
      </c>
      <c r="W742" s="11">
        <v>0.56547619047619047</v>
      </c>
      <c r="X742" s="1">
        <v>12.5</v>
      </c>
      <c r="Y742" s="1">
        <v>1.25</v>
      </c>
      <c r="Z742" s="1">
        <v>12</v>
      </c>
      <c r="AA742" s="1">
        <v>0.33333333333333331</v>
      </c>
      <c r="AB742" s="1">
        <v>3</v>
      </c>
      <c r="AC742" s="1">
        <v>0</v>
      </c>
      <c r="AD742" s="1">
        <v>2.3333333333333335</v>
      </c>
      <c r="AE742" s="1">
        <v>46.3</v>
      </c>
      <c r="AF742" s="5"/>
    </row>
    <row r="743" spans="1:32" ht="15" customHeight="1" x14ac:dyDescent="0.2">
      <c r="A743" t="s">
        <v>15</v>
      </c>
      <c r="B743" s="1">
        <v>1978</v>
      </c>
      <c r="C743" s="1">
        <v>4</v>
      </c>
      <c r="D743" s="1">
        <v>12</v>
      </c>
      <c r="F743" s="1"/>
      <c r="G743" s="1"/>
      <c r="H743" s="1"/>
      <c r="I743" s="1"/>
      <c r="J743" s="1"/>
      <c r="L743" s="1"/>
      <c r="U743" s="1"/>
      <c r="V743" s="1">
        <v>0</v>
      </c>
      <c r="W743" s="11">
        <v>0.53804347826086951</v>
      </c>
      <c r="X743" s="1">
        <v>11.25</v>
      </c>
      <c r="Y743" s="1">
        <v>1.25</v>
      </c>
      <c r="Z743" s="1">
        <v>12</v>
      </c>
      <c r="AA743" s="1">
        <v>0.30769230769230771</v>
      </c>
      <c r="AB743" s="1">
        <v>3</v>
      </c>
      <c r="AC743" s="1">
        <v>0</v>
      </c>
      <c r="AD743" s="1">
        <v>2.3333333333333335</v>
      </c>
      <c r="AE743" s="1">
        <v>45.05</v>
      </c>
      <c r="AF743" s="5"/>
    </row>
    <row r="744" spans="1:32" ht="15" customHeight="1" x14ac:dyDescent="0.2">
      <c r="A744" t="s">
        <v>15</v>
      </c>
      <c r="B744" s="1">
        <v>1979</v>
      </c>
      <c r="C744" s="1">
        <v>7</v>
      </c>
      <c r="D744" s="1">
        <v>9</v>
      </c>
      <c r="F744" s="1"/>
      <c r="H744" s="1"/>
      <c r="I744" s="1"/>
      <c r="J744" s="1"/>
      <c r="V744" s="1">
        <v>0</v>
      </c>
      <c r="W744" s="11">
        <v>0.53</v>
      </c>
      <c r="X744" s="1">
        <v>11.25</v>
      </c>
      <c r="Y744" s="1">
        <v>1.25</v>
      </c>
      <c r="Z744" s="1">
        <v>12</v>
      </c>
      <c r="AA744" s="1">
        <v>0.2857142857142857</v>
      </c>
      <c r="AB744" s="1">
        <v>3</v>
      </c>
      <c r="AC744" s="1">
        <v>0</v>
      </c>
      <c r="AD744" s="1">
        <v>2.3333333333333335</v>
      </c>
      <c r="AE744" s="1">
        <v>45.05</v>
      </c>
      <c r="AF744" s="5"/>
    </row>
    <row r="745" spans="1:32" ht="15" customHeight="1" x14ac:dyDescent="0.2">
      <c r="A745" t="s">
        <v>15</v>
      </c>
      <c r="B745" s="1">
        <v>1980</v>
      </c>
      <c r="C745" s="1">
        <v>8</v>
      </c>
      <c r="D745" s="1">
        <v>8</v>
      </c>
      <c r="F745" s="1"/>
      <c r="G745" s="1"/>
      <c r="H745" s="1"/>
      <c r="I745" s="1"/>
      <c r="J745" s="1"/>
      <c r="T745" s="1"/>
      <c r="V745" s="1">
        <v>0</v>
      </c>
      <c r="W745" s="11">
        <v>0.52777777777777779</v>
      </c>
      <c r="X745" s="1">
        <v>11.25</v>
      </c>
      <c r="Y745" s="1">
        <v>1.25</v>
      </c>
      <c r="Z745" s="1">
        <v>12</v>
      </c>
      <c r="AA745" s="1">
        <v>0.26666666666666666</v>
      </c>
      <c r="AB745" s="1">
        <v>3</v>
      </c>
      <c r="AC745" s="1">
        <v>0</v>
      </c>
      <c r="AD745" s="1">
        <v>2.3333333333333335</v>
      </c>
      <c r="AE745" s="1">
        <v>45.05</v>
      </c>
      <c r="AF745" s="5"/>
    </row>
    <row r="746" spans="1:32" ht="15" customHeight="1" x14ac:dyDescent="0.2">
      <c r="A746" t="s">
        <v>15</v>
      </c>
      <c r="B746" s="1">
        <v>1981</v>
      </c>
      <c r="C746" s="1">
        <v>9</v>
      </c>
      <c r="D746" s="1">
        <v>7</v>
      </c>
      <c r="V746" s="1">
        <v>0</v>
      </c>
      <c r="W746" s="11">
        <v>0.53017241379310343</v>
      </c>
      <c r="X746" s="1">
        <v>11.25</v>
      </c>
      <c r="Y746" s="1">
        <v>1.25</v>
      </c>
      <c r="Z746" s="1">
        <v>12</v>
      </c>
      <c r="AA746" s="1">
        <v>0.25</v>
      </c>
      <c r="AB746" s="1">
        <v>3</v>
      </c>
      <c r="AC746" s="1">
        <v>0</v>
      </c>
      <c r="AD746" s="1">
        <v>2.3333333333333335</v>
      </c>
      <c r="AE746" s="1">
        <v>45.05</v>
      </c>
      <c r="AF746" s="5"/>
    </row>
    <row r="747" spans="1:32" ht="15" customHeight="1" x14ac:dyDescent="0.2">
      <c r="A747" t="s">
        <v>15</v>
      </c>
      <c r="B747" s="1">
        <v>1982</v>
      </c>
      <c r="C747" s="1">
        <v>3</v>
      </c>
      <c r="D747" s="1">
        <v>6</v>
      </c>
      <c r="F747" s="1"/>
      <c r="G747" s="1"/>
      <c r="H747" s="1"/>
      <c r="I747" s="1"/>
      <c r="J747" s="1"/>
      <c r="V747" s="1">
        <v>0</v>
      </c>
      <c r="W747" s="11">
        <v>0.52282157676348551</v>
      </c>
      <c r="X747" s="1">
        <v>10</v>
      </c>
      <c r="Y747" s="1">
        <v>1.25</v>
      </c>
      <c r="Z747" s="1">
        <v>12</v>
      </c>
      <c r="AA747" s="1">
        <v>0.23529411764705882</v>
      </c>
      <c r="AB747" s="1">
        <v>1</v>
      </c>
      <c r="AC747" s="1">
        <v>0</v>
      </c>
      <c r="AD747" s="1">
        <v>2.3333333333333335</v>
      </c>
      <c r="AE747" s="1">
        <v>41.8</v>
      </c>
      <c r="AF747" s="5"/>
    </row>
    <row r="748" spans="1:32" ht="15" customHeight="1" x14ac:dyDescent="0.2">
      <c r="A748" t="s">
        <v>15</v>
      </c>
      <c r="B748" s="1">
        <v>1983</v>
      </c>
      <c r="C748" s="1">
        <v>6</v>
      </c>
      <c r="D748" s="1">
        <v>10</v>
      </c>
      <c r="V748" s="1">
        <v>0</v>
      </c>
      <c r="W748" s="11">
        <v>0.51361867704280151</v>
      </c>
      <c r="X748" s="1">
        <v>10</v>
      </c>
      <c r="Y748" s="1">
        <v>1.25</v>
      </c>
      <c r="Z748" s="1">
        <v>12</v>
      </c>
      <c r="AA748" s="1">
        <v>0.22222222222222221</v>
      </c>
      <c r="AB748" s="1">
        <v>1</v>
      </c>
      <c r="AC748" s="1">
        <v>0</v>
      </c>
      <c r="AD748" s="1">
        <v>2.3333333333333335</v>
      </c>
      <c r="AE748" s="1">
        <v>41.8</v>
      </c>
      <c r="AF748" s="5"/>
    </row>
    <row r="749" spans="1:32" ht="15" customHeight="1" x14ac:dyDescent="0.2">
      <c r="A749" t="s">
        <v>15</v>
      </c>
      <c r="B749" s="1">
        <v>1984</v>
      </c>
      <c r="C749" s="1">
        <v>8</v>
      </c>
      <c r="D749" s="1">
        <v>8</v>
      </c>
      <c r="V749" s="1">
        <v>0</v>
      </c>
      <c r="W749" s="11">
        <v>0.51282051282051277</v>
      </c>
      <c r="X749" s="1">
        <v>10</v>
      </c>
      <c r="Y749" s="1">
        <v>1.25</v>
      </c>
      <c r="Z749" s="1">
        <v>12</v>
      </c>
      <c r="AA749" s="1">
        <v>0.21052631578947367</v>
      </c>
      <c r="AB749" s="1">
        <v>1</v>
      </c>
      <c r="AC749" s="1">
        <v>0</v>
      </c>
      <c r="AD749" s="1">
        <v>2.3333333333333335</v>
      </c>
      <c r="AE749" s="1">
        <v>41.8</v>
      </c>
      <c r="AF749" s="5"/>
    </row>
    <row r="750" spans="1:32" ht="15" customHeight="1" x14ac:dyDescent="0.2">
      <c r="A750" t="s">
        <v>15</v>
      </c>
      <c r="B750" s="1">
        <v>1985</v>
      </c>
      <c r="C750" s="1">
        <v>6</v>
      </c>
      <c r="D750" s="1">
        <v>10</v>
      </c>
      <c r="V750" s="1">
        <v>0</v>
      </c>
      <c r="W750" s="11">
        <v>0.50519031141868509</v>
      </c>
      <c r="X750" s="1">
        <v>10</v>
      </c>
      <c r="Y750" s="1">
        <v>1.25</v>
      </c>
      <c r="Z750" s="1">
        <v>12</v>
      </c>
      <c r="AA750" s="1">
        <v>0.2</v>
      </c>
      <c r="AB750" s="1">
        <v>1</v>
      </c>
      <c r="AC750" s="1">
        <v>0</v>
      </c>
      <c r="AD750" s="1">
        <v>2.3333333333333335</v>
      </c>
      <c r="AE750" s="1">
        <v>41.8</v>
      </c>
      <c r="AF750" s="5"/>
    </row>
    <row r="751" spans="1:32" ht="15" customHeight="1" x14ac:dyDescent="0.2">
      <c r="A751" t="s">
        <v>15</v>
      </c>
      <c r="B751" s="1">
        <v>1986</v>
      </c>
      <c r="C751" s="1">
        <v>10</v>
      </c>
      <c r="D751" s="1">
        <v>6</v>
      </c>
      <c r="F751">
        <v>1</v>
      </c>
      <c r="H751">
        <v>0</v>
      </c>
      <c r="I751">
        <v>1</v>
      </c>
      <c r="J751">
        <v>1</v>
      </c>
      <c r="V751" s="1">
        <v>0</v>
      </c>
      <c r="W751" s="11">
        <v>0.51147540983606554</v>
      </c>
      <c r="X751" s="1">
        <v>10</v>
      </c>
      <c r="Y751" s="1">
        <v>1</v>
      </c>
      <c r="Z751" s="1">
        <v>10</v>
      </c>
      <c r="AA751" s="1">
        <v>0.23809523809523808</v>
      </c>
      <c r="AB751" s="1">
        <v>1</v>
      </c>
      <c r="AC751" s="1">
        <v>0</v>
      </c>
      <c r="AD751" s="1">
        <v>2.1428571428571428</v>
      </c>
      <c r="AE751" s="1">
        <v>39.799999999999997</v>
      </c>
      <c r="AF751" s="5"/>
    </row>
    <row r="752" spans="1:32" ht="15" customHeight="1" x14ac:dyDescent="0.2">
      <c r="A752" t="s">
        <v>15</v>
      </c>
      <c r="B752" s="1">
        <v>1987</v>
      </c>
      <c r="C752" s="1">
        <v>4</v>
      </c>
      <c r="D752" s="1">
        <v>11</v>
      </c>
      <c r="P752" s="1"/>
      <c r="V752" s="1">
        <v>0</v>
      </c>
      <c r="W752" s="11">
        <v>0.5</v>
      </c>
      <c r="X752" s="1">
        <v>10</v>
      </c>
      <c r="Y752" s="1">
        <v>1</v>
      </c>
      <c r="Z752" s="1">
        <v>10</v>
      </c>
      <c r="AA752" s="1">
        <v>0.22727272727272727</v>
      </c>
      <c r="AB752" s="1">
        <v>1</v>
      </c>
      <c r="AC752" s="1">
        <v>0</v>
      </c>
      <c r="AD752" s="1">
        <v>2.1428571428571428</v>
      </c>
      <c r="AE752" s="1">
        <v>39.799999999999997</v>
      </c>
      <c r="AF752" s="5"/>
    </row>
    <row r="753" spans="1:32" ht="15" customHeight="1" x14ac:dyDescent="0.2">
      <c r="A753" t="s">
        <v>15</v>
      </c>
      <c r="B753" s="1">
        <v>1988</v>
      </c>
      <c r="C753" s="1">
        <v>4</v>
      </c>
      <c r="D753" s="1">
        <v>11</v>
      </c>
      <c r="E753">
        <v>1</v>
      </c>
      <c r="F753" s="1"/>
      <c r="G753" s="1"/>
      <c r="H753" s="1"/>
      <c r="I753" s="1"/>
      <c r="J753" s="1"/>
      <c r="T753" s="1"/>
      <c r="V753" s="1">
        <v>0</v>
      </c>
      <c r="W753" s="11">
        <v>0.48958333333333331</v>
      </c>
      <c r="X753" s="1">
        <v>5</v>
      </c>
      <c r="Y753" s="1">
        <v>1</v>
      </c>
      <c r="Z753" s="1">
        <v>10</v>
      </c>
      <c r="AA753" s="1">
        <v>0.21739130434782608</v>
      </c>
      <c r="AB753" s="1">
        <v>1</v>
      </c>
      <c r="AC753" s="1">
        <v>0</v>
      </c>
      <c r="AD753" s="1">
        <v>2.1428571428571428</v>
      </c>
      <c r="AE753" s="1">
        <v>34.799999999999997</v>
      </c>
      <c r="AF753" s="5"/>
    </row>
    <row r="754" spans="1:32" ht="15" customHeight="1" x14ac:dyDescent="0.2">
      <c r="A754" t="s">
        <v>15</v>
      </c>
      <c r="B754" s="1">
        <v>1989</v>
      </c>
      <c r="C754" s="1">
        <v>8</v>
      </c>
      <c r="D754" s="1">
        <v>7</v>
      </c>
      <c r="E754">
        <v>1</v>
      </c>
      <c r="P754">
        <v>1</v>
      </c>
      <c r="S754">
        <v>1</v>
      </c>
      <c r="V754" s="1">
        <v>0.35</v>
      </c>
      <c r="W754" s="11">
        <v>0.49147727272727271</v>
      </c>
      <c r="X754" s="1">
        <v>5</v>
      </c>
      <c r="Y754" s="1">
        <v>1</v>
      </c>
      <c r="Z754" s="1">
        <v>10</v>
      </c>
      <c r="AA754" s="1">
        <v>0.20833333333333334</v>
      </c>
      <c r="AB754" s="1">
        <v>1</v>
      </c>
      <c r="AC754" s="1">
        <v>0</v>
      </c>
      <c r="AD754" s="1">
        <v>2.1428571428571428</v>
      </c>
      <c r="AE754" s="1">
        <v>35.150000000000006</v>
      </c>
      <c r="AF754" s="5"/>
    </row>
    <row r="755" spans="1:32" ht="15" customHeight="1" x14ac:dyDescent="0.2">
      <c r="A755" t="s">
        <v>15</v>
      </c>
      <c r="B755" s="1">
        <v>1990</v>
      </c>
      <c r="C755" s="1">
        <v>11</v>
      </c>
      <c r="D755" s="1">
        <v>5</v>
      </c>
      <c r="F755">
        <v>1</v>
      </c>
      <c r="H755">
        <v>0</v>
      </c>
      <c r="I755">
        <v>1</v>
      </c>
      <c r="J755">
        <v>1</v>
      </c>
      <c r="U755">
        <v>1</v>
      </c>
      <c r="V755" s="1">
        <v>0.1</v>
      </c>
      <c r="W755" s="11">
        <v>0.5</v>
      </c>
      <c r="X755" s="1">
        <v>10</v>
      </c>
      <c r="Y755" s="1">
        <v>0.83333333333333337</v>
      </c>
      <c r="Z755" s="1">
        <v>6</v>
      </c>
      <c r="AA755" s="1">
        <v>0.24</v>
      </c>
      <c r="AB755" s="1">
        <v>1</v>
      </c>
      <c r="AC755" s="1">
        <v>0</v>
      </c>
      <c r="AD755" s="1">
        <v>2</v>
      </c>
      <c r="AE755" s="1">
        <v>36.25</v>
      </c>
      <c r="AF755" s="5"/>
    </row>
    <row r="756" spans="1:32" ht="15" customHeight="1" x14ac:dyDescent="0.2">
      <c r="A756" t="s">
        <v>15</v>
      </c>
      <c r="B756" s="1">
        <v>1991</v>
      </c>
      <c r="C756" s="1">
        <v>10</v>
      </c>
      <c r="D756" s="1">
        <v>6</v>
      </c>
      <c r="F756" s="1">
        <v>1</v>
      </c>
      <c r="H756" s="1">
        <v>1</v>
      </c>
      <c r="I756" s="1">
        <v>1</v>
      </c>
      <c r="J756" s="1">
        <v>2</v>
      </c>
      <c r="V756" s="1">
        <v>0.5</v>
      </c>
      <c r="W756" s="11">
        <v>0.50520833333333337</v>
      </c>
      <c r="X756" s="1">
        <v>10</v>
      </c>
      <c r="Y756" s="1">
        <v>0.8571428571428571</v>
      </c>
      <c r="Z756" s="1">
        <v>6</v>
      </c>
      <c r="AA756" s="1">
        <v>0.26923076923076922</v>
      </c>
      <c r="AB756" s="1">
        <v>3</v>
      </c>
      <c r="AC756" s="1">
        <v>0</v>
      </c>
      <c r="AD756" s="1">
        <v>2</v>
      </c>
      <c r="AE756" s="1">
        <v>38.75</v>
      </c>
      <c r="AF756" s="5"/>
    </row>
    <row r="757" spans="1:32" ht="15" customHeight="1" x14ac:dyDescent="0.2">
      <c r="A757" t="s">
        <v>15</v>
      </c>
      <c r="B757" s="1">
        <v>1992</v>
      </c>
      <c r="C757" s="1">
        <v>10</v>
      </c>
      <c r="D757" s="1">
        <v>6</v>
      </c>
      <c r="F757">
        <v>1</v>
      </c>
      <c r="H757">
        <v>0</v>
      </c>
      <c r="I757">
        <v>1</v>
      </c>
      <c r="J757">
        <v>1</v>
      </c>
      <c r="S757">
        <v>1</v>
      </c>
      <c r="V757" s="1">
        <v>0.1</v>
      </c>
      <c r="W757" s="11">
        <v>0.51</v>
      </c>
      <c r="X757" s="1">
        <v>10</v>
      </c>
      <c r="Y757" s="1">
        <v>0.75</v>
      </c>
      <c r="Z757" s="1">
        <v>6</v>
      </c>
      <c r="AA757" s="1">
        <v>0.29629629629629628</v>
      </c>
      <c r="AB757" s="1">
        <v>3</v>
      </c>
      <c r="AC757" s="1">
        <v>0</v>
      </c>
      <c r="AD757" s="1">
        <v>1.9</v>
      </c>
      <c r="AE757" s="1">
        <v>38.850000000000009</v>
      </c>
      <c r="AF757" s="5"/>
    </row>
    <row r="758" spans="1:32" ht="15" customHeight="1" x14ac:dyDescent="0.2">
      <c r="A758" t="s">
        <v>15</v>
      </c>
      <c r="B758" s="1">
        <v>1993</v>
      </c>
      <c r="C758" s="1">
        <v>11</v>
      </c>
      <c r="D758" s="1">
        <v>5</v>
      </c>
      <c r="F758">
        <v>1</v>
      </c>
      <c r="G758">
        <v>1</v>
      </c>
      <c r="H758">
        <v>2</v>
      </c>
      <c r="I758">
        <v>1</v>
      </c>
      <c r="J758">
        <v>3</v>
      </c>
      <c r="L758">
        <v>1</v>
      </c>
      <c r="U758">
        <v>1</v>
      </c>
      <c r="V758" s="1">
        <v>3.2</v>
      </c>
      <c r="W758" s="11">
        <v>0.51682692307692313</v>
      </c>
      <c r="X758" s="1">
        <v>10</v>
      </c>
      <c r="Y758" s="1">
        <v>0.88888888888888884</v>
      </c>
      <c r="Z758" s="1">
        <v>6</v>
      </c>
      <c r="AA758" s="1">
        <v>0.32142857142857145</v>
      </c>
      <c r="AB758" s="1">
        <v>3</v>
      </c>
      <c r="AC758" s="1">
        <v>0</v>
      </c>
      <c r="AD758" s="1">
        <v>1.8333333333333333</v>
      </c>
      <c r="AE758" s="1">
        <v>42.050000000000004</v>
      </c>
      <c r="AF758" s="5"/>
    </row>
    <row r="759" spans="1:32" ht="15" customHeight="1" x14ac:dyDescent="0.2">
      <c r="A759" t="s">
        <v>15</v>
      </c>
      <c r="B759" s="1">
        <v>1994</v>
      </c>
      <c r="C759" s="1">
        <v>9</v>
      </c>
      <c r="D759" s="1">
        <v>7</v>
      </c>
      <c r="F759">
        <v>1</v>
      </c>
      <c r="H759">
        <v>0</v>
      </c>
      <c r="I759">
        <v>1</v>
      </c>
      <c r="J759">
        <v>1</v>
      </c>
      <c r="V759" s="1">
        <v>0</v>
      </c>
      <c r="W759" s="11">
        <v>0.51851851851851849</v>
      </c>
      <c r="X759" s="1">
        <v>10</v>
      </c>
      <c r="Y759" s="1">
        <v>0.8</v>
      </c>
      <c r="Z759" s="1">
        <v>6</v>
      </c>
      <c r="AA759" s="1">
        <v>0.34482758620689657</v>
      </c>
      <c r="AB759" s="1">
        <v>3</v>
      </c>
      <c r="AC759" s="1">
        <v>0</v>
      </c>
      <c r="AD759" s="1">
        <v>1.7692307692307692</v>
      </c>
      <c r="AE759" s="1">
        <v>42.050000000000004</v>
      </c>
      <c r="AF759" s="5"/>
    </row>
    <row r="760" spans="1:32" ht="15" customHeight="1" x14ac:dyDescent="0.2">
      <c r="A760" t="s">
        <v>15</v>
      </c>
      <c r="B760" s="1">
        <v>1995</v>
      </c>
      <c r="C760" s="1">
        <v>13</v>
      </c>
      <c r="D760" s="1">
        <v>3</v>
      </c>
      <c r="F760" s="1">
        <v>1</v>
      </c>
      <c r="G760" s="1">
        <v>1</v>
      </c>
      <c r="H760" s="1">
        <v>0</v>
      </c>
      <c r="I760" s="1">
        <v>1</v>
      </c>
      <c r="J760" s="1">
        <v>2</v>
      </c>
      <c r="T760">
        <v>1</v>
      </c>
      <c r="V760" s="1">
        <v>0.2</v>
      </c>
      <c r="W760" s="11">
        <v>0.5290178571428571</v>
      </c>
      <c r="X760" s="1">
        <v>11.25</v>
      </c>
      <c r="Y760" s="1">
        <v>0.72727272727272729</v>
      </c>
      <c r="Z760" s="1">
        <v>4</v>
      </c>
      <c r="AA760" s="1">
        <v>0.36666666666666664</v>
      </c>
      <c r="AB760" s="1">
        <v>7</v>
      </c>
      <c r="AC760" s="1">
        <v>0</v>
      </c>
      <c r="AD760" s="1">
        <v>1.6666666666666667</v>
      </c>
      <c r="AE760" s="1">
        <v>45.5</v>
      </c>
      <c r="AF760" s="5"/>
    </row>
    <row r="761" spans="1:32" ht="15" customHeight="1" x14ac:dyDescent="0.2">
      <c r="A761" t="s">
        <v>15</v>
      </c>
      <c r="B761" s="1">
        <v>1996</v>
      </c>
      <c r="C761" s="1">
        <v>9</v>
      </c>
      <c r="D761" s="1">
        <v>7</v>
      </c>
      <c r="V761" s="1">
        <v>0</v>
      </c>
      <c r="W761" s="11">
        <v>0.53017241379310343</v>
      </c>
      <c r="X761" s="1">
        <v>11.25</v>
      </c>
      <c r="Y761" s="1">
        <v>0.72727272727272729</v>
      </c>
      <c r="Z761" s="1">
        <v>4</v>
      </c>
      <c r="AA761" s="1">
        <v>0.35483870967741937</v>
      </c>
      <c r="AB761" s="1">
        <v>7</v>
      </c>
      <c r="AC761" s="1">
        <v>0</v>
      </c>
      <c r="AD761" s="1">
        <v>1.6666666666666667</v>
      </c>
      <c r="AE761" s="1">
        <v>45.5</v>
      </c>
      <c r="AF761" s="5"/>
    </row>
    <row r="762" spans="1:32" ht="15" customHeight="1" x14ac:dyDescent="0.2">
      <c r="A762" t="s">
        <v>15</v>
      </c>
      <c r="B762" s="1">
        <v>1997</v>
      </c>
      <c r="C762" s="1">
        <v>13</v>
      </c>
      <c r="D762" s="1">
        <v>3</v>
      </c>
      <c r="F762">
        <v>1</v>
      </c>
      <c r="G762">
        <v>1</v>
      </c>
      <c r="H762">
        <v>0</v>
      </c>
      <c r="I762">
        <v>1</v>
      </c>
      <c r="J762">
        <v>2</v>
      </c>
      <c r="V762" s="1">
        <v>0.1</v>
      </c>
      <c r="W762" s="11">
        <v>0.5395833333333333</v>
      </c>
      <c r="X762" s="1">
        <v>11.25</v>
      </c>
      <c r="Y762" s="1">
        <v>0.66666666666666663</v>
      </c>
      <c r="Z762" s="1">
        <v>4</v>
      </c>
      <c r="AA762" s="1">
        <v>0.375</v>
      </c>
      <c r="AB762" s="1">
        <v>7</v>
      </c>
      <c r="AC762" s="1">
        <v>0</v>
      </c>
      <c r="AD762" s="1">
        <v>1.588235294117647</v>
      </c>
      <c r="AE762" s="1">
        <v>45.600000000000009</v>
      </c>
      <c r="AF762" s="5"/>
    </row>
    <row r="763" spans="1:32" ht="15" customHeight="1" x14ac:dyDescent="0.2">
      <c r="A763" t="s">
        <v>15</v>
      </c>
      <c r="B763" s="1">
        <v>1998</v>
      </c>
      <c r="C763" s="1">
        <v>7</v>
      </c>
      <c r="D763" s="1">
        <v>9</v>
      </c>
      <c r="F763" s="1"/>
      <c r="H763" s="1"/>
      <c r="I763" s="1"/>
      <c r="J763" s="1"/>
      <c r="V763" s="1">
        <v>0</v>
      </c>
      <c r="W763" s="11">
        <v>0.53629032258064513</v>
      </c>
      <c r="X763" s="1">
        <v>11.25</v>
      </c>
      <c r="Y763" s="1">
        <v>0.66666666666666663</v>
      </c>
      <c r="Z763" s="1">
        <v>4</v>
      </c>
      <c r="AA763" s="1">
        <v>0.36363636363636365</v>
      </c>
      <c r="AB763" s="1">
        <v>7</v>
      </c>
      <c r="AC763" s="1">
        <v>0</v>
      </c>
      <c r="AD763" s="1">
        <v>1.588235294117647</v>
      </c>
      <c r="AE763" s="1">
        <v>45.600000000000009</v>
      </c>
      <c r="AF763" s="5"/>
    </row>
    <row r="764" spans="1:32" ht="15" customHeight="1" x14ac:dyDescent="0.2">
      <c r="A764" t="s">
        <v>15</v>
      </c>
      <c r="B764" s="1">
        <v>1999</v>
      </c>
      <c r="C764" s="1">
        <v>9</v>
      </c>
      <c r="D764" s="1">
        <v>7</v>
      </c>
      <c r="V764" s="1">
        <v>0</v>
      </c>
      <c r="W764" s="11">
        <v>0.537109375</v>
      </c>
      <c r="X764" s="1">
        <v>11.25</v>
      </c>
      <c r="Y764" s="1">
        <v>0.66666666666666663</v>
      </c>
      <c r="Z764" s="1">
        <v>4</v>
      </c>
      <c r="AA764" s="1">
        <v>0.35294117647058826</v>
      </c>
      <c r="AB764" s="1">
        <v>7</v>
      </c>
      <c r="AC764" s="1">
        <v>0</v>
      </c>
      <c r="AD764" s="1">
        <v>1.588235294117647</v>
      </c>
      <c r="AE764" s="1">
        <v>45.600000000000009</v>
      </c>
      <c r="AF764" s="5"/>
    </row>
    <row r="765" spans="1:32" ht="15" customHeight="1" x14ac:dyDescent="0.2">
      <c r="A765" t="s">
        <v>15</v>
      </c>
      <c r="B765" s="1">
        <v>2000</v>
      </c>
      <c r="C765" s="1">
        <v>7</v>
      </c>
      <c r="D765" s="1">
        <v>9</v>
      </c>
      <c r="F765" s="1"/>
      <c r="H765" s="1"/>
      <c r="I765" s="1"/>
      <c r="J765" s="1"/>
      <c r="S765" s="1"/>
      <c r="U765" s="1"/>
      <c r="V765" s="1">
        <v>0</v>
      </c>
      <c r="W765" s="11">
        <v>0.53409090909090906</v>
      </c>
      <c r="X765" s="1">
        <v>11.25</v>
      </c>
      <c r="Y765" s="1">
        <v>0.66666666666666663</v>
      </c>
      <c r="Z765" s="1">
        <v>4</v>
      </c>
      <c r="AA765" s="1">
        <v>0.34285714285714286</v>
      </c>
      <c r="AB765" s="1">
        <v>3</v>
      </c>
      <c r="AC765" s="1">
        <v>0</v>
      </c>
      <c r="AD765" s="1">
        <v>1.588235294117647</v>
      </c>
      <c r="AE765" s="1">
        <v>41.600000000000009</v>
      </c>
      <c r="AF765" s="5"/>
    </row>
    <row r="766" spans="1:32" ht="15" customHeight="1" x14ac:dyDescent="0.2">
      <c r="A766" t="s">
        <v>15</v>
      </c>
      <c r="B766" s="1">
        <v>2001</v>
      </c>
      <c r="C766" s="1">
        <v>6</v>
      </c>
      <c r="D766" s="1">
        <v>10</v>
      </c>
      <c r="F766" s="1"/>
      <c r="G766" s="1"/>
      <c r="H766" s="1"/>
      <c r="I766" s="1"/>
      <c r="J766" s="1"/>
      <c r="V766" s="1">
        <v>0</v>
      </c>
      <c r="W766" s="11">
        <v>0.52941176470588236</v>
      </c>
      <c r="X766" s="1">
        <v>11.25</v>
      </c>
      <c r="Y766" s="1">
        <v>0.66666666666666663</v>
      </c>
      <c r="Z766" s="1">
        <v>4</v>
      </c>
      <c r="AA766" s="1">
        <v>0.33333333333333331</v>
      </c>
      <c r="AB766" s="1">
        <v>3</v>
      </c>
      <c r="AC766" s="1">
        <v>0</v>
      </c>
      <c r="AD766" s="1">
        <v>1.588235294117647</v>
      </c>
      <c r="AE766" s="1">
        <v>41.600000000000009</v>
      </c>
      <c r="AF766" s="5"/>
    </row>
    <row r="767" spans="1:32" ht="15" customHeight="1" x14ac:dyDescent="0.2">
      <c r="A767" t="s">
        <v>15</v>
      </c>
      <c r="B767" s="1">
        <v>2002</v>
      </c>
      <c r="C767" s="1">
        <v>8</v>
      </c>
      <c r="D767" s="1">
        <v>8</v>
      </c>
      <c r="F767" s="1"/>
      <c r="G767" s="1"/>
      <c r="H767" s="1"/>
      <c r="I767" s="1"/>
      <c r="J767" s="1"/>
      <c r="P767">
        <v>1</v>
      </c>
      <c r="V767" s="1">
        <v>0.25</v>
      </c>
      <c r="W767" s="11">
        <v>0.52857142857142858</v>
      </c>
      <c r="X767" s="1">
        <v>11.25</v>
      </c>
      <c r="Y767" s="1">
        <v>0.66666666666666663</v>
      </c>
      <c r="Z767" s="1">
        <v>4</v>
      </c>
      <c r="AA767" s="1">
        <v>0.32432432432432434</v>
      </c>
      <c r="AB767" s="1">
        <v>3</v>
      </c>
      <c r="AC767" s="1">
        <v>0</v>
      </c>
      <c r="AD767" s="1">
        <v>1.588235294117647</v>
      </c>
      <c r="AE767" s="1">
        <v>41.850000000000009</v>
      </c>
      <c r="AF767" s="5"/>
    </row>
    <row r="768" spans="1:32" ht="15" customHeight="1" x14ac:dyDescent="0.2">
      <c r="A768" t="s">
        <v>15</v>
      </c>
      <c r="B768" s="1">
        <v>2003</v>
      </c>
      <c r="C768" s="1">
        <v>13</v>
      </c>
      <c r="D768" s="1">
        <v>3</v>
      </c>
      <c r="F768" s="1">
        <v>1</v>
      </c>
      <c r="G768" s="1">
        <v>1</v>
      </c>
      <c r="H768" s="1">
        <v>0</v>
      </c>
      <c r="I768" s="1">
        <v>1</v>
      </c>
      <c r="J768" s="1">
        <v>2</v>
      </c>
      <c r="L768" s="1"/>
      <c r="O768" s="1"/>
      <c r="P768" s="1"/>
      <c r="T768">
        <v>1</v>
      </c>
      <c r="V768" s="1">
        <v>0.2</v>
      </c>
      <c r="W768" s="11">
        <v>0.53645833333333337</v>
      </c>
      <c r="X768" s="1">
        <v>11.25</v>
      </c>
      <c r="Y768" s="1">
        <v>0.61538461538461542</v>
      </c>
      <c r="Z768" s="1">
        <v>4</v>
      </c>
      <c r="AA768" s="1">
        <v>0.34210526315789475</v>
      </c>
      <c r="AB768" s="1">
        <v>3</v>
      </c>
      <c r="AC768" s="1">
        <v>0</v>
      </c>
      <c r="AD768" s="1">
        <v>1.5263157894736843</v>
      </c>
      <c r="AE768" s="1">
        <v>42.050000000000004</v>
      </c>
      <c r="AF768" s="5"/>
    </row>
    <row r="769" spans="1:32" ht="15" customHeight="1" x14ac:dyDescent="0.2">
      <c r="A769" t="s">
        <v>15</v>
      </c>
      <c r="B769" s="1">
        <v>2004</v>
      </c>
      <c r="C769" s="1">
        <v>7</v>
      </c>
      <c r="D769" s="1">
        <v>9</v>
      </c>
      <c r="F769" s="1"/>
      <c r="G769" s="1"/>
      <c r="H769" s="1"/>
      <c r="I769" s="1"/>
      <c r="J769" s="1"/>
      <c r="K769" s="1"/>
      <c r="M769" s="1"/>
      <c r="V769" s="1">
        <v>0</v>
      </c>
      <c r="W769" s="11">
        <v>0.53378378378378377</v>
      </c>
      <c r="X769" s="1">
        <v>11.25</v>
      </c>
      <c r="Y769" s="1">
        <v>0.61538461538461542</v>
      </c>
      <c r="Z769" s="1">
        <v>4</v>
      </c>
      <c r="AA769" s="1">
        <v>0.33333333333333331</v>
      </c>
      <c r="AB769" s="1">
        <v>3</v>
      </c>
      <c r="AC769" s="1">
        <v>0</v>
      </c>
      <c r="AD769" s="1">
        <v>1.5263157894736843</v>
      </c>
      <c r="AE769" s="1">
        <v>42.050000000000004</v>
      </c>
      <c r="AF769" s="5"/>
    </row>
    <row r="770" spans="1:32" ht="15" customHeight="1" x14ac:dyDescent="0.2">
      <c r="A770" t="s">
        <v>15</v>
      </c>
      <c r="B770" s="1">
        <v>2005</v>
      </c>
      <c r="C770" s="1">
        <v>10</v>
      </c>
      <c r="D770" s="1">
        <v>6</v>
      </c>
      <c r="F770" s="1"/>
      <c r="G770" s="1"/>
      <c r="H770" s="1"/>
      <c r="I770" s="1"/>
      <c r="J770" s="1"/>
      <c r="K770" s="1"/>
      <c r="N770" s="1"/>
      <c r="V770" s="1">
        <v>0</v>
      </c>
      <c r="W770" s="11">
        <v>0.53618421052631582</v>
      </c>
      <c r="X770" s="1">
        <v>11.25</v>
      </c>
      <c r="Y770" s="1">
        <v>0.61538461538461542</v>
      </c>
      <c r="Z770" s="1">
        <v>4</v>
      </c>
      <c r="AA770" s="1">
        <v>0.32500000000000001</v>
      </c>
      <c r="AB770" s="1">
        <v>3</v>
      </c>
      <c r="AC770" s="1">
        <v>0</v>
      </c>
      <c r="AD770" s="1">
        <v>1.5263157894736843</v>
      </c>
      <c r="AE770" s="1">
        <v>42.050000000000004</v>
      </c>
      <c r="AF770" s="5"/>
    </row>
    <row r="771" spans="1:32" ht="15" customHeight="1" x14ac:dyDescent="0.2">
      <c r="A771" t="s">
        <v>15</v>
      </c>
      <c r="B771" s="1">
        <v>2006</v>
      </c>
      <c r="C771" s="1">
        <v>9</v>
      </c>
      <c r="D771" s="1">
        <v>7</v>
      </c>
      <c r="F771" s="1">
        <v>1</v>
      </c>
      <c r="G771" s="1"/>
      <c r="H771" s="1">
        <v>0</v>
      </c>
      <c r="I771" s="1">
        <v>1</v>
      </c>
      <c r="J771" s="1">
        <v>1</v>
      </c>
      <c r="L771" s="1"/>
      <c r="V771" s="1">
        <v>0</v>
      </c>
      <c r="W771" s="11">
        <v>0.53685897435897434</v>
      </c>
      <c r="X771" s="1">
        <v>11.25</v>
      </c>
      <c r="Y771" s="1">
        <v>0.5714285714285714</v>
      </c>
      <c r="Z771" s="1">
        <v>3</v>
      </c>
      <c r="AA771" s="1">
        <v>0.34146341463414637</v>
      </c>
      <c r="AB771" s="1">
        <v>3</v>
      </c>
      <c r="AC771" s="1">
        <v>0</v>
      </c>
      <c r="AD771" s="1">
        <v>1.5</v>
      </c>
      <c r="AE771" s="1">
        <v>41.050000000000004</v>
      </c>
      <c r="AF771" s="5"/>
    </row>
    <row r="772" spans="1:32" ht="15" customHeight="1" x14ac:dyDescent="0.2">
      <c r="A772" t="s">
        <v>15</v>
      </c>
      <c r="B772" s="1">
        <v>2007</v>
      </c>
      <c r="C772" s="1">
        <v>4</v>
      </c>
      <c r="D772" s="1">
        <v>12</v>
      </c>
      <c r="E772" s="1"/>
      <c r="V772" s="1">
        <v>0</v>
      </c>
      <c r="W772" s="11">
        <v>0.52968749999999998</v>
      </c>
      <c r="X772" s="1">
        <v>11.25</v>
      </c>
      <c r="Y772" s="1">
        <v>0.5714285714285714</v>
      </c>
      <c r="Z772" s="1">
        <v>3</v>
      </c>
      <c r="AA772" s="1">
        <v>0.33333333333333331</v>
      </c>
      <c r="AB772" s="1">
        <v>3</v>
      </c>
      <c r="AC772" s="1">
        <v>0</v>
      </c>
      <c r="AD772" s="1">
        <v>1.5</v>
      </c>
      <c r="AE772" s="1">
        <v>41.050000000000004</v>
      </c>
      <c r="AF772" s="5"/>
    </row>
    <row r="773" spans="1:32" ht="15" customHeight="1" x14ac:dyDescent="0.2">
      <c r="A773" t="s">
        <v>15</v>
      </c>
      <c r="B773" s="1">
        <v>2008</v>
      </c>
      <c r="C773" s="1">
        <v>2</v>
      </c>
      <c r="D773" s="1">
        <v>14</v>
      </c>
      <c r="F773" s="1"/>
      <c r="G773" s="1"/>
      <c r="H773" s="1"/>
      <c r="I773" s="1"/>
      <c r="J773" s="1"/>
      <c r="K773" s="1"/>
      <c r="N773" s="1"/>
      <c r="O773" s="1"/>
      <c r="V773" s="1">
        <v>0</v>
      </c>
      <c r="W773" s="11">
        <v>0.51981707317073167</v>
      </c>
      <c r="X773" s="1">
        <v>10</v>
      </c>
      <c r="Y773" s="1">
        <v>0.5714285714285714</v>
      </c>
      <c r="Z773" s="1">
        <v>3</v>
      </c>
      <c r="AA773" s="1">
        <v>0.32558139534883723</v>
      </c>
      <c r="AB773" s="1">
        <v>3</v>
      </c>
      <c r="AC773" s="1">
        <v>0</v>
      </c>
      <c r="AD773" s="1">
        <v>1.5</v>
      </c>
      <c r="AE773" s="1">
        <v>39.800000000000004</v>
      </c>
      <c r="AF773" s="5"/>
    </row>
    <row r="774" spans="1:32" ht="15" customHeight="1" x14ac:dyDescent="0.2">
      <c r="A774" t="s">
        <v>15</v>
      </c>
      <c r="B774" s="1">
        <v>2009</v>
      </c>
      <c r="C774" s="1">
        <v>4</v>
      </c>
      <c r="D774" s="1">
        <v>12</v>
      </c>
      <c r="F774" s="1"/>
      <c r="G774" s="1"/>
      <c r="H774" s="1"/>
      <c r="I774" s="1"/>
      <c r="J774" s="1"/>
      <c r="L774" s="1"/>
      <c r="V774" s="1">
        <v>0</v>
      </c>
      <c r="W774" s="11">
        <v>0.5133928571428571</v>
      </c>
      <c r="X774" s="1">
        <v>10</v>
      </c>
      <c r="Y774" s="1">
        <v>0.5714285714285714</v>
      </c>
      <c r="Z774" s="1">
        <v>3</v>
      </c>
      <c r="AA774" s="1">
        <v>0.31818181818181818</v>
      </c>
      <c r="AB774" s="1">
        <v>3</v>
      </c>
      <c r="AC774" s="1">
        <v>0</v>
      </c>
      <c r="AD774" s="1">
        <v>1.5</v>
      </c>
      <c r="AE774" s="1">
        <v>39.800000000000004</v>
      </c>
      <c r="AF774" s="5"/>
    </row>
    <row r="775" spans="1:32" ht="15" customHeight="1" x14ac:dyDescent="0.2">
      <c r="A775" t="s">
        <v>15</v>
      </c>
      <c r="B775" s="1">
        <v>2010</v>
      </c>
      <c r="C775" s="1">
        <v>10</v>
      </c>
      <c r="D775" s="1">
        <v>6</v>
      </c>
      <c r="E775" s="1"/>
      <c r="F775" s="1">
        <v>1</v>
      </c>
      <c r="G775" s="1">
        <v>1</v>
      </c>
      <c r="H775" s="1">
        <v>0</v>
      </c>
      <c r="I775" s="1">
        <v>1</v>
      </c>
      <c r="J775" s="1">
        <v>1</v>
      </c>
      <c r="L775" s="1"/>
      <c r="O775" s="1"/>
      <c r="V775" s="1">
        <v>0.1</v>
      </c>
      <c r="W775" s="11">
        <v>0.51598837209302328</v>
      </c>
      <c r="X775" s="1">
        <v>10</v>
      </c>
      <c r="Y775" s="1">
        <v>0.53333333333333333</v>
      </c>
      <c r="Z775" s="1">
        <v>3</v>
      </c>
      <c r="AA775" s="1">
        <v>0.33333333333333331</v>
      </c>
      <c r="AB775" s="1">
        <v>3</v>
      </c>
      <c r="AC775" s="1">
        <v>0</v>
      </c>
      <c r="AD775" s="1">
        <v>1.4090909090909092</v>
      </c>
      <c r="AE775" s="1">
        <v>39.900000000000006</v>
      </c>
      <c r="AF775" s="5"/>
    </row>
    <row r="776" spans="1:32" ht="15" customHeight="1" x14ac:dyDescent="0.2">
      <c r="A776" t="s">
        <v>15</v>
      </c>
      <c r="B776" s="1">
        <v>2011</v>
      </c>
      <c r="C776" s="1">
        <v>7</v>
      </c>
      <c r="D776" s="1">
        <v>9</v>
      </c>
      <c r="E776" s="1"/>
      <c r="F776" s="1"/>
      <c r="G776" s="1"/>
      <c r="H776" s="1"/>
      <c r="I776" s="1"/>
      <c r="J776" s="1"/>
      <c r="L776" s="1"/>
      <c r="V776" s="1">
        <v>0</v>
      </c>
      <c r="W776" s="11">
        <v>0.51420454545454541</v>
      </c>
      <c r="X776" s="1">
        <v>10</v>
      </c>
      <c r="Y776" s="1">
        <v>0.53333333333333333</v>
      </c>
      <c r="Z776" s="1">
        <v>3</v>
      </c>
      <c r="AA776" s="1">
        <v>0.32608695652173914</v>
      </c>
      <c r="AB776" s="1">
        <v>3</v>
      </c>
      <c r="AC776" s="1">
        <v>0</v>
      </c>
      <c r="AD776" s="1">
        <v>1.4090909090909092</v>
      </c>
      <c r="AE776" s="1">
        <v>39.900000000000006</v>
      </c>
      <c r="AF776" s="5"/>
    </row>
    <row r="777" spans="1:32" ht="15" customHeight="1" x14ac:dyDescent="0.2">
      <c r="A777" t="s">
        <v>15</v>
      </c>
      <c r="B777" s="1">
        <v>2012</v>
      </c>
      <c r="C777" s="1">
        <v>2</v>
      </c>
      <c r="D777" s="1">
        <v>14</v>
      </c>
      <c r="E777" s="1"/>
      <c r="V777" s="1">
        <v>0</v>
      </c>
      <c r="W777" s="11">
        <v>0.50555555555555554</v>
      </c>
      <c r="X777" s="1">
        <v>10</v>
      </c>
      <c r="Y777" s="1">
        <v>0.53333333333333333</v>
      </c>
      <c r="Z777" s="1">
        <v>3</v>
      </c>
      <c r="AA777" s="1">
        <v>0.31914893617021278</v>
      </c>
      <c r="AB777" s="1">
        <v>3</v>
      </c>
      <c r="AC777" s="1">
        <v>0</v>
      </c>
      <c r="AD777" s="1">
        <v>1.4090909090909092</v>
      </c>
      <c r="AE777" s="1">
        <v>39.900000000000006</v>
      </c>
      <c r="AF777" s="5"/>
    </row>
    <row r="778" spans="1:32" ht="15" customHeight="1" x14ac:dyDescent="0.2">
      <c r="A778" t="s">
        <v>15</v>
      </c>
      <c r="B778" s="1">
        <v>2013</v>
      </c>
      <c r="C778" s="1">
        <v>11</v>
      </c>
      <c r="D778" s="1">
        <v>5</v>
      </c>
      <c r="E778" s="1"/>
      <c r="F778" s="1">
        <v>1</v>
      </c>
      <c r="G778" s="1"/>
      <c r="H778" s="1">
        <v>0</v>
      </c>
      <c r="I778" s="1">
        <v>1</v>
      </c>
      <c r="J778" s="1">
        <v>1</v>
      </c>
      <c r="V778" s="1">
        <v>0</v>
      </c>
      <c r="W778" s="11">
        <v>0.50951086956521741</v>
      </c>
      <c r="X778" s="1">
        <v>10</v>
      </c>
      <c r="Y778" s="1">
        <v>0.5</v>
      </c>
      <c r="Z778" s="1">
        <v>3</v>
      </c>
      <c r="AA778" s="1">
        <v>0.33333333333333331</v>
      </c>
      <c r="AB778" s="1">
        <v>3</v>
      </c>
      <c r="AC778" s="1">
        <v>0</v>
      </c>
      <c r="AD778" s="1">
        <v>1.3913043478260869</v>
      </c>
      <c r="AE778" s="1">
        <v>39.900000000000006</v>
      </c>
      <c r="AF778" s="5"/>
    </row>
    <row r="779" spans="1:32" ht="15" customHeight="1" x14ac:dyDescent="0.2">
      <c r="A779" t="s">
        <v>15</v>
      </c>
      <c r="B779" s="1">
        <v>2014</v>
      </c>
      <c r="C779" s="1">
        <v>9</v>
      </c>
      <c r="D779" s="1">
        <v>7</v>
      </c>
      <c r="E779" s="1"/>
      <c r="F779" s="1"/>
      <c r="G779" s="1"/>
      <c r="H779" s="1"/>
      <c r="I779" s="1"/>
      <c r="J779" s="1"/>
      <c r="L779" s="1"/>
      <c r="V779" s="1">
        <v>0</v>
      </c>
      <c r="W779" s="11">
        <v>0.51063829787234039</v>
      </c>
      <c r="X779" s="1">
        <v>10</v>
      </c>
      <c r="Y779" s="1">
        <v>0.5</v>
      </c>
      <c r="Z779" s="1">
        <v>3</v>
      </c>
      <c r="AA779" s="1">
        <v>0.32653061224489793</v>
      </c>
      <c r="AB779" s="1">
        <v>3</v>
      </c>
      <c r="AC779" s="1">
        <v>0</v>
      </c>
      <c r="AD779" s="1">
        <v>1.3913043478260869</v>
      </c>
      <c r="AE779" s="1">
        <v>39.900000000000006</v>
      </c>
      <c r="AF779" s="5"/>
    </row>
    <row r="780" spans="1:32" ht="15" customHeight="1" x14ac:dyDescent="0.2">
      <c r="A780" t="s">
        <v>15</v>
      </c>
      <c r="B780" s="1">
        <v>2015</v>
      </c>
      <c r="C780" s="1">
        <v>11</v>
      </c>
      <c r="D780" s="1">
        <v>5</v>
      </c>
      <c r="E780" s="1"/>
      <c r="F780" s="1">
        <v>1</v>
      </c>
      <c r="G780" s="1"/>
      <c r="H780" s="1">
        <v>1</v>
      </c>
      <c r="I780" s="1">
        <v>1</v>
      </c>
      <c r="J780" s="1">
        <v>2</v>
      </c>
      <c r="L780" s="1"/>
      <c r="O780" s="1"/>
      <c r="P780" s="1"/>
      <c r="S780">
        <v>1</v>
      </c>
      <c r="U780">
        <v>1</v>
      </c>
      <c r="V780" s="1">
        <v>0.7</v>
      </c>
      <c r="W780" s="11">
        <v>0.51432291666666663</v>
      </c>
      <c r="X780" s="1">
        <v>10</v>
      </c>
      <c r="Y780" s="1">
        <v>0.52941176470588236</v>
      </c>
      <c r="Z780" s="1">
        <v>3</v>
      </c>
      <c r="AA780" s="1">
        <v>0.34</v>
      </c>
      <c r="AB780" s="1">
        <v>3</v>
      </c>
      <c r="AC780" s="1">
        <v>0</v>
      </c>
      <c r="AD780" s="1">
        <v>1.4166666666666667</v>
      </c>
      <c r="AE780" s="1">
        <v>40.600000000000009</v>
      </c>
      <c r="AF780" s="5"/>
    </row>
    <row r="781" spans="1:32" ht="15" customHeight="1" x14ac:dyDescent="0.2">
      <c r="A781" t="s">
        <v>15</v>
      </c>
      <c r="B781" s="1">
        <v>2016</v>
      </c>
      <c r="C781" s="1">
        <v>12</v>
      </c>
      <c r="D781" s="1">
        <v>4</v>
      </c>
      <c r="F781" s="1">
        <v>1</v>
      </c>
      <c r="G781" s="1">
        <v>1</v>
      </c>
      <c r="H781" s="1">
        <v>0</v>
      </c>
      <c r="I781" s="1">
        <v>1</v>
      </c>
      <c r="J781" s="1">
        <v>2</v>
      </c>
      <c r="L781" s="1"/>
      <c r="V781" s="1">
        <v>0.1</v>
      </c>
      <c r="W781" s="11">
        <v>0.51913265306122447</v>
      </c>
      <c r="X781" s="1">
        <v>10</v>
      </c>
      <c r="Y781" s="1">
        <v>0.5</v>
      </c>
      <c r="Z781" s="1">
        <v>3</v>
      </c>
      <c r="AA781" s="1">
        <v>0.35294117647058826</v>
      </c>
      <c r="AB781" s="1">
        <v>7</v>
      </c>
      <c r="AC781" s="1">
        <v>0</v>
      </c>
      <c r="AD781" s="1">
        <v>1.3846153846153846</v>
      </c>
      <c r="AE781" s="1">
        <v>44.7</v>
      </c>
      <c r="AF781" s="5"/>
    </row>
    <row r="782" spans="1:32" ht="15" customHeight="1" x14ac:dyDescent="0.2">
      <c r="A782" t="s">
        <v>15</v>
      </c>
      <c r="B782" s="1">
        <v>2017</v>
      </c>
      <c r="C782" s="1">
        <v>10</v>
      </c>
      <c r="D782" s="1">
        <v>6</v>
      </c>
      <c r="F782" s="1">
        <v>1</v>
      </c>
      <c r="G782" s="1">
        <v>1</v>
      </c>
      <c r="H782" s="1">
        <v>0</v>
      </c>
      <c r="I782" s="1">
        <v>1</v>
      </c>
      <c r="J782" s="1">
        <v>1</v>
      </c>
      <c r="K782" s="1"/>
      <c r="M782" s="1"/>
      <c r="V782" s="1">
        <v>0.1</v>
      </c>
      <c r="W782" s="11">
        <v>0.52124999999999999</v>
      </c>
      <c r="X782" s="1">
        <v>10</v>
      </c>
      <c r="Y782" s="1">
        <v>0.47368421052631576</v>
      </c>
      <c r="Z782" s="1">
        <v>0</v>
      </c>
      <c r="AA782" s="1">
        <v>0.36538461538461536</v>
      </c>
      <c r="AB782" s="1">
        <v>7</v>
      </c>
      <c r="AC782" s="1">
        <v>0</v>
      </c>
      <c r="AD782" s="1">
        <v>1.3214285714285714</v>
      </c>
      <c r="AE782" s="1">
        <v>41.800000000000011</v>
      </c>
      <c r="AF782" s="5"/>
    </row>
    <row r="783" spans="1:32" ht="15" customHeight="1" x14ac:dyDescent="0.2">
      <c r="A783" t="s">
        <v>15</v>
      </c>
      <c r="B783" s="1">
        <v>2018</v>
      </c>
      <c r="C783" s="1">
        <v>12</v>
      </c>
      <c r="D783" s="1">
        <v>4</v>
      </c>
      <c r="F783" s="1">
        <v>1</v>
      </c>
      <c r="G783">
        <v>1</v>
      </c>
      <c r="H783" s="1">
        <v>1</v>
      </c>
      <c r="I783" s="1">
        <v>1</v>
      </c>
      <c r="J783" s="1">
        <v>3</v>
      </c>
      <c r="L783">
        <v>1</v>
      </c>
      <c r="O783">
        <v>1</v>
      </c>
      <c r="P783">
        <v>1</v>
      </c>
      <c r="V783" s="1">
        <v>3.35</v>
      </c>
      <c r="W783" s="11">
        <v>0.52573529411764708</v>
      </c>
      <c r="X783" s="1">
        <v>11.25</v>
      </c>
      <c r="Y783" s="1">
        <v>0.5</v>
      </c>
      <c r="Z783" s="1">
        <v>3</v>
      </c>
      <c r="AA783" s="1">
        <v>0.37735849056603776</v>
      </c>
      <c r="AB783" s="1">
        <v>7</v>
      </c>
      <c r="AC783" s="1">
        <v>0</v>
      </c>
      <c r="AD783" s="1">
        <v>1.3333333333333333</v>
      </c>
      <c r="AE783" s="1">
        <v>49.400000000000006</v>
      </c>
      <c r="AF783" s="5"/>
    </row>
    <row r="784" spans="1:32" ht="15" customHeight="1" x14ac:dyDescent="0.2">
      <c r="A784" t="s">
        <v>15</v>
      </c>
      <c r="B784" s="1">
        <v>2019</v>
      </c>
      <c r="C784" s="1">
        <v>12</v>
      </c>
      <c r="D784" s="1">
        <v>4</v>
      </c>
      <c r="F784">
        <v>1</v>
      </c>
      <c r="G784">
        <v>1</v>
      </c>
      <c r="H784">
        <v>3</v>
      </c>
      <c r="I784">
        <v>0</v>
      </c>
      <c r="J784">
        <v>4</v>
      </c>
      <c r="K784">
        <v>1</v>
      </c>
      <c r="M784">
        <v>1</v>
      </c>
      <c r="V784" s="1">
        <v>12.6</v>
      </c>
      <c r="W784" s="11">
        <v>0.53004807692307687</v>
      </c>
      <c r="X784" s="1">
        <v>11.25</v>
      </c>
      <c r="Y784" s="1">
        <v>0.61904761904761907</v>
      </c>
      <c r="Z784" s="1">
        <v>4</v>
      </c>
      <c r="AA784" s="1">
        <v>0.3888888888888889</v>
      </c>
      <c r="AB784" s="1">
        <v>7</v>
      </c>
      <c r="AC784" s="1">
        <v>0</v>
      </c>
      <c r="AD784" s="1">
        <v>1.40625</v>
      </c>
      <c r="AE784" s="1">
        <v>63.000000000000007</v>
      </c>
      <c r="AF784" s="5"/>
    </row>
    <row r="785" spans="1:32" ht="15" customHeight="1" x14ac:dyDescent="0.2">
      <c r="A785" t="s">
        <v>15</v>
      </c>
      <c r="B785" s="1">
        <v>2020</v>
      </c>
      <c r="C785" s="1">
        <v>14</v>
      </c>
      <c r="D785" s="1">
        <v>2</v>
      </c>
      <c r="F785">
        <v>1</v>
      </c>
      <c r="G785">
        <v>1</v>
      </c>
      <c r="H785">
        <v>2</v>
      </c>
      <c r="I785">
        <v>1</v>
      </c>
      <c r="J785">
        <v>4</v>
      </c>
      <c r="K785">
        <v>1</v>
      </c>
      <c r="N785">
        <v>1</v>
      </c>
      <c r="V785" s="1">
        <v>5.6</v>
      </c>
      <c r="W785" s="11">
        <v>0.53655660377358494</v>
      </c>
      <c r="X785" s="1">
        <v>11.25</v>
      </c>
      <c r="Y785" s="1">
        <v>0.68181818181818177</v>
      </c>
      <c r="Z785" s="1">
        <v>4</v>
      </c>
      <c r="AA785" s="1">
        <v>0.4</v>
      </c>
      <c r="AB785" s="1">
        <v>10</v>
      </c>
      <c r="AC785" s="1">
        <v>0</v>
      </c>
      <c r="AD785" s="1">
        <v>1.4705882352941178</v>
      </c>
      <c r="AE785" s="1">
        <v>71.600000000000009</v>
      </c>
      <c r="AF785" s="5"/>
    </row>
    <row r="786" spans="1:32" ht="15" customHeight="1" x14ac:dyDescent="0.2">
      <c r="A786" t="s">
        <v>15</v>
      </c>
      <c r="B786" s="1">
        <v>2021</v>
      </c>
      <c r="C786" s="1">
        <v>12</v>
      </c>
      <c r="D786" s="1">
        <v>5</v>
      </c>
      <c r="F786" s="1">
        <v>1</v>
      </c>
      <c r="G786" s="1">
        <v>1</v>
      </c>
      <c r="H786" s="1">
        <v>2</v>
      </c>
      <c r="I786" s="1">
        <v>1</v>
      </c>
      <c r="J786" s="1">
        <v>3</v>
      </c>
      <c r="K786" s="1"/>
      <c r="L786">
        <v>1</v>
      </c>
      <c r="M786" s="1"/>
      <c r="Q786" s="1"/>
      <c r="U786" s="1"/>
      <c r="V786" s="1">
        <v>3.1</v>
      </c>
      <c r="W786" s="11">
        <v>0.53988439306358382</v>
      </c>
      <c r="X786" s="1">
        <v>11.25</v>
      </c>
      <c r="Y786" s="1">
        <v>0.73913043478260865</v>
      </c>
      <c r="Z786" s="1">
        <v>4</v>
      </c>
      <c r="AA786" s="1">
        <v>0.4107142857142857</v>
      </c>
      <c r="AB786" s="1">
        <v>10</v>
      </c>
      <c r="AC786" s="1">
        <v>0</v>
      </c>
      <c r="AD786" s="1">
        <v>1.4722222222222223</v>
      </c>
      <c r="AE786" s="1">
        <v>74.700000000000017</v>
      </c>
      <c r="AF786" s="5"/>
    </row>
    <row r="787" spans="1:32" ht="15" customHeight="1" x14ac:dyDescent="0.2">
      <c r="A787" t="s">
        <v>15</v>
      </c>
      <c r="B787" s="1">
        <v>2022</v>
      </c>
      <c r="C787" s="1">
        <v>14</v>
      </c>
      <c r="D787" s="1">
        <v>3</v>
      </c>
      <c r="F787">
        <v>1</v>
      </c>
      <c r="G787">
        <v>1</v>
      </c>
      <c r="H787">
        <v>3</v>
      </c>
      <c r="I787">
        <v>0</v>
      </c>
      <c r="J787">
        <v>4</v>
      </c>
      <c r="K787">
        <v>1</v>
      </c>
      <c r="M787">
        <v>1</v>
      </c>
      <c r="O787">
        <v>1</v>
      </c>
      <c r="V787" s="1">
        <v>13.1</v>
      </c>
      <c r="W787" s="11">
        <v>0.54535147392290251</v>
      </c>
      <c r="X787" s="1">
        <v>11.25</v>
      </c>
      <c r="Y787" s="1">
        <v>0.83333333333333337</v>
      </c>
      <c r="Z787" s="1">
        <v>6</v>
      </c>
      <c r="AA787" s="1">
        <v>0.42105263157894735</v>
      </c>
      <c r="AB787" s="1">
        <v>10</v>
      </c>
      <c r="AC787" s="1">
        <v>0</v>
      </c>
      <c r="AD787" s="1">
        <v>1.5263157894736843</v>
      </c>
      <c r="AE787" s="1">
        <v>89.800000000000011</v>
      </c>
      <c r="AF787" s="5"/>
    </row>
    <row r="788" spans="1:32" ht="15" customHeight="1" x14ac:dyDescent="0.2">
      <c r="A788" t="s">
        <v>16</v>
      </c>
      <c r="B788" s="1">
        <v>1966</v>
      </c>
      <c r="C788" s="1">
        <v>8</v>
      </c>
      <c r="D788" s="1">
        <v>5</v>
      </c>
      <c r="E788">
        <v>1</v>
      </c>
      <c r="F788" s="1"/>
      <c r="G788" s="1"/>
      <c r="H788" s="1"/>
      <c r="I788" s="1"/>
      <c r="J788" s="1"/>
      <c r="R788" s="1"/>
      <c r="U788" s="1"/>
      <c r="V788" s="1">
        <v>0</v>
      </c>
      <c r="W788" s="11">
        <v>0.6071428571428571</v>
      </c>
      <c r="X788" s="1">
        <v>10</v>
      </c>
      <c r="Y788" s="1">
        <v>0</v>
      </c>
      <c r="Z788" s="1">
        <v>0</v>
      </c>
      <c r="AA788" s="1">
        <v>0</v>
      </c>
      <c r="AB788" s="1">
        <v>0</v>
      </c>
      <c r="AC788" s="1">
        <v>0</v>
      </c>
      <c r="AD788" s="1">
        <v>0</v>
      </c>
      <c r="AE788" s="1">
        <v>10</v>
      </c>
      <c r="AF788" s="5"/>
    </row>
    <row r="789" spans="1:32" ht="15" customHeight="1" x14ac:dyDescent="0.2">
      <c r="A789" t="s">
        <v>16</v>
      </c>
      <c r="B789" s="1">
        <v>1967</v>
      </c>
      <c r="C789" s="1">
        <v>13</v>
      </c>
      <c r="D789" s="1">
        <v>1</v>
      </c>
      <c r="F789" s="1">
        <v>1</v>
      </c>
      <c r="G789" s="1">
        <v>1</v>
      </c>
      <c r="H789" s="1">
        <v>2</v>
      </c>
      <c r="I789" s="1">
        <v>1</v>
      </c>
      <c r="J789" s="1">
        <v>4</v>
      </c>
      <c r="K789" s="1">
        <v>1</v>
      </c>
      <c r="M789" s="1"/>
      <c r="N789">
        <v>1</v>
      </c>
      <c r="O789">
        <v>1</v>
      </c>
      <c r="V789" s="1">
        <v>6.1</v>
      </c>
      <c r="W789" s="11">
        <v>0.7678571428571429</v>
      </c>
      <c r="X789" s="1">
        <v>15</v>
      </c>
      <c r="Y789" s="1">
        <v>2</v>
      </c>
      <c r="Z789" s="1">
        <v>15</v>
      </c>
      <c r="AA789" s="1">
        <v>0.5</v>
      </c>
      <c r="AB789" s="1">
        <v>15</v>
      </c>
      <c r="AC789" s="1">
        <v>0</v>
      </c>
      <c r="AD789" s="1">
        <v>2.5</v>
      </c>
      <c r="AE789" s="1">
        <v>51.1</v>
      </c>
      <c r="AF789" s="5"/>
    </row>
    <row r="790" spans="1:32" ht="15" customHeight="1" x14ac:dyDescent="0.2">
      <c r="A790" t="s">
        <v>16</v>
      </c>
      <c r="B790" s="1">
        <v>1968</v>
      </c>
      <c r="C790" s="1">
        <v>12</v>
      </c>
      <c r="D790" s="1">
        <v>2</v>
      </c>
      <c r="F790" s="1">
        <v>1</v>
      </c>
      <c r="G790">
        <v>1</v>
      </c>
      <c r="H790" s="1">
        <v>1</v>
      </c>
      <c r="I790" s="1">
        <v>1</v>
      </c>
      <c r="J790" s="1">
        <v>3</v>
      </c>
      <c r="L790">
        <v>1</v>
      </c>
      <c r="V790" s="1">
        <v>2.6</v>
      </c>
      <c r="W790" s="11">
        <v>0.79761904761904767</v>
      </c>
      <c r="X790" s="1">
        <v>15</v>
      </c>
      <c r="Y790" s="1">
        <v>1.5</v>
      </c>
      <c r="Z790" s="1">
        <v>15</v>
      </c>
      <c r="AA790" s="1">
        <v>0.66666666666666663</v>
      </c>
      <c r="AB790" s="1">
        <v>20</v>
      </c>
      <c r="AC790" s="1">
        <v>0</v>
      </c>
      <c r="AD790" s="1">
        <v>2</v>
      </c>
      <c r="AE790" s="1">
        <v>58.7</v>
      </c>
      <c r="AF790" s="5"/>
    </row>
    <row r="791" spans="1:32" ht="15" customHeight="1" x14ac:dyDescent="0.2">
      <c r="A791" t="s">
        <v>16</v>
      </c>
      <c r="B791" s="1">
        <v>1969</v>
      </c>
      <c r="C791" s="1">
        <v>12</v>
      </c>
      <c r="D791" s="1">
        <v>1</v>
      </c>
      <c r="E791">
        <v>1</v>
      </c>
      <c r="F791" s="1">
        <v>1</v>
      </c>
      <c r="G791" s="1">
        <v>1</v>
      </c>
      <c r="H791" s="1">
        <v>1</v>
      </c>
      <c r="I791" s="1">
        <v>1</v>
      </c>
      <c r="J791" s="1">
        <v>3</v>
      </c>
      <c r="L791">
        <v>1</v>
      </c>
      <c r="O791">
        <v>1</v>
      </c>
      <c r="V791" s="1">
        <v>3.1</v>
      </c>
      <c r="W791" s="11">
        <v>0.8214285714285714</v>
      </c>
      <c r="X791" s="1">
        <v>15</v>
      </c>
      <c r="Y791" s="1">
        <v>1.3333333333333333</v>
      </c>
      <c r="Z791" s="1">
        <v>12</v>
      </c>
      <c r="AA791" s="1">
        <v>0.75</v>
      </c>
      <c r="AB791" s="1">
        <v>20</v>
      </c>
      <c r="AC791" s="1">
        <v>0</v>
      </c>
      <c r="AD791" s="1">
        <v>1.8333333333333333</v>
      </c>
      <c r="AE791" s="1">
        <v>58.8</v>
      </c>
      <c r="AF791" s="5"/>
    </row>
    <row r="792" spans="1:32" ht="15" customHeight="1" x14ac:dyDescent="0.2">
      <c r="A792" t="s">
        <v>16</v>
      </c>
      <c r="B792" s="1">
        <v>1970</v>
      </c>
      <c r="C792" s="1">
        <v>8</v>
      </c>
      <c r="D792" s="1">
        <v>4</v>
      </c>
      <c r="E792">
        <v>2</v>
      </c>
      <c r="F792">
        <v>1</v>
      </c>
      <c r="G792">
        <v>1</v>
      </c>
      <c r="H792">
        <v>1</v>
      </c>
      <c r="I792">
        <v>1</v>
      </c>
      <c r="J792">
        <v>3</v>
      </c>
      <c r="L792">
        <v>1</v>
      </c>
      <c r="V792" s="1">
        <v>2.6</v>
      </c>
      <c r="W792" s="11">
        <v>0.7857142857142857</v>
      </c>
      <c r="X792" s="1">
        <v>15</v>
      </c>
      <c r="Y792" s="1">
        <v>1.25</v>
      </c>
      <c r="Z792" s="1">
        <v>12</v>
      </c>
      <c r="AA792" s="1">
        <v>0.8</v>
      </c>
      <c r="AB792" s="1">
        <v>20</v>
      </c>
      <c r="AC792" s="1">
        <v>0</v>
      </c>
      <c r="AD792" s="1">
        <v>1.75</v>
      </c>
      <c r="AE792" s="1">
        <v>61.4</v>
      </c>
      <c r="AF792" s="5"/>
    </row>
    <row r="793" spans="1:32" ht="15" customHeight="1" x14ac:dyDescent="0.2">
      <c r="A793" t="s">
        <v>16</v>
      </c>
      <c r="B793" s="1">
        <v>1971</v>
      </c>
      <c r="C793" s="1">
        <v>8</v>
      </c>
      <c r="D793" s="1">
        <v>4</v>
      </c>
      <c r="E793">
        <v>2</v>
      </c>
      <c r="V793" s="1">
        <v>0</v>
      </c>
      <c r="W793" s="11">
        <v>0.76190476190476186</v>
      </c>
      <c r="X793" s="1">
        <v>15</v>
      </c>
      <c r="Y793" s="1">
        <v>1.25</v>
      </c>
      <c r="Z793" s="1">
        <v>12</v>
      </c>
      <c r="AA793" s="1">
        <v>0.66666666666666663</v>
      </c>
      <c r="AB793" s="1">
        <v>20</v>
      </c>
      <c r="AC793" s="1">
        <v>0</v>
      </c>
      <c r="AD793" s="1">
        <v>1.75</v>
      </c>
      <c r="AE793" s="1">
        <v>61.4</v>
      </c>
      <c r="AF793" s="5"/>
    </row>
    <row r="794" spans="1:32" ht="15" customHeight="1" x14ac:dyDescent="0.2">
      <c r="A794" t="s">
        <v>16</v>
      </c>
      <c r="B794" s="1">
        <v>1972</v>
      </c>
      <c r="C794" s="1">
        <v>10</v>
      </c>
      <c r="D794" s="1">
        <v>3</v>
      </c>
      <c r="E794">
        <v>1</v>
      </c>
      <c r="F794">
        <v>1</v>
      </c>
      <c r="G794">
        <v>1</v>
      </c>
      <c r="H794">
        <v>0</v>
      </c>
      <c r="I794">
        <v>1</v>
      </c>
      <c r="J794">
        <v>2</v>
      </c>
      <c r="V794" s="1">
        <v>0.1</v>
      </c>
      <c r="W794" s="11">
        <v>0.76020408163265307</v>
      </c>
      <c r="X794" s="1">
        <v>15</v>
      </c>
      <c r="Y794" s="1">
        <v>1</v>
      </c>
      <c r="Z794" s="1">
        <v>10</v>
      </c>
      <c r="AA794" s="1">
        <v>0.7142857142857143</v>
      </c>
      <c r="AB794" s="1">
        <v>20</v>
      </c>
      <c r="AC794" s="1">
        <v>0</v>
      </c>
      <c r="AD794" s="1">
        <v>1.6</v>
      </c>
      <c r="AE794" s="1">
        <v>59.5</v>
      </c>
      <c r="AF794" s="5"/>
    </row>
    <row r="795" spans="1:32" ht="15" customHeight="1" x14ac:dyDescent="0.2">
      <c r="A795" t="s">
        <v>16</v>
      </c>
      <c r="B795" s="1">
        <v>1973</v>
      </c>
      <c r="C795" s="1">
        <v>9</v>
      </c>
      <c r="D795" s="1">
        <v>4</v>
      </c>
      <c r="E795">
        <v>1</v>
      </c>
      <c r="F795">
        <v>1</v>
      </c>
      <c r="G795">
        <v>1</v>
      </c>
      <c r="H795">
        <v>1</v>
      </c>
      <c r="I795">
        <v>1</v>
      </c>
      <c r="J795">
        <v>3</v>
      </c>
      <c r="L795">
        <v>1</v>
      </c>
      <c r="V795" s="1">
        <v>2.6</v>
      </c>
      <c r="W795" s="11">
        <v>0.75</v>
      </c>
      <c r="X795" s="1">
        <v>15</v>
      </c>
      <c r="Y795" s="1">
        <v>1</v>
      </c>
      <c r="Z795" s="1">
        <v>10</v>
      </c>
      <c r="AA795" s="1">
        <v>0.75</v>
      </c>
      <c r="AB795" s="1">
        <v>20</v>
      </c>
      <c r="AC795" s="1">
        <v>0</v>
      </c>
      <c r="AD795" s="1">
        <v>1.5833333333333333</v>
      </c>
      <c r="AE795" s="1">
        <v>62.099999999999994</v>
      </c>
      <c r="AF795" s="5"/>
    </row>
    <row r="796" spans="1:32" ht="15" customHeight="1" x14ac:dyDescent="0.2">
      <c r="A796" t="s">
        <v>16</v>
      </c>
      <c r="B796" s="1">
        <v>1974</v>
      </c>
      <c r="C796" s="1">
        <v>12</v>
      </c>
      <c r="D796" s="1">
        <v>2</v>
      </c>
      <c r="E796">
        <v>1</v>
      </c>
      <c r="F796" s="1">
        <v>1</v>
      </c>
      <c r="G796" s="1">
        <v>1</v>
      </c>
      <c r="H796" s="1">
        <v>1</v>
      </c>
      <c r="I796" s="1">
        <v>1</v>
      </c>
      <c r="J796" s="1">
        <v>3</v>
      </c>
      <c r="L796" s="1">
        <v>1</v>
      </c>
      <c r="O796">
        <v>1</v>
      </c>
      <c r="P796">
        <v>1</v>
      </c>
      <c r="V796" s="1">
        <v>3.35</v>
      </c>
      <c r="W796" s="11">
        <v>0.75984251968503935</v>
      </c>
      <c r="X796" s="1">
        <v>15</v>
      </c>
      <c r="Y796" s="1">
        <v>1</v>
      </c>
      <c r="Z796" s="1">
        <v>10</v>
      </c>
      <c r="AA796" s="1">
        <v>0.77777777777777779</v>
      </c>
      <c r="AB796" s="1">
        <v>20</v>
      </c>
      <c r="AC796" s="1">
        <v>0</v>
      </c>
      <c r="AD796" s="1">
        <v>1.5714285714285714</v>
      </c>
      <c r="AE796" s="1">
        <v>65.45</v>
      </c>
      <c r="AF796" s="5"/>
    </row>
    <row r="797" spans="1:32" ht="15" customHeight="1" x14ac:dyDescent="0.2">
      <c r="A797" t="s">
        <v>16</v>
      </c>
      <c r="B797" s="1">
        <v>1975</v>
      </c>
      <c r="C797" s="1">
        <v>11</v>
      </c>
      <c r="D797" s="1">
        <v>3</v>
      </c>
      <c r="F797" s="1">
        <v>1</v>
      </c>
      <c r="G797">
        <v>1</v>
      </c>
      <c r="H797" s="1">
        <v>1</v>
      </c>
      <c r="I797" s="1">
        <v>1</v>
      </c>
      <c r="J797" s="1">
        <v>3</v>
      </c>
      <c r="L797">
        <v>1</v>
      </c>
      <c r="V797" s="1">
        <v>2.6</v>
      </c>
      <c r="W797" s="11">
        <v>0.76241134751773054</v>
      </c>
      <c r="X797" s="1">
        <v>15</v>
      </c>
      <c r="Y797" s="1">
        <v>1</v>
      </c>
      <c r="Z797" s="1">
        <v>10</v>
      </c>
      <c r="AA797" s="1">
        <v>0.8</v>
      </c>
      <c r="AB797" s="1">
        <v>20</v>
      </c>
      <c r="AC797" s="1">
        <v>0</v>
      </c>
      <c r="AD797" s="1">
        <v>1.5625</v>
      </c>
      <c r="AE797" s="1">
        <v>68.05</v>
      </c>
      <c r="AF797" s="5"/>
    </row>
    <row r="798" spans="1:32" ht="15" customHeight="1" x14ac:dyDescent="0.2">
      <c r="A798" t="s">
        <v>16</v>
      </c>
      <c r="B798" s="1">
        <v>1976</v>
      </c>
      <c r="C798" s="1">
        <v>13</v>
      </c>
      <c r="D798" s="1">
        <v>1</v>
      </c>
      <c r="F798">
        <v>1</v>
      </c>
      <c r="G798">
        <v>1</v>
      </c>
      <c r="H798">
        <v>3</v>
      </c>
      <c r="I798">
        <v>0</v>
      </c>
      <c r="J798">
        <v>4</v>
      </c>
      <c r="K798">
        <v>1</v>
      </c>
      <c r="M798">
        <v>1</v>
      </c>
      <c r="V798" s="1">
        <v>12.6</v>
      </c>
      <c r="W798" s="11">
        <v>0.77741935483870972</v>
      </c>
      <c r="X798" s="1">
        <v>15</v>
      </c>
      <c r="Y798" s="1">
        <v>1.2222222222222223</v>
      </c>
      <c r="Z798" s="1">
        <v>10</v>
      </c>
      <c r="AA798" s="1">
        <v>0.81818181818181823</v>
      </c>
      <c r="AB798" s="1">
        <v>20</v>
      </c>
      <c r="AC798" s="1">
        <v>0</v>
      </c>
      <c r="AD798" s="1">
        <v>1.6666666666666667</v>
      </c>
      <c r="AE798" s="1">
        <v>80.650000000000006</v>
      </c>
      <c r="AF798" s="5"/>
    </row>
    <row r="799" spans="1:32" ht="15" customHeight="1" x14ac:dyDescent="0.2">
      <c r="A799" t="s">
        <v>16</v>
      </c>
      <c r="B799" s="1">
        <v>1977</v>
      </c>
      <c r="C799" s="1">
        <v>11</v>
      </c>
      <c r="D799" s="1">
        <v>3</v>
      </c>
      <c r="F799" s="1">
        <v>1</v>
      </c>
      <c r="H799" s="1">
        <v>1</v>
      </c>
      <c r="I799" s="1">
        <v>1</v>
      </c>
      <c r="J799" s="1">
        <v>3</v>
      </c>
      <c r="V799" s="1">
        <v>0.5</v>
      </c>
      <c r="W799" s="11">
        <v>0.77810650887573962</v>
      </c>
      <c r="X799" s="1">
        <v>15</v>
      </c>
      <c r="Y799" s="1">
        <v>1.2</v>
      </c>
      <c r="Z799" s="1">
        <v>10</v>
      </c>
      <c r="AA799" s="1">
        <v>0.83333333333333337</v>
      </c>
      <c r="AB799" s="1">
        <v>20</v>
      </c>
      <c r="AC799" s="1">
        <v>0</v>
      </c>
      <c r="AD799" s="1">
        <v>1.736842105263158</v>
      </c>
      <c r="AE799" s="1">
        <v>81.150000000000006</v>
      </c>
      <c r="AF799" s="5"/>
    </row>
    <row r="800" spans="1:32" ht="15" customHeight="1" x14ac:dyDescent="0.2">
      <c r="A800" t="s">
        <v>16</v>
      </c>
      <c r="B800" s="1">
        <v>1978</v>
      </c>
      <c r="C800" s="1">
        <v>9</v>
      </c>
      <c r="D800" s="1">
        <v>7</v>
      </c>
      <c r="V800" s="1">
        <v>0</v>
      </c>
      <c r="W800" s="11">
        <v>0.75945945945945947</v>
      </c>
      <c r="X800" s="1">
        <v>15</v>
      </c>
      <c r="Y800" s="1">
        <v>1.2</v>
      </c>
      <c r="Z800" s="1">
        <v>10</v>
      </c>
      <c r="AA800" s="1">
        <v>0.76923076923076927</v>
      </c>
      <c r="AB800" s="1">
        <v>20</v>
      </c>
      <c r="AC800" s="1">
        <v>0</v>
      </c>
      <c r="AD800" s="1">
        <v>1.736842105263158</v>
      </c>
      <c r="AE800" s="1">
        <v>81.150000000000006</v>
      </c>
      <c r="AF800" s="5"/>
    </row>
    <row r="801" spans="1:32" ht="15" customHeight="1" x14ac:dyDescent="0.2">
      <c r="A801" t="s">
        <v>16</v>
      </c>
      <c r="B801" s="1">
        <v>1979</v>
      </c>
      <c r="C801" s="1">
        <v>9</v>
      </c>
      <c r="D801" s="1">
        <v>7</v>
      </c>
      <c r="V801" s="1">
        <v>0</v>
      </c>
      <c r="W801" s="11">
        <v>0.74378109452736318</v>
      </c>
      <c r="X801" s="1">
        <v>15</v>
      </c>
      <c r="Y801" s="1">
        <v>1.2</v>
      </c>
      <c r="Z801" s="1">
        <v>10</v>
      </c>
      <c r="AA801" s="1">
        <v>0.7142857142857143</v>
      </c>
      <c r="AB801" s="1">
        <v>20</v>
      </c>
      <c r="AC801" s="1">
        <v>0</v>
      </c>
      <c r="AD801" s="1">
        <v>1.736842105263158</v>
      </c>
      <c r="AE801" s="1">
        <v>81.150000000000006</v>
      </c>
      <c r="AF801" s="5"/>
    </row>
    <row r="802" spans="1:32" ht="15" customHeight="1" x14ac:dyDescent="0.2">
      <c r="A802" t="s">
        <v>16</v>
      </c>
      <c r="B802" s="1">
        <v>1980</v>
      </c>
      <c r="C802" s="1">
        <v>11</v>
      </c>
      <c r="D802" s="1">
        <v>5</v>
      </c>
      <c r="F802">
        <v>1</v>
      </c>
      <c r="G802">
        <v>1</v>
      </c>
      <c r="H802">
        <v>4</v>
      </c>
      <c r="I802">
        <v>0</v>
      </c>
      <c r="J802">
        <v>4</v>
      </c>
      <c r="K802">
        <v>1</v>
      </c>
      <c r="M802">
        <v>1</v>
      </c>
      <c r="Q802">
        <v>1</v>
      </c>
      <c r="U802">
        <v>1</v>
      </c>
      <c r="V802" s="1">
        <v>13.45</v>
      </c>
      <c r="W802" s="11">
        <v>0.73963133640552992</v>
      </c>
      <c r="X802" s="1">
        <v>15</v>
      </c>
      <c r="Y802" s="1">
        <v>1.4545454545454546</v>
      </c>
      <c r="Z802" s="1">
        <v>12</v>
      </c>
      <c r="AA802" s="1">
        <v>0.73333333333333328</v>
      </c>
      <c r="AB802" s="1">
        <v>20</v>
      </c>
      <c r="AC802" s="1">
        <v>0</v>
      </c>
      <c r="AD802" s="1">
        <v>1.8095238095238095</v>
      </c>
      <c r="AE802" s="1">
        <v>96.6</v>
      </c>
      <c r="AF802" s="5"/>
    </row>
    <row r="803" spans="1:32" ht="15" customHeight="1" x14ac:dyDescent="0.2">
      <c r="A803" t="s">
        <v>16</v>
      </c>
      <c r="B803" s="1">
        <v>1981</v>
      </c>
      <c r="C803" s="1">
        <v>7</v>
      </c>
      <c r="D803" s="1">
        <v>9</v>
      </c>
      <c r="V803" s="1">
        <v>0</v>
      </c>
      <c r="W803" s="11">
        <v>0.7188841201716738</v>
      </c>
      <c r="X803" s="1">
        <v>15</v>
      </c>
      <c r="Y803" s="1">
        <v>1.4545454545454546</v>
      </c>
      <c r="Z803" s="1">
        <v>12</v>
      </c>
      <c r="AA803" s="1">
        <v>0.6875</v>
      </c>
      <c r="AB803" s="1">
        <v>20</v>
      </c>
      <c r="AC803" s="1">
        <v>0</v>
      </c>
      <c r="AD803" s="1">
        <v>1.8095238095238095</v>
      </c>
      <c r="AE803" s="1">
        <v>96.6</v>
      </c>
      <c r="AF803" s="5"/>
    </row>
    <row r="804" spans="1:32" ht="15" customHeight="1" x14ac:dyDescent="0.2">
      <c r="A804" t="s">
        <v>16</v>
      </c>
      <c r="B804" s="1">
        <v>1982</v>
      </c>
      <c r="C804" s="1">
        <v>8</v>
      </c>
      <c r="D804" s="1">
        <v>1</v>
      </c>
      <c r="F804">
        <v>1</v>
      </c>
      <c r="G804">
        <v>1</v>
      </c>
      <c r="H804">
        <v>1</v>
      </c>
      <c r="I804">
        <v>1</v>
      </c>
      <c r="J804">
        <v>2</v>
      </c>
      <c r="R804">
        <v>1</v>
      </c>
      <c r="S804" s="1"/>
      <c r="U804">
        <v>1</v>
      </c>
      <c r="V804" s="1">
        <v>0.79999999999999993</v>
      </c>
      <c r="W804" s="11">
        <v>0.72520661157024791</v>
      </c>
      <c r="X804" s="1">
        <v>15</v>
      </c>
      <c r="Y804" s="1">
        <v>1.4166666666666667</v>
      </c>
      <c r="Z804" s="1">
        <v>12</v>
      </c>
      <c r="AA804" s="1">
        <v>0.70588235294117652</v>
      </c>
      <c r="AB804" s="1">
        <v>20</v>
      </c>
      <c r="AC804" s="1">
        <v>0</v>
      </c>
      <c r="AD804" s="1">
        <v>1.7391304347826086</v>
      </c>
      <c r="AE804" s="1">
        <v>97.399999999999991</v>
      </c>
      <c r="AF804" s="5"/>
    </row>
    <row r="805" spans="1:32" ht="15" customHeight="1" x14ac:dyDescent="0.2">
      <c r="A805" t="s">
        <v>16</v>
      </c>
      <c r="B805" s="1">
        <v>1983</v>
      </c>
      <c r="C805" s="1">
        <v>12</v>
      </c>
      <c r="D805" s="1">
        <v>4</v>
      </c>
      <c r="F805">
        <v>1</v>
      </c>
      <c r="G805">
        <v>1</v>
      </c>
      <c r="H805">
        <v>3</v>
      </c>
      <c r="I805">
        <v>0</v>
      </c>
      <c r="J805">
        <v>4</v>
      </c>
      <c r="K805">
        <v>1</v>
      </c>
      <c r="M805">
        <v>1</v>
      </c>
      <c r="V805" s="1">
        <v>12.6</v>
      </c>
      <c r="W805" s="11">
        <v>0.72674418604651159</v>
      </c>
      <c r="X805" s="1">
        <v>15</v>
      </c>
      <c r="Y805" s="1">
        <v>1.5384615384615385</v>
      </c>
      <c r="Z805" s="1">
        <v>15</v>
      </c>
      <c r="AA805" s="1">
        <v>0.72222222222222221</v>
      </c>
      <c r="AB805" s="1">
        <v>20</v>
      </c>
      <c r="AC805" s="1">
        <v>0</v>
      </c>
      <c r="AD805" s="1">
        <v>1.8</v>
      </c>
      <c r="AE805" s="1">
        <v>113</v>
      </c>
      <c r="AF805" s="5"/>
    </row>
    <row r="806" spans="1:32" ht="15" customHeight="1" x14ac:dyDescent="0.2">
      <c r="A806" t="s">
        <v>16</v>
      </c>
      <c r="B806" s="1">
        <v>1984</v>
      </c>
      <c r="C806" s="1">
        <v>11</v>
      </c>
      <c r="D806" s="1">
        <v>5</v>
      </c>
      <c r="F806" s="1">
        <v>1</v>
      </c>
      <c r="G806" s="1"/>
      <c r="H806" s="1">
        <v>0</v>
      </c>
      <c r="I806" s="1">
        <v>1</v>
      </c>
      <c r="J806" s="1">
        <v>1</v>
      </c>
      <c r="L806" s="1"/>
      <c r="V806" s="1">
        <v>0</v>
      </c>
      <c r="W806" s="11">
        <v>0.72445255474452552</v>
      </c>
      <c r="X806" s="1">
        <v>15</v>
      </c>
      <c r="Y806" s="1">
        <v>1.4285714285714286</v>
      </c>
      <c r="Z806" s="1">
        <v>12</v>
      </c>
      <c r="AA806" s="1">
        <v>0.73684210526315785</v>
      </c>
      <c r="AB806" s="1">
        <v>20</v>
      </c>
      <c r="AC806" s="1">
        <v>0</v>
      </c>
      <c r="AD806" s="1">
        <v>1.7692307692307692</v>
      </c>
      <c r="AE806" s="1">
        <v>110</v>
      </c>
      <c r="AF806" s="5"/>
    </row>
    <row r="807" spans="1:32" ht="15" customHeight="1" x14ac:dyDescent="0.2">
      <c r="A807" t="s">
        <v>16</v>
      </c>
      <c r="B807" s="1">
        <v>1985</v>
      </c>
      <c r="C807" s="1">
        <v>12</v>
      </c>
      <c r="D807" s="1">
        <v>4</v>
      </c>
      <c r="F807" s="1">
        <v>1</v>
      </c>
      <c r="G807" s="1">
        <v>1</v>
      </c>
      <c r="H807" s="1">
        <v>0</v>
      </c>
      <c r="I807" s="1">
        <v>1</v>
      </c>
      <c r="J807" s="1">
        <v>2</v>
      </c>
      <c r="V807" s="1">
        <v>0.1</v>
      </c>
      <c r="W807" s="11">
        <v>0.72586206896551719</v>
      </c>
      <c r="X807" s="1">
        <v>15</v>
      </c>
      <c r="Y807" s="1">
        <v>1.3333333333333333</v>
      </c>
      <c r="Z807" s="1">
        <v>12</v>
      </c>
      <c r="AA807" s="1">
        <v>0.75</v>
      </c>
      <c r="AB807" s="1">
        <v>20</v>
      </c>
      <c r="AC807" s="1">
        <v>0</v>
      </c>
      <c r="AD807" s="1">
        <v>1.7142857142857142</v>
      </c>
      <c r="AE807" s="1">
        <v>110.1</v>
      </c>
      <c r="AF807" s="5"/>
    </row>
    <row r="808" spans="1:32" ht="15" customHeight="1" x14ac:dyDescent="0.2">
      <c r="A808" t="s">
        <v>16</v>
      </c>
      <c r="B808" s="1">
        <v>1986</v>
      </c>
      <c r="C808" s="1">
        <v>8</v>
      </c>
      <c r="D808" s="1">
        <v>8</v>
      </c>
      <c r="F808" s="1"/>
      <c r="G808" s="1"/>
      <c r="H808" s="1"/>
      <c r="I808" s="1"/>
      <c r="J808" s="1"/>
      <c r="K808" s="1"/>
      <c r="N808" s="1"/>
      <c r="O808" s="1"/>
      <c r="V808" s="1">
        <v>0</v>
      </c>
      <c r="W808" s="11">
        <v>0.71405228758169936</v>
      </c>
      <c r="X808" s="1">
        <v>15</v>
      </c>
      <c r="Y808" s="1">
        <v>1.3333333333333333</v>
      </c>
      <c r="Z808" s="1">
        <v>12</v>
      </c>
      <c r="AA808" s="1">
        <v>0.7142857142857143</v>
      </c>
      <c r="AB808" s="1">
        <v>20</v>
      </c>
      <c r="AC808" s="1">
        <v>0</v>
      </c>
      <c r="AD808" s="1">
        <v>1.7142857142857142</v>
      </c>
      <c r="AE808" s="1">
        <v>110.1</v>
      </c>
      <c r="AF808" s="5"/>
    </row>
    <row r="809" spans="1:32" ht="15" customHeight="1" x14ac:dyDescent="0.2">
      <c r="A809" t="s">
        <v>16</v>
      </c>
      <c r="B809" s="1">
        <v>1987</v>
      </c>
      <c r="C809" s="1">
        <v>5</v>
      </c>
      <c r="D809" s="1">
        <v>10</v>
      </c>
      <c r="V809" s="1">
        <v>0</v>
      </c>
      <c r="W809" s="11">
        <v>0.69626168224299068</v>
      </c>
      <c r="X809" s="1">
        <v>15</v>
      </c>
      <c r="Y809" s="1">
        <v>1.3333333333333333</v>
      </c>
      <c r="Z809" s="1">
        <v>12</v>
      </c>
      <c r="AA809" s="1">
        <v>0.68181818181818177</v>
      </c>
      <c r="AB809" s="1">
        <v>20</v>
      </c>
      <c r="AC809" s="1">
        <v>0</v>
      </c>
      <c r="AD809" s="1">
        <v>1.7142857142857142</v>
      </c>
      <c r="AE809" s="1">
        <v>110.1</v>
      </c>
      <c r="AF809" s="5"/>
    </row>
    <row r="810" spans="1:32" ht="15" customHeight="1" x14ac:dyDescent="0.2">
      <c r="A810" t="s">
        <v>16</v>
      </c>
      <c r="B810" s="1">
        <v>1988</v>
      </c>
      <c r="C810" s="1">
        <v>7</v>
      </c>
      <c r="D810" s="1">
        <v>9</v>
      </c>
      <c r="V810" s="1">
        <v>0</v>
      </c>
      <c r="W810" s="11">
        <v>0.68397626112759646</v>
      </c>
      <c r="X810" s="1">
        <v>15</v>
      </c>
      <c r="Y810" s="1">
        <v>1.3333333333333333</v>
      </c>
      <c r="Z810" s="1">
        <v>12</v>
      </c>
      <c r="AA810" s="1">
        <v>0.65217391304347827</v>
      </c>
      <c r="AB810" s="1">
        <v>20</v>
      </c>
      <c r="AC810" s="1">
        <v>0</v>
      </c>
      <c r="AD810" s="1">
        <v>1.7142857142857142</v>
      </c>
      <c r="AE810" s="1">
        <v>110.1</v>
      </c>
      <c r="AF810" s="5"/>
    </row>
    <row r="811" spans="1:32" ht="15" customHeight="1" x14ac:dyDescent="0.2">
      <c r="A811" t="s">
        <v>16</v>
      </c>
      <c r="B811" s="1">
        <v>1989</v>
      </c>
      <c r="C811" s="1">
        <v>8</v>
      </c>
      <c r="D811" s="1">
        <v>8</v>
      </c>
      <c r="V811" s="1">
        <v>0</v>
      </c>
      <c r="W811" s="11">
        <v>0.67563739376770537</v>
      </c>
      <c r="X811" s="1">
        <v>15</v>
      </c>
      <c r="Y811" s="1">
        <v>1.3333333333333333</v>
      </c>
      <c r="Z811" s="1">
        <v>12</v>
      </c>
      <c r="AA811" s="1">
        <v>0.625</v>
      </c>
      <c r="AB811" s="1">
        <v>20</v>
      </c>
      <c r="AC811" s="1">
        <v>0</v>
      </c>
      <c r="AD811" s="1">
        <v>1.7142857142857142</v>
      </c>
      <c r="AE811" s="1">
        <v>110.1</v>
      </c>
      <c r="AF811" s="5"/>
    </row>
    <row r="812" spans="1:32" ht="15" customHeight="1" x14ac:dyDescent="0.2">
      <c r="A812" t="s">
        <v>16</v>
      </c>
      <c r="B812" s="1">
        <v>1990</v>
      </c>
      <c r="C812" s="1">
        <v>2</v>
      </c>
      <c r="D812" s="1">
        <v>4</v>
      </c>
      <c r="F812">
        <v>1</v>
      </c>
      <c r="G812">
        <v>1</v>
      </c>
      <c r="H812">
        <v>1</v>
      </c>
      <c r="I812">
        <v>1</v>
      </c>
      <c r="J812">
        <v>3</v>
      </c>
      <c r="L812">
        <v>1</v>
      </c>
      <c r="V812" s="1">
        <v>2.6</v>
      </c>
      <c r="W812" s="11">
        <v>0.66991643454038996</v>
      </c>
      <c r="X812" s="1">
        <v>15</v>
      </c>
      <c r="Y812" s="1">
        <v>1.3125</v>
      </c>
      <c r="Z812" s="1">
        <v>12</v>
      </c>
      <c r="AA812" s="1">
        <v>0.64</v>
      </c>
      <c r="AB812" s="1">
        <v>20</v>
      </c>
      <c r="AC812" s="1">
        <v>0</v>
      </c>
      <c r="AD812" s="1">
        <v>1.7</v>
      </c>
      <c r="AE812" s="1">
        <v>112.69999999999999</v>
      </c>
      <c r="AF812" s="5"/>
    </row>
    <row r="813" spans="1:32" ht="15" customHeight="1" x14ac:dyDescent="0.2">
      <c r="A813" t="s">
        <v>16</v>
      </c>
      <c r="B813" s="1">
        <v>1991</v>
      </c>
      <c r="C813" s="1">
        <v>9</v>
      </c>
      <c r="D813" s="1">
        <v>7</v>
      </c>
      <c r="F813">
        <v>1</v>
      </c>
      <c r="H813">
        <v>0</v>
      </c>
      <c r="I813">
        <v>1</v>
      </c>
      <c r="J813">
        <v>1</v>
      </c>
      <c r="V813" s="1">
        <v>0</v>
      </c>
      <c r="W813" s="11">
        <v>0.66533333333333333</v>
      </c>
      <c r="X813" s="1">
        <v>15</v>
      </c>
      <c r="Y813" s="1">
        <v>1.2352941176470589</v>
      </c>
      <c r="Z813" s="1">
        <v>10</v>
      </c>
      <c r="AA813" s="1">
        <v>0.65384615384615385</v>
      </c>
      <c r="AB813" s="1">
        <v>20</v>
      </c>
      <c r="AC813" s="1">
        <v>0</v>
      </c>
      <c r="AD813" s="1">
        <v>1.6774193548387097</v>
      </c>
      <c r="AE813" s="1">
        <v>110.69999999999999</v>
      </c>
      <c r="AF813" s="5"/>
    </row>
    <row r="814" spans="1:32" ht="15" customHeight="1" x14ac:dyDescent="0.2">
      <c r="A814" t="s">
        <v>16</v>
      </c>
      <c r="B814" s="1">
        <v>1992</v>
      </c>
      <c r="C814" s="1">
        <v>7</v>
      </c>
      <c r="D814" s="1">
        <v>9</v>
      </c>
      <c r="V814" s="1">
        <v>0</v>
      </c>
      <c r="W814" s="11">
        <v>0.65601023017902815</v>
      </c>
      <c r="X814" s="1">
        <v>15</v>
      </c>
      <c r="Y814" s="1">
        <v>1.2352941176470589</v>
      </c>
      <c r="Z814" s="1">
        <v>10</v>
      </c>
      <c r="AA814" s="1">
        <v>0.62962962962962965</v>
      </c>
      <c r="AB814" s="1">
        <v>20</v>
      </c>
      <c r="AC814" s="1">
        <v>0</v>
      </c>
      <c r="AD814" s="1">
        <v>1.6774193548387097</v>
      </c>
      <c r="AE814" s="1">
        <v>110.69999999999999</v>
      </c>
      <c r="AF814" s="5"/>
    </row>
    <row r="815" spans="1:32" ht="15" customHeight="1" x14ac:dyDescent="0.2">
      <c r="A815" t="s">
        <v>16</v>
      </c>
      <c r="B815" s="1">
        <v>1993</v>
      </c>
      <c r="C815" s="1">
        <v>10</v>
      </c>
      <c r="D815" s="1">
        <v>6</v>
      </c>
      <c r="F815">
        <v>1</v>
      </c>
      <c r="H815">
        <v>1</v>
      </c>
      <c r="I815">
        <v>1</v>
      </c>
      <c r="J815">
        <v>2</v>
      </c>
      <c r="V815" s="1">
        <v>0.5</v>
      </c>
      <c r="W815" s="11">
        <v>0.65479115479115479</v>
      </c>
      <c r="X815" s="1">
        <v>15</v>
      </c>
      <c r="Y815" s="1">
        <v>1.2222222222222223</v>
      </c>
      <c r="Z815" s="1">
        <v>10</v>
      </c>
      <c r="AA815" s="1">
        <v>0.6428571428571429</v>
      </c>
      <c r="AB815" s="1">
        <v>20</v>
      </c>
      <c r="AC815" s="1">
        <v>0</v>
      </c>
      <c r="AD815" s="1">
        <v>1.6875</v>
      </c>
      <c r="AE815" s="1">
        <v>111.19999999999999</v>
      </c>
      <c r="AF815" s="5"/>
    </row>
    <row r="816" spans="1:32" ht="15" customHeight="1" x14ac:dyDescent="0.2">
      <c r="A816" t="s">
        <v>16</v>
      </c>
      <c r="B816" s="1">
        <v>1994</v>
      </c>
      <c r="C816" s="1">
        <v>9</v>
      </c>
      <c r="D816" s="1">
        <v>7</v>
      </c>
      <c r="V816" s="1">
        <v>0</v>
      </c>
      <c r="W816" s="11">
        <v>0.65130023640661938</v>
      </c>
      <c r="X816" s="1">
        <v>15</v>
      </c>
      <c r="Y816" s="1">
        <v>1.2222222222222223</v>
      </c>
      <c r="Z816" s="1">
        <v>10</v>
      </c>
      <c r="AA816" s="1">
        <v>0.62068965517241381</v>
      </c>
      <c r="AB816" s="1">
        <v>20</v>
      </c>
      <c r="AC816" s="1">
        <v>0</v>
      </c>
      <c r="AD816" s="1">
        <v>1.6875</v>
      </c>
      <c r="AE816" s="1">
        <v>111.19999999999999</v>
      </c>
      <c r="AF816" s="5"/>
    </row>
    <row r="817" spans="1:32" ht="15" customHeight="1" x14ac:dyDescent="0.2">
      <c r="A817" t="s">
        <v>16</v>
      </c>
      <c r="B817" s="1">
        <v>1995</v>
      </c>
      <c r="C817" s="1">
        <v>8</v>
      </c>
      <c r="D817" s="1">
        <v>8</v>
      </c>
      <c r="V817" s="1">
        <v>0</v>
      </c>
      <c r="W817" s="11">
        <v>0.64578587699316625</v>
      </c>
      <c r="X817" s="1">
        <v>15</v>
      </c>
      <c r="Y817" s="1">
        <v>1.2222222222222223</v>
      </c>
      <c r="Z817" s="1">
        <v>10</v>
      </c>
      <c r="AA817" s="1">
        <v>0.6</v>
      </c>
      <c r="AB817" s="1">
        <v>20</v>
      </c>
      <c r="AC817" s="1">
        <v>0</v>
      </c>
      <c r="AD817" s="1">
        <v>1.6875</v>
      </c>
      <c r="AE817" s="1">
        <v>111.19999999999999</v>
      </c>
      <c r="AF817" s="5"/>
    </row>
    <row r="818" spans="1:32" ht="15" customHeight="1" x14ac:dyDescent="0.2">
      <c r="A818" t="s">
        <v>16</v>
      </c>
      <c r="B818" s="1">
        <v>1996</v>
      </c>
      <c r="C818" s="1">
        <v>7</v>
      </c>
      <c r="D818" s="1">
        <v>9</v>
      </c>
      <c r="V818" s="1">
        <v>0</v>
      </c>
      <c r="W818" s="11">
        <v>0.63846153846153841</v>
      </c>
      <c r="X818" s="1">
        <v>15</v>
      </c>
      <c r="Y818" s="1">
        <v>1.2222222222222223</v>
      </c>
      <c r="Z818" s="1">
        <v>10</v>
      </c>
      <c r="AA818" s="1">
        <v>0.58064516129032262</v>
      </c>
      <c r="AB818" s="1">
        <v>17.5</v>
      </c>
      <c r="AC818" s="1">
        <v>0</v>
      </c>
      <c r="AD818" s="1">
        <v>1.6875</v>
      </c>
      <c r="AE818" s="1">
        <v>108.69999999999999</v>
      </c>
      <c r="AF818" s="5"/>
    </row>
    <row r="819" spans="1:32" ht="15" customHeight="1" x14ac:dyDescent="0.2">
      <c r="A819" t="s">
        <v>16</v>
      </c>
      <c r="B819" s="1">
        <v>1997</v>
      </c>
      <c r="C819" s="1">
        <v>4</v>
      </c>
      <c r="D819" s="1">
        <v>12</v>
      </c>
      <c r="V819" s="1">
        <v>0</v>
      </c>
      <c r="W819" s="11">
        <v>0.62526539278131632</v>
      </c>
      <c r="X819" s="1">
        <v>15</v>
      </c>
      <c r="Y819" s="1">
        <v>1.2222222222222223</v>
      </c>
      <c r="Z819" s="1">
        <v>10</v>
      </c>
      <c r="AA819" s="1">
        <v>0.5625</v>
      </c>
      <c r="AB819" s="1">
        <v>17.5</v>
      </c>
      <c r="AC819" s="1">
        <v>0</v>
      </c>
      <c r="AD819" s="1">
        <v>1.6875</v>
      </c>
      <c r="AE819" s="1">
        <v>108.69999999999999</v>
      </c>
      <c r="AF819" s="5"/>
    </row>
    <row r="820" spans="1:32" ht="15" customHeight="1" x14ac:dyDescent="0.2">
      <c r="A820" t="s">
        <v>16</v>
      </c>
      <c r="B820" s="1">
        <v>1998</v>
      </c>
      <c r="C820" s="1">
        <v>8</v>
      </c>
      <c r="D820" s="1">
        <v>8</v>
      </c>
      <c r="S820">
        <v>1</v>
      </c>
      <c r="V820" s="1">
        <v>0.1</v>
      </c>
      <c r="W820" s="11">
        <v>0.62114989733059545</v>
      </c>
      <c r="X820" s="1">
        <v>15</v>
      </c>
      <c r="Y820" s="1">
        <v>1.2222222222222223</v>
      </c>
      <c r="Z820" s="1">
        <v>10</v>
      </c>
      <c r="AA820" s="1">
        <v>0.54545454545454541</v>
      </c>
      <c r="AB820" s="1">
        <v>15</v>
      </c>
      <c r="AC820" s="1">
        <v>0</v>
      </c>
      <c r="AD820" s="1">
        <v>1.6875</v>
      </c>
      <c r="AE820" s="1">
        <v>106.29999999999998</v>
      </c>
      <c r="AF820" s="5"/>
    </row>
    <row r="821" spans="1:32" ht="15" customHeight="1" x14ac:dyDescent="0.2">
      <c r="A821" t="s">
        <v>16</v>
      </c>
      <c r="B821" s="1">
        <v>1999</v>
      </c>
      <c r="C821" s="1">
        <v>8</v>
      </c>
      <c r="D821" s="1">
        <v>8</v>
      </c>
      <c r="V821" s="1">
        <v>0</v>
      </c>
      <c r="W821" s="11">
        <v>0.61729622266401596</v>
      </c>
      <c r="X821" s="1">
        <v>15</v>
      </c>
      <c r="Y821" s="1">
        <v>1.2222222222222223</v>
      </c>
      <c r="Z821" s="1">
        <v>10</v>
      </c>
      <c r="AA821" s="1">
        <v>0.52941176470588236</v>
      </c>
      <c r="AB821" s="1">
        <v>15</v>
      </c>
      <c r="AC821" s="1">
        <v>0</v>
      </c>
      <c r="AD821" s="1">
        <v>1.6875</v>
      </c>
      <c r="AE821" s="1">
        <v>106.29999999999998</v>
      </c>
      <c r="AF821" s="5"/>
    </row>
    <row r="822" spans="1:32" ht="15" customHeight="1" x14ac:dyDescent="0.2">
      <c r="A822" t="s">
        <v>16</v>
      </c>
      <c r="B822" s="1">
        <v>2000</v>
      </c>
      <c r="C822" s="1">
        <v>12</v>
      </c>
      <c r="D822" s="1">
        <v>4</v>
      </c>
      <c r="F822" s="1">
        <v>1</v>
      </c>
      <c r="G822">
        <v>1</v>
      </c>
      <c r="H822" s="1">
        <v>1</v>
      </c>
      <c r="I822" s="1">
        <v>1</v>
      </c>
      <c r="J822" s="1">
        <v>3</v>
      </c>
      <c r="L822">
        <v>1</v>
      </c>
      <c r="V822" s="1">
        <v>2.6</v>
      </c>
      <c r="W822" s="11">
        <v>0.62138728323699421</v>
      </c>
      <c r="X822" s="1">
        <v>15</v>
      </c>
      <c r="Y822" s="1">
        <v>1.2105263157894737</v>
      </c>
      <c r="Z822" s="1">
        <v>10</v>
      </c>
      <c r="AA822" s="1">
        <v>0.54285714285714282</v>
      </c>
      <c r="AB822" s="1">
        <v>15</v>
      </c>
      <c r="AC822" s="1">
        <v>0</v>
      </c>
      <c r="AD822" s="1">
        <v>1.6764705882352942</v>
      </c>
      <c r="AE822" s="1">
        <v>108.89999999999998</v>
      </c>
      <c r="AF822" s="5"/>
    </row>
    <row r="823" spans="1:32" ht="15" customHeight="1" x14ac:dyDescent="0.2">
      <c r="A823" t="s">
        <v>16</v>
      </c>
      <c r="B823" s="1">
        <v>2001</v>
      </c>
      <c r="C823" s="1">
        <v>10</v>
      </c>
      <c r="D823" s="1">
        <v>6</v>
      </c>
      <c r="F823">
        <v>1</v>
      </c>
      <c r="G823">
        <v>1</v>
      </c>
      <c r="H823">
        <v>1</v>
      </c>
      <c r="I823">
        <v>1</v>
      </c>
      <c r="J823">
        <v>2</v>
      </c>
      <c r="V823" s="1">
        <v>0.6</v>
      </c>
      <c r="W823" s="11">
        <v>0.62149532710280375</v>
      </c>
      <c r="X823" s="1">
        <v>15</v>
      </c>
      <c r="Y823" s="1">
        <v>1.2</v>
      </c>
      <c r="Z823" s="1">
        <v>10</v>
      </c>
      <c r="AA823" s="1">
        <v>0.55555555555555558</v>
      </c>
      <c r="AB823" s="1">
        <v>17.5</v>
      </c>
      <c r="AC823" s="1">
        <v>0</v>
      </c>
      <c r="AD823" s="1">
        <v>1.6388888888888888</v>
      </c>
      <c r="AE823" s="1">
        <v>111.99999999999997</v>
      </c>
      <c r="AF823" s="5"/>
    </row>
    <row r="824" spans="1:32" ht="15" customHeight="1" x14ac:dyDescent="0.2">
      <c r="A824" t="s">
        <v>16</v>
      </c>
      <c r="B824" s="1">
        <v>2002</v>
      </c>
      <c r="C824" s="1">
        <v>11</v>
      </c>
      <c r="D824" s="1">
        <v>5</v>
      </c>
      <c r="F824">
        <v>1</v>
      </c>
      <c r="G824">
        <v>1</v>
      </c>
      <c r="H824">
        <v>2</v>
      </c>
      <c r="I824">
        <v>1</v>
      </c>
      <c r="J824">
        <v>4</v>
      </c>
      <c r="K824">
        <v>1</v>
      </c>
      <c r="N824">
        <v>1</v>
      </c>
      <c r="O824">
        <v>1</v>
      </c>
      <c r="V824" s="1">
        <v>6.1</v>
      </c>
      <c r="W824" s="11">
        <v>0.62341197822141559</v>
      </c>
      <c r="X824" s="1">
        <v>15</v>
      </c>
      <c r="Y824" s="1">
        <v>1.2380952380952381</v>
      </c>
      <c r="Z824" s="1">
        <v>10</v>
      </c>
      <c r="AA824" s="1">
        <v>0.56756756756756754</v>
      </c>
      <c r="AB824" s="1">
        <v>17.5</v>
      </c>
      <c r="AC824" s="1">
        <v>0</v>
      </c>
      <c r="AD824" s="1">
        <v>1.6842105263157894</v>
      </c>
      <c r="AE824" s="1">
        <v>118.09999999999997</v>
      </c>
      <c r="AF824" s="5"/>
    </row>
    <row r="825" spans="1:32" ht="15" customHeight="1" x14ac:dyDescent="0.2">
      <c r="A825" t="s">
        <v>16</v>
      </c>
      <c r="B825" s="1">
        <v>2003</v>
      </c>
      <c r="C825" s="1">
        <v>4</v>
      </c>
      <c r="D825" s="1">
        <v>12</v>
      </c>
      <c r="V825" s="1">
        <v>0</v>
      </c>
      <c r="W825" s="11">
        <v>0.6128747795414462</v>
      </c>
      <c r="X825" s="1">
        <v>15</v>
      </c>
      <c r="Y825" s="1">
        <v>1.2380952380952381</v>
      </c>
      <c r="Z825" s="1">
        <v>10</v>
      </c>
      <c r="AA825" s="1">
        <v>0.55263157894736847</v>
      </c>
      <c r="AB825" s="1">
        <v>17.5</v>
      </c>
      <c r="AC825" s="1">
        <v>0</v>
      </c>
      <c r="AD825" s="1">
        <v>1.6842105263157894</v>
      </c>
      <c r="AE825" s="1">
        <v>118.09999999999997</v>
      </c>
      <c r="AF825" s="5"/>
    </row>
    <row r="826" spans="1:32" ht="15" customHeight="1" x14ac:dyDescent="0.2">
      <c r="A826" t="s">
        <v>16</v>
      </c>
      <c r="B826" s="1">
        <v>2004</v>
      </c>
      <c r="C826" s="1">
        <v>5</v>
      </c>
      <c r="D826" s="1">
        <v>11</v>
      </c>
      <c r="V826" s="1">
        <v>0</v>
      </c>
      <c r="W826" s="11">
        <v>0.60463121783876506</v>
      </c>
      <c r="X826" s="1">
        <v>15</v>
      </c>
      <c r="Y826" s="1">
        <v>1.2380952380952381</v>
      </c>
      <c r="Z826" s="1">
        <v>10</v>
      </c>
      <c r="AA826" s="1">
        <v>0.53846153846153844</v>
      </c>
      <c r="AB826" s="1">
        <v>15</v>
      </c>
      <c r="AC826" s="1">
        <v>0</v>
      </c>
      <c r="AD826" s="1">
        <v>1.6842105263157894</v>
      </c>
      <c r="AE826" s="1">
        <v>115.59999999999997</v>
      </c>
      <c r="AF826" s="5"/>
    </row>
    <row r="827" spans="1:32" ht="15" customHeight="1" x14ac:dyDescent="0.2">
      <c r="A827" t="s">
        <v>16</v>
      </c>
      <c r="B827" s="1">
        <v>2005</v>
      </c>
      <c r="C827" s="1">
        <v>4</v>
      </c>
      <c r="D827" s="1">
        <v>12</v>
      </c>
      <c r="F827" s="1"/>
      <c r="H827" s="1"/>
      <c r="I827" s="1"/>
      <c r="J827" s="1"/>
      <c r="V827" s="1">
        <v>0</v>
      </c>
      <c r="W827" s="11">
        <v>0.59515859766277124</v>
      </c>
      <c r="X827" s="1">
        <v>13.75</v>
      </c>
      <c r="Y827" s="1">
        <v>1.2380952380952381</v>
      </c>
      <c r="Z827" s="1">
        <v>10</v>
      </c>
      <c r="AA827" s="1">
        <v>0.52500000000000002</v>
      </c>
      <c r="AB827" s="1">
        <v>15</v>
      </c>
      <c r="AC827" s="1">
        <v>0</v>
      </c>
      <c r="AD827" s="1">
        <v>1.6842105263157894</v>
      </c>
      <c r="AE827" s="1">
        <v>114.34999999999997</v>
      </c>
      <c r="AF827" s="5"/>
    </row>
    <row r="828" spans="1:32" ht="15" customHeight="1" x14ac:dyDescent="0.2">
      <c r="A828" t="s">
        <v>16</v>
      </c>
      <c r="B828" s="1">
        <v>2006</v>
      </c>
      <c r="C828" s="1">
        <v>2</v>
      </c>
      <c r="D828" s="1">
        <v>14</v>
      </c>
      <c r="V828" s="1">
        <v>0</v>
      </c>
      <c r="W828" s="11">
        <v>0.58292682926829265</v>
      </c>
      <c r="X828" s="1">
        <v>13.75</v>
      </c>
      <c r="Y828" s="1">
        <v>1.2380952380952381</v>
      </c>
      <c r="Z828" s="1">
        <v>10</v>
      </c>
      <c r="AA828" s="1">
        <v>0.51219512195121952</v>
      </c>
      <c r="AB828" s="1">
        <v>15</v>
      </c>
      <c r="AC828" s="1">
        <v>0</v>
      </c>
      <c r="AD828" s="1">
        <v>1.6842105263157894</v>
      </c>
      <c r="AE828" s="1">
        <v>114.34999999999997</v>
      </c>
      <c r="AF828" s="5"/>
    </row>
    <row r="829" spans="1:32" ht="15" customHeight="1" x14ac:dyDescent="0.2">
      <c r="A829" t="s">
        <v>16</v>
      </c>
      <c r="B829" s="1">
        <v>2007</v>
      </c>
      <c r="C829" s="1">
        <v>4</v>
      </c>
      <c r="D829" s="1">
        <v>12</v>
      </c>
      <c r="E829" s="1"/>
      <c r="F829" s="1"/>
      <c r="G829" s="1"/>
      <c r="H829" s="1"/>
      <c r="I829" s="1"/>
      <c r="J829" s="1"/>
      <c r="L829" s="1"/>
      <c r="Q829" s="1"/>
      <c r="T829" s="1"/>
      <c r="V829" s="1">
        <v>0</v>
      </c>
      <c r="W829" s="11">
        <v>0.57448494453248811</v>
      </c>
      <c r="X829" s="1">
        <v>12.5</v>
      </c>
      <c r="Y829" s="1">
        <v>1.2380952380952381</v>
      </c>
      <c r="Z829" s="1">
        <v>10</v>
      </c>
      <c r="AA829" s="1">
        <v>0.5</v>
      </c>
      <c r="AB829" s="1">
        <v>15</v>
      </c>
      <c r="AC829" s="1">
        <v>0</v>
      </c>
      <c r="AD829" s="1">
        <v>1.6842105263157894</v>
      </c>
      <c r="AE829" s="1">
        <v>113.09999999999997</v>
      </c>
      <c r="AF829" s="5"/>
    </row>
    <row r="830" spans="1:32" ht="15" customHeight="1" x14ac:dyDescent="0.2">
      <c r="A830" t="s">
        <v>16</v>
      </c>
      <c r="B830" s="1">
        <v>2008</v>
      </c>
      <c r="C830" s="1">
        <v>5</v>
      </c>
      <c r="D830" s="1">
        <v>11</v>
      </c>
      <c r="E830" s="1"/>
      <c r="Q830" s="1"/>
      <c r="V830" s="1">
        <v>0</v>
      </c>
      <c r="W830" s="11">
        <v>0.56800618238021638</v>
      </c>
      <c r="X830" s="1">
        <v>12.5</v>
      </c>
      <c r="Y830" s="1">
        <v>1.2380952380952381</v>
      </c>
      <c r="Z830" s="1">
        <v>10</v>
      </c>
      <c r="AA830" s="1">
        <v>0.48837209302325579</v>
      </c>
      <c r="AB830" s="1">
        <v>12</v>
      </c>
      <c r="AC830" s="1">
        <v>0</v>
      </c>
      <c r="AD830" s="1">
        <v>1.6842105263157894</v>
      </c>
      <c r="AE830" s="1">
        <v>110.09999999999997</v>
      </c>
      <c r="AF830" s="5"/>
    </row>
    <row r="831" spans="1:32" ht="15" customHeight="1" x14ac:dyDescent="0.2">
      <c r="A831" t="s">
        <v>16</v>
      </c>
      <c r="B831" s="1">
        <v>2009</v>
      </c>
      <c r="C831" s="1">
        <v>5</v>
      </c>
      <c r="D831" s="1">
        <v>11</v>
      </c>
      <c r="F831" s="1"/>
      <c r="G831" s="1"/>
      <c r="H831" s="1"/>
      <c r="I831" s="1"/>
      <c r="J831" s="1"/>
      <c r="O831" s="1"/>
      <c r="V831" s="1">
        <v>0</v>
      </c>
      <c r="W831" s="11">
        <v>0.56184012066365008</v>
      </c>
      <c r="X831" s="1">
        <v>12.5</v>
      </c>
      <c r="Y831" s="1">
        <v>1.2380952380952381</v>
      </c>
      <c r="Z831" s="1">
        <v>10</v>
      </c>
      <c r="AA831" s="1">
        <v>0.47727272727272729</v>
      </c>
      <c r="AB831" s="1">
        <v>12</v>
      </c>
      <c r="AC831" s="1">
        <v>0</v>
      </c>
      <c r="AD831" s="1">
        <v>1.6842105263157894</v>
      </c>
      <c r="AE831" s="1">
        <v>110.09999999999997</v>
      </c>
      <c r="AF831" s="5"/>
    </row>
    <row r="832" spans="1:32" ht="15" customHeight="1" x14ac:dyDescent="0.2">
      <c r="A832" t="s">
        <v>16</v>
      </c>
      <c r="B832" s="1">
        <v>2010</v>
      </c>
      <c r="C832" s="1">
        <v>8</v>
      </c>
      <c r="D832" s="1">
        <v>8</v>
      </c>
      <c r="E832" s="1"/>
      <c r="V832" s="1">
        <v>0</v>
      </c>
      <c r="W832" s="11">
        <v>0.56038291605301915</v>
      </c>
      <c r="X832" s="1">
        <v>12.5</v>
      </c>
      <c r="Y832" s="1">
        <v>1.2380952380952381</v>
      </c>
      <c r="Z832" s="1">
        <v>10</v>
      </c>
      <c r="AA832" s="1">
        <v>0.46666666666666667</v>
      </c>
      <c r="AB832" s="1">
        <v>12</v>
      </c>
      <c r="AC832" s="1">
        <v>0</v>
      </c>
      <c r="AD832" s="1">
        <v>1.6842105263157894</v>
      </c>
      <c r="AE832" s="1">
        <v>110.09999999999997</v>
      </c>
      <c r="AF832" s="5"/>
    </row>
    <row r="833" spans="1:32" ht="15" customHeight="1" x14ac:dyDescent="0.2">
      <c r="A833" t="s">
        <v>16</v>
      </c>
      <c r="B833" s="1">
        <v>2011</v>
      </c>
      <c r="C833" s="1">
        <v>8</v>
      </c>
      <c r="D833" s="1">
        <v>8</v>
      </c>
      <c r="E833" s="1"/>
      <c r="S833" s="1"/>
      <c r="V833" s="1">
        <v>0</v>
      </c>
      <c r="W833" s="11">
        <v>0.55899280575539567</v>
      </c>
      <c r="X833" s="1">
        <v>12.5</v>
      </c>
      <c r="Y833" s="1">
        <v>1.2380952380952381</v>
      </c>
      <c r="Z833" s="1">
        <v>10</v>
      </c>
      <c r="AA833" s="1">
        <v>0.45652173913043476</v>
      </c>
      <c r="AB833" s="1">
        <v>12</v>
      </c>
      <c r="AC833" s="1">
        <v>0</v>
      </c>
      <c r="AD833" s="1">
        <v>1.6842105263157894</v>
      </c>
      <c r="AE833" s="1">
        <v>110.09999999999997</v>
      </c>
      <c r="AF833" s="5"/>
    </row>
    <row r="834" spans="1:32" ht="15" customHeight="1" x14ac:dyDescent="0.2">
      <c r="A834" t="s">
        <v>16</v>
      </c>
      <c r="B834" s="1">
        <v>2012</v>
      </c>
      <c r="C834" s="1">
        <v>4</v>
      </c>
      <c r="D834" s="1">
        <v>12</v>
      </c>
      <c r="E834" s="1"/>
      <c r="V834" s="1">
        <v>0</v>
      </c>
      <c r="W834" s="11">
        <v>0.5520393811533052</v>
      </c>
      <c r="X834" s="1">
        <v>12.5</v>
      </c>
      <c r="Y834" s="1">
        <v>1.2380952380952381</v>
      </c>
      <c r="Z834" s="1">
        <v>10</v>
      </c>
      <c r="AA834" s="1">
        <v>0.44680851063829785</v>
      </c>
      <c r="AB834" s="1">
        <v>10</v>
      </c>
      <c r="AC834" s="1">
        <v>0</v>
      </c>
      <c r="AD834" s="1">
        <v>1.6842105263157894</v>
      </c>
      <c r="AE834" s="1">
        <v>108.09999999999997</v>
      </c>
      <c r="AF834" s="5"/>
    </row>
    <row r="835" spans="1:32" ht="15" customHeight="1" x14ac:dyDescent="0.2">
      <c r="A835" t="s">
        <v>16</v>
      </c>
      <c r="B835" s="1">
        <v>2013</v>
      </c>
      <c r="C835" s="1">
        <v>4</v>
      </c>
      <c r="D835" s="1">
        <v>12</v>
      </c>
      <c r="F835" s="1"/>
      <c r="G835" s="1"/>
      <c r="H835" s="1"/>
      <c r="I835" s="1"/>
      <c r="J835" s="1"/>
      <c r="T835" s="1"/>
      <c r="V835" s="1">
        <v>0</v>
      </c>
      <c r="W835" s="11">
        <v>0.5453920220082531</v>
      </c>
      <c r="X835" s="1">
        <v>11.25</v>
      </c>
      <c r="Y835" s="1">
        <v>1.2380952380952381</v>
      </c>
      <c r="Z835" s="1">
        <v>10</v>
      </c>
      <c r="AA835" s="1">
        <v>0.4375</v>
      </c>
      <c r="AB835" s="1">
        <v>10</v>
      </c>
      <c r="AC835" s="1">
        <v>0</v>
      </c>
      <c r="AD835" s="1">
        <v>1.6842105263157894</v>
      </c>
      <c r="AE835" s="1">
        <v>106.84999999999997</v>
      </c>
      <c r="AF835" s="5"/>
    </row>
    <row r="836" spans="1:32" ht="15" customHeight="1" x14ac:dyDescent="0.2">
      <c r="A836" t="s">
        <v>16</v>
      </c>
      <c r="B836" s="1">
        <v>2014</v>
      </c>
      <c r="C836" s="1">
        <v>3</v>
      </c>
      <c r="D836" s="1">
        <v>13</v>
      </c>
      <c r="F836" s="1"/>
      <c r="G836" s="1"/>
      <c r="H836" s="1"/>
      <c r="I836" s="1"/>
      <c r="J836" s="1"/>
      <c r="L836" s="1"/>
      <c r="V836" s="1">
        <v>0</v>
      </c>
      <c r="W836" s="11">
        <v>0.53768506056527587</v>
      </c>
      <c r="X836" s="1">
        <v>11.25</v>
      </c>
      <c r="Y836" s="1">
        <v>1.2380952380952381</v>
      </c>
      <c r="Z836" s="1">
        <v>10</v>
      </c>
      <c r="AA836" s="1">
        <v>0.42857142857142855</v>
      </c>
      <c r="AB836" s="1">
        <v>10</v>
      </c>
      <c r="AC836" s="1">
        <v>0</v>
      </c>
      <c r="AD836" s="1">
        <v>1.6842105263157894</v>
      </c>
      <c r="AE836" s="1">
        <v>106.84999999999997</v>
      </c>
      <c r="AF836" s="5"/>
    </row>
    <row r="837" spans="1:32" ht="15" customHeight="1" x14ac:dyDescent="0.2">
      <c r="A837" t="s">
        <v>16</v>
      </c>
      <c r="B837" s="1">
        <v>2015</v>
      </c>
      <c r="C837" s="1">
        <v>7</v>
      </c>
      <c r="D837" s="1">
        <v>9</v>
      </c>
      <c r="F837" s="1"/>
      <c r="G837" s="1"/>
      <c r="H837" s="1"/>
      <c r="I837" s="1"/>
      <c r="J837" s="1"/>
      <c r="L837" s="1"/>
      <c r="Q837" s="1"/>
      <c r="V837" s="1">
        <v>0</v>
      </c>
      <c r="W837" s="11">
        <v>0.53557312252964429</v>
      </c>
      <c r="X837" s="1">
        <v>11.25</v>
      </c>
      <c r="Y837" s="1">
        <v>1.2380952380952381</v>
      </c>
      <c r="Z837" s="1">
        <v>10</v>
      </c>
      <c r="AA837" s="1">
        <v>0.42</v>
      </c>
      <c r="AB837" s="1">
        <v>10</v>
      </c>
      <c r="AC837" s="1">
        <v>0</v>
      </c>
      <c r="AD837" s="1">
        <v>1.6842105263157894</v>
      </c>
      <c r="AE837" s="1">
        <v>106.84999999999997</v>
      </c>
      <c r="AF837" s="5"/>
    </row>
    <row r="838" spans="1:32" ht="15" customHeight="1" x14ac:dyDescent="0.2">
      <c r="A838" t="s">
        <v>16</v>
      </c>
      <c r="B838" s="1">
        <v>2016</v>
      </c>
      <c r="C838" s="1">
        <v>12</v>
      </c>
      <c r="D838" s="1">
        <v>4</v>
      </c>
      <c r="E838" s="1"/>
      <c r="F838" s="1">
        <v>1</v>
      </c>
      <c r="G838" s="1"/>
      <c r="H838" s="1">
        <v>0</v>
      </c>
      <c r="I838" s="1">
        <v>1</v>
      </c>
      <c r="J838" s="1">
        <v>1</v>
      </c>
      <c r="L838" s="1"/>
      <c r="V838" s="1">
        <v>0</v>
      </c>
      <c r="W838" s="11">
        <v>0.54</v>
      </c>
      <c r="X838" s="1">
        <v>11.25</v>
      </c>
      <c r="Y838" s="1">
        <v>1.1818181818181819</v>
      </c>
      <c r="Z838" s="1">
        <v>10</v>
      </c>
      <c r="AA838" s="1">
        <v>0.43137254901960786</v>
      </c>
      <c r="AB838" s="1">
        <v>10</v>
      </c>
      <c r="AC838" s="1">
        <v>0</v>
      </c>
      <c r="AD838" s="1">
        <v>1.6666666666666667</v>
      </c>
      <c r="AE838" s="1">
        <v>106.84999999999997</v>
      </c>
      <c r="AF838" s="5"/>
    </row>
    <row r="839" spans="1:32" ht="15" customHeight="1" x14ac:dyDescent="0.2">
      <c r="A839" t="s">
        <v>16</v>
      </c>
      <c r="B839" s="1">
        <v>2017</v>
      </c>
      <c r="C839" s="1">
        <v>6</v>
      </c>
      <c r="D839" s="1">
        <v>10</v>
      </c>
      <c r="F839" s="1"/>
      <c r="G839" s="1"/>
      <c r="H839" s="1"/>
      <c r="I839" s="1"/>
      <c r="J839" s="1"/>
      <c r="V839" s="1">
        <v>0</v>
      </c>
      <c r="W839" s="11">
        <v>0.53666245259165613</v>
      </c>
      <c r="X839" s="1">
        <v>11.25</v>
      </c>
      <c r="Y839" s="1">
        <v>1.1818181818181819</v>
      </c>
      <c r="Z839" s="1">
        <v>10</v>
      </c>
      <c r="AA839" s="1">
        <v>0.42307692307692307</v>
      </c>
      <c r="AB839" s="1">
        <v>10</v>
      </c>
      <c r="AC839" s="1">
        <v>0</v>
      </c>
      <c r="AD839" s="1">
        <v>1.6666666666666667</v>
      </c>
      <c r="AE839" s="1">
        <v>106.84999999999997</v>
      </c>
      <c r="AF839" s="5"/>
    </row>
    <row r="840" spans="1:32" ht="15" customHeight="1" x14ac:dyDescent="0.2">
      <c r="A840" t="s">
        <v>16</v>
      </c>
      <c r="B840" s="1">
        <v>2018</v>
      </c>
      <c r="C840" s="1">
        <v>4</v>
      </c>
      <c r="D840" s="1">
        <v>12</v>
      </c>
      <c r="F840" s="1"/>
      <c r="G840" s="1"/>
      <c r="H840" s="1"/>
      <c r="I840" s="1"/>
      <c r="J840" s="1"/>
      <c r="L840" s="1"/>
      <c r="V840" s="1">
        <v>0</v>
      </c>
      <c r="W840" s="11">
        <v>0.53097893432465926</v>
      </c>
      <c r="X840" s="1">
        <v>11.25</v>
      </c>
      <c r="Y840" s="1">
        <v>1.1818181818181819</v>
      </c>
      <c r="Z840" s="1">
        <v>10</v>
      </c>
      <c r="AA840" s="1">
        <v>0.41509433962264153</v>
      </c>
      <c r="AB840" s="1">
        <v>10</v>
      </c>
      <c r="AC840" s="1">
        <v>0</v>
      </c>
      <c r="AD840" s="1">
        <v>1.6666666666666667</v>
      </c>
      <c r="AE840" s="1">
        <v>106.84999999999997</v>
      </c>
      <c r="AF840" s="5"/>
    </row>
    <row r="841" spans="1:32" ht="15" customHeight="1" x14ac:dyDescent="0.2">
      <c r="A841" t="s">
        <v>16</v>
      </c>
      <c r="B841" s="1">
        <v>2019</v>
      </c>
      <c r="C841" s="1">
        <v>7</v>
      </c>
      <c r="D841" s="1">
        <v>9</v>
      </c>
      <c r="F841" s="1"/>
      <c r="G841" s="1"/>
      <c r="H841" s="1"/>
      <c r="I841" s="1"/>
      <c r="J841" s="1"/>
      <c r="K841" s="1"/>
      <c r="N841" s="1"/>
      <c r="V841" s="1">
        <v>0</v>
      </c>
      <c r="W841" s="11">
        <v>0.52916160388821387</v>
      </c>
      <c r="X841" s="1">
        <v>11.25</v>
      </c>
      <c r="Y841" s="1">
        <v>1.1818181818181819</v>
      </c>
      <c r="Z841" s="1">
        <v>10</v>
      </c>
      <c r="AA841" s="1">
        <v>0.40740740740740738</v>
      </c>
      <c r="AB841" s="1">
        <v>10</v>
      </c>
      <c r="AC841" s="1">
        <v>0</v>
      </c>
      <c r="AD841" s="1">
        <v>1.6666666666666667</v>
      </c>
      <c r="AE841" s="1">
        <v>106.84999999999997</v>
      </c>
      <c r="AF841" s="5"/>
    </row>
    <row r="842" spans="1:32" ht="15" customHeight="1" x14ac:dyDescent="0.2">
      <c r="A842" t="s">
        <v>16</v>
      </c>
      <c r="B842" s="1">
        <v>2020</v>
      </c>
      <c r="C842" s="1">
        <v>8</v>
      </c>
      <c r="D842" s="1">
        <v>8</v>
      </c>
      <c r="F842" s="1"/>
      <c r="H842" s="1"/>
      <c r="I842" s="1"/>
      <c r="J842" s="1"/>
      <c r="V842" s="1">
        <v>0</v>
      </c>
      <c r="W842" s="11">
        <v>0.52860548271752084</v>
      </c>
      <c r="X842" s="1">
        <v>11.25</v>
      </c>
      <c r="Y842" s="1">
        <v>1.1818181818181819</v>
      </c>
      <c r="Z842" s="1">
        <v>10</v>
      </c>
      <c r="AA842" s="1">
        <v>0.4</v>
      </c>
      <c r="AB842" s="1">
        <v>10</v>
      </c>
      <c r="AC842" s="1">
        <v>0</v>
      </c>
      <c r="AD842" s="1">
        <v>1.6666666666666667</v>
      </c>
      <c r="AE842" s="1">
        <v>106.84999999999997</v>
      </c>
      <c r="AF842" s="5"/>
    </row>
    <row r="843" spans="1:32" ht="15" customHeight="1" x14ac:dyDescent="0.2">
      <c r="A843" t="s">
        <v>16</v>
      </c>
      <c r="B843" s="1">
        <v>2021</v>
      </c>
      <c r="C843" s="1">
        <v>10</v>
      </c>
      <c r="D843" s="1">
        <v>7</v>
      </c>
      <c r="F843">
        <v>1</v>
      </c>
      <c r="H843">
        <v>0</v>
      </c>
      <c r="I843">
        <v>1</v>
      </c>
      <c r="J843">
        <v>1</v>
      </c>
      <c r="V843" s="1">
        <v>0</v>
      </c>
      <c r="W843" s="11">
        <v>0.52978971962616828</v>
      </c>
      <c r="X843" s="1">
        <v>11.25</v>
      </c>
      <c r="Y843" s="1">
        <v>1.1304347826086956</v>
      </c>
      <c r="Z843" s="1">
        <v>10</v>
      </c>
      <c r="AA843" s="1">
        <v>0.4107142857142857</v>
      </c>
      <c r="AB843" s="1">
        <v>10</v>
      </c>
      <c r="AC843" s="1">
        <v>0</v>
      </c>
      <c r="AD843" s="1">
        <v>1.65</v>
      </c>
      <c r="AE843" s="1">
        <v>106.84999999999997</v>
      </c>
      <c r="AF843" s="5"/>
    </row>
    <row r="844" spans="1:32" ht="15" customHeight="1" x14ac:dyDescent="0.2">
      <c r="A844" t="s">
        <v>16</v>
      </c>
      <c r="B844" s="1">
        <v>2022</v>
      </c>
      <c r="C844" s="1">
        <v>6</v>
      </c>
      <c r="D844" s="1">
        <v>11</v>
      </c>
      <c r="V844" s="1">
        <v>0</v>
      </c>
      <c r="W844" s="11">
        <v>0.52634593356242843</v>
      </c>
      <c r="X844" s="1">
        <v>11.25</v>
      </c>
      <c r="Y844" s="1">
        <v>1.1304347826086956</v>
      </c>
      <c r="Z844" s="1">
        <v>10</v>
      </c>
      <c r="AA844" s="1">
        <v>0.40350877192982454</v>
      </c>
      <c r="AB844" s="1">
        <v>10</v>
      </c>
      <c r="AC844" s="1">
        <v>1</v>
      </c>
      <c r="AD844" s="1">
        <v>1.65</v>
      </c>
      <c r="AE844" s="1">
        <v>106.84999999999997</v>
      </c>
      <c r="AF844" s="5"/>
    </row>
    <row r="845" spans="1:32" ht="15" customHeight="1" x14ac:dyDescent="0.2">
      <c r="A845" t="s">
        <v>17</v>
      </c>
      <c r="B845" s="1">
        <v>1966</v>
      </c>
      <c r="C845" s="1">
        <v>8</v>
      </c>
      <c r="D845" s="1">
        <v>6</v>
      </c>
      <c r="F845" s="1"/>
      <c r="H845" s="1"/>
      <c r="I845" s="1"/>
      <c r="J845" s="1"/>
      <c r="R845" s="1"/>
      <c r="V845" s="1">
        <v>0</v>
      </c>
      <c r="W845" s="11">
        <v>0.5714285714285714</v>
      </c>
      <c r="X845" s="1">
        <v>12.5</v>
      </c>
      <c r="Y845" s="1">
        <v>0</v>
      </c>
      <c r="Z845" s="1">
        <v>0</v>
      </c>
      <c r="AA845" s="1">
        <v>0</v>
      </c>
      <c r="AB845" s="1">
        <v>0</v>
      </c>
      <c r="AC845" s="1">
        <v>0</v>
      </c>
      <c r="AD845" s="1">
        <v>0</v>
      </c>
      <c r="AE845" s="1">
        <v>12.5</v>
      </c>
      <c r="AF845" s="5"/>
    </row>
    <row r="846" spans="1:32" ht="15" customHeight="1" x14ac:dyDescent="0.2">
      <c r="A846" t="s">
        <v>17</v>
      </c>
      <c r="B846" s="1">
        <v>1967</v>
      </c>
      <c r="C846" s="1">
        <v>11</v>
      </c>
      <c r="D846" s="1">
        <v>1</v>
      </c>
      <c r="E846">
        <v>2</v>
      </c>
      <c r="F846" s="1">
        <v>1</v>
      </c>
      <c r="G846">
        <v>1</v>
      </c>
      <c r="H846" s="1">
        <v>0</v>
      </c>
      <c r="I846" s="1">
        <v>1</v>
      </c>
      <c r="J846" s="1">
        <v>3</v>
      </c>
      <c r="L846">
        <v>1</v>
      </c>
      <c r="Q846">
        <v>1</v>
      </c>
      <c r="T846">
        <v>1</v>
      </c>
      <c r="V846" s="1">
        <v>2.4500000000000002</v>
      </c>
      <c r="W846" s="11">
        <v>0.7142857142857143</v>
      </c>
      <c r="X846" s="1">
        <v>15</v>
      </c>
      <c r="Y846" s="1">
        <v>0</v>
      </c>
      <c r="Z846" s="1">
        <v>0</v>
      </c>
      <c r="AA846" s="1">
        <v>0.5</v>
      </c>
      <c r="AB846" s="1">
        <v>15</v>
      </c>
      <c r="AC846" s="1">
        <v>0</v>
      </c>
      <c r="AD846" s="1">
        <v>1.5</v>
      </c>
      <c r="AE846" s="1">
        <v>32.450000000000003</v>
      </c>
      <c r="AF846" s="5"/>
    </row>
    <row r="847" spans="1:32" ht="15" customHeight="1" x14ac:dyDescent="0.2">
      <c r="A847" t="s">
        <v>17</v>
      </c>
      <c r="B847" s="1">
        <v>1968</v>
      </c>
      <c r="C847" s="1">
        <v>10</v>
      </c>
      <c r="D847" s="1">
        <v>3</v>
      </c>
      <c r="E847">
        <v>1</v>
      </c>
      <c r="F847" s="1"/>
      <c r="G847" s="1"/>
      <c r="H847" s="1"/>
      <c r="I847" s="1"/>
      <c r="J847" s="1"/>
      <c r="L847" s="1"/>
      <c r="Q847">
        <v>1</v>
      </c>
      <c r="V847" s="1">
        <v>0.25</v>
      </c>
      <c r="W847" s="11">
        <v>0.72619047619047616</v>
      </c>
      <c r="X847" s="1">
        <v>15</v>
      </c>
      <c r="Y847" s="1">
        <v>0</v>
      </c>
      <c r="Z847" s="1">
        <v>0</v>
      </c>
      <c r="AA847" s="1">
        <v>0.33333333333333331</v>
      </c>
      <c r="AB847" s="1">
        <v>3</v>
      </c>
      <c r="AC847" s="1">
        <v>0</v>
      </c>
      <c r="AD847" s="1">
        <v>1.5</v>
      </c>
      <c r="AE847" s="1">
        <v>20.7</v>
      </c>
      <c r="AF847" s="5"/>
    </row>
    <row r="848" spans="1:32" ht="15" customHeight="1" x14ac:dyDescent="0.2">
      <c r="A848" t="s">
        <v>17</v>
      </c>
      <c r="B848" s="1">
        <v>1969</v>
      </c>
      <c r="C848" s="1">
        <v>11</v>
      </c>
      <c r="D848" s="1">
        <v>3</v>
      </c>
      <c r="F848" s="1">
        <v>1</v>
      </c>
      <c r="G848">
        <v>1</v>
      </c>
      <c r="H848" s="1">
        <v>0</v>
      </c>
      <c r="I848" s="1">
        <v>1</v>
      </c>
      <c r="J848" s="1">
        <v>2</v>
      </c>
      <c r="O848">
        <v>1</v>
      </c>
      <c r="P848" s="1"/>
      <c r="V848" s="1">
        <v>0.6</v>
      </c>
      <c r="W848" s="11">
        <v>0.7410714285714286</v>
      </c>
      <c r="X848" s="1">
        <v>15</v>
      </c>
      <c r="Y848" s="1">
        <v>0</v>
      </c>
      <c r="Z848" s="1">
        <v>0</v>
      </c>
      <c r="AA848" s="1">
        <v>0.5</v>
      </c>
      <c r="AB848" s="1">
        <v>15</v>
      </c>
      <c r="AC848" s="1">
        <v>0</v>
      </c>
      <c r="AD848" s="1">
        <v>1.25</v>
      </c>
      <c r="AE848" s="1">
        <v>33.299999999999997</v>
      </c>
      <c r="AF848" s="5"/>
    </row>
    <row r="849" spans="1:32" ht="15" customHeight="1" x14ac:dyDescent="0.2">
      <c r="A849" t="s">
        <v>17</v>
      </c>
      <c r="B849" s="1">
        <v>1970</v>
      </c>
      <c r="C849" s="1">
        <v>9</v>
      </c>
      <c r="D849" s="1">
        <v>4</v>
      </c>
      <c r="E849">
        <v>1</v>
      </c>
      <c r="V849" s="1">
        <v>0</v>
      </c>
      <c r="W849" s="11">
        <v>0.72857142857142854</v>
      </c>
      <c r="X849" s="1">
        <v>15</v>
      </c>
      <c r="Y849" s="1">
        <v>0</v>
      </c>
      <c r="Z849" s="1">
        <v>0</v>
      </c>
      <c r="AA849" s="1">
        <v>0.4</v>
      </c>
      <c r="AB849" s="1">
        <v>10</v>
      </c>
      <c r="AC849" s="1">
        <v>0</v>
      </c>
      <c r="AD849" s="1">
        <v>1.25</v>
      </c>
      <c r="AE849" s="1">
        <v>28.3</v>
      </c>
      <c r="AF849" s="5"/>
    </row>
    <row r="850" spans="1:32" ht="15" customHeight="1" x14ac:dyDescent="0.2">
      <c r="A850" t="s">
        <v>17</v>
      </c>
      <c r="B850" s="1">
        <v>1971</v>
      </c>
      <c r="C850" s="1">
        <v>8</v>
      </c>
      <c r="D850" s="1">
        <v>5</v>
      </c>
      <c r="E850">
        <v>1</v>
      </c>
      <c r="F850" s="1"/>
      <c r="H850" s="1"/>
      <c r="I850" s="1"/>
      <c r="J850" s="1"/>
      <c r="S850">
        <v>1</v>
      </c>
      <c r="V850" s="1">
        <v>0.1</v>
      </c>
      <c r="W850" s="11">
        <v>0.70833333333333337</v>
      </c>
      <c r="X850" s="1">
        <v>15</v>
      </c>
      <c r="Y850" s="1">
        <v>0</v>
      </c>
      <c r="Z850" s="1">
        <v>0</v>
      </c>
      <c r="AA850" s="1">
        <v>0.33333333333333331</v>
      </c>
      <c r="AB850" s="1">
        <v>3</v>
      </c>
      <c r="AC850" s="1">
        <v>0</v>
      </c>
      <c r="AD850" s="1">
        <v>1.25</v>
      </c>
      <c r="AE850" s="1">
        <v>21.4</v>
      </c>
      <c r="AF850" s="5"/>
    </row>
    <row r="851" spans="1:32" ht="15" customHeight="1" x14ac:dyDescent="0.2">
      <c r="A851" t="s">
        <v>17</v>
      </c>
      <c r="B851" s="1">
        <v>1972</v>
      </c>
      <c r="C851" s="1">
        <v>6</v>
      </c>
      <c r="D851" s="1">
        <v>7</v>
      </c>
      <c r="E851">
        <v>1</v>
      </c>
      <c r="F851" s="1"/>
      <c r="H851" s="1"/>
      <c r="I851" s="1"/>
      <c r="J851" s="1"/>
      <c r="L851" s="1"/>
      <c r="V851" s="1">
        <v>0</v>
      </c>
      <c r="W851" s="11">
        <v>0.67346938775510201</v>
      </c>
      <c r="X851" s="1">
        <v>15</v>
      </c>
      <c r="Y851" s="1">
        <v>0</v>
      </c>
      <c r="Z851" s="1">
        <v>0</v>
      </c>
      <c r="AA851" s="1">
        <v>0.2857142857142857</v>
      </c>
      <c r="AB851" s="1">
        <v>3</v>
      </c>
      <c r="AC851" s="1">
        <v>0</v>
      </c>
      <c r="AD851" s="1">
        <v>1.25</v>
      </c>
      <c r="AE851" s="1">
        <v>21.4</v>
      </c>
      <c r="AF851" s="5"/>
    </row>
    <row r="852" spans="1:32" ht="15" customHeight="1" x14ac:dyDescent="0.2">
      <c r="A852" t="s">
        <v>17</v>
      </c>
      <c r="B852" s="1">
        <v>1973</v>
      </c>
      <c r="C852" s="1">
        <v>12</v>
      </c>
      <c r="D852" s="1">
        <v>2</v>
      </c>
      <c r="F852">
        <v>1</v>
      </c>
      <c r="G852">
        <v>1</v>
      </c>
      <c r="H852">
        <v>0</v>
      </c>
      <c r="I852">
        <v>1</v>
      </c>
      <c r="J852">
        <v>2</v>
      </c>
      <c r="T852">
        <v>1</v>
      </c>
      <c r="V852" s="1">
        <v>0.2</v>
      </c>
      <c r="W852" s="11">
        <v>0.6964285714285714</v>
      </c>
      <c r="X852" s="1">
        <v>15</v>
      </c>
      <c r="Y852" s="1">
        <v>0</v>
      </c>
      <c r="Z852" s="1">
        <v>0</v>
      </c>
      <c r="AA852" s="1">
        <v>0.375</v>
      </c>
      <c r="AB852" s="1">
        <v>7</v>
      </c>
      <c r="AC852" s="1">
        <v>0</v>
      </c>
      <c r="AD852" s="1">
        <v>1.1666666666666667</v>
      </c>
      <c r="AE852" s="1">
        <v>25.6</v>
      </c>
      <c r="AF852" s="5"/>
    </row>
    <row r="853" spans="1:32" ht="15" customHeight="1" x14ac:dyDescent="0.2">
      <c r="A853" t="s">
        <v>17</v>
      </c>
      <c r="B853" s="1">
        <v>1974</v>
      </c>
      <c r="C853" s="1">
        <v>10</v>
      </c>
      <c r="D853" s="1">
        <v>4</v>
      </c>
      <c r="F853">
        <v>1</v>
      </c>
      <c r="G853">
        <v>1</v>
      </c>
      <c r="H853">
        <v>1</v>
      </c>
      <c r="I853">
        <v>1</v>
      </c>
      <c r="J853">
        <v>3</v>
      </c>
      <c r="L853">
        <v>1</v>
      </c>
      <c r="V853" s="1">
        <v>2.6</v>
      </c>
      <c r="W853" s="11">
        <v>0.69841269841269837</v>
      </c>
      <c r="X853" s="1">
        <v>15</v>
      </c>
      <c r="Y853" s="1">
        <v>0.25</v>
      </c>
      <c r="Z853" s="1">
        <v>0</v>
      </c>
      <c r="AA853" s="1">
        <v>0.44444444444444442</v>
      </c>
      <c r="AB853" s="1">
        <v>10</v>
      </c>
      <c r="AC853" s="1">
        <v>0</v>
      </c>
      <c r="AD853" s="1">
        <v>1.25</v>
      </c>
      <c r="AE853" s="1">
        <v>31.200000000000003</v>
      </c>
      <c r="AF853" s="5"/>
    </row>
    <row r="854" spans="1:32" ht="15" customHeight="1" x14ac:dyDescent="0.2">
      <c r="A854" t="s">
        <v>17</v>
      </c>
      <c r="B854" s="1">
        <v>1975</v>
      </c>
      <c r="C854" s="1">
        <v>12</v>
      </c>
      <c r="D854" s="1">
        <v>2</v>
      </c>
      <c r="F854">
        <v>1</v>
      </c>
      <c r="G854">
        <v>1</v>
      </c>
      <c r="H854">
        <v>1</v>
      </c>
      <c r="I854">
        <v>1</v>
      </c>
      <c r="J854">
        <v>3</v>
      </c>
      <c r="L854">
        <v>1</v>
      </c>
      <c r="Q854">
        <v>1</v>
      </c>
      <c r="V854" s="1">
        <v>2.85</v>
      </c>
      <c r="W854" s="11">
        <v>0.7142857142857143</v>
      </c>
      <c r="X854" s="1">
        <v>15</v>
      </c>
      <c r="Y854" s="1">
        <v>0.4</v>
      </c>
      <c r="Z854" s="1">
        <v>0</v>
      </c>
      <c r="AA854" s="1">
        <v>0.5</v>
      </c>
      <c r="AB854" s="1">
        <v>15</v>
      </c>
      <c r="AC854" s="1">
        <v>0</v>
      </c>
      <c r="AD854" s="1">
        <v>1.3</v>
      </c>
      <c r="AE854" s="1">
        <v>39.049999999999997</v>
      </c>
      <c r="AF854" s="5"/>
    </row>
    <row r="855" spans="1:32" ht="15" customHeight="1" x14ac:dyDescent="0.2">
      <c r="A855" t="s">
        <v>17</v>
      </c>
      <c r="B855" s="1">
        <v>1976</v>
      </c>
      <c r="C855" s="1">
        <v>10</v>
      </c>
      <c r="D855" s="1">
        <v>3</v>
      </c>
      <c r="E855">
        <v>1</v>
      </c>
      <c r="F855">
        <v>1</v>
      </c>
      <c r="G855">
        <v>1</v>
      </c>
      <c r="H855">
        <v>1</v>
      </c>
      <c r="I855">
        <v>1</v>
      </c>
      <c r="J855">
        <v>3</v>
      </c>
      <c r="L855">
        <v>1</v>
      </c>
      <c r="V855" s="1">
        <v>2.6</v>
      </c>
      <c r="W855" s="11">
        <v>0.71753246753246758</v>
      </c>
      <c r="X855" s="1">
        <v>15</v>
      </c>
      <c r="Y855" s="1">
        <v>0.5</v>
      </c>
      <c r="Z855" s="1">
        <v>3</v>
      </c>
      <c r="AA855" s="1">
        <v>0.54545454545454541</v>
      </c>
      <c r="AB855" s="1">
        <v>15</v>
      </c>
      <c r="AC855" s="1">
        <v>0</v>
      </c>
      <c r="AD855" s="1">
        <v>1.3333333333333333</v>
      </c>
      <c r="AE855" s="1">
        <v>44.65</v>
      </c>
      <c r="AF855" s="5"/>
    </row>
    <row r="856" spans="1:32" ht="15" customHeight="1" x14ac:dyDescent="0.2">
      <c r="A856" t="s">
        <v>17</v>
      </c>
      <c r="B856" s="1">
        <v>1977</v>
      </c>
      <c r="C856" s="1">
        <v>10</v>
      </c>
      <c r="D856" s="1">
        <v>4</v>
      </c>
      <c r="F856">
        <v>1</v>
      </c>
      <c r="G856">
        <v>1</v>
      </c>
      <c r="H856">
        <v>0</v>
      </c>
      <c r="I856">
        <v>1</v>
      </c>
      <c r="J856">
        <v>2</v>
      </c>
      <c r="V856" s="1">
        <v>0.1</v>
      </c>
      <c r="W856" s="11">
        <v>0.71726190476190477</v>
      </c>
      <c r="X856" s="1">
        <v>15</v>
      </c>
      <c r="Y856" s="1">
        <v>0.42857142857142855</v>
      </c>
      <c r="Z856" s="1">
        <v>0</v>
      </c>
      <c r="AA856" s="1">
        <v>0.58333333333333337</v>
      </c>
      <c r="AB856" s="1">
        <v>17.5</v>
      </c>
      <c r="AC856" s="1">
        <v>0</v>
      </c>
      <c r="AD856" s="1">
        <v>1.2857142857142858</v>
      </c>
      <c r="AE856" s="1">
        <v>44.25</v>
      </c>
      <c r="AF856" s="5"/>
    </row>
    <row r="857" spans="1:32" ht="15" customHeight="1" x14ac:dyDescent="0.2">
      <c r="A857" t="s">
        <v>17</v>
      </c>
      <c r="B857" s="1">
        <v>1978</v>
      </c>
      <c r="C857" s="1">
        <v>12</v>
      </c>
      <c r="D857" s="1">
        <v>4</v>
      </c>
      <c r="F857">
        <v>1</v>
      </c>
      <c r="G857">
        <v>1</v>
      </c>
      <c r="H857">
        <v>1</v>
      </c>
      <c r="I857">
        <v>1</v>
      </c>
      <c r="J857">
        <v>3</v>
      </c>
      <c r="L857">
        <v>1</v>
      </c>
      <c r="V857" s="1">
        <v>2.6</v>
      </c>
      <c r="W857" s="11">
        <v>0.72010869565217395</v>
      </c>
      <c r="X857" s="1">
        <v>15</v>
      </c>
      <c r="Y857" s="1">
        <v>0.5</v>
      </c>
      <c r="Z857" s="1">
        <v>3</v>
      </c>
      <c r="AA857" s="1">
        <v>0.61538461538461542</v>
      </c>
      <c r="AB857" s="1">
        <v>20</v>
      </c>
      <c r="AC857" s="1">
        <v>0</v>
      </c>
      <c r="AD857" s="1">
        <v>1.3125</v>
      </c>
      <c r="AE857" s="1">
        <v>52.35</v>
      </c>
      <c r="AF857" s="5"/>
    </row>
    <row r="858" spans="1:32" ht="15" customHeight="1" x14ac:dyDescent="0.2">
      <c r="A858" t="s">
        <v>17</v>
      </c>
      <c r="B858" s="1">
        <v>1979</v>
      </c>
      <c r="C858" s="1">
        <v>9</v>
      </c>
      <c r="D858" s="1">
        <v>7</v>
      </c>
      <c r="F858">
        <v>1</v>
      </c>
      <c r="G858">
        <v>1</v>
      </c>
      <c r="H858">
        <v>2</v>
      </c>
      <c r="I858">
        <v>1</v>
      </c>
      <c r="J858">
        <v>4</v>
      </c>
      <c r="K858">
        <v>1</v>
      </c>
      <c r="N858">
        <v>1</v>
      </c>
      <c r="V858" s="1">
        <v>5.6</v>
      </c>
      <c r="W858" s="11">
        <v>0.70750000000000002</v>
      </c>
      <c r="X858" s="1">
        <v>15</v>
      </c>
      <c r="Y858" s="1">
        <v>0.66666666666666663</v>
      </c>
      <c r="Z858" s="1">
        <v>4</v>
      </c>
      <c r="AA858" s="1">
        <v>0.6428571428571429</v>
      </c>
      <c r="AB858" s="1">
        <v>20</v>
      </c>
      <c r="AC858" s="1">
        <v>0</v>
      </c>
      <c r="AD858" s="1">
        <v>1.4444444444444444</v>
      </c>
      <c r="AE858" s="1">
        <v>58.95</v>
      </c>
      <c r="AF858" s="5"/>
    </row>
    <row r="859" spans="1:32" ht="15" customHeight="1" x14ac:dyDescent="0.2">
      <c r="A859" t="s">
        <v>17</v>
      </c>
      <c r="B859" s="1">
        <v>1980</v>
      </c>
      <c r="C859" s="1">
        <v>11</v>
      </c>
      <c r="D859" s="1">
        <v>5</v>
      </c>
      <c r="F859">
        <v>1</v>
      </c>
      <c r="H859">
        <v>0</v>
      </c>
      <c r="I859">
        <v>1</v>
      </c>
      <c r="J859">
        <v>1</v>
      </c>
      <c r="V859" s="1">
        <v>0</v>
      </c>
      <c r="W859" s="11">
        <v>0.70601851851851849</v>
      </c>
      <c r="X859" s="1">
        <v>15</v>
      </c>
      <c r="Y859" s="1">
        <v>0.6</v>
      </c>
      <c r="Z859" s="1">
        <v>4</v>
      </c>
      <c r="AA859" s="1">
        <v>0.66666666666666663</v>
      </c>
      <c r="AB859" s="1">
        <v>20</v>
      </c>
      <c r="AC859" s="1">
        <v>0</v>
      </c>
      <c r="AD859" s="1">
        <v>1.4210526315789473</v>
      </c>
      <c r="AE859" s="1">
        <v>58.95</v>
      </c>
      <c r="AF859" s="5"/>
    </row>
    <row r="860" spans="1:32" ht="15" customHeight="1" x14ac:dyDescent="0.2">
      <c r="A860" t="s">
        <v>17</v>
      </c>
      <c r="B860" s="1">
        <v>1981</v>
      </c>
      <c r="C860" s="1">
        <v>6</v>
      </c>
      <c r="D860" s="1">
        <v>10</v>
      </c>
      <c r="V860" s="1">
        <v>0</v>
      </c>
      <c r="W860" s="11">
        <v>0.68318965517241381</v>
      </c>
      <c r="X860" s="1">
        <v>15</v>
      </c>
      <c r="Y860" s="1">
        <v>0.6</v>
      </c>
      <c r="Z860" s="1">
        <v>4</v>
      </c>
      <c r="AA860" s="1">
        <v>0.625</v>
      </c>
      <c r="AB860" s="1">
        <v>20</v>
      </c>
      <c r="AC860" s="1">
        <v>0</v>
      </c>
      <c r="AD860" s="1">
        <v>1.4210526315789473</v>
      </c>
      <c r="AE860" s="1">
        <v>58.95</v>
      </c>
      <c r="AF860" s="5"/>
    </row>
    <row r="861" spans="1:32" ht="15" customHeight="1" x14ac:dyDescent="0.2">
      <c r="A861" t="s">
        <v>17</v>
      </c>
      <c r="B861" s="1">
        <v>1982</v>
      </c>
      <c r="C861" s="1">
        <v>2</v>
      </c>
      <c r="D861" s="1">
        <v>7</v>
      </c>
      <c r="F861" s="1"/>
      <c r="G861" s="1"/>
      <c r="H861" s="1"/>
      <c r="I861" s="1"/>
      <c r="J861" s="1"/>
      <c r="K861" s="1"/>
      <c r="M861" s="1"/>
      <c r="O861" s="1"/>
      <c r="P861" s="1"/>
      <c r="T861" s="1"/>
      <c r="V861" s="1">
        <v>0</v>
      </c>
      <c r="W861" s="11">
        <v>0.6659751037344398</v>
      </c>
      <c r="X861" s="1">
        <v>15</v>
      </c>
      <c r="Y861" s="1">
        <v>0.6</v>
      </c>
      <c r="Z861" s="1">
        <v>4</v>
      </c>
      <c r="AA861" s="1">
        <v>0.58823529411764708</v>
      </c>
      <c r="AB861" s="1">
        <v>17.5</v>
      </c>
      <c r="AC861" s="1">
        <v>0</v>
      </c>
      <c r="AD861" s="1">
        <v>1.4210526315789473</v>
      </c>
      <c r="AE861" s="1">
        <v>56.45</v>
      </c>
      <c r="AF861" s="5"/>
    </row>
    <row r="862" spans="1:32" ht="15" customHeight="1" x14ac:dyDescent="0.2">
      <c r="A862" t="s">
        <v>17</v>
      </c>
      <c r="B862" s="1">
        <v>1983</v>
      </c>
      <c r="C862" s="1">
        <v>9</v>
      </c>
      <c r="D862" s="1">
        <v>7</v>
      </c>
      <c r="F862" s="1">
        <v>1</v>
      </c>
      <c r="H862" s="1">
        <v>1</v>
      </c>
      <c r="I862" s="1">
        <v>1</v>
      </c>
      <c r="J862" s="1">
        <v>2</v>
      </c>
      <c r="O862" s="1"/>
      <c r="P862" s="1"/>
      <c r="R862">
        <v>1</v>
      </c>
      <c r="V862" s="1">
        <v>0.6</v>
      </c>
      <c r="W862" s="11">
        <v>0.65953307392996108</v>
      </c>
      <c r="X862" s="1">
        <v>15</v>
      </c>
      <c r="Y862" s="1">
        <v>0.63636363636363635</v>
      </c>
      <c r="Z862" s="1">
        <v>4</v>
      </c>
      <c r="AA862" s="1">
        <v>0.61111111111111116</v>
      </c>
      <c r="AB862" s="1">
        <v>20</v>
      </c>
      <c r="AC862" s="1">
        <v>0</v>
      </c>
      <c r="AD862" s="1">
        <v>1.45</v>
      </c>
      <c r="AE862" s="1">
        <v>59.55</v>
      </c>
      <c r="AF862" s="5"/>
    </row>
    <row r="863" spans="1:32" ht="15" customHeight="1" x14ac:dyDescent="0.2">
      <c r="A863" t="s">
        <v>17</v>
      </c>
      <c r="B863" s="1">
        <v>1984</v>
      </c>
      <c r="C863" s="1">
        <v>10</v>
      </c>
      <c r="D863" s="1">
        <v>6</v>
      </c>
      <c r="F863" s="1">
        <v>1</v>
      </c>
      <c r="G863" s="1"/>
      <c r="H863" s="1">
        <v>0</v>
      </c>
      <c r="I863" s="1">
        <v>1</v>
      </c>
      <c r="J863" s="1">
        <v>1</v>
      </c>
      <c r="K863" s="1"/>
      <c r="N863" s="1"/>
      <c r="O863" s="1"/>
      <c r="P863" s="1"/>
      <c r="V863" s="1">
        <v>0</v>
      </c>
      <c r="W863" s="11">
        <v>0.6575091575091575</v>
      </c>
      <c r="X863" s="1">
        <v>15</v>
      </c>
      <c r="Y863" s="1">
        <v>0.58333333333333337</v>
      </c>
      <c r="Z863" s="1">
        <v>3</v>
      </c>
      <c r="AA863" s="1">
        <v>0.63157894736842102</v>
      </c>
      <c r="AB863" s="1">
        <v>20</v>
      </c>
      <c r="AC863" s="1">
        <v>0</v>
      </c>
      <c r="AD863" s="1">
        <v>1.4285714285714286</v>
      </c>
      <c r="AE863" s="1">
        <v>58.55</v>
      </c>
      <c r="AF863" s="5"/>
    </row>
    <row r="864" spans="1:32" ht="15" customHeight="1" x14ac:dyDescent="0.2">
      <c r="A864" t="s">
        <v>17</v>
      </c>
      <c r="B864" s="1">
        <v>1985</v>
      </c>
      <c r="C864" s="1">
        <v>11</v>
      </c>
      <c r="D864" s="1">
        <v>5</v>
      </c>
      <c r="F864">
        <v>1</v>
      </c>
      <c r="G864">
        <v>1</v>
      </c>
      <c r="H864">
        <v>1</v>
      </c>
      <c r="I864">
        <v>1</v>
      </c>
      <c r="J864">
        <v>3</v>
      </c>
      <c r="L864">
        <v>1</v>
      </c>
      <c r="V864" s="1">
        <v>2.6</v>
      </c>
      <c r="W864" s="11">
        <v>0.65916955017301038</v>
      </c>
      <c r="X864" s="1">
        <v>15</v>
      </c>
      <c r="Y864" s="1">
        <v>0.61538461538461542</v>
      </c>
      <c r="Z864" s="1">
        <v>4</v>
      </c>
      <c r="AA864" s="1">
        <v>0.65</v>
      </c>
      <c r="AB864" s="1">
        <v>20</v>
      </c>
      <c r="AC864" s="1">
        <v>0</v>
      </c>
      <c r="AD864" s="1">
        <v>1.4347826086956521</v>
      </c>
      <c r="AE864" s="1">
        <v>62.150000000000006</v>
      </c>
      <c r="AF864" s="5"/>
    </row>
    <row r="865" spans="1:32" ht="15" customHeight="1" x14ac:dyDescent="0.2">
      <c r="A865" t="s">
        <v>17</v>
      </c>
      <c r="B865" s="1">
        <v>1986</v>
      </c>
      <c r="C865" s="1">
        <v>10</v>
      </c>
      <c r="D865" s="1">
        <v>6</v>
      </c>
      <c r="F865" s="1">
        <v>1</v>
      </c>
      <c r="G865" s="1"/>
      <c r="H865" s="1">
        <v>0</v>
      </c>
      <c r="I865" s="1">
        <v>1</v>
      </c>
      <c r="J865" s="1">
        <v>1</v>
      </c>
      <c r="P865">
        <v>1</v>
      </c>
      <c r="V865" s="1">
        <v>0.25</v>
      </c>
      <c r="W865" s="11">
        <v>0.65737704918032791</v>
      </c>
      <c r="X865" s="1">
        <v>15</v>
      </c>
      <c r="Y865" s="1">
        <v>0.5714285714285714</v>
      </c>
      <c r="Z865" s="1">
        <v>3</v>
      </c>
      <c r="AA865" s="1">
        <v>0.66666666666666663</v>
      </c>
      <c r="AB865" s="1">
        <v>20</v>
      </c>
      <c r="AC865" s="1">
        <v>0</v>
      </c>
      <c r="AD865" s="1">
        <v>1.4166666666666667</v>
      </c>
      <c r="AE865" s="1">
        <v>61.400000000000006</v>
      </c>
      <c r="AF865" s="5"/>
    </row>
    <row r="866" spans="1:32" ht="15" customHeight="1" x14ac:dyDescent="0.2">
      <c r="A866" t="s">
        <v>17</v>
      </c>
      <c r="B866" s="1">
        <v>1987</v>
      </c>
      <c r="C866" s="1">
        <v>6</v>
      </c>
      <c r="D866" s="1">
        <v>9</v>
      </c>
      <c r="F866" s="1"/>
      <c r="H866" s="1"/>
      <c r="I866" s="1"/>
      <c r="J866" s="1"/>
      <c r="V866" s="1">
        <v>0</v>
      </c>
      <c r="W866" s="11">
        <v>0.64531249999999996</v>
      </c>
      <c r="X866" s="1">
        <v>15</v>
      </c>
      <c r="Y866" s="1">
        <v>0.5714285714285714</v>
      </c>
      <c r="Z866" s="1">
        <v>3</v>
      </c>
      <c r="AA866" s="1">
        <v>0.63636363636363635</v>
      </c>
      <c r="AB866" s="1">
        <v>20</v>
      </c>
      <c r="AC866" s="1">
        <v>0</v>
      </c>
      <c r="AD866" s="1">
        <v>1.4166666666666667</v>
      </c>
      <c r="AE866" s="1">
        <v>61.400000000000006</v>
      </c>
      <c r="AF866" s="5"/>
    </row>
    <row r="867" spans="1:32" ht="15" customHeight="1" x14ac:dyDescent="0.2">
      <c r="A867" t="s">
        <v>17</v>
      </c>
      <c r="B867" s="1">
        <v>1988</v>
      </c>
      <c r="C867" s="1">
        <v>10</v>
      </c>
      <c r="D867" s="1">
        <v>6</v>
      </c>
      <c r="F867">
        <v>1</v>
      </c>
      <c r="H867">
        <v>0</v>
      </c>
      <c r="I867">
        <v>1</v>
      </c>
      <c r="J867">
        <v>1</v>
      </c>
      <c r="V867" s="1">
        <v>0</v>
      </c>
      <c r="W867" s="11">
        <v>0.64434523809523814</v>
      </c>
      <c r="X867" s="1">
        <v>15</v>
      </c>
      <c r="Y867" s="1">
        <v>0.53333333333333333</v>
      </c>
      <c r="Z867" s="1">
        <v>3</v>
      </c>
      <c r="AA867" s="1">
        <v>0.65217391304347827</v>
      </c>
      <c r="AB867" s="1">
        <v>20</v>
      </c>
      <c r="AC867" s="1">
        <v>0</v>
      </c>
      <c r="AD867" s="1">
        <v>1.4</v>
      </c>
      <c r="AE867" s="1">
        <v>61.400000000000006</v>
      </c>
      <c r="AF867" s="5"/>
    </row>
    <row r="868" spans="1:32" ht="15" customHeight="1" x14ac:dyDescent="0.2">
      <c r="A868" t="s">
        <v>17</v>
      </c>
      <c r="B868" s="1">
        <v>1989</v>
      </c>
      <c r="C868" s="1">
        <v>11</v>
      </c>
      <c r="D868" s="1">
        <v>5</v>
      </c>
      <c r="F868">
        <v>1</v>
      </c>
      <c r="H868">
        <v>2</v>
      </c>
      <c r="I868">
        <v>1</v>
      </c>
      <c r="J868">
        <v>3</v>
      </c>
      <c r="L868">
        <v>1</v>
      </c>
      <c r="V868" s="1">
        <v>3</v>
      </c>
      <c r="W868" s="11">
        <v>0.64630681818181823</v>
      </c>
      <c r="X868" s="1">
        <v>15</v>
      </c>
      <c r="Y868" s="1">
        <v>0.625</v>
      </c>
      <c r="Z868" s="1">
        <v>4</v>
      </c>
      <c r="AA868" s="1">
        <v>0.66666666666666663</v>
      </c>
      <c r="AB868" s="1">
        <v>20</v>
      </c>
      <c r="AC868" s="1">
        <v>0</v>
      </c>
      <c r="AD868" s="1">
        <v>1.4615384615384615</v>
      </c>
      <c r="AE868" s="1">
        <v>65.400000000000006</v>
      </c>
      <c r="AF868" s="5"/>
    </row>
    <row r="869" spans="1:32" ht="15" customHeight="1" x14ac:dyDescent="0.2">
      <c r="A869" t="s">
        <v>17</v>
      </c>
      <c r="B869" s="1">
        <v>1990</v>
      </c>
      <c r="C869" s="1">
        <v>5</v>
      </c>
      <c r="D869" s="1">
        <v>11</v>
      </c>
      <c r="V869" s="1">
        <v>0</v>
      </c>
      <c r="W869" s="11">
        <v>0.63179347826086951</v>
      </c>
      <c r="X869" s="1">
        <v>15</v>
      </c>
      <c r="Y869" s="1">
        <v>0.625</v>
      </c>
      <c r="Z869" s="1">
        <v>4</v>
      </c>
      <c r="AA869" s="1">
        <v>0.64</v>
      </c>
      <c r="AB869" s="1">
        <v>20</v>
      </c>
      <c r="AC869" s="1">
        <v>0</v>
      </c>
      <c r="AD869" s="1">
        <v>1.4615384615384615</v>
      </c>
      <c r="AE869" s="1">
        <v>65.400000000000006</v>
      </c>
      <c r="AF869" s="5"/>
    </row>
    <row r="870" spans="1:32" ht="15" customHeight="1" x14ac:dyDescent="0.2">
      <c r="A870" t="s">
        <v>17</v>
      </c>
      <c r="B870" s="1">
        <v>1991</v>
      </c>
      <c r="C870" s="1">
        <v>3</v>
      </c>
      <c r="D870" s="1">
        <v>13</v>
      </c>
      <c r="V870" s="1">
        <v>0</v>
      </c>
      <c r="W870" s="11">
        <v>0.61328125</v>
      </c>
      <c r="X870" s="1">
        <v>15</v>
      </c>
      <c r="Y870" s="1">
        <v>0.625</v>
      </c>
      <c r="Z870" s="1">
        <v>4</v>
      </c>
      <c r="AA870" s="1">
        <v>0.61538461538461542</v>
      </c>
      <c r="AB870" s="1">
        <v>20</v>
      </c>
      <c r="AC870" s="1">
        <v>0</v>
      </c>
      <c r="AD870" s="1">
        <v>1.4615384615384615</v>
      </c>
      <c r="AE870" s="1">
        <v>65.400000000000006</v>
      </c>
      <c r="AF870" s="5"/>
    </row>
    <row r="871" spans="1:32" ht="15" customHeight="1" x14ac:dyDescent="0.2">
      <c r="A871" t="s">
        <v>17</v>
      </c>
      <c r="B871" s="1">
        <v>1992</v>
      </c>
      <c r="C871" s="1">
        <v>6</v>
      </c>
      <c r="D871" s="1">
        <v>10</v>
      </c>
      <c r="V871" s="1">
        <v>0</v>
      </c>
      <c r="W871" s="11">
        <v>0.60375000000000001</v>
      </c>
      <c r="X871" s="1">
        <v>15</v>
      </c>
      <c r="Y871" s="1">
        <v>0.625</v>
      </c>
      <c r="Z871" s="1">
        <v>4</v>
      </c>
      <c r="AA871" s="1">
        <v>0.59259259259259256</v>
      </c>
      <c r="AB871" s="1">
        <v>17.5</v>
      </c>
      <c r="AC871" s="1">
        <v>0</v>
      </c>
      <c r="AD871" s="1">
        <v>1.4615384615384615</v>
      </c>
      <c r="AE871" s="1">
        <v>62.900000000000006</v>
      </c>
      <c r="AF871" s="5"/>
    </row>
    <row r="872" spans="1:32" ht="15" customHeight="1" x14ac:dyDescent="0.2">
      <c r="A872" t="s">
        <v>17</v>
      </c>
      <c r="B872" s="1">
        <v>1993</v>
      </c>
      <c r="C872" s="1">
        <v>5</v>
      </c>
      <c r="D872" s="1">
        <v>11</v>
      </c>
      <c r="R872" s="1"/>
      <c r="V872" s="1">
        <v>0</v>
      </c>
      <c r="W872" s="11">
        <v>0.59254807692307687</v>
      </c>
      <c r="X872" s="1">
        <v>13.75</v>
      </c>
      <c r="Y872" s="1">
        <v>0.625</v>
      </c>
      <c r="Z872" s="1">
        <v>4</v>
      </c>
      <c r="AA872" s="1">
        <v>0.5714285714285714</v>
      </c>
      <c r="AB872" s="1">
        <v>17.5</v>
      </c>
      <c r="AC872" s="1">
        <v>0</v>
      </c>
      <c r="AD872" s="1">
        <v>1.4615384615384615</v>
      </c>
      <c r="AE872" s="1">
        <v>61.650000000000006</v>
      </c>
      <c r="AF872" s="5"/>
    </row>
    <row r="873" spans="1:32" ht="15" customHeight="1" x14ac:dyDescent="0.2">
      <c r="A873" t="s">
        <v>17</v>
      </c>
      <c r="B873" s="1">
        <v>1994</v>
      </c>
      <c r="C873" s="1">
        <v>4</v>
      </c>
      <c r="D873" s="1">
        <v>12</v>
      </c>
      <c r="V873" s="1">
        <v>0</v>
      </c>
      <c r="W873" s="11">
        <v>0.57986111111111116</v>
      </c>
      <c r="X873" s="1">
        <v>13.75</v>
      </c>
      <c r="Y873" s="1">
        <v>0.625</v>
      </c>
      <c r="Z873" s="1">
        <v>4</v>
      </c>
      <c r="AA873" s="1">
        <v>0.55172413793103448</v>
      </c>
      <c r="AB873" s="1">
        <v>17.5</v>
      </c>
      <c r="AC873" s="1">
        <v>0</v>
      </c>
      <c r="AD873" s="1">
        <v>1.4615384615384615</v>
      </c>
      <c r="AE873" s="1">
        <v>61.650000000000006</v>
      </c>
      <c r="AF873" s="5"/>
    </row>
    <row r="874" spans="1:32" ht="15" customHeight="1" x14ac:dyDescent="0.2">
      <c r="A874" t="s">
        <v>17</v>
      </c>
      <c r="B874" s="1">
        <v>1995</v>
      </c>
      <c r="C874" s="1">
        <v>7</v>
      </c>
      <c r="D874" s="1">
        <v>9</v>
      </c>
      <c r="E874" s="1"/>
      <c r="V874" s="1">
        <v>0</v>
      </c>
      <c r="W874" s="11">
        <v>0.5747767857142857</v>
      </c>
      <c r="X874" s="1">
        <v>12.5</v>
      </c>
      <c r="Y874" s="1">
        <v>0.625</v>
      </c>
      <c r="Z874" s="1">
        <v>4</v>
      </c>
      <c r="AA874" s="1">
        <v>0.53333333333333333</v>
      </c>
      <c r="AB874" s="1">
        <v>15</v>
      </c>
      <c r="AC874" s="1">
        <v>0</v>
      </c>
      <c r="AD874" s="1">
        <v>1.4615384615384615</v>
      </c>
      <c r="AE874" s="1">
        <v>57.900000000000006</v>
      </c>
      <c r="AF874" s="5"/>
    </row>
    <row r="875" spans="1:32" ht="15" customHeight="1" x14ac:dyDescent="0.2">
      <c r="A875" t="s">
        <v>17</v>
      </c>
      <c r="B875" s="1">
        <v>1996</v>
      </c>
      <c r="C875" s="1">
        <v>6</v>
      </c>
      <c r="D875" s="1">
        <v>10</v>
      </c>
      <c r="V875" s="1">
        <v>0</v>
      </c>
      <c r="W875" s="11">
        <v>0.56788793103448276</v>
      </c>
      <c r="X875" s="1">
        <v>12.5</v>
      </c>
      <c r="Y875" s="1">
        <v>0.625</v>
      </c>
      <c r="Z875" s="1">
        <v>4</v>
      </c>
      <c r="AA875" s="1">
        <v>0.5161290322580645</v>
      </c>
      <c r="AB875" s="1">
        <v>15</v>
      </c>
      <c r="AC875" s="1">
        <v>0</v>
      </c>
      <c r="AD875" s="1">
        <v>1.4615384615384615</v>
      </c>
      <c r="AE875" s="1">
        <v>57.900000000000006</v>
      </c>
      <c r="AF875" s="5"/>
    </row>
    <row r="876" spans="1:32" ht="15" customHeight="1" x14ac:dyDescent="0.2">
      <c r="A876" t="s">
        <v>17</v>
      </c>
      <c r="B876" s="1">
        <v>1997</v>
      </c>
      <c r="C876" s="1">
        <v>5</v>
      </c>
      <c r="D876" s="1">
        <v>11</v>
      </c>
      <c r="S876" s="1"/>
      <c r="V876" s="1">
        <v>0</v>
      </c>
      <c r="W876" s="11">
        <v>0.55937499999999996</v>
      </c>
      <c r="X876" s="1">
        <v>12.5</v>
      </c>
      <c r="Y876" s="1">
        <v>0.625</v>
      </c>
      <c r="Z876" s="1">
        <v>4</v>
      </c>
      <c r="AA876" s="1">
        <v>0.5</v>
      </c>
      <c r="AB876" s="1">
        <v>15</v>
      </c>
      <c r="AC876" s="1">
        <v>0</v>
      </c>
      <c r="AD876" s="1">
        <v>1.4615384615384615</v>
      </c>
      <c r="AE876" s="1">
        <v>57.900000000000006</v>
      </c>
      <c r="AF876" s="5"/>
    </row>
    <row r="877" spans="1:32" ht="15" customHeight="1" x14ac:dyDescent="0.2">
      <c r="A877" t="s">
        <v>17</v>
      </c>
      <c r="B877" s="1">
        <v>1998</v>
      </c>
      <c r="C877" s="1">
        <v>4</v>
      </c>
      <c r="D877" s="1">
        <v>12</v>
      </c>
      <c r="R877" s="1"/>
      <c r="V877" s="1">
        <v>0</v>
      </c>
      <c r="W877" s="11">
        <v>0.54939516129032262</v>
      </c>
      <c r="X877" s="1">
        <v>11.25</v>
      </c>
      <c r="Y877" s="1">
        <v>0.625</v>
      </c>
      <c r="Z877" s="1">
        <v>4</v>
      </c>
      <c r="AA877" s="1">
        <v>0.48484848484848486</v>
      </c>
      <c r="AB877" s="1">
        <v>12</v>
      </c>
      <c r="AC877" s="1">
        <v>0</v>
      </c>
      <c r="AD877" s="1">
        <v>1.4615384615384615</v>
      </c>
      <c r="AE877" s="1">
        <v>53.650000000000006</v>
      </c>
      <c r="AF877" s="5"/>
    </row>
    <row r="878" spans="1:32" ht="15" customHeight="1" x14ac:dyDescent="0.2">
      <c r="A878" t="s">
        <v>17</v>
      </c>
      <c r="B878" s="1">
        <v>1999</v>
      </c>
      <c r="C878" s="1">
        <v>13</v>
      </c>
      <c r="D878" s="1">
        <v>3</v>
      </c>
      <c r="F878">
        <v>1</v>
      </c>
      <c r="G878">
        <v>1</v>
      </c>
      <c r="H878">
        <v>3</v>
      </c>
      <c r="I878">
        <v>0</v>
      </c>
      <c r="J878">
        <v>4</v>
      </c>
      <c r="K878">
        <v>1</v>
      </c>
      <c r="M878">
        <v>1</v>
      </c>
      <c r="O878">
        <v>1</v>
      </c>
      <c r="P878">
        <v>1</v>
      </c>
      <c r="T878">
        <v>1</v>
      </c>
      <c r="V878" s="1">
        <v>13.45</v>
      </c>
      <c r="W878" s="11">
        <v>0.5576171875</v>
      </c>
      <c r="X878" s="1">
        <v>12.5</v>
      </c>
      <c r="Y878" s="1">
        <v>0.76470588235294112</v>
      </c>
      <c r="Z878" s="1">
        <v>6</v>
      </c>
      <c r="AA878" s="1">
        <v>0.5</v>
      </c>
      <c r="AB878" s="1">
        <v>15</v>
      </c>
      <c r="AC878" s="1">
        <v>0</v>
      </c>
      <c r="AD878" s="1">
        <v>1.5357142857142858</v>
      </c>
      <c r="AE878" s="1">
        <v>73.349999999999994</v>
      </c>
      <c r="AF878" s="5"/>
    </row>
    <row r="879" spans="1:32" ht="15" customHeight="1" x14ac:dyDescent="0.2">
      <c r="A879" t="s">
        <v>17</v>
      </c>
      <c r="B879" s="1">
        <v>2000</v>
      </c>
      <c r="C879" s="1">
        <v>10</v>
      </c>
      <c r="D879" s="1">
        <v>6</v>
      </c>
      <c r="F879" s="1">
        <v>1</v>
      </c>
      <c r="G879" s="1"/>
      <c r="H879" s="1">
        <v>0</v>
      </c>
      <c r="I879" s="1">
        <v>1</v>
      </c>
      <c r="J879" s="1">
        <v>1</v>
      </c>
      <c r="O879">
        <v>1</v>
      </c>
      <c r="P879" s="1">
        <v>1</v>
      </c>
      <c r="Q879" s="1"/>
      <c r="T879" s="1"/>
      <c r="V879" s="1">
        <v>0.75</v>
      </c>
      <c r="W879" s="11">
        <v>0.55965909090909094</v>
      </c>
      <c r="X879" s="1">
        <v>12.5</v>
      </c>
      <c r="Y879" s="1">
        <v>0.72222222222222221</v>
      </c>
      <c r="Z879" s="1">
        <v>4</v>
      </c>
      <c r="AA879" s="1">
        <v>0.51428571428571423</v>
      </c>
      <c r="AB879" s="1">
        <v>15</v>
      </c>
      <c r="AC879" s="1">
        <v>0</v>
      </c>
      <c r="AD879" s="1">
        <v>1.5172413793103448</v>
      </c>
      <c r="AE879" s="1">
        <v>72.099999999999994</v>
      </c>
      <c r="AF879" s="5"/>
    </row>
    <row r="880" spans="1:32" ht="15" customHeight="1" x14ac:dyDescent="0.2">
      <c r="A880" t="s">
        <v>17</v>
      </c>
      <c r="B880" s="1">
        <v>2001</v>
      </c>
      <c r="C880" s="1">
        <v>14</v>
      </c>
      <c r="D880" s="1">
        <v>2</v>
      </c>
      <c r="F880" s="1">
        <v>1</v>
      </c>
      <c r="G880" s="1">
        <v>1</v>
      </c>
      <c r="H880" s="1">
        <v>2</v>
      </c>
      <c r="I880" s="1">
        <v>1</v>
      </c>
      <c r="J880" s="1">
        <v>4</v>
      </c>
      <c r="K880" s="1">
        <v>1</v>
      </c>
      <c r="N880" s="1">
        <v>1</v>
      </c>
      <c r="O880">
        <v>1</v>
      </c>
      <c r="P880">
        <v>1</v>
      </c>
      <c r="Q880" s="1"/>
      <c r="V880" s="1">
        <v>6.35</v>
      </c>
      <c r="W880" s="11">
        <v>0.5689338235294118</v>
      </c>
      <c r="X880" s="1">
        <v>12.5</v>
      </c>
      <c r="Y880" s="1">
        <v>0.78947368421052633</v>
      </c>
      <c r="Z880" s="1">
        <v>6</v>
      </c>
      <c r="AA880" s="1">
        <v>0.52777777777777779</v>
      </c>
      <c r="AB880" s="1">
        <v>15</v>
      </c>
      <c r="AC880" s="1">
        <v>0</v>
      </c>
      <c r="AD880" s="1">
        <v>1.5806451612903225</v>
      </c>
      <c r="AE880" s="1">
        <v>80.45</v>
      </c>
      <c r="AF880" s="5"/>
    </row>
    <row r="881" spans="1:32" ht="15" customHeight="1" x14ac:dyDescent="0.2">
      <c r="A881" t="s">
        <v>17</v>
      </c>
      <c r="B881" s="1">
        <v>2002</v>
      </c>
      <c r="C881" s="1">
        <v>7</v>
      </c>
      <c r="D881" s="1">
        <v>9</v>
      </c>
      <c r="V881" s="1">
        <v>0</v>
      </c>
      <c r="W881" s="11">
        <v>0.56517857142857142</v>
      </c>
      <c r="X881" s="1">
        <v>12.5</v>
      </c>
      <c r="Y881" s="1">
        <v>0.78947368421052633</v>
      </c>
      <c r="Z881" s="1">
        <v>6</v>
      </c>
      <c r="AA881" s="1">
        <v>0.51351351351351349</v>
      </c>
      <c r="AB881" s="1">
        <v>15</v>
      </c>
      <c r="AC881" s="1">
        <v>0</v>
      </c>
      <c r="AD881" s="1">
        <v>1.5806451612903225</v>
      </c>
      <c r="AE881" s="1">
        <v>80.45</v>
      </c>
      <c r="AF881" s="5"/>
    </row>
    <row r="882" spans="1:32" ht="15" customHeight="1" x14ac:dyDescent="0.2">
      <c r="A882" t="s">
        <v>17</v>
      </c>
      <c r="B882" s="1">
        <v>2003</v>
      </c>
      <c r="C882" s="1">
        <v>12</v>
      </c>
      <c r="D882" s="1">
        <v>4</v>
      </c>
      <c r="F882" s="1">
        <v>1</v>
      </c>
      <c r="G882">
        <v>1</v>
      </c>
      <c r="H882" s="1">
        <v>0</v>
      </c>
      <c r="I882" s="1">
        <v>1</v>
      </c>
      <c r="J882" s="1">
        <v>2</v>
      </c>
      <c r="Q882" s="1"/>
      <c r="V882" s="1">
        <v>0.1</v>
      </c>
      <c r="W882" s="11">
        <v>0.5703125</v>
      </c>
      <c r="X882" s="1">
        <v>12.5</v>
      </c>
      <c r="Y882" s="1">
        <v>0.75</v>
      </c>
      <c r="Z882" s="1">
        <v>6</v>
      </c>
      <c r="AA882" s="1">
        <v>0.52631578947368418</v>
      </c>
      <c r="AB882" s="1">
        <v>15</v>
      </c>
      <c r="AC882" s="1">
        <v>0</v>
      </c>
      <c r="AD882" s="1">
        <v>1.5454545454545454</v>
      </c>
      <c r="AE882" s="1">
        <v>80.550000000000011</v>
      </c>
      <c r="AF882" s="5"/>
    </row>
    <row r="883" spans="1:32" ht="15" customHeight="1" x14ac:dyDescent="0.2">
      <c r="A883" t="s">
        <v>17</v>
      </c>
      <c r="B883" s="1">
        <v>2004</v>
      </c>
      <c r="C883" s="1">
        <v>8</v>
      </c>
      <c r="D883" s="1">
        <v>8</v>
      </c>
      <c r="F883" s="1">
        <v>1</v>
      </c>
      <c r="G883" s="1"/>
      <c r="H883" s="1">
        <v>1</v>
      </c>
      <c r="I883" s="1">
        <v>1</v>
      </c>
      <c r="J883" s="1">
        <v>2</v>
      </c>
      <c r="K883" s="1"/>
      <c r="M883" s="1"/>
      <c r="P883" s="1"/>
      <c r="V883" s="1">
        <v>0.5</v>
      </c>
      <c r="W883" s="11">
        <v>0.56841216216216217</v>
      </c>
      <c r="X883" s="1">
        <v>12.5</v>
      </c>
      <c r="Y883" s="1">
        <v>0.76190476190476186</v>
      </c>
      <c r="Z883" s="1">
        <v>6</v>
      </c>
      <c r="AA883" s="1">
        <v>0.53846153846153844</v>
      </c>
      <c r="AB883" s="1">
        <v>15</v>
      </c>
      <c r="AC883" s="1">
        <v>0</v>
      </c>
      <c r="AD883" s="1">
        <v>1.5588235294117647</v>
      </c>
      <c r="AE883" s="1">
        <v>81.050000000000011</v>
      </c>
      <c r="AF883" s="5"/>
    </row>
    <row r="884" spans="1:32" ht="15" customHeight="1" x14ac:dyDescent="0.2">
      <c r="A884" t="s">
        <v>17</v>
      </c>
      <c r="B884" s="1">
        <v>2005</v>
      </c>
      <c r="C884" s="1">
        <v>6</v>
      </c>
      <c r="D884" s="1">
        <v>10</v>
      </c>
      <c r="E884" s="1"/>
      <c r="V884" s="1">
        <v>0</v>
      </c>
      <c r="W884" s="11">
        <v>0.56332236842105265</v>
      </c>
      <c r="X884" s="1">
        <v>12.5</v>
      </c>
      <c r="Y884" s="1">
        <v>0.76190476190476186</v>
      </c>
      <c r="Z884" s="1">
        <v>6</v>
      </c>
      <c r="AA884" s="1">
        <v>0.52500000000000002</v>
      </c>
      <c r="AB884" s="1">
        <v>15</v>
      </c>
      <c r="AC884" s="1">
        <v>0</v>
      </c>
      <c r="AD884" s="1">
        <v>1.5588235294117647</v>
      </c>
      <c r="AE884" s="1">
        <v>81.050000000000011</v>
      </c>
      <c r="AF884" s="5"/>
    </row>
    <row r="885" spans="1:32" ht="15" customHeight="1" x14ac:dyDescent="0.2">
      <c r="A885" t="s">
        <v>17</v>
      </c>
      <c r="B885" s="1">
        <v>2006</v>
      </c>
      <c r="C885" s="1">
        <v>8</v>
      </c>
      <c r="D885" s="1">
        <v>8</v>
      </c>
      <c r="E885" s="1"/>
      <c r="V885" s="1">
        <v>0</v>
      </c>
      <c r="W885" s="11">
        <v>0.56169871794871795</v>
      </c>
      <c r="X885" s="1">
        <v>12.5</v>
      </c>
      <c r="Y885" s="1">
        <v>0.76190476190476186</v>
      </c>
      <c r="Z885" s="1">
        <v>6</v>
      </c>
      <c r="AA885" s="1">
        <v>0.51219512195121952</v>
      </c>
      <c r="AB885" s="1">
        <v>15</v>
      </c>
      <c r="AC885" s="1">
        <v>0</v>
      </c>
      <c r="AD885" s="1">
        <v>1.5588235294117647</v>
      </c>
      <c r="AE885" s="1">
        <v>81.050000000000011</v>
      </c>
      <c r="AF885" s="5"/>
    </row>
    <row r="886" spans="1:32" ht="15" customHeight="1" x14ac:dyDescent="0.2">
      <c r="A886" t="s">
        <v>17</v>
      </c>
      <c r="B886" s="1">
        <v>2007</v>
      </c>
      <c r="C886" s="1">
        <v>3</v>
      </c>
      <c r="D886" s="1">
        <v>13</v>
      </c>
      <c r="V886" s="1">
        <v>0</v>
      </c>
      <c r="W886" s="11">
        <v>0.55234375000000002</v>
      </c>
      <c r="X886" s="1">
        <v>12.5</v>
      </c>
      <c r="Y886" s="1">
        <v>0.76190476190476186</v>
      </c>
      <c r="Z886" s="1">
        <v>6</v>
      </c>
      <c r="AA886" s="1">
        <v>0.5</v>
      </c>
      <c r="AB886" s="1">
        <v>15</v>
      </c>
      <c r="AC886" s="1">
        <v>0</v>
      </c>
      <c r="AD886" s="1">
        <v>1.5588235294117647</v>
      </c>
      <c r="AE886" s="1">
        <v>81.050000000000011</v>
      </c>
      <c r="AF886" s="5"/>
    </row>
    <row r="887" spans="1:32" ht="15" customHeight="1" x14ac:dyDescent="0.2">
      <c r="A887" t="s">
        <v>17</v>
      </c>
      <c r="B887" s="1">
        <v>2008</v>
      </c>
      <c r="C887" s="1">
        <v>2</v>
      </c>
      <c r="D887" s="1">
        <v>14</v>
      </c>
      <c r="V887" s="1">
        <v>0</v>
      </c>
      <c r="W887" s="11">
        <v>0.54192073170731703</v>
      </c>
      <c r="X887" s="1">
        <v>11.25</v>
      </c>
      <c r="Y887" s="1">
        <v>0.76190476190476186</v>
      </c>
      <c r="Z887" s="1">
        <v>6</v>
      </c>
      <c r="AA887" s="1">
        <v>0.48837209302325579</v>
      </c>
      <c r="AB887" s="1">
        <v>12</v>
      </c>
      <c r="AC887" s="1">
        <v>0</v>
      </c>
      <c r="AD887" s="1">
        <v>1.5588235294117647</v>
      </c>
      <c r="AE887" s="1">
        <v>76.800000000000011</v>
      </c>
      <c r="AF887" s="5"/>
    </row>
    <row r="888" spans="1:32" ht="15" customHeight="1" x14ac:dyDescent="0.2">
      <c r="A888" t="s">
        <v>17</v>
      </c>
      <c r="B888" s="1">
        <v>2009</v>
      </c>
      <c r="C888" s="1">
        <v>1</v>
      </c>
      <c r="D888" s="1">
        <v>15</v>
      </c>
      <c r="E888" s="1"/>
      <c r="V888" s="1">
        <v>0</v>
      </c>
      <c r="W888" s="11">
        <v>0.53050595238095233</v>
      </c>
      <c r="X888" s="1">
        <v>11.25</v>
      </c>
      <c r="Y888" s="1">
        <v>0.76190476190476186</v>
      </c>
      <c r="Z888" s="1">
        <v>6</v>
      </c>
      <c r="AA888" s="1">
        <v>0.47727272727272729</v>
      </c>
      <c r="AB888" s="1">
        <v>12</v>
      </c>
      <c r="AC888" s="1">
        <v>0</v>
      </c>
      <c r="AD888" s="1">
        <v>1.5588235294117647</v>
      </c>
      <c r="AE888" s="1">
        <v>76.800000000000011</v>
      </c>
      <c r="AF888" s="5"/>
    </row>
    <row r="889" spans="1:32" ht="15" customHeight="1" x14ac:dyDescent="0.2">
      <c r="A889" t="s">
        <v>17</v>
      </c>
      <c r="B889" s="1">
        <v>2010</v>
      </c>
      <c r="C889" s="1">
        <v>7</v>
      </c>
      <c r="D889" s="1">
        <v>9</v>
      </c>
      <c r="R889">
        <v>1</v>
      </c>
      <c r="V889" s="1">
        <v>0.1</v>
      </c>
      <c r="W889" s="11">
        <v>0.52834302325581395</v>
      </c>
      <c r="X889" s="1">
        <v>11.25</v>
      </c>
      <c r="Y889" s="1">
        <v>0.76190476190476186</v>
      </c>
      <c r="Z889" s="1">
        <v>6</v>
      </c>
      <c r="AA889" s="1">
        <v>0.46666666666666667</v>
      </c>
      <c r="AB889" s="1">
        <v>12</v>
      </c>
      <c r="AC889" s="1">
        <v>0</v>
      </c>
      <c r="AD889" s="1">
        <v>1.5588235294117647</v>
      </c>
      <c r="AE889" s="1">
        <v>76.900000000000006</v>
      </c>
      <c r="AF889" s="5"/>
    </row>
    <row r="890" spans="1:32" ht="15" customHeight="1" x14ac:dyDescent="0.2">
      <c r="A890" t="s">
        <v>17</v>
      </c>
      <c r="B890" s="1">
        <v>2011</v>
      </c>
      <c r="C890" s="1">
        <v>2</v>
      </c>
      <c r="D890" s="1">
        <v>14</v>
      </c>
      <c r="E890" s="1"/>
      <c r="V890" s="1">
        <v>0</v>
      </c>
      <c r="W890" s="11">
        <v>0.51917613636363635</v>
      </c>
      <c r="X890" s="1">
        <v>10</v>
      </c>
      <c r="Y890" s="1">
        <v>0.76190476190476186</v>
      </c>
      <c r="Z890" s="1">
        <v>6</v>
      </c>
      <c r="AA890" s="1">
        <v>0.45652173913043476</v>
      </c>
      <c r="AB890" s="1">
        <v>12</v>
      </c>
      <c r="AC890" s="1">
        <v>0</v>
      </c>
      <c r="AD890" s="1">
        <v>1.5588235294117647</v>
      </c>
      <c r="AE890" s="1">
        <v>75.650000000000006</v>
      </c>
      <c r="AF890" s="5"/>
    </row>
    <row r="891" spans="1:32" ht="15" customHeight="1" x14ac:dyDescent="0.2">
      <c r="A891" t="s">
        <v>17</v>
      </c>
      <c r="B891" s="1">
        <v>2012</v>
      </c>
      <c r="C891" s="1">
        <v>7</v>
      </c>
      <c r="D891" s="1">
        <v>8</v>
      </c>
      <c r="E891" s="1">
        <v>1</v>
      </c>
      <c r="V891" s="1">
        <v>0</v>
      </c>
      <c r="W891" s="11">
        <v>0.5180555555555556</v>
      </c>
      <c r="X891" s="1">
        <v>10</v>
      </c>
      <c r="Y891" s="1">
        <v>0.76190476190476186</v>
      </c>
      <c r="Z891" s="1">
        <v>6</v>
      </c>
      <c r="AA891" s="1">
        <v>0.44680851063829785</v>
      </c>
      <c r="AB891" s="1">
        <v>10</v>
      </c>
      <c r="AC891" s="1">
        <v>0</v>
      </c>
      <c r="AD891" s="1">
        <v>1.5588235294117647</v>
      </c>
      <c r="AE891" s="1">
        <v>73.650000000000006</v>
      </c>
      <c r="AF891" s="5"/>
    </row>
    <row r="892" spans="1:32" ht="15" customHeight="1" x14ac:dyDescent="0.2">
      <c r="A892" t="s">
        <v>17</v>
      </c>
      <c r="B892" s="1">
        <v>2013</v>
      </c>
      <c r="C892" s="1">
        <v>7</v>
      </c>
      <c r="D892" s="1">
        <v>9</v>
      </c>
      <c r="R892" s="1"/>
      <c r="V892" s="1">
        <v>0</v>
      </c>
      <c r="W892" s="11">
        <v>0.51630434782608692</v>
      </c>
      <c r="X892" s="1">
        <v>10</v>
      </c>
      <c r="Y892" s="1">
        <v>0.76190476190476186</v>
      </c>
      <c r="Z892" s="1">
        <v>6</v>
      </c>
      <c r="AA892" s="1">
        <v>0.4375</v>
      </c>
      <c r="AB892" s="1">
        <v>10</v>
      </c>
      <c r="AC892" s="1">
        <v>0</v>
      </c>
      <c r="AD892" s="1">
        <v>1.5588235294117647</v>
      </c>
      <c r="AE892" s="1">
        <v>73.650000000000006</v>
      </c>
      <c r="AF892" s="5"/>
    </row>
    <row r="893" spans="1:32" ht="15" customHeight="1" x14ac:dyDescent="0.2">
      <c r="A893" t="s">
        <v>17</v>
      </c>
      <c r="B893" s="1">
        <v>2014</v>
      </c>
      <c r="C893" s="1">
        <v>6</v>
      </c>
      <c r="D893" s="1">
        <v>10</v>
      </c>
      <c r="S893">
        <v>1</v>
      </c>
      <c r="V893" s="1">
        <v>0.1</v>
      </c>
      <c r="W893" s="11">
        <v>0.51329787234042556</v>
      </c>
      <c r="X893" s="1">
        <v>10</v>
      </c>
      <c r="Y893" s="1">
        <v>0.76190476190476186</v>
      </c>
      <c r="Z893" s="1">
        <v>6</v>
      </c>
      <c r="AA893" s="1">
        <v>0.42857142857142855</v>
      </c>
      <c r="AB893" s="1">
        <v>10</v>
      </c>
      <c r="AC893" s="1">
        <v>0</v>
      </c>
      <c r="AD893" s="1">
        <v>1.5588235294117647</v>
      </c>
      <c r="AE893" s="1">
        <v>73.75</v>
      </c>
      <c r="AF893" s="5"/>
    </row>
    <row r="894" spans="1:32" ht="15" customHeight="1" x14ac:dyDescent="0.2">
      <c r="A894" t="s">
        <v>17</v>
      </c>
      <c r="B894" s="1">
        <v>2015</v>
      </c>
      <c r="C894" s="1">
        <v>7</v>
      </c>
      <c r="D894" s="1">
        <v>9</v>
      </c>
      <c r="R894">
        <v>1</v>
      </c>
      <c r="V894" s="1">
        <v>0.1</v>
      </c>
      <c r="W894" s="11">
        <v>0.51171875</v>
      </c>
      <c r="X894" s="1">
        <v>10</v>
      </c>
      <c r="Y894" s="1">
        <v>0.76190476190476186</v>
      </c>
      <c r="Z894" s="1">
        <v>6</v>
      </c>
      <c r="AA894" s="1">
        <v>0.42</v>
      </c>
      <c r="AB894" s="1">
        <v>10</v>
      </c>
      <c r="AC894" s="1">
        <v>0</v>
      </c>
      <c r="AD894" s="1">
        <v>1.5588235294117647</v>
      </c>
      <c r="AE894" s="1">
        <v>73.850000000000009</v>
      </c>
      <c r="AF894" s="5"/>
    </row>
    <row r="895" spans="1:32" ht="15" customHeight="1" x14ac:dyDescent="0.2">
      <c r="A895" t="s">
        <v>17</v>
      </c>
      <c r="B895" s="1">
        <v>2016</v>
      </c>
      <c r="C895" s="1">
        <v>4</v>
      </c>
      <c r="D895" s="1">
        <v>12</v>
      </c>
      <c r="V895" s="1">
        <v>0</v>
      </c>
      <c r="W895" s="11">
        <v>0.50637755102040816</v>
      </c>
      <c r="X895" s="1">
        <v>10</v>
      </c>
      <c r="Y895" s="1">
        <v>0.76190476190476186</v>
      </c>
      <c r="Z895" s="1">
        <v>6</v>
      </c>
      <c r="AA895" s="1">
        <v>0.41176470588235292</v>
      </c>
      <c r="AB895" s="1">
        <v>10</v>
      </c>
      <c r="AC895" s="1">
        <v>0</v>
      </c>
      <c r="AD895" s="1">
        <v>1.5588235294117647</v>
      </c>
      <c r="AE895" s="1">
        <v>73.850000000000009</v>
      </c>
      <c r="AF895" s="5"/>
    </row>
    <row r="896" spans="1:32" ht="15" customHeight="1" x14ac:dyDescent="0.2">
      <c r="A896" t="s">
        <v>17</v>
      </c>
      <c r="B896" s="1">
        <v>2017</v>
      </c>
      <c r="C896" s="1">
        <v>11</v>
      </c>
      <c r="D896" s="1">
        <v>5</v>
      </c>
      <c r="F896">
        <v>1</v>
      </c>
      <c r="G896">
        <v>1</v>
      </c>
      <c r="H896">
        <v>0</v>
      </c>
      <c r="I896">
        <v>1</v>
      </c>
      <c r="J896">
        <v>1</v>
      </c>
      <c r="P896">
        <v>1</v>
      </c>
      <c r="Q896">
        <v>1</v>
      </c>
      <c r="T896">
        <v>1</v>
      </c>
      <c r="V896" s="1">
        <v>0.7</v>
      </c>
      <c r="W896" s="11">
        <v>0.51</v>
      </c>
      <c r="X896" s="1">
        <v>10</v>
      </c>
      <c r="Y896" s="1">
        <v>0.72727272727272729</v>
      </c>
      <c r="Z896" s="1">
        <v>4</v>
      </c>
      <c r="AA896" s="1">
        <v>0.42307692307692307</v>
      </c>
      <c r="AB896" s="1">
        <v>10</v>
      </c>
      <c r="AC896" s="1">
        <v>0</v>
      </c>
      <c r="AD896" s="1">
        <v>1.5</v>
      </c>
      <c r="AE896" s="1">
        <v>72.550000000000011</v>
      </c>
      <c r="AF896" s="5"/>
    </row>
    <row r="897" spans="1:32" ht="15" customHeight="1" x14ac:dyDescent="0.2">
      <c r="A897" t="s">
        <v>17</v>
      </c>
      <c r="B897" s="1">
        <v>2018</v>
      </c>
      <c r="C897" s="1">
        <v>13</v>
      </c>
      <c r="D897" s="1">
        <v>3</v>
      </c>
      <c r="F897" s="1">
        <v>1</v>
      </c>
      <c r="G897" s="1">
        <v>1</v>
      </c>
      <c r="H897" s="1">
        <v>2</v>
      </c>
      <c r="I897" s="1">
        <v>1</v>
      </c>
      <c r="J897" s="1">
        <v>4</v>
      </c>
      <c r="K897">
        <v>1</v>
      </c>
      <c r="N897">
        <v>1</v>
      </c>
      <c r="Q897">
        <v>1</v>
      </c>
      <c r="V897" s="1">
        <v>5.85</v>
      </c>
      <c r="W897" s="11">
        <v>0.51593137254901966</v>
      </c>
      <c r="X897" s="1">
        <v>10</v>
      </c>
      <c r="Y897" s="1">
        <v>0.78260869565217395</v>
      </c>
      <c r="Z897" s="1">
        <v>6</v>
      </c>
      <c r="AA897" s="1">
        <v>0.43396226415094341</v>
      </c>
      <c r="AB897" s="1">
        <v>10</v>
      </c>
      <c r="AC897" s="1">
        <v>0</v>
      </c>
      <c r="AD897" s="1">
        <v>1.5526315789473684</v>
      </c>
      <c r="AE897" s="1">
        <v>80.400000000000006</v>
      </c>
      <c r="AF897" s="5"/>
    </row>
    <row r="898" spans="1:32" ht="15" customHeight="1" x14ac:dyDescent="0.2">
      <c r="A898" t="s">
        <v>17</v>
      </c>
      <c r="B898" s="1">
        <v>2019</v>
      </c>
      <c r="C898" s="1">
        <v>9</v>
      </c>
      <c r="D898" s="1">
        <v>7</v>
      </c>
      <c r="F898" s="1"/>
      <c r="G898" s="1"/>
      <c r="H898" s="1"/>
      <c r="I898" s="1"/>
      <c r="J898" s="1"/>
      <c r="L898" s="1"/>
      <c r="V898" s="1">
        <v>0</v>
      </c>
      <c r="W898" s="11">
        <v>0.51682692307692313</v>
      </c>
      <c r="X898" s="1">
        <v>10</v>
      </c>
      <c r="Y898" s="1">
        <v>0.78260869565217395</v>
      </c>
      <c r="Z898" s="1">
        <v>6</v>
      </c>
      <c r="AA898" s="1">
        <v>0.42592592592592593</v>
      </c>
      <c r="AB898" s="1">
        <v>10</v>
      </c>
      <c r="AC898" s="1">
        <v>0</v>
      </c>
      <c r="AD898" s="1">
        <v>1.5526315789473684</v>
      </c>
      <c r="AE898" s="1">
        <v>80.400000000000006</v>
      </c>
      <c r="AF898" s="5"/>
    </row>
    <row r="899" spans="1:32" ht="15" customHeight="1" x14ac:dyDescent="0.2">
      <c r="A899" t="s">
        <v>17</v>
      </c>
      <c r="B899" s="1">
        <v>2020</v>
      </c>
      <c r="C899" s="1">
        <v>10</v>
      </c>
      <c r="D899" s="1">
        <v>6</v>
      </c>
      <c r="F899" s="1">
        <v>1</v>
      </c>
      <c r="G899" s="1"/>
      <c r="H899" s="1">
        <v>1</v>
      </c>
      <c r="I899" s="1">
        <v>1</v>
      </c>
      <c r="J899" s="1">
        <v>2</v>
      </c>
      <c r="L899" s="1"/>
      <c r="Q899">
        <v>1</v>
      </c>
      <c r="V899" s="1">
        <v>0.75</v>
      </c>
      <c r="W899" s="11">
        <v>0.51886792452830188</v>
      </c>
      <c r="X899" s="1">
        <v>10</v>
      </c>
      <c r="Y899" s="1">
        <v>0.79166666666666663</v>
      </c>
      <c r="Z899" s="1">
        <v>6</v>
      </c>
      <c r="AA899" s="1">
        <v>0.43636363636363634</v>
      </c>
      <c r="AB899" s="1">
        <v>10</v>
      </c>
      <c r="AC899" s="1">
        <v>0</v>
      </c>
      <c r="AD899" s="1">
        <v>1.5641025641025641</v>
      </c>
      <c r="AE899" s="1">
        <v>81.150000000000006</v>
      </c>
      <c r="AF899" s="5"/>
    </row>
    <row r="900" spans="1:32" ht="15" customHeight="1" x14ac:dyDescent="0.2">
      <c r="A900" t="s">
        <v>17</v>
      </c>
      <c r="B900" s="1">
        <v>2021</v>
      </c>
      <c r="C900" s="1">
        <v>12</v>
      </c>
      <c r="D900" s="1">
        <v>5</v>
      </c>
      <c r="F900" s="1">
        <v>1</v>
      </c>
      <c r="G900">
        <v>1</v>
      </c>
      <c r="H900" s="1">
        <v>4</v>
      </c>
      <c r="I900" s="1">
        <v>0</v>
      </c>
      <c r="J900" s="1">
        <v>4</v>
      </c>
      <c r="K900">
        <v>1</v>
      </c>
      <c r="M900">
        <v>1</v>
      </c>
      <c r="P900" s="1">
        <v>1</v>
      </c>
      <c r="V900" s="1">
        <v>13.35</v>
      </c>
      <c r="W900" s="11">
        <v>0.52254335260115603</v>
      </c>
      <c r="X900" s="1">
        <v>10</v>
      </c>
      <c r="Y900" s="1">
        <v>0.92</v>
      </c>
      <c r="Z900" s="1">
        <v>8</v>
      </c>
      <c r="AA900" s="1">
        <v>0.44642857142857145</v>
      </c>
      <c r="AB900" s="1">
        <v>10</v>
      </c>
      <c r="AC900" s="1">
        <v>0</v>
      </c>
      <c r="AD900" s="1">
        <v>1.6097560975609757</v>
      </c>
      <c r="AE900" s="1">
        <v>96.500000000000014</v>
      </c>
      <c r="AF900" s="5"/>
    </row>
    <row r="901" spans="1:32" ht="15" customHeight="1" x14ac:dyDescent="0.2">
      <c r="A901" t="s">
        <v>17</v>
      </c>
      <c r="B901" s="1">
        <v>2022</v>
      </c>
      <c r="C901" s="1">
        <v>5</v>
      </c>
      <c r="D901" s="1">
        <v>12</v>
      </c>
      <c r="V901" s="1">
        <v>0</v>
      </c>
      <c r="W901" s="11">
        <v>0.51814058956916098</v>
      </c>
      <c r="X901" s="1">
        <v>10</v>
      </c>
      <c r="Y901" s="1">
        <v>0.92</v>
      </c>
      <c r="Z901" s="1">
        <v>8</v>
      </c>
      <c r="AA901" s="1">
        <v>0.43859649122807015</v>
      </c>
      <c r="AB901" s="1">
        <v>10</v>
      </c>
      <c r="AC901" s="1">
        <v>1</v>
      </c>
      <c r="AD901" s="1">
        <v>1.6097560975609757</v>
      </c>
      <c r="AE901" s="1">
        <v>96.500000000000014</v>
      </c>
      <c r="AF901" s="5"/>
    </row>
    <row r="902" spans="1:32" ht="15" customHeight="1" x14ac:dyDescent="0.2">
      <c r="A902" t="s">
        <v>18</v>
      </c>
      <c r="B902" s="1">
        <v>1966</v>
      </c>
      <c r="C902" s="1">
        <v>7</v>
      </c>
      <c r="D902" s="1">
        <v>6</v>
      </c>
      <c r="E902">
        <v>1</v>
      </c>
      <c r="V902" s="1">
        <v>0</v>
      </c>
      <c r="W902" s="11">
        <v>0.5357142857142857</v>
      </c>
      <c r="X902" s="1">
        <v>11.25</v>
      </c>
      <c r="Y902" s="1">
        <v>0</v>
      </c>
      <c r="Z902" s="1">
        <v>0</v>
      </c>
      <c r="AA902" s="1">
        <v>0</v>
      </c>
      <c r="AB902" s="1">
        <v>0</v>
      </c>
      <c r="AC902" s="1">
        <v>0</v>
      </c>
      <c r="AD902" s="1">
        <v>0</v>
      </c>
      <c r="AE902" s="1">
        <v>11.25</v>
      </c>
      <c r="AF902" s="5"/>
    </row>
    <row r="903" spans="1:32" ht="15" customHeight="1" x14ac:dyDescent="0.2">
      <c r="A903" t="s">
        <v>18</v>
      </c>
      <c r="B903" s="1">
        <v>1967</v>
      </c>
      <c r="C903" s="1">
        <v>8</v>
      </c>
      <c r="D903" s="1">
        <v>5</v>
      </c>
      <c r="E903">
        <v>1</v>
      </c>
      <c r="V903" s="1">
        <v>0</v>
      </c>
      <c r="W903" s="11">
        <v>0.5714285714285714</v>
      </c>
      <c r="X903" s="1">
        <v>12.5</v>
      </c>
      <c r="Y903" s="1">
        <v>0</v>
      </c>
      <c r="Z903" s="1">
        <v>0</v>
      </c>
      <c r="AA903" s="1">
        <v>0</v>
      </c>
      <c r="AB903" s="1">
        <v>0</v>
      </c>
      <c r="AC903" s="1">
        <v>0</v>
      </c>
      <c r="AD903" s="1">
        <v>0</v>
      </c>
      <c r="AE903" s="1">
        <v>12.5</v>
      </c>
      <c r="AF903" s="5"/>
    </row>
    <row r="904" spans="1:32" ht="15" customHeight="1" x14ac:dyDescent="0.2">
      <c r="A904" t="s">
        <v>18</v>
      </c>
      <c r="B904" s="1">
        <v>1968</v>
      </c>
      <c r="C904" s="1">
        <v>9</v>
      </c>
      <c r="D904" s="1">
        <v>5</v>
      </c>
      <c r="S904" s="1"/>
      <c r="V904" s="1">
        <v>0</v>
      </c>
      <c r="W904" s="11">
        <v>0.59523809523809523</v>
      </c>
      <c r="X904" s="1">
        <v>13.75</v>
      </c>
      <c r="Y904" s="1">
        <v>0</v>
      </c>
      <c r="Z904" s="1">
        <v>0</v>
      </c>
      <c r="AA904" s="1">
        <v>0</v>
      </c>
      <c r="AB904" s="1">
        <v>0</v>
      </c>
      <c r="AC904" s="1">
        <v>0</v>
      </c>
      <c r="AD904" s="1">
        <v>0</v>
      </c>
      <c r="AE904" s="1">
        <v>13.75</v>
      </c>
      <c r="AF904" s="5"/>
    </row>
    <row r="905" spans="1:32" ht="15" customHeight="1" x14ac:dyDescent="0.2">
      <c r="A905" t="s">
        <v>18</v>
      </c>
      <c r="B905" s="1">
        <v>1969</v>
      </c>
      <c r="C905" s="1">
        <v>8</v>
      </c>
      <c r="D905" s="1">
        <v>6</v>
      </c>
      <c r="V905" s="1">
        <v>0</v>
      </c>
      <c r="W905" s="11">
        <v>0.5892857142857143</v>
      </c>
      <c r="X905" s="1">
        <v>13.75</v>
      </c>
      <c r="Y905" s="1">
        <v>0</v>
      </c>
      <c r="Z905" s="1">
        <v>0</v>
      </c>
      <c r="AA905" s="1">
        <v>0</v>
      </c>
      <c r="AB905" s="1">
        <v>0</v>
      </c>
      <c r="AC905" s="1">
        <v>0</v>
      </c>
      <c r="AD905" s="1">
        <v>0</v>
      </c>
      <c r="AE905" s="1">
        <v>13.75</v>
      </c>
      <c r="AF905" s="5"/>
    </row>
    <row r="906" spans="1:32" ht="15" customHeight="1" x14ac:dyDescent="0.2">
      <c r="A906" t="s">
        <v>18</v>
      </c>
      <c r="B906" s="1">
        <v>1970</v>
      </c>
      <c r="C906" s="1">
        <v>5</v>
      </c>
      <c r="D906" s="1">
        <v>6</v>
      </c>
      <c r="E906">
        <v>3</v>
      </c>
      <c r="V906" s="1">
        <v>0</v>
      </c>
      <c r="W906" s="11">
        <v>0.56428571428571428</v>
      </c>
      <c r="X906" s="1">
        <v>12.5</v>
      </c>
      <c r="Y906" s="1">
        <v>0</v>
      </c>
      <c r="Z906" s="1">
        <v>0</v>
      </c>
      <c r="AA906" s="1">
        <v>0</v>
      </c>
      <c r="AB906" s="1">
        <v>0</v>
      </c>
      <c r="AC906" s="1">
        <v>0</v>
      </c>
      <c r="AD906" s="1">
        <v>0</v>
      </c>
      <c r="AE906" s="1">
        <v>12.5</v>
      </c>
      <c r="AF906" s="5"/>
    </row>
    <row r="907" spans="1:32" ht="15" customHeight="1" x14ac:dyDescent="0.2">
      <c r="A907" t="s">
        <v>18</v>
      </c>
      <c r="B907" s="1">
        <v>1971</v>
      </c>
      <c r="C907" s="1">
        <v>6</v>
      </c>
      <c r="D907" s="1">
        <v>8</v>
      </c>
      <c r="V907" s="1">
        <v>0</v>
      </c>
      <c r="W907" s="11">
        <v>0.54166666666666663</v>
      </c>
      <c r="X907" s="1">
        <v>11.25</v>
      </c>
      <c r="Y907" s="1">
        <v>0</v>
      </c>
      <c r="Z907" s="1">
        <v>0</v>
      </c>
      <c r="AA907" s="1">
        <v>0</v>
      </c>
      <c r="AB907" s="1">
        <v>0</v>
      </c>
      <c r="AC907" s="1">
        <v>0</v>
      </c>
      <c r="AD907" s="1">
        <v>0</v>
      </c>
      <c r="AE907" s="1">
        <v>11.25</v>
      </c>
      <c r="AF907" s="5"/>
    </row>
    <row r="908" spans="1:32" ht="15" customHeight="1" x14ac:dyDescent="0.2">
      <c r="A908" t="s">
        <v>18</v>
      </c>
      <c r="B908" s="1">
        <v>1972</v>
      </c>
      <c r="C908" s="1">
        <v>4</v>
      </c>
      <c r="D908" s="1">
        <v>9</v>
      </c>
      <c r="E908">
        <v>1</v>
      </c>
      <c r="V908" s="1">
        <v>0</v>
      </c>
      <c r="W908" s="11">
        <v>0.51020408163265307</v>
      </c>
      <c r="X908" s="1">
        <v>10</v>
      </c>
      <c r="Y908" s="1">
        <v>0</v>
      </c>
      <c r="Z908" s="1">
        <v>0</v>
      </c>
      <c r="AA908" s="1">
        <v>0</v>
      </c>
      <c r="AB908" s="1">
        <v>0</v>
      </c>
      <c r="AC908" s="1">
        <v>0</v>
      </c>
      <c r="AD908" s="1">
        <v>0</v>
      </c>
      <c r="AE908" s="1">
        <v>10</v>
      </c>
      <c r="AF908" s="5"/>
    </row>
    <row r="909" spans="1:32" ht="15" customHeight="1" x14ac:dyDescent="0.2">
      <c r="A909" t="s">
        <v>18</v>
      </c>
      <c r="B909" s="1">
        <v>1973</v>
      </c>
      <c r="C909" s="1">
        <v>2</v>
      </c>
      <c r="D909" s="1">
        <v>11</v>
      </c>
      <c r="E909">
        <v>1</v>
      </c>
      <c r="V909" s="1">
        <v>0</v>
      </c>
      <c r="W909" s="11">
        <v>0.46875</v>
      </c>
      <c r="X909" s="1">
        <v>4</v>
      </c>
      <c r="Y909" s="1">
        <v>0</v>
      </c>
      <c r="Z909" s="1">
        <v>0</v>
      </c>
      <c r="AA909" s="1">
        <v>0</v>
      </c>
      <c r="AB909" s="1">
        <v>0</v>
      </c>
      <c r="AC909" s="1">
        <v>0</v>
      </c>
      <c r="AD909" s="1">
        <v>0</v>
      </c>
      <c r="AE909" s="1">
        <v>4</v>
      </c>
      <c r="AF909" s="5"/>
    </row>
    <row r="910" spans="1:32" ht="15" customHeight="1" x14ac:dyDescent="0.2">
      <c r="A910" t="s">
        <v>18</v>
      </c>
      <c r="B910" s="1">
        <v>1974</v>
      </c>
      <c r="C910" s="1">
        <v>5</v>
      </c>
      <c r="D910" s="1">
        <v>9</v>
      </c>
      <c r="F910" s="1"/>
      <c r="G910" s="1"/>
      <c r="H910" s="1"/>
      <c r="I910" s="1"/>
      <c r="J910" s="1"/>
      <c r="R910">
        <v>1</v>
      </c>
      <c r="V910" s="1">
        <v>0.1</v>
      </c>
      <c r="W910" s="11">
        <v>0.45634920634920634</v>
      </c>
      <c r="X910" s="1">
        <v>4</v>
      </c>
      <c r="Y910" s="1">
        <v>0</v>
      </c>
      <c r="Z910" s="1">
        <v>0</v>
      </c>
      <c r="AA910" s="1">
        <v>0</v>
      </c>
      <c r="AB910" s="1">
        <v>0</v>
      </c>
      <c r="AC910" s="1">
        <v>0</v>
      </c>
      <c r="AD910" s="1">
        <v>0</v>
      </c>
      <c r="AE910" s="1">
        <v>4.0999999999999996</v>
      </c>
      <c r="AF910" s="5"/>
    </row>
    <row r="911" spans="1:32" ht="15" customHeight="1" x14ac:dyDescent="0.2">
      <c r="A911" t="s">
        <v>18</v>
      </c>
      <c r="B911" s="1">
        <v>1975</v>
      </c>
      <c r="C911" s="1">
        <v>2</v>
      </c>
      <c r="D911" s="1">
        <v>12</v>
      </c>
      <c r="V911" s="1">
        <v>0</v>
      </c>
      <c r="W911" s="11">
        <v>0.42499999999999999</v>
      </c>
      <c r="X911" s="1">
        <v>1</v>
      </c>
      <c r="Y911" s="1">
        <v>0</v>
      </c>
      <c r="Z911" s="1">
        <v>0</v>
      </c>
      <c r="AA911" s="1">
        <v>0</v>
      </c>
      <c r="AB911" s="1">
        <v>0</v>
      </c>
      <c r="AC911" s="1">
        <v>0</v>
      </c>
      <c r="AD911" s="1">
        <v>0</v>
      </c>
      <c r="AE911" s="1">
        <v>1.1000000000000001</v>
      </c>
      <c r="AF911" s="5"/>
    </row>
    <row r="912" spans="1:32" ht="15" customHeight="1" x14ac:dyDescent="0.2">
      <c r="A912" t="s">
        <v>18</v>
      </c>
      <c r="B912" s="1">
        <v>1976</v>
      </c>
      <c r="C912" s="1">
        <v>6</v>
      </c>
      <c r="D912" s="1">
        <v>8</v>
      </c>
      <c r="F912" s="1"/>
      <c r="G912" s="1"/>
      <c r="H912" s="1"/>
      <c r="I912" s="1"/>
      <c r="J912" s="1"/>
      <c r="K912" s="1"/>
      <c r="N912" s="1"/>
      <c r="V912" s="1">
        <v>0</v>
      </c>
      <c r="W912" s="11">
        <v>0.42532467532467533</v>
      </c>
      <c r="X912" s="1">
        <v>1</v>
      </c>
      <c r="Y912" s="1">
        <v>0</v>
      </c>
      <c r="Z912" s="1">
        <v>0</v>
      </c>
      <c r="AA912" s="1">
        <v>0</v>
      </c>
      <c r="AB912" s="1">
        <v>0</v>
      </c>
      <c r="AC912" s="1">
        <v>0</v>
      </c>
      <c r="AD912" s="1">
        <v>0</v>
      </c>
      <c r="AE912" s="1">
        <v>1.1000000000000001</v>
      </c>
      <c r="AF912" s="5"/>
    </row>
    <row r="913" spans="1:32" ht="15" customHeight="1" x14ac:dyDescent="0.2">
      <c r="A913" t="s">
        <v>18</v>
      </c>
      <c r="B913" s="1">
        <v>1977</v>
      </c>
      <c r="C913" s="1">
        <v>7</v>
      </c>
      <c r="D913" s="1">
        <v>7</v>
      </c>
      <c r="F913" s="1"/>
      <c r="H913" s="1"/>
      <c r="I913" s="1"/>
      <c r="J913" s="1"/>
      <c r="V913" s="1">
        <v>0</v>
      </c>
      <c r="W913" s="11">
        <v>0.43154761904761907</v>
      </c>
      <c r="X913" s="1">
        <v>1</v>
      </c>
      <c r="Y913" s="1">
        <v>0</v>
      </c>
      <c r="Z913" s="1">
        <v>0</v>
      </c>
      <c r="AA913" s="1">
        <v>0</v>
      </c>
      <c r="AB913" s="1">
        <v>0</v>
      </c>
      <c r="AC913" s="1">
        <v>0</v>
      </c>
      <c r="AD913" s="1">
        <v>0</v>
      </c>
      <c r="AE913" s="1">
        <v>1.1000000000000001</v>
      </c>
      <c r="AF913" s="5"/>
    </row>
    <row r="914" spans="1:32" ht="15" customHeight="1" x14ac:dyDescent="0.2">
      <c r="A914" t="s">
        <v>18</v>
      </c>
      <c r="B914" s="1">
        <v>1978</v>
      </c>
      <c r="C914" s="1">
        <v>9</v>
      </c>
      <c r="D914" s="1">
        <v>7</v>
      </c>
      <c r="V914" s="1">
        <v>0</v>
      </c>
      <c r="W914" s="11">
        <v>0.44293478260869568</v>
      </c>
      <c r="X914" s="1">
        <v>1</v>
      </c>
      <c r="Y914" s="1">
        <v>0</v>
      </c>
      <c r="Z914" s="1">
        <v>0</v>
      </c>
      <c r="AA914" s="1">
        <v>0</v>
      </c>
      <c r="AB914" s="1">
        <v>0</v>
      </c>
      <c r="AC914" s="1">
        <v>0</v>
      </c>
      <c r="AD914" s="1">
        <v>0</v>
      </c>
      <c r="AE914" s="1">
        <v>1.1000000000000001</v>
      </c>
      <c r="AF914" s="5"/>
    </row>
    <row r="915" spans="1:32" ht="15" customHeight="1" x14ac:dyDescent="0.2">
      <c r="A915" t="s">
        <v>18</v>
      </c>
      <c r="B915" s="1">
        <v>1979</v>
      </c>
      <c r="C915" s="1">
        <v>12</v>
      </c>
      <c r="D915" s="1">
        <v>4</v>
      </c>
      <c r="F915">
        <v>1</v>
      </c>
      <c r="G915">
        <v>1</v>
      </c>
      <c r="H915">
        <v>0</v>
      </c>
      <c r="I915">
        <v>1</v>
      </c>
      <c r="J915">
        <v>2</v>
      </c>
      <c r="V915" s="1">
        <v>0.1</v>
      </c>
      <c r="W915" s="11">
        <v>0.46750000000000003</v>
      </c>
      <c r="X915" s="1">
        <v>4</v>
      </c>
      <c r="Y915" s="1">
        <v>0</v>
      </c>
      <c r="Z915" s="1">
        <v>0</v>
      </c>
      <c r="AA915" s="1">
        <v>7.1428571428571425E-2</v>
      </c>
      <c r="AB915" s="1">
        <v>0</v>
      </c>
      <c r="AC915" s="1">
        <v>0</v>
      </c>
      <c r="AD915" s="1">
        <v>1</v>
      </c>
      <c r="AE915" s="1">
        <v>4.2</v>
      </c>
      <c r="AF915" s="5"/>
    </row>
    <row r="916" spans="1:32" ht="15" customHeight="1" x14ac:dyDescent="0.2">
      <c r="A916" t="s">
        <v>18</v>
      </c>
      <c r="B916" s="1">
        <v>1980</v>
      </c>
      <c r="C916" s="1">
        <v>11</v>
      </c>
      <c r="D916" s="1">
        <v>5</v>
      </c>
      <c r="F916">
        <v>1</v>
      </c>
      <c r="G916">
        <v>1</v>
      </c>
      <c r="H916">
        <v>1</v>
      </c>
      <c r="I916">
        <v>1</v>
      </c>
      <c r="J916">
        <v>3</v>
      </c>
      <c r="L916">
        <v>1</v>
      </c>
      <c r="V916" s="1">
        <v>2.6</v>
      </c>
      <c r="W916" s="11">
        <v>0.48379629629629628</v>
      </c>
      <c r="X916" s="1">
        <v>5</v>
      </c>
      <c r="Y916" s="1">
        <v>0.5</v>
      </c>
      <c r="Z916" s="1">
        <v>3</v>
      </c>
      <c r="AA916" s="1">
        <v>0.13333333333333333</v>
      </c>
      <c r="AB916" s="1">
        <v>0</v>
      </c>
      <c r="AC916" s="1">
        <v>0</v>
      </c>
      <c r="AD916" s="1">
        <v>1.25</v>
      </c>
      <c r="AE916" s="1">
        <v>10.8</v>
      </c>
      <c r="AF916" s="5"/>
    </row>
    <row r="917" spans="1:32" ht="15" customHeight="1" x14ac:dyDescent="0.2">
      <c r="A917" t="s">
        <v>18</v>
      </c>
      <c r="B917" s="1">
        <v>1981</v>
      </c>
      <c r="C917" s="1">
        <v>10</v>
      </c>
      <c r="D917" s="1">
        <v>6</v>
      </c>
      <c r="F917">
        <v>1</v>
      </c>
      <c r="G917">
        <v>1</v>
      </c>
      <c r="H917">
        <v>1</v>
      </c>
      <c r="I917">
        <v>1</v>
      </c>
      <c r="J917">
        <v>3</v>
      </c>
      <c r="L917">
        <v>1</v>
      </c>
      <c r="V917" s="1">
        <v>2.6</v>
      </c>
      <c r="W917" s="11">
        <v>0.49353448275862066</v>
      </c>
      <c r="X917" s="1">
        <v>5</v>
      </c>
      <c r="Y917" s="1">
        <v>0.66666666666666663</v>
      </c>
      <c r="Z917" s="1">
        <v>4</v>
      </c>
      <c r="AA917" s="1">
        <v>0.1875</v>
      </c>
      <c r="AB917" s="1">
        <v>0</v>
      </c>
      <c r="AC917" s="1">
        <v>0</v>
      </c>
      <c r="AD917" s="1">
        <v>1.3333333333333333</v>
      </c>
      <c r="AE917" s="1">
        <v>14.4</v>
      </c>
      <c r="AF917" s="5"/>
    </row>
    <row r="918" spans="1:32" ht="15" customHeight="1" x14ac:dyDescent="0.2">
      <c r="A918" t="s">
        <v>18</v>
      </c>
      <c r="B918" s="1">
        <v>1982</v>
      </c>
      <c r="C918" s="1">
        <v>6</v>
      </c>
      <c r="D918" s="1">
        <v>3</v>
      </c>
      <c r="F918">
        <v>1</v>
      </c>
      <c r="H918">
        <v>1</v>
      </c>
      <c r="I918">
        <v>1</v>
      </c>
      <c r="J918">
        <v>2</v>
      </c>
      <c r="P918">
        <v>1</v>
      </c>
      <c r="V918" s="1">
        <v>0.75</v>
      </c>
      <c r="W918" s="11">
        <v>0.5</v>
      </c>
      <c r="X918" s="1">
        <v>10</v>
      </c>
      <c r="Y918" s="1">
        <v>0.75</v>
      </c>
      <c r="Z918" s="1">
        <v>6</v>
      </c>
      <c r="AA918" s="1">
        <v>0.23529411764705882</v>
      </c>
      <c r="AB918" s="1">
        <v>1</v>
      </c>
      <c r="AC918" s="1">
        <v>0</v>
      </c>
      <c r="AD918" s="1">
        <v>1.4285714285714286</v>
      </c>
      <c r="AE918" s="1">
        <v>23.15</v>
      </c>
      <c r="AF918" s="5"/>
    </row>
    <row r="919" spans="1:32" ht="15" customHeight="1" x14ac:dyDescent="0.2">
      <c r="A919" t="s">
        <v>18</v>
      </c>
      <c r="B919" s="1">
        <v>1983</v>
      </c>
      <c r="C919" s="1">
        <v>6</v>
      </c>
      <c r="D919" s="1">
        <v>10</v>
      </c>
      <c r="V919" s="1">
        <v>0</v>
      </c>
      <c r="W919" s="11">
        <v>0.49221789883268485</v>
      </c>
      <c r="X919" s="1">
        <v>5</v>
      </c>
      <c r="Y919" s="1">
        <v>0.75</v>
      </c>
      <c r="Z919" s="1">
        <v>6</v>
      </c>
      <c r="AA919" s="1">
        <v>0.22222222222222221</v>
      </c>
      <c r="AB919" s="1">
        <v>1</v>
      </c>
      <c r="AC919" s="1">
        <v>0</v>
      </c>
      <c r="AD919" s="1">
        <v>1.4285714285714286</v>
      </c>
      <c r="AE919" s="1">
        <v>18.149999999999999</v>
      </c>
      <c r="AF919" s="5"/>
    </row>
    <row r="920" spans="1:32" ht="15" customHeight="1" x14ac:dyDescent="0.2">
      <c r="A920" t="s">
        <v>18</v>
      </c>
      <c r="B920" s="1">
        <v>1984</v>
      </c>
      <c r="C920" s="1">
        <v>7</v>
      </c>
      <c r="D920" s="1">
        <v>9</v>
      </c>
      <c r="V920" s="1">
        <v>0</v>
      </c>
      <c r="W920" s="11">
        <v>0.48901098901098899</v>
      </c>
      <c r="X920" s="1">
        <v>5</v>
      </c>
      <c r="Y920" s="1">
        <v>0.75</v>
      </c>
      <c r="Z920" s="1">
        <v>6</v>
      </c>
      <c r="AA920" s="1">
        <v>0.21052631578947367</v>
      </c>
      <c r="AB920" s="1">
        <v>1</v>
      </c>
      <c r="AC920" s="1">
        <v>0</v>
      </c>
      <c r="AD920" s="1">
        <v>1.4285714285714286</v>
      </c>
      <c r="AE920" s="1">
        <v>18.149999999999999</v>
      </c>
      <c r="AF920" s="5"/>
    </row>
    <row r="921" spans="1:32" ht="15" customHeight="1" x14ac:dyDescent="0.2">
      <c r="A921" t="s">
        <v>18</v>
      </c>
      <c r="B921" s="1">
        <v>1985</v>
      </c>
      <c r="C921" s="1">
        <v>8</v>
      </c>
      <c r="D921" s="1">
        <v>8</v>
      </c>
      <c r="V921" s="1">
        <v>0</v>
      </c>
      <c r="W921" s="11">
        <v>0.48961937716262977</v>
      </c>
      <c r="X921" s="1">
        <v>5</v>
      </c>
      <c r="Y921" s="1">
        <v>0.75</v>
      </c>
      <c r="Z921" s="1">
        <v>6</v>
      </c>
      <c r="AA921" s="1">
        <v>0.2</v>
      </c>
      <c r="AB921" s="1">
        <v>1</v>
      </c>
      <c r="AC921" s="1">
        <v>0</v>
      </c>
      <c r="AD921" s="1">
        <v>1.4285714285714286</v>
      </c>
      <c r="AE921" s="1">
        <v>18.149999999999999</v>
      </c>
      <c r="AF921" s="5"/>
    </row>
    <row r="922" spans="1:32" ht="15" customHeight="1" x14ac:dyDescent="0.2">
      <c r="A922" t="s">
        <v>18</v>
      </c>
      <c r="B922" s="1">
        <v>1986</v>
      </c>
      <c r="C922" s="1">
        <v>4</v>
      </c>
      <c r="D922" s="1">
        <v>12</v>
      </c>
      <c r="F922" s="1"/>
      <c r="G922" s="1"/>
      <c r="H922" s="1"/>
      <c r="I922" s="1"/>
      <c r="J922" s="1"/>
      <c r="S922">
        <v>1</v>
      </c>
      <c r="T922" s="1"/>
      <c r="U922" s="1"/>
      <c r="V922" s="1">
        <v>0.1</v>
      </c>
      <c r="W922" s="11">
        <v>0.47704918032786886</v>
      </c>
      <c r="X922" s="1">
        <v>5</v>
      </c>
      <c r="Y922" s="1">
        <v>0.75</v>
      </c>
      <c r="Z922" s="1">
        <v>6</v>
      </c>
      <c r="AA922" s="1">
        <v>0.19047619047619047</v>
      </c>
      <c r="AB922" s="1">
        <v>0</v>
      </c>
      <c r="AC922" s="1">
        <v>0</v>
      </c>
      <c r="AD922" s="1">
        <v>1.4285714285714286</v>
      </c>
      <c r="AE922" s="1">
        <v>17.25</v>
      </c>
      <c r="AF922" s="5"/>
    </row>
    <row r="923" spans="1:32" ht="15" customHeight="1" x14ac:dyDescent="0.2">
      <c r="A923" t="s">
        <v>18</v>
      </c>
      <c r="B923" s="1">
        <v>1987</v>
      </c>
      <c r="C923" s="1">
        <v>8</v>
      </c>
      <c r="D923" s="1">
        <v>7</v>
      </c>
      <c r="S923" s="1"/>
      <c r="V923" s="1">
        <v>0</v>
      </c>
      <c r="W923" s="11">
        <v>0.47968749999999999</v>
      </c>
      <c r="X923" s="1">
        <v>5</v>
      </c>
      <c r="Y923" s="1">
        <v>0.75</v>
      </c>
      <c r="Z923" s="1">
        <v>6</v>
      </c>
      <c r="AA923" s="1">
        <v>0.18181818181818182</v>
      </c>
      <c r="AB923" s="1">
        <v>0</v>
      </c>
      <c r="AC923" s="1">
        <v>0</v>
      </c>
      <c r="AD923" s="1">
        <v>1.4285714285714286</v>
      </c>
      <c r="AE923" s="1">
        <v>17.25</v>
      </c>
      <c r="AF923" s="5"/>
    </row>
    <row r="924" spans="1:32" ht="15" customHeight="1" x14ac:dyDescent="0.2">
      <c r="A924" t="s">
        <v>18</v>
      </c>
      <c r="B924" s="1">
        <v>1988</v>
      </c>
      <c r="C924" s="1">
        <v>6</v>
      </c>
      <c r="D924" s="1">
        <v>10</v>
      </c>
      <c r="F924" s="1"/>
      <c r="G924" s="1"/>
      <c r="H924" s="1"/>
      <c r="I924" s="1"/>
      <c r="J924" s="1"/>
      <c r="O924" s="1"/>
      <c r="P924" s="1"/>
      <c r="V924" s="1">
        <v>0</v>
      </c>
      <c r="W924" s="11">
        <v>0.47470238095238093</v>
      </c>
      <c r="X924" s="1">
        <v>4</v>
      </c>
      <c r="Y924" s="1">
        <v>0.75</v>
      </c>
      <c r="Z924" s="1">
        <v>6</v>
      </c>
      <c r="AA924" s="1">
        <v>0.17391304347826086</v>
      </c>
      <c r="AB924" s="1">
        <v>0</v>
      </c>
      <c r="AC924" s="1">
        <v>0</v>
      </c>
      <c r="AD924" s="1">
        <v>1.4285714285714286</v>
      </c>
      <c r="AE924" s="1">
        <v>16.25</v>
      </c>
      <c r="AF924" s="5"/>
    </row>
    <row r="925" spans="1:32" ht="15" customHeight="1" x14ac:dyDescent="0.2">
      <c r="A925" t="s">
        <v>18</v>
      </c>
      <c r="B925" s="1">
        <v>1989</v>
      </c>
      <c r="C925" s="1">
        <v>6</v>
      </c>
      <c r="D925" s="1">
        <v>10</v>
      </c>
      <c r="F925" s="1"/>
      <c r="G925" s="1"/>
      <c r="H925" s="1"/>
      <c r="I925" s="1"/>
      <c r="J925" s="1"/>
      <c r="L925" s="1"/>
      <c r="V925" s="1">
        <v>0</v>
      </c>
      <c r="W925" s="11">
        <v>0.47017045454545453</v>
      </c>
      <c r="X925" s="1">
        <v>4</v>
      </c>
      <c r="Y925" s="1">
        <v>0.75</v>
      </c>
      <c r="Z925" s="1">
        <v>6</v>
      </c>
      <c r="AA925" s="1">
        <v>0.16666666666666666</v>
      </c>
      <c r="AB925" s="1">
        <v>0</v>
      </c>
      <c r="AC925" s="1">
        <v>0</v>
      </c>
      <c r="AD925" s="1">
        <v>1.4285714285714286</v>
      </c>
      <c r="AE925" s="1">
        <v>16.25</v>
      </c>
      <c r="AF925" s="5"/>
    </row>
    <row r="926" spans="1:32" ht="15" customHeight="1" x14ac:dyDescent="0.2">
      <c r="A926" t="s">
        <v>18</v>
      </c>
      <c r="B926" s="1">
        <v>1990</v>
      </c>
      <c r="C926" s="1">
        <v>6</v>
      </c>
      <c r="D926" s="1">
        <v>10</v>
      </c>
      <c r="F926" s="1"/>
      <c r="G926" s="1"/>
      <c r="H926" s="1"/>
      <c r="I926" s="1"/>
      <c r="J926" s="1"/>
      <c r="V926" s="1">
        <v>0</v>
      </c>
      <c r="W926" s="11">
        <v>0.46603260869565216</v>
      </c>
      <c r="X926" s="1">
        <v>4</v>
      </c>
      <c r="Y926" s="1">
        <v>0.75</v>
      </c>
      <c r="Z926" s="1">
        <v>6</v>
      </c>
      <c r="AA926" s="1">
        <v>0.16</v>
      </c>
      <c r="AB926" s="1">
        <v>0</v>
      </c>
      <c r="AC926" s="1">
        <v>0</v>
      </c>
      <c r="AD926" s="1">
        <v>1.4285714285714286</v>
      </c>
      <c r="AE926" s="1">
        <v>16.25</v>
      </c>
      <c r="AF926" s="5"/>
    </row>
    <row r="927" spans="1:32" ht="15" customHeight="1" x14ac:dyDescent="0.2">
      <c r="A927" t="s">
        <v>18</v>
      </c>
      <c r="B927" s="1">
        <v>1991</v>
      </c>
      <c r="C927" s="1">
        <v>4</v>
      </c>
      <c r="D927" s="1">
        <v>12</v>
      </c>
      <c r="F927" s="1"/>
      <c r="G927" s="1"/>
      <c r="H927" s="1"/>
      <c r="I927" s="1"/>
      <c r="J927" s="1"/>
      <c r="V927" s="1">
        <v>0</v>
      </c>
      <c r="W927" s="11">
        <v>0.45703125</v>
      </c>
      <c r="X927" s="1">
        <v>4</v>
      </c>
      <c r="Y927" s="1">
        <v>0.75</v>
      </c>
      <c r="Z927" s="1">
        <v>6</v>
      </c>
      <c r="AA927" s="1">
        <v>0.15384615384615385</v>
      </c>
      <c r="AB927" s="1">
        <v>0</v>
      </c>
      <c r="AC927" s="1">
        <v>0</v>
      </c>
      <c r="AD927" s="1">
        <v>1.4285714285714286</v>
      </c>
      <c r="AE927" s="1">
        <v>16.25</v>
      </c>
      <c r="AF927" s="5"/>
    </row>
    <row r="928" spans="1:32" ht="15" customHeight="1" x14ac:dyDescent="0.2">
      <c r="A928" t="s">
        <v>18</v>
      </c>
      <c r="B928" s="1">
        <v>1992</v>
      </c>
      <c r="C928" s="1">
        <v>11</v>
      </c>
      <c r="D928" s="1">
        <v>5</v>
      </c>
      <c r="F928">
        <v>1</v>
      </c>
      <c r="G928">
        <v>1</v>
      </c>
      <c r="H928">
        <v>1</v>
      </c>
      <c r="I928">
        <v>1</v>
      </c>
      <c r="J928">
        <v>2</v>
      </c>
      <c r="V928" s="1">
        <v>0.6</v>
      </c>
      <c r="W928" s="11">
        <v>0.46625</v>
      </c>
      <c r="X928" s="1">
        <v>4</v>
      </c>
      <c r="Y928" s="1">
        <v>0.8</v>
      </c>
      <c r="Z928" s="1">
        <v>6</v>
      </c>
      <c r="AA928" s="1">
        <v>0.18518518518518517</v>
      </c>
      <c r="AB928" s="1">
        <v>0</v>
      </c>
      <c r="AC928" s="1">
        <v>0</v>
      </c>
      <c r="AD928" s="1">
        <v>1.3333333333333333</v>
      </c>
      <c r="AE928" s="1">
        <v>16.850000000000001</v>
      </c>
      <c r="AF928" s="5"/>
    </row>
    <row r="929" spans="1:32" ht="15" customHeight="1" x14ac:dyDescent="0.2">
      <c r="A929" t="s">
        <v>18</v>
      </c>
      <c r="B929" s="1">
        <v>1993</v>
      </c>
      <c r="C929" s="1">
        <v>8</v>
      </c>
      <c r="D929" s="1">
        <v>8</v>
      </c>
      <c r="V929" s="1">
        <v>0</v>
      </c>
      <c r="W929" s="11">
        <v>0.46754807692307693</v>
      </c>
      <c r="X929" s="1">
        <v>4</v>
      </c>
      <c r="Y929" s="1">
        <v>0.8</v>
      </c>
      <c r="Z929" s="1">
        <v>6</v>
      </c>
      <c r="AA929" s="1">
        <v>0.17857142857142858</v>
      </c>
      <c r="AB929" s="1">
        <v>0</v>
      </c>
      <c r="AC929" s="1">
        <v>0</v>
      </c>
      <c r="AD929" s="1">
        <v>1.3333333333333333</v>
      </c>
      <c r="AE929" s="1">
        <v>16.850000000000001</v>
      </c>
      <c r="AF929" s="5"/>
    </row>
    <row r="930" spans="1:32" ht="15" customHeight="1" x14ac:dyDescent="0.2">
      <c r="A930" t="s">
        <v>18</v>
      </c>
      <c r="B930" s="1">
        <v>1994</v>
      </c>
      <c r="C930" s="1">
        <v>11</v>
      </c>
      <c r="D930" s="1">
        <v>5</v>
      </c>
      <c r="F930">
        <v>1</v>
      </c>
      <c r="G930">
        <v>1</v>
      </c>
      <c r="H930">
        <v>2</v>
      </c>
      <c r="I930">
        <v>1</v>
      </c>
      <c r="J930">
        <v>4</v>
      </c>
      <c r="K930">
        <v>1</v>
      </c>
      <c r="N930">
        <v>1</v>
      </c>
      <c r="V930" s="1">
        <v>5.6</v>
      </c>
      <c r="W930" s="11">
        <v>0.47569444444444442</v>
      </c>
      <c r="X930" s="1">
        <v>5</v>
      </c>
      <c r="Y930" s="1">
        <v>1</v>
      </c>
      <c r="Z930" s="1">
        <v>10</v>
      </c>
      <c r="AA930" s="1">
        <v>0.20689655172413793</v>
      </c>
      <c r="AB930" s="1">
        <v>1</v>
      </c>
      <c r="AC930" s="1">
        <v>0</v>
      </c>
      <c r="AD930" s="1">
        <v>1.5454545454545454</v>
      </c>
      <c r="AE930" s="1">
        <v>28.45</v>
      </c>
      <c r="AF930" s="5"/>
    </row>
    <row r="931" spans="1:32" ht="15" customHeight="1" x14ac:dyDescent="0.2">
      <c r="A931" t="s">
        <v>18</v>
      </c>
      <c r="B931" s="1">
        <v>1995</v>
      </c>
      <c r="C931" s="1">
        <v>9</v>
      </c>
      <c r="D931" s="1">
        <v>7</v>
      </c>
      <c r="F931" s="1">
        <v>1</v>
      </c>
      <c r="H931" s="1">
        <v>0</v>
      </c>
      <c r="I931" s="1">
        <v>1</v>
      </c>
      <c r="J931" s="1">
        <v>1</v>
      </c>
      <c r="U931" s="1"/>
      <c r="V931" s="1">
        <v>0</v>
      </c>
      <c r="W931" s="11">
        <v>0.47879464285714285</v>
      </c>
      <c r="X931" s="1">
        <v>5</v>
      </c>
      <c r="Y931" s="1">
        <v>0.8571428571428571</v>
      </c>
      <c r="Z931" s="1">
        <v>6</v>
      </c>
      <c r="AA931" s="1">
        <v>0.23333333333333334</v>
      </c>
      <c r="AB931" s="1">
        <v>1</v>
      </c>
      <c r="AC931" s="1">
        <v>0</v>
      </c>
      <c r="AD931" s="1">
        <v>1.5</v>
      </c>
      <c r="AE931" s="1">
        <v>24.45</v>
      </c>
      <c r="AF931" s="5"/>
    </row>
    <row r="932" spans="1:32" ht="15" customHeight="1" x14ac:dyDescent="0.2">
      <c r="A932" t="s">
        <v>18</v>
      </c>
      <c r="B932" s="1">
        <v>1996</v>
      </c>
      <c r="C932" s="1">
        <v>8</v>
      </c>
      <c r="D932" s="1">
        <v>8</v>
      </c>
      <c r="V932" s="1">
        <v>0</v>
      </c>
      <c r="W932" s="11">
        <v>0.47952586206896552</v>
      </c>
      <c r="X932" s="1">
        <v>5</v>
      </c>
      <c r="Y932" s="1">
        <v>0.8571428571428571</v>
      </c>
      <c r="Z932" s="1">
        <v>6</v>
      </c>
      <c r="AA932" s="1">
        <v>0.22580645161290322</v>
      </c>
      <c r="AB932" s="1">
        <v>1</v>
      </c>
      <c r="AC932" s="1">
        <v>0</v>
      </c>
      <c r="AD932" s="1">
        <v>1.5</v>
      </c>
      <c r="AE932" s="1">
        <v>24.45</v>
      </c>
      <c r="AF932" s="5"/>
    </row>
    <row r="933" spans="1:32" ht="15" customHeight="1" x14ac:dyDescent="0.2">
      <c r="A933" t="s">
        <v>18</v>
      </c>
      <c r="B933" s="1">
        <v>1997</v>
      </c>
      <c r="C933" s="1">
        <v>4</v>
      </c>
      <c r="D933" s="1">
        <v>12</v>
      </c>
      <c r="V933" s="1">
        <v>0</v>
      </c>
      <c r="W933" s="11">
        <v>0.47187499999999999</v>
      </c>
      <c r="X933" s="1">
        <v>4</v>
      </c>
      <c r="Y933" s="1">
        <v>0.8571428571428571</v>
      </c>
      <c r="Z933" s="1">
        <v>6</v>
      </c>
      <c r="AA933" s="1">
        <v>0.21875</v>
      </c>
      <c r="AB933" s="1">
        <v>1</v>
      </c>
      <c r="AC933" s="1">
        <v>0</v>
      </c>
      <c r="AD933" s="1">
        <v>1.5</v>
      </c>
      <c r="AE933" s="1">
        <v>23.45</v>
      </c>
      <c r="AF933" s="5"/>
    </row>
    <row r="934" spans="1:32" ht="15" customHeight="1" x14ac:dyDescent="0.2">
      <c r="A934" t="s">
        <v>18</v>
      </c>
      <c r="B934" s="1">
        <v>1998</v>
      </c>
      <c r="C934" s="1">
        <v>5</v>
      </c>
      <c r="D934" s="1">
        <v>11</v>
      </c>
      <c r="S934" s="1"/>
      <c r="V934" s="1">
        <v>0</v>
      </c>
      <c r="W934" s="11">
        <v>0.46673387096774194</v>
      </c>
      <c r="X934" s="1">
        <v>4</v>
      </c>
      <c r="Y934" s="1">
        <v>0.8571428571428571</v>
      </c>
      <c r="Z934" s="1">
        <v>6</v>
      </c>
      <c r="AA934" s="1">
        <v>0.21212121212121213</v>
      </c>
      <c r="AB934" s="1">
        <v>1</v>
      </c>
      <c r="AC934" s="1">
        <v>0</v>
      </c>
      <c r="AD934" s="1">
        <v>1.5</v>
      </c>
      <c r="AE934" s="1">
        <v>23.45</v>
      </c>
      <c r="AF934" s="5"/>
    </row>
    <row r="935" spans="1:32" ht="15" customHeight="1" x14ac:dyDescent="0.2">
      <c r="A935" t="s">
        <v>18</v>
      </c>
      <c r="B935" s="1">
        <v>1999</v>
      </c>
      <c r="C935" s="1">
        <v>8</v>
      </c>
      <c r="D935" s="1">
        <v>8</v>
      </c>
      <c r="U935" s="1"/>
      <c r="V935" s="1">
        <v>0</v>
      </c>
      <c r="W935" s="11">
        <v>0.4677734375</v>
      </c>
      <c r="X935" s="1">
        <v>4</v>
      </c>
      <c r="Y935" s="1">
        <v>0.8571428571428571</v>
      </c>
      <c r="Z935" s="1">
        <v>6</v>
      </c>
      <c r="AA935" s="1">
        <v>0.20588235294117646</v>
      </c>
      <c r="AB935" s="1">
        <v>1</v>
      </c>
      <c r="AC935" s="1">
        <v>0</v>
      </c>
      <c r="AD935" s="1">
        <v>1.5</v>
      </c>
      <c r="AE935" s="1">
        <v>23.45</v>
      </c>
      <c r="AF935" s="5"/>
    </row>
    <row r="936" spans="1:32" ht="15" customHeight="1" x14ac:dyDescent="0.2">
      <c r="A936" t="s">
        <v>18</v>
      </c>
      <c r="B936" s="1">
        <v>2000</v>
      </c>
      <c r="C936" s="1">
        <v>1</v>
      </c>
      <c r="D936" s="1">
        <v>15</v>
      </c>
      <c r="F936" s="1"/>
      <c r="H936" s="1"/>
      <c r="I936" s="1"/>
      <c r="J936" s="1"/>
      <c r="V936" s="1">
        <v>0</v>
      </c>
      <c r="W936" s="11">
        <v>0.45549242424242425</v>
      </c>
      <c r="X936" s="1">
        <v>4</v>
      </c>
      <c r="Y936" s="1">
        <v>0.8571428571428571</v>
      </c>
      <c r="Z936" s="1">
        <v>6</v>
      </c>
      <c r="AA936" s="1">
        <v>0.2</v>
      </c>
      <c r="AB936" s="1">
        <v>1</v>
      </c>
      <c r="AC936" s="1">
        <v>0</v>
      </c>
      <c r="AD936" s="1">
        <v>1.5</v>
      </c>
      <c r="AE936" s="1">
        <v>23.45</v>
      </c>
      <c r="AF936" s="5"/>
    </row>
    <row r="937" spans="1:32" ht="15" customHeight="1" x14ac:dyDescent="0.2">
      <c r="A937" t="s">
        <v>18</v>
      </c>
      <c r="B937" s="1">
        <v>2001</v>
      </c>
      <c r="C937" s="1">
        <v>5</v>
      </c>
      <c r="D937" s="1">
        <v>11</v>
      </c>
      <c r="V937" s="1">
        <v>0</v>
      </c>
      <c r="W937" s="11">
        <v>0.45128676470588236</v>
      </c>
      <c r="X937" s="1">
        <v>4</v>
      </c>
      <c r="Y937" s="1">
        <v>0.8571428571428571</v>
      </c>
      <c r="Z937" s="1">
        <v>6</v>
      </c>
      <c r="AA937" s="1">
        <v>0.19444444444444445</v>
      </c>
      <c r="AB937" s="1">
        <v>0</v>
      </c>
      <c r="AC937" s="1">
        <v>0</v>
      </c>
      <c r="AD937" s="1">
        <v>1.5</v>
      </c>
      <c r="AE937" s="1">
        <v>22.45</v>
      </c>
      <c r="AF937" s="5"/>
    </row>
    <row r="938" spans="1:32" ht="15" customHeight="1" x14ac:dyDescent="0.2">
      <c r="A938" t="s">
        <v>18</v>
      </c>
      <c r="B938" s="1">
        <v>2002</v>
      </c>
      <c r="C938" s="1">
        <v>8</v>
      </c>
      <c r="D938" s="1">
        <v>8</v>
      </c>
      <c r="R938" s="1"/>
      <c r="V938" s="1">
        <v>0</v>
      </c>
      <c r="W938" s="11">
        <v>0.45267857142857143</v>
      </c>
      <c r="X938" s="1">
        <v>4</v>
      </c>
      <c r="Y938" s="1">
        <v>0.8571428571428571</v>
      </c>
      <c r="Z938" s="1">
        <v>6</v>
      </c>
      <c r="AA938" s="1">
        <v>0.1891891891891892</v>
      </c>
      <c r="AB938" s="1">
        <v>0</v>
      </c>
      <c r="AC938" s="1">
        <v>0</v>
      </c>
      <c r="AD938" s="1">
        <v>1.5</v>
      </c>
      <c r="AE938" s="1">
        <v>22.45</v>
      </c>
      <c r="AF938" s="5"/>
    </row>
    <row r="939" spans="1:32" ht="15" customHeight="1" x14ac:dyDescent="0.2">
      <c r="A939" t="s">
        <v>18</v>
      </c>
      <c r="B939" s="1">
        <v>2003</v>
      </c>
      <c r="C939" s="1">
        <v>4</v>
      </c>
      <c r="D939" s="1">
        <v>12</v>
      </c>
      <c r="V939" s="1">
        <v>0</v>
      </c>
      <c r="W939" s="11">
        <v>0.4470486111111111</v>
      </c>
      <c r="X939" s="1">
        <v>1</v>
      </c>
      <c r="Y939" s="1">
        <v>0.8571428571428571</v>
      </c>
      <c r="Z939" s="1">
        <v>6</v>
      </c>
      <c r="AA939" s="1">
        <v>0.18421052631578946</v>
      </c>
      <c r="AB939" s="1">
        <v>0</v>
      </c>
      <c r="AC939" s="1">
        <v>0</v>
      </c>
      <c r="AD939" s="1">
        <v>1.5</v>
      </c>
      <c r="AE939" s="1">
        <v>19.45</v>
      </c>
      <c r="AF939" s="5"/>
    </row>
    <row r="940" spans="1:32" ht="15" customHeight="1" x14ac:dyDescent="0.2">
      <c r="A940" t="s">
        <v>18</v>
      </c>
      <c r="B940" s="1">
        <v>2004</v>
      </c>
      <c r="C940" s="1">
        <v>12</v>
      </c>
      <c r="D940" s="1">
        <v>4</v>
      </c>
      <c r="E940" s="1"/>
      <c r="F940">
        <v>1</v>
      </c>
      <c r="G940">
        <v>1</v>
      </c>
      <c r="H940">
        <v>0</v>
      </c>
      <c r="I940">
        <v>1</v>
      </c>
      <c r="J940">
        <v>1</v>
      </c>
      <c r="T940">
        <v>1</v>
      </c>
      <c r="U940">
        <v>1</v>
      </c>
      <c r="V940" s="1">
        <v>0.30000000000000004</v>
      </c>
      <c r="W940" s="11">
        <v>0.45523648648648651</v>
      </c>
      <c r="X940" s="1">
        <v>4</v>
      </c>
      <c r="Y940" s="1">
        <v>0.75</v>
      </c>
      <c r="Z940" s="1">
        <v>6</v>
      </c>
      <c r="AA940" s="1">
        <v>0.20512820512820512</v>
      </c>
      <c r="AB940" s="1">
        <v>1</v>
      </c>
      <c r="AC940" s="1">
        <v>0</v>
      </c>
      <c r="AD940" s="1">
        <v>1.3571428571428572</v>
      </c>
      <c r="AE940" s="1">
        <v>23.75</v>
      </c>
      <c r="AF940" s="5"/>
    </row>
    <row r="941" spans="1:32" ht="15" customHeight="1" x14ac:dyDescent="0.2">
      <c r="A941" t="s">
        <v>18</v>
      </c>
      <c r="B941" s="1">
        <v>2005</v>
      </c>
      <c r="C941" s="1">
        <v>9</v>
      </c>
      <c r="D941" s="1">
        <v>7</v>
      </c>
      <c r="E941" s="1"/>
      <c r="S941">
        <v>1</v>
      </c>
      <c r="V941" s="1">
        <v>0.1</v>
      </c>
      <c r="W941" s="11">
        <v>0.45805921052631576</v>
      </c>
      <c r="X941" s="1">
        <v>4</v>
      </c>
      <c r="Y941" s="1">
        <v>0.75</v>
      </c>
      <c r="Z941" s="1">
        <v>6</v>
      </c>
      <c r="AA941" s="1">
        <v>0.2</v>
      </c>
      <c r="AB941" s="1">
        <v>1</v>
      </c>
      <c r="AC941" s="1">
        <v>0</v>
      </c>
      <c r="AD941" s="1">
        <v>1.3571428571428572</v>
      </c>
      <c r="AE941" s="1">
        <v>23.85</v>
      </c>
      <c r="AF941" s="5"/>
    </row>
    <row r="942" spans="1:32" ht="15" customHeight="1" x14ac:dyDescent="0.2">
      <c r="A942" t="s">
        <v>18</v>
      </c>
      <c r="B942" s="1">
        <v>2006</v>
      </c>
      <c r="C942" s="1">
        <v>14</v>
      </c>
      <c r="D942" s="1">
        <v>2</v>
      </c>
      <c r="F942" s="1">
        <v>1</v>
      </c>
      <c r="G942" s="1">
        <v>1</v>
      </c>
      <c r="H942" s="1">
        <v>0</v>
      </c>
      <c r="I942" s="1">
        <v>1</v>
      </c>
      <c r="J942" s="1">
        <v>2</v>
      </c>
      <c r="L942" s="1"/>
      <c r="O942">
        <v>1</v>
      </c>
      <c r="P942">
        <v>1</v>
      </c>
      <c r="V942" s="1">
        <v>0.85</v>
      </c>
      <c r="W942" s="11">
        <v>0.46875</v>
      </c>
      <c r="X942" s="1">
        <v>4</v>
      </c>
      <c r="Y942" s="1">
        <v>0.66666666666666663</v>
      </c>
      <c r="Z942" s="1">
        <v>4</v>
      </c>
      <c r="AA942" s="1">
        <v>0.21951219512195122</v>
      </c>
      <c r="AB942" s="1">
        <v>1</v>
      </c>
      <c r="AC942" s="1">
        <v>0</v>
      </c>
      <c r="AD942" s="1">
        <v>1.3125</v>
      </c>
      <c r="AE942" s="1">
        <v>22.7</v>
      </c>
      <c r="AF942" s="5"/>
    </row>
    <row r="943" spans="1:32" ht="15" customHeight="1" x14ac:dyDescent="0.2">
      <c r="A943" t="s">
        <v>18</v>
      </c>
      <c r="B943" s="1">
        <v>2007</v>
      </c>
      <c r="C943" s="1">
        <v>11</v>
      </c>
      <c r="D943" s="1">
        <v>5</v>
      </c>
      <c r="F943" s="1">
        <v>1</v>
      </c>
      <c r="G943" s="1">
        <v>1</v>
      </c>
      <c r="H943" s="1">
        <v>2</v>
      </c>
      <c r="I943" s="1">
        <v>1</v>
      </c>
      <c r="J943" s="1">
        <v>3</v>
      </c>
      <c r="K943" s="1"/>
      <c r="L943">
        <v>1</v>
      </c>
      <c r="N943" s="1"/>
      <c r="T943" s="1"/>
      <c r="V943" s="1">
        <v>3.1</v>
      </c>
      <c r="W943" s="11">
        <v>0.47421875000000002</v>
      </c>
      <c r="X943" s="1">
        <v>4</v>
      </c>
      <c r="Y943" s="1">
        <v>0.8</v>
      </c>
      <c r="Z943" s="1">
        <v>6</v>
      </c>
      <c r="AA943" s="1">
        <v>0.23809523809523808</v>
      </c>
      <c r="AB943" s="1">
        <v>1</v>
      </c>
      <c r="AC943" s="1">
        <v>0</v>
      </c>
      <c r="AD943" s="1">
        <v>1.3333333333333333</v>
      </c>
      <c r="AE943" s="1">
        <v>27.8</v>
      </c>
      <c r="AF943" s="5"/>
    </row>
    <row r="944" spans="1:32" ht="15" customHeight="1" x14ac:dyDescent="0.2">
      <c r="A944" t="s">
        <v>18</v>
      </c>
      <c r="B944" s="1">
        <v>2008</v>
      </c>
      <c r="C944" s="1">
        <v>8</v>
      </c>
      <c r="D944" s="1">
        <v>8</v>
      </c>
      <c r="F944" s="1">
        <v>1</v>
      </c>
      <c r="G944" s="1">
        <v>1</v>
      </c>
      <c r="H944" s="1">
        <v>1</v>
      </c>
      <c r="I944" s="1">
        <v>1</v>
      </c>
      <c r="J944" s="1">
        <v>2</v>
      </c>
      <c r="V944" s="1">
        <v>0.6</v>
      </c>
      <c r="W944" s="11">
        <v>0.47484756097560976</v>
      </c>
      <c r="X944" s="1">
        <v>4</v>
      </c>
      <c r="Y944" s="1">
        <v>0.81818181818181823</v>
      </c>
      <c r="Z944" s="1">
        <v>6</v>
      </c>
      <c r="AA944" s="1">
        <v>0.2558139534883721</v>
      </c>
      <c r="AB944" s="1">
        <v>3</v>
      </c>
      <c r="AC944" s="1">
        <v>0</v>
      </c>
      <c r="AD944" s="1">
        <v>1.3</v>
      </c>
      <c r="AE944" s="1">
        <v>30.400000000000002</v>
      </c>
      <c r="AF944" s="5"/>
    </row>
    <row r="945" spans="1:32" ht="15" customHeight="1" x14ac:dyDescent="0.2">
      <c r="A945" t="s">
        <v>18</v>
      </c>
      <c r="B945" s="1">
        <v>2009</v>
      </c>
      <c r="C945" s="1">
        <v>13</v>
      </c>
      <c r="D945" s="1">
        <v>3</v>
      </c>
      <c r="F945" s="1">
        <v>1</v>
      </c>
      <c r="G945" s="1">
        <v>1</v>
      </c>
      <c r="H945" s="1">
        <v>0</v>
      </c>
      <c r="I945" s="1">
        <v>1</v>
      </c>
      <c r="J945" s="1">
        <v>2</v>
      </c>
      <c r="O945" s="1"/>
      <c r="Q945" s="1"/>
      <c r="V945" s="1">
        <v>0.1</v>
      </c>
      <c r="W945" s="11">
        <v>0.48288690476190477</v>
      </c>
      <c r="X945" s="1">
        <v>5</v>
      </c>
      <c r="Y945" s="1">
        <v>0.75</v>
      </c>
      <c r="Z945" s="1">
        <v>6</v>
      </c>
      <c r="AA945" s="1">
        <v>0.27272727272727271</v>
      </c>
      <c r="AB945" s="1">
        <v>3</v>
      </c>
      <c r="AC945" s="1">
        <v>0</v>
      </c>
      <c r="AD945" s="1">
        <v>1.2727272727272727</v>
      </c>
      <c r="AE945" s="1">
        <v>31.500000000000004</v>
      </c>
      <c r="AF945" s="5"/>
    </row>
    <row r="946" spans="1:32" ht="15" customHeight="1" x14ac:dyDescent="0.2">
      <c r="A946" t="s">
        <v>18</v>
      </c>
      <c r="B946" s="1">
        <v>2010</v>
      </c>
      <c r="C946" s="1">
        <v>9</v>
      </c>
      <c r="D946" s="1">
        <v>7</v>
      </c>
      <c r="V946" s="1">
        <v>0</v>
      </c>
      <c r="W946" s="11">
        <v>0.48473837209302323</v>
      </c>
      <c r="X946" s="1">
        <v>5</v>
      </c>
      <c r="Y946" s="1">
        <v>0.75</v>
      </c>
      <c r="Z946" s="1">
        <v>6</v>
      </c>
      <c r="AA946" s="1">
        <v>0.26666666666666666</v>
      </c>
      <c r="AB946" s="1">
        <v>3</v>
      </c>
      <c r="AC946" s="1">
        <v>0</v>
      </c>
      <c r="AD946" s="1">
        <v>1.2727272727272727</v>
      </c>
      <c r="AE946" s="1">
        <v>31.500000000000004</v>
      </c>
      <c r="AF946" s="5"/>
    </row>
    <row r="947" spans="1:32" ht="15" customHeight="1" x14ac:dyDescent="0.2">
      <c r="A947" t="s">
        <v>18</v>
      </c>
      <c r="B947" s="1">
        <v>2011</v>
      </c>
      <c r="C947" s="1">
        <v>8</v>
      </c>
      <c r="D947" s="1">
        <v>8</v>
      </c>
      <c r="F947" s="1"/>
      <c r="G947" s="1"/>
      <c r="H947" s="1"/>
      <c r="I947" s="1"/>
      <c r="J947" s="1"/>
      <c r="K947" s="1"/>
      <c r="N947" s="1"/>
      <c r="R947" s="1"/>
      <c r="V947" s="1">
        <v>0</v>
      </c>
      <c r="W947" s="11">
        <v>0.48508522727272729</v>
      </c>
      <c r="X947" s="1">
        <v>5</v>
      </c>
      <c r="Y947" s="1">
        <v>0.75</v>
      </c>
      <c r="Z947" s="1">
        <v>6</v>
      </c>
      <c r="AA947" s="1">
        <v>0.2608695652173913</v>
      </c>
      <c r="AB947" s="1">
        <v>3</v>
      </c>
      <c r="AC947" s="1">
        <v>0</v>
      </c>
      <c r="AD947" s="1">
        <v>1.2727272727272727</v>
      </c>
      <c r="AE947" s="1">
        <v>31.500000000000004</v>
      </c>
      <c r="AF947" s="5"/>
    </row>
    <row r="948" spans="1:32" ht="15" customHeight="1" x14ac:dyDescent="0.2">
      <c r="A948" t="s">
        <v>18</v>
      </c>
      <c r="B948" s="1">
        <v>2012</v>
      </c>
      <c r="C948" s="1">
        <v>7</v>
      </c>
      <c r="D948" s="1">
        <v>9</v>
      </c>
      <c r="F948" s="1"/>
      <c r="G948" s="1"/>
      <c r="H948" s="1"/>
      <c r="I948" s="1"/>
      <c r="J948" s="1"/>
      <c r="K948" s="1"/>
      <c r="N948" s="1"/>
      <c r="V948" s="1">
        <v>0</v>
      </c>
      <c r="W948" s="11">
        <v>0.48402777777777778</v>
      </c>
      <c r="X948" s="1">
        <v>5</v>
      </c>
      <c r="Y948" s="1">
        <v>0.75</v>
      </c>
      <c r="Z948" s="1">
        <v>6</v>
      </c>
      <c r="AA948" s="1">
        <v>0.25531914893617019</v>
      </c>
      <c r="AB948" s="1">
        <v>3</v>
      </c>
      <c r="AC948" s="1">
        <v>0</v>
      </c>
      <c r="AD948" s="1">
        <v>1.2727272727272727</v>
      </c>
      <c r="AE948" s="1">
        <v>31.500000000000004</v>
      </c>
      <c r="AF948" s="5"/>
    </row>
    <row r="949" spans="1:32" ht="15" customHeight="1" x14ac:dyDescent="0.2">
      <c r="A949" t="s">
        <v>18</v>
      </c>
      <c r="B949" s="1">
        <v>2013</v>
      </c>
      <c r="C949" s="1">
        <v>9</v>
      </c>
      <c r="D949" s="1">
        <v>7</v>
      </c>
      <c r="F949" s="1">
        <v>1</v>
      </c>
      <c r="G949" s="1"/>
      <c r="H949" s="1">
        <v>1</v>
      </c>
      <c r="I949" s="1">
        <v>1</v>
      </c>
      <c r="J949" s="1">
        <v>2</v>
      </c>
      <c r="O949" s="1"/>
      <c r="P949" s="1"/>
      <c r="U949">
        <v>1</v>
      </c>
      <c r="V949" s="1">
        <v>0.6</v>
      </c>
      <c r="W949" s="11">
        <v>0.48573369565217389</v>
      </c>
      <c r="X949" s="1">
        <v>5</v>
      </c>
      <c r="Y949" s="1">
        <v>0.76923076923076927</v>
      </c>
      <c r="Z949" s="1">
        <v>6</v>
      </c>
      <c r="AA949" s="1">
        <v>0.27083333333333331</v>
      </c>
      <c r="AB949" s="1">
        <v>3</v>
      </c>
      <c r="AC949" s="1">
        <v>0</v>
      </c>
      <c r="AD949" s="1">
        <v>1.3043478260869565</v>
      </c>
      <c r="AE949" s="1">
        <v>32.100000000000009</v>
      </c>
      <c r="AF949" s="5"/>
    </row>
    <row r="950" spans="1:32" ht="15" customHeight="1" x14ac:dyDescent="0.2">
      <c r="A950" t="s">
        <v>18</v>
      </c>
      <c r="B950" s="1">
        <v>2014</v>
      </c>
      <c r="C950" s="1">
        <v>9</v>
      </c>
      <c r="D950" s="1">
        <v>7</v>
      </c>
      <c r="E950" s="1"/>
      <c r="F950" s="1"/>
      <c r="G950" s="1"/>
      <c r="H950" s="1"/>
      <c r="I950" s="1"/>
      <c r="J950" s="1"/>
      <c r="K950" s="1"/>
      <c r="N950" s="1"/>
      <c r="V950" s="1">
        <v>0</v>
      </c>
      <c r="W950" s="11">
        <v>0.48736702127659576</v>
      </c>
      <c r="X950" s="1">
        <v>5</v>
      </c>
      <c r="Y950" s="1">
        <v>0.76923076923076927</v>
      </c>
      <c r="Z950" s="1">
        <v>6</v>
      </c>
      <c r="AA950" s="1">
        <v>0.26530612244897961</v>
      </c>
      <c r="AB950" s="1">
        <v>3</v>
      </c>
      <c r="AC950" s="1">
        <v>0</v>
      </c>
      <c r="AD950" s="1">
        <v>1.3043478260869565</v>
      </c>
      <c r="AE950" s="1">
        <v>32.100000000000009</v>
      </c>
      <c r="AF950" s="5"/>
    </row>
    <row r="951" spans="1:32" ht="15" customHeight="1" x14ac:dyDescent="0.2">
      <c r="A951" t="s">
        <v>18</v>
      </c>
      <c r="B951" s="1">
        <v>2015</v>
      </c>
      <c r="C951" s="1">
        <v>4</v>
      </c>
      <c r="D951" s="1">
        <v>12</v>
      </c>
      <c r="F951" s="1"/>
      <c r="G951" s="1"/>
      <c r="H951" s="1"/>
      <c r="I951" s="1"/>
      <c r="J951" s="1"/>
      <c r="L951" s="1"/>
      <c r="V951" s="1">
        <v>0</v>
      </c>
      <c r="W951" s="11">
        <v>0.482421875</v>
      </c>
      <c r="X951" s="1">
        <v>5</v>
      </c>
      <c r="Y951" s="1">
        <v>0.76923076923076927</v>
      </c>
      <c r="Z951" s="1">
        <v>6</v>
      </c>
      <c r="AA951" s="1">
        <v>0.26</v>
      </c>
      <c r="AB951" s="1">
        <v>3</v>
      </c>
      <c r="AC951" s="1">
        <v>0</v>
      </c>
      <c r="AD951" s="1">
        <v>1.3043478260869565</v>
      </c>
      <c r="AE951" s="1">
        <v>32.100000000000009</v>
      </c>
      <c r="AF951" s="5"/>
    </row>
    <row r="952" spans="1:32" ht="15" customHeight="1" x14ac:dyDescent="0.2">
      <c r="A952" t="s">
        <v>18</v>
      </c>
      <c r="B952" s="1">
        <v>2016</v>
      </c>
      <c r="C952" s="1">
        <v>5</v>
      </c>
      <c r="D952" s="1">
        <v>11</v>
      </c>
      <c r="E952" s="1"/>
      <c r="F952" s="1"/>
      <c r="G952" s="1"/>
      <c r="H952" s="1"/>
      <c r="I952" s="1"/>
      <c r="J952" s="1"/>
      <c r="S952">
        <v>1</v>
      </c>
      <c r="V952" s="1">
        <v>0.1</v>
      </c>
      <c r="W952" s="11">
        <v>0.47895408163265307</v>
      </c>
      <c r="X952" s="1">
        <v>5</v>
      </c>
      <c r="Y952" s="1">
        <v>0.76923076923076927</v>
      </c>
      <c r="Z952" s="1">
        <v>6</v>
      </c>
      <c r="AA952" s="1">
        <v>0.25490196078431371</v>
      </c>
      <c r="AB952" s="1">
        <v>3</v>
      </c>
      <c r="AC952" s="1">
        <v>0</v>
      </c>
      <c r="AD952" s="1">
        <v>1.3043478260869565</v>
      </c>
      <c r="AE952" s="1">
        <v>32.200000000000003</v>
      </c>
      <c r="AF952" s="5"/>
    </row>
    <row r="953" spans="1:32" ht="15" customHeight="1" x14ac:dyDescent="0.2">
      <c r="A953" t="s">
        <v>18</v>
      </c>
      <c r="B953" s="1">
        <v>2017</v>
      </c>
      <c r="C953" s="1">
        <v>9</v>
      </c>
      <c r="D953" s="1">
        <v>7</v>
      </c>
      <c r="U953">
        <v>1</v>
      </c>
      <c r="V953" s="1">
        <v>0.1</v>
      </c>
      <c r="W953" s="11">
        <v>0.48062500000000002</v>
      </c>
      <c r="X953" s="1">
        <v>5</v>
      </c>
      <c r="Y953" s="1">
        <v>0.76923076923076927</v>
      </c>
      <c r="Z953" s="1">
        <v>6</v>
      </c>
      <c r="AA953" s="1">
        <v>0.25</v>
      </c>
      <c r="AB953" s="1">
        <v>3</v>
      </c>
      <c r="AC953" s="1">
        <v>0</v>
      </c>
      <c r="AD953" s="1">
        <v>1.3043478260869565</v>
      </c>
      <c r="AE953" s="1">
        <v>32.300000000000011</v>
      </c>
      <c r="AF953" s="5"/>
    </row>
    <row r="954" spans="1:32" ht="15" customHeight="1" x14ac:dyDescent="0.2">
      <c r="A954" t="s">
        <v>18</v>
      </c>
      <c r="B954" s="1">
        <v>2018</v>
      </c>
      <c r="C954" s="1">
        <v>12</v>
      </c>
      <c r="D954" s="1">
        <v>4</v>
      </c>
      <c r="F954" s="1">
        <v>1</v>
      </c>
      <c r="G954" s="1"/>
      <c r="H954" s="1">
        <v>1</v>
      </c>
      <c r="I954" s="1">
        <v>1</v>
      </c>
      <c r="J954" s="1">
        <v>2</v>
      </c>
      <c r="V954" s="1">
        <v>0.5</v>
      </c>
      <c r="W954" s="11">
        <v>0.48590686274509803</v>
      </c>
      <c r="X954" s="1">
        <v>5</v>
      </c>
      <c r="Y954" s="1">
        <v>0.7857142857142857</v>
      </c>
      <c r="Z954" s="1">
        <v>6</v>
      </c>
      <c r="AA954" s="1">
        <v>0.26415094339622641</v>
      </c>
      <c r="AB954" s="1">
        <v>3</v>
      </c>
      <c r="AC954" s="1">
        <v>0</v>
      </c>
      <c r="AD954" s="1">
        <v>1.3333333333333333</v>
      </c>
      <c r="AE954" s="1">
        <v>32.800000000000011</v>
      </c>
      <c r="AF954" s="5"/>
    </row>
    <row r="955" spans="1:32" ht="15" customHeight="1" x14ac:dyDescent="0.2">
      <c r="A955" t="s">
        <v>18</v>
      </c>
      <c r="B955" s="1">
        <v>2019</v>
      </c>
      <c r="C955" s="1">
        <v>5</v>
      </c>
      <c r="D955" s="1">
        <v>11</v>
      </c>
      <c r="V955" s="1">
        <v>0</v>
      </c>
      <c r="W955" s="11">
        <v>0.48257211538461536</v>
      </c>
      <c r="X955" s="1">
        <v>5</v>
      </c>
      <c r="Y955" s="1">
        <v>0.7857142857142857</v>
      </c>
      <c r="Z955" s="1">
        <v>6</v>
      </c>
      <c r="AA955" s="1">
        <v>0.25925925925925924</v>
      </c>
      <c r="AB955" s="1">
        <v>3</v>
      </c>
      <c r="AC955" s="1">
        <v>0</v>
      </c>
      <c r="AD955" s="1">
        <v>1.3333333333333333</v>
      </c>
      <c r="AE955" s="1">
        <v>32.800000000000011</v>
      </c>
      <c r="AF955" s="5"/>
    </row>
    <row r="956" spans="1:32" ht="15" customHeight="1" x14ac:dyDescent="0.2">
      <c r="A956" t="s">
        <v>18</v>
      </c>
      <c r="B956" s="1">
        <v>2020</v>
      </c>
      <c r="C956" s="1">
        <v>7</v>
      </c>
      <c r="D956" s="1">
        <v>9</v>
      </c>
      <c r="F956" s="1"/>
      <c r="H956" s="1"/>
      <c r="I956" s="1"/>
      <c r="J956" s="1"/>
      <c r="R956">
        <v>1</v>
      </c>
      <c r="V956" s="1">
        <v>0.1</v>
      </c>
      <c r="W956" s="11">
        <v>0.48172169811320753</v>
      </c>
      <c r="X956" s="1">
        <v>5</v>
      </c>
      <c r="Y956" s="1">
        <v>0.7857142857142857</v>
      </c>
      <c r="Z956" s="1">
        <v>6</v>
      </c>
      <c r="AA956" s="1">
        <v>0.25454545454545452</v>
      </c>
      <c r="AB956" s="1">
        <v>3</v>
      </c>
      <c r="AC956" s="1">
        <v>0</v>
      </c>
      <c r="AD956" s="1">
        <v>1.3333333333333333</v>
      </c>
      <c r="AE956" s="1">
        <v>32.900000000000006</v>
      </c>
      <c r="AF956" s="5"/>
    </row>
    <row r="957" spans="1:32" ht="15" customHeight="1" x14ac:dyDescent="0.2">
      <c r="A957" t="s">
        <v>18</v>
      </c>
      <c r="B957" s="1">
        <v>2021</v>
      </c>
      <c r="C957" s="1">
        <v>9</v>
      </c>
      <c r="D957" s="1">
        <v>8</v>
      </c>
      <c r="V957" s="1">
        <v>0</v>
      </c>
      <c r="W957" s="11">
        <v>0.48265895953757226</v>
      </c>
      <c r="X957" s="1">
        <v>5</v>
      </c>
      <c r="Y957" s="1">
        <v>0.7857142857142857</v>
      </c>
      <c r="Z957" s="1">
        <v>6</v>
      </c>
      <c r="AA957" s="1">
        <v>0.25</v>
      </c>
      <c r="AB957" s="1">
        <v>3</v>
      </c>
      <c r="AC957" s="1">
        <v>0</v>
      </c>
      <c r="AD957" s="1">
        <v>1.3333333333333333</v>
      </c>
      <c r="AE957" s="1">
        <v>32.900000000000006</v>
      </c>
      <c r="AF957" s="5"/>
    </row>
    <row r="958" spans="1:32" ht="15" customHeight="1" x14ac:dyDescent="0.2">
      <c r="A958" t="s">
        <v>18</v>
      </c>
      <c r="B958" s="1">
        <v>2022</v>
      </c>
      <c r="C958" s="1">
        <v>10</v>
      </c>
      <c r="D958" s="1">
        <v>7</v>
      </c>
      <c r="F958">
        <v>1</v>
      </c>
      <c r="H958">
        <v>0</v>
      </c>
      <c r="I958">
        <v>1</v>
      </c>
      <c r="J958">
        <v>1</v>
      </c>
      <c r="V958" s="1">
        <v>0</v>
      </c>
      <c r="W958" s="11">
        <v>0.48469387755102039</v>
      </c>
      <c r="X958" s="1">
        <v>5</v>
      </c>
      <c r="Y958" s="1">
        <v>0.73333333333333328</v>
      </c>
      <c r="Z958" s="1">
        <v>4</v>
      </c>
      <c r="AA958" s="1">
        <v>0.26315789473684209</v>
      </c>
      <c r="AB958" s="1">
        <v>3</v>
      </c>
      <c r="AC958" s="1">
        <v>0</v>
      </c>
      <c r="AD958" s="1">
        <v>1.32</v>
      </c>
      <c r="AE958" s="1">
        <v>30.900000000000009</v>
      </c>
      <c r="AF958" s="5"/>
    </row>
    <row r="959" spans="1:32" ht="15" customHeight="1" x14ac:dyDescent="0.2">
      <c r="A959" t="s">
        <v>19</v>
      </c>
      <c r="B959" s="1">
        <v>1966</v>
      </c>
      <c r="C959" s="1">
        <v>4</v>
      </c>
      <c r="D959" s="1">
        <v>9</v>
      </c>
      <c r="E959">
        <v>1</v>
      </c>
      <c r="V959" s="1">
        <v>0</v>
      </c>
      <c r="W959" s="11">
        <v>0.32142857142857145</v>
      </c>
      <c r="X959" s="1">
        <v>0</v>
      </c>
      <c r="Y959" s="1">
        <v>0</v>
      </c>
      <c r="Z959" s="1">
        <v>0</v>
      </c>
      <c r="AA959" s="1">
        <v>0</v>
      </c>
      <c r="AB959" s="1">
        <v>0</v>
      </c>
      <c r="AC959" s="1">
        <v>0</v>
      </c>
      <c r="AD959" s="1">
        <v>0</v>
      </c>
      <c r="AE959" s="1">
        <v>0</v>
      </c>
      <c r="AF959" s="5"/>
    </row>
    <row r="960" spans="1:32" ht="15" customHeight="1" x14ac:dyDescent="0.2">
      <c r="A960" t="s">
        <v>19</v>
      </c>
      <c r="B960" s="1">
        <v>1967</v>
      </c>
      <c r="C960" s="1">
        <v>3</v>
      </c>
      <c r="D960" s="1">
        <v>8</v>
      </c>
      <c r="E960">
        <v>3</v>
      </c>
      <c r="T960" s="1"/>
      <c r="V960" s="1">
        <v>0</v>
      </c>
      <c r="W960" s="11">
        <v>0.32142857142857145</v>
      </c>
      <c r="X960" s="1">
        <v>0</v>
      </c>
      <c r="Y960" s="1">
        <v>0</v>
      </c>
      <c r="Z960" s="1">
        <v>0</v>
      </c>
      <c r="AA960" s="1">
        <v>0</v>
      </c>
      <c r="AB960" s="1">
        <v>0</v>
      </c>
      <c r="AC960" s="1">
        <v>0</v>
      </c>
      <c r="AD960" s="1">
        <v>0</v>
      </c>
      <c r="AE960" s="1">
        <v>0</v>
      </c>
      <c r="AF960" s="5"/>
    </row>
    <row r="961" spans="1:32" ht="15" customHeight="1" x14ac:dyDescent="0.2">
      <c r="A961" t="s">
        <v>19</v>
      </c>
      <c r="B961" s="1">
        <v>1968</v>
      </c>
      <c r="C961" s="1">
        <v>8</v>
      </c>
      <c r="D961" s="1">
        <v>6</v>
      </c>
      <c r="F961" s="1">
        <v>1</v>
      </c>
      <c r="G961">
        <v>1</v>
      </c>
      <c r="H961" s="1">
        <v>1</v>
      </c>
      <c r="I961" s="1">
        <v>1</v>
      </c>
      <c r="J961" s="1">
        <v>3</v>
      </c>
      <c r="L961">
        <v>1</v>
      </c>
      <c r="V961" s="1">
        <v>2.6</v>
      </c>
      <c r="W961" s="11">
        <v>0.40476190476190477</v>
      </c>
      <c r="X961" s="1">
        <v>1</v>
      </c>
      <c r="Y961" s="1">
        <v>1</v>
      </c>
      <c r="Z961" s="1">
        <v>10</v>
      </c>
      <c r="AA961" s="1">
        <v>0.33333333333333331</v>
      </c>
      <c r="AB961" s="1">
        <v>3</v>
      </c>
      <c r="AC961" s="1">
        <v>0</v>
      </c>
      <c r="AD961" s="1">
        <v>1.5</v>
      </c>
      <c r="AE961" s="1">
        <v>16.600000000000001</v>
      </c>
      <c r="AF961" s="5"/>
    </row>
    <row r="962" spans="1:32" ht="15" customHeight="1" x14ac:dyDescent="0.2">
      <c r="A962" t="s">
        <v>19</v>
      </c>
      <c r="B962" s="1">
        <v>1969</v>
      </c>
      <c r="C962" s="1">
        <v>12</v>
      </c>
      <c r="D962" s="1">
        <v>2</v>
      </c>
      <c r="F962" s="1">
        <v>1</v>
      </c>
      <c r="G962">
        <v>1</v>
      </c>
      <c r="H962" s="1">
        <v>2</v>
      </c>
      <c r="I962" s="1">
        <v>1</v>
      </c>
      <c r="J962" s="1">
        <v>4</v>
      </c>
      <c r="K962">
        <v>1</v>
      </c>
      <c r="N962">
        <v>1</v>
      </c>
      <c r="T962">
        <v>1</v>
      </c>
      <c r="V962" s="1">
        <v>5.6999999999999993</v>
      </c>
      <c r="W962" s="11">
        <v>0.5178571428571429</v>
      </c>
      <c r="X962" s="1">
        <v>10</v>
      </c>
      <c r="Y962" s="1">
        <v>1.5</v>
      </c>
      <c r="Z962" s="1">
        <v>15</v>
      </c>
      <c r="AA962" s="1">
        <v>0.5</v>
      </c>
      <c r="AB962" s="1">
        <v>15</v>
      </c>
      <c r="AC962" s="1">
        <v>0</v>
      </c>
      <c r="AD962" s="1">
        <v>2</v>
      </c>
      <c r="AE962" s="1">
        <v>48.3</v>
      </c>
      <c r="AF962" s="5"/>
    </row>
    <row r="963" spans="1:32" ht="15" customHeight="1" x14ac:dyDescent="0.2">
      <c r="A963" t="s">
        <v>19</v>
      </c>
      <c r="B963" s="1">
        <v>1970</v>
      </c>
      <c r="C963" s="1">
        <v>12</v>
      </c>
      <c r="D963" s="1">
        <v>2</v>
      </c>
      <c r="F963" s="1">
        <v>1</v>
      </c>
      <c r="G963" s="1">
        <v>1</v>
      </c>
      <c r="H963" s="1">
        <v>0</v>
      </c>
      <c r="I963" s="1">
        <v>1</v>
      </c>
      <c r="J963" s="1">
        <v>2</v>
      </c>
      <c r="Q963" s="1"/>
      <c r="V963" s="1">
        <v>0.1</v>
      </c>
      <c r="W963" s="11">
        <v>0.58571428571428574</v>
      </c>
      <c r="X963" s="1">
        <v>13.75</v>
      </c>
      <c r="Y963" s="1">
        <v>1</v>
      </c>
      <c r="Z963" s="1">
        <v>10</v>
      </c>
      <c r="AA963" s="1">
        <v>0.6</v>
      </c>
      <c r="AB963" s="1">
        <v>20</v>
      </c>
      <c r="AC963" s="1">
        <v>0</v>
      </c>
      <c r="AD963" s="1">
        <v>1.6666666666666667</v>
      </c>
      <c r="AE963" s="1">
        <v>52.15</v>
      </c>
      <c r="AF963" s="5"/>
    </row>
    <row r="964" spans="1:32" ht="15" customHeight="1" x14ac:dyDescent="0.2">
      <c r="A964" t="s">
        <v>19</v>
      </c>
      <c r="B964" s="1">
        <v>1971</v>
      </c>
      <c r="C964" s="1">
        <v>11</v>
      </c>
      <c r="D964" s="1">
        <v>3</v>
      </c>
      <c r="F964">
        <v>1</v>
      </c>
      <c r="G964">
        <v>1</v>
      </c>
      <c r="H964">
        <v>0</v>
      </c>
      <c r="I964">
        <v>1</v>
      </c>
      <c r="J964">
        <v>2</v>
      </c>
      <c r="O964">
        <v>1</v>
      </c>
      <c r="Q964">
        <v>1</v>
      </c>
      <c r="V964" s="1">
        <v>0.85</v>
      </c>
      <c r="W964" s="11">
        <v>0.61904761904761907</v>
      </c>
      <c r="X964" s="1">
        <v>15</v>
      </c>
      <c r="Y964" s="1">
        <v>0.75</v>
      </c>
      <c r="Z964" s="1">
        <v>6</v>
      </c>
      <c r="AA964" s="1">
        <v>0.66666666666666663</v>
      </c>
      <c r="AB964" s="1">
        <v>20</v>
      </c>
      <c r="AC964" s="1">
        <v>0</v>
      </c>
      <c r="AD964" s="1">
        <v>1.5</v>
      </c>
      <c r="AE964" s="1">
        <v>50.25</v>
      </c>
      <c r="AF964" s="5"/>
    </row>
    <row r="965" spans="1:32" ht="15" customHeight="1" x14ac:dyDescent="0.2">
      <c r="A965" t="s">
        <v>19</v>
      </c>
      <c r="B965" s="1">
        <v>1972</v>
      </c>
      <c r="C965" s="1">
        <v>7</v>
      </c>
      <c r="D965" s="1">
        <v>7</v>
      </c>
      <c r="V965" s="1">
        <v>0</v>
      </c>
      <c r="W965" s="11">
        <v>0.60204081632653061</v>
      </c>
      <c r="X965" s="1">
        <v>15</v>
      </c>
      <c r="Y965" s="1">
        <v>0.75</v>
      </c>
      <c r="Z965" s="1">
        <v>6</v>
      </c>
      <c r="AA965" s="1">
        <v>0.5714285714285714</v>
      </c>
      <c r="AB965" s="1">
        <v>17.5</v>
      </c>
      <c r="AC965" s="1">
        <v>0</v>
      </c>
      <c r="AD965" s="1">
        <v>1.5</v>
      </c>
      <c r="AE965" s="1">
        <v>47.75</v>
      </c>
      <c r="AF965" s="5"/>
    </row>
    <row r="966" spans="1:32" ht="15" customHeight="1" x14ac:dyDescent="0.2">
      <c r="A966" t="s">
        <v>19</v>
      </c>
      <c r="B966" s="1">
        <v>1973</v>
      </c>
      <c r="C966" s="1">
        <v>12</v>
      </c>
      <c r="D966" s="1">
        <v>2</v>
      </c>
      <c r="F966" s="1">
        <v>1</v>
      </c>
      <c r="G966" s="1">
        <v>1</v>
      </c>
      <c r="H966" s="1">
        <v>2</v>
      </c>
      <c r="I966" s="1">
        <v>1</v>
      </c>
      <c r="J966" s="1">
        <v>4</v>
      </c>
      <c r="K966">
        <v>1</v>
      </c>
      <c r="N966">
        <v>1</v>
      </c>
      <c r="R966">
        <v>1</v>
      </c>
      <c r="T966" s="1"/>
      <c r="V966" s="1">
        <v>5.6999999999999993</v>
      </c>
      <c r="W966" s="11">
        <v>0.6339285714285714</v>
      </c>
      <c r="X966" s="1">
        <v>15</v>
      </c>
      <c r="Y966" s="1">
        <v>1</v>
      </c>
      <c r="Z966" s="1">
        <v>10</v>
      </c>
      <c r="AA966" s="1">
        <v>0.625</v>
      </c>
      <c r="AB966" s="1">
        <v>20</v>
      </c>
      <c r="AC966" s="1">
        <v>0</v>
      </c>
      <c r="AD966" s="1">
        <v>1.7</v>
      </c>
      <c r="AE966" s="1">
        <v>59.949999999999996</v>
      </c>
      <c r="AF966" s="5"/>
    </row>
    <row r="967" spans="1:32" ht="15" customHeight="1" x14ac:dyDescent="0.2">
      <c r="A967" t="s">
        <v>19</v>
      </c>
      <c r="B967" s="1">
        <v>1974</v>
      </c>
      <c r="C967" s="1">
        <v>10</v>
      </c>
      <c r="D967" s="1">
        <v>4</v>
      </c>
      <c r="F967" s="1">
        <v>1</v>
      </c>
      <c r="G967">
        <v>1</v>
      </c>
      <c r="H967" s="1">
        <v>2</v>
      </c>
      <c r="I967" s="1">
        <v>1</v>
      </c>
      <c r="J967" s="1">
        <v>4</v>
      </c>
      <c r="K967">
        <v>1</v>
      </c>
      <c r="N967">
        <v>1</v>
      </c>
      <c r="V967" s="1">
        <v>5.6</v>
      </c>
      <c r="W967" s="11">
        <v>0.6428571428571429</v>
      </c>
      <c r="X967" s="1">
        <v>15</v>
      </c>
      <c r="Y967" s="1">
        <v>1.1666666666666667</v>
      </c>
      <c r="Z967" s="1">
        <v>10</v>
      </c>
      <c r="AA967" s="1">
        <v>0.66666666666666663</v>
      </c>
      <c r="AB967" s="1">
        <v>20</v>
      </c>
      <c r="AC967" s="1">
        <v>0</v>
      </c>
      <c r="AD967" s="1">
        <v>1.8333333333333333</v>
      </c>
      <c r="AE967" s="1">
        <v>65.55</v>
      </c>
      <c r="AF967" s="5"/>
    </row>
    <row r="968" spans="1:32" ht="15" customHeight="1" x14ac:dyDescent="0.2">
      <c r="A968" t="s">
        <v>19</v>
      </c>
      <c r="B968" s="1">
        <v>1975</v>
      </c>
      <c r="C968" s="1">
        <v>12</v>
      </c>
      <c r="D968" s="1">
        <v>2</v>
      </c>
      <c r="F968" s="1">
        <v>1</v>
      </c>
      <c r="G968" s="1">
        <v>1</v>
      </c>
      <c r="H968" s="1">
        <v>0</v>
      </c>
      <c r="I968" s="1">
        <v>1</v>
      </c>
      <c r="J968" s="1">
        <v>2</v>
      </c>
      <c r="O968">
        <v>1</v>
      </c>
      <c r="P968">
        <v>1</v>
      </c>
      <c r="V968" s="1">
        <v>0.85</v>
      </c>
      <c r="W968" s="11">
        <v>0.66428571428571426</v>
      </c>
      <c r="X968" s="1">
        <v>15</v>
      </c>
      <c r="Y968" s="1">
        <v>1</v>
      </c>
      <c r="Z968" s="1">
        <v>10</v>
      </c>
      <c r="AA968" s="1">
        <v>0.7</v>
      </c>
      <c r="AB968" s="1">
        <v>20</v>
      </c>
      <c r="AC968" s="1">
        <v>0</v>
      </c>
      <c r="AD968" s="1">
        <v>1.7142857142857142</v>
      </c>
      <c r="AE968" s="1">
        <v>66.400000000000006</v>
      </c>
      <c r="AF968" s="5"/>
    </row>
    <row r="969" spans="1:32" ht="15" customHeight="1" x14ac:dyDescent="0.2">
      <c r="A969" t="s">
        <v>19</v>
      </c>
      <c r="B969" s="1">
        <v>1976</v>
      </c>
      <c r="C969" s="1">
        <v>11</v>
      </c>
      <c r="D969" s="1">
        <v>2</v>
      </c>
      <c r="E969">
        <v>1</v>
      </c>
      <c r="F969">
        <v>1</v>
      </c>
      <c r="G969">
        <v>1</v>
      </c>
      <c r="H969">
        <v>2</v>
      </c>
      <c r="I969">
        <v>1</v>
      </c>
      <c r="J969">
        <v>4</v>
      </c>
      <c r="K969">
        <v>1</v>
      </c>
      <c r="N969">
        <v>1</v>
      </c>
      <c r="V969" s="1">
        <v>5.6</v>
      </c>
      <c r="W969" s="11">
        <v>0.6785714285714286</v>
      </c>
      <c r="X969" s="1">
        <v>15</v>
      </c>
      <c r="Y969" s="1">
        <v>1.125</v>
      </c>
      <c r="Z969" s="1">
        <v>10</v>
      </c>
      <c r="AA969" s="1">
        <v>0.72727272727272729</v>
      </c>
      <c r="AB969" s="1">
        <v>20</v>
      </c>
      <c r="AC969" s="1">
        <v>0</v>
      </c>
      <c r="AD969" s="1">
        <v>1.8125</v>
      </c>
      <c r="AE969" s="1">
        <v>72</v>
      </c>
      <c r="AF969" s="5"/>
    </row>
    <row r="970" spans="1:32" ht="15" customHeight="1" x14ac:dyDescent="0.2">
      <c r="A970" t="s">
        <v>19</v>
      </c>
      <c r="B970" s="1">
        <v>1977</v>
      </c>
      <c r="C970" s="1">
        <v>9</v>
      </c>
      <c r="D970" s="1">
        <v>5</v>
      </c>
      <c r="F970" s="1">
        <v>1</v>
      </c>
      <c r="G970">
        <v>1</v>
      </c>
      <c r="H970" s="1">
        <v>1</v>
      </c>
      <c r="I970" s="1">
        <v>1</v>
      </c>
      <c r="J970" s="1">
        <v>3</v>
      </c>
      <c r="L970">
        <v>1</v>
      </c>
      <c r="V970" s="1">
        <v>2.6</v>
      </c>
      <c r="W970" s="11">
        <v>0.67559523809523814</v>
      </c>
      <c r="X970" s="1">
        <v>15</v>
      </c>
      <c r="Y970" s="1">
        <v>1.1111111111111112</v>
      </c>
      <c r="Z970" s="1">
        <v>10</v>
      </c>
      <c r="AA970" s="1">
        <v>0.75</v>
      </c>
      <c r="AB970" s="1">
        <v>20</v>
      </c>
      <c r="AC970" s="1">
        <v>0</v>
      </c>
      <c r="AD970" s="1">
        <v>1.7777777777777777</v>
      </c>
      <c r="AE970" s="1">
        <v>74.599999999999994</v>
      </c>
      <c r="AF970" s="5"/>
    </row>
    <row r="971" spans="1:32" ht="15" customHeight="1" x14ac:dyDescent="0.2">
      <c r="A971" t="s">
        <v>19</v>
      </c>
      <c r="B971" s="1">
        <v>1978</v>
      </c>
      <c r="C971" s="1">
        <v>8</v>
      </c>
      <c r="D971" s="1">
        <v>7</v>
      </c>
      <c r="E971">
        <v>1</v>
      </c>
      <c r="F971" s="1">
        <v>1</v>
      </c>
      <c r="G971">
        <v>1</v>
      </c>
      <c r="H971" s="1">
        <v>0</v>
      </c>
      <c r="I971" s="1">
        <v>1</v>
      </c>
      <c r="J971" s="1">
        <v>2</v>
      </c>
      <c r="V971" s="1">
        <v>0.1</v>
      </c>
      <c r="W971" s="11">
        <v>0.66304347826086951</v>
      </c>
      <c r="X971" s="1">
        <v>15</v>
      </c>
      <c r="Y971" s="1">
        <v>1</v>
      </c>
      <c r="Z971" s="1">
        <v>10</v>
      </c>
      <c r="AA971" s="1">
        <v>0.76923076923076927</v>
      </c>
      <c r="AB971" s="1">
        <v>20</v>
      </c>
      <c r="AC971" s="1">
        <v>0</v>
      </c>
      <c r="AD971" s="1">
        <v>1.7</v>
      </c>
      <c r="AE971" s="1">
        <v>74.7</v>
      </c>
      <c r="AF971" s="5"/>
    </row>
    <row r="972" spans="1:32" ht="15" customHeight="1" x14ac:dyDescent="0.2">
      <c r="A972" t="s">
        <v>19</v>
      </c>
      <c r="B972" s="1">
        <v>1979</v>
      </c>
      <c r="C972" s="1">
        <v>7</v>
      </c>
      <c r="D972" s="1">
        <v>9</v>
      </c>
      <c r="F972" s="1"/>
      <c r="G972" s="1"/>
      <c r="H972" s="1"/>
      <c r="I972" s="1"/>
      <c r="J972" s="1"/>
      <c r="L972" s="1"/>
      <c r="R972" s="1"/>
      <c r="T972" s="1"/>
      <c r="V972" s="1">
        <v>0</v>
      </c>
      <c r="W972" s="11">
        <v>0.64500000000000002</v>
      </c>
      <c r="X972" s="1">
        <v>15</v>
      </c>
      <c r="Y972" s="1">
        <v>1</v>
      </c>
      <c r="Z972" s="1">
        <v>10</v>
      </c>
      <c r="AA972" s="1">
        <v>0.7142857142857143</v>
      </c>
      <c r="AB972" s="1">
        <v>20</v>
      </c>
      <c r="AC972" s="1">
        <v>0</v>
      </c>
      <c r="AD972" s="1">
        <v>1.7</v>
      </c>
      <c r="AE972" s="1">
        <v>74.7</v>
      </c>
      <c r="AF972" s="5"/>
    </row>
    <row r="973" spans="1:32" ht="15" customHeight="1" x14ac:dyDescent="0.2">
      <c r="A973" t="s">
        <v>19</v>
      </c>
      <c r="B973" s="1">
        <v>1980</v>
      </c>
      <c r="C973" s="1">
        <v>9</v>
      </c>
      <c r="D973" s="1">
        <v>7</v>
      </c>
      <c r="F973" s="1">
        <v>1</v>
      </c>
      <c r="G973">
        <v>1</v>
      </c>
      <c r="H973" s="1">
        <v>0</v>
      </c>
      <c r="I973" s="1">
        <v>1</v>
      </c>
      <c r="J973" s="1">
        <v>2</v>
      </c>
      <c r="V973" s="1">
        <v>0.1</v>
      </c>
      <c r="W973" s="11">
        <v>0.63888888888888884</v>
      </c>
      <c r="X973" s="1">
        <v>15</v>
      </c>
      <c r="Y973" s="1">
        <v>0.90909090909090906</v>
      </c>
      <c r="Z973" s="1">
        <v>8</v>
      </c>
      <c r="AA973" s="1">
        <v>0.73333333333333328</v>
      </c>
      <c r="AB973" s="1">
        <v>20</v>
      </c>
      <c r="AC973" s="1">
        <v>0</v>
      </c>
      <c r="AD973" s="1">
        <v>1.6363636363636365</v>
      </c>
      <c r="AE973" s="1">
        <v>72.800000000000011</v>
      </c>
      <c r="AF973" s="5"/>
    </row>
    <row r="974" spans="1:32" ht="15" customHeight="1" x14ac:dyDescent="0.2">
      <c r="A974" t="s">
        <v>19</v>
      </c>
      <c r="B974" s="1">
        <v>1981</v>
      </c>
      <c r="C974" s="1">
        <v>7</v>
      </c>
      <c r="D974" s="1">
        <v>9</v>
      </c>
      <c r="F974" s="1"/>
      <c r="G974" s="1"/>
      <c r="H974" s="1"/>
      <c r="I974" s="1"/>
      <c r="J974" s="1"/>
      <c r="V974" s="1">
        <v>0</v>
      </c>
      <c r="W974" s="11">
        <v>0.625</v>
      </c>
      <c r="X974" s="1">
        <v>15</v>
      </c>
      <c r="Y974" s="1">
        <v>0.90909090909090906</v>
      </c>
      <c r="Z974" s="1">
        <v>8</v>
      </c>
      <c r="AA974" s="1">
        <v>0.6875</v>
      </c>
      <c r="AB974" s="1">
        <v>20</v>
      </c>
      <c r="AC974" s="1">
        <v>0</v>
      </c>
      <c r="AD974" s="1">
        <v>1.6363636363636365</v>
      </c>
      <c r="AE974" s="1">
        <v>72.800000000000011</v>
      </c>
      <c r="AF974" s="5"/>
    </row>
    <row r="975" spans="1:32" ht="15" customHeight="1" x14ac:dyDescent="0.2">
      <c r="A975" t="s">
        <v>19</v>
      </c>
      <c r="B975" s="1">
        <v>1982</v>
      </c>
      <c r="C975" s="1">
        <v>5</v>
      </c>
      <c r="D975" s="1">
        <v>4</v>
      </c>
      <c r="F975">
        <v>1</v>
      </c>
      <c r="H975">
        <v>1</v>
      </c>
      <c r="I975">
        <v>1</v>
      </c>
      <c r="J975">
        <v>2</v>
      </c>
      <c r="V975" s="1">
        <v>0.5</v>
      </c>
      <c r="W975" s="11">
        <v>0.62240663900414939</v>
      </c>
      <c r="X975" s="1">
        <v>15</v>
      </c>
      <c r="Y975" s="1">
        <v>0.91666666666666663</v>
      </c>
      <c r="Z975" s="1">
        <v>8</v>
      </c>
      <c r="AA975" s="1">
        <v>0.70588235294117652</v>
      </c>
      <c r="AB975" s="1">
        <v>20</v>
      </c>
      <c r="AC975" s="1">
        <v>0</v>
      </c>
      <c r="AD975" s="1">
        <v>1.6521739130434783</v>
      </c>
      <c r="AE975" s="1">
        <v>73.300000000000011</v>
      </c>
      <c r="AF975" s="5"/>
    </row>
    <row r="976" spans="1:32" ht="15" customHeight="1" x14ac:dyDescent="0.2">
      <c r="A976" t="s">
        <v>19</v>
      </c>
      <c r="B976" s="1">
        <v>1983</v>
      </c>
      <c r="C976" s="1">
        <v>8</v>
      </c>
      <c r="D976" s="1">
        <v>8</v>
      </c>
      <c r="V976" s="1">
        <v>0</v>
      </c>
      <c r="W976" s="11">
        <v>0.61478599221789887</v>
      </c>
      <c r="X976" s="1">
        <v>15</v>
      </c>
      <c r="Y976" s="1">
        <v>0.91666666666666663</v>
      </c>
      <c r="Z976" s="1">
        <v>8</v>
      </c>
      <c r="AA976" s="1">
        <v>0.66666666666666663</v>
      </c>
      <c r="AB976" s="1">
        <v>20</v>
      </c>
      <c r="AC976" s="1">
        <v>0</v>
      </c>
      <c r="AD976" s="1">
        <v>1.6521739130434783</v>
      </c>
      <c r="AE976" s="1">
        <v>73.300000000000011</v>
      </c>
      <c r="AF976" s="5"/>
    </row>
    <row r="977" spans="1:32" ht="15" customHeight="1" x14ac:dyDescent="0.2">
      <c r="A977" t="s">
        <v>19</v>
      </c>
      <c r="B977" s="1">
        <v>1984</v>
      </c>
      <c r="C977" s="1">
        <v>3</v>
      </c>
      <c r="D977" s="1">
        <v>13</v>
      </c>
      <c r="V977" s="1">
        <v>0</v>
      </c>
      <c r="W977" s="11">
        <v>0.58974358974358976</v>
      </c>
      <c r="X977" s="1">
        <v>13.75</v>
      </c>
      <c r="Y977" s="1">
        <v>0.91666666666666663</v>
      </c>
      <c r="Z977" s="1">
        <v>8</v>
      </c>
      <c r="AA977" s="1">
        <v>0.63157894736842102</v>
      </c>
      <c r="AB977" s="1">
        <v>20</v>
      </c>
      <c r="AC977" s="1">
        <v>0</v>
      </c>
      <c r="AD977" s="1">
        <v>1.6521739130434783</v>
      </c>
      <c r="AE977" s="1">
        <v>72.050000000000011</v>
      </c>
      <c r="AF977" s="5"/>
    </row>
    <row r="978" spans="1:32" ht="15" customHeight="1" x14ac:dyDescent="0.2">
      <c r="A978" t="s">
        <v>19</v>
      </c>
      <c r="B978" s="1">
        <v>1985</v>
      </c>
      <c r="C978" s="1">
        <v>7</v>
      </c>
      <c r="D978" s="1">
        <v>9</v>
      </c>
      <c r="F978" s="1"/>
      <c r="H978" s="1"/>
      <c r="I978" s="1"/>
      <c r="J978" s="1"/>
      <c r="V978" s="1">
        <v>0</v>
      </c>
      <c r="W978" s="11">
        <v>0.58131487889273359</v>
      </c>
      <c r="X978" s="1">
        <v>13.75</v>
      </c>
      <c r="Y978" s="1">
        <v>0.91666666666666663</v>
      </c>
      <c r="Z978" s="1">
        <v>8</v>
      </c>
      <c r="AA978" s="1">
        <v>0.6</v>
      </c>
      <c r="AB978" s="1">
        <v>20</v>
      </c>
      <c r="AC978" s="1">
        <v>0</v>
      </c>
      <c r="AD978" s="1">
        <v>1.6521739130434783</v>
      </c>
      <c r="AE978" s="1">
        <v>72.050000000000011</v>
      </c>
      <c r="AF978" s="5"/>
    </row>
    <row r="979" spans="1:32" ht="15" customHeight="1" x14ac:dyDescent="0.2">
      <c r="A979" t="s">
        <v>19</v>
      </c>
      <c r="B979" s="1">
        <v>1986</v>
      </c>
      <c r="C979" s="1">
        <v>9</v>
      </c>
      <c r="D979" s="1">
        <v>7</v>
      </c>
      <c r="T979">
        <v>1</v>
      </c>
      <c r="V979" s="1">
        <v>0.1</v>
      </c>
      <c r="W979" s="11">
        <v>0.58032786885245902</v>
      </c>
      <c r="X979" s="1">
        <v>13.75</v>
      </c>
      <c r="Y979" s="1">
        <v>0.91666666666666663</v>
      </c>
      <c r="Z979" s="1">
        <v>8</v>
      </c>
      <c r="AA979" s="1">
        <v>0.5714285714285714</v>
      </c>
      <c r="AB979" s="1">
        <v>17.5</v>
      </c>
      <c r="AC979" s="1">
        <v>0</v>
      </c>
      <c r="AD979" s="1">
        <v>1.6521739130434783</v>
      </c>
      <c r="AE979" s="1">
        <v>69.650000000000006</v>
      </c>
      <c r="AF979" s="5"/>
    </row>
    <row r="980" spans="1:32" ht="15" customHeight="1" x14ac:dyDescent="0.2">
      <c r="A980" t="s">
        <v>19</v>
      </c>
      <c r="B980" s="1">
        <v>1987</v>
      </c>
      <c r="C980" s="1">
        <v>8</v>
      </c>
      <c r="D980" s="1">
        <v>7</v>
      </c>
      <c r="F980">
        <v>1</v>
      </c>
      <c r="H980">
        <v>2</v>
      </c>
      <c r="I980">
        <v>1</v>
      </c>
      <c r="J980">
        <v>3</v>
      </c>
      <c r="V980" s="1">
        <v>1</v>
      </c>
      <c r="W980" s="11">
        <v>0.578125</v>
      </c>
      <c r="X980" s="1">
        <v>13.75</v>
      </c>
      <c r="Y980" s="1">
        <v>1</v>
      </c>
      <c r="Z980" s="1">
        <v>10</v>
      </c>
      <c r="AA980" s="1">
        <v>0.59090909090909094</v>
      </c>
      <c r="AB980" s="1">
        <v>17.5</v>
      </c>
      <c r="AC980" s="1">
        <v>0</v>
      </c>
      <c r="AD980" s="1">
        <v>1.7083333333333333</v>
      </c>
      <c r="AE980" s="1">
        <v>72.650000000000006</v>
      </c>
      <c r="AF980" s="5"/>
    </row>
    <row r="981" spans="1:32" ht="15" customHeight="1" x14ac:dyDescent="0.2">
      <c r="A981" t="s">
        <v>19</v>
      </c>
      <c r="B981" s="1">
        <v>1988</v>
      </c>
      <c r="C981" s="1">
        <v>11</v>
      </c>
      <c r="D981" s="1">
        <v>5</v>
      </c>
      <c r="F981">
        <v>1</v>
      </c>
      <c r="H981">
        <v>1</v>
      </c>
      <c r="I981">
        <v>1</v>
      </c>
      <c r="J981">
        <v>2</v>
      </c>
      <c r="R981" s="1"/>
      <c r="V981" s="1">
        <v>0.5</v>
      </c>
      <c r="W981" s="11">
        <v>0.58333333333333337</v>
      </c>
      <c r="X981" s="1">
        <v>13.75</v>
      </c>
      <c r="Y981" s="1">
        <v>1</v>
      </c>
      <c r="Z981" s="1">
        <v>10</v>
      </c>
      <c r="AA981" s="1">
        <v>0.60869565217391308</v>
      </c>
      <c r="AB981" s="1">
        <v>20</v>
      </c>
      <c r="AC981" s="1">
        <v>0</v>
      </c>
      <c r="AD981" s="1">
        <v>1.72</v>
      </c>
      <c r="AE981" s="1">
        <v>75.650000000000006</v>
      </c>
      <c r="AF981" s="5"/>
    </row>
    <row r="982" spans="1:32" ht="15" customHeight="1" x14ac:dyDescent="0.2">
      <c r="A982" t="s">
        <v>19</v>
      </c>
      <c r="B982" s="1">
        <v>1989</v>
      </c>
      <c r="C982" s="1">
        <v>10</v>
      </c>
      <c r="D982" s="1">
        <v>6</v>
      </c>
      <c r="F982" s="1">
        <v>1</v>
      </c>
      <c r="G982" s="1">
        <v>1</v>
      </c>
      <c r="H982" s="1">
        <v>0</v>
      </c>
      <c r="I982" s="1">
        <v>1</v>
      </c>
      <c r="J982">
        <v>2</v>
      </c>
      <c r="Q982">
        <v>1</v>
      </c>
      <c r="V982" s="1">
        <v>0.35</v>
      </c>
      <c r="W982" s="11">
        <v>0.58522727272727271</v>
      </c>
      <c r="X982" s="1">
        <v>13.75</v>
      </c>
      <c r="Y982" s="1">
        <v>0.93333333333333335</v>
      </c>
      <c r="Z982" s="1">
        <v>8</v>
      </c>
      <c r="AA982" s="1">
        <v>0.625</v>
      </c>
      <c r="AB982" s="1">
        <v>20</v>
      </c>
      <c r="AC982" s="1">
        <v>0</v>
      </c>
      <c r="AD982" s="1">
        <v>1.6666666666666667</v>
      </c>
      <c r="AE982" s="1">
        <v>74</v>
      </c>
      <c r="AF982" s="5"/>
    </row>
    <row r="983" spans="1:32" ht="15" customHeight="1" x14ac:dyDescent="0.2">
      <c r="A983" t="s">
        <v>19</v>
      </c>
      <c r="B983" s="1">
        <v>1990</v>
      </c>
      <c r="C983" s="1">
        <v>6</v>
      </c>
      <c r="D983" s="1">
        <v>10</v>
      </c>
      <c r="F983" s="1"/>
      <c r="G983" s="1"/>
      <c r="H983" s="1"/>
      <c r="I983" s="1"/>
      <c r="J983" s="1"/>
      <c r="L983" s="1"/>
      <c r="R983" s="1"/>
      <c r="V983" s="1">
        <v>0</v>
      </c>
      <c r="W983" s="11">
        <v>0.57608695652173914</v>
      </c>
      <c r="X983" s="1">
        <v>13.75</v>
      </c>
      <c r="Y983" s="1">
        <v>0.93333333333333335</v>
      </c>
      <c r="Z983" s="1">
        <v>8</v>
      </c>
      <c r="AA983" s="1">
        <v>0.6</v>
      </c>
      <c r="AB983" s="1">
        <v>20</v>
      </c>
      <c r="AC983" s="1">
        <v>0</v>
      </c>
      <c r="AD983" s="1">
        <v>1.6666666666666667</v>
      </c>
      <c r="AE983" s="1">
        <v>74</v>
      </c>
      <c r="AF983" s="5"/>
    </row>
    <row r="984" spans="1:32" ht="15" customHeight="1" x14ac:dyDescent="0.2">
      <c r="A984" t="s">
        <v>19</v>
      </c>
      <c r="B984" s="1">
        <v>1991</v>
      </c>
      <c r="C984" s="1">
        <v>8</v>
      </c>
      <c r="D984" s="1">
        <v>8</v>
      </c>
      <c r="V984" s="1">
        <v>0</v>
      </c>
      <c r="W984" s="11">
        <v>0.57291666666666663</v>
      </c>
      <c r="X984" s="1">
        <v>12.5</v>
      </c>
      <c r="Y984" s="1">
        <v>0.93333333333333335</v>
      </c>
      <c r="Z984" s="1">
        <v>8</v>
      </c>
      <c r="AA984" s="1">
        <v>0.57692307692307687</v>
      </c>
      <c r="AB984" s="1">
        <v>17.5</v>
      </c>
      <c r="AC984" s="1">
        <v>0</v>
      </c>
      <c r="AD984" s="1">
        <v>1.6666666666666667</v>
      </c>
      <c r="AE984" s="1">
        <v>70.25</v>
      </c>
      <c r="AF984" s="5"/>
    </row>
    <row r="985" spans="1:32" ht="15" customHeight="1" x14ac:dyDescent="0.2">
      <c r="A985" t="s">
        <v>19</v>
      </c>
      <c r="B985" s="1">
        <v>1992</v>
      </c>
      <c r="C985" s="1">
        <v>11</v>
      </c>
      <c r="D985" s="1">
        <v>5</v>
      </c>
      <c r="F985">
        <v>1</v>
      </c>
      <c r="G985">
        <v>1</v>
      </c>
      <c r="H985">
        <v>0</v>
      </c>
      <c r="I985">
        <v>1</v>
      </c>
      <c r="J985">
        <v>1</v>
      </c>
      <c r="T985">
        <v>1</v>
      </c>
      <c r="V985" s="1">
        <v>0.2</v>
      </c>
      <c r="W985" s="11">
        <v>0.57750000000000001</v>
      </c>
      <c r="X985" s="1">
        <v>13.75</v>
      </c>
      <c r="Y985" s="1">
        <v>0.875</v>
      </c>
      <c r="Z985" s="1">
        <v>6</v>
      </c>
      <c r="AA985" s="1">
        <v>0.59259259259259256</v>
      </c>
      <c r="AB985" s="1">
        <v>17.5</v>
      </c>
      <c r="AC985" s="1">
        <v>0</v>
      </c>
      <c r="AD985" s="1">
        <v>1.5862068965517242</v>
      </c>
      <c r="AE985" s="1">
        <v>69.700000000000017</v>
      </c>
      <c r="AF985" s="5"/>
    </row>
    <row r="986" spans="1:32" ht="15" customHeight="1" x14ac:dyDescent="0.2">
      <c r="A986" t="s">
        <v>19</v>
      </c>
      <c r="B986" s="1">
        <v>1993</v>
      </c>
      <c r="C986" s="1">
        <v>9</v>
      </c>
      <c r="D986" s="1">
        <v>7</v>
      </c>
      <c r="F986" s="1">
        <v>1</v>
      </c>
      <c r="H986" s="1">
        <v>0</v>
      </c>
      <c r="I986" s="1">
        <v>1</v>
      </c>
      <c r="J986" s="1">
        <v>1</v>
      </c>
      <c r="O986" s="1"/>
      <c r="P986" s="1"/>
      <c r="V986" s="1">
        <v>0</v>
      </c>
      <c r="W986" s="11">
        <v>0.57692307692307687</v>
      </c>
      <c r="X986" s="1">
        <v>13.75</v>
      </c>
      <c r="Y986" s="1">
        <v>0.82352941176470584</v>
      </c>
      <c r="Z986" s="1">
        <v>6</v>
      </c>
      <c r="AA986" s="1">
        <v>0.6071428571428571</v>
      </c>
      <c r="AB986" s="1">
        <v>20</v>
      </c>
      <c r="AC986" s="1">
        <v>0</v>
      </c>
      <c r="AD986" s="1">
        <v>1.5666666666666667</v>
      </c>
      <c r="AE986" s="1">
        <v>72.200000000000017</v>
      </c>
      <c r="AF986" s="5"/>
    </row>
    <row r="987" spans="1:32" ht="15" customHeight="1" x14ac:dyDescent="0.2">
      <c r="A987" t="s">
        <v>19</v>
      </c>
      <c r="B987" s="1">
        <v>1994</v>
      </c>
      <c r="C987" s="1">
        <v>10</v>
      </c>
      <c r="D987" s="1">
        <v>6</v>
      </c>
      <c r="E987" s="1"/>
      <c r="F987">
        <v>1</v>
      </c>
      <c r="G987">
        <v>1</v>
      </c>
      <c r="H987">
        <v>0</v>
      </c>
      <c r="I987">
        <v>1</v>
      </c>
      <c r="J987">
        <v>1</v>
      </c>
      <c r="V987" s="1">
        <v>0.1</v>
      </c>
      <c r="W987" s="11">
        <v>0.57870370370370372</v>
      </c>
      <c r="X987" s="1">
        <v>13.75</v>
      </c>
      <c r="Y987" s="1">
        <v>0.77777777777777779</v>
      </c>
      <c r="Z987" s="1">
        <v>6</v>
      </c>
      <c r="AA987" s="1">
        <v>0.62068965517241381</v>
      </c>
      <c r="AB987" s="1">
        <v>20</v>
      </c>
      <c r="AC987" s="1">
        <v>0</v>
      </c>
      <c r="AD987" s="1">
        <v>1.5</v>
      </c>
      <c r="AE987" s="1">
        <v>72.300000000000011</v>
      </c>
      <c r="AF987" s="5"/>
    </row>
    <row r="988" spans="1:32" ht="15" customHeight="1" x14ac:dyDescent="0.2">
      <c r="A988" t="s">
        <v>19</v>
      </c>
      <c r="B988" s="1">
        <v>1995</v>
      </c>
      <c r="C988" s="1">
        <v>8</v>
      </c>
      <c r="D988" s="1">
        <v>8</v>
      </c>
      <c r="V988" s="1">
        <v>0</v>
      </c>
      <c r="W988" s="11">
        <v>0.5758928571428571</v>
      </c>
      <c r="X988" s="1">
        <v>13.75</v>
      </c>
      <c r="Y988" s="1">
        <v>0.77777777777777779</v>
      </c>
      <c r="Z988" s="1">
        <v>6</v>
      </c>
      <c r="AA988" s="1">
        <v>0.6</v>
      </c>
      <c r="AB988" s="1">
        <v>20</v>
      </c>
      <c r="AC988" s="1">
        <v>0</v>
      </c>
      <c r="AD988" s="1">
        <v>1.5</v>
      </c>
      <c r="AE988" s="1">
        <v>72.300000000000011</v>
      </c>
      <c r="AF988" s="5"/>
    </row>
    <row r="989" spans="1:32" ht="15" customHeight="1" x14ac:dyDescent="0.2">
      <c r="A989" t="s">
        <v>19</v>
      </c>
      <c r="B989" s="1">
        <v>1996</v>
      </c>
      <c r="C989" s="1">
        <v>9</v>
      </c>
      <c r="D989" s="1">
        <v>7</v>
      </c>
      <c r="F989" s="1">
        <v>1</v>
      </c>
      <c r="G989" s="1"/>
      <c r="H989" s="1">
        <v>0</v>
      </c>
      <c r="I989" s="1">
        <v>1</v>
      </c>
      <c r="J989" s="1">
        <v>1</v>
      </c>
      <c r="V989" s="1">
        <v>0</v>
      </c>
      <c r="W989" s="11">
        <v>0.57543103448275867</v>
      </c>
      <c r="X989" s="1">
        <v>13.75</v>
      </c>
      <c r="Y989" s="1">
        <v>0.73684210526315785</v>
      </c>
      <c r="Z989" s="1">
        <v>4</v>
      </c>
      <c r="AA989" s="1">
        <v>0.61290322580645162</v>
      </c>
      <c r="AB989" s="1">
        <v>20</v>
      </c>
      <c r="AC989" s="1">
        <v>0</v>
      </c>
      <c r="AD989" s="1">
        <v>1.4848484848484849</v>
      </c>
      <c r="AE989" s="1">
        <v>70.300000000000011</v>
      </c>
      <c r="AF989" s="5"/>
    </row>
    <row r="990" spans="1:32" ht="15" customHeight="1" x14ac:dyDescent="0.2">
      <c r="A990" t="s">
        <v>19</v>
      </c>
      <c r="B990" s="1">
        <v>1997</v>
      </c>
      <c r="C990" s="1">
        <v>9</v>
      </c>
      <c r="D990" s="1">
        <v>7</v>
      </c>
      <c r="F990">
        <v>1</v>
      </c>
      <c r="H990">
        <v>1</v>
      </c>
      <c r="I990">
        <v>1</v>
      </c>
      <c r="J990">
        <v>2</v>
      </c>
      <c r="V990" s="1">
        <v>0.5</v>
      </c>
      <c r="W990" s="11">
        <v>0.57499999999999996</v>
      </c>
      <c r="X990" s="1">
        <v>13.75</v>
      </c>
      <c r="Y990" s="1">
        <v>0.75</v>
      </c>
      <c r="Z990" s="1">
        <v>6</v>
      </c>
      <c r="AA990" s="1">
        <v>0.625</v>
      </c>
      <c r="AB990" s="1">
        <v>20</v>
      </c>
      <c r="AC990" s="1">
        <v>0</v>
      </c>
      <c r="AD990" s="1">
        <v>1.5</v>
      </c>
      <c r="AE990" s="1">
        <v>72.800000000000011</v>
      </c>
      <c r="AF990" s="5"/>
    </row>
    <row r="991" spans="1:32" ht="15" customHeight="1" x14ac:dyDescent="0.2">
      <c r="A991" t="s">
        <v>19</v>
      </c>
      <c r="B991" s="1">
        <v>1998</v>
      </c>
      <c r="C991" s="1">
        <v>15</v>
      </c>
      <c r="D991" s="1">
        <v>1</v>
      </c>
      <c r="F991" s="1">
        <v>1</v>
      </c>
      <c r="G991" s="1">
        <v>1</v>
      </c>
      <c r="H991" s="1">
        <v>1</v>
      </c>
      <c r="I991" s="1">
        <v>1</v>
      </c>
      <c r="J991" s="1">
        <v>3</v>
      </c>
      <c r="L991" s="1">
        <v>1</v>
      </c>
      <c r="R991">
        <v>1</v>
      </c>
      <c r="T991">
        <v>1</v>
      </c>
      <c r="V991" s="1">
        <v>2.8000000000000003</v>
      </c>
      <c r="W991" s="11">
        <v>0.58669354838709675</v>
      </c>
      <c r="X991" s="1">
        <v>13.75</v>
      </c>
      <c r="Y991" s="1">
        <v>0.76190476190476186</v>
      </c>
      <c r="Z991" s="1">
        <v>6</v>
      </c>
      <c r="AA991" s="1">
        <v>0.63636363636363635</v>
      </c>
      <c r="AB991" s="1">
        <v>20</v>
      </c>
      <c r="AC991" s="1">
        <v>0</v>
      </c>
      <c r="AD991" s="1">
        <v>1.5</v>
      </c>
      <c r="AE991" s="1">
        <v>75.600000000000009</v>
      </c>
      <c r="AF991" s="5"/>
    </row>
    <row r="992" spans="1:32" ht="15" customHeight="1" x14ac:dyDescent="0.2">
      <c r="A992" t="s">
        <v>19</v>
      </c>
      <c r="B992" s="1">
        <v>1999</v>
      </c>
      <c r="C992" s="1">
        <v>10</v>
      </c>
      <c r="D992" s="1">
        <v>6</v>
      </c>
      <c r="E992" s="1"/>
      <c r="F992">
        <v>1</v>
      </c>
      <c r="H992">
        <v>1</v>
      </c>
      <c r="I992">
        <v>1</v>
      </c>
      <c r="J992">
        <v>2</v>
      </c>
      <c r="V992" s="1">
        <v>0.5</v>
      </c>
      <c r="W992" s="11">
        <v>0.587890625</v>
      </c>
      <c r="X992" s="1">
        <v>13.75</v>
      </c>
      <c r="Y992" s="1">
        <v>0.77272727272727271</v>
      </c>
      <c r="Z992" s="1">
        <v>6</v>
      </c>
      <c r="AA992" s="1">
        <v>0.6470588235294118</v>
      </c>
      <c r="AB992" s="1">
        <v>20</v>
      </c>
      <c r="AC992" s="1">
        <v>0</v>
      </c>
      <c r="AD992" s="1">
        <v>1.5135135135135136</v>
      </c>
      <c r="AE992" s="1">
        <v>76.100000000000009</v>
      </c>
      <c r="AF992" s="5"/>
    </row>
    <row r="993" spans="1:32" ht="15" customHeight="1" x14ac:dyDescent="0.2">
      <c r="A993" t="s">
        <v>19</v>
      </c>
      <c r="B993" s="1">
        <v>2000</v>
      </c>
      <c r="C993" s="1">
        <v>11</v>
      </c>
      <c r="D993" s="1">
        <v>5</v>
      </c>
      <c r="F993" s="1">
        <v>1</v>
      </c>
      <c r="G993">
        <v>1</v>
      </c>
      <c r="H993" s="1">
        <v>1</v>
      </c>
      <c r="I993" s="1">
        <v>1</v>
      </c>
      <c r="J993" s="1">
        <v>2</v>
      </c>
      <c r="V993" s="1">
        <v>0.6</v>
      </c>
      <c r="W993" s="11">
        <v>0.59090909090909094</v>
      </c>
      <c r="X993" s="1">
        <v>13.75</v>
      </c>
      <c r="Y993" s="1">
        <v>0.78260869565217395</v>
      </c>
      <c r="Z993" s="1">
        <v>6</v>
      </c>
      <c r="AA993" s="1">
        <v>0.65714285714285714</v>
      </c>
      <c r="AB993" s="1">
        <v>20</v>
      </c>
      <c r="AC993" s="1">
        <v>0</v>
      </c>
      <c r="AD993" s="1">
        <v>1.4871794871794872</v>
      </c>
      <c r="AE993" s="1">
        <v>76.700000000000017</v>
      </c>
      <c r="AF993" s="5"/>
    </row>
    <row r="994" spans="1:32" ht="15" customHeight="1" x14ac:dyDescent="0.2">
      <c r="A994" t="s">
        <v>19</v>
      </c>
      <c r="B994" s="1">
        <v>2001</v>
      </c>
      <c r="C994" s="1">
        <v>5</v>
      </c>
      <c r="D994" s="1">
        <v>11</v>
      </c>
      <c r="V994" s="1">
        <v>0</v>
      </c>
      <c r="W994" s="11">
        <v>0.58272058823529416</v>
      </c>
      <c r="X994" s="1">
        <v>13.75</v>
      </c>
      <c r="Y994" s="1">
        <v>0.78260869565217395</v>
      </c>
      <c r="Z994" s="1">
        <v>6</v>
      </c>
      <c r="AA994" s="1">
        <v>0.63888888888888884</v>
      </c>
      <c r="AB994" s="1">
        <v>20</v>
      </c>
      <c r="AC994" s="1">
        <v>0</v>
      </c>
      <c r="AD994" s="1">
        <v>1.4871794871794872</v>
      </c>
      <c r="AE994" s="1">
        <v>76.700000000000017</v>
      </c>
      <c r="AF994" s="5"/>
    </row>
    <row r="995" spans="1:32" ht="15" customHeight="1" x14ac:dyDescent="0.2">
      <c r="A995" t="s">
        <v>19</v>
      </c>
      <c r="B995" s="1">
        <v>2002</v>
      </c>
      <c r="C995" s="1">
        <v>6</v>
      </c>
      <c r="D995" s="1">
        <v>10</v>
      </c>
      <c r="V995" s="1">
        <v>0</v>
      </c>
      <c r="W995" s="11">
        <v>0.57678571428571423</v>
      </c>
      <c r="X995" s="1">
        <v>13.75</v>
      </c>
      <c r="Y995" s="1">
        <v>0.78260869565217395</v>
      </c>
      <c r="Z995" s="1">
        <v>6</v>
      </c>
      <c r="AA995" s="1">
        <v>0.6216216216216216</v>
      </c>
      <c r="AB995" s="1">
        <v>20</v>
      </c>
      <c r="AC995" s="1">
        <v>0</v>
      </c>
      <c r="AD995" s="1">
        <v>1.4871794871794872</v>
      </c>
      <c r="AE995" s="1">
        <v>76.700000000000017</v>
      </c>
      <c r="AF995" s="5"/>
    </row>
    <row r="996" spans="1:32" ht="15" customHeight="1" x14ac:dyDescent="0.2">
      <c r="A996" t="s">
        <v>19</v>
      </c>
      <c r="B996" s="1">
        <v>2003</v>
      </c>
      <c r="C996" s="1">
        <v>9</v>
      </c>
      <c r="D996" s="1">
        <v>7</v>
      </c>
      <c r="V996" s="1">
        <v>0</v>
      </c>
      <c r="W996" s="11">
        <v>0.57638888888888884</v>
      </c>
      <c r="X996" s="1">
        <v>13.75</v>
      </c>
      <c r="Y996" s="1">
        <v>0.78260869565217395</v>
      </c>
      <c r="Z996" s="1">
        <v>6</v>
      </c>
      <c r="AA996" s="1">
        <v>0.60526315789473684</v>
      </c>
      <c r="AB996" s="1">
        <v>20</v>
      </c>
      <c r="AC996" s="1">
        <v>0</v>
      </c>
      <c r="AD996" s="1">
        <v>1.4871794871794872</v>
      </c>
      <c r="AE996" s="1">
        <v>76.700000000000017</v>
      </c>
      <c r="AF996" s="5"/>
    </row>
    <row r="997" spans="1:32" ht="15" customHeight="1" x14ac:dyDescent="0.2">
      <c r="A997" t="s">
        <v>19</v>
      </c>
      <c r="B997" s="1">
        <v>2004</v>
      </c>
      <c r="C997" s="1">
        <v>8</v>
      </c>
      <c r="D997" s="1">
        <v>8</v>
      </c>
      <c r="F997">
        <v>1</v>
      </c>
      <c r="H997">
        <v>1</v>
      </c>
      <c r="I997">
        <v>1</v>
      </c>
      <c r="J997">
        <v>2</v>
      </c>
      <c r="V997" s="1">
        <v>0.5</v>
      </c>
      <c r="W997" s="11">
        <v>0.57432432432432434</v>
      </c>
      <c r="X997" s="1">
        <v>12.5</v>
      </c>
      <c r="Y997" s="1">
        <v>0.79166666666666663</v>
      </c>
      <c r="Z997" s="1">
        <v>6</v>
      </c>
      <c r="AA997" s="1">
        <v>0.61538461538461542</v>
      </c>
      <c r="AB997" s="1">
        <v>20</v>
      </c>
      <c r="AC997" s="1">
        <v>0</v>
      </c>
      <c r="AD997" s="1">
        <v>1.5</v>
      </c>
      <c r="AE997" s="1">
        <v>75.950000000000017</v>
      </c>
      <c r="AF997" s="5"/>
    </row>
    <row r="998" spans="1:32" ht="15" customHeight="1" x14ac:dyDescent="0.2">
      <c r="A998" t="s">
        <v>19</v>
      </c>
      <c r="B998" s="1">
        <v>2005</v>
      </c>
      <c r="C998" s="1">
        <v>9</v>
      </c>
      <c r="D998" s="1">
        <v>7</v>
      </c>
      <c r="E998" s="1"/>
      <c r="V998" s="1">
        <v>0</v>
      </c>
      <c r="W998" s="11">
        <v>0.57401315789473684</v>
      </c>
      <c r="X998" s="1">
        <v>12.5</v>
      </c>
      <c r="Y998" s="1">
        <v>0.79166666666666663</v>
      </c>
      <c r="Z998" s="1">
        <v>6</v>
      </c>
      <c r="AA998" s="1">
        <v>0.6</v>
      </c>
      <c r="AB998" s="1">
        <v>20</v>
      </c>
      <c r="AC998" s="1">
        <v>0</v>
      </c>
      <c r="AD998" s="1">
        <v>1.5</v>
      </c>
      <c r="AE998" s="1">
        <v>75.950000000000017</v>
      </c>
      <c r="AF998" s="5"/>
    </row>
    <row r="999" spans="1:32" ht="15" customHeight="1" x14ac:dyDescent="0.2">
      <c r="A999" t="s">
        <v>19</v>
      </c>
      <c r="B999" s="1">
        <v>2006</v>
      </c>
      <c r="C999" s="1">
        <v>6</v>
      </c>
      <c r="D999" s="1">
        <v>10</v>
      </c>
      <c r="V999" s="1">
        <v>0</v>
      </c>
      <c r="W999" s="11">
        <v>0.56891025641025639</v>
      </c>
      <c r="X999" s="1">
        <v>12.5</v>
      </c>
      <c r="Y999" s="1">
        <v>0.79166666666666663</v>
      </c>
      <c r="Z999" s="1">
        <v>6</v>
      </c>
      <c r="AA999" s="1">
        <v>0.58536585365853655</v>
      </c>
      <c r="AB999" s="1">
        <v>17.5</v>
      </c>
      <c r="AC999" s="1">
        <v>0</v>
      </c>
      <c r="AD999" s="1">
        <v>1.5</v>
      </c>
      <c r="AE999" s="1">
        <v>73.450000000000017</v>
      </c>
      <c r="AF999" s="5"/>
    </row>
    <row r="1000" spans="1:32" ht="15" customHeight="1" x14ac:dyDescent="0.2">
      <c r="A1000" t="s">
        <v>19</v>
      </c>
      <c r="B1000" s="1">
        <v>2007</v>
      </c>
      <c r="C1000" s="1">
        <v>8</v>
      </c>
      <c r="D1000" s="1">
        <v>8</v>
      </c>
      <c r="F1000" s="1"/>
      <c r="H1000" s="1"/>
      <c r="I1000" s="1"/>
      <c r="J1000" s="1"/>
      <c r="R1000">
        <v>1</v>
      </c>
      <c r="V1000" s="1">
        <v>0.1</v>
      </c>
      <c r="W1000" s="11">
        <v>0.56718749999999996</v>
      </c>
      <c r="X1000" s="1">
        <v>12.5</v>
      </c>
      <c r="Y1000" s="1">
        <v>0.79166666666666663</v>
      </c>
      <c r="Z1000" s="1">
        <v>6</v>
      </c>
      <c r="AA1000" s="1">
        <v>0.5714285714285714</v>
      </c>
      <c r="AB1000" s="1">
        <v>17.5</v>
      </c>
      <c r="AC1000" s="1">
        <v>0</v>
      </c>
      <c r="AD1000" s="1">
        <v>1.5</v>
      </c>
      <c r="AE1000" s="1">
        <v>73.550000000000011</v>
      </c>
      <c r="AF1000" s="5"/>
    </row>
    <row r="1001" spans="1:32" ht="15" customHeight="1" x14ac:dyDescent="0.2">
      <c r="A1001" t="s">
        <v>19</v>
      </c>
      <c r="B1001" s="1">
        <v>2008</v>
      </c>
      <c r="C1001" s="1">
        <v>10</v>
      </c>
      <c r="D1001" s="1">
        <v>6</v>
      </c>
      <c r="E1001" s="1"/>
      <c r="F1001" s="1">
        <v>1</v>
      </c>
      <c r="G1001" s="1">
        <v>1</v>
      </c>
      <c r="H1001" s="1">
        <v>0</v>
      </c>
      <c r="I1001" s="1">
        <v>1</v>
      </c>
      <c r="J1001" s="1"/>
      <c r="K1001" s="1"/>
      <c r="N1001" s="1"/>
      <c r="V1001" s="1">
        <v>0.1</v>
      </c>
      <c r="W1001" s="11">
        <v>0.56859756097560976</v>
      </c>
      <c r="X1001" s="1">
        <v>12.5</v>
      </c>
      <c r="Y1001" s="1">
        <v>0.76</v>
      </c>
      <c r="Z1001" s="1">
        <v>6</v>
      </c>
      <c r="AA1001" s="1">
        <v>0.58139534883720934</v>
      </c>
      <c r="AB1001" s="1">
        <v>17.5</v>
      </c>
      <c r="AC1001" s="1">
        <v>0</v>
      </c>
      <c r="AD1001" s="1">
        <v>1.4285714285714286</v>
      </c>
      <c r="AE1001" s="1">
        <v>73.650000000000006</v>
      </c>
      <c r="AF1001" s="5"/>
    </row>
    <row r="1002" spans="1:32" ht="15" customHeight="1" x14ac:dyDescent="0.2">
      <c r="A1002" t="s">
        <v>19</v>
      </c>
      <c r="B1002" s="1">
        <v>2009</v>
      </c>
      <c r="C1002" s="1">
        <v>12</v>
      </c>
      <c r="D1002" s="1">
        <v>4</v>
      </c>
      <c r="F1002" s="1">
        <v>1</v>
      </c>
      <c r="G1002" s="1">
        <v>1</v>
      </c>
      <c r="H1002" s="1">
        <v>1</v>
      </c>
      <c r="I1002" s="1">
        <v>1</v>
      </c>
      <c r="J1002" s="1">
        <v>3</v>
      </c>
      <c r="K1002" s="1"/>
      <c r="L1002">
        <v>1</v>
      </c>
      <c r="M1002" s="1"/>
      <c r="R1002">
        <v>1</v>
      </c>
      <c r="T1002" s="1"/>
      <c r="U1002" s="1"/>
      <c r="V1002" s="1">
        <v>2.7</v>
      </c>
      <c r="W1002" s="11">
        <v>0.57291666666666663</v>
      </c>
      <c r="X1002" s="1">
        <v>12.5</v>
      </c>
      <c r="Y1002" s="1">
        <v>0.76923076923076927</v>
      </c>
      <c r="Z1002" s="1">
        <v>6</v>
      </c>
      <c r="AA1002" s="1">
        <v>0.59090909090909094</v>
      </c>
      <c r="AB1002" s="1">
        <v>17.5</v>
      </c>
      <c r="AC1002" s="1">
        <v>0</v>
      </c>
      <c r="AD1002" s="1">
        <v>1.4318181818181819</v>
      </c>
      <c r="AE1002" s="1">
        <v>76.350000000000023</v>
      </c>
      <c r="AF1002" s="5"/>
    </row>
    <row r="1003" spans="1:32" ht="15" customHeight="1" x14ac:dyDescent="0.2">
      <c r="A1003" t="s">
        <v>19</v>
      </c>
      <c r="B1003" s="1">
        <v>2010</v>
      </c>
      <c r="C1003" s="1">
        <v>6</v>
      </c>
      <c r="D1003" s="1">
        <v>10</v>
      </c>
      <c r="F1003" s="1"/>
      <c r="G1003" s="1"/>
      <c r="H1003" s="1"/>
      <c r="I1003" s="1"/>
      <c r="J1003" s="1"/>
      <c r="K1003" s="1"/>
      <c r="M1003" s="1"/>
      <c r="Q1003" s="1"/>
      <c r="V1003" s="1">
        <v>0</v>
      </c>
      <c r="W1003" s="11">
        <v>0.5683139534883721</v>
      </c>
      <c r="X1003" s="1">
        <v>12.5</v>
      </c>
      <c r="Y1003" s="1">
        <v>0.76923076923076927</v>
      </c>
      <c r="Z1003" s="1">
        <v>6</v>
      </c>
      <c r="AA1003" s="1">
        <v>0.57777777777777772</v>
      </c>
      <c r="AB1003" s="1">
        <v>17.5</v>
      </c>
      <c r="AC1003" s="1">
        <v>0</v>
      </c>
      <c r="AD1003" s="1">
        <v>1.4318181818181819</v>
      </c>
      <c r="AE1003" s="1">
        <v>76.350000000000023</v>
      </c>
      <c r="AF1003" s="5"/>
    </row>
    <row r="1004" spans="1:32" ht="15" customHeight="1" x14ac:dyDescent="0.2">
      <c r="A1004" t="s">
        <v>19</v>
      </c>
      <c r="B1004" s="1">
        <v>2011</v>
      </c>
      <c r="C1004" s="1">
        <v>3</v>
      </c>
      <c r="D1004" s="1">
        <v>13</v>
      </c>
      <c r="F1004" s="1"/>
      <c r="G1004" s="1"/>
      <c r="H1004" s="1"/>
      <c r="I1004" s="1"/>
      <c r="J1004" s="1"/>
      <c r="V1004" s="1">
        <v>0</v>
      </c>
      <c r="W1004" s="11">
        <v>0.55965909090909094</v>
      </c>
      <c r="X1004" s="1">
        <v>12.5</v>
      </c>
      <c r="Y1004" s="1">
        <v>0.76923076923076927</v>
      </c>
      <c r="Z1004" s="1">
        <v>6</v>
      </c>
      <c r="AA1004" s="1">
        <v>0.56521739130434778</v>
      </c>
      <c r="AB1004" s="1">
        <v>17.5</v>
      </c>
      <c r="AC1004" s="1">
        <v>0</v>
      </c>
      <c r="AD1004" s="1">
        <v>1.4318181818181819</v>
      </c>
      <c r="AE1004" s="1">
        <v>76.350000000000023</v>
      </c>
      <c r="AF1004" s="5"/>
    </row>
    <row r="1005" spans="1:32" ht="15" customHeight="1" x14ac:dyDescent="0.2">
      <c r="A1005" t="s">
        <v>19</v>
      </c>
      <c r="B1005" s="1">
        <v>2012</v>
      </c>
      <c r="C1005" s="1">
        <v>10</v>
      </c>
      <c r="D1005" s="1">
        <v>6</v>
      </c>
      <c r="F1005">
        <v>1</v>
      </c>
      <c r="H1005">
        <v>0</v>
      </c>
      <c r="I1005">
        <v>1</v>
      </c>
      <c r="J1005">
        <v>1</v>
      </c>
      <c r="O1005">
        <v>1</v>
      </c>
      <c r="P1005">
        <v>1</v>
      </c>
      <c r="V1005" s="1">
        <v>0.75</v>
      </c>
      <c r="W1005" s="11">
        <v>0.56111111111111112</v>
      </c>
      <c r="X1005" s="1">
        <v>12.5</v>
      </c>
      <c r="Y1005" s="1">
        <v>0.7407407407407407</v>
      </c>
      <c r="Z1005" s="1">
        <v>4</v>
      </c>
      <c r="AA1005" s="1">
        <v>0.57446808510638303</v>
      </c>
      <c r="AB1005" s="1">
        <v>17.5</v>
      </c>
      <c r="AC1005" s="1">
        <v>0</v>
      </c>
      <c r="AD1005" s="1">
        <v>1.4222222222222223</v>
      </c>
      <c r="AE1005" s="1">
        <v>75.100000000000023</v>
      </c>
      <c r="AF1005" s="5"/>
    </row>
    <row r="1006" spans="1:32" ht="15" customHeight="1" x14ac:dyDescent="0.2">
      <c r="A1006" t="s">
        <v>19</v>
      </c>
      <c r="B1006" s="1">
        <v>2013</v>
      </c>
      <c r="C1006" s="1">
        <v>5</v>
      </c>
      <c r="D1006" s="1">
        <v>10</v>
      </c>
      <c r="E1006">
        <v>1</v>
      </c>
      <c r="V1006" s="1">
        <v>0</v>
      </c>
      <c r="W1006" s="11">
        <v>0.55638586956521741</v>
      </c>
      <c r="X1006" s="1">
        <v>12.5</v>
      </c>
      <c r="Y1006" s="1">
        <v>0.7407407407407407</v>
      </c>
      <c r="Z1006" s="1">
        <v>4</v>
      </c>
      <c r="AA1006" s="1">
        <v>0.5625</v>
      </c>
      <c r="AB1006" s="1">
        <v>17.5</v>
      </c>
      <c r="AC1006" s="1">
        <v>0</v>
      </c>
      <c r="AD1006" s="1">
        <v>1.4222222222222223</v>
      </c>
      <c r="AE1006" s="1">
        <v>75.100000000000023</v>
      </c>
      <c r="AF1006" s="5"/>
    </row>
    <row r="1007" spans="1:32" ht="15" customHeight="1" x14ac:dyDescent="0.2">
      <c r="A1007" t="s">
        <v>19</v>
      </c>
      <c r="B1007" s="1">
        <v>2014</v>
      </c>
      <c r="C1007" s="1">
        <v>7</v>
      </c>
      <c r="D1007" s="1">
        <v>9</v>
      </c>
      <c r="S1007" s="1"/>
      <c r="V1007" s="1">
        <v>0</v>
      </c>
      <c r="W1007" s="11">
        <v>0.55385638297872342</v>
      </c>
      <c r="X1007" s="1">
        <v>12.5</v>
      </c>
      <c r="Y1007" s="1">
        <v>0.7407407407407407</v>
      </c>
      <c r="Z1007" s="1">
        <v>4</v>
      </c>
      <c r="AA1007" s="1">
        <v>0.55102040816326525</v>
      </c>
      <c r="AB1007" s="1">
        <v>17.5</v>
      </c>
      <c r="AC1007" s="1">
        <v>0</v>
      </c>
      <c r="AD1007" s="1">
        <v>1.4222222222222223</v>
      </c>
      <c r="AE1007" s="1">
        <v>75.100000000000023</v>
      </c>
      <c r="AF1007" s="5"/>
    </row>
    <row r="1008" spans="1:32" ht="15" customHeight="1" x14ac:dyDescent="0.2">
      <c r="A1008" t="s">
        <v>19</v>
      </c>
      <c r="B1008" s="1">
        <v>2015</v>
      </c>
      <c r="C1008" s="1">
        <v>11</v>
      </c>
      <c r="D1008" s="1">
        <v>5</v>
      </c>
      <c r="F1008" s="1">
        <v>1</v>
      </c>
      <c r="G1008">
        <v>1</v>
      </c>
      <c r="H1008" s="1">
        <v>0</v>
      </c>
      <c r="I1008" s="1">
        <v>1</v>
      </c>
      <c r="J1008" s="1">
        <v>1</v>
      </c>
      <c r="V1008" s="1">
        <v>0.1</v>
      </c>
      <c r="W1008" s="11">
        <v>0.556640625</v>
      </c>
      <c r="X1008" s="1">
        <v>12.5</v>
      </c>
      <c r="Y1008" s="1">
        <v>0.7142857142857143</v>
      </c>
      <c r="Z1008" s="1">
        <v>4</v>
      </c>
      <c r="AA1008" s="1">
        <v>0.56000000000000005</v>
      </c>
      <c r="AB1008" s="1">
        <v>17.5</v>
      </c>
      <c r="AC1008" s="1">
        <v>0</v>
      </c>
      <c r="AD1008" s="1">
        <v>1.3829787234042554</v>
      </c>
      <c r="AE1008" s="1">
        <v>75.200000000000017</v>
      </c>
      <c r="AF1008" s="5"/>
    </row>
    <row r="1009" spans="1:32" ht="15" customHeight="1" x14ac:dyDescent="0.2">
      <c r="A1009" t="s">
        <v>19</v>
      </c>
      <c r="B1009" s="1">
        <v>2016</v>
      </c>
      <c r="C1009" s="1">
        <v>8</v>
      </c>
      <c r="D1009" s="1">
        <v>8</v>
      </c>
      <c r="F1009" s="1"/>
      <c r="G1009" s="1"/>
      <c r="H1009" s="1"/>
      <c r="I1009" s="1"/>
      <c r="J1009" s="1"/>
      <c r="U1009" s="1"/>
      <c r="V1009" s="1">
        <v>0</v>
      </c>
      <c r="W1009" s="11">
        <v>0.55548469387755106</v>
      </c>
      <c r="X1009" s="1">
        <v>12.5</v>
      </c>
      <c r="Y1009" s="1">
        <v>0.7142857142857143</v>
      </c>
      <c r="Z1009" s="1">
        <v>4</v>
      </c>
      <c r="AA1009" s="1">
        <v>0.5490196078431373</v>
      </c>
      <c r="AB1009" s="1">
        <v>15</v>
      </c>
      <c r="AC1009" s="1">
        <v>0</v>
      </c>
      <c r="AD1009" s="1">
        <v>1.3829787234042554</v>
      </c>
      <c r="AE1009" s="1">
        <v>72.700000000000017</v>
      </c>
      <c r="AF1009" s="5"/>
    </row>
    <row r="1010" spans="1:32" ht="15" customHeight="1" x14ac:dyDescent="0.2">
      <c r="A1010" t="s">
        <v>19</v>
      </c>
      <c r="B1010" s="1">
        <v>2017</v>
      </c>
      <c r="C1010" s="1">
        <v>13</v>
      </c>
      <c r="D1010" s="1">
        <v>3</v>
      </c>
      <c r="F1010">
        <v>1</v>
      </c>
      <c r="G1010">
        <v>1</v>
      </c>
      <c r="H1010">
        <v>1</v>
      </c>
      <c r="I1010">
        <v>1</v>
      </c>
      <c r="J1010">
        <v>3</v>
      </c>
      <c r="L1010">
        <v>1</v>
      </c>
      <c r="V1010" s="1">
        <v>2.6</v>
      </c>
      <c r="W1010" s="11">
        <v>0.56062500000000004</v>
      </c>
      <c r="X1010" s="1">
        <v>12.5</v>
      </c>
      <c r="Y1010" s="1">
        <v>0.72413793103448276</v>
      </c>
      <c r="Z1010" s="1">
        <v>4</v>
      </c>
      <c r="AA1010" s="1">
        <v>0.55769230769230771</v>
      </c>
      <c r="AB1010" s="1">
        <v>17.5</v>
      </c>
      <c r="AC1010" s="1">
        <v>0</v>
      </c>
      <c r="AD1010" s="1">
        <v>1.3877551020408163</v>
      </c>
      <c r="AE1010" s="1">
        <v>77.800000000000011</v>
      </c>
      <c r="AF1010" s="5"/>
    </row>
    <row r="1011" spans="1:32" ht="15" customHeight="1" x14ac:dyDescent="0.2">
      <c r="A1011" t="s">
        <v>19</v>
      </c>
      <c r="B1011" s="1">
        <v>2018</v>
      </c>
      <c r="C1011" s="1">
        <v>8</v>
      </c>
      <c r="D1011" s="1">
        <v>7</v>
      </c>
      <c r="E1011" s="1">
        <v>1</v>
      </c>
      <c r="F1011" s="1"/>
      <c r="G1011" s="1"/>
      <c r="H1011" s="1"/>
      <c r="I1011" s="1"/>
      <c r="J1011" s="1"/>
      <c r="V1011" s="1">
        <v>0</v>
      </c>
      <c r="W1011" s="11">
        <v>0.56004901960784315</v>
      </c>
      <c r="X1011" s="1">
        <v>12.5</v>
      </c>
      <c r="Y1011" s="1">
        <v>0.72413793103448276</v>
      </c>
      <c r="Z1011" s="1">
        <v>4</v>
      </c>
      <c r="AA1011" s="1">
        <v>0.54716981132075471</v>
      </c>
      <c r="AB1011" s="1">
        <v>15</v>
      </c>
      <c r="AC1011" s="1">
        <v>0</v>
      </c>
      <c r="AD1011" s="1">
        <v>1.3877551020408163</v>
      </c>
      <c r="AE1011" s="1">
        <v>75.300000000000011</v>
      </c>
      <c r="AF1011" s="5"/>
    </row>
    <row r="1012" spans="1:32" ht="15" customHeight="1" x14ac:dyDescent="0.2">
      <c r="A1012" t="s">
        <v>19</v>
      </c>
      <c r="B1012" s="1">
        <v>2019</v>
      </c>
      <c r="C1012" s="1">
        <v>10</v>
      </c>
      <c r="D1012" s="1">
        <v>6</v>
      </c>
      <c r="F1012" s="1">
        <v>1</v>
      </c>
      <c r="H1012" s="1">
        <v>1</v>
      </c>
      <c r="I1012" s="1">
        <v>1</v>
      </c>
      <c r="J1012" s="1">
        <v>2</v>
      </c>
      <c r="K1012" s="1"/>
      <c r="N1012" s="1"/>
      <c r="V1012" s="1">
        <v>0.5</v>
      </c>
      <c r="W1012" s="11">
        <v>0.56129807692307687</v>
      </c>
      <c r="X1012" s="1">
        <v>12.5</v>
      </c>
      <c r="Y1012" s="1">
        <v>0.73333333333333328</v>
      </c>
      <c r="Z1012" s="1">
        <v>4</v>
      </c>
      <c r="AA1012" s="1">
        <v>0.55555555555555558</v>
      </c>
      <c r="AB1012" s="1">
        <v>17.5</v>
      </c>
      <c r="AC1012" s="1">
        <v>0</v>
      </c>
      <c r="AD1012" s="1">
        <v>1.4</v>
      </c>
      <c r="AE1012" s="1">
        <v>78.300000000000011</v>
      </c>
      <c r="AF1012" s="5"/>
    </row>
    <row r="1013" spans="1:32" ht="15" customHeight="1" x14ac:dyDescent="0.2">
      <c r="A1013" t="s">
        <v>19</v>
      </c>
      <c r="B1013" s="1">
        <v>2020</v>
      </c>
      <c r="C1013" s="1">
        <v>7</v>
      </c>
      <c r="D1013" s="1">
        <v>9</v>
      </c>
      <c r="F1013" s="1"/>
      <c r="G1013" s="1"/>
      <c r="H1013" s="1"/>
      <c r="I1013" s="1"/>
      <c r="J1013" s="1"/>
      <c r="Q1013" s="1"/>
      <c r="V1013" s="1">
        <v>0</v>
      </c>
      <c r="W1013" s="11">
        <v>0.55896226415094341</v>
      </c>
      <c r="X1013" s="1">
        <v>12.5</v>
      </c>
      <c r="Y1013" s="1">
        <v>0.73333333333333328</v>
      </c>
      <c r="Z1013" s="1">
        <v>4</v>
      </c>
      <c r="AA1013" s="1">
        <v>0.54545454545454541</v>
      </c>
      <c r="AB1013" s="1">
        <v>15</v>
      </c>
      <c r="AC1013" s="1">
        <v>0</v>
      </c>
      <c r="AD1013" s="1">
        <v>1.4</v>
      </c>
      <c r="AE1013" s="1">
        <v>75.800000000000011</v>
      </c>
      <c r="AF1013" s="5"/>
    </row>
    <row r="1014" spans="1:32" ht="15" customHeight="1" x14ac:dyDescent="0.2">
      <c r="A1014" t="s">
        <v>19</v>
      </c>
      <c r="B1014" s="1">
        <v>2021</v>
      </c>
      <c r="C1014" s="1">
        <v>8</v>
      </c>
      <c r="D1014" s="1">
        <v>9</v>
      </c>
      <c r="F1014" s="1"/>
      <c r="G1014" s="1"/>
      <c r="H1014" s="1"/>
      <c r="I1014" s="1"/>
      <c r="J1014" s="1"/>
      <c r="K1014" s="1"/>
      <c r="N1014" s="1"/>
      <c r="O1014" s="1"/>
      <c r="P1014" s="1"/>
      <c r="V1014" s="1">
        <v>0</v>
      </c>
      <c r="W1014" s="11">
        <v>0.55722543352601162</v>
      </c>
      <c r="X1014" s="1">
        <v>12.5</v>
      </c>
      <c r="Y1014" s="1">
        <v>0.73333333333333328</v>
      </c>
      <c r="Z1014" s="1">
        <v>4</v>
      </c>
      <c r="AA1014" s="1">
        <v>0.5357142857142857</v>
      </c>
      <c r="AB1014" s="1">
        <v>15</v>
      </c>
      <c r="AC1014" s="1">
        <v>0</v>
      </c>
      <c r="AD1014" s="1">
        <v>1.4</v>
      </c>
      <c r="AE1014" s="1">
        <v>75.800000000000011</v>
      </c>
      <c r="AF1014" s="5"/>
    </row>
    <row r="1015" spans="1:32" ht="15" customHeight="1" x14ac:dyDescent="0.2">
      <c r="A1015" t="s">
        <v>19</v>
      </c>
      <c r="B1015" s="1">
        <v>2022</v>
      </c>
      <c r="C1015" s="1">
        <v>13</v>
      </c>
      <c r="D1015" s="1">
        <v>4</v>
      </c>
      <c r="F1015" s="1">
        <v>1</v>
      </c>
      <c r="G1015" s="1">
        <v>1</v>
      </c>
      <c r="H1015" s="1">
        <v>0</v>
      </c>
      <c r="I1015" s="1">
        <v>1</v>
      </c>
      <c r="J1015" s="1">
        <v>1</v>
      </c>
      <c r="P1015">
        <v>1</v>
      </c>
      <c r="V1015" s="1">
        <v>0.35</v>
      </c>
      <c r="W1015" s="11">
        <v>0.56122448979591832</v>
      </c>
      <c r="X1015" s="1">
        <v>12.5</v>
      </c>
      <c r="Y1015" s="1">
        <v>0.70967741935483875</v>
      </c>
      <c r="Z1015" s="1">
        <v>4</v>
      </c>
      <c r="AA1015" s="1">
        <v>0.54385964912280704</v>
      </c>
      <c r="AB1015" s="1">
        <v>15</v>
      </c>
      <c r="AC1015" s="1">
        <v>0</v>
      </c>
      <c r="AD1015" s="1">
        <v>1.3653846153846154</v>
      </c>
      <c r="AE1015" s="1">
        <v>76.15000000000002</v>
      </c>
      <c r="AF1015" s="5"/>
    </row>
    <row r="1016" spans="1:32" ht="15" customHeight="1" x14ac:dyDescent="0.2">
      <c r="A1016" t="s">
        <v>20</v>
      </c>
      <c r="B1016" s="1">
        <v>1966</v>
      </c>
      <c r="C1016" s="1">
        <v>3</v>
      </c>
      <c r="D1016" s="1">
        <v>11</v>
      </c>
      <c r="V1016" s="1">
        <v>0</v>
      </c>
      <c r="W1016" s="11">
        <v>0.21428571428571427</v>
      </c>
      <c r="X1016" s="1">
        <v>0</v>
      </c>
      <c r="Y1016" s="1">
        <v>0</v>
      </c>
      <c r="Z1016" s="1">
        <v>0</v>
      </c>
      <c r="AA1016" s="1">
        <v>0</v>
      </c>
      <c r="AB1016" s="1">
        <v>0</v>
      </c>
      <c r="AC1016" s="1">
        <v>2</v>
      </c>
      <c r="AD1016" s="1">
        <v>0</v>
      </c>
      <c r="AE1016" s="1">
        <v>2</v>
      </c>
      <c r="AF1016" s="5"/>
    </row>
    <row r="1017" spans="1:32" ht="15" customHeight="1" x14ac:dyDescent="0.2">
      <c r="A1017" t="s">
        <v>20</v>
      </c>
      <c r="B1017" s="1">
        <v>1967</v>
      </c>
      <c r="C1017" s="1">
        <v>4</v>
      </c>
      <c r="D1017" s="1">
        <v>10</v>
      </c>
      <c r="R1017" s="1"/>
      <c r="V1017" s="1">
        <v>0</v>
      </c>
      <c r="W1017" s="11">
        <v>0.25</v>
      </c>
      <c r="X1017" s="1">
        <v>0</v>
      </c>
      <c r="Y1017" s="1">
        <v>0</v>
      </c>
      <c r="Z1017" s="1">
        <v>0</v>
      </c>
      <c r="AA1017" s="1">
        <v>0</v>
      </c>
      <c r="AB1017" s="1">
        <v>0</v>
      </c>
      <c r="AC1017" s="1">
        <v>1.8</v>
      </c>
      <c r="AD1017" s="1">
        <v>0</v>
      </c>
      <c r="AE1017" s="1">
        <v>1.8</v>
      </c>
      <c r="AF1017" s="5"/>
    </row>
    <row r="1018" spans="1:32" ht="15" customHeight="1" x14ac:dyDescent="0.2">
      <c r="A1018" t="s">
        <v>20</v>
      </c>
      <c r="B1018" s="1">
        <v>1968</v>
      </c>
      <c r="C1018" s="1">
        <v>5</v>
      </c>
      <c r="D1018" s="1">
        <v>8</v>
      </c>
      <c r="E1018">
        <v>1</v>
      </c>
      <c r="V1018" s="1">
        <v>0</v>
      </c>
      <c r="W1018" s="11">
        <v>0.29761904761904762</v>
      </c>
      <c r="X1018" s="1">
        <v>0</v>
      </c>
      <c r="Y1018" s="1">
        <v>0</v>
      </c>
      <c r="Z1018" s="1">
        <v>0</v>
      </c>
      <c r="AA1018" s="1">
        <v>0</v>
      </c>
      <c r="AB1018" s="1">
        <v>0</v>
      </c>
      <c r="AC1018" s="1">
        <v>1.6</v>
      </c>
      <c r="AD1018" s="1">
        <v>0</v>
      </c>
      <c r="AE1018" s="1">
        <v>1.6</v>
      </c>
      <c r="AF1018" s="5"/>
    </row>
    <row r="1019" spans="1:32" ht="15" customHeight="1" x14ac:dyDescent="0.2">
      <c r="A1019" t="s">
        <v>20</v>
      </c>
      <c r="B1019" s="1">
        <v>1969</v>
      </c>
      <c r="C1019" s="1">
        <v>3</v>
      </c>
      <c r="D1019" s="1">
        <v>10</v>
      </c>
      <c r="V1019" s="1">
        <v>0</v>
      </c>
      <c r="W1019" s="11">
        <v>0.2818181818181818</v>
      </c>
      <c r="X1019" s="1">
        <v>0</v>
      </c>
      <c r="Y1019" s="1">
        <v>0</v>
      </c>
      <c r="Z1019" s="1">
        <v>0</v>
      </c>
      <c r="AA1019" s="1">
        <v>0</v>
      </c>
      <c r="AB1019" s="1">
        <v>0</v>
      </c>
      <c r="AC1019" s="1">
        <v>1.4000000000000001</v>
      </c>
      <c r="AD1019" s="1">
        <v>0</v>
      </c>
      <c r="AE1019" s="1">
        <v>1.4000000000000001</v>
      </c>
      <c r="AF1019" s="5"/>
    </row>
    <row r="1020" spans="1:32" ht="15" customHeight="1" x14ac:dyDescent="0.2">
      <c r="A1020" t="s">
        <v>20</v>
      </c>
      <c r="B1020" s="1">
        <v>1970</v>
      </c>
      <c r="C1020" s="1">
        <v>10</v>
      </c>
      <c r="D1020" s="1">
        <v>4</v>
      </c>
      <c r="F1020" s="1">
        <v>1</v>
      </c>
      <c r="H1020" s="1">
        <v>1</v>
      </c>
      <c r="I1020" s="1">
        <v>1</v>
      </c>
      <c r="J1020" s="1">
        <v>2</v>
      </c>
      <c r="V1020" s="1">
        <v>0.5</v>
      </c>
      <c r="W1020" s="11">
        <v>0.36956521739130432</v>
      </c>
      <c r="X1020" s="1">
        <v>0</v>
      </c>
      <c r="Y1020" s="1">
        <v>1</v>
      </c>
      <c r="Z1020" s="1">
        <v>10</v>
      </c>
      <c r="AA1020" s="1">
        <v>0.2</v>
      </c>
      <c r="AB1020" s="1">
        <v>1</v>
      </c>
      <c r="AC1020" s="1">
        <v>1.2000000000000002</v>
      </c>
      <c r="AD1020" s="1">
        <v>2</v>
      </c>
      <c r="AE1020" s="1">
        <v>12.7</v>
      </c>
      <c r="AF1020" s="5"/>
    </row>
    <row r="1021" spans="1:32" ht="15" customHeight="1" x14ac:dyDescent="0.2">
      <c r="A1021" t="s">
        <v>20</v>
      </c>
      <c r="B1021" s="1">
        <v>1971</v>
      </c>
      <c r="C1021" s="1">
        <v>10</v>
      </c>
      <c r="D1021" s="1">
        <v>3</v>
      </c>
      <c r="E1021">
        <v>1</v>
      </c>
      <c r="F1021">
        <v>1</v>
      </c>
      <c r="G1021">
        <v>1</v>
      </c>
      <c r="H1021">
        <v>2</v>
      </c>
      <c r="I1021">
        <v>1</v>
      </c>
      <c r="J1021">
        <v>4</v>
      </c>
      <c r="K1021">
        <v>1</v>
      </c>
      <c r="N1021">
        <v>1</v>
      </c>
      <c r="V1021" s="1">
        <v>5.6</v>
      </c>
      <c r="W1021" s="11">
        <v>0.43373493975903615</v>
      </c>
      <c r="X1021" s="1">
        <v>1</v>
      </c>
      <c r="Y1021" s="1">
        <v>1.5</v>
      </c>
      <c r="Z1021" s="1">
        <v>15</v>
      </c>
      <c r="AA1021" s="1">
        <v>0.33333333333333331</v>
      </c>
      <c r="AB1021" s="1">
        <v>3</v>
      </c>
      <c r="AC1021" s="1">
        <v>1.0000000000000002</v>
      </c>
      <c r="AD1021" s="1">
        <v>2.3333333333333335</v>
      </c>
      <c r="AE1021" s="1">
        <v>26.1</v>
      </c>
      <c r="AF1021" s="5"/>
    </row>
    <row r="1022" spans="1:32" ht="15" customHeight="1" x14ac:dyDescent="0.2">
      <c r="A1022" t="s">
        <v>20</v>
      </c>
      <c r="B1022" s="1">
        <v>1972</v>
      </c>
      <c r="C1022" s="1">
        <v>14</v>
      </c>
      <c r="D1022" s="1">
        <v>0</v>
      </c>
      <c r="F1022" s="1">
        <v>1</v>
      </c>
      <c r="G1022" s="1">
        <v>1</v>
      </c>
      <c r="H1022" s="1">
        <v>3</v>
      </c>
      <c r="I1022" s="1">
        <v>0</v>
      </c>
      <c r="J1022" s="1">
        <v>4</v>
      </c>
      <c r="K1022">
        <v>1</v>
      </c>
      <c r="L1022" s="1"/>
      <c r="M1022">
        <v>1</v>
      </c>
      <c r="T1022">
        <v>1</v>
      </c>
      <c r="U1022">
        <v>1</v>
      </c>
      <c r="V1022" s="1">
        <v>12.799999999999999</v>
      </c>
      <c r="W1022" s="11">
        <v>0.51546391752577314</v>
      </c>
      <c r="X1022" s="1">
        <v>10</v>
      </c>
      <c r="Y1022" s="1">
        <v>2</v>
      </c>
      <c r="Z1022" s="1">
        <v>15</v>
      </c>
      <c r="AA1022" s="1">
        <v>0.42857142857142855</v>
      </c>
      <c r="AB1022" s="1">
        <v>10</v>
      </c>
      <c r="AC1022" s="1">
        <v>0.80000000000000027</v>
      </c>
      <c r="AD1022" s="1">
        <v>2.4</v>
      </c>
      <c r="AE1022" s="1">
        <v>54.699999999999996</v>
      </c>
      <c r="AF1022" s="5"/>
    </row>
    <row r="1023" spans="1:32" ht="15" customHeight="1" x14ac:dyDescent="0.2">
      <c r="A1023" t="s">
        <v>20</v>
      </c>
      <c r="B1023" s="1">
        <v>1973</v>
      </c>
      <c r="C1023" s="1">
        <v>12</v>
      </c>
      <c r="D1023" s="1">
        <v>2</v>
      </c>
      <c r="F1023">
        <v>1</v>
      </c>
      <c r="G1023">
        <v>1</v>
      </c>
      <c r="H1023">
        <v>3</v>
      </c>
      <c r="I1023">
        <v>0</v>
      </c>
      <c r="J1023">
        <v>4</v>
      </c>
      <c r="K1023">
        <v>1</v>
      </c>
      <c r="M1023">
        <v>1</v>
      </c>
      <c r="Q1023">
        <v>1</v>
      </c>
      <c r="V1023" s="1">
        <v>12.85</v>
      </c>
      <c r="W1023" s="11">
        <v>0.55855855855855852</v>
      </c>
      <c r="X1023" s="1">
        <v>12.5</v>
      </c>
      <c r="Y1023" s="1">
        <v>2.25</v>
      </c>
      <c r="Z1023" s="1">
        <v>15</v>
      </c>
      <c r="AA1023" s="1">
        <v>0.5</v>
      </c>
      <c r="AB1023" s="1">
        <v>15</v>
      </c>
      <c r="AC1023" s="1">
        <v>0.60000000000000031</v>
      </c>
      <c r="AD1023" s="1">
        <v>2.4285714285714284</v>
      </c>
      <c r="AE1023" s="1">
        <v>74.849999999999994</v>
      </c>
      <c r="AF1023" s="5"/>
    </row>
    <row r="1024" spans="1:32" ht="15" customHeight="1" x14ac:dyDescent="0.2">
      <c r="A1024" t="s">
        <v>20</v>
      </c>
      <c r="B1024" s="1">
        <v>1974</v>
      </c>
      <c r="C1024" s="1">
        <v>11</v>
      </c>
      <c r="D1024" s="1">
        <v>3</v>
      </c>
      <c r="F1024" s="1">
        <v>1</v>
      </c>
      <c r="G1024" s="1">
        <v>1</v>
      </c>
      <c r="H1024" s="1">
        <v>0</v>
      </c>
      <c r="I1024" s="1">
        <v>1</v>
      </c>
      <c r="J1024" s="1">
        <v>2</v>
      </c>
      <c r="S1024" s="1"/>
      <c r="U1024" s="1"/>
      <c r="V1024" s="1">
        <v>0.1</v>
      </c>
      <c r="W1024" s="11">
        <v>0.58399999999999996</v>
      </c>
      <c r="X1024" s="1">
        <v>13.75</v>
      </c>
      <c r="Y1024" s="1">
        <v>1.8</v>
      </c>
      <c r="Z1024" s="1">
        <v>15</v>
      </c>
      <c r="AA1024" s="1">
        <v>0.55555555555555558</v>
      </c>
      <c r="AB1024" s="1">
        <v>17.5</v>
      </c>
      <c r="AC1024" s="1">
        <v>0.4000000000000003</v>
      </c>
      <c r="AD1024" s="1">
        <v>2.1111111111111112</v>
      </c>
      <c r="AE1024" s="1">
        <v>78.5</v>
      </c>
      <c r="AF1024" s="5"/>
    </row>
    <row r="1025" spans="1:32" ht="15" customHeight="1" x14ac:dyDescent="0.2">
      <c r="A1025" t="s">
        <v>20</v>
      </c>
      <c r="B1025" s="1">
        <v>1975</v>
      </c>
      <c r="C1025" s="1">
        <v>10</v>
      </c>
      <c r="D1025" s="1">
        <v>4</v>
      </c>
      <c r="F1025" s="1"/>
      <c r="H1025" s="1"/>
      <c r="I1025" s="1"/>
      <c r="J1025" s="1"/>
      <c r="V1025" s="1">
        <v>0</v>
      </c>
      <c r="W1025" s="11">
        <v>0.59712230215827333</v>
      </c>
      <c r="X1025" s="1">
        <v>13.75</v>
      </c>
      <c r="Y1025" s="1">
        <v>1.8</v>
      </c>
      <c r="Z1025" s="1">
        <v>15</v>
      </c>
      <c r="AA1025" s="1">
        <v>0.5</v>
      </c>
      <c r="AB1025" s="1">
        <v>15</v>
      </c>
      <c r="AC1025" s="1">
        <v>0.20000000000000029</v>
      </c>
      <c r="AD1025" s="1">
        <v>2.1111111111111112</v>
      </c>
      <c r="AE1025" s="1">
        <v>75.8</v>
      </c>
      <c r="AF1025" s="5"/>
    </row>
    <row r="1026" spans="1:32" ht="15" customHeight="1" x14ac:dyDescent="0.2">
      <c r="A1026" t="s">
        <v>20</v>
      </c>
      <c r="B1026" s="1">
        <v>1976</v>
      </c>
      <c r="C1026" s="1">
        <v>6</v>
      </c>
      <c r="D1026" s="1">
        <v>8</v>
      </c>
      <c r="V1026" s="1">
        <v>0</v>
      </c>
      <c r="W1026" s="11">
        <v>0.5816993464052288</v>
      </c>
      <c r="X1026" s="1">
        <v>13.75</v>
      </c>
      <c r="Y1026" s="1">
        <v>1.8</v>
      </c>
      <c r="Z1026" s="1">
        <v>15</v>
      </c>
      <c r="AA1026" s="1">
        <v>0.45454545454545453</v>
      </c>
      <c r="AB1026" s="1">
        <v>12</v>
      </c>
      <c r="AC1026" s="1">
        <v>0</v>
      </c>
      <c r="AD1026" s="1">
        <v>2.1111111111111112</v>
      </c>
      <c r="AE1026" s="1">
        <v>72.599999999999994</v>
      </c>
      <c r="AF1026" s="5"/>
    </row>
    <row r="1027" spans="1:32" ht="15" customHeight="1" x14ac:dyDescent="0.2">
      <c r="A1027" t="s">
        <v>20</v>
      </c>
      <c r="B1027" s="1">
        <v>1977</v>
      </c>
      <c r="C1027" s="1">
        <v>10</v>
      </c>
      <c r="D1027" s="1">
        <v>4</v>
      </c>
      <c r="F1027" s="1"/>
      <c r="H1027" s="1"/>
      <c r="I1027" s="1"/>
      <c r="J1027" s="1"/>
      <c r="S1027">
        <v>1</v>
      </c>
      <c r="V1027" s="1">
        <v>0.1</v>
      </c>
      <c r="W1027" s="11">
        <v>0.59281437125748504</v>
      </c>
      <c r="X1027" s="1">
        <v>13.75</v>
      </c>
      <c r="Y1027" s="1">
        <v>1.8</v>
      </c>
      <c r="Z1027" s="1">
        <v>15</v>
      </c>
      <c r="AA1027" s="1">
        <v>0.41666666666666669</v>
      </c>
      <c r="AB1027" s="1">
        <v>10</v>
      </c>
      <c r="AC1027" s="1">
        <v>0</v>
      </c>
      <c r="AD1027" s="1">
        <v>2.1111111111111112</v>
      </c>
      <c r="AE1027" s="1">
        <v>70.7</v>
      </c>
      <c r="AF1027" s="5"/>
    </row>
    <row r="1028" spans="1:32" ht="15" customHeight="1" x14ac:dyDescent="0.2">
      <c r="A1028" t="s">
        <v>20</v>
      </c>
      <c r="B1028" s="1">
        <v>1978</v>
      </c>
      <c r="C1028" s="1">
        <v>11</v>
      </c>
      <c r="D1028" s="1">
        <v>5</v>
      </c>
      <c r="F1028" s="1">
        <v>1</v>
      </c>
      <c r="H1028" s="1">
        <v>0</v>
      </c>
      <c r="I1028" s="1">
        <v>1</v>
      </c>
      <c r="J1028" s="1">
        <v>1</v>
      </c>
      <c r="V1028" s="1">
        <v>0</v>
      </c>
      <c r="W1028" s="11">
        <v>0.60109289617486339</v>
      </c>
      <c r="X1028" s="1">
        <v>15</v>
      </c>
      <c r="Y1028" s="1">
        <v>1.5</v>
      </c>
      <c r="Z1028" s="1">
        <v>15</v>
      </c>
      <c r="AA1028" s="1">
        <v>0.46153846153846156</v>
      </c>
      <c r="AB1028" s="1">
        <v>12</v>
      </c>
      <c r="AC1028" s="1">
        <v>0</v>
      </c>
      <c r="AD1028" s="1">
        <v>2</v>
      </c>
      <c r="AE1028" s="1">
        <v>73.95</v>
      </c>
      <c r="AF1028" s="5"/>
    </row>
    <row r="1029" spans="1:32" ht="15" customHeight="1" x14ac:dyDescent="0.2">
      <c r="A1029" t="s">
        <v>20</v>
      </c>
      <c r="B1029" s="1">
        <v>1979</v>
      </c>
      <c r="C1029" s="1">
        <v>10</v>
      </c>
      <c r="D1029" s="1">
        <v>6</v>
      </c>
      <c r="F1029" s="1">
        <v>1</v>
      </c>
      <c r="G1029">
        <v>1</v>
      </c>
      <c r="H1029" s="1">
        <v>0</v>
      </c>
      <c r="I1029" s="1">
        <v>1</v>
      </c>
      <c r="J1029" s="1">
        <v>2</v>
      </c>
      <c r="U1029">
        <v>1</v>
      </c>
      <c r="V1029" s="1">
        <v>0.2</v>
      </c>
      <c r="W1029" s="11">
        <v>0.60301507537688437</v>
      </c>
      <c r="X1029" s="1">
        <v>15</v>
      </c>
      <c r="Y1029" s="1">
        <v>1.2857142857142858</v>
      </c>
      <c r="Z1029" s="1">
        <v>12</v>
      </c>
      <c r="AA1029" s="1">
        <v>0.5</v>
      </c>
      <c r="AB1029" s="1">
        <v>15</v>
      </c>
      <c r="AC1029" s="1">
        <v>0</v>
      </c>
      <c r="AD1029" s="1">
        <v>1.8333333333333333</v>
      </c>
      <c r="AE1029" s="1">
        <v>74.150000000000006</v>
      </c>
      <c r="AF1029" s="5"/>
    </row>
    <row r="1030" spans="1:32" ht="15" customHeight="1" x14ac:dyDescent="0.2">
      <c r="A1030" t="s">
        <v>20</v>
      </c>
      <c r="B1030" s="1">
        <v>1980</v>
      </c>
      <c r="C1030" s="1">
        <v>8</v>
      </c>
      <c r="D1030" s="1">
        <v>8</v>
      </c>
      <c r="F1030" s="1"/>
      <c r="G1030" s="1"/>
      <c r="H1030" s="1"/>
      <c r="I1030" s="1"/>
      <c r="J1030" s="1"/>
      <c r="V1030" s="1">
        <v>0</v>
      </c>
      <c r="W1030" s="11">
        <v>0.59534883720930232</v>
      </c>
      <c r="X1030" s="1">
        <v>13.75</v>
      </c>
      <c r="Y1030" s="1">
        <v>1.2857142857142858</v>
      </c>
      <c r="Z1030" s="1">
        <v>12</v>
      </c>
      <c r="AA1030" s="1">
        <v>0.46666666666666667</v>
      </c>
      <c r="AB1030" s="1">
        <v>12</v>
      </c>
      <c r="AC1030" s="1">
        <v>0</v>
      </c>
      <c r="AD1030" s="1">
        <v>1.8333333333333333</v>
      </c>
      <c r="AE1030" s="1">
        <v>69.900000000000006</v>
      </c>
      <c r="AF1030" s="5"/>
    </row>
    <row r="1031" spans="1:32" ht="15" customHeight="1" x14ac:dyDescent="0.2">
      <c r="A1031" t="s">
        <v>20</v>
      </c>
      <c r="B1031" s="1">
        <v>1981</v>
      </c>
      <c r="C1031" s="1">
        <v>11</v>
      </c>
      <c r="D1031" s="1">
        <v>4</v>
      </c>
      <c r="E1031">
        <v>1</v>
      </c>
      <c r="F1031" s="1">
        <v>1</v>
      </c>
      <c r="G1031">
        <v>1</v>
      </c>
      <c r="H1031" s="1">
        <v>0</v>
      </c>
      <c r="I1031" s="1">
        <v>1</v>
      </c>
      <c r="J1031" s="1">
        <v>2</v>
      </c>
      <c r="V1031" s="1">
        <v>0.1</v>
      </c>
      <c r="W1031" s="11">
        <v>0.60389610389610393</v>
      </c>
      <c r="X1031" s="1">
        <v>15</v>
      </c>
      <c r="Y1031" s="1">
        <v>1.125</v>
      </c>
      <c r="Z1031" s="1">
        <v>10</v>
      </c>
      <c r="AA1031" s="1">
        <v>0.5</v>
      </c>
      <c r="AB1031" s="1">
        <v>15</v>
      </c>
      <c r="AC1031" s="1">
        <v>0</v>
      </c>
      <c r="AD1031" s="1">
        <v>1.7142857142857142</v>
      </c>
      <c r="AE1031" s="1">
        <v>72.25</v>
      </c>
      <c r="AF1031" s="5"/>
    </row>
    <row r="1032" spans="1:32" ht="15" customHeight="1" x14ac:dyDescent="0.2">
      <c r="A1032" t="s">
        <v>20</v>
      </c>
      <c r="B1032" s="1">
        <v>1982</v>
      </c>
      <c r="C1032" s="1">
        <v>7</v>
      </c>
      <c r="D1032" s="1">
        <v>2</v>
      </c>
      <c r="F1032">
        <v>1</v>
      </c>
      <c r="H1032">
        <v>3</v>
      </c>
      <c r="I1032">
        <v>1</v>
      </c>
      <c r="J1032">
        <v>4</v>
      </c>
      <c r="K1032">
        <v>1</v>
      </c>
      <c r="N1032">
        <v>1</v>
      </c>
      <c r="V1032" s="1">
        <v>6</v>
      </c>
      <c r="W1032" s="11">
        <v>0.61041666666666672</v>
      </c>
      <c r="X1032" s="1">
        <v>15</v>
      </c>
      <c r="Y1032" s="1">
        <v>1.3333333333333333</v>
      </c>
      <c r="Z1032" s="1">
        <v>12</v>
      </c>
      <c r="AA1032" s="1">
        <v>0.52941176470588236</v>
      </c>
      <c r="AB1032" s="1">
        <v>15</v>
      </c>
      <c r="AC1032" s="1">
        <v>0</v>
      </c>
      <c r="AD1032" s="1">
        <v>1.9333333333333333</v>
      </c>
      <c r="AE1032" s="1">
        <v>80.25</v>
      </c>
      <c r="AF1032" s="5"/>
    </row>
    <row r="1033" spans="1:32" ht="15" customHeight="1" x14ac:dyDescent="0.2">
      <c r="A1033" t="s">
        <v>20</v>
      </c>
      <c r="B1033" s="1">
        <v>1983</v>
      </c>
      <c r="C1033" s="1">
        <v>12</v>
      </c>
      <c r="D1033" s="1">
        <v>4</v>
      </c>
      <c r="F1033">
        <v>1</v>
      </c>
      <c r="G1033">
        <v>1</v>
      </c>
      <c r="H1033">
        <v>0</v>
      </c>
      <c r="I1033">
        <v>1</v>
      </c>
      <c r="J1033">
        <v>2</v>
      </c>
      <c r="Q1033">
        <v>1</v>
      </c>
      <c r="V1033" s="1">
        <v>0.35</v>
      </c>
      <c r="W1033" s="11">
        <v>0.619140625</v>
      </c>
      <c r="X1033" s="1">
        <v>15</v>
      </c>
      <c r="Y1033" s="1">
        <v>1.2</v>
      </c>
      <c r="Z1033" s="1">
        <v>10</v>
      </c>
      <c r="AA1033" s="1">
        <v>0.55555555555555558</v>
      </c>
      <c r="AB1033" s="1">
        <v>17.5</v>
      </c>
      <c r="AC1033" s="1">
        <v>0</v>
      </c>
      <c r="AD1033" s="1">
        <v>1.8235294117647058</v>
      </c>
      <c r="AE1033" s="1">
        <v>81.100000000000009</v>
      </c>
      <c r="AF1033" s="5"/>
    </row>
    <row r="1034" spans="1:32" ht="15" customHeight="1" x14ac:dyDescent="0.2">
      <c r="A1034" t="s">
        <v>20</v>
      </c>
      <c r="B1034" s="1">
        <v>1984</v>
      </c>
      <c r="C1034" s="1">
        <v>14</v>
      </c>
      <c r="D1034" s="1">
        <v>2</v>
      </c>
      <c r="F1034">
        <v>1</v>
      </c>
      <c r="G1034">
        <v>1</v>
      </c>
      <c r="H1034">
        <v>2</v>
      </c>
      <c r="I1034">
        <v>1</v>
      </c>
      <c r="J1034">
        <v>4</v>
      </c>
      <c r="K1034">
        <v>1</v>
      </c>
      <c r="N1034">
        <v>1</v>
      </c>
      <c r="O1034">
        <v>1</v>
      </c>
      <c r="P1034">
        <v>1</v>
      </c>
      <c r="V1034" s="1">
        <v>6.35</v>
      </c>
      <c r="W1034" s="11">
        <v>0.6341911764705882</v>
      </c>
      <c r="X1034" s="1">
        <v>15</v>
      </c>
      <c r="Y1034" s="1">
        <v>1.2727272727272727</v>
      </c>
      <c r="Z1034" s="1">
        <v>12</v>
      </c>
      <c r="AA1034" s="1">
        <v>0.57894736842105265</v>
      </c>
      <c r="AB1034" s="1">
        <v>17.5</v>
      </c>
      <c r="AC1034" s="1">
        <v>0</v>
      </c>
      <c r="AD1034" s="1">
        <v>1.8947368421052631</v>
      </c>
      <c r="AE1034" s="1">
        <v>89.450000000000017</v>
      </c>
      <c r="AF1034" s="5"/>
    </row>
    <row r="1035" spans="1:32" ht="15" customHeight="1" x14ac:dyDescent="0.2">
      <c r="A1035" t="s">
        <v>20</v>
      </c>
      <c r="B1035" s="1">
        <v>1985</v>
      </c>
      <c r="C1035" s="1">
        <v>12</v>
      </c>
      <c r="D1035" s="1">
        <v>4</v>
      </c>
      <c r="F1035">
        <v>1</v>
      </c>
      <c r="G1035">
        <v>1</v>
      </c>
      <c r="H1035">
        <v>1</v>
      </c>
      <c r="I1035">
        <v>1</v>
      </c>
      <c r="J1035">
        <v>3</v>
      </c>
      <c r="V1035" s="1">
        <v>0.6</v>
      </c>
      <c r="W1035" s="11">
        <v>0.640625</v>
      </c>
      <c r="X1035" s="1">
        <v>15</v>
      </c>
      <c r="Y1035" s="1">
        <v>1.25</v>
      </c>
      <c r="Z1035" s="1">
        <v>12</v>
      </c>
      <c r="AA1035" s="1">
        <v>0.6</v>
      </c>
      <c r="AB1035" s="1">
        <v>20</v>
      </c>
      <c r="AC1035" s="1">
        <v>0</v>
      </c>
      <c r="AD1035" s="1">
        <v>1.8571428571428572</v>
      </c>
      <c r="AE1035" s="1">
        <v>92.550000000000011</v>
      </c>
      <c r="AF1035" s="5"/>
    </row>
    <row r="1036" spans="1:32" ht="15" customHeight="1" x14ac:dyDescent="0.2">
      <c r="A1036" t="s">
        <v>20</v>
      </c>
      <c r="B1036" s="1">
        <v>1986</v>
      </c>
      <c r="C1036" s="1">
        <v>8</v>
      </c>
      <c r="D1036" s="1">
        <v>8</v>
      </c>
      <c r="Q1036" s="1"/>
      <c r="V1036" s="1">
        <v>0</v>
      </c>
      <c r="W1036" s="11">
        <v>0.63322368421052633</v>
      </c>
      <c r="X1036" s="1">
        <v>15</v>
      </c>
      <c r="Y1036" s="1">
        <v>1.25</v>
      </c>
      <c r="Z1036" s="1">
        <v>12</v>
      </c>
      <c r="AA1036" s="1">
        <v>0.5714285714285714</v>
      </c>
      <c r="AB1036" s="1">
        <v>17.5</v>
      </c>
      <c r="AC1036" s="1">
        <v>0</v>
      </c>
      <c r="AD1036" s="1">
        <v>1.8571428571428572</v>
      </c>
      <c r="AE1036" s="1">
        <v>90.050000000000011</v>
      </c>
      <c r="AF1036" s="5"/>
    </row>
    <row r="1037" spans="1:32" ht="15" customHeight="1" x14ac:dyDescent="0.2">
      <c r="A1037" t="s">
        <v>20</v>
      </c>
      <c r="B1037" s="1">
        <v>1987</v>
      </c>
      <c r="C1037" s="1">
        <v>8</v>
      </c>
      <c r="D1037" s="1">
        <v>7</v>
      </c>
      <c r="R1037">
        <v>1</v>
      </c>
      <c r="V1037" s="1">
        <v>0.1</v>
      </c>
      <c r="W1037" s="11">
        <v>0.62852664576802508</v>
      </c>
      <c r="X1037" s="1">
        <v>15</v>
      </c>
      <c r="Y1037" s="1">
        <v>1.25</v>
      </c>
      <c r="Z1037" s="1">
        <v>12</v>
      </c>
      <c r="AA1037" s="1">
        <v>0.54545454545454541</v>
      </c>
      <c r="AB1037" s="1">
        <v>15</v>
      </c>
      <c r="AC1037" s="1">
        <v>0</v>
      </c>
      <c r="AD1037" s="1">
        <v>1.8571428571428572</v>
      </c>
      <c r="AE1037" s="1">
        <v>87.65</v>
      </c>
      <c r="AF1037" s="5"/>
    </row>
    <row r="1038" spans="1:32" ht="15" customHeight="1" x14ac:dyDescent="0.2">
      <c r="A1038" t="s">
        <v>20</v>
      </c>
      <c r="B1038" s="1">
        <v>1988</v>
      </c>
      <c r="C1038" s="1">
        <v>6</v>
      </c>
      <c r="D1038" s="1">
        <v>10</v>
      </c>
      <c r="F1038" s="1"/>
      <c r="G1038" s="1"/>
      <c r="H1038" s="1"/>
      <c r="I1038" s="1"/>
      <c r="J1038" s="1"/>
      <c r="U1038" s="1"/>
      <c r="V1038" s="1">
        <v>0</v>
      </c>
      <c r="W1038" s="11">
        <v>0.61641791044776117</v>
      </c>
      <c r="X1038" s="1">
        <v>15</v>
      </c>
      <c r="Y1038" s="1">
        <v>1.25</v>
      </c>
      <c r="Z1038" s="1">
        <v>12</v>
      </c>
      <c r="AA1038" s="1">
        <v>0.52173913043478259</v>
      </c>
      <c r="AB1038" s="1">
        <v>15</v>
      </c>
      <c r="AC1038" s="1">
        <v>0</v>
      </c>
      <c r="AD1038" s="1">
        <v>1.8571428571428572</v>
      </c>
      <c r="AE1038" s="1">
        <v>87.65</v>
      </c>
      <c r="AF1038" s="5"/>
    </row>
    <row r="1039" spans="1:32" ht="15" customHeight="1" x14ac:dyDescent="0.2">
      <c r="A1039" t="s">
        <v>20</v>
      </c>
      <c r="B1039" s="1">
        <v>1989</v>
      </c>
      <c r="C1039" s="1">
        <v>8</v>
      </c>
      <c r="D1039" s="1">
        <v>8</v>
      </c>
      <c r="V1039" s="1">
        <v>0</v>
      </c>
      <c r="W1039" s="11">
        <v>0.61111111111111116</v>
      </c>
      <c r="X1039" s="1">
        <v>15</v>
      </c>
      <c r="Y1039" s="1">
        <v>1.25</v>
      </c>
      <c r="Z1039" s="1">
        <v>12</v>
      </c>
      <c r="AA1039" s="1">
        <v>0.5</v>
      </c>
      <c r="AB1039" s="1">
        <v>15</v>
      </c>
      <c r="AC1039" s="1">
        <v>0</v>
      </c>
      <c r="AD1039" s="1">
        <v>1.8571428571428572</v>
      </c>
      <c r="AE1039" s="1">
        <v>87.65</v>
      </c>
      <c r="AF1039" s="5"/>
    </row>
    <row r="1040" spans="1:32" ht="15" customHeight="1" x14ac:dyDescent="0.2">
      <c r="A1040" t="s">
        <v>20</v>
      </c>
      <c r="B1040" s="1">
        <v>1990</v>
      </c>
      <c r="C1040" s="1">
        <v>12</v>
      </c>
      <c r="D1040" s="1">
        <v>4</v>
      </c>
      <c r="F1040">
        <v>1</v>
      </c>
      <c r="H1040">
        <v>1</v>
      </c>
      <c r="I1040">
        <v>1</v>
      </c>
      <c r="J1040">
        <v>2</v>
      </c>
      <c r="V1040" s="1">
        <v>0.5</v>
      </c>
      <c r="W1040" s="11">
        <v>0.6171662125340599</v>
      </c>
      <c r="X1040" s="1">
        <v>15</v>
      </c>
      <c r="Y1040" s="1">
        <v>1.2307692307692308</v>
      </c>
      <c r="Z1040" s="1">
        <v>10</v>
      </c>
      <c r="AA1040" s="1">
        <v>0.52</v>
      </c>
      <c r="AB1040" s="1">
        <v>15</v>
      </c>
      <c r="AC1040" s="1">
        <v>0</v>
      </c>
      <c r="AD1040" s="1">
        <v>1.8636363636363635</v>
      </c>
      <c r="AE1040" s="1">
        <v>86.15</v>
      </c>
      <c r="AF1040" s="5"/>
    </row>
    <row r="1041" spans="1:32" ht="15" customHeight="1" x14ac:dyDescent="0.2">
      <c r="A1041" t="s">
        <v>20</v>
      </c>
      <c r="B1041" s="1">
        <v>1991</v>
      </c>
      <c r="C1041" s="1">
        <v>8</v>
      </c>
      <c r="D1041" s="1">
        <v>8</v>
      </c>
      <c r="V1041" s="1">
        <v>0</v>
      </c>
      <c r="W1041" s="11">
        <v>0.6122715404699739</v>
      </c>
      <c r="X1041" s="1">
        <v>15</v>
      </c>
      <c r="Y1041" s="1">
        <v>1.2307692307692308</v>
      </c>
      <c r="Z1041" s="1">
        <v>10</v>
      </c>
      <c r="AA1041" s="1">
        <v>0.5</v>
      </c>
      <c r="AB1041" s="1">
        <v>15</v>
      </c>
      <c r="AC1041" s="1">
        <v>0</v>
      </c>
      <c r="AD1041" s="1">
        <v>1.8636363636363635</v>
      </c>
      <c r="AE1041" s="1">
        <v>86.15</v>
      </c>
      <c r="AF1041" s="5"/>
    </row>
    <row r="1042" spans="1:32" ht="15" customHeight="1" x14ac:dyDescent="0.2">
      <c r="A1042" t="s">
        <v>20</v>
      </c>
      <c r="B1042" s="1">
        <v>1992</v>
      </c>
      <c r="C1042" s="1">
        <v>11</v>
      </c>
      <c r="D1042" s="1">
        <v>5</v>
      </c>
      <c r="F1042">
        <v>1</v>
      </c>
      <c r="G1042">
        <v>1</v>
      </c>
      <c r="H1042">
        <v>1</v>
      </c>
      <c r="I1042">
        <v>1</v>
      </c>
      <c r="J1042">
        <v>3</v>
      </c>
      <c r="L1042">
        <v>1</v>
      </c>
      <c r="V1042" s="1">
        <v>2.6</v>
      </c>
      <c r="W1042" s="11">
        <v>0.61528822055137844</v>
      </c>
      <c r="X1042" s="1">
        <v>15</v>
      </c>
      <c r="Y1042" s="1">
        <v>1.2142857142857142</v>
      </c>
      <c r="Z1042" s="1">
        <v>10</v>
      </c>
      <c r="AA1042" s="1">
        <v>0.51851851851851849</v>
      </c>
      <c r="AB1042" s="1">
        <v>15</v>
      </c>
      <c r="AC1042" s="1">
        <v>0</v>
      </c>
      <c r="AD1042" s="1">
        <v>1.8333333333333333</v>
      </c>
      <c r="AE1042" s="1">
        <v>88.750000000000014</v>
      </c>
      <c r="AF1042" s="5"/>
    </row>
    <row r="1043" spans="1:32" ht="15" customHeight="1" x14ac:dyDescent="0.2">
      <c r="A1043" t="s">
        <v>20</v>
      </c>
      <c r="B1043" s="1">
        <v>1993</v>
      </c>
      <c r="C1043" s="1">
        <v>9</v>
      </c>
      <c r="D1043" s="1">
        <v>7</v>
      </c>
      <c r="V1043" s="1">
        <v>0</v>
      </c>
      <c r="W1043" s="11">
        <v>0.61325301204819282</v>
      </c>
      <c r="X1043" s="1">
        <v>15</v>
      </c>
      <c r="Y1043" s="1">
        <v>1.2142857142857142</v>
      </c>
      <c r="Z1043" s="1">
        <v>10</v>
      </c>
      <c r="AA1043" s="1">
        <v>0.5</v>
      </c>
      <c r="AB1043" s="1">
        <v>15</v>
      </c>
      <c r="AC1043" s="1">
        <v>0</v>
      </c>
      <c r="AD1043" s="1">
        <v>1.8333333333333333</v>
      </c>
      <c r="AE1043" s="1">
        <v>88.750000000000014</v>
      </c>
      <c r="AF1043" s="5"/>
    </row>
    <row r="1044" spans="1:32" ht="15" customHeight="1" x14ac:dyDescent="0.2">
      <c r="A1044" t="s">
        <v>20</v>
      </c>
      <c r="B1044" s="1">
        <v>1994</v>
      </c>
      <c r="C1044" s="1">
        <v>10</v>
      </c>
      <c r="D1044" s="1">
        <v>6</v>
      </c>
      <c r="F1044">
        <v>1</v>
      </c>
      <c r="G1044">
        <v>1</v>
      </c>
      <c r="H1044">
        <v>1</v>
      </c>
      <c r="I1044">
        <v>1</v>
      </c>
      <c r="J1044">
        <v>2</v>
      </c>
      <c r="S1044">
        <v>1</v>
      </c>
      <c r="U1044">
        <v>1</v>
      </c>
      <c r="V1044" s="1">
        <v>0.79999999999999993</v>
      </c>
      <c r="W1044" s="11">
        <v>0.61368909512761016</v>
      </c>
      <c r="X1044" s="1">
        <v>15</v>
      </c>
      <c r="Y1044" s="1">
        <v>1.2</v>
      </c>
      <c r="Z1044" s="1">
        <v>10</v>
      </c>
      <c r="AA1044" s="1">
        <v>0.51724137931034486</v>
      </c>
      <c r="AB1044" s="1">
        <v>15</v>
      </c>
      <c r="AC1044" s="1">
        <v>0</v>
      </c>
      <c r="AD1044" s="1">
        <v>1.7692307692307692</v>
      </c>
      <c r="AE1044" s="1">
        <v>89.550000000000011</v>
      </c>
      <c r="AF1044" s="5"/>
    </row>
    <row r="1045" spans="1:32" ht="15" customHeight="1" x14ac:dyDescent="0.2">
      <c r="A1045" t="s">
        <v>20</v>
      </c>
      <c r="B1045" s="1">
        <v>1995</v>
      </c>
      <c r="C1045" s="1">
        <v>9</v>
      </c>
      <c r="D1045" s="1">
        <v>7</v>
      </c>
      <c r="F1045">
        <v>1</v>
      </c>
      <c r="H1045">
        <v>0</v>
      </c>
      <c r="I1045">
        <v>1</v>
      </c>
      <c r="J1045">
        <v>1</v>
      </c>
      <c r="V1045" s="1">
        <v>0</v>
      </c>
      <c r="W1045" s="11">
        <v>0.61185682326621926</v>
      </c>
      <c r="X1045" s="1">
        <v>15</v>
      </c>
      <c r="Y1045" s="1">
        <v>1.125</v>
      </c>
      <c r="Z1045" s="1">
        <v>10</v>
      </c>
      <c r="AA1045" s="1">
        <v>0.53333333333333333</v>
      </c>
      <c r="AB1045" s="1">
        <v>15</v>
      </c>
      <c r="AC1045" s="1">
        <v>0</v>
      </c>
      <c r="AD1045" s="1">
        <v>1.7407407407407407</v>
      </c>
      <c r="AE1045" s="1">
        <v>89.550000000000011</v>
      </c>
      <c r="AF1045" s="5"/>
    </row>
    <row r="1046" spans="1:32" ht="15" customHeight="1" x14ac:dyDescent="0.2">
      <c r="A1046" t="s">
        <v>20</v>
      </c>
      <c r="B1046" s="1">
        <v>1996</v>
      </c>
      <c r="C1046" s="1">
        <v>8</v>
      </c>
      <c r="D1046" s="1">
        <v>8</v>
      </c>
      <c r="F1046" s="1"/>
      <c r="H1046" s="1"/>
      <c r="I1046" s="1"/>
      <c r="J1046" s="1"/>
      <c r="V1046" s="1">
        <v>0</v>
      </c>
      <c r="W1046" s="11">
        <v>0.60799136069114468</v>
      </c>
      <c r="X1046" s="1">
        <v>15</v>
      </c>
      <c r="Y1046" s="1">
        <v>1.125</v>
      </c>
      <c r="Z1046" s="1">
        <v>10</v>
      </c>
      <c r="AA1046" s="1">
        <v>0.5161290322580645</v>
      </c>
      <c r="AB1046" s="1">
        <v>15</v>
      </c>
      <c r="AC1046" s="1">
        <v>0</v>
      </c>
      <c r="AD1046" s="1">
        <v>1.7407407407407407</v>
      </c>
      <c r="AE1046" s="1">
        <v>89.550000000000011</v>
      </c>
      <c r="AF1046" s="5"/>
    </row>
    <row r="1047" spans="1:32" ht="15" customHeight="1" x14ac:dyDescent="0.2">
      <c r="A1047" t="s">
        <v>20</v>
      </c>
      <c r="B1047" s="1">
        <v>1997</v>
      </c>
      <c r="C1047" s="1">
        <v>9</v>
      </c>
      <c r="D1047" s="1">
        <v>7</v>
      </c>
      <c r="F1047">
        <v>1</v>
      </c>
      <c r="H1047">
        <v>0</v>
      </c>
      <c r="I1047">
        <v>1</v>
      </c>
      <c r="J1047">
        <v>1</v>
      </c>
      <c r="V1047" s="1">
        <v>0</v>
      </c>
      <c r="W1047" s="11">
        <v>0.60647181628392488</v>
      </c>
      <c r="X1047" s="1">
        <v>15</v>
      </c>
      <c r="Y1047" s="1">
        <v>1.0588235294117647</v>
      </c>
      <c r="Z1047" s="1">
        <v>10</v>
      </c>
      <c r="AA1047" s="1">
        <v>0.53125</v>
      </c>
      <c r="AB1047" s="1">
        <v>15</v>
      </c>
      <c r="AC1047" s="1">
        <v>0</v>
      </c>
      <c r="AD1047" s="1">
        <v>1.7142857142857142</v>
      </c>
      <c r="AE1047" s="1">
        <v>89.550000000000011</v>
      </c>
      <c r="AF1047" s="5"/>
    </row>
    <row r="1048" spans="1:32" ht="15" customHeight="1" x14ac:dyDescent="0.2">
      <c r="A1048" t="s">
        <v>20</v>
      </c>
      <c r="B1048" s="1">
        <v>1998</v>
      </c>
      <c r="C1048" s="1">
        <v>10</v>
      </c>
      <c r="D1048" s="1">
        <v>6</v>
      </c>
      <c r="F1048">
        <v>1</v>
      </c>
      <c r="H1048">
        <v>1</v>
      </c>
      <c r="I1048">
        <v>1</v>
      </c>
      <c r="J1048">
        <v>2</v>
      </c>
      <c r="V1048" s="1">
        <v>0.5</v>
      </c>
      <c r="W1048" s="11">
        <v>0.60707070707070709</v>
      </c>
      <c r="X1048" s="1">
        <v>15</v>
      </c>
      <c r="Y1048" s="1">
        <v>1.0555555555555556</v>
      </c>
      <c r="Z1048" s="1">
        <v>10</v>
      </c>
      <c r="AA1048" s="1">
        <v>0.54545454545454541</v>
      </c>
      <c r="AB1048" s="1">
        <v>15</v>
      </c>
      <c r="AC1048" s="1">
        <v>0</v>
      </c>
      <c r="AD1048" s="1">
        <v>1.7241379310344827</v>
      </c>
      <c r="AE1048" s="1">
        <v>90.050000000000011</v>
      </c>
      <c r="AF1048" s="5"/>
    </row>
    <row r="1049" spans="1:32" ht="15" customHeight="1" x14ac:dyDescent="0.2">
      <c r="A1049" t="s">
        <v>20</v>
      </c>
      <c r="B1049" s="1">
        <v>1999</v>
      </c>
      <c r="C1049" s="1">
        <v>9</v>
      </c>
      <c r="D1049" s="1">
        <v>7</v>
      </c>
      <c r="F1049">
        <v>1</v>
      </c>
      <c r="H1049">
        <v>1</v>
      </c>
      <c r="I1049">
        <v>1</v>
      </c>
      <c r="J1049">
        <v>2</v>
      </c>
      <c r="V1049" s="1">
        <v>0.5</v>
      </c>
      <c r="W1049" s="11">
        <v>0.60567514677103718</v>
      </c>
      <c r="X1049" s="1">
        <v>15</v>
      </c>
      <c r="Y1049" s="1">
        <v>1.0526315789473684</v>
      </c>
      <c r="Z1049" s="1">
        <v>10</v>
      </c>
      <c r="AA1049" s="1">
        <v>0.55882352941176472</v>
      </c>
      <c r="AB1049" s="1">
        <v>17.5</v>
      </c>
      <c r="AC1049" s="1">
        <v>0</v>
      </c>
      <c r="AD1049" s="1">
        <v>1.7333333333333334</v>
      </c>
      <c r="AE1049" s="1">
        <v>93.050000000000011</v>
      </c>
      <c r="AF1049" s="5"/>
    </row>
    <row r="1050" spans="1:32" ht="15" customHeight="1" x14ac:dyDescent="0.2">
      <c r="A1050" t="s">
        <v>20</v>
      </c>
      <c r="B1050" s="1">
        <v>2000</v>
      </c>
      <c r="C1050" s="1">
        <v>11</v>
      </c>
      <c r="D1050" s="1">
        <v>5</v>
      </c>
      <c r="F1050">
        <v>1</v>
      </c>
      <c r="G1050">
        <v>1</v>
      </c>
      <c r="H1050">
        <v>1</v>
      </c>
      <c r="I1050">
        <v>1</v>
      </c>
      <c r="J1050">
        <v>2</v>
      </c>
      <c r="V1050" s="1">
        <v>0.6</v>
      </c>
      <c r="W1050" s="11">
        <v>0.60815939278937381</v>
      </c>
      <c r="X1050" s="1">
        <v>15</v>
      </c>
      <c r="Y1050" s="1">
        <v>1.05</v>
      </c>
      <c r="Z1050" s="1">
        <v>10</v>
      </c>
      <c r="AA1050" s="1">
        <v>0.5714285714285714</v>
      </c>
      <c r="AB1050" s="1">
        <v>17.5</v>
      </c>
      <c r="AC1050" s="1">
        <v>0</v>
      </c>
      <c r="AD1050" s="1">
        <v>1.6875</v>
      </c>
      <c r="AE1050" s="1">
        <v>93.65</v>
      </c>
      <c r="AF1050" s="5"/>
    </row>
    <row r="1051" spans="1:32" ht="15" customHeight="1" x14ac:dyDescent="0.2">
      <c r="A1051" t="s">
        <v>20</v>
      </c>
      <c r="B1051" s="1">
        <v>2001</v>
      </c>
      <c r="C1051" s="1">
        <v>11</v>
      </c>
      <c r="D1051" s="1">
        <v>5</v>
      </c>
      <c r="F1051">
        <v>1</v>
      </c>
      <c r="H1051">
        <v>0</v>
      </c>
      <c r="I1051">
        <v>1</v>
      </c>
      <c r="J1051">
        <v>1</v>
      </c>
      <c r="V1051" s="1">
        <v>0</v>
      </c>
      <c r="W1051" s="11">
        <v>0.61049723756906082</v>
      </c>
      <c r="X1051" s="1">
        <v>15</v>
      </c>
      <c r="Y1051" s="1">
        <v>1</v>
      </c>
      <c r="Z1051" s="1">
        <v>10</v>
      </c>
      <c r="AA1051" s="1">
        <v>0.58333333333333337</v>
      </c>
      <c r="AB1051" s="1">
        <v>17.5</v>
      </c>
      <c r="AC1051" s="1">
        <v>0</v>
      </c>
      <c r="AD1051" s="1">
        <v>1.6666666666666667</v>
      </c>
      <c r="AE1051" s="1">
        <v>93.65</v>
      </c>
      <c r="AF1051" s="5"/>
    </row>
    <row r="1052" spans="1:32" ht="15" customHeight="1" x14ac:dyDescent="0.2">
      <c r="A1052" t="s">
        <v>20</v>
      </c>
      <c r="B1052" s="1">
        <v>2002</v>
      </c>
      <c r="C1052" s="1">
        <v>9</v>
      </c>
      <c r="D1052" s="1">
        <v>7</v>
      </c>
      <c r="E1052" s="1"/>
      <c r="O1052" s="1"/>
      <c r="V1052" s="1">
        <v>0</v>
      </c>
      <c r="W1052" s="11">
        <v>0.6091234347048301</v>
      </c>
      <c r="X1052" s="1">
        <v>15</v>
      </c>
      <c r="Y1052" s="1">
        <v>1</v>
      </c>
      <c r="Z1052" s="1">
        <v>10</v>
      </c>
      <c r="AA1052" s="1">
        <v>0.56756756756756754</v>
      </c>
      <c r="AB1052" s="1">
        <v>17.5</v>
      </c>
      <c r="AC1052" s="1">
        <v>0</v>
      </c>
      <c r="AD1052" s="1">
        <v>1.6666666666666667</v>
      </c>
      <c r="AE1052" s="1">
        <v>93.65</v>
      </c>
      <c r="AF1052" s="5"/>
    </row>
    <row r="1053" spans="1:32" ht="15" customHeight="1" x14ac:dyDescent="0.2">
      <c r="A1053" t="s">
        <v>20</v>
      </c>
      <c r="B1053" s="1">
        <v>2003</v>
      </c>
      <c r="C1053" s="1">
        <v>10</v>
      </c>
      <c r="D1053" s="1">
        <v>6</v>
      </c>
      <c r="E1053" s="1"/>
      <c r="V1053" s="1">
        <v>0</v>
      </c>
      <c r="W1053" s="11">
        <v>0.60956521739130431</v>
      </c>
      <c r="X1053" s="1">
        <v>15</v>
      </c>
      <c r="Y1053" s="1">
        <v>1</v>
      </c>
      <c r="Z1053" s="1">
        <v>10</v>
      </c>
      <c r="AA1053" s="1">
        <v>0.55263157894736847</v>
      </c>
      <c r="AB1053" s="1">
        <v>17.5</v>
      </c>
      <c r="AC1053" s="1">
        <v>0</v>
      </c>
      <c r="AD1053" s="1">
        <v>1.6666666666666667</v>
      </c>
      <c r="AE1053" s="1">
        <v>93.65</v>
      </c>
      <c r="AF1053" s="5"/>
    </row>
    <row r="1054" spans="1:32" ht="15" customHeight="1" x14ac:dyDescent="0.2">
      <c r="A1054" t="s">
        <v>20</v>
      </c>
      <c r="B1054" s="1">
        <v>2004</v>
      </c>
      <c r="C1054" s="1">
        <v>4</v>
      </c>
      <c r="D1054" s="1">
        <v>12</v>
      </c>
      <c r="V1054" s="1">
        <v>0</v>
      </c>
      <c r="W1054" s="11">
        <v>0.59983079526226735</v>
      </c>
      <c r="X1054" s="1">
        <v>13.75</v>
      </c>
      <c r="Y1054" s="1">
        <v>1</v>
      </c>
      <c r="Z1054" s="1">
        <v>10</v>
      </c>
      <c r="AA1054" s="1">
        <v>0.53846153846153844</v>
      </c>
      <c r="AB1054" s="1">
        <v>15</v>
      </c>
      <c r="AC1054" s="1">
        <v>0</v>
      </c>
      <c r="AD1054" s="1">
        <v>1.6666666666666667</v>
      </c>
      <c r="AE1054" s="1">
        <v>89.9</v>
      </c>
      <c r="AF1054" s="5"/>
    </row>
    <row r="1055" spans="1:32" ht="15" customHeight="1" x14ac:dyDescent="0.2">
      <c r="A1055" t="s">
        <v>20</v>
      </c>
      <c r="B1055" s="1">
        <v>2005</v>
      </c>
      <c r="C1055" s="1">
        <v>9</v>
      </c>
      <c r="D1055" s="1">
        <v>7</v>
      </c>
      <c r="V1055" s="1">
        <v>0</v>
      </c>
      <c r="W1055" s="11">
        <v>0.59884678747940689</v>
      </c>
      <c r="X1055" s="1">
        <v>13.75</v>
      </c>
      <c r="Y1055" s="1">
        <v>1</v>
      </c>
      <c r="Z1055" s="1">
        <v>10</v>
      </c>
      <c r="AA1055" s="1">
        <v>0.52500000000000002</v>
      </c>
      <c r="AB1055" s="1">
        <v>15</v>
      </c>
      <c r="AC1055" s="1">
        <v>0</v>
      </c>
      <c r="AD1055" s="1">
        <v>1.6666666666666667</v>
      </c>
      <c r="AE1055" s="1">
        <v>89.9</v>
      </c>
      <c r="AF1055" s="5"/>
    </row>
    <row r="1056" spans="1:32" ht="15" customHeight="1" x14ac:dyDescent="0.2">
      <c r="A1056" t="s">
        <v>20</v>
      </c>
      <c r="B1056" s="1">
        <v>2006</v>
      </c>
      <c r="C1056" s="1">
        <v>6</v>
      </c>
      <c r="D1056" s="1">
        <v>10</v>
      </c>
      <c r="Q1056">
        <v>1</v>
      </c>
      <c r="V1056" s="1">
        <v>0.25</v>
      </c>
      <c r="W1056" s="11">
        <v>0.5930979133226324</v>
      </c>
      <c r="X1056" s="1">
        <v>13.75</v>
      </c>
      <c r="Y1056" s="1">
        <v>1</v>
      </c>
      <c r="Z1056" s="1">
        <v>10</v>
      </c>
      <c r="AA1056" s="1">
        <v>0.51219512195121952</v>
      </c>
      <c r="AB1056" s="1">
        <v>15</v>
      </c>
      <c r="AC1056" s="1">
        <v>0</v>
      </c>
      <c r="AD1056" s="1">
        <v>1.6666666666666667</v>
      </c>
      <c r="AE1056" s="1">
        <v>90.15</v>
      </c>
      <c r="AF1056" s="5"/>
    </row>
    <row r="1057" spans="1:32" ht="15" customHeight="1" x14ac:dyDescent="0.2">
      <c r="A1057" t="s">
        <v>20</v>
      </c>
      <c r="B1057" s="1">
        <v>2007</v>
      </c>
      <c r="C1057" s="1">
        <v>1</v>
      </c>
      <c r="D1057" s="1">
        <v>15</v>
      </c>
      <c r="V1057" s="1">
        <v>0</v>
      </c>
      <c r="W1057" s="11">
        <v>0.57981220657276999</v>
      </c>
      <c r="X1057" s="1">
        <v>13.75</v>
      </c>
      <c r="Y1057" s="1">
        <v>1</v>
      </c>
      <c r="Z1057" s="1">
        <v>10</v>
      </c>
      <c r="AA1057" s="1">
        <v>0.5</v>
      </c>
      <c r="AB1057" s="1">
        <v>15</v>
      </c>
      <c r="AC1057" s="1">
        <v>0</v>
      </c>
      <c r="AD1057" s="1">
        <v>1.6666666666666667</v>
      </c>
      <c r="AE1057" s="1">
        <v>90.15</v>
      </c>
      <c r="AF1057" s="5"/>
    </row>
    <row r="1058" spans="1:32" ht="15" customHeight="1" x14ac:dyDescent="0.2">
      <c r="A1058" t="s">
        <v>20</v>
      </c>
      <c r="B1058" s="1">
        <v>2008</v>
      </c>
      <c r="C1058" s="1">
        <v>11</v>
      </c>
      <c r="D1058" s="1">
        <v>5</v>
      </c>
      <c r="F1058">
        <v>1</v>
      </c>
      <c r="G1058">
        <v>1</v>
      </c>
      <c r="H1058">
        <v>0</v>
      </c>
      <c r="I1058">
        <v>1</v>
      </c>
      <c r="J1058">
        <v>1</v>
      </c>
      <c r="U1058">
        <v>1</v>
      </c>
      <c r="V1058" s="1">
        <v>0.2</v>
      </c>
      <c r="W1058" s="11">
        <v>0.58244274809160301</v>
      </c>
      <c r="X1058" s="1">
        <v>13.75</v>
      </c>
      <c r="Y1058" s="1">
        <v>0.95454545454545459</v>
      </c>
      <c r="Z1058" s="1">
        <v>8</v>
      </c>
      <c r="AA1058" s="1">
        <v>0.51162790697674421</v>
      </c>
      <c r="AB1058" s="1">
        <v>15</v>
      </c>
      <c r="AC1058" s="1">
        <v>0</v>
      </c>
      <c r="AD1058" s="1">
        <v>1.6</v>
      </c>
      <c r="AE1058" s="1">
        <v>88.350000000000023</v>
      </c>
      <c r="AF1058" s="5"/>
    </row>
    <row r="1059" spans="1:32" ht="15" customHeight="1" x14ac:dyDescent="0.2">
      <c r="A1059" t="s">
        <v>20</v>
      </c>
      <c r="B1059" s="1">
        <v>2009</v>
      </c>
      <c r="C1059" s="1">
        <v>7</v>
      </c>
      <c r="D1059" s="1">
        <v>9</v>
      </c>
      <c r="V1059" s="1">
        <v>0</v>
      </c>
      <c r="W1059" s="11">
        <v>0.57898658718330853</v>
      </c>
      <c r="X1059" s="1">
        <v>13.75</v>
      </c>
      <c r="Y1059" s="1">
        <v>0.95454545454545459</v>
      </c>
      <c r="Z1059" s="1">
        <v>8</v>
      </c>
      <c r="AA1059" s="1">
        <v>0.5</v>
      </c>
      <c r="AB1059" s="1">
        <v>15</v>
      </c>
      <c r="AC1059" s="1">
        <v>0</v>
      </c>
      <c r="AD1059" s="1">
        <v>1.6</v>
      </c>
      <c r="AE1059" s="1">
        <v>88.350000000000023</v>
      </c>
      <c r="AF1059" s="5"/>
    </row>
    <row r="1060" spans="1:32" ht="15" customHeight="1" x14ac:dyDescent="0.2">
      <c r="A1060" t="s">
        <v>20</v>
      </c>
      <c r="B1060" s="1">
        <v>2010</v>
      </c>
      <c r="C1060" s="1">
        <v>7</v>
      </c>
      <c r="D1060" s="1">
        <v>9</v>
      </c>
      <c r="V1060" s="1">
        <v>0</v>
      </c>
      <c r="W1060" s="11">
        <v>0.57569141193595341</v>
      </c>
      <c r="X1060" s="1">
        <v>13.75</v>
      </c>
      <c r="Y1060" s="1">
        <v>0.95454545454545459</v>
      </c>
      <c r="Z1060" s="1">
        <v>8</v>
      </c>
      <c r="AA1060" s="1">
        <v>0.48888888888888887</v>
      </c>
      <c r="AB1060" s="1">
        <v>12</v>
      </c>
      <c r="AC1060" s="1">
        <v>0</v>
      </c>
      <c r="AD1060" s="1">
        <v>1.6</v>
      </c>
      <c r="AE1060" s="1">
        <v>85.350000000000023</v>
      </c>
      <c r="AF1060" s="5"/>
    </row>
    <row r="1061" spans="1:32" ht="15" customHeight="1" x14ac:dyDescent="0.2">
      <c r="A1061" t="s">
        <v>20</v>
      </c>
      <c r="B1061" s="1">
        <v>2011</v>
      </c>
      <c r="C1061" s="1">
        <v>6</v>
      </c>
      <c r="D1061" s="1">
        <v>10</v>
      </c>
      <c r="V1061" s="1">
        <v>0</v>
      </c>
      <c r="W1061" s="11">
        <v>0.57112375533428161</v>
      </c>
      <c r="X1061" s="1">
        <v>12.5</v>
      </c>
      <c r="Y1061" s="1">
        <v>0.95454545454545459</v>
      </c>
      <c r="Z1061" s="1">
        <v>8</v>
      </c>
      <c r="AA1061" s="1">
        <v>0.47826086956521741</v>
      </c>
      <c r="AB1061" s="1">
        <v>12</v>
      </c>
      <c r="AC1061" s="1">
        <v>0</v>
      </c>
      <c r="AD1061" s="1">
        <v>1.6</v>
      </c>
      <c r="AE1061" s="1">
        <v>84.100000000000023</v>
      </c>
      <c r="AF1061" s="5"/>
    </row>
    <row r="1062" spans="1:32" ht="15" customHeight="1" x14ac:dyDescent="0.2">
      <c r="A1062" t="s">
        <v>20</v>
      </c>
      <c r="B1062" s="1">
        <v>2012</v>
      </c>
      <c r="C1062" s="1">
        <v>7</v>
      </c>
      <c r="D1062" s="1">
        <v>9</v>
      </c>
      <c r="F1062" s="1"/>
      <c r="H1062" s="1"/>
      <c r="I1062" s="1"/>
      <c r="J1062" s="1"/>
      <c r="S1062" s="1"/>
      <c r="V1062" s="1">
        <v>0</v>
      </c>
      <c r="W1062" s="11">
        <v>0.56815020862308763</v>
      </c>
      <c r="X1062" s="1">
        <v>12.5</v>
      </c>
      <c r="Y1062" s="1">
        <v>0.95454545454545459</v>
      </c>
      <c r="Z1062" s="1">
        <v>8</v>
      </c>
      <c r="AA1062" s="1">
        <v>0.46808510638297873</v>
      </c>
      <c r="AB1062" s="1">
        <v>12</v>
      </c>
      <c r="AC1062" s="1">
        <v>0</v>
      </c>
      <c r="AD1062" s="1">
        <v>1.6</v>
      </c>
      <c r="AE1062" s="1">
        <v>84.100000000000023</v>
      </c>
      <c r="AF1062" s="5"/>
    </row>
    <row r="1063" spans="1:32" ht="15" customHeight="1" x14ac:dyDescent="0.2">
      <c r="A1063" t="s">
        <v>20</v>
      </c>
      <c r="B1063" s="1">
        <v>2013</v>
      </c>
      <c r="C1063" s="1">
        <v>8</v>
      </c>
      <c r="D1063" s="1">
        <v>8</v>
      </c>
      <c r="V1063" s="1">
        <v>0</v>
      </c>
      <c r="W1063" s="11">
        <v>0.56666666666666665</v>
      </c>
      <c r="X1063" s="1">
        <v>12.5</v>
      </c>
      <c r="Y1063" s="1">
        <v>0.95454545454545459</v>
      </c>
      <c r="Z1063" s="1">
        <v>8</v>
      </c>
      <c r="AA1063" s="1">
        <v>0.45833333333333331</v>
      </c>
      <c r="AB1063" s="1">
        <v>12</v>
      </c>
      <c r="AC1063" s="1">
        <v>0</v>
      </c>
      <c r="AD1063" s="1">
        <v>1.6</v>
      </c>
      <c r="AE1063" s="1">
        <v>84.100000000000023</v>
      </c>
      <c r="AF1063" s="5"/>
    </row>
    <row r="1064" spans="1:32" ht="15" customHeight="1" x14ac:dyDescent="0.2">
      <c r="A1064" t="s">
        <v>20</v>
      </c>
      <c r="B1064" s="1">
        <v>2014</v>
      </c>
      <c r="C1064" s="1">
        <v>8</v>
      </c>
      <c r="D1064" s="1">
        <v>8</v>
      </c>
      <c r="F1064" s="1"/>
      <c r="G1064" s="1"/>
      <c r="H1064" s="1"/>
      <c r="I1064" s="1"/>
      <c r="J1064" s="1"/>
      <c r="V1064" s="1">
        <v>0</v>
      </c>
      <c r="W1064" s="11">
        <v>0.56524633821571235</v>
      </c>
      <c r="X1064" s="1">
        <v>12.5</v>
      </c>
      <c r="Y1064" s="1">
        <v>0.95454545454545459</v>
      </c>
      <c r="Z1064" s="1">
        <v>8</v>
      </c>
      <c r="AA1064" s="1">
        <v>0.44897959183673469</v>
      </c>
      <c r="AB1064" s="1">
        <v>10</v>
      </c>
      <c r="AC1064" s="1">
        <v>0</v>
      </c>
      <c r="AD1064" s="1">
        <v>1.6</v>
      </c>
      <c r="AE1064" s="1">
        <v>82.100000000000023</v>
      </c>
      <c r="AF1064" s="5"/>
    </row>
    <row r="1065" spans="1:32" ht="15" customHeight="1" x14ac:dyDescent="0.2">
      <c r="A1065" t="s">
        <v>20</v>
      </c>
      <c r="B1065" s="1">
        <v>2015</v>
      </c>
      <c r="C1065" s="1">
        <v>6</v>
      </c>
      <c r="D1065" s="1">
        <v>10</v>
      </c>
      <c r="V1065" s="1">
        <v>0</v>
      </c>
      <c r="W1065" s="11">
        <v>0.56127770534550192</v>
      </c>
      <c r="X1065" s="1">
        <v>12.5</v>
      </c>
      <c r="Y1065" s="1">
        <v>0.95454545454545459</v>
      </c>
      <c r="Z1065" s="1">
        <v>8</v>
      </c>
      <c r="AA1065" s="1">
        <v>0.44</v>
      </c>
      <c r="AB1065" s="1">
        <v>10</v>
      </c>
      <c r="AC1065" s="1">
        <v>0</v>
      </c>
      <c r="AD1065" s="1">
        <v>1.6</v>
      </c>
      <c r="AE1065" s="1">
        <v>82.100000000000023</v>
      </c>
      <c r="AF1065" s="5"/>
    </row>
    <row r="1066" spans="1:32" ht="15" customHeight="1" x14ac:dyDescent="0.2">
      <c r="A1066" t="s">
        <v>20</v>
      </c>
      <c r="B1066" s="1">
        <v>2016</v>
      </c>
      <c r="C1066" s="1">
        <v>10</v>
      </c>
      <c r="D1066" s="1">
        <v>6</v>
      </c>
      <c r="F1066">
        <v>1</v>
      </c>
      <c r="H1066">
        <v>0</v>
      </c>
      <c r="I1066">
        <v>1</v>
      </c>
      <c r="J1066">
        <v>1</v>
      </c>
      <c r="V1066" s="1">
        <v>0</v>
      </c>
      <c r="W1066" s="11">
        <v>0.56257982120051087</v>
      </c>
      <c r="X1066" s="1">
        <v>12.5</v>
      </c>
      <c r="Y1066" s="1">
        <v>0.91304347826086951</v>
      </c>
      <c r="Z1066" s="1">
        <v>8</v>
      </c>
      <c r="AA1066" s="1">
        <v>0.45098039215686275</v>
      </c>
      <c r="AB1066" s="1">
        <v>12</v>
      </c>
      <c r="AC1066" s="1">
        <v>0</v>
      </c>
      <c r="AD1066" s="1">
        <v>1.5833333333333333</v>
      </c>
      <c r="AE1066" s="1">
        <v>84.100000000000023</v>
      </c>
      <c r="AF1066" s="5"/>
    </row>
    <row r="1067" spans="1:32" ht="15" customHeight="1" x14ac:dyDescent="0.2">
      <c r="A1067" t="s">
        <v>20</v>
      </c>
      <c r="B1067" s="1">
        <v>2017</v>
      </c>
      <c r="C1067" s="1">
        <v>6</v>
      </c>
      <c r="D1067" s="1">
        <v>10</v>
      </c>
      <c r="V1067" s="1">
        <v>0</v>
      </c>
      <c r="W1067" s="11">
        <v>0.55882352941176472</v>
      </c>
      <c r="X1067" s="1">
        <v>12.5</v>
      </c>
      <c r="Y1067" s="1">
        <v>0.91304347826086951</v>
      </c>
      <c r="Z1067" s="1">
        <v>8</v>
      </c>
      <c r="AA1067" s="1">
        <v>0.44230769230769229</v>
      </c>
      <c r="AB1067" s="1">
        <v>10</v>
      </c>
      <c r="AC1067" s="1">
        <v>0</v>
      </c>
      <c r="AD1067" s="1">
        <v>1.5833333333333333</v>
      </c>
      <c r="AE1067" s="1">
        <v>82.100000000000023</v>
      </c>
      <c r="AF1067" s="5"/>
    </row>
    <row r="1068" spans="1:32" ht="15" customHeight="1" x14ac:dyDescent="0.2">
      <c r="A1068" t="s">
        <v>20</v>
      </c>
      <c r="B1068" s="1">
        <v>2018</v>
      </c>
      <c r="C1068" s="1">
        <v>7</v>
      </c>
      <c r="D1068" s="1">
        <v>9</v>
      </c>
      <c r="F1068" s="1"/>
      <c r="H1068" s="1"/>
      <c r="I1068" s="1"/>
      <c r="J1068" s="1"/>
      <c r="V1068" s="1">
        <v>0</v>
      </c>
      <c r="W1068" s="11">
        <v>0.55644171779141105</v>
      </c>
      <c r="X1068" s="1">
        <v>12.5</v>
      </c>
      <c r="Y1068" s="1">
        <v>0.91304347826086951</v>
      </c>
      <c r="Z1068" s="1">
        <v>8</v>
      </c>
      <c r="AA1068" s="1">
        <v>0.43396226415094341</v>
      </c>
      <c r="AB1068" s="1">
        <v>10</v>
      </c>
      <c r="AC1068" s="1">
        <v>0</v>
      </c>
      <c r="AD1068" s="1">
        <v>1.5833333333333333</v>
      </c>
      <c r="AE1068" s="1">
        <v>82.100000000000023</v>
      </c>
      <c r="AF1068" s="5"/>
    </row>
    <row r="1069" spans="1:32" ht="15" customHeight="1" x14ac:dyDescent="0.2">
      <c r="A1069" t="s">
        <v>20</v>
      </c>
      <c r="B1069" s="1">
        <v>2019</v>
      </c>
      <c r="C1069" s="1">
        <v>5</v>
      </c>
      <c r="D1069" s="1">
        <v>11</v>
      </c>
      <c r="V1069" s="1">
        <v>0</v>
      </c>
      <c r="W1069" s="11">
        <v>0.55174488567990376</v>
      </c>
      <c r="X1069" s="1">
        <v>12.5</v>
      </c>
      <c r="Y1069" s="1">
        <v>0.91304347826086951</v>
      </c>
      <c r="Z1069" s="1">
        <v>8</v>
      </c>
      <c r="AA1069" s="1">
        <v>0.42592592592592593</v>
      </c>
      <c r="AB1069" s="1">
        <v>10</v>
      </c>
      <c r="AC1069" s="1">
        <v>0</v>
      </c>
      <c r="AD1069" s="1">
        <v>1.5833333333333333</v>
      </c>
      <c r="AE1069" s="1">
        <v>82.100000000000023</v>
      </c>
      <c r="AF1069" s="5"/>
    </row>
    <row r="1070" spans="1:32" ht="15" customHeight="1" x14ac:dyDescent="0.2">
      <c r="A1070" t="s">
        <v>20</v>
      </c>
      <c r="B1070" s="1">
        <v>2020</v>
      </c>
      <c r="C1070" s="1">
        <v>10</v>
      </c>
      <c r="D1070" s="1">
        <v>6</v>
      </c>
      <c r="V1070" s="1">
        <v>0</v>
      </c>
      <c r="W1070" s="11">
        <v>0.55312868949232585</v>
      </c>
      <c r="X1070" s="1">
        <v>12.5</v>
      </c>
      <c r="Y1070" s="1">
        <v>0.91304347826086951</v>
      </c>
      <c r="Z1070" s="1">
        <v>8</v>
      </c>
      <c r="AA1070" s="1">
        <v>0.41818181818181815</v>
      </c>
      <c r="AB1070" s="1">
        <v>10</v>
      </c>
      <c r="AC1070" s="1">
        <v>0</v>
      </c>
      <c r="AD1070" s="1">
        <v>1.5833333333333333</v>
      </c>
      <c r="AE1070" s="1">
        <v>82.100000000000023</v>
      </c>
      <c r="AF1070" s="5"/>
    </row>
    <row r="1071" spans="1:32" ht="15" customHeight="1" x14ac:dyDescent="0.2">
      <c r="A1071" t="s">
        <v>20</v>
      </c>
      <c r="B1071" s="1">
        <v>2021</v>
      </c>
      <c r="C1071" s="1">
        <v>9</v>
      </c>
      <c r="D1071" s="1">
        <v>8</v>
      </c>
      <c r="F1071" s="1"/>
      <c r="H1071" s="1"/>
      <c r="I1071" s="1"/>
      <c r="J1071" s="1"/>
      <c r="K1071" s="1"/>
      <c r="N1071" s="1"/>
      <c r="V1071" s="1">
        <v>0</v>
      </c>
      <c r="W1071" s="11">
        <v>0.55266203703703709</v>
      </c>
      <c r="X1071" s="1">
        <v>12.5</v>
      </c>
      <c r="Y1071" s="1">
        <v>0.91304347826086951</v>
      </c>
      <c r="Z1071" s="1">
        <v>8</v>
      </c>
      <c r="AA1071" s="1">
        <v>0.4107142857142857</v>
      </c>
      <c r="AB1071" s="1">
        <v>10</v>
      </c>
      <c r="AC1071" s="1">
        <v>0</v>
      </c>
      <c r="AD1071" s="1">
        <v>1.5833333333333333</v>
      </c>
      <c r="AE1071" s="1">
        <v>82.100000000000023</v>
      </c>
      <c r="AF1071" s="5"/>
    </row>
    <row r="1072" spans="1:32" ht="15" customHeight="1" x14ac:dyDescent="0.2">
      <c r="A1072" t="s">
        <v>20</v>
      </c>
      <c r="B1072" s="1">
        <v>2022</v>
      </c>
      <c r="C1072" s="1">
        <v>9</v>
      </c>
      <c r="D1072" s="1">
        <v>8</v>
      </c>
      <c r="F1072" s="1">
        <v>1</v>
      </c>
      <c r="G1072" s="1"/>
      <c r="H1072" s="1">
        <v>0</v>
      </c>
      <c r="I1072" s="1">
        <v>1</v>
      </c>
      <c r="J1072" s="1">
        <v>1</v>
      </c>
      <c r="V1072" s="1">
        <v>0</v>
      </c>
      <c r="W1072" s="11">
        <v>0.55221339387060164</v>
      </c>
      <c r="X1072" s="1">
        <v>12.5</v>
      </c>
      <c r="Y1072" s="1">
        <v>0.875</v>
      </c>
      <c r="Z1072" s="1">
        <v>6</v>
      </c>
      <c r="AA1072" s="1">
        <v>0.42105263157894735</v>
      </c>
      <c r="AB1072" s="1">
        <v>10</v>
      </c>
      <c r="AC1072" s="1">
        <v>0</v>
      </c>
      <c r="AD1072" s="1">
        <v>1.5675675675675675</v>
      </c>
      <c r="AE1072" s="1">
        <v>80.100000000000023</v>
      </c>
      <c r="AF1072" s="5"/>
    </row>
    <row r="1073" spans="1:32" ht="15" customHeight="1" x14ac:dyDescent="0.2">
      <c r="A1073" t="s">
        <v>21</v>
      </c>
      <c r="B1073" s="1">
        <v>1966</v>
      </c>
      <c r="C1073" s="1">
        <v>8</v>
      </c>
      <c r="D1073" s="1">
        <v>4</v>
      </c>
      <c r="E1073">
        <v>2</v>
      </c>
      <c r="O1073">
        <v>1</v>
      </c>
      <c r="V1073" s="1">
        <v>0.5</v>
      </c>
      <c r="W1073" s="11">
        <v>0.6428571428571429</v>
      </c>
      <c r="X1073" s="1">
        <v>15</v>
      </c>
      <c r="Y1073" s="1">
        <v>0</v>
      </c>
      <c r="Z1073" s="1">
        <v>0</v>
      </c>
      <c r="AA1073" s="1">
        <v>0</v>
      </c>
      <c r="AB1073" s="1">
        <v>0</v>
      </c>
      <c r="AC1073" s="1">
        <v>0</v>
      </c>
      <c r="AD1073" s="1">
        <v>0</v>
      </c>
      <c r="AE1073" s="1">
        <v>15.5</v>
      </c>
      <c r="AF1073" s="5"/>
    </row>
    <row r="1074" spans="1:32" ht="15" customHeight="1" x14ac:dyDescent="0.2">
      <c r="A1074" t="s">
        <v>21</v>
      </c>
      <c r="B1074" s="1">
        <v>1967</v>
      </c>
      <c r="C1074" s="1">
        <v>3</v>
      </c>
      <c r="D1074" s="1">
        <v>10</v>
      </c>
      <c r="E1074">
        <v>1</v>
      </c>
      <c r="R1074" s="1"/>
      <c r="V1074" s="1">
        <v>0</v>
      </c>
      <c r="W1074" s="11">
        <v>0.44642857142857145</v>
      </c>
      <c r="X1074" s="1">
        <v>1</v>
      </c>
      <c r="Y1074" s="1">
        <v>0</v>
      </c>
      <c r="Z1074" s="1">
        <v>0</v>
      </c>
      <c r="AA1074" s="1">
        <v>0</v>
      </c>
      <c r="AB1074" s="1">
        <v>0</v>
      </c>
      <c r="AC1074" s="1">
        <v>0</v>
      </c>
      <c r="AD1074" s="1">
        <v>0</v>
      </c>
      <c r="AE1074" s="1">
        <v>1.5</v>
      </c>
      <c r="AF1074" s="5"/>
    </row>
    <row r="1075" spans="1:32" ht="15" customHeight="1" x14ac:dyDescent="0.2">
      <c r="A1075" t="s">
        <v>21</v>
      </c>
      <c r="B1075" s="1">
        <v>1968</v>
      </c>
      <c r="C1075" s="1">
        <v>4</v>
      </c>
      <c r="D1075" s="1">
        <v>10</v>
      </c>
      <c r="V1075" s="1">
        <v>0</v>
      </c>
      <c r="W1075" s="11">
        <v>0.39285714285714285</v>
      </c>
      <c r="X1075" s="1">
        <v>0</v>
      </c>
      <c r="Y1075" s="1">
        <v>0</v>
      </c>
      <c r="Z1075" s="1">
        <v>0</v>
      </c>
      <c r="AA1075" s="1">
        <v>0</v>
      </c>
      <c r="AB1075" s="1">
        <v>0</v>
      </c>
      <c r="AC1075" s="1">
        <v>0</v>
      </c>
      <c r="AD1075" s="1">
        <v>0</v>
      </c>
      <c r="AE1075" s="1">
        <v>0.5</v>
      </c>
      <c r="AF1075" s="5"/>
    </row>
    <row r="1076" spans="1:32" ht="15" customHeight="1" x14ac:dyDescent="0.2">
      <c r="A1076" t="s">
        <v>21</v>
      </c>
      <c r="B1076" s="1">
        <v>1969</v>
      </c>
      <c r="C1076" s="1">
        <v>4</v>
      </c>
      <c r="D1076" s="1">
        <v>10</v>
      </c>
      <c r="V1076" s="1">
        <v>0</v>
      </c>
      <c r="W1076" s="11">
        <v>0.36607142857142855</v>
      </c>
      <c r="X1076" s="1">
        <v>0</v>
      </c>
      <c r="Y1076" s="1">
        <v>0</v>
      </c>
      <c r="Z1076" s="1">
        <v>0</v>
      </c>
      <c r="AA1076" s="1">
        <v>0</v>
      </c>
      <c r="AB1076" s="1">
        <v>0</v>
      </c>
      <c r="AC1076" s="1">
        <v>0</v>
      </c>
      <c r="AD1076" s="1">
        <v>0</v>
      </c>
      <c r="AE1076" s="1">
        <v>0.5</v>
      </c>
      <c r="AF1076" s="5"/>
    </row>
    <row r="1077" spans="1:32" ht="15" customHeight="1" x14ac:dyDescent="0.2">
      <c r="A1077" t="s">
        <v>21</v>
      </c>
      <c r="B1077" s="1">
        <v>1970</v>
      </c>
      <c r="C1077" s="1">
        <v>2</v>
      </c>
      <c r="D1077" s="1">
        <v>12</v>
      </c>
      <c r="R1077" s="1"/>
      <c r="V1077" s="1">
        <v>0</v>
      </c>
      <c r="W1077" s="11">
        <v>0.32142857142857145</v>
      </c>
      <c r="X1077" s="1">
        <v>0</v>
      </c>
      <c r="Y1077" s="1">
        <v>0</v>
      </c>
      <c r="Z1077" s="1">
        <v>0</v>
      </c>
      <c r="AA1077" s="1">
        <v>0</v>
      </c>
      <c r="AB1077" s="1">
        <v>0</v>
      </c>
      <c r="AC1077" s="1">
        <v>0</v>
      </c>
      <c r="AD1077" s="1">
        <v>0</v>
      </c>
      <c r="AE1077" s="1">
        <v>0.5</v>
      </c>
      <c r="AF1077" s="5"/>
    </row>
    <row r="1078" spans="1:32" ht="15" customHeight="1" x14ac:dyDescent="0.2">
      <c r="A1078" t="s">
        <v>21</v>
      </c>
      <c r="B1078" s="1">
        <v>1971</v>
      </c>
      <c r="C1078" s="1">
        <v>6</v>
      </c>
      <c r="D1078" s="1">
        <v>8</v>
      </c>
      <c r="V1078" s="1">
        <v>0</v>
      </c>
      <c r="W1078" s="11">
        <v>0.3392857142857143</v>
      </c>
      <c r="X1078" s="1">
        <v>0</v>
      </c>
      <c r="Y1078" s="1">
        <v>0</v>
      </c>
      <c r="Z1078" s="1">
        <v>0</v>
      </c>
      <c r="AA1078" s="1">
        <v>0</v>
      </c>
      <c r="AB1078" s="1">
        <v>0</v>
      </c>
      <c r="AC1078" s="1">
        <v>0</v>
      </c>
      <c r="AD1078" s="1">
        <v>0</v>
      </c>
      <c r="AE1078" s="1">
        <v>0.5</v>
      </c>
      <c r="AF1078" s="5"/>
    </row>
    <row r="1079" spans="1:32" ht="15" customHeight="1" x14ac:dyDescent="0.2">
      <c r="A1079" t="s">
        <v>21</v>
      </c>
      <c r="B1079" s="1">
        <v>1972</v>
      </c>
      <c r="C1079" s="1">
        <v>3</v>
      </c>
      <c r="D1079" s="1">
        <v>11</v>
      </c>
      <c r="V1079" s="1">
        <v>0</v>
      </c>
      <c r="W1079" s="11">
        <v>0.32142857142857145</v>
      </c>
      <c r="X1079" s="1">
        <v>0</v>
      </c>
      <c r="Y1079" s="1">
        <v>0</v>
      </c>
      <c r="Z1079" s="1">
        <v>0</v>
      </c>
      <c r="AA1079" s="1">
        <v>0</v>
      </c>
      <c r="AB1079" s="1">
        <v>0</v>
      </c>
      <c r="AC1079" s="1">
        <v>0</v>
      </c>
      <c r="AD1079" s="1">
        <v>0</v>
      </c>
      <c r="AE1079" s="1">
        <v>0.5</v>
      </c>
      <c r="AF1079" s="5"/>
    </row>
    <row r="1080" spans="1:32" ht="15" customHeight="1" x14ac:dyDescent="0.2">
      <c r="A1080" t="s">
        <v>21</v>
      </c>
      <c r="B1080" s="1">
        <v>1973</v>
      </c>
      <c r="C1080" s="1">
        <v>5</v>
      </c>
      <c r="D1080" s="1">
        <v>9</v>
      </c>
      <c r="F1080" s="1"/>
      <c r="H1080" s="1"/>
      <c r="I1080" s="1"/>
      <c r="J1080" s="1"/>
      <c r="T1080" s="1"/>
      <c r="V1080" s="1">
        <v>0</v>
      </c>
      <c r="W1080" s="11">
        <v>0.32589285714285715</v>
      </c>
      <c r="X1080" s="1">
        <v>0</v>
      </c>
      <c r="Y1080" s="1">
        <v>0</v>
      </c>
      <c r="Z1080" s="1">
        <v>0</v>
      </c>
      <c r="AA1080" s="1">
        <v>0</v>
      </c>
      <c r="AB1080" s="1">
        <v>0</v>
      </c>
      <c r="AC1080" s="1">
        <v>0</v>
      </c>
      <c r="AD1080" s="1">
        <v>0</v>
      </c>
      <c r="AE1080" s="1">
        <v>0.5</v>
      </c>
      <c r="AF1080" s="5"/>
    </row>
    <row r="1081" spans="1:32" ht="15" customHeight="1" x14ac:dyDescent="0.2">
      <c r="A1081" t="s">
        <v>21</v>
      </c>
      <c r="B1081" s="1">
        <v>1974</v>
      </c>
      <c r="C1081" s="1">
        <v>7</v>
      </c>
      <c r="D1081" s="1">
        <v>7</v>
      </c>
      <c r="R1081" s="1"/>
      <c r="V1081" s="1">
        <v>0</v>
      </c>
      <c r="W1081" s="11">
        <v>0.34523809523809523</v>
      </c>
      <c r="X1081" s="1">
        <v>0</v>
      </c>
      <c r="Y1081" s="1">
        <v>0</v>
      </c>
      <c r="Z1081" s="1">
        <v>0</v>
      </c>
      <c r="AA1081" s="1">
        <v>0</v>
      </c>
      <c r="AB1081" s="1">
        <v>0</v>
      </c>
      <c r="AC1081" s="1">
        <v>0</v>
      </c>
      <c r="AD1081" s="1">
        <v>0</v>
      </c>
      <c r="AE1081" s="1">
        <v>0.5</v>
      </c>
      <c r="AF1081" s="5"/>
    </row>
    <row r="1082" spans="1:32" ht="15" customHeight="1" x14ac:dyDescent="0.2">
      <c r="A1082" t="s">
        <v>21</v>
      </c>
      <c r="B1082" s="1">
        <v>1975</v>
      </c>
      <c r="C1082" s="1">
        <v>3</v>
      </c>
      <c r="D1082" s="1">
        <v>11</v>
      </c>
      <c r="F1082" s="1"/>
      <c r="G1082" s="1"/>
      <c r="H1082" s="1"/>
      <c r="I1082" s="1"/>
      <c r="J1082" s="1"/>
      <c r="K1082" s="1"/>
      <c r="N1082" s="1"/>
      <c r="V1082" s="1">
        <v>0</v>
      </c>
      <c r="W1082" s="11">
        <v>0.33214285714285713</v>
      </c>
      <c r="X1082" s="1">
        <v>0</v>
      </c>
      <c r="Y1082" s="1">
        <v>0</v>
      </c>
      <c r="Z1082" s="1">
        <v>0</v>
      </c>
      <c r="AA1082" s="1">
        <v>0</v>
      </c>
      <c r="AB1082" s="1">
        <v>0</v>
      </c>
      <c r="AC1082" s="1">
        <v>0</v>
      </c>
      <c r="AD1082" s="1">
        <v>0</v>
      </c>
      <c r="AE1082" s="1">
        <v>0.5</v>
      </c>
      <c r="AF1082" s="5"/>
    </row>
    <row r="1083" spans="1:32" ht="15" customHeight="1" x14ac:dyDescent="0.2">
      <c r="A1083" t="s">
        <v>21</v>
      </c>
      <c r="B1083" s="1">
        <v>1976</v>
      </c>
      <c r="C1083" s="1">
        <v>11</v>
      </c>
      <c r="D1083" s="1">
        <v>3</v>
      </c>
      <c r="F1083" s="1">
        <v>1</v>
      </c>
      <c r="G1083" s="1"/>
      <c r="H1083" s="1">
        <v>0</v>
      </c>
      <c r="I1083" s="1">
        <v>1</v>
      </c>
      <c r="J1083" s="1">
        <v>2</v>
      </c>
      <c r="S1083">
        <v>1</v>
      </c>
      <c r="V1083" s="1">
        <v>0.1</v>
      </c>
      <c r="W1083" s="11">
        <v>0.37337662337662336</v>
      </c>
      <c r="X1083" s="1">
        <v>0</v>
      </c>
      <c r="Y1083" s="1">
        <v>0</v>
      </c>
      <c r="Z1083" s="1">
        <v>0</v>
      </c>
      <c r="AA1083" s="1">
        <v>9.0909090909090912E-2</v>
      </c>
      <c r="AB1083" s="1">
        <v>0</v>
      </c>
      <c r="AC1083" s="1">
        <v>0</v>
      </c>
      <c r="AD1083" s="1">
        <v>2</v>
      </c>
      <c r="AE1083" s="1">
        <v>0.6</v>
      </c>
      <c r="AF1083" s="5"/>
    </row>
    <row r="1084" spans="1:32" ht="15" customHeight="1" x14ac:dyDescent="0.2">
      <c r="A1084" t="s">
        <v>21</v>
      </c>
      <c r="B1084" s="1">
        <v>1977</v>
      </c>
      <c r="C1084" s="1">
        <v>9</v>
      </c>
      <c r="D1084" s="1">
        <v>5</v>
      </c>
      <c r="F1084" s="1"/>
      <c r="H1084" s="1"/>
      <c r="I1084" s="1"/>
      <c r="J1084" s="1"/>
      <c r="V1084" s="1">
        <v>0</v>
      </c>
      <c r="W1084" s="11">
        <v>0.39583333333333331</v>
      </c>
      <c r="X1084" s="1">
        <v>0</v>
      </c>
      <c r="Y1084" s="1">
        <v>0</v>
      </c>
      <c r="Z1084" s="1">
        <v>0</v>
      </c>
      <c r="AA1084" s="1">
        <v>8.3333333333333329E-2</v>
      </c>
      <c r="AB1084" s="1">
        <v>0</v>
      </c>
      <c r="AC1084" s="1">
        <v>0</v>
      </c>
      <c r="AD1084" s="1">
        <v>2</v>
      </c>
      <c r="AE1084" s="1">
        <v>0.6</v>
      </c>
      <c r="AF1084" s="5"/>
    </row>
    <row r="1085" spans="1:32" ht="15" customHeight="1" x14ac:dyDescent="0.2">
      <c r="A1085" t="s">
        <v>21</v>
      </c>
      <c r="B1085" s="1">
        <v>1978</v>
      </c>
      <c r="C1085" s="1">
        <v>11</v>
      </c>
      <c r="D1085" s="1">
        <v>5</v>
      </c>
      <c r="F1085">
        <v>1</v>
      </c>
      <c r="G1085">
        <v>1</v>
      </c>
      <c r="H1085">
        <v>0</v>
      </c>
      <c r="I1085">
        <v>1</v>
      </c>
      <c r="J1085">
        <v>2</v>
      </c>
      <c r="V1085" s="1">
        <v>0.1</v>
      </c>
      <c r="W1085" s="11">
        <v>0.42119565217391303</v>
      </c>
      <c r="X1085" s="1">
        <v>1</v>
      </c>
      <c r="Y1085" s="1">
        <v>0</v>
      </c>
      <c r="Z1085" s="1">
        <v>0</v>
      </c>
      <c r="AA1085" s="1">
        <v>0.15384615384615385</v>
      </c>
      <c r="AB1085" s="1">
        <v>0</v>
      </c>
      <c r="AC1085" s="1">
        <v>0</v>
      </c>
      <c r="AD1085" s="1">
        <v>1.3333333333333333</v>
      </c>
      <c r="AE1085" s="1">
        <v>1.7</v>
      </c>
      <c r="AF1085" s="5"/>
    </row>
    <row r="1086" spans="1:32" ht="15" customHeight="1" x14ac:dyDescent="0.2">
      <c r="A1086" t="s">
        <v>21</v>
      </c>
      <c r="B1086" s="1">
        <v>1979</v>
      </c>
      <c r="C1086" s="1">
        <v>9</v>
      </c>
      <c r="D1086" s="1">
        <v>7</v>
      </c>
      <c r="V1086" s="1">
        <v>0</v>
      </c>
      <c r="W1086" s="11">
        <v>0.4325</v>
      </c>
      <c r="X1086" s="1">
        <v>1</v>
      </c>
      <c r="Y1086" s="1">
        <v>0</v>
      </c>
      <c r="Z1086" s="1">
        <v>0</v>
      </c>
      <c r="AA1086" s="1">
        <v>0.14285714285714285</v>
      </c>
      <c r="AB1086" s="1">
        <v>0</v>
      </c>
      <c r="AC1086" s="1">
        <v>0</v>
      </c>
      <c r="AD1086" s="1">
        <v>1.3333333333333333</v>
      </c>
      <c r="AE1086" s="1">
        <v>1.7</v>
      </c>
      <c r="AF1086" s="5"/>
    </row>
    <row r="1087" spans="1:32" ht="15" customHeight="1" x14ac:dyDescent="0.2">
      <c r="A1087" t="s">
        <v>21</v>
      </c>
      <c r="B1087" s="1">
        <v>1980</v>
      </c>
      <c r="C1087" s="1">
        <v>10</v>
      </c>
      <c r="D1087" s="1">
        <v>6</v>
      </c>
      <c r="F1087" s="1"/>
      <c r="G1087" s="1"/>
      <c r="H1087" s="1"/>
      <c r="I1087" s="1"/>
      <c r="J1087" s="1"/>
      <c r="K1087" s="1"/>
      <c r="M1087" s="1"/>
      <c r="V1087" s="1">
        <v>0</v>
      </c>
      <c r="W1087" s="11">
        <v>0.44675925925925924</v>
      </c>
      <c r="X1087" s="1">
        <v>1</v>
      </c>
      <c r="Y1087" s="1">
        <v>0</v>
      </c>
      <c r="Z1087" s="1">
        <v>0</v>
      </c>
      <c r="AA1087" s="1">
        <v>0.13333333333333333</v>
      </c>
      <c r="AB1087" s="1">
        <v>0</v>
      </c>
      <c r="AC1087" s="1">
        <v>0</v>
      </c>
      <c r="AD1087" s="1">
        <v>1.3333333333333333</v>
      </c>
      <c r="AE1087" s="1">
        <v>1.7</v>
      </c>
      <c r="AF1087" s="5"/>
    </row>
    <row r="1088" spans="1:32" ht="15" customHeight="1" x14ac:dyDescent="0.2">
      <c r="A1088" t="s">
        <v>21</v>
      </c>
      <c r="B1088" s="1">
        <v>1981</v>
      </c>
      <c r="C1088" s="1">
        <v>2</v>
      </c>
      <c r="D1088" s="1">
        <v>14</v>
      </c>
      <c r="V1088" s="1">
        <v>0</v>
      </c>
      <c r="W1088" s="11">
        <v>0.42456896551724138</v>
      </c>
      <c r="X1088" s="1">
        <v>1</v>
      </c>
      <c r="Y1088" s="1">
        <v>0</v>
      </c>
      <c r="Z1088" s="1">
        <v>0</v>
      </c>
      <c r="AA1088" s="1">
        <v>0.125</v>
      </c>
      <c r="AB1088" s="1">
        <v>0</v>
      </c>
      <c r="AC1088" s="1">
        <v>0</v>
      </c>
      <c r="AD1088" s="1">
        <v>1.3333333333333333</v>
      </c>
      <c r="AE1088" s="1">
        <v>1.7</v>
      </c>
      <c r="AF1088" s="5"/>
    </row>
    <row r="1089" spans="1:32" ht="15" customHeight="1" x14ac:dyDescent="0.2">
      <c r="A1089" t="s">
        <v>21</v>
      </c>
      <c r="B1089" s="1">
        <v>1982</v>
      </c>
      <c r="C1089" s="1">
        <v>5</v>
      </c>
      <c r="D1089" s="1">
        <v>4</v>
      </c>
      <c r="F1089" s="1">
        <v>1</v>
      </c>
      <c r="G1089" s="1"/>
      <c r="H1089" s="1">
        <v>0</v>
      </c>
      <c r="I1089" s="1">
        <v>1</v>
      </c>
      <c r="J1089" s="1">
        <v>1</v>
      </c>
      <c r="K1089" s="1"/>
      <c r="M1089" s="1"/>
      <c r="T1089" s="1"/>
      <c r="V1089" s="1">
        <v>0</v>
      </c>
      <c r="W1089" s="11">
        <v>0.42946058091286304</v>
      </c>
      <c r="X1089" s="1">
        <v>1</v>
      </c>
      <c r="Y1089" s="1">
        <v>0</v>
      </c>
      <c r="Z1089" s="1">
        <v>0</v>
      </c>
      <c r="AA1089" s="1">
        <v>0.17647058823529413</v>
      </c>
      <c r="AB1089" s="1">
        <v>0</v>
      </c>
      <c r="AC1089" s="1">
        <v>0</v>
      </c>
      <c r="AD1089" s="1">
        <v>1.25</v>
      </c>
      <c r="AE1089" s="1">
        <v>1.7</v>
      </c>
      <c r="AF1089" s="5"/>
    </row>
    <row r="1090" spans="1:32" ht="15" customHeight="1" x14ac:dyDescent="0.2">
      <c r="A1090" t="s">
        <v>21</v>
      </c>
      <c r="B1090" s="1">
        <v>1983</v>
      </c>
      <c r="C1090" s="1">
        <v>8</v>
      </c>
      <c r="D1090" s="1">
        <v>8</v>
      </c>
      <c r="F1090" s="1"/>
      <c r="G1090" s="1"/>
      <c r="H1090" s="1"/>
      <c r="I1090" s="1"/>
      <c r="J1090" s="1"/>
      <c r="K1090" s="1"/>
      <c r="M1090" s="1"/>
      <c r="V1090" s="1">
        <v>0</v>
      </c>
      <c r="W1090" s="11">
        <v>0.43385214007782102</v>
      </c>
      <c r="X1090" s="1">
        <v>1</v>
      </c>
      <c r="Y1090" s="1">
        <v>0</v>
      </c>
      <c r="Z1090" s="1">
        <v>0</v>
      </c>
      <c r="AA1090" s="1">
        <v>0.16666666666666666</v>
      </c>
      <c r="AB1090" s="1">
        <v>0</v>
      </c>
      <c r="AC1090" s="1">
        <v>0</v>
      </c>
      <c r="AD1090" s="1">
        <v>1.25</v>
      </c>
      <c r="AE1090" s="1">
        <v>1.7</v>
      </c>
      <c r="AF1090" s="5"/>
    </row>
    <row r="1091" spans="1:32" ht="15" customHeight="1" x14ac:dyDescent="0.2">
      <c r="A1091" t="s">
        <v>21</v>
      </c>
      <c r="B1091" s="1">
        <v>1984</v>
      </c>
      <c r="C1091" s="1">
        <v>9</v>
      </c>
      <c r="D1091" s="1">
        <v>7</v>
      </c>
      <c r="F1091" s="1"/>
      <c r="G1091" s="1"/>
      <c r="H1091" s="1"/>
      <c r="I1091" s="1"/>
      <c r="J1091" s="1"/>
      <c r="U1091" s="1"/>
      <c r="V1091" s="1">
        <v>0</v>
      </c>
      <c r="W1091" s="11">
        <v>0.44139194139194138</v>
      </c>
      <c r="X1091" s="1">
        <v>1</v>
      </c>
      <c r="Y1091" s="1">
        <v>0</v>
      </c>
      <c r="Z1091" s="1">
        <v>0</v>
      </c>
      <c r="AA1091" s="1">
        <v>0.15789473684210525</v>
      </c>
      <c r="AB1091" s="1">
        <v>0</v>
      </c>
      <c r="AC1091" s="1">
        <v>0</v>
      </c>
      <c r="AD1091" s="1">
        <v>1.25</v>
      </c>
      <c r="AE1091" s="1">
        <v>1.7</v>
      </c>
      <c r="AF1091" s="5"/>
    </row>
    <row r="1092" spans="1:32" ht="15" customHeight="1" x14ac:dyDescent="0.2">
      <c r="A1092" t="s">
        <v>21</v>
      </c>
      <c r="B1092" s="1">
        <v>1985</v>
      </c>
      <c r="C1092" s="1">
        <v>11</v>
      </c>
      <c r="D1092" s="1">
        <v>5</v>
      </c>
      <c r="F1092" s="1">
        <v>1</v>
      </c>
      <c r="G1092" s="1"/>
      <c r="H1092" s="1">
        <v>3</v>
      </c>
      <c r="I1092" s="1">
        <v>1</v>
      </c>
      <c r="J1092" s="1">
        <v>4</v>
      </c>
      <c r="K1092">
        <v>1</v>
      </c>
      <c r="L1092" s="1"/>
      <c r="N1092">
        <v>1</v>
      </c>
      <c r="V1092" s="1">
        <v>6</v>
      </c>
      <c r="W1092" s="11">
        <v>0.45501730103806226</v>
      </c>
      <c r="X1092" s="1">
        <v>4</v>
      </c>
      <c r="Y1092" s="1">
        <v>0.75</v>
      </c>
      <c r="Z1092" s="1">
        <v>6</v>
      </c>
      <c r="AA1092" s="1">
        <v>0.2</v>
      </c>
      <c r="AB1092" s="1">
        <v>1</v>
      </c>
      <c r="AC1092" s="1">
        <v>0</v>
      </c>
      <c r="AD1092" s="1">
        <v>2</v>
      </c>
      <c r="AE1092" s="1">
        <v>17.7</v>
      </c>
      <c r="AF1092" s="5"/>
    </row>
    <row r="1093" spans="1:32" ht="15" customHeight="1" x14ac:dyDescent="0.2">
      <c r="A1093" t="s">
        <v>21</v>
      </c>
      <c r="B1093" s="1">
        <v>1986</v>
      </c>
      <c r="C1093" s="1">
        <v>11</v>
      </c>
      <c r="D1093" s="1">
        <v>5</v>
      </c>
      <c r="F1093" s="1">
        <v>1</v>
      </c>
      <c r="G1093" s="1">
        <v>1</v>
      </c>
      <c r="H1093" s="1">
        <v>0</v>
      </c>
      <c r="I1093" s="1">
        <v>1</v>
      </c>
      <c r="J1093" s="1">
        <v>2</v>
      </c>
      <c r="K1093" s="1"/>
      <c r="N1093" s="1"/>
      <c r="O1093" s="1"/>
      <c r="P1093" s="1"/>
      <c r="T1093" s="1"/>
      <c r="V1093" s="1">
        <v>0.1</v>
      </c>
      <c r="W1093" s="11">
        <v>0.46721311475409838</v>
      </c>
      <c r="X1093" s="1">
        <v>4</v>
      </c>
      <c r="Y1093" s="1">
        <v>0.6</v>
      </c>
      <c r="Z1093" s="1">
        <v>4</v>
      </c>
      <c r="AA1093" s="1">
        <v>0.23809523809523808</v>
      </c>
      <c r="AB1093" s="1">
        <v>1</v>
      </c>
      <c r="AC1093" s="1">
        <v>0</v>
      </c>
      <c r="AD1093" s="1">
        <v>1.7142857142857142</v>
      </c>
      <c r="AE1093" s="1">
        <v>15.8</v>
      </c>
      <c r="AF1093" s="5"/>
    </row>
    <row r="1094" spans="1:32" ht="15" customHeight="1" x14ac:dyDescent="0.2">
      <c r="A1094" t="s">
        <v>21</v>
      </c>
      <c r="B1094" s="1">
        <v>1987</v>
      </c>
      <c r="C1094" s="1">
        <v>8</v>
      </c>
      <c r="D1094" s="1">
        <v>7</v>
      </c>
      <c r="S1094" s="1"/>
      <c r="V1094" s="1">
        <v>0</v>
      </c>
      <c r="W1094" s="11">
        <v>0.47031250000000002</v>
      </c>
      <c r="X1094" s="1">
        <v>4</v>
      </c>
      <c r="Y1094" s="1">
        <v>0.6</v>
      </c>
      <c r="Z1094" s="1">
        <v>4</v>
      </c>
      <c r="AA1094" s="1">
        <v>0.22727272727272727</v>
      </c>
      <c r="AB1094" s="1">
        <v>1</v>
      </c>
      <c r="AC1094" s="1">
        <v>0</v>
      </c>
      <c r="AD1094" s="1">
        <v>1.7142857142857142</v>
      </c>
      <c r="AE1094" s="1">
        <v>15.8</v>
      </c>
      <c r="AF1094" s="5"/>
    </row>
    <row r="1095" spans="1:32" ht="15" customHeight="1" x14ac:dyDescent="0.2">
      <c r="A1095" t="s">
        <v>21</v>
      </c>
      <c r="B1095" s="1">
        <v>1988</v>
      </c>
      <c r="C1095" s="1">
        <v>9</v>
      </c>
      <c r="D1095" s="1">
        <v>7</v>
      </c>
      <c r="F1095" s="1"/>
      <c r="G1095" s="1"/>
      <c r="H1095" s="1"/>
      <c r="I1095" s="1"/>
      <c r="J1095" s="1"/>
      <c r="R1095">
        <v>1</v>
      </c>
      <c r="U1095" s="1"/>
      <c r="V1095" s="1">
        <v>0.1</v>
      </c>
      <c r="W1095" s="11">
        <v>0.47470238095238093</v>
      </c>
      <c r="X1095" s="1">
        <v>4</v>
      </c>
      <c r="Y1095" s="1">
        <v>0.6</v>
      </c>
      <c r="Z1095" s="1">
        <v>4</v>
      </c>
      <c r="AA1095" s="1">
        <v>0.21739130434782608</v>
      </c>
      <c r="AB1095" s="1">
        <v>1</v>
      </c>
      <c r="AC1095" s="1">
        <v>0</v>
      </c>
      <c r="AD1095" s="1">
        <v>1.7142857142857142</v>
      </c>
      <c r="AE1095" s="1">
        <v>15.899999999999999</v>
      </c>
      <c r="AF1095" s="5"/>
    </row>
    <row r="1096" spans="1:32" ht="15" customHeight="1" x14ac:dyDescent="0.2">
      <c r="A1096" t="s">
        <v>21</v>
      </c>
      <c r="B1096" s="1">
        <v>1989</v>
      </c>
      <c r="C1096" s="1">
        <v>5</v>
      </c>
      <c r="D1096" s="1">
        <v>11</v>
      </c>
      <c r="F1096" s="1"/>
      <c r="G1096" s="1"/>
      <c r="H1096" s="1"/>
      <c r="I1096" s="1"/>
      <c r="J1096" s="1"/>
      <c r="O1096" s="1"/>
      <c r="P1096" s="1"/>
      <c r="T1096" s="1"/>
      <c r="V1096" s="1">
        <v>0</v>
      </c>
      <c r="W1096" s="11">
        <v>0.46732954545454547</v>
      </c>
      <c r="X1096" s="1">
        <v>4</v>
      </c>
      <c r="Y1096" s="1">
        <v>0.6</v>
      </c>
      <c r="Z1096" s="1">
        <v>4</v>
      </c>
      <c r="AA1096" s="1">
        <v>0.20833333333333334</v>
      </c>
      <c r="AB1096" s="1">
        <v>1</v>
      </c>
      <c r="AC1096" s="1">
        <v>0</v>
      </c>
      <c r="AD1096" s="1">
        <v>1.7142857142857142</v>
      </c>
      <c r="AE1096" s="1">
        <v>15.899999999999999</v>
      </c>
      <c r="AF1096" s="5"/>
    </row>
    <row r="1097" spans="1:32" ht="15" customHeight="1" x14ac:dyDescent="0.2">
      <c r="A1097" t="s">
        <v>21</v>
      </c>
      <c r="B1097" s="1">
        <v>1990</v>
      </c>
      <c r="C1097" s="1">
        <v>1</v>
      </c>
      <c r="D1097" s="1">
        <v>15</v>
      </c>
      <c r="F1097" s="1"/>
      <c r="G1097" s="1"/>
      <c r="H1097" s="1"/>
      <c r="I1097" s="1"/>
      <c r="J1097" s="1"/>
      <c r="K1097" s="1"/>
      <c r="N1097" s="1"/>
      <c r="V1097" s="1">
        <v>0</v>
      </c>
      <c r="W1097" s="11">
        <v>0.44972826086956524</v>
      </c>
      <c r="X1097" s="1">
        <v>1</v>
      </c>
      <c r="Y1097" s="1">
        <v>0.6</v>
      </c>
      <c r="Z1097" s="1">
        <v>4</v>
      </c>
      <c r="AA1097" s="1">
        <v>0.2</v>
      </c>
      <c r="AB1097" s="1">
        <v>1</v>
      </c>
      <c r="AC1097" s="1">
        <v>0</v>
      </c>
      <c r="AD1097" s="1">
        <v>1.7142857142857142</v>
      </c>
      <c r="AE1097" s="1">
        <v>12.899999999999999</v>
      </c>
      <c r="AF1097" s="5"/>
    </row>
    <row r="1098" spans="1:32" ht="15" customHeight="1" x14ac:dyDescent="0.2">
      <c r="A1098" t="s">
        <v>21</v>
      </c>
      <c r="B1098" s="1">
        <v>1991</v>
      </c>
      <c r="C1098" s="1">
        <v>6</v>
      </c>
      <c r="D1098" s="1">
        <v>10</v>
      </c>
      <c r="F1098" s="1"/>
      <c r="G1098" s="1"/>
      <c r="H1098" s="1"/>
      <c r="I1098" s="1"/>
      <c r="J1098" s="1"/>
      <c r="L1098" s="1"/>
      <c r="R1098">
        <v>1</v>
      </c>
      <c r="V1098" s="1">
        <v>0.1</v>
      </c>
      <c r="W1098" s="11">
        <v>0.44661458333333331</v>
      </c>
      <c r="X1098" s="1">
        <v>1</v>
      </c>
      <c r="Y1098" s="1">
        <v>0.6</v>
      </c>
      <c r="Z1098" s="1">
        <v>4</v>
      </c>
      <c r="AA1098" s="1">
        <v>0.19230769230769232</v>
      </c>
      <c r="AB1098" s="1">
        <v>0</v>
      </c>
      <c r="AC1098" s="1">
        <v>0</v>
      </c>
      <c r="AD1098" s="1">
        <v>1.7142857142857142</v>
      </c>
      <c r="AE1098" s="1">
        <v>12</v>
      </c>
      <c r="AF1098" s="5"/>
    </row>
    <row r="1099" spans="1:32" ht="15" customHeight="1" x14ac:dyDescent="0.2">
      <c r="A1099" t="s">
        <v>21</v>
      </c>
      <c r="B1099" s="1">
        <v>1992</v>
      </c>
      <c r="C1099" s="1">
        <v>2</v>
      </c>
      <c r="D1099" s="1">
        <v>14</v>
      </c>
      <c r="F1099" s="1"/>
      <c r="G1099" s="1"/>
      <c r="H1099" s="1"/>
      <c r="I1099" s="1"/>
      <c r="J1099" s="1"/>
      <c r="L1099" s="1"/>
      <c r="V1099" s="1">
        <v>0</v>
      </c>
      <c r="W1099" s="11">
        <v>0.43375000000000002</v>
      </c>
      <c r="X1099" s="1">
        <v>1</v>
      </c>
      <c r="Y1099" s="1">
        <v>0.6</v>
      </c>
      <c r="Z1099" s="1">
        <v>4</v>
      </c>
      <c r="AA1099" s="1">
        <v>0.18518518518518517</v>
      </c>
      <c r="AB1099" s="1">
        <v>0</v>
      </c>
      <c r="AC1099" s="1">
        <v>0</v>
      </c>
      <c r="AD1099" s="1">
        <v>1.7142857142857142</v>
      </c>
      <c r="AE1099" s="1">
        <v>12</v>
      </c>
      <c r="AF1099" s="5"/>
    </row>
    <row r="1100" spans="1:32" ht="15" customHeight="1" x14ac:dyDescent="0.2">
      <c r="A1100" t="s">
        <v>21</v>
      </c>
      <c r="B1100" s="1">
        <v>1993</v>
      </c>
      <c r="C1100" s="1">
        <v>5</v>
      </c>
      <c r="D1100" s="1">
        <v>11</v>
      </c>
      <c r="F1100" s="1"/>
      <c r="G1100" s="1"/>
      <c r="H1100" s="1"/>
      <c r="I1100" s="1"/>
      <c r="J1100" s="1"/>
      <c r="K1100" s="1"/>
      <c r="M1100" s="1"/>
      <c r="U1100" s="1"/>
      <c r="V1100" s="1">
        <v>0</v>
      </c>
      <c r="W1100" s="11">
        <v>0.42908653846153844</v>
      </c>
      <c r="X1100" s="1">
        <v>1</v>
      </c>
      <c r="Y1100" s="1">
        <v>0.6</v>
      </c>
      <c r="Z1100" s="1">
        <v>4</v>
      </c>
      <c r="AA1100" s="1">
        <v>0.17857142857142858</v>
      </c>
      <c r="AB1100" s="1">
        <v>0</v>
      </c>
      <c r="AC1100" s="1">
        <v>0</v>
      </c>
      <c r="AD1100" s="1">
        <v>1.7142857142857142</v>
      </c>
      <c r="AE1100" s="1">
        <v>12</v>
      </c>
      <c r="AF1100" s="5"/>
    </row>
    <row r="1101" spans="1:32" ht="15" customHeight="1" x14ac:dyDescent="0.2">
      <c r="A1101" t="s">
        <v>21</v>
      </c>
      <c r="B1101" s="1">
        <v>1994</v>
      </c>
      <c r="C1101" s="1">
        <v>10</v>
      </c>
      <c r="D1101" s="1">
        <v>6</v>
      </c>
      <c r="F1101" s="1">
        <v>1</v>
      </c>
      <c r="G1101" s="1"/>
      <c r="H1101" s="1">
        <v>0</v>
      </c>
      <c r="I1101" s="1">
        <v>1</v>
      </c>
      <c r="J1101" s="1">
        <v>1</v>
      </c>
      <c r="L1101" s="1"/>
      <c r="T1101">
        <v>1</v>
      </c>
      <c r="V1101" s="1">
        <v>0.1</v>
      </c>
      <c r="W1101" s="11">
        <v>0.43634259259259262</v>
      </c>
      <c r="X1101" s="1">
        <v>1</v>
      </c>
      <c r="Y1101" s="1">
        <v>0.5</v>
      </c>
      <c r="Z1101" s="1">
        <v>3</v>
      </c>
      <c r="AA1101" s="1">
        <v>0.20689655172413793</v>
      </c>
      <c r="AB1101" s="1">
        <v>1</v>
      </c>
      <c r="AC1101" s="1">
        <v>0</v>
      </c>
      <c r="AD1101" s="1">
        <v>1.625</v>
      </c>
      <c r="AE1101" s="1">
        <v>12.099999999999998</v>
      </c>
      <c r="AF1101" s="5"/>
    </row>
    <row r="1102" spans="1:32" ht="15" customHeight="1" x14ac:dyDescent="0.2">
      <c r="A1102" t="s">
        <v>21</v>
      </c>
      <c r="B1102" s="1">
        <v>1995</v>
      </c>
      <c r="C1102" s="1">
        <v>6</v>
      </c>
      <c r="D1102" s="1">
        <v>10</v>
      </c>
      <c r="F1102" s="1"/>
      <c r="G1102" s="1"/>
      <c r="H1102" s="1"/>
      <c r="I1102" s="1"/>
      <c r="J1102" s="1"/>
      <c r="K1102" s="1"/>
      <c r="M1102" s="1"/>
      <c r="R1102">
        <v>1</v>
      </c>
      <c r="V1102" s="1">
        <v>0.1</v>
      </c>
      <c r="W1102" s="11">
        <v>0.4341517857142857</v>
      </c>
      <c r="X1102" s="1">
        <v>1</v>
      </c>
      <c r="Y1102" s="1">
        <v>0.5</v>
      </c>
      <c r="Z1102" s="1">
        <v>3</v>
      </c>
      <c r="AA1102" s="1">
        <v>0.2</v>
      </c>
      <c r="AB1102" s="1">
        <v>1</v>
      </c>
      <c r="AC1102" s="1">
        <v>0</v>
      </c>
      <c r="AD1102" s="1">
        <v>1.625</v>
      </c>
      <c r="AE1102" s="1">
        <v>12.2</v>
      </c>
      <c r="AF1102" s="5"/>
    </row>
    <row r="1103" spans="1:32" ht="15" customHeight="1" x14ac:dyDescent="0.2">
      <c r="A1103" t="s">
        <v>21</v>
      </c>
      <c r="B1103" s="1">
        <v>1996</v>
      </c>
      <c r="C1103" s="1">
        <v>11</v>
      </c>
      <c r="D1103" s="1">
        <v>5</v>
      </c>
      <c r="F1103" s="1">
        <v>1</v>
      </c>
      <c r="G1103" s="1">
        <v>1</v>
      </c>
      <c r="H1103" s="1">
        <v>2</v>
      </c>
      <c r="I1103" s="1">
        <v>1</v>
      </c>
      <c r="J1103" s="1">
        <v>4</v>
      </c>
      <c r="K1103" s="1">
        <v>1</v>
      </c>
      <c r="N1103" s="1">
        <v>1</v>
      </c>
      <c r="O1103" s="1"/>
      <c r="V1103" s="1">
        <v>5.6</v>
      </c>
      <c r="W1103" s="11">
        <v>0.44288793103448276</v>
      </c>
      <c r="X1103" s="1">
        <v>1</v>
      </c>
      <c r="Y1103" s="1">
        <v>0.7142857142857143</v>
      </c>
      <c r="Z1103" s="1">
        <v>4</v>
      </c>
      <c r="AA1103" s="1">
        <v>0.22580645161290322</v>
      </c>
      <c r="AB1103" s="1">
        <v>1</v>
      </c>
      <c r="AC1103" s="1">
        <v>0</v>
      </c>
      <c r="AD1103" s="1">
        <v>1.8</v>
      </c>
      <c r="AE1103" s="1">
        <v>18.799999999999997</v>
      </c>
      <c r="AF1103" s="5"/>
    </row>
    <row r="1104" spans="1:32" ht="15" customHeight="1" x14ac:dyDescent="0.2">
      <c r="A1104" t="s">
        <v>21</v>
      </c>
      <c r="B1104" s="1">
        <v>1997</v>
      </c>
      <c r="C1104" s="1">
        <v>10</v>
      </c>
      <c r="D1104" s="1">
        <v>6</v>
      </c>
      <c r="F1104" s="1">
        <v>1</v>
      </c>
      <c r="G1104" s="1">
        <v>1</v>
      </c>
      <c r="H1104" s="1">
        <v>1</v>
      </c>
      <c r="I1104" s="1">
        <v>1</v>
      </c>
      <c r="J1104" s="1">
        <v>2</v>
      </c>
      <c r="K1104" s="1"/>
      <c r="M1104" s="1"/>
      <c r="V1104" s="1">
        <v>0.6</v>
      </c>
      <c r="W1104" s="11">
        <v>0.44895833333333335</v>
      </c>
      <c r="X1104" s="1">
        <v>1</v>
      </c>
      <c r="Y1104" s="1">
        <v>0.75</v>
      </c>
      <c r="Z1104" s="1">
        <v>6</v>
      </c>
      <c r="AA1104" s="1">
        <v>0.25</v>
      </c>
      <c r="AB1104" s="1">
        <v>3</v>
      </c>
      <c r="AC1104" s="1">
        <v>0</v>
      </c>
      <c r="AD1104" s="1">
        <v>1.6666666666666667</v>
      </c>
      <c r="AE1104" s="1">
        <v>23.4</v>
      </c>
      <c r="AF1104" s="5"/>
    </row>
    <row r="1105" spans="1:32" ht="15" customHeight="1" x14ac:dyDescent="0.2">
      <c r="A1105" t="s">
        <v>21</v>
      </c>
      <c r="B1105" s="1">
        <v>1998</v>
      </c>
      <c r="C1105" s="1">
        <v>9</v>
      </c>
      <c r="D1105" s="1">
        <v>7</v>
      </c>
      <c r="F1105" s="1">
        <v>1</v>
      </c>
      <c r="G1105" s="1"/>
      <c r="H1105" s="1">
        <v>0</v>
      </c>
      <c r="I1105" s="1">
        <v>1</v>
      </c>
      <c r="J1105" s="1">
        <v>1</v>
      </c>
      <c r="Q1105" s="1"/>
      <c r="V1105" s="1">
        <v>0</v>
      </c>
      <c r="W1105" s="11">
        <v>0.4526209677419355</v>
      </c>
      <c r="X1105" s="1">
        <v>4</v>
      </c>
      <c r="Y1105" s="1">
        <v>0.66666666666666663</v>
      </c>
      <c r="Z1105" s="1">
        <v>4</v>
      </c>
      <c r="AA1105" s="1">
        <v>0.27272727272727271</v>
      </c>
      <c r="AB1105" s="1">
        <v>3</v>
      </c>
      <c r="AC1105" s="1">
        <v>0</v>
      </c>
      <c r="AD1105" s="1">
        <v>1.6153846153846154</v>
      </c>
      <c r="AE1105" s="1">
        <v>24.4</v>
      </c>
      <c r="AF1105" s="5"/>
    </row>
    <row r="1106" spans="1:32" ht="15" customHeight="1" x14ac:dyDescent="0.2">
      <c r="A1106" t="s">
        <v>21</v>
      </c>
      <c r="B1106" s="1">
        <v>1999</v>
      </c>
      <c r="C1106" s="1">
        <v>8</v>
      </c>
      <c r="D1106" s="1">
        <v>8</v>
      </c>
      <c r="V1106" s="1">
        <v>0</v>
      </c>
      <c r="W1106" s="11">
        <v>0.4541015625</v>
      </c>
      <c r="X1106" s="1">
        <v>4</v>
      </c>
      <c r="Y1106" s="1">
        <v>0.66666666666666663</v>
      </c>
      <c r="Z1106" s="1">
        <v>4</v>
      </c>
      <c r="AA1106" s="1">
        <v>0.26470588235294118</v>
      </c>
      <c r="AB1106" s="1">
        <v>3</v>
      </c>
      <c r="AC1106" s="1">
        <v>0</v>
      </c>
      <c r="AD1106" s="1">
        <v>1.6153846153846154</v>
      </c>
      <c r="AE1106" s="1">
        <v>24.4</v>
      </c>
      <c r="AF1106" s="5"/>
    </row>
    <row r="1107" spans="1:32" ht="15" customHeight="1" x14ac:dyDescent="0.2">
      <c r="A1107" t="s">
        <v>21</v>
      </c>
      <c r="B1107" s="1">
        <v>2000</v>
      </c>
      <c r="C1107" s="1">
        <v>5</v>
      </c>
      <c r="D1107" s="1">
        <v>11</v>
      </c>
      <c r="F1107" s="1"/>
      <c r="H1107" s="1"/>
      <c r="I1107" s="1"/>
      <c r="J1107" s="1"/>
      <c r="V1107" s="1">
        <v>0</v>
      </c>
      <c r="W1107" s="11">
        <v>0.44981060606060608</v>
      </c>
      <c r="X1107" s="1">
        <v>1</v>
      </c>
      <c r="Y1107" s="1">
        <v>0.66666666666666663</v>
      </c>
      <c r="Z1107" s="1">
        <v>4</v>
      </c>
      <c r="AA1107" s="1">
        <v>0.25714285714285712</v>
      </c>
      <c r="AB1107" s="1">
        <v>3</v>
      </c>
      <c r="AC1107" s="1">
        <v>0</v>
      </c>
      <c r="AD1107" s="10">
        <v>1.6153846153846154</v>
      </c>
      <c r="AE1107" s="1">
        <v>21.4</v>
      </c>
      <c r="AF1107" s="5"/>
    </row>
    <row r="1108" spans="1:32" ht="15" customHeight="1" x14ac:dyDescent="0.2">
      <c r="A1108" t="s">
        <v>21</v>
      </c>
      <c r="B1108" s="1">
        <v>2001</v>
      </c>
      <c r="C1108" s="1">
        <v>11</v>
      </c>
      <c r="D1108" s="1">
        <v>5</v>
      </c>
      <c r="F1108">
        <v>1</v>
      </c>
      <c r="G1108">
        <v>1</v>
      </c>
      <c r="H1108">
        <v>3</v>
      </c>
      <c r="I1108">
        <v>0</v>
      </c>
      <c r="J1108">
        <v>4</v>
      </c>
      <c r="K1108">
        <v>1</v>
      </c>
      <c r="M1108">
        <v>1</v>
      </c>
      <c r="V1108" s="1">
        <v>12.6</v>
      </c>
      <c r="W1108" s="11">
        <v>0.45680147058823528</v>
      </c>
      <c r="X1108" s="1">
        <v>4</v>
      </c>
      <c r="Y1108" s="1">
        <v>0.9</v>
      </c>
      <c r="Z1108" s="1">
        <v>8</v>
      </c>
      <c r="AA1108" s="1">
        <v>0.27777777777777779</v>
      </c>
      <c r="AB1108" s="1">
        <v>3</v>
      </c>
      <c r="AC1108" s="1">
        <v>0</v>
      </c>
      <c r="AD1108" s="10">
        <v>1.7333333333333334</v>
      </c>
      <c r="AE1108" s="1">
        <v>41</v>
      </c>
      <c r="AF1108" s="5"/>
    </row>
    <row r="1109" spans="1:32" ht="15" customHeight="1" x14ac:dyDescent="0.2">
      <c r="A1109" t="s">
        <v>21</v>
      </c>
      <c r="B1109" s="1">
        <v>2002</v>
      </c>
      <c r="C1109" s="1">
        <v>9</v>
      </c>
      <c r="D1109" s="1">
        <v>7</v>
      </c>
      <c r="E1109" s="1"/>
      <c r="V1109" s="1">
        <v>0</v>
      </c>
      <c r="W1109" s="11">
        <v>0.45982142857142855</v>
      </c>
      <c r="X1109" s="1">
        <v>4</v>
      </c>
      <c r="Y1109" s="1">
        <v>0.9</v>
      </c>
      <c r="Z1109" s="1">
        <v>8</v>
      </c>
      <c r="AA1109" s="1">
        <v>0.27027027027027029</v>
      </c>
      <c r="AB1109" s="1">
        <v>3</v>
      </c>
      <c r="AC1109" s="1">
        <v>0</v>
      </c>
      <c r="AD1109" s="10">
        <v>1.7333333333333334</v>
      </c>
      <c r="AE1109" s="1">
        <v>41</v>
      </c>
      <c r="AF1109" s="5"/>
    </row>
    <row r="1110" spans="1:32" ht="15" customHeight="1" x14ac:dyDescent="0.2">
      <c r="A1110" t="s">
        <v>21</v>
      </c>
      <c r="B1110" s="1">
        <v>2003</v>
      </c>
      <c r="C1110" s="1">
        <v>14</v>
      </c>
      <c r="D1110" s="1">
        <v>2</v>
      </c>
      <c r="F1110">
        <v>1</v>
      </c>
      <c r="G1110">
        <v>1</v>
      </c>
      <c r="H1110">
        <v>3</v>
      </c>
      <c r="I1110">
        <v>0</v>
      </c>
      <c r="J1110">
        <v>4</v>
      </c>
      <c r="K1110">
        <v>1</v>
      </c>
      <c r="M1110">
        <v>1</v>
      </c>
      <c r="T1110">
        <v>1</v>
      </c>
      <c r="V1110" s="1">
        <v>12.7</v>
      </c>
      <c r="W1110" s="11">
        <v>0.47135416666666669</v>
      </c>
      <c r="X1110" s="1">
        <v>4</v>
      </c>
      <c r="Y1110" s="1">
        <v>1.0909090909090908</v>
      </c>
      <c r="Z1110" s="1">
        <v>10</v>
      </c>
      <c r="AA1110" s="1">
        <v>0.28947368421052633</v>
      </c>
      <c r="AB1110" s="1">
        <v>3</v>
      </c>
      <c r="AC1110" s="1">
        <v>0</v>
      </c>
      <c r="AD1110" s="10">
        <v>1.8235294117647058</v>
      </c>
      <c r="AE1110" s="1">
        <v>55.699999999999996</v>
      </c>
      <c r="AF1110" s="5"/>
    </row>
    <row r="1111" spans="1:32" ht="15" customHeight="1" x14ac:dyDescent="0.2">
      <c r="A1111" t="s">
        <v>21</v>
      </c>
      <c r="B1111" s="1">
        <v>2004</v>
      </c>
      <c r="C1111" s="1">
        <v>14</v>
      </c>
      <c r="D1111" s="1">
        <v>2</v>
      </c>
      <c r="E1111" s="1"/>
      <c r="F1111">
        <v>1</v>
      </c>
      <c r="G1111">
        <v>1</v>
      </c>
      <c r="H1111">
        <v>3</v>
      </c>
      <c r="I1111">
        <v>0</v>
      </c>
      <c r="J1111">
        <v>4</v>
      </c>
      <c r="K1111">
        <v>1</v>
      </c>
      <c r="M1111">
        <v>1</v>
      </c>
      <c r="V1111" s="1">
        <v>12.6</v>
      </c>
      <c r="W1111" s="11">
        <v>0.48226351351351349</v>
      </c>
      <c r="X1111" s="1">
        <v>5</v>
      </c>
      <c r="Y1111" s="1">
        <v>1.25</v>
      </c>
      <c r="Z1111" s="1">
        <v>12</v>
      </c>
      <c r="AA1111" s="1">
        <v>0.30769230769230771</v>
      </c>
      <c r="AB1111" s="1">
        <v>3</v>
      </c>
      <c r="AC1111" s="1">
        <v>0</v>
      </c>
      <c r="AD1111" s="10">
        <v>1.8947368421052631</v>
      </c>
      <c r="AE1111" s="1">
        <v>71.3</v>
      </c>
      <c r="AF1111" s="5"/>
    </row>
    <row r="1112" spans="1:32" ht="15" customHeight="1" x14ac:dyDescent="0.2">
      <c r="A1112" t="s">
        <v>21</v>
      </c>
      <c r="B1112" s="1">
        <v>2005</v>
      </c>
      <c r="C1112" s="1">
        <v>10</v>
      </c>
      <c r="D1112" s="1">
        <v>6</v>
      </c>
      <c r="E1112" s="1"/>
      <c r="F1112">
        <v>1</v>
      </c>
      <c r="G1112">
        <v>1</v>
      </c>
      <c r="H1112">
        <v>1</v>
      </c>
      <c r="I1112">
        <v>1</v>
      </c>
      <c r="J1112">
        <v>2</v>
      </c>
      <c r="U1112">
        <v>1</v>
      </c>
      <c r="V1112" s="1">
        <v>0.7</v>
      </c>
      <c r="W1112" s="11">
        <v>0.48601973684210525</v>
      </c>
      <c r="X1112" s="1">
        <v>5</v>
      </c>
      <c r="Y1112" s="1">
        <v>1.2307692307692308</v>
      </c>
      <c r="Z1112" s="1">
        <v>10</v>
      </c>
      <c r="AA1112" s="1">
        <v>0.32500000000000001</v>
      </c>
      <c r="AB1112" s="1">
        <v>3</v>
      </c>
      <c r="AC1112" s="1">
        <v>0</v>
      </c>
      <c r="AD1112" s="10">
        <v>1.8095238095238095</v>
      </c>
      <c r="AE1112" s="1">
        <v>70</v>
      </c>
      <c r="AF1112" s="5"/>
    </row>
    <row r="1113" spans="1:32" ht="15" customHeight="1" x14ac:dyDescent="0.2">
      <c r="A1113" t="s">
        <v>21</v>
      </c>
      <c r="B1113" s="1">
        <v>2006</v>
      </c>
      <c r="C1113" s="1">
        <v>12</v>
      </c>
      <c r="D1113" s="1">
        <v>4</v>
      </c>
      <c r="E1113" s="1"/>
      <c r="F1113">
        <v>1</v>
      </c>
      <c r="G1113">
        <v>1</v>
      </c>
      <c r="H1113">
        <v>2</v>
      </c>
      <c r="I1113">
        <v>1</v>
      </c>
      <c r="J1113">
        <v>3</v>
      </c>
      <c r="L1113">
        <v>1</v>
      </c>
      <c r="V1113" s="1">
        <v>3.1</v>
      </c>
      <c r="W1113" s="11">
        <v>0.49278846153846156</v>
      </c>
      <c r="X1113" s="1">
        <v>5</v>
      </c>
      <c r="Y1113" s="1">
        <v>1.2857142857142858</v>
      </c>
      <c r="Z1113" s="1">
        <v>12</v>
      </c>
      <c r="AA1113" s="1">
        <v>0.34146341463414637</v>
      </c>
      <c r="AB1113" s="1">
        <v>3</v>
      </c>
      <c r="AC1113" s="1">
        <v>0</v>
      </c>
      <c r="AD1113" s="10">
        <v>1.7826086956521738</v>
      </c>
      <c r="AE1113" s="1">
        <v>75.099999999999994</v>
      </c>
      <c r="AF1113" s="5"/>
    </row>
    <row r="1114" spans="1:32" ht="15" customHeight="1" x14ac:dyDescent="0.2">
      <c r="A1114" t="s">
        <v>21</v>
      </c>
      <c r="B1114" s="1">
        <v>2007</v>
      </c>
      <c r="C1114" s="1">
        <v>16</v>
      </c>
      <c r="D1114" s="1">
        <v>0</v>
      </c>
      <c r="F1114">
        <v>1</v>
      </c>
      <c r="G1114">
        <v>1</v>
      </c>
      <c r="H1114">
        <v>2</v>
      </c>
      <c r="I1114">
        <v>1</v>
      </c>
      <c r="J1114">
        <v>4</v>
      </c>
      <c r="K1114">
        <v>1</v>
      </c>
      <c r="N1114">
        <v>1</v>
      </c>
      <c r="O1114">
        <v>1</v>
      </c>
      <c r="P1114">
        <v>1</v>
      </c>
      <c r="T1114">
        <v>1</v>
      </c>
      <c r="V1114" s="1">
        <v>6.4499999999999993</v>
      </c>
      <c r="W1114" s="11">
        <v>0.50546875000000002</v>
      </c>
      <c r="X1114" s="1">
        <v>10</v>
      </c>
      <c r="Y1114" s="1">
        <v>1.3333333333333333</v>
      </c>
      <c r="Z1114" s="1">
        <v>12</v>
      </c>
      <c r="AA1114" s="1">
        <v>0.35714285714285715</v>
      </c>
      <c r="AB1114" s="1">
        <v>7</v>
      </c>
      <c r="AC1114" s="1">
        <v>0</v>
      </c>
      <c r="AD1114" s="10">
        <v>1.84</v>
      </c>
      <c r="AE1114" s="1">
        <v>90.55</v>
      </c>
      <c r="AF1114" s="5"/>
    </row>
    <row r="1115" spans="1:32" ht="15" customHeight="1" x14ac:dyDescent="0.2">
      <c r="A1115" t="s">
        <v>21</v>
      </c>
      <c r="B1115" s="1">
        <v>2008</v>
      </c>
      <c r="C1115" s="1">
        <v>11</v>
      </c>
      <c r="D1115" s="1">
        <v>5</v>
      </c>
      <c r="S1115">
        <v>1</v>
      </c>
      <c r="V1115" s="1">
        <v>0.1</v>
      </c>
      <c r="W1115" s="11">
        <v>0.50990853658536583</v>
      </c>
      <c r="X1115" s="1">
        <v>10</v>
      </c>
      <c r="Y1115" s="1">
        <v>1.3333333333333333</v>
      </c>
      <c r="Z1115" s="1">
        <v>12</v>
      </c>
      <c r="AA1115" s="1">
        <v>0.34883720930232559</v>
      </c>
      <c r="AB1115" s="1">
        <v>3</v>
      </c>
      <c r="AC1115" s="1">
        <v>0</v>
      </c>
      <c r="AD1115" s="10">
        <v>1.84</v>
      </c>
      <c r="AE1115" s="1">
        <v>86.65</v>
      </c>
      <c r="AF1115" s="5"/>
    </row>
    <row r="1116" spans="1:32" ht="15" customHeight="1" x14ac:dyDescent="0.2">
      <c r="A1116" t="s">
        <v>21</v>
      </c>
      <c r="B1116" s="1">
        <v>2009</v>
      </c>
      <c r="C1116" s="1">
        <v>10</v>
      </c>
      <c r="D1116" s="1">
        <v>6</v>
      </c>
      <c r="F1116">
        <v>1</v>
      </c>
      <c r="G1116">
        <v>1</v>
      </c>
      <c r="H1116">
        <v>0</v>
      </c>
      <c r="I1116">
        <v>1</v>
      </c>
      <c r="J1116">
        <v>1</v>
      </c>
      <c r="U1116">
        <v>1</v>
      </c>
      <c r="V1116" s="1">
        <v>0.2</v>
      </c>
      <c r="W1116" s="11">
        <v>0.51264880952380953</v>
      </c>
      <c r="X1116" s="1">
        <v>10</v>
      </c>
      <c r="Y1116" s="1">
        <v>1.25</v>
      </c>
      <c r="Z1116" s="1">
        <v>12</v>
      </c>
      <c r="AA1116" s="1">
        <v>0.36363636363636365</v>
      </c>
      <c r="AB1116" s="1">
        <v>7</v>
      </c>
      <c r="AC1116" s="1">
        <v>0</v>
      </c>
      <c r="AD1116" s="10">
        <v>1.7407407407407407</v>
      </c>
      <c r="AE1116" s="1">
        <v>90.85</v>
      </c>
      <c r="AF1116" s="5"/>
    </row>
    <row r="1117" spans="1:32" ht="15" customHeight="1" x14ac:dyDescent="0.2">
      <c r="A1117" t="s">
        <v>21</v>
      </c>
      <c r="B1117" s="1">
        <v>2010</v>
      </c>
      <c r="C1117" s="1">
        <v>14</v>
      </c>
      <c r="D1117" s="1">
        <v>2</v>
      </c>
      <c r="F1117">
        <v>1</v>
      </c>
      <c r="G1117">
        <v>1</v>
      </c>
      <c r="H1117">
        <v>0</v>
      </c>
      <c r="I1117">
        <v>1</v>
      </c>
      <c r="J1117">
        <v>2</v>
      </c>
      <c r="O1117">
        <v>1</v>
      </c>
      <c r="P1117">
        <v>1</v>
      </c>
      <c r="T1117">
        <v>1</v>
      </c>
      <c r="V1117" s="1">
        <v>0.95</v>
      </c>
      <c r="W1117" s="11">
        <v>0.52107558139534882</v>
      </c>
      <c r="X1117" s="1">
        <v>10</v>
      </c>
      <c r="Y1117" s="1">
        <v>1.1764705882352942</v>
      </c>
      <c r="Z1117" s="1">
        <v>10</v>
      </c>
      <c r="AA1117" s="1">
        <v>0.37777777777777777</v>
      </c>
      <c r="AB1117" s="1">
        <v>7</v>
      </c>
      <c r="AC1117" s="1">
        <v>0</v>
      </c>
      <c r="AD1117" s="10">
        <v>1.6896551724137931</v>
      </c>
      <c r="AE1117" s="1">
        <v>89.800000000000011</v>
      </c>
      <c r="AF1117" s="5"/>
    </row>
    <row r="1118" spans="1:32" ht="15" customHeight="1" x14ac:dyDescent="0.2">
      <c r="A1118" t="s">
        <v>21</v>
      </c>
      <c r="B1118" s="1">
        <v>2011</v>
      </c>
      <c r="C1118" s="1">
        <v>13</v>
      </c>
      <c r="D1118" s="1">
        <v>3</v>
      </c>
      <c r="F1118">
        <v>1</v>
      </c>
      <c r="G1118">
        <v>1</v>
      </c>
      <c r="H1118">
        <v>2</v>
      </c>
      <c r="I1118">
        <v>1</v>
      </c>
      <c r="J1118">
        <v>4</v>
      </c>
      <c r="K1118">
        <v>1</v>
      </c>
      <c r="N1118">
        <v>1</v>
      </c>
      <c r="V1118" s="1">
        <v>5.6</v>
      </c>
      <c r="W1118" s="11">
        <v>0.52769886363636365</v>
      </c>
      <c r="X1118" s="1">
        <v>11.25</v>
      </c>
      <c r="Y1118" s="1">
        <v>1.2222222222222223</v>
      </c>
      <c r="Z1118" s="1">
        <v>10</v>
      </c>
      <c r="AA1118" s="1">
        <v>0.39130434782608697</v>
      </c>
      <c r="AB1118" s="1">
        <v>7</v>
      </c>
      <c r="AC1118" s="1">
        <v>0</v>
      </c>
      <c r="AD1118" s="10">
        <v>1.7419354838709677</v>
      </c>
      <c r="AE1118" s="1">
        <v>96.65</v>
      </c>
      <c r="AF1118" s="5"/>
    </row>
    <row r="1119" spans="1:32" ht="15" customHeight="1" x14ac:dyDescent="0.2">
      <c r="A1119" t="s">
        <v>21</v>
      </c>
      <c r="B1119" s="1">
        <v>2012</v>
      </c>
      <c r="C1119" s="1">
        <v>12</v>
      </c>
      <c r="D1119" s="1">
        <v>4</v>
      </c>
      <c r="F1119">
        <v>1</v>
      </c>
      <c r="G1119">
        <v>1</v>
      </c>
      <c r="H1119">
        <v>1</v>
      </c>
      <c r="I1119">
        <v>1</v>
      </c>
      <c r="J1119">
        <v>3</v>
      </c>
      <c r="L1119">
        <v>1</v>
      </c>
      <c r="V1119" s="1">
        <v>2.6</v>
      </c>
      <c r="W1119" s="11">
        <v>0.53263888888888888</v>
      </c>
      <c r="X1119" s="1">
        <v>11.25</v>
      </c>
      <c r="Y1119" s="1">
        <v>1.2105263157894737</v>
      </c>
      <c r="Z1119" s="1">
        <v>10</v>
      </c>
      <c r="AA1119" s="1">
        <v>0.40425531914893614</v>
      </c>
      <c r="AB1119" s="1">
        <v>10</v>
      </c>
      <c r="AC1119" s="1">
        <v>0</v>
      </c>
      <c r="AD1119" s="10">
        <v>1.7272727272727273</v>
      </c>
      <c r="AE1119" s="1">
        <v>102.25</v>
      </c>
      <c r="AF1119" s="5"/>
    </row>
    <row r="1120" spans="1:32" ht="15" customHeight="1" x14ac:dyDescent="0.2">
      <c r="A1120" t="s">
        <v>21</v>
      </c>
      <c r="B1120" s="1">
        <v>2013</v>
      </c>
      <c r="C1120" s="1">
        <v>12</v>
      </c>
      <c r="D1120" s="1">
        <v>4</v>
      </c>
      <c r="F1120">
        <v>1</v>
      </c>
      <c r="G1120">
        <v>1</v>
      </c>
      <c r="H1120">
        <v>1</v>
      </c>
      <c r="I1120">
        <v>1</v>
      </c>
      <c r="J1120">
        <v>3</v>
      </c>
      <c r="L1120">
        <v>1</v>
      </c>
      <c r="V1120" s="1">
        <v>2.6</v>
      </c>
      <c r="W1120" s="11">
        <v>0.53736413043478259</v>
      </c>
      <c r="X1120" s="1">
        <v>11.25</v>
      </c>
      <c r="Y1120" s="1">
        <v>1.2</v>
      </c>
      <c r="Z1120" s="1">
        <v>10</v>
      </c>
      <c r="AA1120" s="1">
        <v>0.41666666666666669</v>
      </c>
      <c r="AB1120" s="1">
        <v>10</v>
      </c>
      <c r="AC1120" s="1">
        <v>0</v>
      </c>
      <c r="AD1120" s="10">
        <v>1.7142857142857142</v>
      </c>
      <c r="AE1120" s="1">
        <v>104.85</v>
      </c>
      <c r="AF1120" s="5"/>
    </row>
    <row r="1121" spans="1:32" ht="15" customHeight="1" x14ac:dyDescent="0.2">
      <c r="A1121" t="s">
        <v>21</v>
      </c>
      <c r="B1121" s="1">
        <v>2014</v>
      </c>
      <c r="C1121" s="1">
        <v>12</v>
      </c>
      <c r="D1121" s="1">
        <v>4</v>
      </c>
      <c r="F1121">
        <v>1</v>
      </c>
      <c r="G1121">
        <v>1</v>
      </c>
      <c r="H1121">
        <v>3</v>
      </c>
      <c r="I1121">
        <v>0</v>
      </c>
      <c r="J1121">
        <v>4</v>
      </c>
      <c r="K1121">
        <v>1</v>
      </c>
      <c r="M1121">
        <v>1</v>
      </c>
      <c r="U1121">
        <v>1</v>
      </c>
      <c r="V1121" s="1">
        <v>12.7</v>
      </c>
      <c r="W1121" s="11">
        <v>0.54188829787234039</v>
      </c>
      <c r="X1121" s="1">
        <v>11.25</v>
      </c>
      <c r="Y1121" s="1">
        <v>1.2857142857142858</v>
      </c>
      <c r="Z1121" s="1">
        <v>12</v>
      </c>
      <c r="AA1121" s="1">
        <v>0.42857142857142855</v>
      </c>
      <c r="AB1121" s="1">
        <v>10</v>
      </c>
      <c r="AC1121" s="1">
        <v>0</v>
      </c>
      <c r="AD1121" s="10">
        <v>1.7567567567567568</v>
      </c>
      <c r="AE1121" s="1">
        <v>119.55</v>
      </c>
      <c r="AF1121" s="5"/>
    </row>
    <row r="1122" spans="1:32" ht="15" customHeight="1" x14ac:dyDescent="0.2">
      <c r="A1122" t="s">
        <v>21</v>
      </c>
      <c r="B1122" s="1">
        <v>2015</v>
      </c>
      <c r="C1122" s="1">
        <v>12</v>
      </c>
      <c r="D1122" s="1">
        <v>4</v>
      </c>
      <c r="F1122">
        <v>1</v>
      </c>
      <c r="G1122">
        <v>1</v>
      </c>
      <c r="H1122">
        <v>1</v>
      </c>
      <c r="I1122">
        <v>1</v>
      </c>
      <c r="J1122">
        <v>3</v>
      </c>
      <c r="L1122">
        <v>1</v>
      </c>
      <c r="R1122" s="1"/>
      <c r="V1122" s="1">
        <v>2.6</v>
      </c>
      <c r="W1122" s="11">
        <v>0.54622395833333337</v>
      </c>
      <c r="X1122" s="1">
        <v>11.25</v>
      </c>
      <c r="Y1122" s="1">
        <v>1.2727272727272727</v>
      </c>
      <c r="Z1122" s="1">
        <v>12</v>
      </c>
      <c r="AA1122" s="1">
        <v>0.44</v>
      </c>
      <c r="AB1122" s="1">
        <v>10</v>
      </c>
      <c r="AC1122" s="1">
        <v>0</v>
      </c>
      <c r="AD1122" s="10">
        <v>1.7435897435897436</v>
      </c>
      <c r="AE1122" s="1">
        <v>122.14999999999999</v>
      </c>
      <c r="AF1122" s="5"/>
    </row>
    <row r="1123" spans="1:32" ht="15" customHeight="1" x14ac:dyDescent="0.2">
      <c r="A1123" t="s">
        <v>21</v>
      </c>
      <c r="B1123" s="1">
        <v>2016</v>
      </c>
      <c r="C1123" s="1">
        <v>14</v>
      </c>
      <c r="D1123" s="1">
        <v>2</v>
      </c>
      <c r="F1123">
        <v>1</v>
      </c>
      <c r="G1123">
        <v>1</v>
      </c>
      <c r="H1123">
        <v>3</v>
      </c>
      <c r="I1123">
        <v>0</v>
      </c>
      <c r="J1123">
        <v>4</v>
      </c>
      <c r="K1123">
        <v>1</v>
      </c>
      <c r="M1123">
        <v>1</v>
      </c>
      <c r="V1123" s="1">
        <v>12.6</v>
      </c>
      <c r="W1123" s="11">
        <v>0.55293367346938771</v>
      </c>
      <c r="X1123" s="1">
        <v>12.5</v>
      </c>
      <c r="Y1123" s="1">
        <v>1.3478260869565217</v>
      </c>
      <c r="Z1123" s="1">
        <v>12</v>
      </c>
      <c r="AA1123" s="1">
        <v>0.45098039215686275</v>
      </c>
      <c r="AB1123" s="1">
        <v>12</v>
      </c>
      <c r="AC1123" s="1">
        <v>0</v>
      </c>
      <c r="AD1123" s="10">
        <v>1.7804878048780488</v>
      </c>
      <c r="AE1123" s="1">
        <v>138</v>
      </c>
      <c r="AF1123" s="5"/>
    </row>
    <row r="1124" spans="1:32" ht="15" customHeight="1" x14ac:dyDescent="0.2">
      <c r="A1124" t="s">
        <v>21</v>
      </c>
      <c r="B1124" s="1">
        <v>2017</v>
      </c>
      <c r="C1124" s="1">
        <v>13</v>
      </c>
      <c r="D1124" s="1">
        <v>3</v>
      </c>
      <c r="F1124">
        <v>1</v>
      </c>
      <c r="G1124">
        <v>1</v>
      </c>
      <c r="H1124">
        <v>2</v>
      </c>
      <c r="I1124">
        <v>1</v>
      </c>
      <c r="J1124">
        <v>4</v>
      </c>
      <c r="K1124">
        <v>1</v>
      </c>
      <c r="N1124">
        <v>1</v>
      </c>
      <c r="O1124">
        <v>1</v>
      </c>
      <c r="V1124" s="1">
        <v>6.1</v>
      </c>
      <c r="W1124" s="11">
        <v>0.55812499999999998</v>
      </c>
      <c r="X1124" s="1">
        <v>12.5</v>
      </c>
      <c r="Y1124" s="1">
        <v>1.375</v>
      </c>
      <c r="Z1124" s="1">
        <v>12</v>
      </c>
      <c r="AA1124" s="1">
        <v>0.46153846153846156</v>
      </c>
      <c r="AB1124" s="1">
        <v>12</v>
      </c>
      <c r="AC1124" s="1">
        <v>0</v>
      </c>
      <c r="AD1124" s="10">
        <v>1.8139534883720929</v>
      </c>
      <c r="AE1124" s="1">
        <v>144.09999999999997</v>
      </c>
      <c r="AF1124" s="5"/>
    </row>
    <row r="1125" spans="1:32" ht="15" customHeight="1" x14ac:dyDescent="0.2">
      <c r="A1125" t="s">
        <v>21</v>
      </c>
      <c r="B1125" s="1">
        <v>2018</v>
      </c>
      <c r="C1125" s="1">
        <v>11</v>
      </c>
      <c r="D1125" s="1">
        <v>5</v>
      </c>
      <c r="F1125">
        <v>1</v>
      </c>
      <c r="G1125">
        <v>1</v>
      </c>
      <c r="H1125">
        <v>3</v>
      </c>
      <c r="I1125">
        <v>0</v>
      </c>
      <c r="J1125">
        <v>4</v>
      </c>
      <c r="K1125">
        <v>1</v>
      </c>
      <c r="M1125">
        <v>1</v>
      </c>
      <c r="V1125" s="1">
        <v>12.6</v>
      </c>
      <c r="W1125" s="11">
        <v>0.56066176470588236</v>
      </c>
      <c r="X1125" s="1">
        <v>12.5</v>
      </c>
      <c r="Y1125" s="1">
        <v>1.44</v>
      </c>
      <c r="Z1125" s="1">
        <v>12</v>
      </c>
      <c r="AA1125" s="1">
        <v>0.47169811320754718</v>
      </c>
      <c r="AB1125" s="1">
        <v>12</v>
      </c>
      <c r="AC1125" s="1">
        <v>0</v>
      </c>
      <c r="AD1125" s="10">
        <v>1.8444444444444446</v>
      </c>
      <c r="AE1125" s="1">
        <v>156.69999999999999</v>
      </c>
      <c r="AF1125" s="5"/>
    </row>
    <row r="1126" spans="1:32" ht="15" customHeight="1" x14ac:dyDescent="0.2">
      <c r="A1126" t="s">
        <v>21</v>
      </c>
      <c r="B1126" s="1">
        <v>2019</v>
      </c>
      <c r="C1126" s="1">
        <v>12</v>
      </c>
      <c r="D1126" s="1">
        <v>4</v>
      </c>
      <c r="F1126">
        <v>1</v>
      </c>
      <c r="G1126">
        <v>1</v>
      </c>
      <c r="H1126">
        <v>0</v>
      </c>
      <c r="I1126">
        <v>1</v>
      </c>
      <c r="J1126">
        <v>1</v>
      </c>
      <c r="Q1126">
        <v>1</v>
      </c>
      <c r="V1126" s="1">
        <v>0.35</v>
      </c>
      <c r="W1126" s="11">
        <v>0.56430288461538458</v>
      </c>
      <c r="X1126" s="1">
        <v>12.5</v>
      </c>
      <c r="Y1126" s="1">
        <v>1.3846153846153846</v>
      </c>
      <c r="Z1126" s="1">
        <v>12</v>
      </c>
      <c r="AA1126" s="1">
        <v>0.48148148148148145</v>
      </c>
      <c r="AB1126" s="1">
        <v>12</v>
      </c>
      <c r="AC1126" s="1">
        <v>0</v>
      </c>
      <c r="AD1126" s="10">
        <v>1.7872340425531914</v>
      </c>
      <c r="AE1126" s="1">
        <v>157.04999999999995</v>
      </c>
      <c r="AF1126" s="5"/>
    </row>
    <row r="1127" spans="1:32" ht="15" customHeight="1" x14ac:dyDescent="0.2">
      <c r="A1127" t="s">
        <v>21</v>
      </c>
      <c r="B1127" s="1">
        <v>2020</v>
      </c>
      <c r="C1127" s="1">
        <v>7</v>
      </c>
      <c r="D1127" s="1">
        <v>9</v>
      </c>
      <c r="V1127" s="1">
        <v>0</v>
      </c>
      <c r="W1127" s="11">
        <v>0.56191037735849059</v>
      </c>
      <c r="X1127" s="1">
        <v>12.5</v>
      </c>
      <c r="Y1127" s="1">
        <v>1.3846153846153846</v>
      </c>
      <c r="Z1127" s="1">
        <v>12</v>
      </c>
      <c r="AA1127" s="1">
        <v>0.47272727272727272</v>
      </c>
      <c r="AB1127" s="1">
        <v>12</v>
      </c>
      <c r="AC1127" s="1">
        <v>0</v>
      </c>
      <c r="AD1127" s="10">
        <v>1.7872340425531914</v>
      </c>
      <c r="AE1127" s="1">
        <v>157.04999999999995</v>
      </c>
      <c r="AF1127" s="5"/>
    </row>
    <row r="1128" spans="1:32" ht="15" customHeight="1" x14ac:dyDescent="0.2">
      <c r="A1128" t="s">
        <v>21</v>
      </c>
      <c r="B1128" s="1">
        <v>2021</v>
      </c>
      <c r="C1128" s="1">
        <v>10</v>
      </c>
      <c r="D1128" s="1">
        <v>7</v>
      </c>
      <c r="F1128" s="1">
        <v>1</v>
      </c>
      <c r="H1128" s="1">
        <v>0</v>
      </c>
      <c r="I1128" s="1">
        <v>1</v>
      </c>
      <c r="J1128" s="1">
        <v>1</v>
      </c>
      <c r="T1128" s="1"/>
      <c r="V1128" s="1">
        <v>0</v>
      </c>
      <c r="W1128" s="11">
        <v>0.56242774566473985</v>
      </c>
      <c r="X1128" s="1">
        <v>12.5</v>
      </c>
      <c r="Y1128" s="1">
        <v>1.3333333333333333</v>
      </c>
      <c r="Z1128" s="1">
        <v>12</v>
      </c>
      <c r="AA1128" s="1">
        <v>0.48214285714285715</v>
      </c>
      <c r="AB1128" s="1">
        <v>12</v>
      </c>
      <c r="AC1128" s="1">
        <v>0</v>
      </c>
      <c r="AD1128" s="10">
        <v>1.7708333333333333</v>
      </c>
      <c r="AE1128" s="1">
        <v>157.04999999999995</v>
      </c>
      <c r="AF1128" s="5"/>
    </row>
    <row r="1129" spans="1:32" ht="15" customHeight="1" x14ac:dyDescent="0.2">
      <c r="A1129" t="s">
        <v>21</v>
      </c>
      <c r="B1129" s="1">
        <v>2022</v>
      </c>
      <c r="C1129" s="1">
        <v>8</v>
      </c>
      <c r="D1129" s="1">
        <v>9</v>
      </c>
      <c r="V1129" s="1">
        <v>0</v>
      </c>
      <c r="W1129" s="11">
        <v>0.56065759637188206</v>
      </c>
      <c r="X1129" s="1">
        <v>12.5</v>
      </c>
      <c r="Y1129" s="1">
        <v>1.3333333333333333</v>
      </c>
      <c r="Z1129" s="1">
        <v>12</v>
      </c>
      <c r="AA1129" s="1">
        <v>0.47368421052631576</v>
      </c>
      <c r="AB1129" s="1">
        <v>12</v>
      </c>
      <c r="AC1129" s="1">
        <v>0</v>
      </c>
      <c r="AD1129" s="10">
        <v>1.7708333333333333</v>
      </c>
      <c r="AE1129" s="1">
        <v>157.04999999999995</v>
      </c>
      <c r="AF1129" s="5"/>
    </row>
    <row r="1130" spans="1:32" ht="15" customHeight="1" x14ac:dyDescent="0.2">
      <c r="A1130" t="s">
        <v>22</v>
      </c>
      <c r="B1130" s="1">
        <v>1967</v>
      </c>
      <c r="C1130" s="1">
        <v>3</v>
      </c>
      <c r="D1130" s="1">
        <v>11</v>
      </c>
      <c r="V1130" s="1">
        <v>0</v>
      </c>
      <c r="W1130" s="11">
        <v>0.21428571428571427</v>
      </c>
      <c r="X1130" s="1">
        <v>0</v>
      </c>
      <c r="Y1130" s="1">
        <v>0</v>
      </c>
      <c r="Z1130" s="1">
        <v>0</v>
      </c>
      <c r="AA1130" s="1">
        <v>0</v>
      </c>
      <c r="AB1130" s="1">
        <v>0</v>
      </c>
      <c r="AC1130" s="1">
        <v>10</v>
      </c>
      <c r="AD1130" s="10">
        <v>0</v>
      </c>
      <c r="AE1130" s="1">
        <v>10</v>
      </c>
      <c r="AF1130" s="5"/>
    </row>
    <row r="1131" spans="1:32" ht="15" customHeight="1" x14ac:dyDescent="0.2">
      <c r="A1131" t="s">
        <v>22</v>
      </c>
      <c r="B1131" s="1">
        <v>1968</v>
      </c>
      <c r="C1131" s="1">
        <v>4</v>
      </c>
      <c r="D1131" s="1">
        <v>9</v>
      </c>
      <c r="E1131">
        <v>1</v>
      </c>
      <c r="F1131" s="1"/>
      <c r="H1131" s="1"/>
      <c r="I1131" s="1"/>
      <c r="J1131" s="1"/>
      <c r="V1131" s="1">
        <v>0</v>
      </c>
      <c r="W1131" s="11">
        <v>0.26785714285714285</v>
      </c>
      <c r="X1131" s="1">
        <v>0</v>
      </c>
      <c r="Y1131" s="1">
        <v>0</v>
      </c>
      <c r="Z1131" s="1">
        <v>0</v>
      </c>
      <c r="AA1131" s="1">
        <v>0</v>
      </c>
      <c r="AB1131" s="1">
        <v>0</v>
      </c>
      <c r="AC1131" s="1">
        <v>9.8000000000000007</v>
      </c>
      <c r="AD1131" s="10">
        <v>0</v>
      </c>
      <c r="AE1131" s="1">
        <v>9.8000000000000007</v>
      </c>
      <c r="AF1131" s="5"/>
    </row>
    <row r="1132" spans="1:32" ht="15" customHeight="1" x14ac:dyDescent="0.2">
      <c r="A1132" t="s">
        <v>22</v>
      </c>
      <c r="B1132" s="1">
        <v>1969</v>
      </c>
      <c r="C1132" s="1">
        <v>5</v>
      </c>
      <c r="D1132" s="1">
        <v>9</v>
      </c>
      <c r="F1132" s="1"/>
      <c r="G1132" s="1"/>
      <c r="H1132" s="1"/>
      <c r="I1132" s="1"/>
      <c r="J1132" s="1"/>
      <c r="Q1132" s="1"/>
      <c r="V1132" s="1">
        <v>0</v>
      </c>
      <c r="W1132" s="11">
        <v>0.29761904761904762</v>
      </c>
      <c r="X1132" s="1">
        <v>0</v>
      </c>
      <c r="Y1132" s="1">
        <v>0</v>
      </c>
      <c r="Z1132" s="1">
        <v>0</v>
      </c>
      <c r="AA1132" s="1">
        <v>0</v>
      </c>
      <c r="AB1132" s="1">
        <v>0</v>
      </c>
      <c r="AC1132" s="1">
        <v>9.6000000000000014</v>
      </c>
      <c r="AD1132" s="10">
        <v>0</v>
      </c>
      <c r="AE1132" s="1">
        <v>9.6000000000000014</v>
      </c>
      <c r="AF1132" s="5"/>
    </row>
    <row r="1133" spans="1:32" ht="15" customHeight="1" x14ac:dyDescent="0.2">
      <c r="A1133" t="s">
        <v>22</v>
      </c>
      <c r="B1133" s="1">
        <v>1970</v>
      </c>
      <c r="C1133" s="1">
        <v>2</v>
      </c>
      <c r="D1133" s="1">
        <v>11</v>
      </c>
      <c r="E1133">
        <v>1</v>
      </c>
      <c r="F1133" s="1"/>
      <c r="H1133" s="1"/>
      <c r="I1133" s="1"/>
      <c r="J1133" s="1"/>
      <c r="V1133" s="1">
        <v>0</v>
      </c>
      <c r="W1133" s="11">
        <v>0.26785714285714285</v>
      </c>
      <c r="X1133" s="1">
        <v>0</v>
      </c>
      <c r="Y1133" s="1">
        <v>0</v>
      </c>
      <c r="Z1133" s="1">
        <v>0</v>
      </c>
      <c r="AA1133" s="1">
        <v>0</v>
      </c>
      <c r="AB1133" s="1">
        <v>0</v>
      </c>
      <c r="AC1133" s="1">
        <v>9.4000000000000021</v>
      </c>
      <c r="AD1133" s="10">
        <v>0</v>
      </c>
      <c r="AE1133" s="1">
        <v>9.4000000000000021</v>
      </c>
      <c r="AF1133" s="5"/>
    </row>
    <row r="1134" spans="1:32" ht="15" customHeight="1" x14ac:dyDescent="0.2">
      <c r="A1134" t="s">
        <v>22</v>
      </c>
      <c r="B1134" s="1">
        <v>1971</v>
      </c>
      <c r="C1134" s="1">
        <v>4</v>
      </c>
      <c r="D1134" s="1">
        <v>8</v>
      </c>
      <c r="E1134">
        <v>2</v>
      </c>
      <c r="V1134" s="1">
        <v>0</v>
      </c>
      <c r="W1134" s="11">
        <v>0.2857142857142857</v>
      </c>
      <c r="X1134" s="1">
        <v>0</v>
      </c>
      <c r="Y1134" s="1">
        <v>0</v>
      </c>
      <c r="Z1134" s="1">
        <v>0</v>
      </c>
      <c r="AA1134" s="1">
        <v>0</v>
      </c>
      <c r="AB1134" s="1">
        <v>0</v>
      </c>
      <c r="AC1134" s="1">
        <v>9.2000000000000028</v>
      </c>
      <c r="AD1134" s="10">
        <v>0</v>
      </c>
      <c r="AE1134" s="1">
        <v>9.2000000000000028</v>
      </c>
      <c r="AF1134" s="5"/>
    </row>
    <row r="1135" spans="1:32" ht="15" customHeight="1" x14ac:dyDescent="0.2">
      <c r="A1135" t="s">
        <v>22</v>
      </c>
      <c r="B1135" s="1">
        <v>1972</v>
      </c>
      <c r="C1135" s="1">
        <v>2</v>
      </c>
      <c r="D1135" s="1">
        <v>11</v>
      </c>
      <c r="E1135">
        <v>1</v>
      </c>
      <c r="V1135" s="1">
        <v>0</v>
      </c>
      <c r="W1135" s="11">
        <v>0.26785714285714285</v>
      </c>
      <c r="X1135" s="1">
        <v>0</v>
      </c>
      <c r="Y1135" s="1">
        <v>0</v>
      </c>
      <c r="Z1135" s="1">
        <v>0</v>
      </c>
      <c r="AA1135" s="1">
        <v>0</v>
      </c>
      <c r="AB1135" s="1">
        <v>0</v>
      </c>
      <c r="AC1135" s="1">
        <v>9.0000000000000036</v>
      </c>
      <c r="AD1135" s="10">
        <v>0</v>
      </c>
      <c r="AE1135" s="1">
        <v>9.0000000000000036</v>
      </c>
      <c r="AF1135" s="5"/>
    </row>
    <row r="1136" spans="1:32" ht="15" customHeight="1" x14ac:dyDescent="0.2">
      <c r="A1136" t="s">
        <v>22</v>
      </c>
      <c r="B1136" s="1">
        <v>1973</v>
      </c>
      <c r="C1136" s="1">
        <v>5</v>
      </c>
      <c r="D1136" s="1">
        <v>9</v>
      </c>
      <c r="V1136" s="1">
        <v>0</v>
      </c>
      <c r="W1136" s="11">
        <v>0.28061224489795916</v>
      </c>
      <c r="X1136" s="1">
        <v>0</v>
      </c>
      <c r="Y1136" s="1">
        <v>0</v>
      </c>
      <c r="Z1136" s="1">
        <v>0</v>
      </c>
      <c r="AA1136" s="1">
        <v>0</v>
      </c>
      <c r="AB1136" s="1">
        <v>0</v>
      </c>
      <c r="AC1136" s="1">
        <v>8.8000000000000043</v>
      </c>
      <c r="AD1136" s="10">
        <v>0</v>
      </c>
      <c r="AE1136" s="1">
        <v>8.8000000000000043</v>
      </c>
      <c r="AF1136" s="5"/>
    </row>
    <row r="1137" spans="1:32" ht="15" customHeight="1" x14ac:dyDescent="0.2">
      <c r="A1137" t="s">
        <v>22</v>
      </c>
      <c r="B1137" s="1">
        <v>1974</v>
      </c>
      <c r="C1137" s="1">
        <v>5</v>
      </c>
      <c r="D1137" s="1">
        <v>9</v>
      </c>
      <c r="V1137" s="1">
        <v>0</v>
      </c>
      <c r="W1137" s="11">
        <v>0.29017857142857145</v>
      </c>
      <c r="X1137" s="1">
        <v>0</v>
      </c>
      <c r="Y1137" s="1">
        <v>0</v>
      </c>
      <c r="Z1137" s="1">
        <v>0</v>
      </c>
      <c r="AA1137" s="1">
        <v>0</v>
      </c>
      <c r="AB1137" s="1">
        <v>0</v>
      </c>
      <c r="AC1137" s="1">
        <v>8.600000000000005</v>
      </c>
      <c r="AD1137" s="10">
        <v>0</v>
      </c>
      <c r="AE1137" s="1">
        <v>8.600000000000005</v>
      </c>
      <c r="AF1137" s="5"/>
    </row>
    <row r="1138" spans="1:32" ht="15" customHeight="1" x14ac:dyDescent="0.2">
      <c r="A1138" t="s">
        <v>22</v>
      </c>
      <c r="B1138" s="1">
        <v>1975</v>
      </c>
      <c r="C1138" s="1">
        <v>2</v>
      </c>
      <c r="D1138" s="1">
        <v>12</v>
      </c>
      <c r="V1138" s="1">
        <v>0</v>
      </c>
      <c r="W1138" s="11">
        <v>0.27380952380952384</v>
      </c>
      <c r="X1138" s="1">
        <v>0</v>
      </c>
      <c r="Y1138" s="1">
        <v>0</v>
      </c>
      <c r="Z1138" s="1">
        <v>0</v>
      </c>
      <c r="AA1138" s="1">
        <v>0</v>
      </c>
      <c r="AB1138" s="1">
        <v>0</v>
      </c>
      <c r="AC1138" s="1">
        <v>8.4000000000000057</v>
      </c>
      <c r="AD1138" s="10">
        <v>0</v>
      </c>
      <c r="AE1138" s="1">
        <v>8.4000000000000057</v>
      </c>
      <c r="AF1138" s="5"/>
    </row>
    <row r="1139" spans="1:32" ht="15" customHeight="1" x14ac:dyDescent="0.2">
      <c r="A1139" t="s">
        <v>22</v>
      </c>
      <c r="B1139" s="1">
        <v>1976</v>
      </c>
      <c r="C1139" s="1">
        <v>4</v>
      </c>
      <c r="D1139" s="1">
        <v>10</v>
      </c>
      <c r="V1139" s="1">
        <v>0</v>
      </c>
      <c r="W1139" s="11">
        <v>0.27500000000000002</v>
      </c>
      <c r="X1139" s="1">
        <v>0</v>
      </c>
      <c r="Y1139" s="1">
        <v>0</v>
      </c>
      <c r="Z1139" s="1">
        <v>0</v>
      </c>
      <c r="AA1139" s="1">
        <v>0</v>
      </c>
      <c r="AB1139" s="1">
        <v>0</v>
      </c>
      <c r="AC1139" s="1">
        <v>8.2000000000000064</v>
      </c>
      <c r="AD1139" s="10">
        <v>0</v>
      </c>
      <c r="AE1139" s="1">
        <v>8.2000000000000064</v>
      </c>
      <c r="AF1139" s="5"/>
    </row>
    <row r="1140" spans="1:32" ht="15" customHeight="1" x14ac:dyDescent="0.2">
      <c r="A1140" t="s">
        <v>22</v>
      </c>
      <c r="B1140" s="1">
        <v>1977</v>
      </c>
      <c r="C1140" s="1">
        <v>3</v>
      </c>
      <c r="D1140" s="1">
        <v>11</v>
      </c>
      <c r="V1140" s="1">
        <v>0</v>
      </c>
      <c r="W1140" s="11">
        <v>0.26948051948051949</v>
      </c>
      <c r="X1140" s="1">
        <v>0</v>
      </c>
      <c r="Y1140" s="1">
        <v>0</v>
      </c>
      <c r="Z1140" s="1">
        <v>0</v>
      </c>
      <c r="AA1140" s="1">
        <v>0</v>
      </c>
      <c r="AB1140" s="1">
        <v>0</v>
      </c>
      <c r="AC1140" s="1">
        <v>8.0000000000000071</v>
      </c>
      <c r="AD1140" s="10">
        <v>0</v>
      </c>
      <c r="AE1140" s="1">
        <v>8.0000000000000071</v>
      </c>
      <c r="AF1140" s="5"/>
    </row>
    <row r="1141" spans="1:32" ht="15" customHeight="1" x14ac:dyDescent="0.2">
      <c r="A1141" t="s">
        <v>22</v>
      </c>
      <c r="B1141" s="1">
        <v>1978</v>
      </c>
      <c r="C1141" s="1">
        <v>7</v>
      </c>
      <c r="D1141" s="1">
        <v>9</v>
      </c>
      <c r="F1141" s="1"/>
      <c r="G1141" s="1"/>
      <c r="H1141" s="1"/>
      <c r="I1141" s="1"/>
      <c r="J1141" s="1"/>
      <c r="T1141" s="1"/>
      <c r="V1141" s="1">
        <v>0</v>
      </c>
      <c r="W1141" s="11">
        <v>0.28529411764705881</v>
      </c>
      <c r="X1141" s="1">
        <v>0</v>
      </c>
      <c r="Y1141" s="1">
        <v>0</v>
      </c>
      <c r="Z1141" s="1">
        <v>0</v>
      </c>
      <c r="AA1141" s="1">
        <v>0</v>
      </c>
      <c r="AB1141" s="1">
        <v>0</v>
      </c>
      <c r="AC1141" s="1">
        <v>7.8000000000000069</v>
      </c>
      <c r="AD1141" s="10">
        <v>0</v>
      </c>
      <c r="AE1141" s="1">
        <v>7.8000000000000069</v>
      </c>
      <c r="AF1141" s="5"/>
    </row>
    <row r="1142" spans="1:32" ht="15" customHeight="1" x14ac:dyDescent="0.2">
      <c r="A1142" t="s">
        <v>22</v>
      </c>
      <c r="B1142" s="1">
        <v>1979</v>
      </c>
      <c r="C1142" s="1">
        <v>8</v>
      </c>
      <c r="D1142" s="1">
        <v>8</v>
      </c>
      <c r="V1142" s="1">
        <v>0</v>
      </c>
      <c r="W1142" s="11">
        <v>0.30376344086021506</v>
      </c>
      <c r="X1142" s="1">
        <v>0</v>
      </c>
      <c r="Y1142" s="1">
        <v>0</v>
      </c>
      <c r="Z1142" s="1">
        <v>0</v>
      </c>
      <c r="AA1142" s="1">
        <v>0</v>
      </c>
      <c r="AB1142" s="1">
        <v>0</v>
      </c>
      <c r="AC1142" s="1">
        <v>7.6000000000000068</v>
      </c>
      <c r="AD1142" s="10">
        <v>0</v>
      </c>
      <c r="AE1142" s="1">
        <v>7.6000000000000068</v>
      </c>
      <c r="AF1142" s="5"/>
    </row>
    <row r="1143" spans="1:32" ht="15" customHeight="1" x14ac:dyDescent="0.2">
      <c r="A1143" t="s">
        <v>22</v>
      </c>
      <c r="B1143" s="1">
        <v>1980</v>
      </c>
      <c r="C1143" s="1">
        <v>1</v>
      </c>
      <c r="D1143" s="1">
        <v>15</v>
      </c>
      <c r="V1143" s="1">
        <v>0</v>
      </c>
      <c r="W1143" s="11">
        <v>0.28465346534653463</v>
      </c>
      <c r="X1143" s="1">
        <v>0</v>
      </c>
      <c r="Y1143" s="1">
        <v>0</v>
      </c>
      <c r="Z1143" s="1">
        <v>0</v>
      </c>
      <c r="AA1143" s="1">
        <v>0</v>
      </c>
      <c r="AB1143" s="1">
        <v>0</v>
      </c>
      <c r="AC1143" s="1">
        <v>7.4000000000000066</v>
      </c>
      <c r="AD1143" s="10">
        <v>0</v>
      </c>
      <c r="AE1143" s="1">
        <v>7.4000000000000066</v>
      </c>
      <c r="AF1143" s="5"/>
    </row>
    <row r="1144" spans="1:32" ht="15" customHeight="1" x14ac:dyDescent="0.2">
      <c r="A1144" t="s">
        <v>22</v>
      </c>
      <c r="B1144" s="1">
        <v>1981</v>
      </c>
      <c r="C1144" s="1">
        <v>4</v>
      </c>
      <c r="D1144" s="1">
        <v>12</v>
      </c>
      <c r="R1144">
        <v>1</v>
      </c>
      <c r="V1144" s="1">
        <v>0.1</v>
      </c>
      <c r="W1144" s="11">
        <v>0.28211009174311924</v>
      </c>
      <c r="X1144" s="1">
        <v>0</v>
      </c>
      <c r="Y1144" s="1">
        <v>0</v>
      </c>
      <c r="Z1144" s="1">
        <v>0</v>
      </c>
      <c r="AA1144" s="1">
        <v>0</v>
      </c>
      <c r="AB1144" s="1">
        <v>0</v>
      </c>
      <c r="AC1144" s="1">
        <v>7.2000000000000064</v>
      </c>
      <c r="AD1144" s="10">
        <v>0</v>
      </c>
      <c r="AE1144" s="1">
        <v>7.300000000000006</v>
      </c>
      <c r="AF1144" s="5"/>
    </row>
    <row r="1145" spans="1:32" ht="15" customHeight="1" x14ac:dyDescent="0.2">
      <c r="A1145" t="s">
        <v>22</v>
      </c>
      <c r="B1145" s="1">
        <v>1982</v>
      </c>
      <c r="C1145" s="1">
        <v>4</v>
      </c>
      <c r="D1145" s="1">
        <v>5</v>
      </c>
      <c r="V1145" s="1">
        <v>0</v>
      </c>
      <c r="W1145" s="11">
        <v>0.28854625550660795</v>
      </c>
      <c r="X1145" s="1">
        <v>0</v>
      </c>
      <c r="Y1145" s="1">
        <v>0</v>
      </c>
      <c r="Z1145" s="1">
        <v>0</v>
      </c>
      <c r="AA1145" s="1">
        <v>0</v>
      </c>
      <c r="AB1145" s="1">
        <v>0</v>
      </c>
      <c r="AC1145" s="1">
        <v>7.0000000000000062</v>
      </c>
      <c r="AD1145" s="10">
        <v>0</v>
      </c>
      <c r="AE1145" s="1">
        <v>7.1000000000000059</v>
      </c>
      <c r="AF1145" s="5"/>
    </row>
    <row r="1146" spans="1:32" ht="15" customHeight="1" x14ac:dyDescent="0.2">
      <c r="A1146" t="s">
        <v>22</v>
      </c>
      <c r="B1146" s="1">
        <v>1983</v>
      </c>
      <c r="C1146" s="1">
        <v>8</v>
      </c>
      <c r="D1146" s="1">
        <v>8</v>
      </c>
      <c r="V1146" s="1">
        <v>0</v>
      </c>
      <c r="W1146" s="11">
        <v>0.30246913580246915</v>
      </c>
      <c r="X1146" s="1">
        <v>0</v>
      </c>
      <c r="Y1146" s="1">
        <v>0</v>
      </c>
      <c r="Z1146" s="1">
        <v>0</v>
      </c>
      <c r="AA1146" s="1">
        <v>0</v>
      </c>
      <c r="AB1146" s="1">
        <v>0</v>
      </c>
      <c r="AC1146" s="1">
        <v>6.800000000000006</v>
      </c>
      <c r="AD1146" s="10">
        <v>0</v>
      </c>
      <c r="AE1146" s="1">
        <v>6.9000000000000057</v>
      </c>
      <c r="AF1146" s="5"/>
    </row>
    <row r="1147" spans="1:32" ht="15" customHeight="1" x14ac:dyDescent="0.2">
      <c r="A1147" t="s">
        <v>22</v>
      </c>
      <c r="B1147" s="1">
        <v>1984</v>
      </c>
      <c r="C1147" s="1">
        <v>7</v>
      </c>
      <c r="D1147" s="1">
        <v>9</v>
      </c>
      <c r="F1147" s="1"/>
      <c r="G1147" s="1"/>
      <c r="H1147" s="1"/>
      <c r="I1147" s="1"/>
      <c r="J1147" s="1"/>
      <c r="L1147" s="1"/>
      <c r="T1147" s="1"/>
      <c r="V1147" s="1">
        <v>0</v>
      </c>
      <c r="W1147" s="11">
        <v>0.3108108108108108</v>
      </c>
      <c r="X1147" s="1">
        <v>0</v>
      </c>
      <c r="Y1147" s="1">
        <v>0</v>
      </c>
      <c r="Z1147" s="1">
        <v>0</v>
      </c>
      <c r="AA1147" s="1">
        <v>0</v>
      </c>
      <c r="AB1147" s="1">
        <v>0</v>
      </c>
      <c r="AC1147" s="1">
        <v>6.6000000000000059</v>
      </c>
      <c r="AD1147" s="10">
        <v>0</v>
      </c>
      <c r="AE1147" s="1">
        <v>6.7000000000000055</v>
      </c>
      <c r="AF1147" s="5"/>
    </row>
    <row r="1148" spans="1:32" ht="15" customHeight="1" x14ac:dyDescent="0.2">
      <c r="A1148" t="s">
        <v>22</v>
      </c>
      <c r="B1148" s="1">
        <v>1985</v>
      </c>
      <c r="C1148" s="1">
        <v>5</v>
      </c>
      <c r="D1148" s="1">
        <v>11</v>
      </c>
      <c r="V1148" s="1">
        <v>0</v>
      </c>
      <c r="W1148" s="11">
        <v>0.31090909090909091</v>
      </c>
      <c r="X1148" s="1">
        <v>0</v>
      </c>
      <c r="Y1148" s="1">
        <v>0</v>
      </c>
      <c r="Z1148" s="1">
        <v>0</v>
      </c>
      <c r="AA1148" s="1">
        <v>0</v>
      </c>
      <c r="AB1148" s="1">
        <v>0</v>
      </c>
      <c r="AC1148" s="1">
        <v>6.4000000000000057</v>
      </c>
      <c r="AD1148" s="10">
        <v>0</v>
      </c>
      <c r="AE1148" s="1">
        <v>6.5000000000000053</v>
      </c>
      <c r="AF1148" s="5"/>
    </row>
    <row r="1149" spans="1:32" ht="15" customHeight="1" x14ac:dyDescent="0.2">
      <c r="A1149" t="s">
        <v>22</v>
      </c>
      <c r="B1149" s="1">
        <v>1986</v>
      </c>
      <c r="C1149" s="1">
        <v>7</v>
      </c>
      <c r="D1149" s="1">
        <v>9</v>
      </c>
      <c r="P1149" s="1"/>
      <c r="V1149" s="1">
        <v>0</v>
      </c>
      <c r="W1149" s="11">
        <v>0.31786941580756012</v>
      </c>
      <c r="X1149" s="1">
        <v>0</v>
      </c>
      <c r="Y1149" s="1">
        <v>0</v>
      </c>
      <c r="Z1149" s="1">
        <v>0</v>
      </c>
      <c r="AA1149" s="1">
        <v>0</v>
      </c>
      <c r="AB1149" s="1">
        <v>0</v>
      </c>
      <c r="AC1149" s="1">
        <v>6.2000000000000055</v>
      </c>
      <c r="AD1149" s="10">
        <v>0</v>
      </c>
      <c r="AE1149" s="1">
        <v>6.3000000000000052</v>
      </c>
      <c r="AF1149" s="5"/>
    </row>
    <row r="1150" spans="1:32" ht="15" customHeight="1" x14ac:dyDescent="0.2">
      <c r="A1150" t="s">
        <v>22</v>
      </c>
      <c r="B1150" s="1">
        <v>1987</v>
      </c>
      <c r="C1150" s="1">
        <v>12</v>
      </c>
      <c r="D1150" s="1">
        <v>3</v>
      </c>
      <c r="F1150" s="1">
        <v>1</v>
      </c>
      <c r="G1150" s="1"/>
      <c r="H1150" s="1">
        <v>0</v>
      </c>
      <c r="I1150" s="1">
        <v>1</v>
      </c>
      <c r="J1150" s="1">
        <v>1</v>
      </c>
      <c r="K1150" s="1"/>
      <c r="M1150" s="1"/>
      <c r="T1150">
        <v>1</v>
      </c>
      <c r="V1150" s="1">
        <v>0.1</v>
      </c>
      <c r="W1150" s="11">
        <v>0.34150326797385622</v>
      </c>
      <c r="X1150" s="1">
        <v>0</v>
      </c>
      <c r="Y1150" s="1">
        <v>0</v>
      </c>
      <c r="Z1150" s="1">
        <v>0</v>
      </c>
      <c r="AA1150" s="1">
        <v>4.7619047619047616E-2</v>
      </c>
      <c r="AB1150" s="1">
        <v>0</v>
      </c>
      <c r="AC1150" s="1">
        <v>6.0000000000000053</v>
      </c>
      <c r="AD1150" s="10">
        <v>1</v>
      </c>
      <c r="AE1150" s="1">
        <v>6.2000000000000055</v>
      </c>
      <c r="AF1150" s="5"/>
    </row>
    <row r="1151" spans="1:32" ht="15" customHeight="1" x14ac:dyDescent="0.2">
      <c r="A1151" t="s">
        <v>22</v>
      </c>
      <c r="B1151" s="1">
        <v>1988</v>
      </c>
      <c r="C1151" s="1">
        <v>10</v>
      </c>
      <c r="D1151" s="1">
        <v>6</v>
      </c>
      <c r="F1151" s="1"/>
      <c r="H1151" s="1"/>
      <c r="I1151" s="1"/>
      <c r="J1151" s="1"/>
      <c r="V1151" s="1">
        <v>0</v>
      </c>
      <c r="W1151" s="11">
        <v>0.35559006211180122</v>
      </c>
      <c r="X1151" s="1">
        <v>0</v>
      </c>
      <c r="Y1151" s="1">
        <v>0</v>
      </c>
      <c r="Z1151" s="1">
        <v>0</v>
      </c>
      <c r="AA1151" s="1">
        <v>4.5454545454545456E-2</v>
      </c>
      <c r="AB1151" s="1">
        <v>0</v>
      </c>
      <c r="AC1151" s="1">
        <v>5.8000000000000052</v>
      </c>
      <c r="AD1151" s="10">
        <v>1</v>
      </c>
      <c r="AE1151" s="1">
        <v>6.0000000000000053</v>
      </c>
      <c r="AF1151" s="5"/>
    </row>
    <row r="1152" spans="1:32" ht="15" customHeight="1" x14ac:dyDescent="0.2">
      <c r="A1152" t="s">
        <v>22</v>
      </c>
      <c r="B1152" s="1">
        <v>1989</v>
      </c>
      <c r="C1152" s="1">
        <v>9</v>
      </c>
      <c r="D1152" s="1">
        <v>7</v>
      </c>
      <c r="F1152" s="1"/>
      <c r="G1152" s="1"/>
      <c r="H1152" s="1"/>
      <c r="I1152" s="1"/>
      <c r="J1152" s="1"/>
      <c r="P1152" s="1"/>
      <c r="V1152" s="1">
        <v>0</v>
      </c>
      <c r="W1152" s="11">
        <v>0.36538461538461536</v>
      </c>
      <c r="X1152" s="1">
        <v>0</v>
      </c>
      <c r="Y1152" s="1">
        <v>0</v>
      </c>
      <c r="Z1152" s="1">
        <v>0</v>
      </c>
      <c r="AA1152" s="1">
        <v>4.3478260869565216E-2</v>
      </c>
      <c r="AB1152" s="1">
        <v>0</v>
      </c>
      <c r="AC1152" s="1">
        <v>5.600000000000005</v>
      </c>
      <c r="AD1152" s="10">
        <v>1</v>
      </c>
      <c r="AE1152" s="1">
        <v>5.8000000000000052</v>
      </c>
      <c r="AF1152" s="5"/>
    </row>
    <row r="1153" spans="1:32" ht="15" customHeight="1" x14ac:dyDescent="0.2">
      <c r="A1153" t="s">
        <v>22</v>
      </c>
      <c r="B1153" s="1">
        <v>1990</v>
      </c>
      <c r="C1153" s="1">
        <v>8</v>
      </c>
      <c r="D1153" s="1">
        <v>8</v>
      </c>
      <c r="F1153">
        <v>1</v>
      </c>
      <c r="H1153">
        <v>0</v>
      </c>
      <c r="I1153">
        <v>1</v>
      </c>
      <c r="J1153">
        <v>1</v>
      </c>
      <c r="V1153" s="1">
        <v>0</v>
      </c>
      <c r="W1153" s="11">
        <v>0.37146892655367231</v>
      </c>
      <c r="X1153" s="1">
        <v>0</v>
      </c>
      <c r="Y1153" s="1">
        <v>0</v>
      </c>
      <c r="Z1153" s="1">
        <v>0</v>
      </c>
      <c r="AA1153" s="1">
        <v>8.3333333333333329E-2</v>
      </c>
      <c r="AB1153" s="1">
        <v>0</v>
      </c>
      <c r="AC1153" s="1">
        <v>5.4000000000000048</v>
      </c>
      <c r="AD1153" s="10">
        <v>1</v>
      </c>
      <c r="AE1153" s="1">
        <v>5.600000000000005</v>
      </c>
      <c r="AF1153" s="5"/>
    </row>
    <row r="1154" spans="1:32" ht="15" customHeight="1" x14ac:dyDescent="0.2">
      <c r="A1154" t="s">
        <v>22</v>
      </c>
      <c r="B1154" s="1">
        <v>1991</v>
      </c>
      <c r="C1154" s="1">
        <v>11</v>
      </c>
      <c r="D1154" s="1">
        <v>5</v>
      </c>
      <c r="F1154" s="1">
        <v>1</v>
      </c>
      <c r="G1154">
        <v>1</v>
      </c>
      <c r="H1154" s="1">
        <v>0</v>
      </c>
      <c r="I1154" s="1">
        <v>1</v>
      </c>
      <c r="J1154" s="1">
        <v>1</v>
      </c>
      <c r="Q1154">
        <v>1</v>
      </c>
      <c r="V1154" s="1">
        <v>0.35</v>
      </c>
      <c r="W1154" s="11">
        <v>0.38513513513513514</v>
      </c>
      <c r="X1154" s="1">
        <v>0</v>
      </c>
      <c r="Y1154" s="1">
        <v>0</v>
      </c>
      <c r="Z1154" s="1">
        <v>0</v>
      </c>
      <c r="AA1154" s="1">
        <v>0.12</v>
      </c>
      <c r="AB1154" s="1">
        <v>0</v>
      </c>
      <c r="AC1154" s="1">
        <v>5.2000000000000046</v>
      </c>
      <c r="AD1154" s="10">
        <v>0.75</v>
      </c>
      <c r="AE1154" s="1">
        <v>5.7500000000000044</v>
      </c>
      <c r="AF1154" s="5"/>
    </row>
    <row r="1155" spans="1:32" ht="15" customHeight="1" x14ac:dyDescent="0.2">
      <c r="A1155" t="s">
        <v>22</v>
      </c>
      <c r="B1155" s="1">
        <v>1992</v>
      </c>
      <c r="C1155" s="1">
        <v>12</v>
      </c>
      <c r="D1155" s="1">
        <v>4</v>
      </c>
      <c r="F1155">
        <v>1</v>
      </c>
      <c r="H1155">
        <v>0</v>
      </c>
      <c r="I1155">
        <v>1</v>
      </c>
      <c r="J1155">
        <v>1</v>
      </c>
      <c r="V1155" s="1">
        <v>0</v>
      </c>
      <c r="W1155" s="11">
        <v>0.40025906735751293</v>
      </c>
      <c r="X1155" s="1">
        <v>1</v>
      </c>
      <c r="Y1155" s="1">
        <v>0</v>
      </c>
      <c r="Z1155" s="1">
        <v>0</v>
      </c>
      <c r="AA1155" s="1">
        <v>0.15384615384615385</v>
      </c>
      <c r="AB1155" s="1">
        <v>0</v>
      </c>
      <c r="AC1155" s="1">
        <v>5.0000000000000044</v>
      </c>
      <c r="AD1155" s="10">
        <v>0.8</v>
      </c>
      <c r="AE1155" s="1">
        <v>6.5500000000000043</v>
      </c>
      <c r="AF1155" s="5"/>
    </row>
    <row r="1156" spans="1:32" ht="15" customHeight="1" x14ac:dyDescent="0.2">
      <c r="A1156" t="s">
        <v>22</v>
      </c>
      <c r="B1156" s="1">
        <v>1993</v>
      </c>
      <c r="C1156" s="1">
        <v>8</v>
      </c>
      <c r="D1156" s="1">
        <v>8</v>
      </c>
      <c r="V1156" s="1">
        <v>0</v>
      </c>
      <c r="W1156" s="11">
        <v>0.40422885572139305</v>
      </c>
      <c r="X1156" s="1">
        <v>1</v>
      </c>
      <c r="Y1156" s="1">
        <v>0</v>
      </c>
      <c r="Z1156" s="1">
        <v>0</v>
      </c>
      <c r="AA1156" s="1">
        <v>0.14814814814814814</v>
      </c>
      <c r="AB1156" s="1">
        <v>0</v>
      </c>
      <c r="AC1156" s="1">
        <v>4.8000000000000043</v>
      </c>
      <c r="AD1156" s="10">
        <v>0.8</v>
      </c>
      <c r="AE1156" s="1">
        <v>6.3500000000000041</v>
      </c>
      <c r="AF1156" s="5"/>
    </row>
    <row r="1157" spans="1:32" ht="15" customHeight="1" x14ac:dyDescent="0.2">
      <c r="A1157" t="s">
        <v>22</v>
      </c>
      <c r="B1157" s="1">
        <v>1994</v>
      </c>
      <c r="C1157" s="1">
        <v>7</v>
      </c>
      <c r="D1157" s="1">
        <v>9</v>
      </c>
      <c r="V1157" s="1">
        <v>0</v>
      </c>
      <c r="W1157" s="11">
        <v>0.40550239234449759</v>
      </c>
      <c r="X1157" s="1">
        <v>1</v>
      </c>
      <c r="Y1157" s="1">
        <v>0</v>
      </c>
      <c r="Z1157" s="1">
        <v>0</v>
      </c>
      <c r="AA1157" s="1">
        <v>0.14285714285714285</v>
      </c>
      <c r="AB1157" s="1">
        <v>0</v>
      </c>
      <c r="AC1157" s="1">
        <v>4.6000000000000041</v>
      </c>
      <c r="AD1157" s="10">
        <v>0.8</v>
      </c>
      <c r="AE1157" s="1">
        <v>6.1500000000000039</v>
      </c>
      <c r="AF1157" s="5"/>
    </row>
    <row r="1158" spans="1:32" ht="15" customHeight="1" x14ac:dyDescent="0.2">
      <c r="A1158" t="s">
        <v>22</v>
      </c>
      <c r="B1158" s="1">
        <v>1995</v>
      </c>
      <c r="C1158" s="1">
        <v>7</v>
      </c>
      <c r="D1158" s="1">
        <v>9</v>
      </c>
      <c r="F1158" s="1"/>
      <c r="G1158" s="1"/>
      <c r="H1158" s="1"/>
      <c r="I1158" s="1"/>
      <c r="J1158" s="1"/>
      <c r="R1158" s="1"/>
      <c r="S1158" s="1"/>
      <c r="V1158" s="1">
        <v>0</v>
      </c>
      <c r="W1158" s="11">
        <v>0.40668202764976957</v>
      </c>
      <c r="X1158" s="1">
        <v>1</v>
      </c>
      <c r="Y1158" s="1">
        <v>0</v>
      </c>
      <c r="Z1158" s="1">
        <v>0</v>
      </c>
      <c r="AA1158" s="1">
        <v>0.13793103448275862</v>
      </c>
      <c r="AB1158" s="1">
        <v>0</v>
      </c>
      <c r="AC1158" s="1">
        <v>4.4000000000000039</v>
      </c>
      <c r="AD1158" s="10">
        <v>0.8</v>
      </c>
      <c r="AE1158" s="1">
        <v>5.9500000000000037</v>
      </c>
      <c r="AF1158" s="5"/>
    </row>
    <row r="1159" spans="1:32" ht="15" customHeight="1" x14ac:dyDescent="0.2">
      <c r="A1159" t="s">
        <v>22</v>
      </c>
      <c r="B1159" s="1">
        <v>1996</v>
      </c>
      <c r="C1159" s="1">
        <v>3</v>
      </c>
      <c r="D1159" s="1">
        <v>13</v>
      </c>
      <c r="F1159" s="1"/>
      <c r="G1159" s="1"/>
      <c r="H1159" s="1"/>
      <c r="I1159" s="1"/>
      <c r="J1159" s="1"/>
      <c r="L1159" s="1"/>
      <c r="V1159" s="1">
        <v>0</v>
      </c>
      <c r="W1159" s="11">
        <v>0.3988888888888889</v>
      </c>
      <c r="X1159" s="1">
        <v>0</v>
      </c>
      <c r="Y1159" s="1">
        <v>0</v>
      </c>
      <c r="Z1159" s="1">
        <v>0</v>
      </c>
      <c r="AA1159" s="1">
        <v>0.13333333333333333</v>
      </c>
      <c r="AB1159" s="1">
        <v>0</v>
      </c>
      <c r="AC1159" s="1">
        <v>4.2000000000000037</v>
      </c>
      <c r="AD1159" s="10">
        <v>0.8</v>
      </c>
      <c r="AE1159" s="1">
        <v>4.7500000000000036</v>
      </c>
      <c r="AF1159" s="5"/>
    </row>
    <row r="1160" spans="1:32" ht="15" customHeight="1" x14ac:dyDescent="0.2">
      <c r="A1160" t="s">
        <v>22</v>
      </c>
      <c r="B1160" s="1">
        <v>1997</v>
      </c>
      <c r="C1160" s="1">
        <v>6</v>
      </c>
      <c r="D1160" s="1">
        <v>10</v>
      </c>
      <c r="F1160" s="1"/>
      <c r="G1160" s="1"/>
      <c r="H1160" s="1"/>
      <c r="I1160" s="1"/>
      <c r="J1160" s="1"/>
      <c r="P1160" s="1"/>
      <c r="V1160" s="1">
        <v>0</v>
      </c>
      <c r="W1160" s="11">
        <v>0.39806866952789699</v>
      </c>
      <c r="X1160" s="1">
        <v>0</v>
      </c>
      <c r="Y1160" s="1">
        <v>0</v>
      </c>
      <c r="Z1160" s="1">
        <v>0</v>
      </c>
      <c r="AA1160" s="1">
        <v>0.12903225806451613</v>
      </c>
      <c r="AB1160" s="1">
        <v>0</v>
      </c>
      <c r="AC1160" s="1">
        <v>4.0000000000000036</v>
      </c>
      <c r="AD1160" s="10">
        <v>0.8</v>
      </c>
      <c r="AE1160" s="1">
        <v>4.5500000000000034</v>
      </c>
      <c r="AF1160" s="5"/>
    </row>
    <row r="1161" spans="1:32" ht="15" customHeight="1" x14ac:dyDescent="0.2">
      <c r="A1161" t="s">
        <v>22</v>
      </c>
      <c r="B1161" s="1">
        <v>1998</v>
      </c>
      <c r="C1161" s="1">
        <v>6</v>
      </c>
      <c r="D1161" s="1">
        <v>10</v>
      </c>
      <c r="F1161" s="1"/>
      <c r="G1161" s="1"/>
      <c r="H1161" s="1"/>
      <c r="I1161" s="1"/>
      <c r="J1161" s="1"/>
      <c r="V1161" s="1">
        <v>0</v>
      </c>
      <c r="W1161" s="11">
        <v>0.39730290456431533</v>
      </c>
      <c r="X1161" s="1">
        <v>0</v>
      </c>
      <c r="Y1161" s="1">
        <v>0</v>
      </c>
      <c r="Z1161" s="1">
        <v>0</v>
      </c>
      <c r="AA1161" s="1">
        <v>0.125</v>
      </c>
      <c r="AB1161" s="1">
        <v>0</v>
      </c>
      <c r="AC1161" s="1">
        <v>3.8000000000000034</v>
      </c>
      <c r="AD1161" s="10">
        <v>0.8</v>
      </c>
      <c r="AE1161" s="1">
        <v>4.3500000000000032</v>
      </c>
      <c r="AF1161" s="5"/>
    </row>
    <row r="1162" spans="1:32" ht="15" customHeight="1" x14ac:dyDescent="0.2">
      <c r="A1162" t="s">
        <v>22</v>
      </c>
      <c r="B1162" s="1">
        <v>1999</v>
      </c>
      <c r="C1162" s="1">
        <v>3</v>
      </c>
      <c r="D1162" s="1">
        <v>13</v>
      </c>
      <c r="V1162" s="1">
        <v>0</v>
      </c>
      <c r="W1162" s="11">
        <v>0.39056224899598396</v>
      </c>
      <c r="X1162" s="1">
        <v>0</v>
      </c>
      <c r="Y1162" s="1">
        <v>0</v>
      </c>
      <c r="Z1162" s="1">
        <v>0</v>
      </c>
      <c r="AA1162" s="1">
        <v>0.12121212121212122</v>
      </c>
      <c r="AB1162" s="1">
        <v>0</v>
      </c>
      <c r="AC1162" s="1">
        <v>3.6000000000000032</v>
      </c>
      <c r="AD1162" s="10">
        <v>0.8</v>
      </c>
      <c r="AE1162" s="1">
        <v>4.150000000000003</v>
      </c>
      <c r="AF1162" s="5"/>
    </row>
    <row r="1163" spans="1:32" ht="15" customHeight="1" x14ac:dyDescent="0.2">
      <c r="A1163" t="s">
        <v>22</v>
      </c>
      <c r="B1163" s="1">
        <v>2000</v>
      </c>
      <c r="C1163" s="1">
        <v>10</v>
      </c>
      <c r="D1163" s="1">
        <v>6</v>
      </c>
      <c r="E1163" s="1"/>
      <c r="F1163">
        <v>1</v>
      </c>
      <c r="G1163">
        <v>1</v>
      </c>
      <c r="H1163">
        <v>1</v>
      </c>
      <c r="I1163">
        <v>1</v>
      </c>
      <c r="J1163">
        <v>2</v>
      </c>
      <c r="T1163">
        <v>1</v>
      </c>
      <c r="V1163" s="1">
        <v>0.7</v>
      </c>
      <c r="W1163" s="11">
        <v>0.3978599221789883</v>
      </c>
      <c r="X1163" s="1">
        <v>0</v>
      </c>
      <c r="Y1163" s="1">
        <v>0.2</v>
      </c>
      <c r="Z1163" s="1">
        <v>0</v>
      </c>
      <c r="AA1163" s="1">
        <v>0.14705882352941177</v>
      </c>
      <c r="AB1163" s="1">
        <v>0</v>
      </c>
      <c r="AC1163" s="1">
        <v>3.400000000000003</v>
      </c>
      <c r="AD1163" s="10">
        <v>0.8571428571428571</v>
      </c>
      <c r="AE1163" s="1">
        <v>4.650000000000003</v>
      </c>
      <c r="AF1163" s="5"/>
    </row>
    <row r="1164" spans="1:32" ht="15" customHeight="1" x14ac:dyDescent="0.2">
      <c r="A1164" t="s">
        <v>22</v>
      </c>
      <c r="B1164" s="1">
        <v>2001</v>
      </c>
      <c r="C1164" s="1">
        <v>7</v>
      </c>
      <c r="D1164" s="1">
        <v>9</v>
      </c>
      <c r="V1164" s="1">
        <v>0</v>
      </c>
      <c r="W1164" s="11">
        <v>0.39905660377358493</v>
      </c>
      <c r="X1164" s="1">
        <v>0</v>
      </c>
      <c r="Y1164" s="1">
        <v>0.2</v>
      </c>
      <c r="Z1164" s="1">
        <v>0</v>
      </c>
      <c r="AA1164" s="1">
        <v>0.14285714285714285</v>
      </c>
      <c r="AB1164" s="1">
        <v>0</v>
      </c>
      <c r="AC1164" s="1">
        <v>3.2000000000000028</v>
      </c>
      <c r="AD1164" s="10">
        <v>0.8571428571428571</v>
      </c>
      <c r="AE1164" s="1">
        <v>4.4500000000000028</v>
      </c>
      <c r="AF1164" s="5"/>
    </row>
    <row r="1165" spans="1:32" ht="15" customHeight="1" x14ac:dyDescent="0.2">
      <c r="A1165" t="s">
        <v>22</v>
      </c>
      <c r="B1165" s="1">
        <v>2002</v>
      </c>
      <c r="C1165" s="1">
        <v>9</v>
      </c>
      <c r="D1165" s="1">
        <v>7</v>
      </c>
      <c r="V1165" s="1">
        <v>0</v>
      </c>
      <c r="W1165" s="11">
        <v>0.40384615384615385</v>
      </c>
      <c r="X1165" s="1">
        <v>1</v>
      </c>
      <c r="Y1165" s="1">
        <v>0.2</v>
      </c>
      <c r="Z1165" s="1">
        <v>0</v>
      </c>
      <c r="AA1165" s="1">
        <v>0.1388888888888889</v>
      </c>
      <c r="AB1165" s="1">
        <v>0</v>
      </c>
      <c r="AC1165" s="1">
        <v>3.0000000000000027</v>
      </c>
      <c r="AD1165" s="10">
        <v>0.8571428571428571</v>
      </c>
      <c r="AE1165" s="1">
        <v>5.2500000000000027</v>
      </c>
      <c r="AF1165" s="5"/>
    </row>
    <row r="1166" spans="1:32" ht="15" customHeight="1" x14ac:dyDescent="0.2">
      <c r="A1166" t="s">
        <v>22</v>
      </c>
      <c r="B1166" s="1">
        <v>2003</v>
      </c>
      <c r="C1166" s="1">
        <v>8</v>
      </c>
      <c r="D1166" s="1">
        <v>8</v>
      </c>
      <c r="V1166" s="1">
        <v>0</v>
      </c>
      <c r="W1166" s="11">
        <v>0.40658362989323843</v>
      </c>
      <c r="X1166" s="1">
        <v>1</v>
      </c>
      <c r="Y1166" s="1">
        <v>0.2</v>
      </c>
      <c r="Z1166" s="1">
        <v>0</v>
      </c>
      <c r="AA1166" s="1">
        <v>0.13513513513513514</v>
      </c>
      <c r="AB1166" s="1">
        <v>0</v>
      </c>
      <c r="AC1166" s="1">
        <v>2.8000000000000025</v>
      </c>
      <c r="AD1166" s="10">
        <v>0.8571428571428571</v>
      </c>
      <c r="AE1166" s="1">
        <v>5.0500000000000025</v>
      </c>
      <c r="AF1166" s="5"/>
    </row>
    <row r="1167" spans="1:32" ht="15" customHeight="1" x14ac:dyDescent="0.2">
      <c r="A1167" t="s">
        <v>22</v>
      </c>
      <c r="B1167" s="1">
        <v>2004</v>
      </c>
      <c r="C1167" s="1">
        <v>8</v>
      </c>
      <c r="D1167" s="1">
        <v>8</v>
      </c>
      <c r="T1167" s="1"/>
      <c r="V1167" s="1">
        <v>0</v>
      </c>
      <c r="W1167" s="11">
        <v>0.40916955017301038</v>
      </c>
      <c r="X1167" s="1">
        <v>1</v>
      </c>
      <c r="Y1167" s="1">
        <v>0.2</v>
      </c>
      <c r="Z1167" s="1">
        <v>0</v>
      </c>
      <c r="AA1167" s="1">
        <v>0.13157894736842105</v>
      </c>
      <c r="AB1167" s="1">
        <v>0</v>
      </c>
      <c r="AC1167" s="1">
        <v>2.6000000000000023</v>
      </c>
      <c r="AD1167" s="10">
        <v>0.8571428571428571</v>
      </c>
      <c r="AE1167" s="1">
        <v>4.8500000000000023</v>
      </c>
      <c r="AF1167" s="5"/>
    </row>
    <row r="1168" spans="1:32" ht="15" customHeight="1" x14ac:dyDescent="0.2">
      <c r="A1168" t="s">
        <v>22</v>
      </c>
      <c r="B1168" s="1">
        <v>2005</v>
      </c>
      <c r="C1168" s="1">
        <v>3</v>
      </c>
      <c r="D1168" s="1">
        <v>13</v>
      </c>
      <c r="V1168" s="1">
        <v>0</v>
      </c>
      <c r="W1168" s="11">
        <v>0.40319865319865322</v>
      </c>
      <c r="X1168" s="1">
        <v>1</v>
      </c>
      <c r="Y1168" s="1">
        <v>0.2</v>
      </c>
      <c r="Z1168" s="1">
        <v>0</v>
      </c>
      <c r="AA1168" s="1">
        <v>0.12820512820512819</v>
      </c>
      <c r="AB1168" s="1">
        <v>0</v>
      </c>
      <c r="AC1168" s="1">
        <v>2.4000000000000021</v>
      </c>
      <c r="AD1168" s="10">
        <v>0.8571428571428571</v>
      </c>
      <c r="AE1168" s="1">
        <v>4.6500000000000021</v>
      </c>
      <c r="AF1168" s="5"/>
    </row>
    <row r="1169" spans="1:32" ht="15" customHeight="1" x14ac:dyDescent="0.2">
      <c r="A1169" t="s">
        <v>22</v>
      </c>
      <c r="B1169" s="1">
        <v>2006</v>
      </c>
      <c r="C1169" s="1">
        <v>10</v>
      </c>
      <c r="D1169" s="1">
        <v>6</v>
      </c>
      <c r="F1169">
        <v>1</v>
      </c>
      <c r="G1169">
        <v>1</v>
      </c>
      <c r="H1169">
        <v>1</v>
      </c>
      <c r="I1169">
        <v>1</v>
      </c>
      <c r="J1169">
        <v>3</v>
      </c>
      <c r="L1169">
        <v>1</v>
      </c>
      <c r="T1169">
        <v>1</v>
      </c>
      <c r="V1169" s="1">
        <v>2.7</v>
      </c>
      <c r="W1169" s="11">
        <v>0.40901639344262297</v>
      </c>
      <c r="X1169" s="1">
        <v>1</v>
      </c>
      <c r="Y1169" s="1">
        <v>0.33333333333333331</v>
      </c>
      <c r="Z1169" s="1">
        <v>0</v>
      </c>
      <c r="AA1169" s="1">
        <v>0.15</v>
      </c>
      <c r="AB1169" s="1">
        <v>0</v>
      </c>
      <c r="AC1169" s="1">
        <v>2.200000000000002</v>
      </c>
      <c r="AD1169" s="10">
        <v>1</v>
      </c>
      <c r="AE1169" s="1">
        <v>7.1500000000000021</v>
      </c>
      <c r="AF1169" s="5"/>
    </row>
    <row r="1170" spans="1:32" ht="15" customHeight="1" x14ac:dyDescent="0.2">
      <c r="A1170" t="s">
        <v>22</v>
      </c>
      <c r="B1170" s="1">
        <v>2007</v>
      </c>
      <c r="C1170" s="1">
        <v>7</v>
      </c>
      <c r="D1170" s="1">
        <v>9</v>
      </c>
      <c r="E1170" s="1"/>
      <c r="V1170" s="1">
        <v>0</v>
      </c>
      <c r="W1170" s="11">
        <v>0.40974440894568692</v>
      </c>
      <c r="X1170" s="1">
        <v>1</v>
      </c>
      <c r="Y1170" s="1">
        <v>0.33333333333333331</v>
      </c>
      <c r="Z1170" s="1">
        <v>0</v>
      </c>
      <c r="AA1170" s="1">
        <v>0.14634146341463414</v>
      </c>
      <c r="AB1170" s="1">
        <v>0</v>
      </c>
      <c r="AC1170" s="1">
        <v>2.0000000000000018</v>
      </c>
      <c r="AD1170" s="10">
        <v>1</v>
      </c>
      <c r="AE1170" s="1">
        <v>6.950000000000002</v>
      </c>
      <c r="AF1170" s="5"/>
    </row>
    <row r="1171" spans="1:32" ht="15" customHeight="1" x14ac:dyDescent="0.2">
      <c r="A1171" t="s">
        <v>22</v>
      </c>
      <c r="B1171" s="1">
        <v>2008</v>
      </c>
      <c r="C1171" s="1">
        <v>8</v>
      </c>
      <c r="D1171" s="1">
        <v>8</v>
      </c>
      <c r="P1171">
        <v>1</v>
      </c>
      <c r="R1171" s="1"/>
      <c r="V1171" s="1">
        <v>0.25</v>
      </c>
      <c r="W1171" s="11">
        <v>0.411993769470405</v>
      </c>
      <c r="X1171" s="1">
        <v>1</v>
      </c>
      <c r="Y1171" s="1">
        <v>0.33333333333333331</v>
      </c>
      <c r="Z1171" s="1">
        <v>0</v>
      </c>
      <c r="AA1171" s="1">
        <v>0.14285714285714285</v>
      </c>
      <c r="AB1171" s="1">
        <v>0</v>
      </c>
      <c r="AC1171" s="1">
        <v>1.8000000000000018</v>
      </c>
      <c r="AD1171" s="10">
        <v>1</v>
      </c>
      <c r="AE1171" s="1">
        <v>7.0000000000000018</v>
      </c>
      <c r="AF1171" s="5"/>
    </row>
    <row r="1172" spans="1:32" ht="15" customHeight="1" x14ac:dyDescent="0.2">
      <c r="A1172" t="s">
        <v>22</v>
      </c>
      <c r="B1172" s="1">
        <v>2009</v>
      </c>
      <c r="C1172" s="1">
        <v>13</v>
      </c>
      <c r="D1172" s="1">
        <v>3</v>
      </c>
      <c r="F1172">
        <v>1</v>
      </c>
      <c r="G1172">
        <v>1</v>
      </c>
      <c r="H1172">
        <v>3</v>
      </c>
      <c r="I1172">
        <v>0</v>
      </c>
      <c r="J1172">
        <v>4</v>
      </c>
      <c r="K1172">
        <v>1</v>
      </c>
      <c r="M1172">
        <v>1</v>
      </c>
      <c r="V1172" s="1">
        <v>12.6</v>
      </c>
      <c r="W1172" s="11">
        <v>0.42173252279635259</v>
      </c>
      <c r="X1172" s="1">
        <v>1</v>
      </c>
      <c r="Y1172" s="1">
        <v>0.7142857142857143</v>
      </c>
      <c r="Z1172" s="1">
        <v>4</v>
      </c>
      <c r="AA1172" s="1">
        <v>0.16279069767441862</v>
      </c>
      <c r="AB1172" s="1">
        <v>0</v>
      </c>
      <c r="AC1172" s="1">
        <v>1.6000000000000019</v>
      </c>
      <c r="AD1172" s="10">
        <v>1.2727272727272727</v>
      </c>
      <c r="AE1172" s="1">
        <v>23.400000000000002</v>
      </c>
      <c r="AF1172" s="5"/>
    </row>
    <row r="1173" spans="1:32" ht="15" customHeight="1" x14ac:dyDescent="0.2">
      <c r="A1173" t="s">
        <v>22</v>
      </c>
      <c r="B1173" s="1">
        <v>2010</v>
      </c>
      <c r="C1173" s="1">
        <v>11</v>
      </c>
      <c r="D1173" s="1">
        <v>5</v>
      </c>
      <c r="F1173">
        <v>1</v>
      </c>
      <c r="H1173">
        <v>0</v>
      </c>
      <c r="I1173">
        <v>1</v>
      </c>
      <c r="J1173">
        <v>1</v>
      </c>
      <c r="V1173" s="1">
        <v>0</v>
      </c>
      <c r="W1173" s="11">
        <v>0.42804154302670622</v>
      </c>
      <c r="X1173" s="1">
        <v>1</v>
      </c>
      <c r="Y1173" s="1">
        <v>0.625</v>
      </c>
      <c r="Z1173" s="1">
        <v>4</v>
      </c>
      <c r="AA1173" s="1">
        <v>0.18181818181818182</v>
      </c>
      <c r="AB1173" s="1">
        <v>0</v>
      </c>
      <c r="AC1173" s="1">
        <v>1.4000000000000019</v>
      </c>
      <c r="AD1173" s="10">
        <v>1.25</v>
      </c>
      <c r="AE1173" s="1">
        <v>23.200000000000003</v>
      </c>
      <c r="AF1173" s="5"/>
    </row>
    <row r="1174" spans="1:32" ht="15" customHeight="1" x14ac:dyDescent="0.2">
      <c r="A1174" t="s">
        <v>22</v>
      </c>
      <c r="B1174" s="1">
        <v>2011</v>
      </c>
      <c r="C1174" s="1">
        <v>13</v>
      </c>
      <c r="D1174" s="1">
        <v>3</v>
      </c>
      <c r="F1174">
        <v>1</v>
      </c>
      <c r="G1174">
        <v>1</v>
      </c>
      <c r="H1174">
        <v>1</v>
      </c>
      <c r="I1174">
        <v>1</v>
      </c>
      <c r="J1174">
        <v>2</v>
      </c>
      <c r="P1174">
        <v>1</v>
      </c>
      <c r="V1174" s="1">
        <v>0.85</v>
      </c>
      <c r="W1174" s="11">
        <v>0.43695652173913041</v>
      </c>
      <c r="X1174" s="1">
        <v>1</v>
      </c>
      <c r="Y1174" s="1">
        <v>0.66666666666666663</v>
      </c>
      <c r="Z1174" s="1">
        <v>4</v>
      </c>
      <c r="AA1174" s="1">
        <v>0.2</v>
      </c>
      <c r="AB1174" s="1">
        <v>1</v>
      </c>
      <c r="AC1174" s="1">
        <v>1.200000000000002</v>
      </c>
      <c r="AD1174" s="10">
        <v>1.2142857142857142</v>
      </c>
      <c r="AE1174" s="1">
        <v>24.850000000000005</v>
      </c>
      <c r="AF1174" s="5"/>
    </row>
    <row r="1175" spans="1:32" ht="15" customHeight="1" x14ac:dyDescent="0.2">
      <c r="A1175" t="s">
        <v>22</v>
      </c>
      <c r="B1175" s="1">
        <v>2012</v>
      </c>
      <c r="C1175" s="1">
        <v>7</v>
      </c>
      <c r="D1175" s="1">
        <v>9</v>
      </c>
      <c r="V1175" s="1">
        <v>0</v>
      </c>
      <c r="W1175" s="11">
        <v>0.43696883852691221</v>
      </c>
      <c r="X1175" s="1">
        <v>1</v>
      </c>
      <c r="Y1175" s="1">
        <v>0.66666666666666663</v>
      </c>
      <c r="Z1175" s="1">
        <v>4</v>
      </c>
      <c r="AA1175" s="1">
        <v>0.19565217391304349</v>
      </c>
      <c r="AB1175" s="1">
        <v>0</v>
      </c>
      <c r="AC1175" s="1">
        <v>1.000000000000002</v>
      </c>
      <c r="AD1175" s="10">
        <v>1.2142857142857142</v>
      </c>
      <c r="AE1175" s="1">
        <v>23.650000000000006</v>
      </c>
      <c r="AF1175" s="5"/>
    </row>
    <row r="1176" spans="1:32" ht="15" customHeight="1" x14ac:dyDescent="0.2">
      <c r="A1176" t="s">
        <v>22</v>
      </c>
      <c r="B1176" s="1">
        <v>2013</v>
      </c>
      <c r="C1176" s="1">
        <v>11</v>
      </c>
      <c r="D1176" s="1">
        <v>5</v>
      </c>
      <c r="F1176">
        <v>1</v>
      </c>
      <c r="H1176">
        <v>1</v>
      </c>
      <c r="I1176">
        <v>1</v>
      </c>
      <c r="J1176">
        <v>2</v>
      </c>
      <c r="V1176" s="1">
        <v>0.5</v>
      </c>
      <c r="W1176" s="11">
        <v>0.44252077562326869</v>
      </c>
      <c r="X1176" s="1">
        <v>1</v>
      </c>
      <c r="Y1176" s="1">
        <v>0.7</v>
      </c>
      <c r="Z1176" s="1">
        <v>4</v>
      </c>
      <c r="AA1176" s="1">
        <v>0.21276595744680851</v>
      </c>
      <c r="AB1176" s="1">
        <v>1</v>
      </c>
      <c r="AC1176" s="1">
        <v>0.80000000000000204</v>
      </c>
      <c r="AD1176" s="10">
        <v>1.2666666666666666</v>
      </c>
      <c r="AE1176" s="1">
        <v>24.950000000000003</v>
      </c>
      <c r="AF1176" s="5"/>
    </row>
    <row r="1177" spans="1:32" ht="15" customHeight="1" x14ac:dyDescent="0.2">
      <c r="A1177" t="s">
        <v>22</v>
      </c>
      <c r="B1177" s="1">
        <v>2014</v>
      </c>
      <c r="C1177" s="1">
        <v>7</v>
      </c>
      <c r="D1177" s="1">
        <v>9</v>
      </c>
      <c r="V1177" s="1">
        <v>0</v>
      </c>
      <c r="W1177" s="11">
        <v>0.44241192411924118</v>
      </c>
      <c r="X1177" s="1">
        <v>1</v>
      </c>
      <c r="Y1177" s="1">
        <v>0.7</v>
      </c>
      <c r="Z1177" s="1">
        <v>4</v>
      </c>
      <c r="AA1177" s="1">
        <v>0.20833333333333334</v>
      </c>
      <c r="AB1177" s="1">
        <v>1</v>
      </c>
      <c r="AC1177" s="1">
        <v>0.60000000000000209</v>
      </c>
      <c r="AD1177" s="10">
        <v>1.2666666666666666</v>
      </c>
      <c r="AE1177" s="1">
        <v>24.750000000000004</v>
      </c>
      <c r="AF1177" s="5"/>
    </row>
    <row r="1178" spans="1:32" ht="15" customHeight="1" x14ac:dyDescent="0.2">
      <c r="A1178" t="s">
        <v>22</v>
      </c>
      <c r="B1178" s="1">
        <v>2015</v>
      </c>
      <c r="C1178" s="1">
        <v>7</v>
      </c>
      <c r="D1178" s="1">
        <v>9</v>
      </c>
      <c r="F1178" s="1"/>
      <c r="H1178" s="1"/>
      <c r="I1178" s="1"/>
      <c r="J1178" s="1"/>
      <c r="Q1178" s="1"/>
      <c r="S1178" s="1"/>
      <c r="V1178" s="1">
        <v>0</v>
      </c>
      <c r="W1178" s="11">
        <v>0.44230769230769229</v>
      </c>
      <c r="X1178" s="1">
        <v>1</v>
      </c>
      <c r="Y1178" s="1">
        <v>0.7</v>
      </c>
      <c r="Z1178" s="1">
        <v>4</v>
      </c>
      <c r="AA1178" s="1">
        <v>0.20408163265306123</v>
      </c>
      <c r="AB1178" s="1">
        <v>1</v>
      </c>
      <c r="AC1178" s="1">
        <v>0.40000000000000208</v>
      </c>
      <c r="AD1178" s="10">
        <v>1.2666666666666666</v>
      </c>
      <c r="AE1178" s="1">
        <v>24.550000000000004</v>
      </c>
      <c r="AF1178" s="5"/>
    </row>
    <row r="1179" spans="1:32" ht="15" customHeight="1" x14ac:dyDescent="0.2">
      <c r="A1179" t="s">
        <v>22</v>
      </c>
      <c r="B1179" s="1">
        <v>2016</v>
      </c>
      <c r="C1179" s="1">
        <v>7</v>
      </c>
      <c r="D1179" s="1">
        <v>9</v>
      </c>
      <c r="Q1179" s="1"/>
      <c r="V1179" s="1">
        <v>0</v>
      </c>
      <c r="W1179" s="11">
        <v>0.44220779220779222</v>
      </c>
      <c r="X1179" s="1">
        <v>1</v>
      </c>
      <c r="Y1179" s="1">
        <v>0.7</v>
      </c>
      <c r="Z1179" s="1">
        <v>4</v>
      </c>
      <c r="AA1179" s="1">
        <v>0.2</v>
      </c>
      <c r="AB1179" s="1">
        <v>1</v>
      </c>
      <c r="AC1179" s="1">
        <v>0.20000000000000207</v>
      </c>
      <c r="AD1179" s="10">
        <v>1.2666666666666666</v>
      </c>
      <c r="AE1179" s="1">
        <v>24.350000000000005</v>
      </c>
      <c r="AF1179" s="5"/>
    </row>
    <row r="1180" spans="1:32" ht="15" customHeight="1" x14ac:dyDescent="0.2">
      <c r="A1180" t="s">
        <v>22</v>
      </c>
      <c r="B1180" s="1">
        <v>2017</v>
      </c>
      <c r="C1180" s="1">
        <v>11</v>
      </c>
      <c r="D1180" s="1">
        <v>5</v>
      </c>
      <c r="E1180" s="1"/>
      <c r="F1180">
        <v>1</v>
      </c>
      <c r="G1180">
        <v>1</v>
      </c>
      <c r="H1180">
        <v>1</v>
      </c>
      <c r="I1180">
        <v>1</v>
      </c>
      <c r="J1180">
        <v>2</v>
      </c>
      <c r="Q1180" s="1"/>
      <c r="R1180">
        <v>1</v>
      </c>
      <c r="S1180">
        <v>1</v>
      </c>
      <c r="V1180" s="1">
        <v>0.79999999999999993</v>
      </c>
      <c r="W1180" s="11">
        <v>0.44720101781170485</v>
      </c>
      <c r="X1180" s="1">
        <v>1</v>
      </c>
      <c r="Y1180" s="1">
        <v>0.72727272727272729</v>
      </c>
      <c r="Z1180" s="1">
        <v>4</v>
      </c>
      <c r="AA1180" s="1">
        <v>0.21568627450980393</v>
      </c>
      <c r="AB1180" s="1">
        <v>1</v>
      </c>
      <c r="AC1180" s="1">
        <v>2.0539125955565396E-15</v>
      </c>
      <c r="AD1180" s="10">
        <v>1.2352941176470589</v>
      </c>
      <c r="AE1180" s="1">
        <v>24.950000000000006</v>
      </c>
      <c r="AF1180" s="5"/>
    </row>
    <row r="1181" spans="1:32" ht="15" customHeight="1" x14ac:dyDescent="0.2">
      <c r="A1181" t="s">
        <v>22</v>
      </c>
      <c r="B1181" s="1">
        <v>2018</v>
      </c>
      <c r="C1181" s="1">
        <v>13</v>
      </c>
      <c r="D1181" s="1">
        <v>3</v>
      </c>
      <c r="F1181" s="1">
        <v>1</v>
      </c>
      <c r="G1181">
        <v>1</v>
      </c>
      <c r="H1181" s="1">
        <v>1</v>
      </c>
      <c r="I1181" s="1">
        <v>1</v>
      </c>
      <c r="J1181" s="1">
        <v>3</v>
      </c>
      <c r="L1181">
        <v>1</v>
      </c>
      <c r="V1181" s="1">
        <v>2.6</v>
      </c>
      <c r="W1181" s="11">
        <v>0.45448877805486282</v>
      </c>
      <c r="X1181" s="1">
        <v>4</v>
      </c>
      <c r="Y1181" s="1">
        <v>0.75</v>
      </c>
      <c r="Z1181" s="1">
        <v>6</v>
      </c>
      <c r="AA1181" s="1">
        <v>0.23076923076923078</v>
      </c>
      <c r="AB1181" s="1">
        <v>1</v>
      </c>
      <c r="AC1181" s="1">
        <v>0</v>
      </c>
      <c r="AD1181" s="10">
        <v>1.263157894736842</v>
      </c>
      <c r="AE1181" s="1">
        <v>32.550000000000004</v>
      </c>
      <c r="AF1181" s="5"/>
    </row>
    <row r="1182" spans="1:32" ht="15" customHeight="1" x14ac:dyDescent="0.2">
      <c r="A1182" t="s">
        <v>22</v>
      </c>
      <c r="B1182" s="1">
        <v>2019</v>
      </c>
      <c r="C1182" s="1">
        <v>13</v>
      </c>
      <c r="D1182" s="1">
        <v>3</v>
      </c>
      <c r="F1182" s="1">
        <v>1</v>
      </c>
      <c r="G1182">
        <v>1</v>
      </c>
      <c r="H1182" s="1">
        <v>0</v>
      </c>
      <c r="I1182" s="1">
        <v>1</v>
      </c>
      <c r="J1182" s="1">
        <v>1</v>
      </c>
      <c r="P1182">
        <v>1</v>
      </c>
      <c r="V1182" s="1">
        <v>0.35</v>
      </c>
      <c r="W1182" s="11">
        <v>0.46149144254278729</v>
      </c>
      <c r="X1182" s="1">
        <v>4</v>
      </c>
      <c r="Y1182" s="1">
        <v>0.69230769230769229</v>
      </c>
      <c r="Z1182" s="1">
        <v>4</v>
      </c>
      <c r="AA1182" s="1">
        <v>0.24528301886792453</v>
      </c>
      <c r="AB1182" s="1">
        <v>1</v>
      </c>
      <c r="AC1182" s="1">
        <v>0</v>
      </c>
      <c r="AD1182" s="10">
        <v>1.1904761904761905</v>
      </c>
      <c r="AE1182" s="1">
        <v>30.900000000000006</v>
      </c>
      <c r="AF1182" s="5"/>
    </row>
    <row r="1183" spans="1:32" ht="15" customHeight="1" x14ac:dyDescent="0.2">
      <c r="A1183" t="s">
        <v>22</v>
      </c>
      <c r="B1183" s="1">
        <v>2020</v>
      </c>
      <c r="C1183" s="1">
        <v>12</v>
      </c>
      <c r="D1183" s="1">
        <v>4</v>
      </c>
      <c r="F1183" s="1">
        <v>1</v>
      </c>
      <c r="G1183" s="1">
        <v>1</v>
      </c>
      <c r="H1183" s="1">
        <v>1</v>
      </c>
      <c r="I1183" s="1">
        <v>1</v>
      </c>
      <c r="J1183" s="1">
        <v>2</v>
      </c>
      <c r="K1183" s="1"/>
      <c r="M1183" s="1"/>
      <c r="O1183" s="1"/>
      <c r="Q1183" s="1"/>
      <c r="T1183" s="1"/>
      <c r="V1183" s="1">
        <v>0.6</v>
      </c>
      <c r="W1183" s="11">
        <v>0.46702637889688248</v>
      </c>
      <c r="X1183" s="1">
        <v>4</v>
      </c>
      <c r="Y1183" s="1">
        <v>0.7142857142857143</v>
      </c>
      <c r="Z1183" s="1">
        <v>4</v>
      </c>
      <c r="AA1183" s="1">
        <v>0.25925925925925924</v>
      </c>
      <c r="AB1183" s="1">
        <v>3</v>
      </c>
      <c r="AC1183" s="1">
        <v>0</v>
      </c>
      <c r="AD1183" s="10">
        <v>1.173913043478261</v>
      </c>
      <c r="AE1183" s="1">
        <v>33.500000000000007</v>
      </c>
      <c r="AF1183" s="5"/>
    </row>
    <row r="1184" spans="1:32" ht="15" customHeight="1" x14ac:dyDescent="0.2">
      <c r="A1184" t="s">
        <v>22</v>
      </c>
      <c r="B1184" s="1">
        <v>2021</v>
      </c>
      <c r="C1184" s="1">
        <v>9</v>
      </c>
      <c r="D1184" s="1">
        <v>8</v>
      </c>
      <c r="V1184" s="1">
        <v>0</v>
      </c>
      <c r="W1184" s="11">
        <v>0.46827262044653351</v>
      </c>
      <c r="X1184" s="1">
        <v>4</v>
      </c>
      <c r="Y1184" s="1">
        <v>0.7142857142857143</v>
      </c>
      <c r="Z1184" s="1">
        <v>4</v>
      </c>
      <c r="AA1184" s="1">
        <v>0.25454545454545452</v>
      </c>
      <c r="AB1184" s="1">
        <v>3</v>
      </c>
      <c r="AC1184" s="1">
        <v>0</v>
      </c>
      <c r="AD1184" s="10">
        <v>1.173913043478261</v>
      </c>
      <c r="AE1184" s="1">
        <v>33.500000000000007</v>
      </c>
      <c r="AF1184" s="5"/>
    </row>
    <row r="1185" spans="1:32" ht="15" customHeight="1" x14ac:dyDescent="0.2">
      <c r="A1185" t="s">
        <v>22</v>
      </c>
      <c r="B1185" s="1">
        <v>2022</v>
      </c>
      <c r="C1185" s="1">
        <v>7</v>
      </c>
      <c r="D1185" s="1">
        <v>10</v>
      </c>
      <c r="V1185" s="1">
        <v>0</v>
      </c>
      <c r="W1185" s="11">
        <v>0.46716589861751151</v>
      </c>
      <c r="X1185" s="1">
        <v>4</v>
      </c>
      <c r="Y1185" s="1">
        <v>0.7142857142857143</v>
      </c>
      <c r="Z1185" s="1">
        <v>4</v>
      </c>
      <c r="AA1185" s="1">
        <v>0.25</v>
      </c>
      <c r="AB1185" s="1">
        <v>3</v>
      </c>
      <c r="AC1185" s="1">
        <v>0</v>
      </c>
      <c r="AD1185" s="10">
        <v>1.173913043478261</v>
      </c>
      <c r="AE1185" s="1">
        <v>33.500000000000007</v>
      </c>
      <c r="AF1185" s="5"/>
    </row>
    <row r="1186" spans="1:32" ht="15" customHeight="1" x14ac:dyDescent="0.2">
      <c r="A1186" t="s">
        <v>23</v>
      </c>
      <c r="B1186" s="1">
        <v>1966</v>
      </c>
      <c r="C1186" s="1">
        <v>1</v>
      </c>
      <c r="D1186" s="1">
        <v>12</v>
      </c>
      <c r="E1186">
        <v>1</v>
      </c>
      <c r="F1186" s="1"/>
      <c r="G1186" s="1"/>
      <c r="H1186" s="1"/>
      <c r="I1186" s="1"/>
      <c r="J1186" s="1"/>
      <c r="U1186" s="1"/>
      <c r="V1186" s="1">
        <v>0</v>
      </c>
      <c r="W1186" s="11">
        <v>0.10714285714285714</v>
      </c>
      <c r="X1186" s="1">
        <v>0</v>
      </c>
      <c r="Y1186" s="1">
        <v>0</v>
      </c>
      <c r="Z1186" s="1">
        <v>0</v>
      </c>
      <c r="AA1186" s="1">
        <v>0</v>
      </c>
      <c r="AB1186" s="1">
        <v>0</v>
      </c>
      <c r="AC1186" s="1">
        <v>0</v>
      </c>
      <c r="AD1186" s="10">
        <v>0</v>
      </c>
      <c r="AE1186" s="1">
        <v>0</v>
      </c>
      <c r="AF1186" s="5"/>
    </row>
    <row r="1187" spans="1:32" ht="15" customHeight="1" x14ac:dyDescent="0.2">
      <c r="A1187" t="s">
        <v>23</v>
      </c>
      <c r="B1187" s="1">
        <v>1967</v>
      </c>
      <c r="C1187" s="1">
        <v>7</v>
      </c>
      <c r="D1187" s="1">
        <v>7</v>
      </c>
      <c r="F1187" s="1"/>
      <c r="G1187" s="1"/>
      <c r="H1187" s="1"/>
      <c r="I1187" s="1"/>
      <c r="J1187" s="1"/>
      <c r="K1187" s="1"/>
      <c r="M1187" s="1"/>
      <c r="V1187" s="1">
        <v>0</v>
      </c>
      <c r="W1187" s="11">
        <v>0.30357142857142855</v>
      </c>
      <c r="X1187" s="1">
        <v>0</v>
      </c>
      <c r="Y1187" s="1">
        <v>0</v>
      </c>
      <c r="Z1187" s="1">
        <v>0</v>
      </c>
      <c r="AA1187" s="1">
        <v>0</v>
      </c>
      <c r="AB1187" s="1">
        <v>0</v>
      </c>
      <c r="AC1187" s="1">
        <v>0</v>
      </c>
      <c r="AD1187" s="10">
        <v>0</v>
      </c>
      <c r="AE1187" s="1">
        <v>0</v>
      </c>
      <c r="AF1187" s="5"/>
    </row>
    <row r="1188" spans="1:32" ht="15" customHeight="1" x14ac:dyDescent="0.2">
      <c r="A1188" t="s">
        <v>23</v>
      </c>
      <c r="B1188" s="1">
        <v>1968</v>
      </c>
      <c r="C1188" s="1">
        <v>7</v>
      </c>
      <c r="D1188" s="1">
        <v>7</v>
      </c>
      <c r="V1188" s="1">
        <v>0</v>
      </c>
      <c r="W1188" s="11">
        <v>0.36904761904761907</v>
      </c>
      <c r="X1188" s="1">
        <v>0</v>
      </c>
      <c r="Y1188" s="1">
        <v>0</v>
      </c>
      <c r="Z1188" s="1">
        <v>0</v>
      </c>
      <c r="AA1188" s="1">
        <v>0</v>
      </c>
      <c r="AB1188" s="1">
        <v>0</v>
      </c>
      <c r="AC1188" s="1">
        <v>0</v>
      </c>
      <c r="AD1188" s="10">
        <v>0</v>
      </c>
      <c r="AE1188" s="1">
        <v>0</v>
      </c>
      <c r="AF1188" s="5"/>
    </row>
    <row r="1189" spans="1:32" ht="15" customHeight="1" x14ac:dyDescent="0.2">
      <c r="A1189" t="s">
        <v>23</v>
      </c>
      <c r="B1189" s="1">
        <v>1969</v>
      </c>
      <c r="C1189" s="1">
        <v>6</v>
      </c>
      <c r="D1189" s="1">
        <v>8</v>
      </c>
      <c r="V1189" s="1">
        <v>0</v>
      </c>
      <c r="W1189" s="11">
        <v>0.38392857142857145</v>
      </c>
      <c r="X1189" s="1">
        <v>0</v>
      </c>
      <c r="Y1189" s="1">
        <v>0</v>
      </c>
      <c r="Z1189" s="1">
        <v>0</v>
      </c>
      <c r="AA1189" s="1">
        <v>0</v>
      </c>
      <c r="AB1189" s="1">
        <v>0</v>
      </c>
      <c r="AC1189" s="1">
        <v>0</v>
      </c>
      <c r="AD1189" s="10">
        <v>0</v>
      </c>
      <c r="AE1189" s="1">
        <v>0</v>
      </c>
      <c r="AF1189" s="5"/>
    </row>
    <row r="1190" spans="1:32" ht="15" customHeight="1" x14ac:dyDescent="0.2">
      <c r="A1190" t="s">
        <v>23</v>
      </c>
      <c r="B1190" s="1">
        <v>1970</v>
      </c>
      <c r="C1190" s="1">
        <v>9</v>
      </c>
      <c r="D1190" s="1">
        <v>5</v>
      </c>
      <c r="F1190" s="1"/>
      <c r="H1190" s="1"/>
      <c r="I1190" s="1"/>
      <c r="J1190" s="1"/>
      <c r="T1190" s="1">
        <v>1</v>
      </c>
      <c r="V1190" s="1">
        <v>0.1</v>
      </c>
      <c r="W1190" s="11">
        <v>0.43571428571428572</v>
      </c>
      <c r="X1190" s="1">
        <v>1</v>
      </c>
      <c r="Y1190" s="1">
        <v>0</v>
      </c>
      <c r="Z1190" s="1">
        <v>0</v>
      </c>
      <c r="AA1190" s="1">
        <v>0</v>
      </c>
      <c r="AB1190" s="1">
        <v>0</v>
      </c>
      <c r="AC1190" s="1">
        <v>0</v>
      </c>
      <c r="AD1190" s="10">
        <v>0</v>
      </c>
      <c r="AE1190" s="1">
        <v>1.1000000000000001</v>
      </c>
      <c r="AF1190" s="5"/>
    </row>
    <row r="1191" spans="1:32" ht="15" customHeight="1" x14ac:dyDescent="0.2">
      <c r="A1191" t="s">
        <v>23</v>
      </c>
      <c r="B1191" s="1">
        <v>1971</v>
      </c>
      <c r="C1191" s="1">
        <v>4</v>
      </c>
      <c r="D1191" s="1">
        <v>10</v>
      </c>
      <c r="V1191" s="1">
        <v>0</v>
      </c>
      <c r="W1191" s="11">
        <v>0.4107142857142857</v>
      </c>
      <c r="X1191" s="1">
        <v>1</v>
      </c>
      <c r="Y1191" s="1">
        <v>0</v>
      </c>
      <c r="Z1191" s="1">
        <v>0</v>
      </c>
      <c r="AA1191" s="1">
        <v>0</v>
      </c>
      <c r="AB1191" s="1">
        <v>0</v>
      </c>
      <c r="AC1191" s="1">
        <v>0</v>
      </c>
      <c r="AD1191" s="10">
        <v>0</v>
      </c>
      <c r="AE1191" s="1">
        <v>1.1000000000000001</v>
      </c>
      <c r="AF1191" s="5"/>
    </row>
    <row r="1192" spans="1:32" ht="15" customHeight="1" x14ac:dyDescent="0.2">
      <c r="A1192" t="s">
        <v>23</v>
      </c>
      <c r="B1192" s="1">
        <v>1972</v>
      </c>
      <c r="C1192" s="1">
        <v>8</v>
      </c>
      <c r="D1192" s="1">
        <v>6</v>
      </c>
      <c r="V1192" s="1">
        <v>0</v>
      </c>
      <c r="W1192" s="11">
        <v>0.43367346938775508</v>
      </c>
      <c r="X1192" s="1">
        <v>1</v>
      </c>
      <c r="Y1192" s="1">
        <v>0</v>
      </c>
      <c r="Z1192" s="1">
        <v>0</v>
      </c>
      <c r="AA1192" s="1">
        <v>0</v>
      </c>
      <c r="AB1192" s="1">
        <v>0</v>
      </c>
      <c r="AC1192" s="1">
        <v>0</v>
      </c>
      <c r="AD1192" s="10">
        <v>0</v>
      </c>
      <c r="AE1192" s="1">
        <v>1.1000000000000001</v>
      </c>
      <c r="AF1192" s="5"/>
    </row>
    <row r="1193" spans="1:32" ht="15" customHeight="1" x14ac:dyDescent="0.2">
      <c r="A1193" t="s">
        <v>23</v>
      </c>
      <c r="B1193" s="1">
        <v>1973</v>
      </c>
      <c r="C1193" s="1">
        <v>2</v>
      </c>
      <c r="D1193" s="1">
        <v>11</v>
      </c>
      <c r="E1193">
        <v>1</v>
      </c>
      <c r="V1193" s="1">
        <v>0</v>
      </c>
      <c r="W1193" s="11">
        <v>0.4017857142857143</v>
      </c>
      <c r="X1193" s="1">
        <v>1</v>
      </c>
      <c r="Y1193" s="1">
        <v>0</v>
      </c>
      <c r="Z1193" s="1">
        <v>0</v>
      </c>
      <c r="AA1193" s="1">
        <v>0</v>
      </c>
      <c r="AB1193" s="1">
        <v>0</v>
      </c>
      <c r="AC1193" s="1">
        <v>0</v>
      </c>
      <c r="AD1193" s="10">
        <v>0</v>
      </c>
      <c r="AE1193" s="1">
        <v>1.1000000000000001</v>
      </c>
      <c r="AF1193" s="5"/>
    </row>
    <row r="1194" spans="1:32" ht="15" customHeight="1" x14ac:dyDescent="0.2">
      <c r="A1194" t="s">
        <v>23</v>
      </c>
      <c r="B1194" s="1">
        <v>1974</v>
      </c>
      <c r="C1194" s="1">
        <v>2</v>
      </c>
      <c r="D1194" s="1">
        <v>12</v>
      </c>
      <c r="E1194" s="1"/>
      <c r="F1194" s="1"/>
      <c r="G1194" s="1"/>
      <c r="H1194" s="1"/>
      <c r="I1194" s="1"/>
      <c r="J1194" s="1"/>
      <c r="R1194">
        <v>1</v>
      </c>
      <c r="T1194" s="1"/>
      <c r="V1194" s="1">
        <v>0.1</v>
      </c>
      <c r="W1194" s="11">
        <v>0.37301587301587302</v>
      </c>
      <c r="X1194" s="1">
        <v>0</v>
      </c>
      <c r="Y1194" s="1">
        <v>0</v>
      </c>
      <c r="Z1194" s="1">
        <v>0</v>
      </c>
      <c r="AA1194" s="1">
        <v>0</v>
      </c>
      <c r="AB1194" s="1">
        <v>0</v>
      </c>
      <c r="AC1194" s="1">
        <v>0</v>
      </c>
      <c r="AD1194" s="10">
        <v>0</v>
      </c>
      <c r="AE1194" s="1">
        <v>0.2</v>
      </c>
      <c r="AF1194" s="5"/>
    </row>
    <row r="1195" spans="1:32" ht="15" customHeight="1" x14ac:dyDescent="0.2">
      <c r="A1195" t="s">
        <v>23</v>
      </c>
      <c r="B1195" s="1">
        <v>1975</v>
      </c>
      <c r="C1195" s="1">
        <v>5</v>
      </c>
      <c r="D1195" s="1">
        <v>9</v>
      </c>
      <c r="V1195" s="1">
        <v>0</v>
      </c>
      <c r="W1195" s="11">
        <v>0.37142857142857144</v>
      </c>
      <c r="X1195" s="1">
        <v>0</v>
      </c>
      <c r="Y1195" s="1">
        <v>0</v>
      </c>
      <c r="Z1195" s="1">
        <v>0</v>
      </c>
      <c r="AA1195" s="1">
        <v>0</v>
      </c>
      <c r="AB1195" s="1">
        <v>0</v>
      </c>
      <c r="AC1195" s="1">
        <v>0</v>
      </c>
      <c r="AD1195" s="10">
        <v>0</v>
      </c>
      <c r="AE1195" s="1">
        <v>0.2</v>
      </c>
      <c r="AF1195" s="5"/>
    </row>
    <row r="1196" spans="1:32" ht="15" customHeight="1" x14ac:dyDescent="0.2">
      <c r="A1196" t="s">
        <v>23</v>
      </c>
      <c r="B1196" s="1">
        <v>1976</v>
      </c>
      <c r="C1196" s="1">
        <v>3</v>
      </c>
      <c r="D1196" s="1">
        <v>11</v>
      </c>
      <c r="V1196" s="1">
        <v>0</v>
      </c>
      <c r="W1196" s="11">
        <v>0.35714285714285715</v>
      </c>
      <c r="X1196" s="1">
        <v>0</v>
      </c>
      <c r="Y1196" s="1">
        <v>0</v>
      </c>
      <c r="Z1196" s="1">
        <v>0</v>
      </c>
      <c r="AA1196" s="1">
        <v>0</v>
      </c>
      <c r="AB1196" s="1">
        <v>0</v>
      </c>
      <c r="AC1196" s="1">
        <v>0</v>
      </c>
      <c r="AD1196" s="10">
        <v>0</v>
      </c>
      <c r="AE1196" s="1">
        <v>0.2</v>
      </c>
      <c r="AF1196" s="5"/>
    </row>
    <row r="1197" spans="1:32" ht="15" customHeight="1" x14ac:dyDescent="0.2">
      <c r="A1197" t="s">
        <v>23</v>
      </c>
      <c r="B1197" s="1">
        <v>1977</v>
      </c>
      <c r="C1197" s="1">
        <v>5</v>
      </c>
      <c r="D1197" s="1">
        <v>9</v>
      </c>
      <c r="F1197" s="1"/>
      <c r="G1197" s="1"/>
      <c r="H1197" s="1"/>
      <c r="I1197" s="1"/>
      <c r="J1197" s="1"/>
      <c r="K1197" s="1"/>
      <c r="N1197" s="1"/>
      <c r="V1197" s="1">
        <v>0</v>
      </c>
      <c r="W1197" s="11">
        <v>0.35714285714285715</v>
      </c>
      <c r="X1197" s="1">
        <v>0</v>
      </c>
      <c r="Y1197" s="1">
        <v>0</v>
      </c>
      <c r="Z1197" s="1">
        <v>0</v>
      </c>
      <c r="AA1197" s="1">
        <v>0</v>
      </c>
      <c r="AB1197" s="1">
        <v>0</v>
      </c>
      <c r="AC1197" s="1">
        <v>0</v>
      </c>
      <c r="AD1197" s="10">
        <v>0</v>
      </c>
      <c r="AE1197" s="1">
        <v>0.2</v>
      </c>
      <c r="AF1197" s="5"/>
    </row>
    <row r="1198" spans="1:32" ht="15" customHeight="1" x14ac:dyDescent="0.2">
      <c r="A1198" t="s">
        <v>23</v>
      </c>
      <c r="B1198" s="1">
        <v>1978</v>
      </c>
      <c r="C1198" s="1">
        <v>6</v>
      </c>
      <c r="D1198" s="1">
        <v>10</v>
      </c>
      <c r="Q1198" s="1"/>
      <c r="V1198" s="1">
        <v>0</v>
      </c>
      <c r="W1198" s="11">
        <v>0.35869565217391303</v>
      </c>
      <c r="X1198" s="1">
        <v>0</v>
      </c>
      <c r="Y1198" s="1">
        <v>0</v>
      </c>
      <c r="Z1198" s="1">
        <v>0</v>
      </c>
      <c r="AA1198" s="1">
        <v>0</v>
      </c>
      <c r="AB1198" s="1">
        <v>0</v>
      </c>
      <c r="AC1198" s="1">
        <v>0</v>
      </c>
      <c r="AD1198" s="10">
        <v>0</v>
      </c>
      <c r="AE1198" s="1">
        <v>0.2</v>
      </c>
      <c r="AF1198" s="5"/>
    </row>
    <row r="1199" spans="1:32" ht="15" customHeight="1" x14ac:dyDescent="0.2">
      <c r="A1199" t="s">
        <v>23</v>
      </c>
      <c r="B1199" s="1">
        <v>1979</v>
      </c>
      <c r="C1199" s="1">
        <v>6</v>
      </c>
      <c r="D1199" s="1">
        <v>10</v>
      </c>
      <c r="F1199" s="1"/>
      <c r="H1199" s="1"/>
      <c r="I1199" s="1"/>
      <c r="J1199" s="1"/>
      <c r="V1199" s="1">
        <v>0</v>
      </c>
      <c r="W1199" s="11">
        <v>0.36</v>
      </c>
      <c r="X1199" s="1">
        <v>0</v>
      </c>
      <c r="Y1199" s="1">
        <v>0</v>
      </c>
      <c r="Z1199" s="1">
        <v>0</v>
      </c>
      <c r="AA1199" s="1">
        <v>0</v>
      </c>
      <c r="AB1199" s="1">
        <v>0</v>
      </c>
      <c r="AC1199" s="1">
        <v>0</v>
      </c>
      <c r="AD1199" s="10">
        <v>0</v>
      </c>
      <c r="AE1199" s="1">
        <v>0.2</v>
      </c>
      <c r="AF1199" s="5"/>
    </row>
    <row r="1200" spans="1:32" ht="15" customHeight="1" x14ac:dyDescent="0.2">
      <c r="A1200" t="s">
        <v>23</v>
      </c>
      <c r="B1200" s="1">
        <v>1980</v>
      </c>
      <c r="C1200" s="1">
        <v>4</v>
      </c>
      <c r="D1200" s="1">
        <v>12</v>
      </c>
      <c r="V1200" s="1">
        <v>0</v>
      </c>
      <c r="W1200" s="11">
        <v>0.35185185185185186</v>
      </c>
      <c r="X1200" s="1">
        <v>0</v>
      </c>
      <c r="Y1200" s="1">
        <v>0</v>
      </c>
      <c r="Z1200" s="1">
        <v>0</v>
      </c>
      <c r="AA1200" s="1">
        <v>0</v>
      </c>
      <c r="AB1200" s="1">
        <v>0</v>
      </c>
      <c r="AC1200" s="1">
        <v>0</v>
      </c>
      <c r="AD1200" s="10">
        <v>0</v>
      </c>
      <c r="AE1200" s="1">
        <v>0.2</v>
      </c>
      <c r="AF1200" s="5"/>
    </row>
    <row r="1201" spans="1:32" ht="15" customHeight="1" x14ac:dyDescent="0.2">
      <c r="A1201" t="s">
        <v>23</v>
      </c>
      <c r="B1201" s="1">
        <v>1981</v>
      </c>
      <c r="C1201" s="1">
        <v>9</v>
      </c>
      <c r="D1201" s="1">
        <v>7</v>
      </c>
      <c r="F1201">
        <v>1</v>
      </c>
      <c r="H1201">
        <v>1</v>
      </c>
      <c r="I1201">
        <v>1</v>
      </c>
      <c r="J1201">
        <v>2</v>
      </c>
      <c r="Q1201">
        <v>1</v>
      </c>
      <c r="S1201">
        <v>1</v>
      </c>
      <c r="V1201" s="1">
        <v>0.85</v>
      </c>
      <c r="W1201" s="11">
        <v>0.36637931034482757</v>
      </c>
      <c r="X1201" s="1">
        <v>0</v>
      </c>
      <c r="Y1201" s="1">
        <v>1</v>
      </c>
      <c r="Z1201" s="1">
        <v>10</v>
      </c>
      <c r="AA1201" s="1">
        <v>6.25E-2</v>
      </c>
      <c r="AB1201" s="1">
        <v>0</v>
      </c>
      <c r="AC1201" s="1">
        <v>0</v>
      </c>
      <c r="AD1201" s="10">
        <v>2</v>
      </c>
      <c r="AE1201" s="1">
        <v>11.05</v>
      </c>
      <c r="AF1201" s="5"/>
    </row>
    <row r="1202" spans="1:32" ht="15" customHeight="1" x14ac:dyDescent="0.2">
      <c r="A1202" t="s">
        <v>23</v>
      </c>
      <c r="B1202" s="1">
        <v>1982</v>
      </c>
      <c r="C1202" s="1">
        <v>4</v>
      </c>
      <c r="D1202" s="1">
        <v>5</v>
      </c>
      <c r="F1202" s="1"/>
      <c r="G1202" s="1"/>
      <c r="H1202" s="1"/>
      <c r="I1202" s="1"/>
      <c r="J1202" s="1"/>
      <c r="Q1202">
        <v>1</v>
      </c>
      <c r="V1202" s="1">
        <v>0.25</v>
      </c>
      <c r="W1202" s="11">
        <v>0.36929460580912865</v>
      </c>
      <c r="X1202" s="1">
        <v>0</v>
      </c>
      <c r="Y1202" s="1">
        <v>1</v>
      </c>
      <c r="Z1202" s="1">
        <v>10</v>
      </c>
      <c r="AA1202" s="1">
        <v>5.8823529411764705E-2</v>
      </c>
      <c r="AB1202" s="1">
        <v>0</v>
      </c>
      <c r="AC1202" s="1">
        <v>0</v>
      </c>
      <c r="AD1202" s="10">
        <v>2</v>
      </c>
      <c r="AE1202" s="1">
        <v>11.3</v>
      </c>
      <c r="AF1202" s="5"/>
    </row>
    <row r="1203" spans="1:32" ht="15" customHeight="1" x14ac:dyDescent="0.2">
      <c r="A1203" t="s">
        <v>23</v>
      </c>
      <c r="B1203" s="1">
        <v>1983</v>
      </c>
      <c r="C1203" s="1">
        <v>3</v>
      </c>
      <c r="D1203" s="1">
        <v>12</v>
      </c>
      <c r="E1203">
        <v>1</v>
      </c>
      <c r="F1203" s="1"/>
      <c r="H1203" s="1"/>
      <c r="I1203" s="1"/>
      <c r="J1203" s="1"/>
      <c r="Q1203">
        <v>1</v>
      </c>
      <c r="V1203" s="1">
        <v>0.25</v>
      </c>
      <c r="W1203" s="11">
        <v>0.35992217898832685</v>
      </c>
      <c r="X1203" s="1">
        <v>0</v>
      </c>
      <c r="Y1203" s="1">
        <v>1</v>
      </c>
      <c r="Z1203" s="1">
        <v>10</v>
      </c>
      <c r="AA1203" s="1">
        <v>5.5555555555555552E-2</v>
      </c>
      <c r="AB1203" s="1">
        <v>0</v>
      </c>
      <c r="AC1203" s="1">
        <v>0</v>
      </c>
      <c r="AD1203" s="10">
        <v>2</v>
      </c>
      <c r="AE1203" s="1">
        <v>11.55</v>
      </c>
      <c r="AF1203" s="5"/>
    </row>
    <row r="1204" spans="1:32" ht="15" customHeight="1" x14ac:dyDescent="0.2">
      <c r="A1204" t="s">
        <v>23</v>
      </c>
      <c r="B1204" s="1">
        <v>1984</v>
      </c>
      <c r="C1204" s="1">
        <v>9</v>
      </c>
      <c r="D1204" s="1">
        <v>7</v>
      </c>
      <c r="F1204" s="1">
        <v>1</v>
      </c>
      <c r="H1204" s="1">
        <v>1</v>
      </c>
      <c r="I1204" s="1">
        <v>1</v>
      </c>
      <c r="J1204" s="1">
        <v>2</v>
      </c>
      <c r="K1204" s="1"/>
      <c r="M1204" s="1"/>
      <c r="V1204" s="1">
        <v>0.5</v>
      </c>
      <c r="W1204" s="11">
        <v>0.37179487179487181</v>
      </c>
      <c r="X1204" s="1">
        <v>0</v>
      </c>
      <c r="Y1204" s="1">
        <v>1</v>
      </c>
      <c r="Z1204" s="1">
        <v>10</v>
      </c>
      <c r="AA1204" s="1">
        <v>0.10526315789473684</v>
      </c>
      <c r="AB1204" s="1">
        <v>0</v>
      </c>
      <c r="AC1204" s="1">
        <v>0</v>
      </c>
      <c r="AD1204" s="10">
        <v>2</v>
      </c>
      <c r="AE1204" s="1">
        <v>12.05</v>
      </c>
      <c r="AF1204" s="5"/>
    </row>
    <row r="1205" spans="1:32" ht="15" customHeight="1" x14ac:dyDescent="0.2">
      <c r="A1205" t="s">
        <v>23</v>
      </c>
      <c r="B1205" s="1">
        <v>1985</v>
      </c>
      <c r="C1205" s="1">
        <v>10</v>
      </c>
      <c r="D1205" s="1">
        <v>6</v>
      </c>
      <c r="F1205" s="1">
        <v>1</v>
      </c>
      <c r="G1205" s="1"/>
      <c r="H1205" s="1">
        <v>1</v>
      </c>
      <c r="I1205" s="1">
        <v>1</v>
      </c>
      <c r="J1205" s="1">
        <v>2</v>
      </c>
      <c r="V1205" s="1">
        <v>0.5</v>
      </c>
      <c r="W1205" s="11">
        <v>0.38581314878892736</v>
      </c>
      <c r="X1205" s="1">
        <v>0</v>
      </c>
      <c r="Y1205" s="1">
        <v>1</v>
      </c>
      <c r="Z1205" s="1">
        <v>10</v>
      </c>
      <c r="AA1205" s="1">
        <v>0.15</v>
      </c>
      <c r="AB1205" s="1">
        <v>0</v>
      </c>
      <c r="AC1205" s="1">
        <v>0</v>
      </c>
      <c r="AD1205" s="10">
        <v>2</v>
      </c>
      <c r="AE1205" s="1">
        <v>12.55</v>
      </c>
      <c r="AF1205" s="5"/>
    </row>
    <row r="1206" spans="1:32" ht="15" customHeight="1" x14ac:dyDescent="0.2">
      <c r="A1206" t="s">
        <v>23</v>
      </c>
      <c r="B1206" s="1">
        <v>1986</v>
      </c>
      <c r="C1206" s="1">
        <v>14</v>
      </c>
      <c r="D1206" s="1">
        <v>2</v>
      </c>
      <c r="F1206">
        <v>1</v>
      </c>
      <c r="G1206">
        <v>1</v>
      </c>
      <c r="H1206">
        <v>3</v>
      </c>
      <c r="I1206">
        <v>0</v>
      </c>
      <c r="J1206">
        <v>4</v>
      </c>
      <c r="K1206">
        <v>1</v>
      </c>
      <c r="M1206">
        <v>1</v>
      </c>
      <c r="O1206">
        <v>1</v>
      </c>
      <c r="Q1206">
        <v>1</v>
      </c>
      <c r="T1206">
        <v>1</v>
      </c>
      <c r="V1206" s="1">
        <v>13.45</v>
      </c>
      <c r="W1206" s="11">
        <v>0.41147540983606556</v>
      </c>
      <c r="X1206" s="1">
        <v>1</v>
      </c>
      <c r="Y1206" s="1">
        <v>1.5</v>
      </c>
      <c r="Z1206" s="1">
        <v>15</v>
      </c>
      <c r="AA1206" s="1">
        <v>0.19047619047619047</v>
      </c>
      <c r="AB1206" s="1">
        <v>0</v>
      </c>
      <c r="AC1206" s="1">
        <v>0</v>
      </c>
      <c r="AD1206" s="10">
        <v>2.2000000000000002</v>
      </c>
      <c r="AE1206" s="1">
        <v>32</v>
      </c>
      <c r="AF1206" s="5"/>
    </row>
    <row r="1207" spans="1:32" ht="15" customHeight="1" x14ac:dyDescent="0.2">
      <c r="A1207" t="s">
        <v>23</v>
      </c>
      <c r="B1207" s="1">
        <v>1987</v>
      </c>
      <c r="C1207" s="1">
        <v>6</v>
      </c>
      <c r="D1207" s="1">
        <v>9</v>
      </c>
      <c r="V1207" s="1">
        <v>0</v>
      </c>
      <c r="W1207" s="11">
        <v>0.41093750000000001</v>
      </c>
      <c r="X1207" s="1">
        <v>1</v>
      </c>
      <c r="Y1207" s="1">
        <v>1.5</v>
      </c>
      <c r="Z1207" s="1">
        <v>15</v>
      </c>
      <c r="AA1207" s="1">
        <v>0.18181818181818182</v>
      </c>
      <c r="AB1207" s="1">
        <v>0</v>
      </c>
      <c r="AC1207" s="1">
        <v>0</v>
      </c>
      <c r="AD1207" s="10">
        <v>2.2000000000000002</v>
      </c>
      <c r="AE1207" s="1">
        <v>32</v>
      </c>
      <c r="AF1207" s="5"/>
    </row>
    <row r="1208" spans="1:32" ht="15" customHeight="1" x14ac:dyDescent="0.2">
      <c r="A1208" t="s">
        <v>23</v>
      </c>
      <c r="B1208" s="1">
        <v>1988</v>
      </c>
      <c r="C1208" s="1">
        <v>10</v>
      </c>
      <c r="D1208" s="1">
        <v>6</v>
      </c>
      <c r="F1208" s="1"/>
      <c r="H1208" s="1"/>
      <c r="I1208" s="1"/>
      <c r="J1208" s="1"/>
      <c r="K1208" s="1"/>
      <c r="M1208" s="1"/>
      <c r="V1208" s="1">
        <v>0</v>
      </c>
      <c r="W1208" s="11">
        <v>0.42113095238095238</v>
      </c>
      <c r="X1208" s="1">
        <v>1</v>
      </c>
      <c r="Y1208" s="1">
        <v>1.5</v>
      </c>
      <c r="Z1208" s="1">
        <v>15</v>
      </c>
      <c r="AA1208" s="1">
        <v>0.17391304347826086</v>
      </c>
      <c r="AB1208" s="1">
        <v>0</v>
      </c>
      <c r="AC1208" s="1">
        <v>0</v>
      </c>
      <c r="AD1208" s="10">
        <v>2.2000000000000002</v>
      </c>
      <c r="AE1208" s="1">
        <v>32</v>
      </c>
      <c r="AF1208" s="5"/>
    </row>
    <row r="1209" spans="1:32" ht="15" customHeight="1" x14ac:dyDescent="0.2">
      <c r="A1209" t="s">
        <v>23</v>
      </c>
      <c r="B1209" s="1">
        <v>1989</v>
      </c>
      <c r="C1209" s="1">
        <v>12</v>
      </c>
      <c r="D1209" s="1">
        <v>4</v>
      </c>
      <c r="F1209">
        <v>1</v>
      </c>
      <c r="G1209">
        <v>1</v>
      </c>
      <c r="H1209">
        <v>0</v>
      </c>
      <c r="I1209">
        <v>1</v>
      </c>
      <c r="J1209">
        <v>2</v>
      </c>
      <c r="U1209">
        <v>1</v>
      </c>
      <c r="V1209" s="1">
        <v>0.2</v>
      </c>
      <c r="W1209" s="11">
        <v>0.43607954545454547</v>
      </c>
      <c r="X1209" s="1">
        <v>1</v>
      </c>
      <c r="Y1209" s="1">
        <v>1.2</v>
      </c>
      <c r="Z1209" s="1">
        <v>10</v>
      </c>
      <c r="AA1209" s="1">
        <v>0.20833333333333334</v>
      </c>
      <c r="AB1209" s="1">
        <v>1</v>
      </c>
      <c r="AC1209" s="1">
        <v>0</v>
      </c>
      <c r="AD1209" s="10">
        <v>1.8571428571428572</v>
      </c>
      <c r="AE1209" s="1">
        <v>28.2</v>
      </c>
      <c r="AF1209" s="5"/>
    </row>
    <row r="1210" spans="1:32" ht="15" customHeight="1" x14ac:dyDescent="0.2">
      <c r="A1210" t="s">
        <v>23</v>
      </c>
      <c r="B1210" s="1">
        <v>1990</v>
      </c>
      <c r="C1210" s="1">
        <v>13</v>
      </c>
      <c r="D1210" s="1">
        <v>3</v>
      </c>
      <c r="F1210">
        <v>1</v>
      </c>
      <c r="G1210">
        <v>1</v>
      </c>
      <c r="H1210">
        <v>3</v>
      </c>
      <c r="I1210">
        <v>0</v>
      </c>
      <c r="J1210">
        <v>4</v>
      </c>
      <c r="K1210">
        <v>1</v>
      </c>
      <c r="M1210">
        <v>1</v>
      </c>
      <c r="V1210" s="1">
        <v>12.6</v>
      </c>
      <c r="W1210" s="11">
        <v>0.45244565217391303</v>
      </c>
      <c r="X1210" s="1">
        <v>4</v>
      </c>
      <c r="Y1210" s="1">
        <v>1.5</v>
      </c>
      <c r="Z1210" s="1">
        <v>15</v>
      </c>
      <c r="AA1210" s="1">
        <v>0.24</v>
      </c>
      <c r="AB1210" s="1">
        <v>1</v>
      </c>
      <c r="AC1210" s="1">
        <v>0</v>
      </c>
      <c r="AD1210" s="10">
        <v>2</v>
      </c>
      <c r="AE1210" s="1">
        <v>48.8</v>
      </c>
      <c r="AF1210" s="5"/>
    </row>
    <row r="1211" spans="1:32" ht="15" customHeight="1" x14ac:dyDescent="0.2">
      <c r="A1211" t="s">
        <v>23</v>
      </c>
      <c r="B1211" s="1">
        <v>1991</v>
      </c>
      <c r="C1211" s="1">
        <v>8</v>
      </c>
      <c r="D1211" s="1">
        <v>8</v>
      </c>
      <c r="R1211" s="1"/>
      <c r="V1211" s="1">
        <v>0</v>
      </c>
      <c r="W1211" s="11">
        <v>0.45442708333333331</v>
      </c>
      <c r="X1211" s="1">
        <v>4</v>
      </c>
      <c r="Y1211" s="1">
        <v>1.5</v>
      </c>
      <c r="Z1211" s="1">
        <v>15</v>
      </c>
      <c r="AA1211" s="1">
        <v>0.23076923076923078</v>
      </c>
      <c r="AB1211" s="1">
        <v>1</v>
      </c>
      <c r="AC1211" s="1">
        <v>0</v>
      </c>
      <c r="AD1211" s="10">
        <v>2</v>
      </c>
      <c r="AE1211" s="1">
        <v>48.8</v>
      </c>
      <c r="AF1211" s="5"/>
    </row>
    <row r="1212" spans="1:32" ht="15" customHeight="1" x14ac:dyDescent="0.2">
      <c r="A1212" t="s">
        <v>23</v>
      </c>
      <c r="B1212" s="1">
        <v>1992</v>
      </c>
      <c r="C1212" s="1">
        <v>6</v>
      </c>
      <c r="D1212" s="1">
        <v>10</v>
      </c>
      <c r="V1212" s="1">
        <v>0</v>
      </c>
      <c r="W1212" s="11">
        <v>0.45124999999999998</v>
      </c>
      <c r="X1212" s="1">
        <v>4</v>
      </c>
      <c r="Y1212" s="1">
        <v>1.5</v>
      </c>
      <c r="Z1212" s="1">
        <v>15</v>
      </c>
      <c r="AA1212" s="1">
        <v>0.22222222222222221</v>
      </c>
      <c r="AB1212" s="1">
        <v>1</v>
      </c>
      <c r="AC1212" s="1">
        <v>0</v>
      </c>
      <c r="AD1212" s="10">
        <v>2</v>
      </c>
      <c r="AE1212" s="1">
        <v>48.8</v>
      </c>
      <c r="AF1212" s="5"/>
    </row>
    <row r="1213" spans="1:32" ht="15" customHeight="1" x14ac:dyDescent="0.2">
      <c r="A1213" t="s">
        <v>23</v>
      </c>
      <c r="B1213" s="1">
        <v>1993</v>
      </c>
      <c r="C1213" s="1">
        <v>11</v>
      </c>
      <c r="D1213" s="1">
        <v>5</v>
      </c>
      <c r="F1213" s="1">
        <v>1</v>
      </c>
      <c r="H1213" s="1">
        <v>1</v>
      </c>
      <c r="I1213" s="1">
        <v>1</v>
      </c>
      <c r="J1213" s="1">
        <v>2</v>
      </c>
      <c r="T1213">
        <v>1</v>
      </c>
      <c r="V1213" s="1">
        <v>0.6</v>
      </c>
      <c r="W1213" s="11">
        <v>0.46033653846153844</v>
      </c>
      <c r="X1213" s="1">
        <v>4</v>
      </c>
      <c r="Y1213" s="1">
        <v>1.4285714285714286</v>
      </c>
      <c r="Z1213" s="1">
        <v>12</v>
      </c>
      <c r="AA1213" s="1">
        <v>0.25</v>
      </c>
      <c r="AB1213" s="1">
        <v>3</v>
      </c>
      <c r="AC1213" s="1">
        <v>0</v>
      </c>
      <c r="AD1213" s="10">
        <v>2</v>
      </c>
      <c r="AE1213" s="1">
        <v>48.4</v>
      </c>
      <c r="AF1213" s="5"/>
    </row>
    <row r="1214" spans="1:32" ht="15" customHeight="1" x14ac:dyDescent="0.2">
      <c r="A1214" t="s">
        <v>23</v>
      </c>
      <c r="B1214" s="1">
        <v>1994</v>
      </c>
      <c r="C1214" s="1">
        <v>9</v>
      </c>
      <c r="D1214" s="1">
        <v>7</v>
      </c>
      <c r="V1214" s="1">
        <v>0</v>
      </c>
      <c r="W1214" s="11">
        <v>0.46412037037037035</v>
      </c>
      <c r="X1214" s="1">
        <v>4</v>
      </c>
      <c r="Y1214" s="1">
        <v>1.4285714285714286</v>
      </c>
      <c r="Z1214" s="1">
        <v>12</v>
      </c>
      <c r="AA1214" s="1">
        <v>0.2413793103448276</v>
      </c>
      <c r="AB1214" s="1">
        <v>1</v>
      </c>
      <c r="AC1214" s="1">
        <v>0</v>
      </c>
      <c r="AD1214" s="10">
        <v>2</v>
      </c>
      <c r="AE1214" s="1">
        <v>46.4</v>
      </c>
      <c r="AF1214" s="5"/>
    </row>
    <row r="1215" spans="1:32" ht="15" customHeight="1" x14ac:dyDescent="0.2">
      <c r="A1215" t="s">
        <v>23</v>
      </c>
      <c r="B1215" s="1">
        <v>1995</v>
      </c>
      <c r="C1215" s="1">
        <v>5</v>
      </c>
      <c r="D1215" s="1">
        <v>11</v>
      </c>
      <c r="V1215" s="1">
        <v>0</v>
      </c>
      <c r="W1215" s="11">
        <v>0.45870535714285715</v>
      </c>
      <c r="X1215" s="1">
        <v>4</v>
      </c>
      <c r="Y1215" s="1">
        <v>1.4285714285714286</v>
      </c>
      <c r="Z1215" s="1">
        <v>12</v>
      </c>
      <c r="AA1215" s="1">
        <v>0.23333333333333334</v>
      </c>
      <c r="AB1215" s="1">
        <v>1</v>
      </c>
      <c r="AC1215" s="1">
        <v>0</v>
      </c>
      <c r="AD1215" s="10">
        <v>2</v>
      </c>
      <c r="AE1215" s="1">
        <v>46.4</v>
      </c>
      <c r="AF1215" s="5"/>
    </row>
    <row r="1216" spans="1:32" ht="15" customHeight="1" x14ac:dyDescent="0.2">
      <c r="A1216" t="s">
        <v>23</v>
      </c>
      <c r="B1216" s="1">
        <v>1996</v>
      </c>
      <c r="C1216" s="1">
        <v>6</v>
      </c>
      <c r="D1216" s="1">
        <v>10</v>
      </c>
      <c r="V1216" s="1">
        <v>0</v>
      </c>
      <c r="W1216" s="11">
        <v>0.45581896551724138</v>
      </c>
      <c r="X1216" s="1">
        <v>4</v>
      </c>
      <c r="Y1216" s="1">
        <v>1.4285714285714286</v>
      </c>
      <c r="Z1216" s="1">
        <v>12</v>
      </c>
      <c r="AA1216" s="1">
        <v>0.22580645161290322</v>
      </c>
      <c r="AB1216" s="1">
        <v>1</v>
      </c>
      <c r="AC1216" s="1">
        <v>0</v>
      </c>
      <c r="AD1216" s="10">
        <v>2</v>
      </c>
      <c r="AE1216" s="1">
        <v>46.4</v>
      </c>
      <c r="AF1216" s="5"/>
    </row>
    <row r="1217" spans="1:32" ht="15" customHeight="1" x14ac:dyDescent="0.2">
      <c r="A1217" t="s">
        <v>23</v>
      </c>
      <c r="B1217" s="1">
        <v>1997</v>
      </c>
      <c r="C1217" s="1">
        <v>10</v>
      </c>
      <c r="D1217" s="1">
        <v>5</v>
      </c>
      <c r="E1217">
        <v>1</v>
      </c>
      <c r="F1217">
        <v>1</v>
      </c>
      <c r="G1217">
        <v>1</v>
      </c>
      <c r="H1217">
        <v>0</v>
      </c>
      <c r="I1217">
        <v>1</v>
      </c>
      <c r="J1217">
        <v>1</v>
      </c>
      <c r="T1217">
        <v>1</v>
      </c>
      <c r="V1217" s="1">
        <v>0.2</v>
      </c>
      <c r="W1217" s="11">
        <v>0.46250000000000002</v>
      </c>
      <c r="X1217" s="1">
        <v>4</v>
      </c>
      <c r="Y1217" s="1">
        <v>1.25</v>
      </c>
      <c r="Z1217" s="1">
        <v>12</v>
      </c>
      <c r="AA1217" s="1">
        <v>0.25</v>
      </c>
      <c r="AB1217" s="1">
        <v>3</v>
      </c>
      <c r="AC1217" s="1">
        <v>0</v>
      </c>
      <c r="AD1217" s="10">
        <v>1.75</v>
      </c>
      <c r="AE1217" s="1">
        <v>48.599999999999994</v>
      </c>
      <c r="AF1217" s="5"/>
    </row>
    <row r="1218" spans="1:32" ht="15" customHeight="1" x14ac:dyDescent="0.2">
      <c r="A1218" t="s">
        <v>23</v>
      </c>
      <c r="B1218" s="1">
        <v>1998</v>
      </c>
      <c r="C1218" s="1">
        <v>8</v>
      </c>
      <c r="D1218" s="1">
        <v>8</v>
      </c>
      <c r="V1218" s="1">
        <v>0</v>
      </c>
      <c r="W1218" s="11">
        <v>0.46370967741935482</v>
      </c>
      <c r="X1218" s="1">
        <v>4</v>
      </c>
      <c r="Y1218" s="1">
        <v>1.25</v>
      </c>
      <c r="Z1218" s="1">
        <v>12</v>
      </c>
      <c r="AA1218" s="1">
        <v>0.24242424242424243</v>
      </c>
      <c r="AB1218" s="1">
        <v>1</v>
      </c>
      <c r="AC1218" s="1">
        <v>0</v>
      </c>
      <c r="AD1218" s="10">
        <v>1.75</v>
      </c>
      <c r="AE1218" s="1">
        <v>46.599999999999994</v>
      </c>
      <c r="AF1218" s="5"/>
    </row>
    <row r="1219" spans="1:32" ht="15" customHeight="1" x14ac:dyDescent="0.2">
      <c r="A1219" t="s">
        <v>23</v>
      </c>
      <c r="B1219" s="1">
        <v>1999</v>
      </c>
      <c r="C1219" s="1">
        <v>7</v>
      </c>
      <c r="D1219" s="1">
        <v>9</v>
      </c>
      <c r="E1219" s="1"/>
      <c r="V1219" s="1">
        <v>0</v>
      </c>
      <c r="W1219" s="11">
        <v>0.462890625</v>
      </c>
      <c r="X1219" s="1">
        <v>4</v>
      </c>
      <c r="Y1219" s="1">
        <v>1.25</v>
      </c>
      <c r="Z1219" s="1">
        <v>12</v>
      </c>
      <c r="AA1219" s="1">
        <v>0.23529411764705882</v>
      </c>
      <c r="AB1219" s="1">
        <v>1</v>
      </c>
      <c r="AC1219" s="1">
        <v>0</v>
      </c>
      <c r="AD1219" s="10">
        <v>1.75</v>
      </c>
      <c r="AE1219" s="1">
        <v>46.599999999999994</v>
      </c>
      <c r="AF1219" s="5"/>
    </row>
    <row r="1220" spans="1:32" ht="15" customHeight="1" x14ac:dyDescent="0.2">
      <c r="A1220" t="s">
        <v>23</v>
      </c>
      <c r="B1220" s="1">
        <v>2000</v>
      </c>
      <c r="C1220" s="1">
        <v>12</v>
      </c>
      <c r="D1220" s="1">
        <v>4</v>
      </c>
      <c r="E1220" s="1"/>
      <c r="F1220">
        <v>1</v>
      </c>
      <c r="G1220">
        <v>1</v>
      </c>
      <c r="H1220">
        <v>2</v>
      </c>
      <c r="I1220">
        <v>1</v>
      </c>
      <c r="J1220">
        <v>4</v>
      </c>
      <c r="K1220">
        <v>1</v>
      </c>
      <c r="N1220">
        <v>1</v>
      </c>
      <c r="V1220" s="1">
        <v>5.6</v>
      </c>
      <c r="W1220" s="11">
        <v>0.47159090909090912</v>
      </c>
      <c r="X1220" s="1">
        <v>4</v>
      </c>
      <c r="Y1220" s="1">
        <v>1.3333333333333333</v>
      </c>
      <c r="Z1220" s="1">
        <v>12</v>
      </c>
      <c r="AA1220" s="1">
        <v>0.25714285714285712</v>
      </c>
      <c r="AB1220" s="1">
        <v>3</v>
      </c>
      <c r="AC1220" s="1">
        <v>0</v>
      </c>
      <c r="AD1220" s="10">
        <v>1.8571428571428572</v>
      </c>
      <c r="AE1220" s="1">
        <v>54.199999999999996</v>
      </c>
      <c r="AF1220" s="5"/>
    </row>
    <row r="1221" spans="1:32" ht="15" customHeight="1" x14ac:dyDescent="0.2">
      <c r="A1221" t="s">
        <v>23</v>
      </c>
      <c r="B1221" s="1">
        <v>2001</v>
      </c>
      <c r="C1221" s="1">
        <v>7</v>
      </c>
      <c r="D1221" s="1">
        <v>9</v>
      </c>
      <c r="F1221" s="1"/>
      <c r="G1221" s="1"/>
      <c r="H1221" s="1"/>
      <c r="I1221" s="1"/>
      <c r="J1221" s="1"/>
      <c r="K1221" s="1"/>
      <c r="M1221" s="1"/>
      <c r="O1221" s="1"/>
      <c r="Q1221">
        <v>1</v>
      </c>
      <c r="V1221" s="1">
        <v>0.25</v>
      </c>
      <c r="W1221" s="11">
        <v>0.47058823529411764</v>
      </c>
      <c r="X1221" s="1">
        <v>4</v>
      </c>
      <c r="Y1221" s="1">
        <v>1.3333333333333333</v>
      </c>
      <c r="Z1221" s="1">
        <v>12</v>
      </c>
      <c r="AA1221" s="1">
        <v>0.25</v>
      </c>
      <c r="AB1221" s="1">
        <v>3</v>
      </c>
      <c r="AC1221" s="1">
        <v>0</v>
      </c>
      <c r="AD1221" s="10">
        <v>1.8571428571428572</v>
      </c>
      <c r="AE1221" s="1">
        <v>54.449999999999996</v>
      </c>
      <c r="AF1221" s="5"/>
    </row>
    <row r="1222" spans="1:32" ht="15" customHeight="1" x14ac:dyDescent="0.2">
      <c r="A1222" t="s">
        <v>23</v>
      </c>
      <c r="B1222" s="1">
        <v>2002</v>
      </c>
      <c r="C1222" s="1">
        <v>10</v>
      </c>
      <c r="D1222" s="1">
        <v>6</v>
      </c>
      <c r="F1222" s="1">
        <v>1</v>
      </c>
      <c r="G1222" s="1"/>
      <c r="H1222" s="1">
        <v>0</v>
      </c>
      <c r="I1222" s="1">
        <v>1</v>
      </c>
      <c r="J1222" s="1">
        <v>1</v>
      </c>
      <c r="O1222" s="1"/>
      <c r="V1222" s="1">
        <v>0</v>
      </c>
      <c r="W1222" s="11">
        <v>0.47499999999999998</v>
      </c>
      <c r="X1222" s="1">
        <v>5</v>
      </c>
      <c r="Y1222" s="1">
        <v>1.2</v>
      </c>
      <c r="Z1222" s="1">
        <v>10</v>
      </c>
      <c r="AA1222" s="1">
        <v>0.27027027027027029</v>
      </c>
      <c r="AB1222" s="1">
        <v>3</v>
      </c>
      <c r="AC1222" s="1">
        <v>0</v>
      </c>
      <c r="AD1222" s="10">
        <v>1.8</v>
      </c>
      <c r="AE1222" s="1">
        <v>53.449999999999996</v>
      </c>
      <c r="AF1222" s="5"/>
    </row>
    <row r="1223" spans="1:32" ht="15" customHeight="1" x14ac:dyDescent="0.2">
      <c r="A1223" t="s">
        <v>23</v>
      </c>
      <c r="B1223" s="1">
        <v>2003</v>
      </c>
      <c r="C1223" s="1">
        <v>4</v>
      </c>
      <c r="D1223" s="1">
        <v>12</v>
      </c>
      <c r="V1223" s="1">
        <v>0</v>
      </c>
      <c r="W1223" s="11">
        <v>0.46875</v>
      </c>
      <c r="X1223" s="1">
        <v>4</v>
      </c>
      <c r="Y1223" s="1">
        <v>1.2</v>
      </c>
      <c r="Z1223" s="1">
        <v>10</v>
      </c>
      <c r="AA1223" s="1">
        <v>0.26315789473684209</v>
      </c>
      <c r="AB1223" s="1">
        <v>3</v>
      </c>
      <c r="AC1223" s="1">
        <v>0</v>
      </c>
      <c r="AD1223" s="10">
        <v>1.8</v>
      </c>
      <c r="AE1223" s="1">
        <v>52.449999999999996</v>
      </c>
      <c r="AF1223" s="5"/>
    </row>
    <row r="1224" spans="1:32" ht="15" customHeight="1" x14ac:dyDescent="0.2">
      <c r="A1224" t="s">
        <v>23</v>
      </c>
      <c r="B1224" s="1">
        <v>2004</v>
      </c>
      <c r="C1224" s="1">
        <v>6</v>
      </c>
      <c r="D1224" s="1">
        <v>10</v>
      </c>
      <c r="V1224" s="1">
        <v>0</v>
      </c>
      <c r="W1224" s="11">
        <v>0.46621621621621623</v>
      </c>
      <c r="X1224" s="1">
        <v>4</v>
      </c>
      <c r="Y1224" s="1">
        <v>1.2</v>
      </c>
      <c r="Z1224" s="1">
        <v>10</v>
      </c>
      <c r="AA1224" s="1">
        <v>0.25641025641025639</v>
      </c>
      <c r="AB1224" s="1">
        <v>3</v>
      </c>
      <c r="AC1224" s="1">
        <v>0</v>
      </c>
      <c r="AD1224" s="10">
        <v>1.8</v>
      </c>
      <c r="AE1224" s="1">
        <v>52.449999999999996</v>
      </c>
      <c r="AF1224" s="5"/>
    </row>
    <row r="1225" spans="1:32" ht="15" customHeight="1" x14ac:dyDescent="0.2">
      <c r="A1225" t="s">
        <v>23</v>
      </c>
      <c r="B1225" s="1">
        <v>2005</v>
      </c>
      <c r="C1225" s="1">
        <v>11</v>
      </c>
      <c r="D1225" s="1">
        <v>5</v>
      </c>
      <c r="F1225">
        <v>1</v>
      </c>
      <c r="G1225">
        <v>1</v>
      </c>
      <c r="H1225">
        <v>0</v>
      </c>
      <c r="I1225">
        <v>1</v>
      </c>
      <c r="J1225">
        <v>1</v>
      </c>
      <c r="V1225" s="1">
        <v>0.1</v>
      </c>
      <c r="W1225" s="11">
        <v>0.47203947368421051</v>
      </c>
      <c r="X1225" s="1">
        <v>4</v>
      </c>
      <c r="Y1225" s="1">
        <v>1.0909090909090908</v>
      </c>
      <c r="Z1225" s="1">
        <v>10</v>
      </c>
      <c r="AA1225" s="1">
        <v>0.27500000000000002</v>
      </c>
      <c r="AB1225" s="1">
        <v>3</v>
      </c>
      <c r="AC1225" s="1">
        <v>0</v>
      </c>
      <c r="AD1225" s="10">
        <v>1.6470588235294117</v>
      </c>
      <c r="AE1225" s="1">
        <v>52.55</v>
      </c>
      <c r="AF1225" s="5"/>
    </row>
    <row r="1226" spans="1:32" ht="15" customHeight="1" x14ac:dyDescent="0.2">
      <c r="A1226" t="s">
        <v>23</v>
      </c>
      <c r="B1226" s="1">
        <v>2006</v>
      </c>
      <c r="C1226" s="1">
        <v>8</v>
      </c>
      <c r="D1226" s="1">
        <v>8</v>
      </c>
      <c r="F1226">
        <v>1</v>
      </c>
      <c r="H1226">
        <v>0</v>
      </c>
      <c r="I1226">
        <v>1</v>
      </c>
      <c r="J1226">
        <v>1</v>
      </c>
      <c r="V1226" s="1">
        <v>0</v>
      </c>
      <c r="W1226" s="11">
        <v>0.47275641025641024</v>
      </c>
      <c r="X1226" s="1">
        <v>4</v>
      </c>
      <c r="Y1226" s="1">
        <v>1</v>
      </c>
      <c r="Z1226" s="1">
        <v>10</v>
      </c>
      <c r="AA1226" s="1">
        <v>0.29268292682926828</v>
      </c>
      <c r="AB1226" s="1">
        <v>3</v>
      </c>
      <c r="AC1226" s="1">
        <v>0</v>
      </c>
      <c r="AD1226" s="10">
        <v>1.6111111111111112</v>
      </c>
      <c r="AE1226" s="1">
        <v>52.55</v>
      </c>
      <c r="AF1226" s="5"/>
    </row>
    <row r="1227" spans="1:32" ht="15" customHeight="1" x14ac:dyDescent="0.2">
      <c r="A1227" t="s">
        <v>23</v>
      </c>
      <c r="B1227" s="1">
        <v>2007</v>
      </c>
      <c r="C1227" s="1">
        <v>10</v>
      </c>
      <c r="D1227" s="1">
        <v>6</v>
      </c>
      <c r="F1227">
        <v>1</v>
      </c>
      <c r="H1227">
        <v>4</v>
      </c>
      <c r="I1227">
        <v>0</v>
      </c>
      <c r="J1227">
        <v>4</v>
      </c>
      <c r="K1227">
        <v>1</v>
      </c>
      <c r="M1227">
        <v>1</v>
      </c>
      <c r="V1227" s="1">
        <v>13</v>
      </c>
      <c r="W1227" s="11">
        <v>0.4765625</v>
      </c>
      <c r="X1227" s="1">
        <v>5</v>
      </c>
      <c r="Y1227" s="1">
        <v>1.2307692307692308</v>
      </c>
      <c r="Z1227" s="1">
        <v>10</v>
      </c>
      <c r="AA1227" s="1">
        <v>0.30952380952380953</v>
      </c>
      <c r="AB1227" s="1">
        <v>3</v>
      </c>
      <c r="AC1227" s="1">
        <v>0</v>
      </c>
      <c r="AD1227" s="10">
        <v>1.7894736842105263</v>
      </c>
      <c r="AE1227" s="1">
        <v>66.55</v>
      </c>
      <c r="AF1227" s="5"/>
    </row>
    <row r="1228" spans="1:32" ht="15" customHeight="1" x14ac:dyDescent="0.2">
      <c r="A1228" t="s">
        <v>23</v>
      </c>
      <c r="B1228" s="1">
        <v>2008</v>
      </c>
      <c r="C1228" s="1">
        <v>12</v>
      </c>
      <c r="D1228" s="1">
        <v>4</v>
      </c>
      <c r="F1228">
        <v>1</v>
      </c>
      <c r="G1228">
        <v>1</v>
      </c>
      <c r="H1228">
        <v>0</v>
      </c>
      <c r="I1228">
        <v>1</v>
      </c>
      <c r="J1228">
        <v>2</v>
      </c>
      <c r="V1228" s="1">
        <v>0.1</v>
      </c>
      <c r="W1228" s="11">
        <v>0.48323170731707316</v>
      </c>
      <c r="X1228" s="1">
        <v>5</v>
      </c>
      <c r="Y1228" s="1">
        <v>1.1428571428571428</v>
      </c>
      <c r="Z1228" s="1">
        <v>10</v>
      </c>
      <c r="AA1228" s="1">
        <v>0.32558139534883723</v>
      </c>
      <c r="AB1228" s="1">
        <v>3</v>
      </c>
      <c r="AC1228" s="1">
        <v>0</v>
      </c>
      <c r="AD1228" s="10">
        <v>1.7142857142857142</v>
      </c>
      <c r="AE1228" s="1">
        <v>66.650000000000006</v>
      </c>
      <c r="AF1228" s="5"/>
    </row>
    <row r="1229" spans="1:32" ht="15" customHeight="1" x14ac:dyDescent="0.2">
      <c r="A1229" t="s">
        <v>23</v>
      </c>
      <c r="B1229" s="1">
        <v>2009</v>
      </c>
      <c r="C1229" s="1">
        <v>8</v>
      </c>
      <c r="D1229" s="1">
        <v>8</v>
      </c>
      <c r="V1229" s="1">
        <v>0</v>
      </c>
      <c r="W1229" s="11">
        <v>0.48363095238095238</v>
      </c>
      <c r="X1229" s="1">
        <v>5</v>
      </c>
      <c r="Y1229" s="1">
        <v>1.1428571428571428</v>
      </c>
      <c r="Z1229" s="1">
        <v>10</v>
      </c>
      <c r="AA1229" s="1">
        <v>0.31818181818181818</v>
      </c>
      <c r="AB1229" s="1">
        <v>3</v>
      </c>
      <c r="AC1229" s="1">
        <v>0</v>
      </c>
      <c r="AD1229" s="10">
        <v>1.7142857142857142</v>
      </c>
      <c r="AE1229" s="1">
        <v>66.650000000000006</v>
      </c>
      <c r="AF1229" s="5"/>
    </row>
    <row r="1230" spans="1:32" ht="15" customHeight="1" x14ac:dyDescent="0.2">
      <c r="A1230" t="s">
        <v>23</v>
      </c>
      <c r="B1230" s="1">
        <v>2010</v>
      </c>
      <c r="C1230" s="1">
        <v>10</v>
      </c>
      <c r="D1230" s="1">
        <v>6</v>
      </c>
      <c r="V1230" s="1">
        <v>0</v>
      </c>
      <c r="W1230" s="11">
        <v>0.48691860465116277</v>
      </c>
      <c r="X1230" s="1">
        <v>5</v>
      </c>
      <c r="Y1230" s="1">
        <v>1.1428571428571428</v>
      </c>
      <c r="Z1230" s="1">
        <v>10</v>
      </c>
      <c r="AA1230" s="1">
        <v>0.31111111111111112</v>
      </c>
      <c r="AB1230" s="1">
        <v>3</v>
      </c>
      <c r="AC1230" s="1">
        <v>0</v>
      </c>
      <c r="AD1230" s="10">
        <v>1.7142857142857142</v>
      </c>
      <c r="AE1230" s="1">
        <v>66.650000000000006</v>
      </c>
      <c r="AF1230" s="5"/>
    </row>
    <row r="1231" spans="1:32" ht="15" customHeight="1" x14ac:dyDescent="0.2">
      <c r="A1231" t="s">
        <v>23</v>
      </c>
      <c r="B1231" s="1">
        <v>2011</v>
      </c>
      <c r="C1231" s="1">
        <v>9</v>
      </c>
      <c r="D1231" s="1">
        <v>7</v>
      </c>
      <c r="F1231">
        <v>1</v>
      </c>
      <c r="H1231">
        <v>4</v>
      </c>
      <c r="I1231">
        <v>0</v>
      </c>
      <c r="J1231">
        <v>4</v>
      </c>
      <c r="K1231">
        <v>1</v>
      </c>
      <c r="M1231">
        <v>1</v>
      </c>
      <c r="V1231" s="1">
        <v>13</v>
      </c>
      <c r="W1231" s="11">
        <v>0.48863636363636365</v>
      </c>
      <c r="X1231" s="1">
        <v>5</v>
      </c>
      <c r="Y1231" s="1">
        <v>1.3333333333333333</v>
      </c>
      <c r="Z1231" s="1">
        <v>12</v>
      </c>
      <c r="AA1231" s="1">
        <v>0.32608695652173914</v>
      </c>
      <c r="AB1231" s="1">
        <v>3</v>
      </c>
      <c r="AC1231" s="1">
        <v>0</v>
      </c>
      <c r="AD1231" s="10">
        <v>1.8636363636363635</v>
      </c>
      <c r="AE1231" s="1">
        <v>81.650000000000006</v>
      </c>
      <c r="AF1231" s="5"/>
    </row>
    <row r="1232" spans="1:32" ht="15" customHeight="1" x14ac:dyDescent="0.2">
      <c r="A1232" t="s">
        <v>23</v>
      </c>
      <c r="B1232" s="1">
        <v>2012</v>
      </c>
      <c r="C1232" s="1">
        <v>9</v>
      </c>
      <c r="D1232" s="1">
        <v>7</v>
      </c>
      <c r="V1232" s="1">
        <v>0</v>
      </c>
      <c r="W1232" s="11">
        <v>0.49027777777777776</v>
      </c>
      <c r="X1232" s="1">
        <v>5</v>
      </c>
      <c r="Y1232" s="1">
        <v>1.3333333333333333</v>
      </c>
      <c r="Z1232" s="1">
        <v>12</v>
      </c>
      <c r="AA1232" s="1">
        <v>0.31914893617021278</v>
      </c>
      <c r="AB1232" s="1">
        <v>3</v>
      </c>
      <c r="AC1232" s="1">
        <v>0</v>
      </c>
      <c r="AD1232" s="10">
        <v>1.8636363636363635</v>
      </c>
      <c r="AE1232" s="1">
        <v>81.650000000000006</v>
      </c>
      <c r="AF1232" s="5"/>
    </row>
    <row r="1233" spans="1:32" ht="15" customHeight="1" x14ac:dyDescent="0.2">
      <c r="A1233" t="s">
        <v>23</v>
      </c>
      <c r="B1233" s="1">
        <v>2013</v>
      </c>
      <c r="C1233" s="1">
        <v>7</v>
      </c>
      <c r="D1233" s="1">
        <v>9</v>
      </c>
      <c r="V1233" s="1">
        <v>0</v>
      </c>
      <c r="W1233" s="11">
        <v>0.4891304347826087</v>
      </c>
      <c r="X1233" s="1">
        <v>5</v>
      </c>
      <c r="Y1233" s="1">
        <v>1.3333333333333333</v>
      </c>
      <c r="Z1233" s="1">
        <v>12</v>
      </c>
      <c r="AA1233" s="1">
        <v>0.3125</v>
      </c>
      <c r="AB1233" s="1">
        <v>3</v>
      </c>
      <c r="AC1233" s="1">
        <v>0</v>
      </c>
      <c r="AD1233" s="10">
        <v>1.8636363636363635</v>
      </c>
      <c r="AE1233" s="1">
        <v>81.650000000000006</v>
      </c>
      <c r="AF1233" s="5"/>
    </row>
    <row r="1234" spans="1:32" ht="15" customHeight="1" x14ac:dyDescent="0.2">
      <c r="A1234" t="s">
        <v>23</v>
      </c>
      <c r="B1234" s="1">
        <v>2014</v>
      </c>
      <c r="C1234" s="1">
        <v>6</v>
      </c>
      <c r="D1234" s="1">
        <v>10</v>
      </c>
      <c r="E1234" s="1"/>
      <c r="F1234" s="1"/>
      <c r="H1234" s="1"/>
      <c r="I1234" s="1"/>
      <c r="J1234" s="1"/>
      <c r="R1234">
        <v>1</v>
      </c>
      <c r="V1234" s="1">
        <v>0.1</v>
      </c>
      <c r="W1234" s="11">
        <v>0.48670212765957449</v>
      </c>
      <c r="X1234" s="1">
        <v>5</v>
      </c>
      <c r="Y1234" s="1">
        <v>1.3333333333333333</v>
      </c>
      <c r="Z1234" s="1">
        <v>12</v>
      </c>
      <c r="AA1234" s="1">
        <v>0.30612244897959184</v>
      </c>
      <c r="AB1234" s="1">
        <v>3</v>
      </c>
      <c r="AC1234" s="1">
        <v>0</v>
      </c>
      <c r="AD1234" s="10">
        <v>1.8636363636363635</v>
      </c>
      <c r="AE1234" s="1">
        <v>81.75</v>
      </c>
      <c r="AF1234" s="5"/>
    </row>
    <row r="1235" spans="1:32" ht="15" customHeight="1" x14ac:dyDescent="0.2">
      <c r="A1235" t="s">
        <v>23</v>
      </c>
      <c r="B1235" s="1">
        <v>2015</v>
      </c>
      <c r="C1235" s="1">
        <v>6</v>
      </c>
      <c r="D1235" s="1">
        <v>10</v>
      </c>
      <c r="F1235" s="1"/>
      <c r="H1235" s="1"/>
      <c r="I1235" s="1"/>
      <c r="J1235" s="1"/>
      <c r="L1235" s="1"/>
      <c r="V1235" s="1">
        <v>0</v>
      </c>
      <c r="W1235" s="11">
        <v>0.484375</v>
      </c>
      <c r="X1235" s="1">
        <v>5</v>
      </c>
      <c r="Y1235" s="1">
        <v>1.3333333333333333</v>
      </c>
      <c r="Z1235" s="1">
        <v>12</v>
      </c>
      <c r="AA1235" s="1">
        <v>0.3</v>
      </c>
      <c r="AB1235" s="1">
        <v>3</v>
      </c>
      <c r="AC1235" s="1">
        <v>0</v>
      </c>
      <c r="AD1235" s="10">
        <v>1.8636363636363635</v>
      </c>
      <c r="AE1235" s="1">
        <v>81.75</v>
      </c>
      <c r="AF1235" s="5"/>
    </row>
    <row r="1236" spans="1:32" ht="15" customHeight="1" x14ac:dyDescent="0.2">
      <c r="A1236" t="s">
        <v>23</v>
      </c>
      <c r="B1236" s="1">
        <v>2016</v>
      </c>
      <c r="C1236" s="1">
        <v>11</v>
      </c>
      <c r="D1236" s="1">
        <v>5</v>
      </c>
      <c r="F1236">
        <v>1</v>
      </c>
      <c r="H1236">
        <v>0</v>
      </c>
      <c r="I1236">
        <v>1</v>
      </c>
      <c r="J1236">
        <v>1</v>
      </c>
      <c r="V1236" s="1">
        <v>0</v>
      </c>
      <c r="W1236" s="11">
        <v>0.48852040816326531</v>
      </c>
      <c r="X1236" s="1">
        <v>5</v>
      </c>
      <c r="Y1236" s="1">
        <v>1.25</v>
      </c>
      <c r="Z1236" s="1">
        <v>12</v>
      </c>
      <c r="AA1236" s="1">
        <v>0.31372549019607843</v>
      </c>
      <c r="AB1236" s="1">
        <v>3</v>
      </c>
      <c r="AC1236" s="1">
        <v>0</v>
      </c>
      <c r="AD1236" s="10">
        <v>1.826086956521739</v>
      </c>
      <c r="AE1236" s="1">
        <v>81.75</v>
      </c>
      <c r="AF1236" s="5"/>
    </row>
    <row r="1237" spans="1:32" ht="15" customHeight="1" x14ac:dyDescent="0.2">
      <c r="A1237" t="s">
        <v>23</v>
      </c>
      <c r="B1237" s="1">
        <v>2017</v>
      </c>
      <c r="C1237" s="1">
        <v>3</v>
      </c>
      <c r="D1237" s="1">
        <v>13</v>
      </c>
      <c r="V1237" s="1">
        <v>0</v>
      </c>
      <c r="W1237" s="11">
        <v>0.48249999999999998</v>
      </c>
      <c r="X1237" s="1">
        <v>5</v>
      </c>
      <c r="Y1237" s="1">
        <v>1.25</v>
      </c>
      <c r="Z1237" s="1">
        <v>12</v>
      </c>
      <c r="AA1237" s="1">
        <v>0.30769230769230771</v>
      </c>
      <c r="AB1237" s="1">
        <v>3</v>
      </c>
      <c r="AC1237" s="1">
        <v>0</v>
      </c>
      <c r="AD1237" s="10">
        <v>1.826086956521739</v>
      </c>
      <c r="AE1237" s="1">
        <v>81.75</v>
      </c>
      <c r="AF1237" s="5"/>
    </row>
    <row r="1238" spans="1:32" ht="15" customHeight="1" x14ac:dyDescent="0.2">
      <c r="A1238" t="s">
        <v>23</v>
      </c>
      <c r="B1238" s="1">
        <v>2018</v>
      </c>
      <c r="C1238" s="1">
        <v>5</v>
      </c>
      <c r="D1238" s="1">
        <v>11</v>
      </c>
      <c r="F1238" s="1"/>
      <c r="H1238" s="1"/>
      <c r="I1238" s="1"/>
      <c r="J1238" s="1"/>
      <c r="V1238" s="1">
        <v>0</v>
      </c>
      <c r="W1238" s="11">
        <v>0.47916666666666669</v>
      </c>
      <c r="X1238" s="1">
        <v>5</v>
      </c>
      <c r="Y1238" s="1">
        <v>1.25</v>
      </c>
      <c r="Z1238" s="1">
        <v>12</v>
      </c>
      <c r="AA1238" s="1">
        <v>0.30188679245283018</v>
      </c>
      <c r="AB1238" s="1">
        <v>3</v>
      </c>
      <c r="AC1238" s="1">
        <v>0</v>
      </c>
      <c r="AD1238" s="10">
        <v>1.826086956521739</v>
      </c>
      <c r="AE1238" s="1">
        <v>81.75</v>
      </c>
      <c r="AF1238" s="5"/>
    </row>
    <row r="1239" spans="1:32" ht="15" customHeight="1" x14ac:dyDescent="0.2">
      <c r="A1239" t="s">
        <v>23</v>
      </c>
      <c r="B1239" s="1">
        <v>2019</v>
      </c>
      <c r="C1239" s="1">
        <v>4</v>
      </c>
      <c r="D1239" s="1">
        <v>12</v>
      </c>
      <c r="F1239" s="1"/>
      <c r="H1239" s="1"/>
      <c r="I1239" s="1"/>
      <c r="J1239" s="1"/>
      <c r="V1239" s="1">
        <v>0</v>
      </c>
      <c r="W1239" s="11">
        <v>0.47475961538461536</v>
      </c>
      <c r="X1239" s="1">
        <v>4</v>
      </c>
      <c r="Y1239" s="1">
        <v>1.25</v>
      </c>
      <c r="Z1239" s="1">
        <v>12</v>
      </c>
      <c r="AA1239" s="1">
        <v>0.29629629629629628</v>
      </c>
      <c r="AB1239" s="1">
        <v>3</v>
      </c>
      <c r="AC1239" s="1">
        <v>0</v>
      </c>
      <c r="AD1239" s="10">
        <v>1.826086956521739</v>
      </c>
      <c r="AE1239" s="1">
        <v>80.75</v>
      </c>
      <c r="AF1239" s="5"/>
    </row>
    <row r="1240" spans="1:32" ht="15" customHeight="1" x14ac:dyDescent="0.2">
      <c r="A1240" t="s">
        <v>23</v>
      </c>
      <c r="B1240" s="1">
        <v>2020</v>
      </c>
      <c r="C1240" s="1">
        <v>6</v>
      </c>
      <c r="D1240" s="1">
        <v>10</v>
      </c>
      <c r="V1240" s="1">
        <v>0</v>
      </c>
      <c r="W1240" s="11">
        <v>0.47287735849056606</v>
      </c>
      <c r="X1240" s="1">
        <v>4</v>
      </c>
      <c r="Y1240" s="1">
        <v>1.25</v>
      </c>
      <c r="Z1240" s="1">
        <v>12</v>
      </c>
      <c r="AA1240" s="1">
        <v>0.29090909090909089</v>
      </c>
      <c r="AB1240" s="1">
        <v>3</v>
      </c>
      <c r="AC1240" s="1">
        <v>0</v>
      </c>
      <c r="AD1240" s="10">
        <v>1.826086956521739</v>
      </c>
      <c r="AE1240" s="1">
        <v>80.75</v>
      </c>
      <c r="AF1240" s="5"/>
    </row>
    <row r="1241" spans="1:32" ht="15" customHeight="1" x14ac:dyDescent="0.2">
      <c r="A1241" t="s">
        <v>23</v>
      </c>
      <c r="B1241" s="1">
        <v>2021</v>
      </c>
      <c r="C1241" s="1">
        <v>4</v>
      </c>
      <c r="D1241" s="1">
        <v>13</v>
      </c>
      <c r="E1241" s="1"/>
      <c r="S1241" s="1"/>
      <c r="V1241" s="1">
        <v>0</v>
      </c>
      <c r="W1241" s="11">
        <v>0.46820809248554912</v>
      </c>
      <c r="X1241" s="1">
        <v>4</v>
      </c>
      <c r="Y1241" s="1">
        <v>1.25</v>
      </c>
      <c r="Z1241" s="1">
        <v>12</v>
      </c>
      <c r="AA1241" s="1">
        <v>0.2857142857142857</v>
      </c>
      <c r="AB1241" s="1">
        <v>3</v>
      </c>
      <c r="AC1241" s="1">
        <v>0</v>
      </c>
      <c r="AD1241" s="10">
        <v>1.826086956521739</v>
      </c>
      <c r="AE1241" s="1">
        <v>80.75</v>
      </c>
      <c r="AF1241" s="5"/>
    </row>
    <row r="1242" spans="1:32" ht="15" customHeight="1" x14ac:dyDescent="0.2">
      <c r="A1242" t="s">
        <v>23</v>
      </c>
      <c r="B1242" s="1">
        <v>2022</v>
      </c>
      <c r="C1242" s="1">
        <v>9</v>
      </c>
      <c r="D1242" s="1">
        <v>7</v>
      </c>
      <c r="E1242">
        <v>1</v>
      </c>
      <c r="F1242">
        <v>1</v>
      </c>
      <c r="H1242">
        <v>1</v>
      </c>
      <c r="I1242">
        <v>1</v>
      </c>
      <c r="J1242">
        <v>2</v>
      </c>
      <c r="T1242">
        <v>1</v>
      </c>
      <c r="V1242" s="1">
        <v>0.6</v>
      </c>
      <c r="W1242" s="11">
        <v>0.4699546485260771</v>
      </c>
      <c r="X1242" s="1">
        <v>4</v>
      </c>
      <c r="Y1242" s="1">
        <v>1.2352941176470589</v>
      </c>
      <c r="Z1242" s="1">
        <v>10</v>
      </c>
      <c r="AA1242" s="1">
        <v>0.2982456140350877</v>
      </c>
      <c r="AB1242" s="1">
        <v>3</v>
      </c>
      <c r="AC1242" s="1">
        <v>0</v>
      </c>
      <c r="AD1242" s="10">
        <v>1.8333333333333333</v>
      </c>
      <c r="AE1242" s="1">
        <v>79.349999999999994</v>
      </c>
      <c r="AF1242" s="5"/>
    </row>
    <row r="1243" spans="1:32" ht="15" customHeight="1" x14ac:dyDescent="0.2">
      <c r="A1243" t="s">
        <v>24</v>
      </c>
      <c r="B1243" s="1">
        <v>1966</v>
      </c>
      <c r="C1243" s="1">
        <v>6</v>
      </c>
      <c r="D1243" s="1">
        <v>6</v>
      </c>
      <c r="E1243">
        <v>2</v>
      </c>
      <c r="V1243" s="1">
        <v>0</v>
      </c>
      <c r="W1243" s="11">
        <v>0.5</v>
      </c>
      <c r="X1243" s="1">
        <v>10</v>
      </c>
      <c r="Y1243" s="1">
        <v>0</v>
      </c>
      <c r="Z1243" s="1">
        <v>0</v>
      </c>
      <c r="AA1243" s="1">
        <v>0</v>
      </c>
      <c r="AB1243" s="1">
        <v>0</v>
      </c>
      <c r="AC1243" s="1">
        <v>0</v>
      </c>
      <c r="AD1243" s="10">
        <v>0</v>
      </c>
      <c r="AE1243" s="1">
        <v>10</v>
      </c>
      <c r="AF1243" s="5"/>
    </row>
    <row r="1244" spans="1:32" ht="15" customHeight="1" x14ac:dyDescent="0.2">
      <c r="A1244" t="s">
        <v>24</v>
      </c>
      <c r="B1244" s="1">
        <v>1967</v>
      </c>
      <c r="C1244" s="1">
        <v>8</v>
      </c>
      <c r="D1244" s="1">
        <v>5</v>
      </c>
      <c r="E1244">
        <v>1</v>
      </c>
      <c r="F1244" s="1"/>
      <c r="H1244" s="1"/>
      <c r="I1244" s="1"/>
      <c r="J1244" s="1"/>
      <c r="V1244" s="1">
        <v>0</v>
      </c>
      <c r="W1244" s="11">
        <v>0.5535714285714286</v>
      </c>
      <c r="X1244" s="1">
        <v>12.5</v>
      </c>
      <c r="Y1244" s="1">
        <v>0</v>
      </c>
      <c r="Z1244" s="1">
        <v>0</v>
      </c>
      <c r="AA1244" s="1">
        <v>0</v>
      </c>
      <c r="AB1244" s="1">
        <v>0</v>
      </c>
      <c r="AC1244" s="1">
        <v>0</v>
      </c>
      <c r="AD1244" s="10">
        <v>0</v>
      </c>
      <c r="AE1244" s="1">
        <v>12.5</v>
      </c>
      <c r="AF1244" s="5"/>
    </row>
    <row r="1245" spans="1:32" ht="15" customHeight="1" x14ac:dyDescent="0.2">
      <c r="A1245" t="s">
        <v>24</v>
      </c>
      <c r="B1245" s="1">
        <v>1968</v>
      </c>
      <c r="C1245" s="1">
        <v>11</v>
      </c>
      <c r="D1245" s="1">
        <v>3</v>
      </c>
      <c r="F1245">
        <v>1</v>
      </c>
      <c r="G1245">
        <v>1</v>
      </c>
      <c r="H1245">
        <v>3</v>
      </c>
      <c r="I1245">
        <v>0</v>
      </c>
      <c r="J1245">
        <v>4</v>
      </c>
      <c r="K1245">
        <v>1</v>
      </c>
      <c r="M1245">
        <v>1</v>
      </c>
      <c r="O1245">
        <v>1</v>
      </c>
      <c r="V1245" s="1">
        <v>13.1</v>
      </c>
      <c r="W1245" s="11">
        <v>0.63095238095238093</v>
      </c>
      <c r="X1245" s="1">
        <v>15</v>
      </c>
      <c r="Y1245" s="1">
        <v>3</v>
      </c>
      <c r="Z1245" s="1">
        <v>15</v>
      </c>
      <c r="AA1245" s="1">
        <v>0.33333333333333331</v>
      </c>
      <c r="AB1245" s="1">
        <v>3</v>
      </c>
      <c r="AC1245" s="1">
        <v>0</v>
      </c>
      <c r="AD1245" s="10">
        <v>2.5</v>
      </c>
      <c r="AE1245" s="1">
        <v>46.1</v>
      </c>
      <c r="AF1245" s="5"/>
    </row>
    <row r="1246" spans="1:32" ht="15" customHeight="1" x14ac:dyDescent="0.2">
      <c r="A1246" t="s">
        <v>24</v>
      </c>
      <c r="B1246" s="1">
        <v>1969</v>
      </c>
      <c r="C1246" s="1">
        <v>10</v>
      </c>
      <c r="D1246" s="1">
        <v>4</v>
      </c>
      <c r="F1246">
        <v>1</v>
      </c>
      <c r="G1246">
        <v>1</v>
      </c>
      <c r="H1246">
        <v>0</v>
      </c>
      <c r="I1246">
        <v>1</v>
      </c>
      <c r="J1246">
        <v>2</v>
      </c>
      <c r="O1246">
        <v>1</v>
      </c>
      <c r="V1246" s="1">
        <v>0.6</v>
      </c>
      <c r="W1246" s="11">
        <v>0.6517857142857143</v>
      </c>
      <c r="X1246" s="1">
        <v>15</v>
      </c>
      <c r="Y1246" s="1">
        <v>1.5</v>
      </c>
      <c r="Z1246" s="1">
        <v>15</v>
      </c>
      <c r="AA1246" s="1">
        <v>0.5</v>
      </c>
      <c r="AB1246" s="1">
        <v>15</v>
      </c>
      <c r="AC1246" s="1">
        <v>0</v>
      </c>
      <c r="AD1246" s="10">
        <v>1.75</v>
      </c>
      <c r="AE1246" s="1">
        <v>58.7</v>
      </c>
      <c r="AF1246" s="5"/>
    </row>
    <row r="1247" spans="1:32" ht="15" customHeight="1" x14ac:dyDescent="0.2">
      <c r="A1247" t="s">
        <v>24</v>
      </c>
      <c r="B1247" s="1">
        <v>1970</v>
      </c>
      <c r="C1247" s="1">
        <v>4</v>
      </c>
      <c r="D1247" s="1">
        <v>10</v>
      </c>
      <c r="V1247" s="1">
        <v>0</v>
      </c>
      <c r="W1247" s="11">
        <v>0.57857142857142863</v>
      </c>
      <c r="X1247" s="1">
        <v>13.75</v>
      </c>
      <c r="Y1247" s="1">
        <v>1.5</v>
      </c>
      <c r="Z1247" s="1">
        <v>15</v>
      </c>
      <c r="AA1247" s="1">
        <v>0.4</v>
      </c>
      <c r="AB1247" s="1">
        <v>10</v>
      </c>
      <c r="AC1247" s="1">
        <v>0</v>
      </c>
      <c r="AD1247" s="10">
        <v>1.75</v>
      </c>
      <c r="AE1247" s="1">
        <v>52.45</v>
      </c>
      <c r="AF1247" s="5"/>
    </row>
    <row r="1248" spans="1:32" ht="15" customHeight="1" x14ac:dyDescent="0.2">
      <c r="A1248" t="s">
        <v>24</v>
      </c>
      <c r="B1248" s="1">
        <v>1971</v>
      </c>
      <c r="C1248" s="1">
        <v>6</v>
      </c>
      <c r="D1248" s="1">
        <v>8</v>
      </c>
      <c r="S1248" s="1"/>
      <c r="V1248" s="1">
        <v>0</v>
      </c>
      <c r="W1248" s="11">
        <v>0.5535714285714286</v>
      </c>
      <c r="X1248" s="1">
        <v>12.5</v>
      </c>
      <c r="Y1248" s="1">
        <v>1.5</v>
      </c>
      <c r="Z1248" s="1">
        <v>15</v>
      </c>
      <c r="AA1248" s="1">
        <v>0.33333333333333331</v>
      </c>
      <c r="AB1248" s="1">
        <v>3</v>
      </c>
      <c r="AC1248" s="1">
        <v>0</v>
      </c>
      <c r="AD1248" s="10">
        <v>1.75</v>
      </c>
      <c r="AE1248" s="1">
        <v>44.2</v>
      </c>
      <c r="AF1248" s="5"/>
    </row>
    <row r="1249" spans="1:32" ht="15" customHeight="1" x14ac:dyDescent="0.2">
      <c r="A1249" t="s">
        <v>24</v>
      </c>
      <c r="B1249" s="1">
        <v>1972</v>
      </c>
      <c r="C1249" s="1">
        <v>7</v>
      </c>
      <c r="D1249" s="1">
        <v>7</v>
      </c>
      <c r="V1249" s="1">
        <v>0</v>
      </c>
      <c r="W1249" s="11">
        <v>0.54591836734693877</v>
      </c>
      <c r="X1249" s="1">
        <v>11.25</v>
      </c>
      <c r="Y1249" s="1">
        <v>1.5</v>
      </c>
      <c r="Z1249" s="1">
        <v>15</v>
      </c>
      <c r="AA1249" s="1">
        <v>0.2857142857142857</v>
      </c>
      <c r="AB1249" s="1">
        <v>3</v>
      </c>
      <c r="AC1249" s="1">
        <v>0</v>
      </c>
      <c r="AD1249" s="10">
        <v>1.75</v>
      </c>
      <c r="AE1249" s="1">
        <v>42.95</v>
      </c>
      <c r="AF1249" s="5"/>
    </row>
    <row r="1250" spans="1:32" ht="15" customHeight="1" x14ac:dyDescent="0.2">
      <c r="A1250" t="s">
        <v>24</v>
      </c>
      <c r="B1250" s="1">
        <v>1973</v>
      </c>
      <c r="C1250" s="1">
        <v>4</v>
      </c>
      <c r="D1250" s="1">
        <v>10</v>
      </c>
      <c r="V1250" s="1">
        <v>0</v>
      </c>
      <c r="W1250" s="11">
        <v>0.5133928571428571</v>
      </c>
      <c r="X1250" s="1">
        <v>10</v>
      </c>
      <c r="Y1250" s="1">
        <v>1.5</v>
      </c>
      <c r="Z1250" s="1">
        <v>15</v>
      </c>
      <c r="AA1250" s="1">
        <v>0.25</v>
      </c>
      <c r="AB1250" s="1">
        <v>3</v>
      </c>
      <c r="AC1250" s="1">
        <v>0</v>
      </c>
      <c r="AD1250" s="10">
        <v>1.75</v>
      </c>
      <c r="AE1250" s="1">
        <v>41.7</v>
      </c>
      <c r="AF1250" s="5"/>
    </row>
    <row r="1251" spans="1:32" ht="15" customHeight="1" x14ac:dyDescent="0.2">
      <c r="A1251" t="s">
        <v>24</v>
      </c>
      <c r="B1251" s="1">
        <v>1974</v>
      </c>
      <c r="C1251" s="1">
        <v>7</v>
      </c>
      <c r="D1251" s="1">
        <v>7</v>
      </c>
      <c r="F1251" s="1"/>
      <c r="G1251" s="1"/>
      <c r="H1251" s="1"/>
      <c r="I1251" s="1"/>
      <c r="J1251" s="1"/>
      <c r="L1251" s="1"/>
      <c r="V1251" s="1">
        <v>0</v>
      </c>
      <c r="W1251" s="11">
        <v>0.51190476190476186</v>
      </c>
      <c r="X1251" s="1">
        <v>10</v>
      </c>
      <c r="Y1251" s="1">
        <v>1.5</v>
      </c>
      <c r="Z1251" s="1">
        <v>15</v>
      </c>
      <c r="AA1251" s="1">
        <v>0.22222222222222221</v>
      </c>
      <c r="AB1251" s="1">
        <v>1</v>
      </c>
      <c r="AC1251" s="1">
        <v>0</v>
      </c>
      <c r="AD1251" s="10">
        <v>1.75</v>
      </c>
      <c r="AE1251" s="1">
        <v>39.700000000000003</v>
      </c>
      <c r="AF1251" s="5"/>
    </row>
    <row r="1252" spans="1:32" ht="15" customHeight="1" x14ac:dyDescent="0.2">
      <c r="A1252" t="s">
        <v>24</v>
      </c>
      <c r="B1252" s="1">
        <v>1975</v>
      </c>
      <c r="C1252" s="1">
        <v>3</v>
      </c>
      <c r="D1252" s="1">
        <v>11</v>
      </c>
      <c r="V1252" s="1">
        <v>0</v>
      </c>
      <c r="W1252" s="11">
        <v>0.48214285714285715</v>
      </c>
      <c r="X1252" s="1">
        <v>5</v>
      </c>
      <c r="Y1252" s="1">
        <v>1.5</v>
      </c>
      <c r="Z1252" s="1">
        <v>15</v>
      </c>
      <c r="AA1252" s="1">
        <v>0.2</v>
      </c>
      <c r="AB1252" s="1">
        <v>1</v>
      </c>
      <c r="AC1252" s="1">
        <v>0</v>
      </c>
      <c r="AD1252" s="10">
        <v>1.75</v>
      </c>
      <c r="AE1252" s="1">
        <v>34.700000000000003</v>
      </c>
      <c r="AF1252" s="5"/>
    </row>
    <row r="1253" spans="1:32" ht="15" customHeight="1" x14ac:dyDescent="0.2">
      <c r="A1253" t="s">
        <v>24</v>
      </c>
      <c r="B1253" s="1">
        <v>1976</v>
      </c>
      <c r="C1253" s="1">
        <v>3</v>
      </c>
      <c r="D1253" s="1">
        <v>11</v>
      </c>
      <c r="V1253" s="1">
        <v>0</v>
      </c>
      <c r="W1253" s="11">
        <v>0.45779220779220781</v>
      </c>
      <c r="X1253" s="1">
        <v>4</v>
      </c>
      <c r="Y1253" s="1">
        <v>1.5</v>
      </c>
      <c r="Z1253" s="1">
        <v>15</v>
      </c>
      <c r="AA1253" s="1">
        <v>0.18181818181818182</v>
      </c>
      <c r="AB1253" s="1">
        <v>0</v>
      </c>
      <c r="AC1253" s="1">
        <v>0</v>
      </c>
      <c r="AD1253" s="10">
        <v>1.75</v>
      </c>
      <c r="AE1253" s="1">
        <v>32.700000000000003</v>
      </c>
      <c r="AF1253" s="5"/>
    </row>
    <row r="1254" spans="1:32" ht="15" customHeight="1" x14ac:dyDescent="0.2">
      <c r="A1254" t="s">
        <v>24</v>
      </c>
      <c r="B1254" s="1">
        <v>1977</v>
      </c>
      <c r="C1254" s="1">
        <v>3</v>
      </c>
      <c r="D1254" s="1">
        <v>11</v>
      </c>
      <c r="F1254" s="1"/>
      <c r="H1254" s="1"/>
      <c r="I1254" s="1"/>
      <c r="J1254" s="1"/>
      <c r="V1254" s="1">
        <v>0</v>
      </c>
      <c r="W1254" s="11">
        <v>0.4375</v>
      </c>
      <c r="X1254" s="1">
        <v>1</v>
      </c>
      <c r="Y1254" s="1">
        <v>1.5</v>
      </c>
      <c r="Z1254" s="1">
        <v>15</v>
      </c>
      <c r="AA1254" s="1">
        <v>0.16666666666666666</v>
      </c>
      <c r="AB1254" s="1">
        <v>0</v>
      </c>
      <c r="AC1254" s="1">
        <v>0</v>
      </c>
      <c r="AD1254" s="10">
        <v>1.75</v>
      </c>
      <c r="AE1254" s="1">
        <v>29.7</v>
      </c>
      <c r="AF1254" s="5"/>
    </row>
    <row r="1255" spans="1:32" ht="15" customHeight="1" x14ac:dyDescent="0.2">
      <c r="A1255" t="s">
        <v>24</v>
      </c>
      <c r="B1255" s="1">
        <v>1978</v>
      </c>
      <c r="C1255" s="1">
        <v>8</v>
      </c>
      <c r="D1255" s="1">
        <v>8</v>
      </c>
      <c r="F1255" s="1"/>
      <c r="G1255" s="1"/>
      <c r="H1255" s="1"/>
      <c r="I1255" s="1"/>
      <c r="J1255" s="1"/>
      <c r="V1255" s="1">
        <v>0</v>
      </c>
      <c r="W1255" s="11">
        <v>0.44293478260869568</v>
      </c>
      <c r="X1255" s="1">
        <v>1</v>
      </c>
      <c r="Y1255" s="1">
        <v>1.5</v>
      </c>
      <c r="Z1255" s="1">
        <v>15</v>
      </c>
      <c r="AA1255" s="1">
        <v>0.15384615384615385</v>
      </c>
      <c r="AB1255" s="1">
        <v>0</v>
      </c>
      <c r="AC1255" s="1">
        <v>0</v>
      </c>
      <c r="AD1255" s="10">
        <v>1.75</v>
      </c>
      <c r="AE1255" s="1">
        <v>29.7</v>
      </c>
      <c r="AF1255" s="5"/>
    </row>
    <row r="1256" spans="1:32" ht="15" customHeight="1" x14ac:dyDescent="0.2">
      <c r="A1256" t="s">
        <v>24</v>
      </c>
      <c r="B1256" s="1">
        <v>1979</v>
      </c>
      <c r="C1256" s="1">
        <v>8</v>
      </c>
      <c r="D1256" s="1">
        <v>8</v>
      </c>
      <c r="V1256" s="1">
        <v>0</v>
      </c>
      <c r="W1256" s="11">
        <v>0.44750000000000001</v>
      </c>
      <c r="X1256" s="1">
        <v>1</v>
      </c>
      <c r="Y1256" s="1">
        <v>1.5</v>
      </c>
      <c r="Z1256" s="1">
        <v>15</v>
      </c>
      <c r="AA1256" s="1">
        <v>0.14285714285714285</v>
      </c>
      <c r="AB1256" s="1">
        <v>0</v>
      </c>
      <c r="AC1256" s="1">
        <v>0</v>
      </c>
      <c r="AD1256" s="10">
        <v>1.75</v>
      </c>
      <c r="AE1256" s="1">
        <v>29.7</v>
      </c>
      <c r="AF1256" s="5"/>
    </row>
    <row r="1257" spans="1:32" ht="15" customHeight="1" x14ac:dyDescent="0.2">
      <c r="A1257" t="s">
        <v>24</v>
      </c>
      <c r="B1257" s="1">
        <v>1980</v>
      </c>
      <c r="C1257" s="1">
        <v>4</v>
      </c>
      <c r="D1257" s="1">
        <v>12</v>
      </c>
      <c r="F1257" s="1"/>
      <c r="H1257" s="1"/>
      <c r="I1257" s="1"/>
      <c r="J1257" s="1"/>
      <c r="S1257" s="1"/>
      <c r="V1257" s="1">
        <v>0</v>
      </c>
      <c r="W1257" s="11">
        <v>0.43287037037037035</v>
      </c>
      <c r="X1257" s="1">
        <v>1</v>
      </c>
      <c r="Y1257" s="1">
        <v>1.5</v>
      </c>
      <c r="Z1257" s="1">
        <v>15</v>
      </c>
      <c r="AA1257" s="1">
        <v>0.13333333333333333</v>
      </c>
      <c r="AB1257" s="1">
        <v>0</v>
      </c>
      <c r="AC1257" s="1">
        <v>0</v>
      </c>
      <c r="AD1257" s="10">
        <v>1.75</v>
      </c>
      <c r="AE1257" s="1">
        <v>29.7</v>
      </c>
      <c r="AF1257" s="5"/>
    </row>
    <row r="1258" spans="1:32" ht="15" customHeight="1" x14ac:dyDescent="0.2">
      <c r="A1258" t="s">
        <v>24</v>
      </c>
      <c r="B1258" s="1">
        <v>1981</v>
      </c>
      <c r="C1258" s="1">
        <v>10</v>
      </c>
      <c r="D1258" s="1">
        <v>5</v>
      </c>
      <c r="E1258">
        <v>1</v>
      </c>
      <c r="F1258">
        <v>1</v>
      </c>
      <c r="H1258">
        <v>0</v>
      </c>
      <c r="I1258">
        <v>1</v>
      </c>
      <c r="J1258">
        <v>1</v>
      </c>
      <c r="V1258" s="1">
        <v>0</v>
      </c>
      <c r="W1258" s="11">
        <v>0.44827586206896552</v>
      </c>
      <c r="X1258" s="1">
        <v>1</v>
      </c>
      <c r="Y1258" s="1">
        <v>1</v>
      </c>
      <c r="Z1258" s="1">
        <v>10</v>
      </c>
      <c r="AA1258" s="1">
        <v>0.1875</v>
      </c>
      <c r="AB1258" s="1">
        <v>0</v>
      </c>
      <c r="AC1258" s="1">
        <v>0</v>
      </c>
      <c r="AD1258" s="10">
        <v>1.6</v>
      </c>
      <c r="AE1258" s="1">
        <v>24.7</v>
      </c>
      <c r="AF1258" s="5"/>
    </row>
    <row r="1259" spans="1:32" ht="15" customHeight="1" x14ac:dyDescent="0.2">
      <c r="A1259" t="s">
        <v>24</v>
      </c>
      <c r="B1259" s="1">
        <v>1982</v>
      </c>
      <c r="C1259" s="1">
        <v>6</v>
      </c>
      <c r="D1259" s="1">
        <v>3</v>
      </c>
      <c r="F1259" s="1">
        <v>1</v>
      </c>
      <c r="H1259" s="1">
        <v>2</v>
      </c>
      <c r="I1259" s="1">
        <v>1</v>
      </c>
      <c r="J1259" s="1">
        <v>3</v>
      </c>
      <c r="L1259">
        <v>1</v>
      </c>
      <c r="U1259" s="1"/>
      <c r="V1259" s="1">
        <v>3</v>
      </c>
      <c r="W1259" s="11">
        <v>0.45643153526970953</v>
      </c>
      <c r="X1259" s="1">
        <v>4</v>
      </c>
      <c r="Y1259" s="1">
        <v>1.25</v>
      </c>
      <c r="Z1259" s="1">
        <v>12</v>
      </c>
      <c r="AA1259" s="1">
        <v>0.23529411764705882</v>
      </c>
      <c r="AB1259" s="1">
        <v>1</v>
      </c>
      <c r="AC1259" s="1">
        <v>0</v>
      </c>
      <c r="AD1259" s="10">
        <v>1.8333333333333333</v>
      </c>
      <c r="AE1259" s="1">
        <v>33.700000000000003</v>
      </c>
      <c r="AF1259" s="5"/>
    </row>
    <row r="1260" spans="1:32" ht="15" customHeight="1" x14ac:dyDescent="0.2">
      <c r="A1260" t="s">
        <v>24</v>
      </c>
      <c r="B1260" s="1">
        <v>1983</v>
      </c>
      <c r="C1260" s="1">
        <v>7</v>
      </c>
      <c r="D1260" s="1">
        <v>9</v>
      </c>
      <c r="V1260" s="1">
        <v>0</v>
      </c>
      <c r="W1260" s="11">
        <v>0.45525291828793774</v>
      </c>
      <c r="X1260" s="1">
        <v>4</v>
      </c>
      <c r="Y1260" s="1">
        <v>1.25</v>
      </c>
      <c r="Z1260" s="1">
        <v>12</v>
      </c>
      <c r="AA1260" s="1">
        <v>0.22222222222222221</v>
      </c>
      <c r="AB1260" s="1">
        <v>1</v>
      </c>
      <c r="AC1260" s="1">
        <v>0</v>
      </c>
      <c r="AD1260" s="10">
        <v>1.8333333333333333</v>
      </c>
      <c r="AE1260" s="1">
        <v>33.700000000000003</v>
      </c>
      <c r="AF1260" s="5"/>
    </row>
    <row r="1261" spans="1:32" ht="15" customHeight="1" x14ac:dyDescent="0.2">
      <c r="A1261" t="s">
        <v>24</v>
      </c>
      <c r="B1261" s="1">
        <v>1984</v>
      </c>
      <c r="C1261" s="1">
        <v>7</v>
      </c>
      <c r="D1261" s="1">
        <v>9</v>
      </c>
      <c r="V1261" s="1">
        <v>0</v>
      </c>
      <c r="W1261" s="11">
        <v>0.45421245421245421</v>
      </c>
      <c r="X1261" s="1">
        <v>4</v>
      </c>
      <c r="Y1261" s="1">
        <v>1.25</v>
      </c>
      <c r="Z1261" s="1">
        <v>12</v>
      </c>
      <c r="AA1261" s="1">
        <v>0.21052631578947367</v>
      </c>
      <c r="AB1261" s="1">
        <v>1</v>
      </c>
      <c r="AC1261" s="1">
        <v>0</v>
      </c>
      <c r="AD1261" s="10">
        <v>1.8333333333333333</v>
      </c>
      <c r="AE1261" s="1">
        <v>33.700000000000003</v>
      </c>
      <c r="AF1261" s="5"/>
    </row>
    <row r="1262" spans="1:32" ht="15" customHeight="1" x14ac:dyDescent="0.2">
      <c r="A1262" t="s">
        <v>24</v>
      </c>
      <c r="B1262" s="1">
        <v>1985</v>
      </c>
      <c r="C1262" s="1">
        <v>11</v>
      </c>
      <c r="D1262" s="1">
        <v>5</v>
      </c>
      <c r="F1262" s="1">
        <v>1</v>
      </c>
      <c r="H1262" s="1">
        <v>0</v>
      </c>
      <c r="I1262" s="1">
        <v>1</v>
      </c>
      <c r="J1262" s="1">
        <v>1</v>
      </c>
      <c r="L1262" s="1"/>
      <c r="V1262" s="1">
        <v>0</v>
      </c>
      <c r="W1262" s="11">
        <v>0.4671280276816609</v>
      </c>
      <c r="X1262" s="1">
        <v>4</v>
      </c>
      <c r="Y1262" s="1">
        <v>1</v>
      </c>
      <c r="Z1262" s="1">
        <v>10</v>
      </c>
      <c r="AA1262" s="1">
        <v>0.25</v>
      </c>
      <c r="AB1262" s="1">
        <v>3</v>
      </c>
      <c r="AC1262" s="1">
        <v>0</v>
      </c>
      <c r="AD1262" s="10">
        <v>1.7142857142857142</v>
      </c>
      <c r="AE1262" s="1">
        <v>33.700000000000003</v>
      </c>
      <c r="AF1262" s="5"/>
    </row>
    <row r="1263" spans="1:32" ht="15" customHeight="1" x14ac:dyDescent="0.2">
      <c r="A1263" t="s">
        <v>24</v>
      </c>
      <c r="B1263" s="1">
        <v>1986</v>
      </c>
      <c r="C1263" s="1">
        <v>10</v>
      </c>
      <c r="D1263" s="1">
        <v>6</v>
      </c>
      <c r="F1263" s="1">
        <v>1</v>
      </c>
      <c r="H1263" s="1">
        <v>1</v>
      </c>
      <c r="I1263" s="1">
        <v>1</v>
      </c>
      <c r="J1263" s="1">
        <v>2</v>
      </c>
      <c r="L1263" s="1"/>
      <c r="V1263" s="1">
        <v>0.5</v>
      </c>
      <c r="W1263" s="11">
        <v>0.47540983606557374</v>
      </c>
      <c r="X1263" s="1">
        <v>5</v>
      </c>
      <c r="Y1263" s="1">
        <v>1</v>
      </c>
      <c r="Z1263" s="1">
        <v>10</v>
      </c>
      <c r="AA1263" s="1">
        <v>0.2857142857142857</v>
      </c>
      <c r="AB1263" s="1">
        <v>3</v>
      </c>
      <c r="AC1263" s="1">
        <v>0</v>
      </c>
      <c r="AD1263" s="10">
        <v>1.75</v>
      </c>
      <c r="AE1263" s="1">
        <v>35.200000000000003</v>
      </c>
      <c r="AF1263" s="5"/>
    </row>
    <row r="1264" spans="1:32" ht="15" customHeight="1" x14ac:dyDescent="0.2">
      <c r="A1264" t="s">
        <v>24</v>
      </c>
      <c r="B1264" s="1">
        <v>1987</v>
      </c>
      <c r="C1264" s="1">
        <v>6</v>
      </c>
      <c r="D1264" s="1">
        <v>9</v>
      </c>
      <c r="V1264" s="1">
        <v>0</v>
      </c>
      <c r="W1264" s="11">
        <v>0.47187499999999999</v>
      </c>
      <c r="X1264" s="1">
        <v>4</v>
      </c>
      <c r="Y1264" s="1">
        <v>1</v>
      </c>
      <c r="Z1264" s="1">
        <v>10</v>
      </c>
      <c r="AA1264" s="1">
        <v>0.27272727272727271</v>
      </c>
      <c r="AB1264" s="1">
        <v>3</v>
      </c>
      <c r="AC1264" s="1">
        <v>0</v>
      </c>
      <c r="AD1264" s="10">
        <v>1.75</v>
      </c>
      <c r="AE1264" s="1">
        <v>34.200000000000003</v>
      </c>
      <c r="AF1264" s="5"/>
    </row>
    <row r="1265" spans="1:32" ht="15" customHeight="1" x14ac:dyDescent="0.2">
      <c r="A1265" t="s">
        <v>24</v>
      </c>
      <c r="B1265" s="1">
        <v>1988</v>
      </c>
      <c r="C1265" s="1">
        <v>8</v>
      </c>
      <c r="D1265" s="1">
        <v>7</v>
      </c>
      <c r="E1265">
        <v>1</v>
      </c>
      <c r="S1265">
        <v>1</v>
      </c>
      <c r="V1265" s="1">
        <v>0.1</v>
      </c>
      <c r="W1265" s="11">
        <v>0.47470238095238093</v>
      </c>
      <c r="X1265" s="1">
        <v>4</v>
      </c>
      <c r="Y1265" s="1">
        <v>1</v>
      </c>
      <c r="Z1265" s="1">
        <v>10</v>
      </c>
      <c r="AA1265" s="1">
        <v>0.2608695652173913</v>
      </c>
      <c r="AB1265" s="1">
        <v>3</v>
      </c>
      <c r="AC1265" s="1">
        <v>0</v>
      </c>
      <c r="AD1265" s="10">
        <v>1.75</v>
      </c>
      <c r="AE1265" s="1">
        <v>34.299999999999997</v>
      </c>
      <c r="AF1265" s="5"/>
    </row>
    <row r="1266" spans="1:32" ht="15" customHeight="1" x14ac:dyDescent="0.2">
      <c r="A1266" t="s">
        <v>24</v>
      </c>
      <c r="B1266" s="1">
        <v>1989</v>
      </c>
      <c r="C1266" s="1">
        <v>4</v>
      </c>
      <c r="D1266" s="1">
        <v>12</v>
      </c>
      <c r="V1266" s="1">
        <v>0</v>
      </c>
      <c r="W1266" s="11">
        <v>0.46448863636363635</v>
      </c>
      <c r="X1266" s="1">
        <v>4</v>
      </c>
      <c r="Y1266" s="1">
        <v>1</v>
      </c>
      <c r="Z1266" s="1">
        <v>10</v>
      </c>
      <c r="AA1266" s="1">
        <v>0.25</v>
      </c>
      <c r="AB1266" s="1">
        <v>3</v>
      </c>
      <c r="AC1266" s="1">
        <v>0</v>
      </c>
      <c r="AD1266" s="10">
        <v>1.75</v>
      </c>
      <c r="AE1266" s="1">
        <v>34.299999999999997</v>
      </c>
      <c r="AF1266" s="5"/>
    </row>
    <row r="1267" spans="1:32" ht="15" customHeight="1" x14ac:dyDescent="0.2">
      <c r="A1267" t="s">
        <v>24</v>
      </c>
      <c r="B1267" s="1">
        <v>1990</v>
      </c>
      <c r="C1267" s="1">
        <v>6</v>
      </c>
      <c r="D1267" s="1">
        <v>10</v>
      </c>
      <c r="V1267" s="1">
        <v>0</v>
      </c>
      <c r="W1267" s="11">
        <v>0.46059782608695654</v>
      </c>
      <c r="X1267" s="1">
        <v>4</v>
      </c>
      <c r="Y1267" s="1">
        <v>1</v>
      </c>
      <c r="Z1267" s="1">
        <v>10</v>
      </c>
      <c r="AA1267" s="1">
        <v>0.24</v>
      </c>
      <c r="AB1267" s="1">
        <v>1</v>
      </c>
      <c r="AC1267" s="1">
        <v>0</v>
      </c>
      <c r="AD1267" s="10">
        <v>1.75</v>
      </c>
      <c r="AE1267" s="1">
        <v>32.299999999999997</v>
      </c>
      <c r="AF1267" s="5"/>
    </row>
    <row r="1268" spans="1:32" ht="15" customHeight="1" x14ac:dyDescent="0.2">
      <c r="A1268" t="s">
        <v>24</v>
      </c>
      <c r="B1268" s="1">
        <v>1991</v>
      </c>
      <c r="C1268" s="1">
        <v>8</v>
      </c>
      <c r="D1268" s="1">
        <v>8</v>
      </c>
      <c r="F1268">
        <v>1</v>
      </c>
      <c r="H1268">
        <v>0</v>
      </c>
      <c r="I1268">
        <v>1</v>
      </c>
      <c r="J1268">
        <v>1</v>
      </c>
      <c r="V1268" s="1">
        <v>0</v>
      </c>
      <c r="W1268" s="11">
        <v>0.46223958333333331</v>
      </c>
      <c r="X1268" s="1">
        <v>4</v>
      </c>
      <c r="Y1268" s="1">
        <v>0.8571428571428571</v>
      </c>
      <c r="Z1268" s="1">
        <v>6</v>
      </c>
      <c r="AA1268" s="1">
        <v>0.26923076923076922</v>
      </c>
      <c r="AB1268" s="1">
        <v>3</v>
      </c>
      <c r="AC1268" s="1">
        <v>0</v>
      </c>
      <c r="AD1268" s="10">
        <v>1.6666666666666667</v>
      </c>
      <c r="AE1268" s="1">
        <v>30.3</v>
      </c>
      <c r="AF1268" s="5"/>
    </row>
    <row r="1269" spans="1:32" ht="15" customHeight="1" x14ac:dyDescent="0.2">
      <c r="A1269" t="s">
        <v>24</v>
      </c>
      <c r="B1269" s="1">
        <v>1992</v>
      </c>
      <c r="C1269" s="1">
        <v>4</v>
      </c>
      <c r="D1269" s="1">
        <v>12</v>
      </c>
      <c r="V1269" s="1">
        <v>0</v>
      </c>
      <c r="W1269" s="11">
        <v>0.45374999999999999</v>
      </c>
      <c r="X1269" s="1">
        <v>4</v>
      </c>
      <c r="Y1269" s="1">
        <v>0.8571428571428571</v>
      </c>
      <c r="Z1269" s="1">
        <v>6</v>
      </c>
      <c r="AA1269" s="1">
        <v>0.25925925925925924</v>
      </c>
      <c r="AB1269" s="1">
        <v>3</v>
      </c>
      <c r="AC1269" s="1">
        <v>0</v>
      </c>
      <c r="AD1269" s="10">
        <v>1.6666666666666667</v>
      </c>
      <c r="AE1269" s="1">
        <v>30.3</v>
      </c>
      <c r="AF1269" s="5"/>
    </row>
    <row r="1270" spans="1:32" ht="15" customHeight="1" x14ac:dyDescent="0.2">
      <c r="A1270" t="s">
        <v>24</v>
      </c>
      <c r="B1270" s="1">
        <v>1993</v>
      </c>
      <c r="C1270" s="1">
        <v>8</v>
      </c>
      <c r="D1270" s="1">
        <v>8</v>
      </c>
      <c r="V1270" s="1">
        <v>0</v>
      </c>
      <c r="W1270" s="11">
        <v>0.45552884615384615</v>
      </c>
      <c r="X1270" s="1">
        <v>4</v>
      </c>
      <c r="Y1270" s="1">
        <v>0.8571428571428571</v>
      </c>
      <c r="Z1270" s="1">
        <v>6</v>
      </c>
      <c r="AA1270" s="1">
        <v>0.25</v>
      </c>
      <c r="AB1270" s="1">
        <v>3</v>
      </c>
      <c r="AC1270" s="1">
        <v>0</v>
      </c>
      <c r="AD1270" s="10">
        <v>1.6666666666666667</v>
      </c>
      <c r="AE1270" s="1">
        <v>30.3</v>
      </c>
      <c r="AF1270" s="5"/>
    </row>
    <row r="1271" spans="1:32" ht="15" customHeight="1" x14ac:dyDescent="0.2">
      <c r="A1271" t="s">
        <v>24</v>
      </c>
      <c r="B1271" s="1">
        <v>1994</v>
      </c>
      <c r="C1271" s="1">
        <v>6</v>
      </c>
      <c r="D1271" s="1">
        <v>10</v>
      </c>
      <c r="V1271" s="1">
        <v>0</v>
      </c>
      <c r="W1271" s="11">
        <v>0.45254629629629628</v>
      </c>
      <c r="X1271" s="1">
        <v>4</v>
      </c>
      <c r="Y1271" s="1">
        <v>0.8571428571428571</v>
      </c>
      <c r="Z1271" s="1">
        <v>6</v>
      </c>
      <c r="AA1271" s="1">
        <v>0.2413793103448276</v>
      </c>
      <c r="AB1271" s="1">
        <v>1</v>
      </c>
      <c r="AC1271" s="1">
        <v>0</v>
      </c>
      <c r="AD1271" s="10">
        <v>1.6666666666666667</v>
      </c>
      <c r="AE1271" s="1">
        <v>28.3</v>
      </c>
      <c r="AF1271" s="5"/>
    </row>
    <row r="1272" spans="1:32" ht="15" customHeight="1" x14ac:dyDescent="0.2">
      <c r="A1272" t="s">
        <v>24</v>
      </c>
      <c r="B1272" s="1">
        <v>1995</v>
      </c>
      <c r="C1272" s="1">
        <v>3</v>
      </c>
      <c r="D1272" s="1">
        <v>13</v>
      </c>
      <c r="S1272">
        <v>1</v>
      </c>
      <c r="V1272" s="1">
        <v>0.1</v>
      </c>
      <c r="W1272" s="11">
        <v>0.44308035714285715</v>
      </c>
      <c r="X1272" s="1">
        <v>1</v>
      </c>
      <c r="Y1272" s="1">
        <v>0.8571428571428571</v>
      </c>
      <c r="Z1272" s="1">
        <v>6</v>
      </c>
      <c r="AA1272" s="1">
        <v>0.23333333333333334</v>
      </c>
      <c r="AB1272" s="1">
        <v>1</v>
      </c>
      <c r="AC1272" s="1">
        <v>0</v>
      </c>
      <c r="AD1272" s="10">
        <v>1.6666666666666667</v>
      </c>
      <c r="AE1272" s="1">
        <v>25.400000000000002</v>
      </c>
      <c r="AF1272" s="5"/>
    </row>
    <row r="1273" spans="1:32" ht="15" customHeight="1" x14ac:dyDescent="0.2">
      <c r="A1273" t="s">
        <v>24</v>
      </c>
      <c r="B1273" s="1">
        <v>1996</v>
      </c>
      <c r="C1273" s="1">
        <v>1</v>
      </c>
      <c r="D1273" s="1">
        <v>15</v>
      </c>
      <c r="V1273" s="1">
        <v>0</v>
      </c>
      <c r="W1273" s="11">
        <v>0.42995689655172414</v>
      </c>
      <c r="X1273" s="1">
        <v>1</v>
      </c>
      <c r="Y1273" s="1">
        <v>0.8571428571428571</v>
      </c>
      <c r="Z1273" s="1">
        <v>6</v>
      </c>
      <c r="AA1273" s="1">
        <v>0.22580645161290322</v>
      </c>
      <c r="AB1273" s="1">
        <v>1</v>
      </c>
      <c r="AC1273" s="1">
        <v>0</v>
      </c>
      <c r="AD1273" s="10">
        <v>1.6666666666666667</v>
      </c>
      <c r="AE1273" s="1">
        <v>25.400000000000002</v>
      </c>
      <c r="AF1273" s="5"/>
    </row>
    <row r="1274" spans="1:32" ht="15" customHeight="1" x14ac:dyDescent="0.2">
      <c r="A1274" t="s">
        <v>24</v>
      </c>
      <c r="B1274" s="1">
        <v>1997</v>
      </c>
      <c r="C1274" s="1">
        <v>9</v>
      </c>
      <c r="D1274" s="1">
        <v>7</v>
      </c>
      <c r="V1274" s="1">
        <v>0</v>
      </c>
      <c r="W1274" s="11">
        <v>0.43437500000000001</v>
      </c>
      <c r="X1274" s="1">
        <v>1</v>
      </c>
      <c r="Y1274" s="1">
        <v>0.8571428571428571</v>
      </c>
      <c r="Z1274" s="1">
        <v>6</v>
      </c>
      <c r="AA1274" s="1">
        <v>0.21875</v>
      </c>
      <c r="AB1274" s="1">
        <v>1</v>
      </c>
      <c r="AC1274" s="1">
        <v>0</v>
      </c>
      <c r="AD1274" s="10">
        <v>1.6666666666666667</v>
      </c>
      <c r="AE1274" s="1">
        <v>25.400000000000002</v>
      </c>
      <c r="AF1274" s="5"/>
    </row>
    <row r="1275" spans="1:32" ht="15" customHeight="1" x14ac:dyDescent="0.2">
      <c r="A1275" t="s">
        <v>24</v>
      </c>
      <c r="B1275" s="1">
        <v>1998</v>
      </c>
      <c r="C1275" s="1">
        <v>12</v>
      </c>
      <c r="D1275" s="1">
        <v>4</v>
      </c>
      <c r="F1275">
        <v>1</v>
      </c>
      <c r="G1275">
        <v>1</v>
      </c>
      <c r="H1275">
        <v>1</v>
      </c>
      <c r="I1275">
        <v>1</v>
      </c>
      <c r="J1275">
        <v>2</v>
      </c>
      <c r="L1275">
        <v>1</v>
      </c>
      <c r="V1275" s="1">
        <v>2.6</v>
      </c>
      <c r="W1275" s="11">
        <v>0.44455645161290325</v>
      </c>
      <c r="X1275" s="1">
        <v>1</v>
      </c>
      <c r="Y1275" s="1">
        <v>0.875</v>
      </c>
      <c r="Z1275" s="1">
        <v>6</v>
      </c>
      <c r="AA1275" s="1">
        <v>0.24242424242424243</v>
      </c>
      <c r="AB1275" s="1">
        <v>1</v>
      </c>
      <c r="AC1275" s="1">
        <v>0</v>
      </c>
      <c r="AD1275" s="10">
        <v>1.5454545454545454</v>
      </c>
      <c r="AE1275" s="1">
        <v>28.000000000000004</v>
      </c>
      <c r="AF1275" s="5"/>
    </row>
    <row r="1276" spans="1:32" ht="15" customHeight="1" x14ac:dyDescent="0.2">
      <c r="A1276" t="s">
        <v>24</v>
      </c>
      <c r="B1276" s="1">
        <v>1999</v>
      </c>
      <c r="C1276" s="1">
        <v>8</v>
      </c>
      <c r="D1276" s="1">
        <v>8</v>
      </c>
      <c r="E1276" s="1"/>
      <c r="V1276" s="1">
        <v>0</v>
      </c>
      <c r="W1276" s="11">
        <v>0.4462890625</v>
      </c>
      <c r="X1276" s="1">
        <v>1</v>
      </c>
      <c r="Y1276" s="1">
        <v>0.875</v>
      </c>
      <c r="Z1276" s="1">
        <v>6</v>
      </c>
      <c r="AA1276" s="1">
        <v>0.23529411764705882</v>
      </c>
      <c r="AB1276" s="1">
        <v>1</v>
      </c>
      <c r="AC1276" s="1">
        <v>0</v>
      </c>
      <c r="AD1276" s="10">
        <v>1.5454545454545454</v>
      </c>
      <c r="AE1276" s="1">
        <v>28.000000000000004</v>
      </c>
      <c r="AF1276" s="5"/>
    </row>
    <row r="1277" spans="1:32" ht="15" customHeight="1" x14ac:dyDescent="0.2">
      <c r="A1277" t="s">
        <v>24</v>
      </c>
      <c r="B1277" s="1">
        <v>2000</v>
      </c>
      <c r="C1277" s="1">
        <v>9</v>
      </c>
      <c r="D1277" s="1">
        <v>7</v>
      </c>
      <c r="V1277" s="1">
        <v>0</v>
      </c>
      <c r="W1277" s="11">
        <v>0.44981060606060608</v>
      </c>
      <c r="X1277" s="1">
        <v>1</v>
      </c>
      <c r="Y1277" s="1">
        <v>0.875</v>
      </c>
      <c r="Z1277" s="1">
        <v>6</v>
      </c>
      <c r="AA1277" s="1">
        <v>0.22857142857142856</v>
      </c>
      <c r="AB1277" s="1">
        <v>1</v>
      </c>
      <c r="AC1277" s="1">
        <v>0</v>
      </c>
      <c r="AD1277" s="10">
        <v>1.5454545454545454</v>
      </c>
      <c r="AE1277" s="1">
        <v>28.000000000000004</v>
      </c>
      <c r="AF1277" s="5"/>
    </row>
    <row r="1278" spans="1:32" ht="15" customHeight="1" x14ac:dyDescent="0.2">
      <c r="A1278" t="s">
        <v>24</v>
      </c>
      <c r="B1278" s="1">
        <v>2001</v>
      </c>
      <c r="C1278" s="1">
        <v>10</v>
      </c>
      <c r="D1278" s="1">
        <v>6</v>
      </c>
      <c r="E1278" s="1"/>
      <c r="F1278">
        <v>1</v>
      </c>
      <c r="H1278">
        <v>0</v>
      </c>
      <c r="I1278">
        <v>1</v>
      </c>
      <c r="J1278">
        <v>1</v>
      </c>
      <c r="V1278" s="1">
        <v>0</v>
      </c>
      <c r="W1278" s="11">
        <v>0.45496323529411764</v>
      </c>
      <c r="X1278" s="1">
        <v>4</v>
      </c>
      <c r="Y1278" s="1">
        <v>0.77777777777777779</v>
      </c>
      <c r="Z1278" s="1">
        <v>6</v>
      </c>
      <c r="AA1278" s="1">
        <v>0.25</v>
      </c>
      <c r="AB1278" s="1">
        <v>3</v>
      </c>
      <c r="AC1278" s="1">
        <v>0</v>
      </c>
      <c r="AD1278" s="10">
        <v>1.5</v>
      </c>
      <c r="AE1278" s="1">
        <v>33</v>
      </c>
      <c r="AF1278" s="5"/>
    </row>
    <row r="1279" spans="1:32" ht="15" customHeight="1" x14ac:dyDescent="0.2">
      <c r="A1279" t="s">
        <v>24</v>
      </c>
      <c r="B1279" s="1">
        <v>2002</v>
      </c>
      <c r="C1279" s="1">
        <v>9</v>
      </c>
      <c r="D1279" s="1">
        <v>7</v>
      </c>
      <c r="E1279" s="1"/>
      <c r="F1279">
        <v>1</v>
      </c>
      <c r="G1279">
        <v>1</v>
      </c>
      <c r="H1279">
        <v>1</v>
      </c>
      <c r="I1279">
        <v>1</v>
      </c>
      <c r="J1279">
        <v>2</v>
      </c>
      <c r="V1279" s="1">
        <v>0.6</v>
      </c>
      <c r="W1279" s="11">
        <v>0.45803571428571427</v>
      </c>
      <c r="X1279" s="1">
        <v>4</v>
      </c>
      <c r="Y1279" s="1">
        <v>0.8</v>
      </c>
      <c r="Z1279" s="1">
        <v>6</v>
      </c>
      <c r="AA1279" s="1">
        <v>0.27027027027027029</v>
      </c>
      <c r="AB1279" s="1">
        <v>3</v>
      </c>
      <c r="AC1279" s="1">
        <v>0</v>
      </c>
      <c r="AD1279" s="10">
        <v>1.4285714285714286</v>
      </c>
      <c r="AE1279" s="1">
        <v>33.600000000000009</v>
      </c>
      <c r="AF1279" s="5"/>
    </row>
    <row r="1280" spans="1:32" ht="15" customHeight="1" x14ac:dyDescent="0.2">
      <c r="A1280" t="s">
        <v>24</v>
      </c>
      <c r="B1280" s="1">
        <v>2003</v>
      </c>
      <c r="C1280" s="1">
        <v>6</v>
      </c>
      <c r="D1280" s="1">
        <v>10</v>
      </c>
      <c r="E1280" s="1"/>
      <c r="V1280" s="1">
        <v>0</v>
      </c>
      <c r="W1280" s="11">
        <v>0.45572916666666669</v>
      </c>
      <c r="X1280" s="1">
        <v>4</v>
      </c>
      <c r="Y1280" s="1">
        <v>0.8</v>
      </c>
      <c r="Z1280" s="1">
        <v>6</v>
      </c>
      <c r="AA1280" s="1">
        <v>0.26315789473684209</v>
      </c>
      <c r="AB1280" s="1">
        <v>3</v>
      </c>
      <c r="AC1280" s="1">
        <v>0</v>
      </c>
      <c r="AD1280" s="10">
        <v>1.4285714285714286</v>
      </c>
      <c r="AE1280" s="1">
        <v>33.600000000000009</v>
      </c>
      <c r="AF1280" s="5"/>
    </row>
    <row r="1281" spans="1:32" ht="15" customHeight="1" x14ac:dyDescent="0.2">
      <c r="A1281" t="s">
        <v>24</v>
      </c>
      <c r="B1281" s="1">
        <v>2004</v>
      </c>
      <c r="C1281" s="1">
        <v>10</v>
      </c>
      <c r="D1281" s="1">
        <v>6</v>
      </c>
      <c r="E1281" s="1"/>
      <c r="F1281">
        <v>1</v>
      </c>
      <c r="H1281">
        <v>1</v>
      </c>
      <c r="I1281">
        <v>1</v>
      </c>
      <c r="J1281">
        <v>2</v>
      </c>
      <c r="S1281">
        <v>1</v>
      </c>
      <c r="V1281" s="1">
        <v>0.6</v>
      </c>
      <c r="W1281" s="11">
        <v>0.46030405405405406</v>
      </c>
      <c r="X1281" s="1">
        <v>4</v>
      </c>
      <c r="Y1281" s="1">
        <v>0.81818181818181823</v>
      </c>
      <c r="Z1281" s="1">
        <v>6</v>
      </c>
      <c r="AA1281" s="1">
        <v>0.28205128205128205</v>
      </c>
      <c r="AB1281" s="1">
        <v>3</v>
      </c>
      <c r="AC1281" s="1">
        <v>0</v>
      </c>
      <c r="AD1281" s="10">
        <v>1.4666666666666666</v>
      </c>
      <c r="AE1281" s="1">
        <v>34.200000000000003</v>
      </c>
      <c r="AF1281" s="5"/>
    </row>
    <row r="1282" spans="1:32" ht="15" customHeight="1" x14ac:dyDescent="0.2">
      <c r="A1282" t="s">
        <v>24</v>
      </c>
      <c r="B1282" s="1">
        <v>2005</v>
      </c>
      <c r="C1282" s="1">
        <v>4</v>
      </c>
      <c r="D1282" s="1">
        <v>12</v>
      </c>
      <c r="E1282" s="1"/>
      <c r="V1282" s="1">
        <v>0</v>
      </c>
      <c r="W1282" s="11">
        <v>0.45476973684210525</v>
      </c>
      <c r="X1282" s="1">
        <v>4</v>
      </c>
      <c r="Y1282" s="1">
        <v>0.81818181818181823</v>
      </c>
      <c r="Z1282" s="1">
        <v>6</v>
      </c>
      <c r="AA1282" s="1">
        <v>0.27500000000000002</v>
      </c>
      <c r="AB1282" s="1">
        <v>3</v>
      </c>
      <c r="AC1282" s="1">
        <v>0</v>
      </c>
      <c r="AD1282" s="10">
        <v>1.4666666666666666</v>
      </c>
      <c r="AE1282" s="1">
        <v>34.200000000000003</v>
      </c>
      <c r="AF1282" s="5"/>
    </row>
    <row r="1283" spans="1:32" ht="15" customHeight="1" x14ac:dyDescent="0.2">
      <c r="A1283" t="s">
        <v>24</v>
      </c>
      <c r="B1283" s="1">
        <v>2006</v>
      </c>
      <c r="C1283" s="1">
        <v>10</v>
      </c>
      <c r="D1283" s="1">
        <v>6</v>
      </c>
      <c r="F1283">
        <v>1</v>
      </c>
      <c r="H1283">
        <v>0</v>
      </c>
      <c r="I1283">
        <v>1</v>
      </c>
      <c r="J1283">
        <v>1</v>
      </c>
      <c r="U1283">
        <v>1</v>
      </c>
      <c r="V1283" s="1">
        <v>0.1</v>
      </c>
      <c r="W1283" s="11">
        <v>0.45913461538461536</v>
      </c>
      <c r="X1283" s="1">
        <v>4</v>
      </c>
      <c r="Y1283" s="1">
        <v>0.75</v>
      </c>
      <c r="Z1283" s="1">
        <v>6</v>
      </c>
      <c r="AA1283" s="1">
        <v>0.29268292682926828</v>
      </c>
      <c r="AB1283" s="1">
        <v>3</v>
      </c>
      <c r="AC1283" s="1">
        <v>0</v>
      </c>
      <c r="AD1283" s="10">
        <v>1.4375</v>
      </c>
      <c r="AE1283" s="1">
        <v>34.300000000000011</v>
      </c>
      <c r="AF1283" s="5"/>
    </row>
    <row r="1284" spans="1:32" ht="15" customHeight="1" x14ac:dyDescent="0.2">
      <c r="A1284" t="s">
        <v>24</v>
      </c>
      <c r="B1284" s="1">
        <v>2007</v>
      </c>
      <c r="C1284" s="1">
        <v>4</v>
      </c>
      <c r="D1284" s="1">
        <v>12</v>
      </c>
      <c r="V1284" s="1">
        <v>0</v>
      </c>
      <c r="W1284" s="11">
        <v>0.45390625000000001</v>
      </c>
      <c r="X1284" s="1">
        <v>4</v>
      </c>
      <c r="Y1284" s="1">
        <v>0.75</v>
      </c>
      <c r="Z1284" s="1">
        <v>6</v>
      </c>
      <c r="AA1284" s="1">
        <v>0.2857142857142857</v>
      </c>
      <c r="AB1284" s="1">
        <v>3</v>
      </c>
      <c r="AC1284" s="1">
        <v>0</v>
      </c>
      <c r="AD1284" s="10">
        <v>1.4375</v>
      </c>
      <c r="AE1284" s="1">
        <v>34.300000000000011</v>
      </c>
      <c r="AF1284" s="5"/>
    </row>
    <row r="1285" spans="1:32" ht="15" customHeight="1" x14ac:dyDescent="0.2">
      <c r="A1285" t="s">
        <v>24</v>
      </c>
      <c r="B1285" s="1">
        <v>2008</v>
      </c>
      <c r="C1285" s="1">
        <v>9</v>
      </c>
      <c r="D1285" s="1">
        <v>7</v>
      </c>
      <c r="V1285" s="1">
        <v>0</v>
      </c>
      <c r="W1285" s="11">
        <v>0.45655487804878048</v>
      </c>
      <c r="X1285" s="1">
        <v>4</v>
      </c>
      <c r="Y1285" s="1">
        <v>0.75</v>
      </c>
      <c r="Z1285" s="1">
        <v>6</v>
      </c>
      <c r="AA1285" s="1">
        <v>0.27906976744186046</v>
      </c>
      <c r="AB1285" s="1">
        <v>3</v>
      </c>
      <c r="AC1285" s="1">
        <v>0</v>
      </c>
      <c r="AD1285" s="10">
        <v>1.4375</v>
      </c>
      <c r="AE1285" s="1">
        <v>34.300000000000011</v>
      </c>
      <c r="AF1285" s="5"/>
    </row>
    <row r="1286" spans="1:32" ht="15" customHeight="1" x14ac:dyDescent="0.2">
      <c r="A1286" t="s">
        <v>24</v>
      </c>
      <c r="B1286" s="1">
        <v>2009</v>
      </c>
      <c r="C1286" s="1">
        <v>9</v>
      </c>
      <c r="D1286" s="1">
        <v>7</v>
      </c>
      <c r="F1286">
        <v>1</v>
      </c>
      <c r="H1286">
        <v>2</v>
      </c>
      <c r="I1286">
        <v>1</v>
      </c>
      <c r="J1286">
        <v>3</v>
      </c>
      <c r="L1286">
        <v>1</v>
      </c>
      <c r="V1286" s="1">
        <v>3</v>
      </c>
      <c r="W1286" s="11">
        <v>0.45907738095238093</v>
      </c>
      <c r="X1286" s="1">
        <v>4</v>
      </c>
      <c r="Y1286" s="1">
        <v>0.84615384615384615</v>
      </c>
      <c r="Z1286" s="1">
        <v>6</v>
      </c>
      <c r="AA1286" s="1">
        <v>0.29545454545454547</v>
      </c>
      <c r="AB1286" s="1">
        <v>3</v>
      </c>
      <c r="AC1286" s="1">
        <v>0</v>
      </c>
      <c r="AD1286" s="10">
        <v>1.5294117647058822</v>
      </c>
      <c r="AE1286" s="1">
        <v>37.300000000000011</v>
      </c>
      <c r="AF1286" s="5"/>
    </row>
    <row r="1287" spans="1:32" ht="15" customHeight="1" x14ac:dyDescent="0.2">
      <c r="A1287" t="s">
        <v>24</v>
      </c>
      <c r="B1287" s="1">
        <v>2010</v>
      </c>
      <c r="C1287" s="1">
        <v>11</v>
      </c>
      <c r="D1287" s="1">
        <v>5</v>
      </c>
      <c r="F1287" s="1">
        <v>1</v>
      </c>
      <c r="H1287" s="1">
        <v>2</v>
      </c>
      <c r="I1287" s="1">
        <v>1</v>
      </c>
      <c r="J1287" s="1">
        <v>3</v>
      </c>
      <c r="L1287">
        <v>1</v>
      </c>
      <c r="V1287" s="1">
        <v>3</v>
      </c>
      <c r="W1287" s="11">
        <v>0.46438953488372092</v>
      </c>
      <c r="X1287" s="1">
        <v>4</v>
      </c>
      <c r="Y1287" s="1">
        <v>0.9285714285714286</v>
      </c>
      <c r="Z1287" s="1">
        <v>8</v>
      </c>
      <c r="AA1287" s="1">
        <v>0.31111111111111112</v>
      </c>
      <c r="AB1287" s="1">
        <v>3</v>
      </c>
      <c r="AC1287" s="1">
        <v>0</v>
      </c>
      <c r="AD1287" s="10">
        <v>1.6111111111111112</v>
      </c>
      <c r="AE1287" s="1">
        <v>42.300000000000011</v>
      </c>
      <c r="AF1287" s="5"/>
    </row>
    <row r="1288" spans="1:32" ht="15" customHeight="1" x14ac:dyDescent="0.2">
      <c r="A1288" t="s">
        <v>24</v>
      </c>
      <c r="B1288" s="1">
        <v>2011</v>
      </c>
      <c r="C1288" s="1">
        <v>8</v>
      </c>
      <c r="D1288" s="1">
        <v>8</v>
      </c>
      <c r="F1288" s="1"/>
      <c r="H1288" s="1"/>
      <c r="I1288" s="1"/>
      <c r="J1288" s="1"/>
      <c r="V1288" s="1">
        <v>0</v>
      </c>
      <c r="W1288" s="11">
        <v>0.46519886363636365</v>
      </c>
      <c r="X1288" s="1">
        <v>4</v>
      </c>
      <c r="Y1288" s="1">
        <v>0.9285714285714286</v>
      </c>
      <c r="Z1288" s="1">
        <v>8</v>
      </c>
      <c r="AA1288" s="1">
        <v>0.30434782608695654</v>
      </c>
      <c r="AB1288" s="1">
        <v>3</v>
      </c>
      <c r="AC1288" s="1">
        <v>0</v>
      </c>
      <c r="AD1288" s="10">
        <v>1.6111111111111112</v>
      </c>
      <c r="AE1288" s="1">
        <v>42.300000000000011</v>
      </c>
      <c r="AF1288" s="5"/>
    </row>
    <row r="1289" spans="1:32" ht="15" customHeight="1" x14ac:dyDescent="0.2">
      <c r="A1289" t="s">
        <v>24</v>
      </c>
      <c r="B1289" s="1">
        <v>2012</v>
      </c>
      <c r="C1289" s="1">
        <v>6</v>
      </c>
      <c r="D1289" s="1">
        <v>10</v>
      </c>
      <c r="F1289" s="1"/>
      <c r="G1289" s="1"/>
      <c r="H1289" s="1"/>
      <c r="I1289" s="1"/>
      <c r="J1289" s="1"/>
      <c r="K1289" s="1"/>
      <c r="N1289" s="1"/>
      <c r="V1289" s="1">
        <v>0</v>
      </c>
      <c r="W1289" s="11">
        <v>0.46319444444444446</v>
      </c>
      <c r="X1289" s="1">
        <v>4</v>
      </c>
      <c r="Y1289" s="1">
        <v>0.9285714285714286</v>
      </c>
      <c r="Z1289" s="1">
        <v>8</v>
      </c>
      <c r="AA1289" s="1">
        <v>0.2978723404255319</v>
      </c>
      <c r="AB1289" s="1">
        <v>3</v>
      </c>
      <c r="AC1289" s="1">
        <v>0</v>
      </c>
      <c r="AD1289" s="10">
        <v>1.6111111111111112</v>
      </c>
      <c r="AE1289" s="1">
        <v>42.300000000000011</v>
      </c>
      <c r="AF1289" s="5"/>
    </row>
    <row r="1290" spans="1:32" ht="15" customHeight="1" x14ac:dyDescent="0.2">
      <c r="A1290" t="s">
        <v>24</v>
      </c>
      <c r="B1290" s="1">
        <v>2013</v>
      </c>
      <c r="C1290" s="1">
        <v>8</v>
      </c>
      <c r="D1290" s="1">
        <v>8</v>
      </c>
      <c r="F1290" s="1"/>
      <c r="H1290" s="1"/>
      <c r="I1290" s="1"/>
      <c r="J1290" s="1"/>
      <c r="V1290" s="1">
        <v>0</v>
      </c>
      <c r="W1290" s="11">
        <v>0.4639945652173913</v>
      </c>
      <c r="X1290" s="1">
        <v>4</v>
      </c>
      <c r="Y1290" s="1">
        <v>0.9285714285714286</v>
      </c>
      <c r="Z1290" s="1">
        <v>8</v>
      </c>
      <c r="AA1290" s="1">
        <v>0.29166666666666669</v>
      </c>
      <c r="AB1290" s="1">
        <v>3</v>
      </c>
      <c r="AC1290" s="1">
        <v>0</v>
      </c>
      <c r="AD1290" s="10">
        <v>1.6111111111111112</v>
      </c>
      <c r="AE1290" s="1">
        <v>42.300000000000011</v>
      </c>
      <c r="AF1290" s="5"/>
    </row>
    <row r="1291" spans="1:32" ht="15" customHeight="1" x14ac:dyDescent="0.2">
      <c r="A1291" t="s">
        <v>24</v>
      </c>
      <c r="B1291" s="1">
        <v>2014</v>
      </c>
      <c r="C1291" s="1">
        <v>4</v>
      </c>
      <c r="D1291" s="1">
        <v>12</v>
      </c>
      <c r="V1291" s="1">
        <v>0</v>
      </c>
      <c r="W1291" s="11">
        <v>0.45944148936170215</v>
      </c>
      <c r="X1291" s="1">
        <v>4</v>
      </c>
      <c r="Y1291" s="1">
        <v>0.9285714285714286</v>
      </c>
      <c r="Z1291" s="1">
        <v>8</v>
      </c>
      <c r="AA1291" s="1">
        <v>0.2857142857142857</v>
      </c>
      <c r="AB1291" s="1">
        <v>3</v>
      </c>
      <c r="AC1291" s="1">
        <v>0</v>
      </c>
      <c r="AD1291" s="10">
        <v>1.6111111111111112</v>
      </c>
      <c r="AE1291" s="1">
        <v>42.300000000000011</v>
      </c>
      <c r="AF1291" s="5"/>
    </row>
    <row r="1292" spans="1:32" ht="15" customHeight="1" x14ac:dyDescent="0.2">
      <c r="A1292" t="s">
        <v>24</v>
      </c>
      <c r="B1292" s="1">
        <v>2015</v>
      </c>
      <c r="C1292" s="1">
        <v>10</v>
      </c>
      <c r="D1292" s="1">
        <v>6</v>
      </c>
      <c r="V1292" s="1">
        <v>0</v>
      </c>
      <c r="W1292" s="11">
        <v>0.462890625</v>
      </c>
      <c r="X1292" s="1">
        <v>4</v>
      </c>
      <c r="Y1292" s="1">
        <v>0.9285714285714286</v>
      </c>
      <c r="Z1292" s="1">
        <v>8</v>
      </c>
      <c r="AA1292" s="1">
        <v>0.28000000000000003</v>
      </c>
      <c r="AB1292" s="1">
        <v>3</v>
      </c>
      <c r="AC1292" s="1">
        <v>0</v>
      </c>
      <c r="AD1292" s="10">
        <v>1.6111111111111112</v>
      </c>
      <c r="AE1292" s="1">
        <v>42.300000000000011</v>
      </c>
      <c r="AF1292" s="5"/>
    </row>
    <row r="1293" spans="1:32" ht="15" customHeight="1" x14ac:dyDescent="0.2">
      <c r="A1293" t="s">
        <v>24</v>
      </c>
      <c r="B1293" s="1">
        <v>2016</v>
      </c>
      <c r="C1293" s="1">
        <v>5</v>
      </c>
      <c r="D1293" s="1">
        <v>11</v>
      </c>
      <c r="E1293" s="1"/>
      <c r="V1293" s="1">
        <v>0</v>
      </c>
      <c r="W1293" s="11">
        <v>0.45982142857142855</v>
      </c>
      <c r="X1293" s="1">
        <v>4</v>
      </c>
      <c r="Y1293" s="1">
        <v>0.9285714285714286</v>
      </c>
      <c r="Z1293" s="1">
        <v>8</v>
      </c>
      <c r="AA1293" s="1">
        <v>0.27450980392156865</v>
      </c>
      <c r="AB1293" s="1">
        <v>3</v>
      </c>
      <c r="AC1293" s="1">
        <v>0</v>
      </c>
      <c r="AD1293" s="10">
        <v>1.6111111111111112</v>
      </c>
      <c r="AE1293" s="1">
        <v>42.300000000000011</v>
      </c>
      <c r="AF1293" s="5"/>
    </row>
    <row r="1294" spans="1:32" ht="15" customHeight="1" x14ac:dyDescent="0.2">
      <c r="A1294" t="s">
        <v>24</v>
      </c>
      <c r="B1294" s="1">
        <v>2017</v>
      </c>
      <c r="C1294" s="1">
        <v>5</v>
      </c>
      <c r="D1294" s="1">
        <v>11</v>
      </c>
      <c r="V1294" s="1">
        <v>0</v>
      </c>
      <c r="W1294" s="11">
        <v>0.45687499999999998</v>
      </c>
      <c r="X1294" s="1">
        <v>4</v>
      </c>
      <c r="Y1294" s="1">
        <v>0.9285714285714286</v>
      </c>
      <c r="Z1294" s="1">
        <v>8</v>
      </c>
      <c r="AA1294" s="1">
        <v>0.26923076923076922</v>
      </c>
      <c r="AB1294" s="1">
        <v>3</v>
      </c>
      <c r="AC1294" s="1">
        <v>0</v>
      </c>
      <c r="AD1294" s="10">
        <v>1.6111111111111112</v>
      </c>
      <c r="AE1294" s="1">
        <v>42.300000000000011</v>
      </c>
      <c r="AF1294" s="5"/>
    </row>
    <row r="1295" spans="1:32" ht="15" customHeight="1" x14ac:dyDescent="0.2">
      <c r="A1295" t="s">
        <v>24</v>
      </c>
      <c r="B1295" s="1">
        <v>2018</v>
      </c>
      <c r="C1295" s="1">
        <v>4</v>
      </c>
      <c r="D1295" s="1">
        <v>12</v>
      </c>
      <c r="E1295" s="1"/>
      <c r="V1295" s="1">
        <v>0</v>
      </c>
      <c r="W1295" s="11">
        <v>0.45281862745098039</v>
      </c>
      <c r="X1295" s="1">
        <v>4</v>
      </c>
      <c r="Y1295" s="1">
        <v>0.9285714285714286</v>
      </c>
      <c r="Z1295" s="1">
        <v>8</v>
      </c>
      <c r="AA1295" s="1">
        <v>0.26415094339622641</v>
      </c>
      <c r="AB1295" s="1">
        <v>3</v>
      </c>
      <c r="AC1295" s="1">
        <v>0</v>
      </c>
      <c r="AD1295" s="10">
        <v>1.6111111111111112</v>
      </c>
      <c r="AE1295" s="1">
        <v>42.300000000000011</v>
      </c>
      <c r="AF1295" s="5"/>
    </row>
    <row r="1296" spans="1:32" ht="15" customHeight="1" x14ac:dyDescent="0.2">
      <c r="A1296" t="s">
        <v>24</v>
      </c>
      <c r="B1296" s="1">
        <v>2019</v>
      </c>
      <c r="C1296" s="1">
        <v>7</v>
      </c>
      <c r="D1296" s="1">
        <v>9</v>
      </c>
      <c r="Q1296" s="1"/>
      <c r="V1296" s="1">
        <v>0</v>
      </c>
      <c r="W1296" s="11">
        <v>0.45252403846153844</v>
      </c>
      <c r="X1296" s="1">
        <v>4</v>
      </c>
      <c r="Y1296" s="1">
        <v>0.9285714285714286</v>
      </c>
      <c r="Z1296" s="1">
        <v>8</v>
      </c>
      <c r="AA1296" s="1">
        <v>0.25925925925925924</v>
      </c>
      <c r="AB1296" s="1">
        <v>3</v>
      </c>
      <c r="AC1296" s="1">
        <v>0</v>
      </c>
      <c r="AD1296" s="10">
        <v>1.6111111111111112</v>
      </c>
      <c r="AE1296" s="1">
        <v>42.300000000000011</v>
      </c>
      <c r="AF1296" s="5"/>
    </row>
    <row r="1297" spans="1:32" ht="15" customHeight="1" x14ac:dyDescent="0.2">
      <c r="A1297" t="s">
        <v>24</v>
      </c>
      <c r="B1297" s="1">
        <v>2020</v>
      </c>
      <c r="C1297" s="1">
        <v>2</v>
      </c>
      <c r="D1297" s="1">
        <v>14</v>
      </c>
      <c r="F1297" s="1"/>
      <c r="G1297" s="1"/>
      <c r="H1297" s="1"/>
      <c r="I1297" s="1"/>
      <c r="J1297" s="1"/>
      <c r="V1297" s="1">
        <v>0</v>
      </c>
      <c r="W1297" s="11">
        <v>0.44634433962264153</v>
      </c>
      <c r="X1297" s="1">
        <v>1</v>
      </c>
      <c r="Y1297" s="1">
        <v>0.9285714285714286</v>
      </c>
      <c r="Z1297" s="1">
        <v>8</v>
      </c>
      <c r="AA1297" s="1">
        <v>0.25454545454545452</v>
      </c>
      <c r="AB1297" s="1">
        <v>3</v>
      </c>
      <c r="AC1297" s="1">
        <v>0</v>
      </c>
      <c r="AD1297" s="10">
        <v>1.6111111111111112</v>
      </c>
      <c r="AE1297" s="1">
        <v>39.300000000000011</v>
      </c>
      <c r="AF1297" s="5"/>
    </row>
    <row r="1298" spans="1:32" ht="15" customHeight="1" x14ac:dyDescent="0.2">
      <c r="A1298" t="s">
        <v>24</v>
      </c>
      <c r="B1298" s="1">
        <v>2021</v>
      </c>
      <c r="C1298" s="1">
        <v>4</v>
      </c>
      <c r="D1298" s="1">
        <v>13</v>
      </c>
      <c r="F1298" s="1"/>
      <c r="H1298" s="1"/>
      <c r="I1298" s="1"/>
      <c r="J1298" s="1"/>
      <c r="V1298" s="1">
        <v>0</v>
      </c>
      <c r="W1298" s="11">
        <v>0.44219653179190749</v>
      </c>
      <c r="X1298" s="1">
        <v>1</v>
      </c>
      <c r="Y1298" s="1">
        <v>0.9285714285714286</v>
      </c>
      <c r="Z1298" s="1">
        <v>8</v>
      </c>
      <c r="AA1298" s="1">
        <v>0.25</v>
      </c>
      <c r="AB1298" s="1">
        <v>3</v>
      </c>
      <c r="AC1298" s="1">
        <v>0</v>
      </c>
      <c r="AD1298" s="10">
        <v>1.6111111111111112</v>
      </c>
      <c r="AE1298" s="1">
        <v>39.300000000000011</v>
      </c>
      <c r="AF1298" s="5"/>
    </row>
    <row r="1299" spans="1:32" ht="15" customHeight="1" x14ac:dyDescent="0.2">
      <c r="A1299" t="s">
        <v>24</v>
      </c>
      <c r="B1299" s="1">
        <v>2022</v>
      </c>
      <c r="C1299" s="1">
        <v>7</v>
      </c>
      <c r="D1299" s="1">
        <v>10</v>
      </c>
      <c r="F1299" s="1"/>
      <c r="H1299" s="1"/>
      <c r="I1299" s="1"/>
      <c r="J1299" s="1"/>
      <c r="R1299">
        <v>1</v>
      </c>
      <c r="S1299">
        <v>1</v>
      </c>
      <c r="V1299" s="1">
        <v>0.2</v>
      </c>
      <c r="W1299" s="11">
        <v>0.44160997732426305</v>
      </c>
      <c r="X1299" s="1">
        <v>1</v>
      </c>
      <c r="Y1299" s="1">
        <v>0.9285714285714286</v>
      </c>
      <c r="Z1299" s="1">
        <v>8</v>
      </c>
      <c r="AA1299" s="1">
        <v>0.24561403508771928</v>
      </c>
      <c r="AB1299" s="1">
        <v>1</v>
      </c>
      <c r="AC1299" s="1">
        <v>0</v>
      </c>
      <c r="AD1299" s="10">
        <v>1.6111111111111112</v>
      </c>
      <c r="AE1299" s="1">
        <v>37.500000000000007</v>
      </c>
      <c r="AF1299" s="5"/>
    </row>
    <row r="1300" spans="1:32" ht="15" customHeight="1" x14ac:dyDescent="0.2">
      <c r="A1300" t="s">
        <v>25</v>
      </c>
      <c r="B1300" s="1">
        <v>1966</v>
      </c>
      <c r="C1300" s="1">
        <v>9</v>
      </c>
      <c r="D1300" s="1">
        <v>5</v>
      </c>
      <c r="V1300" s="1">
        <v>0</v>
      </c>
      <c r="W1300" s="11">
        <v>0.6428571428571429</v>
      </c>
      <c r="X1300" s="1">
        <v>10</v>
      </c>
      <c r="Y1300" s="1">
        <v>0</v>
      </c>
      <c r="Z1300" s="1">
        <v>0</v>
      </c>
      <c r="AA1300" s="1">
        <v>0</v>
      </c>
      <c r="AB1300" s="1">
        <v>0</v>
      </c>
      <c r="AC1300" s="1">
        <v>0</v>
      </c>
      <c r="AD1300" s="10">
        <v>0</v>
      </c>
      <c r="AE1300" s="1">
        <v>10</v>
      </c>
      <c r="AF1300" s="5"/>
    </row>
    <row r="1301" spans="1:32" ht="15" customHeight="1" x14ac:dyDescent="0.2">
      <c r="A1301" t="s">
        <v>25</v>
      </c>
      <c r="B1301" s="1">
        <v>1967</v>
      </c>
      <c r="C1301" s="1">
        <v>6</v>
      </c>
      <c r="D1301" s="1">
        <v>7</v>
      </c>
      <c r="E1301">
        <v>1</v>
      </c>
      <c r="F1301" s="1"/>
      <c r="H1301" s="1"/>
      <c r="I1301" s="1"/>
      <c r="J1301" s="1"/>
      <c r="V1301" s="1">
        <v>0</v>
      </c>
      <c r="W1301" s="11">
        <v>0.5535714285714286</v>
      </c>
      <c r="X1301" s="1">
        <v>7</v>
      </c>
      <c r="Y1301" s="1">
        <v>0</v>
      </c>
      <c r="Z1301" s="1">
        <v>0</v>
      </c>
      <c r="AA1301" s="1">
        <v>0</v>
      </c>
      <c r="AB1301" s="1">
        <v>0</v>
      </c>
      <c r="AC1301" s="1">
        <v>0</v>
      </c>
      <c r="AD1301" s="10">
        <v>0</v>
      </c>
      <c r="AE1301" s="1">
        <v>7</v>
      </c>
      <c r="AF1301" s="5"/>
    </row>
    <row r="1302" spans="1:32" ht="15" customHeight="1" x14ac:dyDescent="0.2">
      <c r="A1302" t="s">
        <v>25</v>
      </c>
      <c r="B1302" s="1">
        <v>1968</v>
      </c>
      <c r="C1302" s="1">
        <v>2</v>
      </c>
      <c r="D1302" s="1">
        <v>12</v>
      </c>
      <c r="V1302" s="1">
        <v>0</v>
      </c>
      <c r="W1302" s="11">
        <v>0.41666666666666669</v>
      </c>
      <c r="X1302" s="1">
        <v>1</v>
      </c>
      <c r="Y1302" s="1">
        <v>0</v>
      </c>
      <c r="Z1302" s="1">
        <v>0</v>
      </c>
      <c r="AA1302" s="1">
        <v>0</v>
      </c>
      <c r="AB1302" s="1">
        <v>0</v>
      </c>
      <c r="AC1302" s="1">
        <v>0</v>
      </c>
      <c r="AD1302" s="10">
        <v>0</v>
      </c>
      <c r="AE1302" s="1">
        <v>1</v>
      </c>
      <c r="AF1302" s="5"/>
    </row>
    <row r="1303" spans="1:32" ht="15" customHeight="1" x14ac:dyDescent="0.2">
      <c r="A1303" t="s">
        <v>25</v>
      </c>
      <c r="B1303" s="1">
        <v>1969</v>
      </c>
      <c r="C1303" s="1">
        <v>4</v>
      </c>
      <c r="D1303" s="1">
        <v>9</v>
      </c>
      <c r="E1303">
        <v>1</v>
      </c>
      <c r="V1303" s="1">
        <v>0</v>
      </c>
      <c r="W1303" s="11">
        <v>0.39285714285714285</v>
      </c>
      <c r="X1303" s="1">
        <v>0</v>
      </c>
      <c r="Y1303" s="1">
        <v>0</v>
      </c>
      <c r="Z1303" s="1">
        <v>0</v>
      </c>
      <c r="AA1303" s="1">
        <v>0</v>
      </c>
      <c r="AB1303" s="1">
        <v>0</v>
      </c>
      <c r="AC1303" s="1">
        <v>0</v>
      </c>
      <c r="AD1303" s="10">
        <v>0</v>
      </c>
      <c r="AE1303" s="1">
        <v>0</v>
      </c>
      <c r="AF1303" s="5"/>
    </row>
    <row r="1304" spans="1:32" ht="15" customHeight="1" x14ac:dyDescent="0.2">
      <c r="A1304" t="s">
        <v>25</v>
      </c>
      <c r="B1304" s="1">
        <v>1970</v>
      </c>
      <c r="C1304" s="1">
        <v>3</v>
      </c>
      <c r="D1304" s="1">
        <v>10</v>
      </c>
      <c r="E1304">
        <v>1</v>
      </c>
      <c r="F1304" s="1"/>
      <c r="H1304" s="1"/>
      <c r="I1304" s="1"/>
      <c r="J1304" s="1"/>
      <c r="T1304" s="1"/>
      <c r="V1304" s="1">
        <v>0</v>
      </c>
      <c r="W1304" s="11">
        <v>0.36428571428571427</v>
      </c>
      <c r="X1304" s="1">
        <v>0</v>
      </c>
      <c r="Y1304" s="1">
        <v>0</v>
      </c>
      <c r="Z1304" s="1">
        <v>0</v>
      </c>
      <c r="AA1304" s="1">
        <v>0</v>
      </c>
      <c r="AB1304" s="1">
        <v>0</v>
      </c>
      <c r="AC1304" s="1">
        <v>0</v>
      </c>
      <c r="AD1304" s="10">
        <v>0</v>
      </c>
      <c r="AE1304" s="1">
        <v>0</v>
      </c>
      <c r="AF1304" s="5"/>
    </row>
    <row r="1305" spans="1:32" ht="15" customHeight="1" x14ac:dyDescent="0.2">
      <c r="A1305" t="s">
        <v>25</v>
      </c>
      <c r="B1305" s="1">
        <v>1971</v>
      </c>
      <c r="C1305" s="1">
        <v>6</v>
      </c>
      <c r="D1305" s="1">
        <v>7</v>
      </c>
      <c r="E1305">
        <v>1</v>
      </c>
      <c r="F1305" s="1"/>
      <c r="H1305" s="1"/>
      <c r="I1305" s="1"/>
      <c r="J1305" s="1"/>
      <c r="V1305" s="1">
        <v>0</v>
      </c>
      <c r="W1305" s="11">
        <v>0.38095238095238093</v>
      </c>
      <c r="X1305" s="1">
        <v>0</v>
      </c>
      <c r="Y1305" s="1">
        <v>0</v>
      </c>
      <c r="Z1305" s="1">
        <v>0</v>
      </c>
      <c r="AA1305" s="1">
        <v>0</v>
      </c>
      <c r="AB1305" s="1">
        <v>0</v>
      </c>
      <c r="AC1305" s="1">
        <v>0</v>
      </c>
      <c r="AD1305" s="10">
        <v>0</v>
      </c>
      <c r="AE1305" s="1">
        <v>0</v>
      </c>
      <c r="AF1305" s="5"/>
    </row>
    <row r="1306" spans="1:32" ht="15" customHeight="1" x14ac:dyDescent="0.2">
      <c r="A1306" t="s">
        <v>25</v>
      </c>
      <c r="B1306" s="1">
        <v>1972</v>
      </c>
      <c r="C1306" s="1">
        <v>2</v>
      </c>
      <c r="D1306" s="1">
        <v>11</v>
      </c>
      <c r="E1306" s="1">
        <v>1</v>
      </c>
      <c r="V1306" s="1">
        <v>0</v>
      </c>
      <c r="W1306" s="11">
        <v>0.35204081632653061</v>
      </c>
      <c r="X1306" s="1">
        <v>0</v>
      </c>
      <c r="Y1306" s="1">
        <v>0</v>
      </c>
      <c r="Z1306" s="1">
        <v>0</v>
      </c>
      <c r="AA1306" s="1">
        <v>0</v>
      </c>
      <c r="AB1306" s="1">
        <v>0</v>
      </c>
      <c r="AC1306" s="1">
        <v>0</v>
      </c>
      <c r="AD1306" s="10">
        <v>0</v>
      </c>
      <c r="AE1306" s="1">
        <v>0</v>
      </c>
      <c r="AF1306" s="5"/>
    </row>
    <row r="1307" spans="1:32" ht="15" customHeight="1" x14ac:dyDescent="0.2">
      <c r="A1307" t="s">
        <v>25</v>
      </c>
      <c r="B1307" s="1">
        <v>1973</v>
      </c>
      <c r="C1307" s="1">
        <v>5</v>
      </c>
      <c r="D1307" s="1">
        <v>8</v>
      </c>
      <c r="E1307">
        <v>1</v>
      </c>
      <c r="V1307" s="1">
        <v>0</v>
      </c>
      <c r="W1307" s="11">
        <v>0.35714285714285715</v>
      </c>
      <c r="X1307" s="1">
        <v>0</v>
      </c>
      <c r="Y1307" s="1">
        <v>0</v>
      </c>
      <c r="Z1307" s="1">
        <v>0</v>
      </c>
      <c r="AA1307" s="1">
        <v>0</v>
      </c>
      <c r="AB1307" s="1">
        <v>0</v>
      </c>
      <c r="AC1307" s="1">
        <v>0</v>
      </c>
      <c r="AD1307" s="10">
        <v>0</v>
      </c>
      <c r="AE1307" s="1">
        <v>0</v>
      </c>
      <c r="AF1307" s="5"/>
    </row>
    <row r="1308" spans="1:32" ht="15" customHeight="1" x14ac:dyDescent="0.2">
      <c r="A1308" t="s">
        <v>25</v>
      </c>
      <c r="B1308" s="1">
        <v>1974</v>
      </c>
      <c r="C1308" s="1">
        <v>7</v>
      </c>
      <c r="D1308" s="1">
        <v>7</v>
      </c>
      <c r="V1308" s="1">
        <v>0</v>
      </c>
      <c r="W1308" s="11">
        <v>0.37301587301587302</v>
      </c>
      <c r="X1308" s="1">
        <v>0</v>
      </c>
      <c r="Y1308" s="1">
        <v>0</v>
      </c>
      <c r="Z1308" s="1">
        <v>0</v>
      </c>
      <c r="AA1308" s="1">
        <v>0</v>
      </c>
      <c r="AB1308" s="1">
        <v>0</v>
      </c>
      <c r="AC1308" s="1">
        <v>0</v>
      </c>
      <c r="AD1308" s="10">
        <v>0</v>
      </c>
      <c r="AE1308" s="1">
        <v>0</v>
      </c>
      <c r="AF1308" s="5"/>
    </row>
    <row r="1309" spans="1:32" ht="15" customHeight="1" x14ac:dyDescent="0.2">
      <c r="A1309" t="s">
        <v>25</v>
      </c>
      <c r="B1309" s="1">
        <v>1975</v>
      </c>
      <c r="C1309" s="1">
        <v>4</v>
      </c>
      <c r="D1309" s="1">
        <v>10</v>
      </c>
      <c r="F1309" s="1"/>
      <c r="H1309" s="1"/>
      <c r="I1309" s="1"/>
      <c r="J1309" s="1"/>
      <c r="V1309" s="1">
        <v>0</v>
      </c>
      <c r="W1309" s="11">
        <v>0.36428571428571427</v>
      </c>
      <c r="X1309" s="1">
        <v>0</v>
      </c>
      <c r="Y1309" s="1">
        <v>0</v>
      </c>
      <c r="Z1309" s="1">
        <v>0</v>
      </c>
      <c r="AA1309" s="1">
        <v>0</v>
      </c>
      <c r="AB1309" s="1">
        <v>0</v>
      </c>
      <c r="AC1309" s="1">
        <v>0</v>
      </c>
      <c r="AD1309" s="10">
        <v>0</v>
      </c>
      <c r="AE1309" s="1">
        <v>0</v>
      </c>
      <c r="AF1309" s="5"/>
    </row>
    <row r="1310" spans="1:32" ht="15" customHeight="1" x14ac:dyDescent="0.2">
      <c r="A1310" t="s">
        <v>25</v>
      </c>
      <c r="B1310" s="1">
        <v>1976</v>
      </c>
      <c r="C1310" s="1">
        <v>4</v>
      </c>
      <c r="D1310" s="1">
        <v>10</v>
      </c>
      <c r="F1310" s="1"/>
      <c r="G1310" s="1"/>
      <c r="H1310" s="1"/>
      <c r="I1310" s="1"/>
      <c r="J1310" s="1"/>
      <c r="L1310" s="1"/>
      <c r="V1310" s="1">
        <v>0</v>
      </c>
      <c r="W1310" s="11">
        <v>0.35714285714285715</v>
      </c>
      <c r="X1310" s="1">
        <v>0</v>
      </c>
      <c r="Y1310" s="1">
        <v>0</v>
      </c>
      <c r="Z1310" s="1">
        <v>0</v>
      </c>
      <c r="AA1310" s="1">
        <v>0</v>
      </c>
      <c r="AB1310" s="1">
        <v>0</v>
      </c>
      <c r="AC1310" s="1">
        <v>0</v>
      </c>
      <c r="AD1310" s="10">
        <v>0</v>
      </c>
      <c r="AE1310" s="1">
        <v>0</v>
      </c>
      <c r="AF1310" s="5"/>
    </row>
    <row r="1311" spans="1:32" ht="15" customHeight="1" x14ac:dyDescent="0.2">
      <c r="A1311" t="s">
        <v>25</v>
      </c>
      <c r="B1311" s="1">
        <v>1977</v>
      </c>
      <c r="C1311" s="1">
        <v>5</v>
      </c>
      <c r="D1311" s="1">
        <v>9</v>
      </c>
      <c r="F1311" s="1"/>
      <c r="G1311" s="1"/>
      <c r="H1311" s="1"/>
      <c r="I1311" s="1"/>
      <c r="J1311" s="1"/>
      <c r="L1311" s="1"/>
      <c r="T1311" s="1"/>
      <c r="V1311" s="1">
        <v>0</v>
      </c>
      <c r="W1311" s="11">
        <v>0.35714285714285715</v>
      </c>
      <c r="X1311" s="1">
        <v>0</v>
      </c>
      <c r="Y1311" s="1">
        <v>0</v>
      </c>
      <c r="Z1311" s="1">
        <v>0</v>
      </c>
      <c r="AA1311" s="1">
        <v>0</v>
      </c>
      <c r="AB1311" s="1">
        <v>0</v>
      </c>
      <c r="AC1311" s="1">
        <v>0</v>
      </c>
      <c r="AD1311" s="10">
        <v>0</v>
      </c>
      <c r="AE1311" s="1">
        <v>0</v>
      </c>
      <c r="AF1311" s="5"/>
    </row>
    <row r="1312" spans="1:32" ht="15" customHeight="1" x14ac:dyDescent="0.2">
      <c r="A1312" t="s">
        <v>25</v>
      </c>
      <c r="B1312" s="1">
        <v>1978</v>
      </c>
      <c r="C1312" s="1">
        <v>9</v>
      </c>
      <c r="D1312" s="1">
        <v>7</v>
      </c>
      <c r="F1312" s="1">
        <v>1</v>
      </c>
      <c r="G1312" s="1"/>
      <c r="H1312" s="1">
        <v>0</v>
      </c>
      <c r="I1312" s="1">
        <v>1</v>
      </c>
      <c r="J1312" s="1">
        <v>1</v>
      </c>
      <c r="L1312" s="1"/>
      <c r="V1312" s="1">
        <v>0</v>
      </c>
      <c r="W1312" s="11">
        <v>0.375</v>
      </c>
      <c r="X1312" s="1">
        <v>0</v>
      </c>
      <c r="Y1312" s="1">
        <v>0</v>
      </c>
      <c r="Z1312" s="1">
        <v>0</v>
      </c>
      <c r="AA1312" s="1">
        <v>7.6923076923076927E-2</v>
      </c>
      <c r="AB1312" s="1">
        <v>0</v>
      </c>
      <c r="AC1312" s="1">
        <v>0</v>
      </c>
      <c r="AD1312" s="10">
        <v>1</v>
      </c>
      <c r="AE1312" s="1">
        <v>0</v>
      </c>
      <c r="AF1312" s="5"/>
    </row>
    <row r="1313" spans="1:32" ht="15" customHeight="1" x14ac:dyDescent="0.2">
      <c r="A1313" t="s">
        <v>25</v>
      </c>
      <c r="B1313" s="1">
        <v>1979</v>
      </c>
      <c r="C1313" s="1">
        <v>11</v>
      </c>
      <c r="D1313" s="1">
        <v>5</v>
      </c>
      <c r="F1313" s="1">
        <v>1</v>
      </c>
      <c r="G1313" s="1"/>
      <c r="H1313" s="1">
        <v>1</v>
      </c>
      <c r="I1313" s="1">
        <v>1</v>
      </c>
      <c r="J1313" s="1">
        <v>2</v>
      </c>
      <c r="K1313" s="1"/>
      <c r="N1313" s="1"/>
      <c r="V1313" s="1">
        <v>0.5</v>
      </c>
      <c r="W1313" s="11">
        <v>0.4</v>
      </c>
      <c r="X1313" s="1">
        <v>1</v>
      </c>
      <c r="Y1313" s="1">
        <v>0.5</v>
      </c>
      <c r="Z1313" s="1">
        <v>3</v>
      </c>
      <c r="AA1313" s="1">
        <v>0.14285714285714285</v>
      </c>
      <c r="AB1313" s="1">
        <v>0</v>
      </c>
      <c r="AC1313" s="1">
        <v>0</v>
      </c>
      <c r="AD1313" s="10">
        <v>1.5</v>
      </c>
      <c r="AE1313" s="1">
        <v>4.5</v>
      </c>
      <c r="AF1313" s="5"/>
    </row>
    <row r="1314" spans="1:32" ht="15" customHeight="1" x14ac:dyDescent="0.2">
      <c r="A1314" t="s">
        <v>25</v>
      </c>
      <c r="B1314" s="1">
        <v>1980</v>
      </c>
      <c r="C1314" s="1">
        <v>12</v>
      </c>
      <c r="D1314" s="1">
        <v>4</v>
      </c>
      <c r="F1314">
        <v>1</v>
      </c>
      <c r="G1314">
        <v>1</v>
      </c>
      <c r="H1314">
        <v>2</v>
      </c>
      <c r="I1314">
        <v>1</v>
      </c>
      <c r="J1314">
        <v>4</v>
      </c>
      <c r="K1314">
        <v>1</v>
      </c>
      <c r="N1314">
        <v>1</v>
      </c>
      <c r="V1314" s="1">
        <v>5.6</v>
      </c>
      <c r="W1314" s="11">
        <v>0.42592592592592593</v>
      </c>
      <c r="X1314" s="1">
        <v>1</v>
      </c>
      <c r="Y1314" s="1">
        <v>1</v>
      </c>
      <c r="Z1314" s="1">
        <v>10</v>
      </c>
      <c r="AA1314" s="1">
        <v>0.2</v>
      </c>
      <c r="AB1314" s="1">
        <v>1</v>
      </c>
      <c r="AC1314" s="1">
        <v>0</v>
      </c>
      <c r="AD1314" s="10">
        <v>2</v>
      </c>
      <c r="AE1314" s="1">
        <v>18.100000000000001</v>
      </c>
      <c r="AF1314" s="5"/>
    </row>
    <row r="1315" spans="1:32" ht="15" customHeight="1" x14ac:dyDescent="0.2">
      <c r="A1315" t="s">
        <v>25</v>
      </c>
      <c r="B1315" s="1">
        <v>1981</v>
      </c>
      <c r="C1315" s="1">
        <v>10</v>
      </c>
      <c r="D1315" s="1">
        <v>6</v>
      </c>
      <c r="F1315" s="1">
        <v>1</v>
      </c>
      <c r="G1315" s="1"/>
      <c r="H1315" s="1">
        <v>0</v>
      </c>
      <c r="I1315" s="1">
        <v>1</v>
      </c>
      <c r="J1315" s="1">
        <v>1</v>
      </c>
      <c r="V1315" s="1">
        <v>0</v>
      </c>
      <c r="W1315" s="11">
        <v>0.43965517241379309</v>
      </c>
      <c r="X1315" s="1">
        <v>1</v>
      </c>
      <c r="Y1315" s="1">
        <v>0.75</v>
      </c>
      <c r="Z1315" s="1">
        <v>6</v>
      </c>
      <c r="AA1315" s="1">
        <v>0.25</v>
      </c>
      <c r="AB1315" s="1">
        <v>3</v>
      </c>
      <c r="AC1315" s="1">
        <v>0</v>
      </c>
      <c r="AD1315" s="10">
        <v>1.8</v>
      </c>
      <c r="AE1315" s="1">
        <v>16.100000000000001</v>
      </c>
      <c r="AF1315" s="5"/>
    </row>
    <row r="1316" spans="1:32" ht="15" customHeight="1" x14ac:dyDescent="0.2">
      <c r="A1316" t="s">
        <v>25</v>
      </c>
      <c r="B1316" s="1">
        <v>1982</v>
      </c>
      <c r="C1316" s="1">
        <v>3</v>
      </c>
      <c r="D1316" s="1">
        <v>6</v>
      </c>
      <c r="V1316" s="1">
        <v>0</v>
      </c>
      <c r="W1316" s="11">
        <v>0.43568464730290457</v>
      </c>
      <c r="X1316" s="1">
        <v>1</v>
      </c>
      <c r="Y1316" s="1">
        <v>0.75</v>
      </c>
      <c r="Z1316" s="1">
        <v>6</v>
      </c>
      <c r="AA1316" s="1">
        <v>0.23529411764705882</v>
      </c>
      <c r="AB1316" s="1">
        <v>1</v>
      </c>
      <c r="AC1316" s="1">
        <v>0</v>
      </c>
      <c r="AD1316" s="10">
        <v>1.8</v>
      </c>
      <c r="AE1316" s="1">
        <v>14.1</v>
      </c>
      <c r="AF1316" s="5"/>
    </row>
    <row r="1317" spans="1:32" ht="15" customHeight="1" x14ac:dyDescent="0.2">
      <c r="A1317" t="s">
        <v>25</v>
      </c>
      <c r="B1317" s="1">
        <v>1983</v>
      </c>
      <c r="C1317" s="1">
        <v>5</v>
      </c>
      <c r="D1317" s="1">
        <v>11</v>
      </c>
      <c r="E1317" s="1"/>
      <c r="F1317" s="1"/>
      <c r="H1317" s="1"/>
      <c r="I1317" s="1"/>
      <c r="J1317" s="1"/>
      <c r="V1317" s="1">
        <v>0</v>
      </c>
      <c r="W1317" s="11">
        <v>0.42801556420233461</v>
      </c>
      <c r="X1317" s="1">
        <v>1</v>
      </c>
      <c r="Y1317" s="1">
        <v>0.75</v>
      </c>
      <c r="Z1317" s="1">
        <v>6</v>
      </c>
      <c r="AA1317" s="1">
        <v>0.22222222222222221</v>
      </c>
      <c r="AB1317" s="1">
        <v>1</v>
      </c>
      <c r="AC1317" s="1">
        <v>0</v>
      </c>
      <c r="AD1317" s="10">
        <v>1.8</v>
      </c>
      <c r="AE1317" s="1">
        <v>14.1</v>
      </c>
      <c r="AF1317" s="5"/>
    </row>
    <row r="1318" spans="1:32" ht="15" customHeight="1" x14ac:dyDescent="0.2">
      <c r="A1318" t="s">
        <v>25</v>
      </c>
      <c r="B1318" s="1">
        <v>1984</v>
      </c>
      <c r="C1318" s="1">
        <v>6</v>
      </c>
      <c r="D1318" s="1">
        <v>9</v>
      </c>
      <c r="E1318">
        <v>1</v>
      </c>
      <c r="F1318" s="1"/>
      <c r="H1318" s="1"/>
      <c r="I1318" s="1"/>
      <c r="J1318" s="1"/>
      <c r="V1318" s="1">
        <v>0</v>
      </c>
      <c r="W1318" s="11">
        <v>0.42673992673992672</v>
      </c>
      <c r="X1318" s="1">
        <v>1</v>
      </c>
      <c r="Y1318" s="1">
        <v>0.75</v>
      </c>
      <c r="Z1318" s="1">
        <v>6</v>
      </c>
      <c r="AA1318" s="1">
        <v>0.21052631578947367</v>
      </c>
      <c r="AB1318" s="1">
        <v>1</v>
      </c>
      <c r="AC1318" s="1">
        <v>0</v>
      </c>
      <c r="AD1318" s="10">
        <v>1.8</v>
      </c>
      <c r="AE1318" s="1">
        <v>14.1</v>
      </c>
      <c r="AF1318" s="5"/>
    </row>
    <row r="1319" spans="1:32" ht="15" customHeight="1" x14ac:dyDescent="0.2">
      <c r="A1319" t="s">
        <v>25</v>
      </c>
      <c r="B1319" s="1">
        <v>1985</v>
      </c>
      <c r="C1319" s="1">
        <v>7</v>
      </c>
      <c r="D1319" s="1">
        <v>9</v>
      </c>
      <c r="F1319" s="1"/>
      <c r="G1319" s="1"/>
      <c r="H1319" s="1"/>
      <c r="I1319" s="1"/>
      <c r="J1319" s="1"/>
      <c r="U1319" s="1"/>
      <c r="V1319" s="1">
        <v>0</v>
      </c>
      <c r="W1319" s="11">
        <v>0.4273356401384083</v>
      </c>
      <c r="X1319" s="1">
        <v>1</v>
      </c>
      <c r="Y1319" s="1">
        <v>0.75</v>
      </c>
      <c r="Z1319" s="1">
        <v>6</v>
      </c>
      <c r="AA1319" s="1">
        <v>0.2</v>
      </c>
      <c r="AB1319" s="1">
        <v>1</v>
      </c>
      <c r="AC1319" s="1">
        <v>0</v>
      </c>
      <c r="AD1319" s="10">
        <v>1.8</v>
      </c>
      <c r="AE1319" s="1">
        <v>14.1</v>
      </c>
      <c r="AF1319" s="5"/>
    </row>
    <row r="1320" spans="1:32" ht="15" customHeight="1" x14ac:dyDescent="0.2">
      <c r="A1320" t="s">
        <v>25</v>
      </c>
      <c r="B1320" s="1">
        <v>1986</v>
      </c>
      <c r="C1320" s="1">
        <v>5</v>
      </c>
      <c r="D1320" s="1">
        <v>10</v>
      </c>
      <c r="E1320">
        <v>1</v>
      </c>
      <c r="V1320" s="1">
        <v>0</v>
      </c>
      <c r="W1320" s="11">
        <v>0.42295081967213116</v>
      </c>
      <c r="X1320" s="1">
        <v>1</v>
      </c>
      <c r="Y1320" s="1">
        <v>0.75</v>
      </c>
      <c r="Z1320" s="1">
        <v>6</v>
      </c>
      <c r="AA1320" s="1">
        <v>0.19047619047619047</v>
      </c>
      <c r="AB1320" s="1">
        <v>0</v>
      </c>
      <c r="AC1320" s="1">
        <v>0</v>
      </c>
      <c r="AD1320" s="10">
        <v>1.8</v>
      </c>
      <c r="AE1320" s="1">
        <v>13.1</v>
      </c>
      <c r="AF1320" s="5"/>
    </row>
    <row r="1321" spans="1:32" ht="15" customHeight="1" x14ac:dyDescent="0.2">
      <c r="A1321" t="s">
        <v>25</v>
      </c>
      <c r="B1321" s="1">
        <v>1987</v>
      </c>
      <c r="C1321" s="1">
        <v>7</v>
      </c>
      <c r="D1321" s="1">
        <v>8</v>
      </c>
      <c r="Q1321">
        <v>1</v>
      </c>
      <c r="V1321" s="1">
        <v>0.25</v>
      </c>
      <c r="W1321" s="11">
        <v>0.42499999999999999</v>
      </c>
      <c r="X1321" s="1">
        <v>1</v>
      </c>
      <c r="Y1321" s="1">
        <v>0.75</v>
      </c>
      <c r="Z1321" s="1">
        <v>6</v>
      </c>
      <c r="AA1321" s="1">
        <v>0.18181818181818182</v>
      </c>
      <c r="AB1321" s="1">
        <v>0</v>
      </c>
      <c r="AC1321" s="1">
        <v>0</v>
      </c>
      <c r="AD1321" s="10">
        <v>1.8</v>
      </c>
      <c r="AE1321" s="1">
        <v>13.35</v>
      </c>
      <c r="AF1321" s="5"/>
    </row>
    <row r="1322" spans="1:32" ht="15" customHeight="1" x14ac:dyDescent="0.2">
      <c r="A1322" t="s">
        <v>25</v>
      </c>
      <c r="B1322" s="1">
        <v>1988</v>
      </c>
      <c r="C1322" s="1">
        <v>10</v>
      </c>
      <c r="D1322" s="1">
        <v>6</v>
      </c>
      <c r="F1322" s="1">
        <v>1</v>
      </c>
      <c r="G1322" s="1">
        <v>1</v>
      </c>
      <c r="H1322" s="1">
        <v>0</v>
      </c>
      <c r="I1322" s="1">
        <v>1</v>
      </c>
      <c r="J1322" s="1">
        <v>2</v>
      </c>
      <c r="V1322" s="1">
        <v>0.1</v>
      </c>
      <c r="W1322" s="11">
        <v>0.43452380952380953</v>
      </c>
      <c r="X1322" s="1">
        <v>1</v>
      </c>
      <c r="Y1322" s="1">
        <v>0.6</v>
      </c>
      <c r="Z1322" s="1">
        <v>4</v>
      </c>
      <c r="AA1322" s="1">
        <v>0.21739130434782608</v>
      </c>
      <c r="AB1322" s="1">
        <v>1</v>
      </c>
      <c r="AC1322" s="1">
        <v>0</v>
      </c>
      <c r="AD1322" s="10">
        <v>1.5714285714285714</v>
      </c>
      <c r="AE1322" s="1">
        <v>12.45</v>
      </c>
      <c r="AF1322" s="5"/>
    </row>
    <row r="1323" spans="1:32" ht="15" customHeight="1" x14ac:dyDescent="0.2">
      <c r="A1323" t="s">
        <v>25</v>
      </c>
      <c r="B1323" s="1">
        <v>1989</v>
      </c>
      <c r="C1323" s="1">
        <v>11</v>
      </c>
      <c r="D1323" s="1">
        <v>5</v>
      </c>
      <c r="F1323">
        <v>1</v>
      </c>
      <c r="H1323">
        <v>0</v>
      </c>
      <c r="I1323">
        <v>1</v>
      </c>
      <c r="J1323">
        <v>1</v>
      </c>
      <c r="V1323" s="1">
        <v>0</v>
      </c>
      <c r="W1323" s="11">
        <v>0.44602272727272729</v>
      </c>
      <c r="X1323" s="1">
        <v>1</v>
      </c>
      <c r="Y1323" s="1">
        <v>0.5</v>
      </c>
      <c r="Z1323" s="1">
        <v>3</v>
      </c>
      <c r="AA1323" s="1">
        <v>0.25</v>
      </c>
      <c r="AB1323" s="1">
        <v>3</v>
      </c>
      <c r="AC1323" s="1">
        <v>0</v>
      </c>
      <c r="AD1323" s="10">
        <v>1.5</v>
      </c>
      <c r="AE1323" s="1">
        <v>13.45</v>
      </c>
      <c r="AF1323" s="5"/>
    </row>
    <row r="1324" spans="1:32" ht="15" customHeight="1" x14ac:dyDescent="0.2">
      <c r="A1324" t="s">
        <v>25</v>
      </c>
      <c r="B1324" s="1">
        <v>1990</v>
      </c>
      <c r="C1324" s="1">
        <v>10</v>
      </c>
      <c r="D1324" s="1">
        <v>6</v>
      </c>
      <c r="F1324">
        <v>1</v>
      </c>
      <c r="H1324">
        <v>0</v>
      </c>
      <c r="I1324">
        <v>1</v>
      </c>
      <c r="J1324">
        <v>1</v>
      </c>
      <c r="V1324" s="1">
        <v>0</v>
      </c>
      <c r="W1324" s="11">
        <v>0.45380434782608697</v>
      </c>
      <c r="X1324" s="1">
        <v>4</v>
      </c>
      <c r="Y1324" s="1">
        <v>0.42857142857142855</v>
      </c>
      <c r="Z1324" s="1">
        <v>0</v>
      </c>
      <c r="AA1324" s="1">
        <v>0.28000000000000003</v>
      </c>
      <c r="AB1324" s="1">
        <v>3</v>
      </c>
      <c r="AC1324" s="1">
        <v>0</v>
      </c>
      <c r="AD1324" s="10">
        <v>1.4444444444444444</v>
      </c>
      <c r="AE1324" s="1">
        <v>13.45</v>
      </c>
      <c r="AF1324" s="5"/>
    </row>
    <row r="1325" spans="1:32" ht="15" customHeight="1" x14ac:dyDescent="0.2">
      <c r="A1325" t="s">
        <v>25</v>
      </c>
      <c r="B1325" s="1">
        <v>1991</v>
      </c>
      <c r="C1325" s="1">
        <v>10</v>
      </c>
      <c r="D1325" s="1">
        <v>6</v>
      </c>
      <c r="V1325" s="1">
        <v>0</v>
      </c>
      <c r="W1325" s="11">
        <v>0.4609375</v>
      </c>
      <c r="X1325" s="1">
        <v>4</v>
      </c>
      <c r="Y1325" s="1">
        <v>0.42857142857142855</v>
      </c>
      <c r="Z1325" s="1">
        <v>0</v>
      </c>
      <c r="AA1325" s="1">
        <v>0.26923076923076922</v>
      </c>
      <c r="AB1325" s="1">
        <v>3</v>
      </c>
      <c r="AC1325" s="1">
        <v>0</v>
      </c>
      <c r="AD1325" s="10">
        <v>1.4444444444444444</v>
      </c>
      <c r="AE1325" s="1">
        <v>13.45</v>
      </c>
      <c r="AF1325" s="5"/>
    </row>
    <row r="1326" spans="1:32" ht="15" customHeight="1" x14ac:dyDescent="0.2">
      <c r="A1326" t="s">
        <v>25</v>
      </c>
      <c r="B1326" s="1">
        <v>1992</v>
      </c>
      <c r="C1326" s="1">
        <v>11</v>
      </c>
      <c r="D1326" s="1">
        <v>5</v>
      </c>
      <c r="F1326" s="1">
        <v>1</v>
      </c>
      <c r="G1326" s="1"/>
      <c r="H1326" s="1">
        <v>1</v>
      </c>
      <c r="I1326" s="1">
        <v>1</v>
      </c>
      <c r="J1326" s="1">
        <v>2</v>
      </c>
      <c r="K1326" s="1"/>
      <c r="M1326" s="1"/>
      <c r="V1326" s="1">
        <v>0.5</v>
      </c>
      <c r="W1326" s="11">
        <v>0.47</v>
      </c>
      <c r="X1326" s="1">
        <v>4</v>
      </c>
      <c r="Y1326" s="1">
        <v>0.5</v>
      </c>
      <c r="Z1326" s="1">
        <v>3</v>
      </c>
      <c r="AA1326" s="1">
        <v>0.29629629629629628</v>
      </c>
      <c r="AB1326" s="1">
        <v>3</v>
      </c>
      <c r="AC1326" s="1">
        <v>0</v>
      </c>
      <c r="AD1326" s="10">
        <v>1.5</v>
      </c>
      <c r="AE1326" s="1">
        <v>16.95</v>
      </c>
      <c r="AF1326" s="5"/>
    </row>
    <row r="1327" spans="1:32" ht="15" customHeight="1" x14ac:dyDescent="0.2">
      <c r="A1327" t="s">
        <v>25</v>
      </c>
      <c r="B1327" s="1">
        <v>1993</v>
      </c>
      <c r="C1327" s="1">
        <v>8</v>
      </c>
      <c r="D1327" s="1">
        <v>8</v>
      </c>
      <c r="F1327" s="1"/>
      <c r="H1327" s="1"/>
      <c r="I1327" s="1"/>
      <c r="J1327" s="1"/>
      <c r="V1327" s="1">
        <v>0</v>
      </c>
      <c r="W1327" s="11">
        <v>0.47115384615384615</v>
      </c>
      <c r="X1327" s="1">
        <v>4</v>
      </c>
      <c r="Y1327" s="1">
        <v>0.5</v>
      </c>
      <c r="Z1327" s="1">
        <v>3</v>
      </c>
      <c r="AA1327" s="1">
        <v>0.2857142857142857</v>
      </c>
      <c r="AB1327" s="1">
        <v>3</v>
      </c>
      <c r="AC1327" s="1">
        <v>0</v>
      </c>
      <c r="AD1327" s="10">
        <v>1.5</v>
      </c>
      <c r="AE1327" s="1">
        <v>16.95</v>
      </c>
      <c r="AF1327" s="5"/>
    </row>
    <row r="1328" spans="1:32" ht="15" customHeight="1" x14ac:dyDescent="0.2">
      <c r="A1328" t="s">
        <v>25</v>
      </c>
      <c r="B1328" s="1">
        <v>1994</v>
      </c>
      <c r="C1328" s="1">
        <v>7</v>
      </c>
      <c r="D1328" s="1">
        <v>9</v>
      </c>
      <c r="F1328" s="1"/>
      <c r="G1328" s="1"/>
      <c r="H1328" s="1"/>
      <c r="I1328" s="1"/>
      <c r="J1328" s="1"/>
      <c r="V1328" s="1">
        <v>0</v>
      </c>
      <c r="W1328" s="11">
        <v>0.46990740740740738</v>
      </c>
      <c r="X1328" s="1">
        <v>4</v>
      </c>
      <c r="Y1328" s="1">
        <v>0.5</v>
      </c>
      <c r="Z1328" s="1">
        <v>3</v>
      </c>
      <c r="AA1328" s="1">
        <v>0.27586206896551724</v>
      </c>
      <c r="AB1328" s="1">
        <v>3</v>
      </c>
      <c r="AC1328" s="1">
        <v>0</v>
      </c>
      <c r="AD1328" s="10">
        <v>1.5</v>
      </c>
      <c r="AE1328" s="1">
        <v>16.95</v>
      </c>
      <c r="AF1328" s="5"/>
    </row>
    <row r="1329" spans="1:32" ht="15" customHeight="1" x14ac:dyDescent="0.2">
      <c r="A1329" t="s">
        <v>25</v>
      </c>
      <c r="B1329" s="1">
        <v>1995</v>
      </c>
      <c r="C1329" s="1">
        <v>10</v>
      </c>
      <c r="D1329" s="1">
        <v>6</v>
      </c>
      <c r="E1329" s="1"/>
      <c r="F1329">
        <v>1</v>
      </c>
      <c r="H1329">
        <v>1</v>
      </c>
      <c r="I1329">
        <v>1</v>
      </c>
      <c r="J1329">
        <v>2</v>
      </c>
      <c r="T1329">
        <v>1</v>
      </c>
      <c r="V1329" s="1">
        <v>0.6</v>
      </c>
      <c r="W1329" s="11">
        <v>0.47544642857142855</v>
      </c>
      <c r="X1329" s="1">
        <v>5</v>
      </c>
      <c r="Y1329" s="1">
        <v>0.55555555555555558</v>
      </c>
      <c r="Z1329" s="1">
        <v>3</v>
      </c>
      <c r="AA1329" s="1">
        <v>0.3</v>
      </c>
      <c r="AB1329" s="1">
        <v>3</v>
      </c>
      <c r="AC1329" s="1">
        <v>0</v>
      </c>
      <c r="AD1329" s="10">
        <v>1.5454545454545454</v>
      </c>
      <c r="AE1329" s="1">
        <v>18.549999999999997</v>
      </c>
      <c r="AF1329" s="5"/>
    </row>
    <row r="1330" spans="1:32" ht="15" customHeight="1" x14ac:dyDescent="0.2">
      <c r="A1330" t="s">
        <v>25</v>
      </c>
      <c r="B1330" s="1">
        <v>1996</v>
      </c>
      <c r="C1330" s="1">
        <v>10</v>
      </c>
      <c r="D1330" s="1">
        <v>6</v>
      </c>
      <c r="F1330" s="1">
        <v>1</v>
      </c>
      <c r="H1330" s="1">
        <v>0</v>
      </c>
      <c r="I1330" s="1">
        <v>1</v>
      </c>
      <c r="J1330" s="1">
        <v>1</v>
      </c>
      <c r="V1330" s="1">
        <v>0</v>
      </c>
      <c r="W1330" s="11">
        <v>0.48060344827586204</v>
      </c>
      <c r="X1330" s="1">
        <v>5</v>
      </c>
      <c r="Y1330" s="1">
        <v>0.5</v>
      </c>
      <c r="Z1330" s="1">
        <v>3</v>
      </c>
      <c r="AA1330" s="1">
        <v>0.32258064516129031</v>
      </c>
      <c r="AB1330" s="1">
        <v>3</v>
      </c>
      <c r="AC1330" s="1">
        <v>0</v>
      </c>
      <c r="AD1330" s="10">
        <v>1.5</v>
      </c>
      <c r="AE1330" s="1">
        <v>18.549999999999997</v>
      </c>
      <c r="AF1330" s="5"/>
    </row>
    <row r="1331" spans="1:32" ht="15" customHeight="1" x14ac:dyDescent="0.2">
      <c r="A1331" t="s">
        <v>25</v>
      </c>
      <c r="B1331" s="1">
        <v>1997</v>
      </c>
      <c r="C1331" s="1">
        <v>6</v>
      </c>
      <c r="D1331" s="1">
        <v>9</v>
      </c>
      <c r="E1331" s="1">
        <v>1</v>
      </c>
      <c r="V1331" s="1">
        <v>0</v>
      </c>
      <c r="W1331" s="11">
        <v>0.47812500000000002</v>
      </c>
      <c r="X1331" s="1">
        <v>5</v>
      </c>
      <c r="Y1331" s="1">
        <v>0.5</v>
      </c>
      <c r="Z1331" s="1">
        <v>3</v>
      </c>
      <c r="AA1331" s="1">
        <v>0.3125</v>
      </c>
      <c r="AB1331" s="1">
        <v>3</v>
      </c>
      <c r="AC1331" s="1">
        <v>0</v>
      </c>
      <c r="AD1331" s="10">
        <v>1.5</v>
      </c>
      <c r="AE1331" s="1">
        <v>18.549999999999997</v>
      </c>
      <c r="AF1331" s="5"/>
    </row>
    <row r="1332" spans="1:32" ht="15" customHeight="1" x14ac:dyDescent="0.2">
      <c r="A1332" t="s">
        <v>25</v>
      </c>
      <c r="B1332" s="1">
        <v>1998</v>
      </c>
      <c r="C1332" s="1">
        <v>3</v>
      </c>
      <c r="D1332" s="1">
        <v>13</v>
      </c>
      <c r="E1332" s="1"/>
      <c r="V1332" s="1">
        <v>0</v>
      </c>
      <c r="W1332" s="11">
        <v>0.46875</v>
      </c>
      <c r="X1332" s="1">
        <v>4</v>
      </c>
      <c r="Y1332" s="1">
        <v>0.5</v>
      </c>
      <c r="Z1332" s="1">
        <v>3</v>
      </c>
      <c r="AA1332" s="1">
        <v>0.30303030303030304</v>
      </c>
      <c r="AB1332" s="1">
        <v>3</v>
      </c>
      <c r="AC1332" s="1">
        <v>0</v>
      </c>
      <c r="AD1332" s="10">
        <v>1.5</v>
      </c>
      <c r="AE1332" s="1">
        <v>17.549999999999997</v>
      </c>
      <c r="AF1332" s="5"/>
    </row>
    <row r="1333" spans="1:32" ht="15" customHeight="1" x14ac:dyDescent="0.2">
      <c r="A1333" t="s">
        <v>25</v>
      </c>
      <c r="B1333" s="1">
        <v>1999</v>
      </c>
      <c r="C1333" s="1">
        <v>5</v>
      </c>
      <c r="D1333" s="1">
        <v>11</v>
      </c>
      <c r="E1333" s="1"/>
      <c r="V1333" s="1">
        <v>0</v>
      </c>
      <c r="W1333" s="11">
        <v>0.4638671875</v>
      </c>
      <c r="X1333" s="1">
        <v>4</v>
      </c>
      <c r="Y1333" s="1">
        <v>0.5</v>
      </c>
      <c r="Z1333" s="1">
        <v>3</v>
      </c>
      <c r="AA1333" s="1">
        <v>0.29411764705882354</v>
      </c>
      <c r="AB1333" s="1">
        <v>3</v>
      </c>
      <c r="AC1333" s="1">
        <v>0</v>
      </c>
      <c r="AD1333" s="10">
        <v>1.5</v>
      </c>
      <c r="AE1333" s="1">
        <v>17.549999999999997</v>
      </c>
      <c r="AF1333" s="5"/>
    </row>
    <row r="1334" spans="1:32" ht="15" customHeight="1" x14ac:dyDescent="0.2">
      <c r="A1334" t="s">
        <v>25</v>
      </c>
      <c r="B1334" s="1">
        <v>2000</v>
      </c>
      <c r="C1334" s="1">
        <v>11</v>
      </c>
      <c r="D1334" s="1">
        <v>5</v>
      </c>
      <c r="F1334">
        <v>1</v>
      </c>
      <c r="H1334">
        <v>1</v>
      </c>
      <c r="I1334">
        <v>1</v>
      </c>
      <c r="J1334">
        <v>2</v>
      </c>
      <c r="S1334" s="1"/>
      <c r="V1334" s="1">
        <v>0.5</v>
      </c>
      <c r="W1334" s="11">
        <v>0.47064393939393939</v>
      </c>
      <c r="X1334" s="1">
        <v>4</v>
      </c>
      <c r="Y1334" s="1">
        <v>0.54545454545454541</v>
      </c>
      <c r="Z1334" s="1">
        <v>3</v>
      </c>
      <c r="AA1334" s="1">
        <v>0.31428571428571428</v>
      </c>
      <c r="AB1334" s="1">
        <v>3</v>
      </c>
      <c r="AC1334" s="1">
        <v>0</v>
      </c>
      <c r="AD1334" s="10">
        <v>1.5384615384615385</v>
      </c>
      <c r="AE1334" s="1">
        <v>18.049999999999997</v>
      </c>
      <c r="AF1334" s="5"/>
    </row>
    <row r="1335" spans="1:32" ht="15" customHeight="1" x14ac:dyDescent="0.2">
      <c r="A1335" t="s">
        <v>25</v>
      </c>
      <c r="B1335" s="1">
        <v>2001</v>
      </c>
      <c r="C1335" s="1">
        <v>11</v>
      </c>
      <c r="D1335" s="1">
        <v>5</v>
      </c>
      <c r="F1335">
        <v>1</v>
      </c>
      <c r="G1335">
        <v>1</v>
      </c>
      <c r="H1335">
        <v>2</v>
      </c>
      <c r="I1335">
        <v>1</v>
      </c>
      <c r="J1335">
        <v>3</v>
      </c>
      <c r="L1335">
        <v>1</v>
      </c>
      <c r="V1335" s="1">
        <v>3.1</v>
      </c>
      <c r="W1335" s="11">
        <v>0.47702205882352944</v>
      </c>
      <c r="X1335" s="1">
        <v>5</v>
      </c>
      <c r="Y1335" s="1">
        <v>0.66666666666666663</v>
      </c>
      <c r="Z1335" s="1">
        <v>4</v>
      </c>
      <c r="AA1335" s="1">
        <v>0.33333333333333331</v>
      </c>
      <c r="AB1335" s="1">
        <v>3</v>
      </c>
      <c r="AC1335" s="1">
        <v>0</v>
      </c>
      <c r="AD1335" s="10">
        <v>1.5333333333333334</v>
      </c>
      <c r="AE1335" s="1">
        <v>23.15</v>
      </c>
      <c r="AF1335" s="5"/>
    </row>
    <row r="1336" spans="1:32" ht="15" customHeight="1" x14ac:dyDescent="0.2">
      <c r="A1336" t="s">
        <v>25</v>
      </c>
      <c r="B1336" s="1">
        <v>2002</v>
      </c>
      <c r="C1336" s="1">
        <v>12</v>
      </c>
      <c r="D1336" s="1">
        <v>4</v>
      </c>
      <c r="F1336">
        <v>1</v>
      </c>
      <c r="G1336">
        <v>1</v>
      </c>
      <c r="H1336">
        <v>1</v>
      </c>
      <c r="I1336">
        <v>1</v>
      </c>
      <c r="J1336">
        <v>3</v>
      </c>
      <c r="L1336">
        <v>1</v>
      </c>
      <c r="T1336">
        <v>1</v>
      </c>
      <c r="V1336" s="1">
        <v>2.7</v>
      </c>
      <c r="W1336" s="11">
        <v>0.48482142857142857</v>
      </c>
      <c r="X1336" s="1">
        <v>5</v>
      </c>
      <c r="Y1336" s="1">
        <v>0.69230769230769229</v>
      </c>
      <c r="Z1336" s="1">
        <v>4</v>
      </c>
      <c r="AA1336" s="1">
        <v>0.35135135135135137</v>
      </c>
      <c r="AB1336" s="1">
        <v>7</v>
      </c>
      <c r="AC1336" s="1">
        <v>0</v>
      </c>
      <c r="AD1336" s="10">
        <v>1.5294117647058822</v>
      </c>
      <c r="AE1336" s="1">
        <v>29.849999999999998</v>
      </c>
      <c r="AF1336" s="5"/>
    </row>
    <row r="1337" spans="1:32" ht="15" customHeight="1" x14ac:dyDescent="0.2">
      <c r="A1337" t="s">
        <v>25</v>
      </c>
      <c r="B1337" s="1">
        <v>2003</v>
      </c>
      <c r="C1337" s="1">
        <v>12</v>
      </c>
      <c r="D1337" s="1">
        <v>4</v>
      </c>
      <c r="F1337" s="1">
        <v>1</v>
      </c>
      <c r="G1337" s="1">
        <v>1</v>
      </c>
      <c r="H1337" s="1">
        <v>1</v>
      </c>
      <c r="I1337" s="1">
        <v>1</v>
      </c>
      <c r="J1337" s="1">
        <v>3</v>
      </c>
      <c r="L1337" s="1">
        <v>1</v>
      </c>
      <c r="Q1337" s="1"/>
      <c r="R1337" s="1"/>
      <c r="T1337" s="1"/>
      <c r="V1337" s="1">
        <v>2.6</v>
      </c>
      <c r="W1337" s="11">
        <v>0.4921875</v>
      </c>
      <c r="X1337" s="1">
        <v>5</v>
      </c>
      <c r="Y1337" s="1">
        <v>0.7142857142857143</v>
      </c>
      <c r="Z1337" s="1">
        <v>4</v>
      </c>
      <c r="AA1337" s="1">
        <v>0.36842105263157893</v>
      </c>
      <c r="AB1337" s="1">
        <v>7</v>
      </c>
      <c r="AC1337" s="1">
        <v>0</v>
      </c>
      <c r="AD1337" s="10">
        <v>1.5263157894736843</v>
      </c>
      <c r="AE1337" s="1">
        <v>32.450000000000003</v>
      </c>
      <c r="AF1337" s="5"/>
    </row>
    <row r="1338" spans="1:32" ht="15" customHeight="1" x14ac:dyDescent="0.2">
      <c r="A1338" t="s">
        <v>25</v>
      </c>
      <c r="B1338" s="1">
        <v>2004</v>
      </c>
      <c r="C1338" s="1">
        <v>13</v>
      </c>
      <c r="D1338" s="1">
        <v>3</v>
      </c>
      <c r="F1338" s="1">
        <v>1</v>
      </c>
      <c r="G1338">
        <v>1</v>
      </c>
      <c r="H1338" s="1">
        <v>2</v>
      </c>
      <c r="I1338" s="1">
        <v>1</v>
      </c>
      <c r="J1338" s="1">
        <v>4</v>
      </c>
      <c r="K1338">
        <v>1</v>
      </c>
      <c r="N1338">
        <v>1</v>
      </c>
      <c r="V1338" s="1">
        <v>5.6</v>
      </c>
      <c r="W1338" s="11">
        <v>0.50084459459459463</v>
      </c>
      <c r="X1338" s="1">
        <v>10</v>
      </c>
      <c r="Y1338" s="1">
        <v>0.8</v>
      </c>
      <c r="Z1338" s="1">
        <v>6</v>
      </c>
      <c r="AA1338" s="1">
        <v>0.38461538461538464</v>
      </c>
      <c r="AB1338" s="1">
        <v>7</v>
      </c>
      <c r="AC1338" s="1">
        <v>0</v>
      </c>
      <c r="AD1338" s="10">
        <v>1.6190476190476191</v>
      </c>
      <c r="AE1338" s="1">
        <v>45.05</v>
      </c>
      <c r="AF1338" s="5"/>
    </row>
    <row r="1339" spans="1:32" ht="15" customHeight="1" x14ac:dyDescent="0.2">
      <c r="A1339" t="s">
        <v>25</v>
      </c>
      <c r="B1339" s="1">
        <v>2005</v>
      </c>
      <c r="C1339" s="1">
        <v>6</v>
      </c>
      <c r="D1339" s="1">
        <v>10</v>
      </c>
      <c r="E1339" s="1"/>
      <c r="F1339" s="1"/>
      <c r="G1339" s="1"/>
      <c r="H1339" s="1"/>
      <c r="I1339" s="1"/>
      <c r="J1339" s="1"/>
      <c r="K1339" s="1"/>
      <c r="M1339" s="1"/>
      <c r="Q1339" s="1"/>
      <c r="S1339" s="1"/>
      <c r="V1339" s="1">
        <v>0</v>
      </c>
      <c r="W1339" s="11">
        <v>0.49753289473684209</v>
      </c>
      <c r="X1339" s="1">
        <v>5</v>
      </c>
      <c r="Y1339" s="1">
        <v>0.8</v>
      </c>
      <c r="Z1339" s="1">
        <v>6</v>
      </c>
      <c r="AA1339" s="1">
        <v>0.375</v>
      </c>
      <c r="AB1339" s="1">
        <v>7</v>
      </c>
      <c r="AC1339" s="1">
        <v>0</v>
      </c>
      <c r="AD1339" s="10">
        <v>1.6190476190476191</v>
      </c>
      <c r="AE1339" s="1">
        <v>40.049999999999997</v>
      </c>
      <c r="AF1339" s="5"/>
    </row>
    <row r="1340" spans="1:32" ht="15" customHeight="1" x14ac:dyDescent="0.2">
      <c r="A1340" t="s">
        <v>25</v>
      </c>
      <c r="B1340" s="1">
        <v>2006</v>
      </c>
      <c r="C1340" s="1">
        <v>10</v>
      </c>
      <c r="D1340" s="1">
        <v>6</v>
      </c>
      <c r="F1340" s="1">
        <v>1</v>
      </c>
      <c r="G1340" s="1">
        <v>1</v>
      </c>
      <c r="H1340" s="1">
        <v>1</v>
      </c>
      <c r="I1340" s="1">
        <v>1</v>
      </c>
      <c r="J1340" s="1">
        <v>2</v>
      </c>
      <c r="K1340" s="1"/>
      <c r="M1340" s="1"/>
      <c r="Q1340" s="1"/>
      <c r="V1340" s="1">
        <v>0.6</v>
      </c>
      <c r="W1340" s="11">
        <v>0.50080128205128205</v>
      </c>
      <c r="X1340" s="1">
        <v>10</v>
      </c>
      <c r="Y1340" s="1">
        <v>0.8125</v>
      </c>
      <c r="Z1340" s="1">
        <v>6</v>
      </c>
      <c r="AA1340" s="1">
        <v>0.3902439024390244</v>
      </c>
      <c r="AB1340" s="1">
        <v>7</v>
      </c>
      <c r="AC1340" s="1">
        <v>0</v>
      </c>
      <c r="AD1340" s="10">
        <v>1.5652173913043479</v>
      </c>
      <c r="AE1340" s="1">
        <v>45.65</v>
      </c>
      <c r="AF1340" s="5"/>
    </row>
    <row r="1341" spans="1:32" ht="15" customHeight="1" x14ac:dyDescent="0.2">
      <c r="A1341" t="s">
        <v>25</v>
      </c>
      <c r="B1341" s="1">
        <v>2007</v>
      </c>
      <c r="C1341" s="1">
        <v>8</v>
      </c>
      <c r="D1341" s="1">
        <v>8</v>
      </c>
      <c r="F1341" s="1"/>
      <c r="G1341" s="1"/>
      <c r="H1341" s="1"/>
      <c r="I1341" s="1"/>
      <c r="J1341" s="1"/>
      <c r="L1341" s="1"/>
      <c r="V1341" s="1">
        <v>0</v>
      </c>
      <c r="W1341" s="11">
        <v>0.50078124999999996</v>
      </c>
      <c r="X1341" s="1">
        <v>10</v>
      </c>
      <c r="Y1341" s="1">
        <v>0.8125</v>
      </c>
      <c r="Z1341" s="1">
        <v>6</v>
      </c>
      <c r="AA1341" s="1">
        <v>0.38095238095238093</v>
      </c>
      <c r="AB1341" s="1">
        <v>7</v>
      </c>
      <c r="AC1341" s="1">
        <v>0</v>
      </c>
      <c r="AD1341" s="10">
        <v>1.5652173913043479</v>
      </c>
      <c r="AE1341" s="1">
        <v>45.65</v>
      </c>
      <c r="AF1341" s="5"/>
    </row>
    <row r="1342" spans="1:32" ht="15" customHeight="1" x14ac:dyDescent="0.2">
      <c r="A1342" t="s">
        <v>25</v>
      </c>
      <c r="B1342" s="1">
        <v>2008</v>
      </c>
      <c r="C1342" s="1">
        <v>9</v>
      </c>
      <c r="D1342" s="1">
        <v>6</v>
      </c>
      <c r="E1342">
        <v>1</v>
      </c>
      <c r="F1342" s="1">
        <v>1</v>
      </c>
      <c r="G1342" s="1"/>
      <c r="H1342" s="1">
        <v>2</v>
      </c>
      <c r="I1342" s="1">
        <v>1</v>
      </c>
      <c r="J1342" s="1">
        <v>3</v>
      </c>
      <c r="V1342" s="1">
        <v>1</v>
      </c>
      <c r="W1342" s="11">
        <v>0.50304878048780488</v>
      </c>
      <c r="X1342" s="1">
        <v>10</v>
      </c>
      <c r="Y1342" s="1">
        <v>0.88235294117647056</v>
      </c>
      <c r="Z1342" s="1">
        <v>6</v>
      </c>
      <c r="AA1342" s="1">
        <v>0.39534883720930231</v>
      </c>
      <c r="AB1342" s="1">
        <v>7</v>
      </c>
      <c r="AC1342" s="1">
        <v>0</v>
      </c>
      <c r="AD1342" s="10">
        <v>1.625</v>
      </c>
      <c r="AE1342" s="1">
        <v>46.65</v>
      </c>
      <c r="AF1342" s="5"/>
    </row>
    <row r="1343" spans="1:32" ht="15" customHeight="1" x14ac:dyDescent="0.2">
      <c r="A1343" t="s">
        <v>25</v>
      </c>
      <c r="B1343" s="1">
        <v>2009</v>
      </c>
      <c r="C1343" s="1">
        <v>11</v>
      </c>
      <c r="D1343" s="1">
        <v>5</v>
      </c>
      <c r="F1343" s="1">
        <v>1</v>
      </c>
      <c r="G1343" s="1"/>
      <c r="H1343" s="1">
        <v>0</v>
      </c>
      <c r="I1343" s="1">
        <v>1</v>
      </c>
      <c r="J1343" s="1">
        <v>1</v>
      </c>
      <c r="K1343" s="1"/>
      <c r="M1343" s="1"/>
      <c r="O1343" s="1"/>
      <c r="V1343" s="1">
        <v>0</v>
      </c>
      <c r="W1343" s="11">
        <v>0.50744047619047616</v>
      </c>
      <c r="X1343" s="1">
        <v>10</v>
      </c>
      <c r="Y1343" s="1">
        <v>0.83333333333333337</v>
      </c>
      <c r="Z1343" s="1">
        <v>6</v>
      </c>
      <c r="AA1343" s="1">
        <v>0.40909090909090912</v>
      </c>
      <c r="AB1343" s="1">
        <v>10</v>
      </c>
      <c r="AC1343" s="1">
        <v>0</v>
      </c>
      <c r="AD1343" s="10">
        <v>1.6</v>
      </c>
      <c r="AE1343" s="1">
        <v>49.65</v>
      </c>
      <c r="AF1343" s="5"/>
    </row>
    <row r="1344" spans="1:32" ht="15" customHeight="1" x14ac:dyDescent="0.2">
      <c r="A1344" t="s">
        <v>25</v>
      </c>
      <c r="B1344" s="1">
        <v>2010</v>
      </c>
      <c r="C1344" s="1">
        <v>10</v>
      </c>
      <c r="D1344" s="1">
        <v>6</v>
      </c>
      <c r="F1344" s="1">
        <v>1</v>
      </c>
      <c r="G1344" s="1">
        <v>1</v>
      </c>
      <c r="H1344" s="1">
        <v>0</v>
      </c>
      <c r="I1344" s="1">
        <v>1</v>
      </c>
      <c r="J1344" s="1">
        <v>1</v>
      </c>
      <c r="K1344" s="1"/>
      <c r="M1344" s="1"/>
      <c r="Q1344" s="1"/>
      <c r="U1344">
        <v>1</v>
      </c>
      <c r="V1344" s="1">
        <v>0.2</v>
      </c>
      <c r="W1344" s="11">
        <v>0.51017441860465118</v>
      </c>
      <c r="X1344" s="1">
        <v>10</v>
      </c>
      <c r="Y1344" s="1">
        <v>0.78947368421052633</v>
      </c>
      <c r="Z1344" s="1">
        <v>6</v>
      </c>
      <c r="AA1344" s="1">
        <v>0.42222222222222222</v>
      </c>
      <c r="AB1344" s="1">
        <v>10</v>
      </c>
      <c r="AC1344" s="1">
        <v>0</v>
      </c>
      <c r="AD1344" s="10">
        <v>1.5185185185185186</v>
      </c>
      <c r="AE1344" s="1">
        <v>49.849999999999994</v>
      </c>
      <c r="AF1344" s="5"/>
    </row>
    <row r="1345" spans="1:32" ht="15" customHeight="1" x14ac:dyDescent="0.2">
      <c r="A1345" t="s">
        <v>25</v>
      </c>
      <c r="B1345" s="1">
        <v>2011</v>
      </c>
      <c r="C1345" s="1">
        <v>8</v>
      </c>
      <c r="D1345" s="1">
        <v>8</v>
      </c>
      <c r="V1345" s="1">
        <v>0</v>
      </c>
      <c r="W1345" s="11">
        <v>0.50994318181818177</v>
      </c>
      <c r="X1345" s="1">
        <v>10</v>
      </c>
      <c r="Y1345" s="1">
        <v>0.78947368421052633</v>
      </c>
      <c r="Z1345" s="1">
        <v>6</v>
      </c>
      <c r="AA1345" s="1">
        <v>0.41304347826086957</v>
      </c>
      <c r="AB1345" s="1">
        <v>10</v>
      </c>
      <c r="AC1345" s="1">
        <v>0</v>
      </c>
      <c r="AD1345" s="10">
        <v>1.5185185185185186</v>
      </c>
      <c r="AE1345" s="1">
        <v>49.849999999999994</v>
      </c>
      <c r="AF1345" s="5"/>
    </row>
    <row r="1346" spans="1:32" ht="15" customHeight="1" x14ac:dyDescent="0.2">
      <c r="A1346" t="s">
        <v>25</v>
      </c>
      <c r="B1346" s="1">
        <v>2012</v>
      </c>
      <c r="C1346" s="1">
        <v>4</v>
      </c>
      <c r="D1346" s="1">
        <v>12</v>
      </c>
      <c r="V1346" s="1">
        <v>0</v>
      </c>
      <c r="W1346" s="11">
        <v>0.50416666666666665</v>
      </c>
      <c r="X1346" s="1">
        <v>10</v>
      </c>
      <c r="Y1346" s="1">
        <v>0.78947368421052633</v>
      </c>
      <c r="Z1346" s="1">
        <v>6</v>
      </c>
      <c r="AA1346" s="1">
        <v>0.40425531914893614</v>
      </c>
      <c r="AB1346" s="1">
        <v>10</v>
      </c>
      <c r="AC1346" s="1">
        <v>0</v>
      </c>
      <c r="AD1346" s="10">
        <v>1.5185185185185186</v>
      </c>
      <c r="AE1346" s="1">
        <v>49.849999999999994</v>
      </c>
      <c r="AF1346" s="5"/>
    </row>
    <row r="1347" spans="1:32" ht="15" customHeight="1" x14ac:dyDescent="0.2">
      <c r="A1347" t="s">
        <v>25</v>
      </c>
      <c r="B1347" s="1">
        <v>2013</v>
      </c>
      <c r="C1347" s="1">
        <v>10</v>
      </c>
      <c r="D1347" s="1">
        <v>6</v>
      </c>
      <c r="F1347">
        <v>1</v>
      </c>
      <c r="G1347">
        <v>1</v>
      </c>
      <c r="H1347">
        <v>0</v>
      </c>
      <c r="I1347">
        <v>1</v>
      </c>
      <c r="J1347">
        <v>1</v>
      </c>
      <c r="V1347" s="1">
        <v>0.1</v>
      </c>
      <c r="W1347" s="11">
        <v>0.50679347826086951</v>
      </c>
      <c r="X1347" s="1">
        <v>10</v>
      </c>
      <c r="Y1347" s="1">
        <v>0.75</v>
      </c>
      <c r="Z1347" s="1">
        <v>6</v>
      </c>
      <c r="AA1347" s="1">
        <v>0.41666666666666669</v>
      </c>
      <c r="AB1347" s="1">
        <v>10</v>
      </c>
      <c r="AC1347" s="1">
        <v>0</v>
      </c>
      <c r="AD1347" s="10">
        <v>1.4482758620689655</v>
      </c>
      <c r="AE1347" s="1">
        <v>49.95</v>
      </c>
      <c r="AF1347" s="5"/>
    </row>
    <row r="1348" spans="1:32" ht="15" customHeight="1" x14ac:dyDescent="0.2">
      <c r="A1348" t="s">
        <v>25</v>
      </c>
      <c r="B1348" s="1">
        <v>2014</v>
      </c>
      <c r="C1348" s="1">
        <v>10</v>
      </c>
      <c r="D1348" s="1">
        <v>6</v>
      </c>
      <c r="F1348" s="1"/>
      <c r="G1348" s="1"/>
      <c r="H1348" s="1"/>
      <c r="I1348" s="1"/>
      <c r="J1348" s="1"/>
      <c r="V1348" s="1">
        <v>0</v>
      </c>
      <c r="W1348" s="11">
        <v>0.50930851063829785</v>
      </c>
      <c r="X1348" s="1">
        <v>10</v>
      </c>
      <c r="Y1348" s="1">
        <v>0.75</v>
      </c>
      <c r="Z1348" s="1">
        <v>6</v>
      </c>
      <c r="AA1348" s="1">
        <v>0.40816326530612246</v>
      </c>
      <c r="AB1348" s="1">
        <v>10</v>
      </c>
      <c r="AC1348" s="1">
        <v>0</v>
      </c>
      <c r="AD1348" s="10">
        <v>1.4482758620689655</v>
      </c>
      <c r="AE1348" s="1">
        <v>49.95</v>
      </c>
      <c r="AF1348" s="5"/>
    </row>
    <row r="1349" spans="1:32" ht="15" customHeight="1" x14ac:dyDescent="0.2">
      <c r="A1349" t="s">
        <v>25</v>
      </c>
      <c r="B1349" s="1">
        <v>2015</v>
      </c>
      <c r="C1349" s="1">
        <v>7</v>
      </c>
      <c r="D1349" s="1">
        <v>9</v>
      </c>
      <c r="F1349" s="1"/>
      <c r="G1349" s="1"/>
      <c r="H1349" s="1"/>
      <c r="I1349" s="1"/>
      <c r="J1349" s="1"/>
      <c r="L1349" s="1"/>
      <c r="R1349" s="1"/>
      <c r="U1349" s="1"/>
      <c r="V1349" s="1">
        <v>0</v>
      </c>
      <c r="W1349" s="11">
        <v>0.5078125</v>
      </c>
      <c r="X1349" s="1">
        <v>10</v>
      </c>
      <c r="Y1349" s="1">
        <v>0.75</v>
      </c>
      <c r="Z1349" s="1">
        <v>6</v>
      </c>
      <c r="AA1349" s="1">
        <v>0.4</v>
      </c>
      <c r="AB1349" s="1">
        <v>10</v>
      </c>
      <c r="AC1349" s="1">
        <v>0</v>
      </c>
      <c r="AD1349" s="10">
        <v>1.4482758620689655</v>
      </c>
      <c r="AE1349" s="1">
        <v>49.95</v>
      </c>
      <c r="AF1349" s="5"/>
    </row>
    <row r="1350" spans="1:32" ht="15" customHeight="1" x14ac:dyDescent="0.2">
      <c r="A1350" t="s">
        <v>25</v>
      </c>
      <c r="B1350" s="1">
        <v>2016</v>
      </c>
      <c r="C1350" s="1">
        <v>7</v>
      </c>
      <c r="D1350" s="1">
        <v>9</v>
      </c>
      <c r="V1350" s="1">
        <v>0</v>
      </c>
      <c r="W1350" s="11">
        <v>0.50637755102040816</v>
      </c>
      <c r="X1350" s="1">
        <v>10</v>
      </c>
      <c r="Y1350" s="1">
        <v>0.75</v>
      </c>
      <c r="Z1350" s="1">
        <v>6</v>
      </c>
      <c r="AA1350" s="1">
        <v>0.39215686274509803</v>
      </c>
      <c r="AB1350" s="1">
        <v>7</v>
      </c>
      <c r="AC1350" s="1">
        <v>0</v>
      </c>
      <c r="AD1350" s="10">
        <v>1.4482758620689655</v>
      </c>
      <c r="AE1350" s="1">
        <v>46.95</v>
      </c>
      <c r="AF1350" s="5"/>
    </row>
    <row r="1351" spans="1:32" ht="15" customHeight="1" x14ac:dyDescent="0.2">
      <c r="A1351" t="s">
        <v>25</v>
      </c>
      <c r="B1351" s="1">
        <v>2017</v>
      </c>
      <c r="C1351" s="1">
        <v>13</v>
      </c>
      <c r="D1351" s="1">
        <v>3</v>
      </c>
      <c r="F1351">
        <v>1</v>
      </c>
      <c r="G1351">
        <v>1</v>
      </c>
      <c r="H1351">
        <v>3</v>
      </c>
      <c r="I1351">
        <v>0</v>
      </c>
      <c r="J1351">
        <v>4</v>
      </c>
      <c r="K1351">
        <v>1</v>
      </c>
      <c r="M1351">
        <v>1</v>
      </c>
      <c r="V1351" s="1">
        <v>12.6</v>
      </c>
      <c r="W1351" s="11">
        <v>0.51249999999999996</v>
      </c>
      <c r="X1351" s="1">
        <v>10</v>
      </c>
      <c r="Y1351" s="1">
        <v>0.8571428571428571</v>
      </c>
      <c r="Z1351" s="1">
        <v>6</v>
      </c>
      <c r="AA1351" s="1">
        <v>0.40384615384615385</v>
      </c>
      <c r="AB1351" s="1">
        <v>10</v>
      </c>
      <c r="AC1351" s="1">
        <v>0</v>
      </c>
      <c r="AD1351" s="10">
        <v>1.5161290322580645</v>
      </c>
      <c r="AE1351" s="1">
        <v>62.55</v>
      </c>
      <c r="AF1351" s="5"/>
    </row>
    <row r="1352" spans="1:32" ht="15" customHeight="1" x14ac:dyDescent="0.2">
      <c r="A1352" t="s">
        <v>25</v>
      </c>
      <c r="B1352" s="1">
        <v>2018</v>
      </c>
      <c r="C1352" s="1">
        <v>9</v>
      </c>
      <c r="D1352" s="1">
        <v>7</v>
      </c>
      <c r="F1352">
        <v>1</v>
      </c>
      <c r="H1352">
        <v>1</v>
      </c>
      <c r="I1352">
        <v>1</v>
      </c>
      <c r="J1352">
        <v>2</v>
      </c>
      <c r="V1352" s="1">
        <v>0.5</v>
      </c>
      <c r="W1352" s="11">
        <v>0.5134803921568627</v>
      </c>
      <c r="X1352" s="1">
        <v>10</v>
      </c>
      <c r="Y1352" s="1">
        <v>0.86363636363636365</v>
      </c>
      <c r="Z1352" s="1">
        <v>6</v>
      </c>
      <c r="AA1352" s="1">
        <v>0.41509433962264153</v>
      </c>
      <c r="AB1352" s="1">
        <v>10</v>
      </c>
      <c r="AC1352" s="1">
        <v>0</v>
      </c>
      <c r="AD1352" s="10">
        <v>1.53125</v>
      </c>
      <c r="AE1352" s="1">
        <v>63.05</v>
      </c>
      <c r="AF1352" s="5"/>
    </row>
    <row r="1353" spans="1:32" ht="15" customHeight="1" x14ac:dyDescent="0.2">
      <c r="A1353" t="s">
        <v>25</v>
      </c>
      <c r="B1353" s="1">
        <v>2019</v>
      </c>
      <c r="C1353" s="1">
        <v>9</v>
      </c>
      <c r="D1353" s="1">
        <v>7</v>
      </c>
      <c r="F1353">
        <v>1</v>
      </c>
      <c r="G1353">
        <v>1</v>
      </c>
      <c r="H1353">
        <v>0</v>
      </c>
      <c r="I1353">
        <v>1</v>
      </c>
      <c r="J1353">
        <v>1</v>
      </c>
      <c r="V1353" s="1">
        <v>0.1</v>
      </c>
      <c r="W1353" s="11">
        <v>0.51442307692307687</v>
      </c>
      <c r="X1353" s="1">
        <v>10</v>
      </c>
      <c r="Y1353" s="1">
        <v>0.82608695652173914</v>
      </c>
      <c r="Z1353" s="1">
        <v>6</v>
      </c>
      <c r="AA1353" s="1">
        <v>0.42592592592592593</v>
      </c>
      <c r="AB1353" s="1">
        <v>10</v>
      </c>
      <c r="AC1353" s="1">
        <v>0</v>
      </c>
      <c r="AD1353" s="10">
        <v>1.4705882352941178</v>
      </c>
      <c r="AE1353" s="1">
        <v>63.15</v>
      </c>
      <c r="AF1353" s="5"/>
    </row>
    <row r="1354" spans="1:32" ht="15" customHeight="1" x14ac:dyDescent="0.2">
      <c r="A1354" t="s">
        <v>25</v>
      </c>
      <c r="B1354" s="1">
        <v>2020</v>
      </c>
      <c r="C1354" s="1">
        <v>4</v>
      </c>
      <c r="D1354" s="1">
        <v>11</v>
      </c>
      <c r="E1354">
        <v>1</v>
      </c>
      <c r="F1354" s="1"/>
      <c r="H1354" s="1"/>
      <c r="I1354" s="1"/>
      <c r="J1354" s="1"/>
      <c r="T1354" s="1"/>
      <c r="V1354" s="1">
        <v>0</v>
      </c>
      <c r="W1354" s="11">
        <v>0.51002358490566035</v>
      </c>
      <c r="X1354" s="1">
        <v>10</v>
      </c>
      <c r="Y1354" s="1">
        <v>0.82608695652173914</v>
      </c>
      <c r="Z1354" s="1">
        <v>6</v>
      </c>
      <c r="AA1354" s="1">
        <v>0.41818181818181815</v>
      </c>
      <c r="AB1354" s="1">
        <v>10</v>
      </c>
      <c r="AC1354" s="1">
        <v>0</v>
      </c>
      <c r="AD1354" s="10">
        <v>1.4705882352941178</v>
      </c>
      <c r="AE1354" s="1">
        <v>63.15</v>
      </c>
      <c r="AF1354" s="5"/>
    </row>
    <row r="1355" spans="1:32" ht="15" customHeight="1" x14ac:dyDescent="0.2">
      <c r="A1355" t="s">
        <v>25</v>
      </c>
      <c r="B1355" s="1">
        <v>2021</v>
      </c>
      <c r="C1355" s="1">
        <v>9</v>
      </c>
      <c r="D1355" s="1">
        <v>8</v>
      </c>
      <c r="F1355">
        <v>1</v>
      </c>
      <c r="H1355">
        <v>0</v>
      </c>
      <c r="I1355">
        <v>1</v>
      </c>
      <c r="J1355">
        <v>1</v>
      </c>
      <c r="V1355" s="1">
        <v>0</v>
      </c>
      <c r="W1355" s="11">
        <v>0.5104046242774567</v>
      </c>
      <c r="X1355" s="1">
        <v>10</v>
      </c>
      <c r="Y1355" s="1">
        <v>0.79166666666666663</v>
      </c>
      <c r="Z1355" s="1">
        <v>6</v>
      </c>
      <c r="AA1355" s="1">
        <v>0.42857142857142855</v>
      </c>
      <c r="AB1355" s="1">
        <v>10</v>
      </c>
      <c r="AC1355" s="1">
        <v>0</v>
      </c>
      <c r="AD1355" s="10">
        <v>1.4571428571428571</v>
      </c>
      <c r="AE1355" s="1">
        <v>63.15</v>
      </c>
      <c r="AF1355" s="5"/>
    </row>
    <row r="1356" spans="1:32" ht="15" customHeight="1" x14ac:dyDescent="0.2">
      <c r="A1356" t="s">
        <v>25</v>
      </c>
      <c r="B1356" s="1">
        <v>2022</v>
      </c>
      <c r="C1356" s="1">
        <v>14</v>
      </c>
      <c r="D1356" s="1">
        <v>3</v>
      </c>
      <c r="F1356">
        <v>1</v>
      </c>
      <c r="G1356">
        <v>1</v>
      </c>
      <c r="H1356">
        <v>2</v>
      </c>
      <c r="I1356">
        <v>1</v>
      </c>
      <c r="J1356">
        <v>4</v>
      </c>
      <c r="K1356">
        <v>1</v>
      </c>
      <c r="N1356">
        <v>1</v>
      </c>
      <c r="V1356" s="1">
        <v>5.6</v>
      </c>
      <c r="W1356" s="11">
        <v>0.51643990929705219</v>
      </c>
      <c r="X1356" s="1">
        <v>10</v>
      </c>
      <c r="Y1356" s="1">
        <v>0.84</v>
      </c>
      <c r="Z1356" s="1">
        <v>6</v>
      </c>
      <c r="AA1356" s="1">
        <v>0.43859649122807015</v>
      </c>
      <c r="AB1356" s="1">
        <v>10</v>
      </c>
      <c r="AC1356" s="1">
        <v>0</v>
      </c>
      <c r="AD1356" s="10">
        <v>1.5135135135135136</v>
      </c>
      <c r="AE1356" s="1">
        <v>68.75</v>
      </c>
      <c r="AF1356" s="5"/>
    </row>
    <row r="1357" spans="1:32" ht="15" customHeight="1" x14ac:dyDescent="0.2">
      <c r="A1357" t="s">
        <v>26</v>
      </c>
      <c r="B1357" s="1">
        <v>1966</v>
      </c>
      <c r="C1357" s="1">
        <v>5</v>
      </c>
      <c r="D1357" s="1">
        <v>8</v>
      </c>
      <c r="E1357">
        <v>1</v>
      </c>
      <c r="F1357" s="1"/>
      <c r="G1357" s="1"/>
      <c r="H1357" s="1"/>
      <c r="I1357" s="1"/>
      <c r="J1357" s="1"/>
      <c r="P1357" s="1"/>
      <c r="T1357" s="1"/>
      <c r="V1357" s="1">
        <v>0</v>
      </c>
      <c r="W1357" s="11">
        <v>0.39285714285714285</v>
      </c>
      <c r="X1357" s="1">
        <v>0</v>
      </c>
      <c r="Y1357" s="1">
        <v>0</v>
      </c>
      <c r="Z1357" s="1">
        <v>0</v>
      </c>
      <c r="AA1357" s="1">
        <v>0</v>
      </c>
      <c r="AB1357" s="1">
        <v>0</v>
      </c>
      <c r="AC1357" s="1">
        <v>0</v>
      </c>
      <c r="AD1357" s="10">
        <v>0</v>
      </c>
      <c r="AE1357" s="1">
        <v>0</v>
      </c>
      <c r="AF1357" s="5"/>
    </row>
    <row r="1358" spans="1:32" ht="15" customHeight="1" x14ac:dyDescent="0.2">
      <c r="A1358" t="s">
        <v>26</v>
      </c>
      <c r="B1358" s="1">
        <v>1967</v>
      </c>
      <c r="C1358" s="1">
        <v>4</v>
      </c>
      <c r="D1358" s="1">
        <v>9</v>
      </c>
      <c r="E1358">
        <v>1</v>
      </c>
      <c r="F1358" s="1"/>
      <c r="H1358" s="1"/>
      <c r="I1358" s="1"/>
      <c r="J1358" s="1"/>
      <c r="Q1358" s="1"/>
      <c r="V1358" s="1">
        <v>0</v>
      </c>
      <c r="W1358" s="11">
        <v>0.35714285714285715</v>
      </c>
      <c r="X1358" s="1">
        <v>0</v>
      </c>
      <c r="Y1358" s="1">
        <v>0</v>
      </c>
      <c r="Z1358" s="1">
        <v>0</v>
      </c>
      <c r="AA1358" s="1">
        <v>0</v>
      </c>
      <c r="AB1358" s="1">
        <v>0</v>
      </c>
      <c r="AC1358" s="1">
        <v>0</v>
      </c>
      <c r="AD1358" s="10">
        <v>0</v>
      </c>
      <c r="AE1358" s="1">
        <v>0</v>
      </c>
      <c r="AF1358" s="5"/>
    </row>
    <row r="1359" spans="1:32" ht="15" customHeight="1" x14ac:dyDescent="0.2">
      <c r="A1359" t="s">
        <v>26</v>
      </c>
      <c r="B1359" s="1">
        <v>1968</v>
      </c>
      <c r="C1359" s="1">
        <v>2</v>
      </c>
      <c r="D1359" s="1">
        <v>11</v>
      </c>
      <c r="E1359">
        <v>1</v>
      </c>
      <c r="F1359" s="1"/>
      <c r="G1359" s="1"/>
      <c r="H1359" s="1"/>
      <c r="I1359" s="1"/>
      <c r="J1359" s="1"/>
      <c r="L1359" s="1"/>
      <c r="Q1359" s="1"/>
      <c r="V1359" s="1">
        <v>0</v>
      </c>
      <c r="W1359" s="11">
        <v>0.29761904761904762</v>
      </c>
      <c r="X1359" s="1">
        <v>0</v>
      </c>
      <c r="Y1359" s="1">
        <v>0</v>
      </c>
      <c r="Z1359" s="1">
        <v>0</v>
      </c>
      <c r="AA1359" s="1">
        <v>0</v>
      </c>
      <c r="AB1359" s="1">
        <v>0</v>
      </c>
      <c r="AC1359" s="1">
        <v>0</v>
      </c>
      <c r="AD1359" s="10">
        <v>0</v>
      </c>
      <c r="AE1359" s="1">
        <v>0</v>
      </c>
      <c r="AF1359" s="5"/>
    </row>
    <row r="1360" spans="1:32" ht="15" customHeight="1" x14ac:dyDescent="0.2">
      <c r="A1360" t="s">
        <v>26</v>
      </c>
      <c r="B1360" s="1">
        <v>1969</v>
      </c>
      <c r="C1360" s="1">
        <v>1</v>
      </c>
      <c r="D1360" s="1">
        <v>13</v>
      </c>
      <c r="F1360" s="1"/>
      <c r="G1360" s="1"/>
      <c r="H1360" s="1"/>
      <c r="I1360" s="1"/>
      <c r="J1360" s="1"/>
      <c r="K1360" s="1"/>
      <c r="N1360" s="1"/>
      <c r="S1360">
        <v>1</v>
      </c>
      <c r="V1360" s="1">
        <v>0.1</v>
      </c>
      <c r="W1360" s="11">
        <v>0.24107142857142858</v>
      </c>
      <c r="X1360" s="1">
        <v>0</v>
      </c>
      <c r="Y1360" s="1">
        <v>0</v>
      </c>
      <c r="Z1360" s="1">
        <v>0</v>
      </c>
      <c r="AA1360" s="1">
        <v>0</v>
      </c>
      <c r="AB1360" s="1">
        <v>0</v>
      </c>
      <c r="AC1360" s="1">
        <v>0</v>
      </c>
      <c r="AD1360" s="10">
        <v>0</v>
      </c>
      <c r="AE1360" s="1">
        <v>0.1</v>
      </c>
      <c r="AF1360" s="5"/>
    </row>
    <row r="1361" spans="1:32" ht="15" customHeight="1" x14ac:dyDescent="0.2">
      <c r="A1361" t="s">
        <v>26</v>
      </c>
      <c r="B1361" s="1">
        <v>1970</v>
      </c>
      <c r="C1361" s="1">
        <v>5</v>
      </c>
      <c r="D1361" s="1">
        <v>9</v>
      </c>
      <c r="F1361" s="1"/>
      <c r="G1361" s="1"/>
      <c r="H1361" s="1"/>
      <c r="I1361" s="1"/>
      <c r="J1361" s="1"/>
      <c r="U1361" s="1"/>
      <c r="V1361" s="1">
        <v>0</v>
      </c>
      <c r="W1361" s="11">
        <v>0.26428571428571429</v>
      </c>
      <c r="X1361" s="1">
        <v>0</v>
      </c>
      <c r="Y1361" s="1">
        <v>0</v>
      </c>
      <c r="Z1361" s="1">
        <v>0</v>
      </c>
      <c r="AA1361" s="1">
        <v>0</v>
      </c>
      <c r="AB1361" s="1">
        <v>0</v>
      </c>
      <c r="AC1361" s="1">
        <v>0</v>
      </c>
      <c r="AD1361" s="10">
        <v>0</v>
      </c>
      <c r="AE1361" s="1">
        <v>0.1</v>
      </c>
      <c r="AF1361" s="5"/>
    </row>
    <row r="1362" spans="1:32" ht="15" customHeight="1" x14ac:dyDescent="0.2">
      <c r="A1362" t="s">
        <v>26</v>
      </c>
      <c r="B1362" s="1">
        <v>1971</v>
      </c>
      <c r="C1362" s="1">
        <v>6</v>
      </c>
      <c r="D1362" s="1">
        <v>8</v>
      </c>
      <c r="F1362" s="1"/>
      <c r="G1362" s="1"/>
      <c r="H1362" s="1"/>
      <c r="I1362" s="1"/>
      <c r="J1362" s="1"/>
      <c r="L1362" s="1"/>
      <c r="V1362" s="1">
        <v>0</v>
      </c>
      <c r="W1362" s="11">
        <v>0.29166666666666669</v>
      </c>
      <c r="X1362" s="1">
        <v>0</v>
      </c>
      <c r="Y1362" s="1">
        <v>0</v>
      </c>
      <c r="Z1362" s="1">
        <v>0</v>
      </c>
      <c r="AA1362" s="1">
        <v>0</v>
      </c>
      <c r="AB1362" s="1">
        <v>0</v>
      </c>
      <c r="AC1362" s="1">
        <v>0</v>
      </c>
      <c r="AD1362" s="10">
        <v>0</v>
      </c>
      <c r="AE1362" s="1">
        <v>0.1</v>
      </c>
      <c r="AF1362" s="5"/>
    </row>
    <row r="1363" spans="1:32" ht="15" customHeight="1" x14ac:dyDescent="0.2">
      <c r="A1363" t="s">
        <v>26</v>
      </c>
      <c r="B1363" s="1">
        <v>1972</v>
      </c>
      <c r="C1363" s="1">
        <v>11</v>
      </c>
      <c r="D1363" s="1">
        <v>3</v>
      </c>
      <c r="F1363">
        <v>1</v>
      </c>
      <c r="G1363">
        <v>1</v>
      </c>
      <c r="H1363">
        <v>1</v>
      </c>
      <c r="I1363">
        <v>1</v>
      </c>
      <c r="J1363">
        <v>3</v>
      </c>
      <c r="L1363">
        <v>1</v>
      </c>
      <c r="Q1363">
        <v>1</v>
      </c>
      <c r="R1363">
        <v>1</v>
      </c>
      <c r="T1363">
        <v>1</v>
      </c>
      <c r="V1363" s="1">
        <v>3.0500000000000003</v>
      </c>
      <c r="W1363" s="11">
        <v>0.36224489795918369</v>
      </c>
      <c r="X1363" s="1">
        <v>0</v>
      </c>
      <c r="Y1363" s="1">
        <v>1</v>
      </c>
      <c r="Z1363" s="1">
        <v>10</v>
      </c>
      <c r="AA1363" s="1">
        <v>0.14285714285714285</v>
      </c>
      <c r="AB1363" s="1">
        <v>0</v>
      </c>
      <c r="AC1363" s="1">
        <v>0</v>
      </c>
      <c r="AD1363" s="10">
        <v>1.5</v>
      </c>
      <c r="AE1363" s="1">
        <v>13.15</v>
      </c>
      <c r="AF1363" s="5"/>
    </row>
    <row r="1364" spans="1:32" ht="15" customHeight="1" x14ac:dyDescent="0.2">
      <c r="A1364" t="s">
        <v>26</v>
      </c>
      <c r="B1364" s="1">
        <v>1973</v>
      </c>
      <c r="C1364" s="1">
        <v>10</v>
      </c>
      <c r="D1364" s="1">
        <v>4</v>
      </c>
      <c r="F1364">
        <v>1</v>
      </c>
      <c r="H1364">
        <v>1</v>
      </c>
      <c r="I1364">
        <v>1</v>
      </c>
      <c r="J1364">
        <v>2</v>
      </c>
      <c r="V1364" s="1">
        <v>0.5</v>
      </c>
      <c r="W1364" s="11">
        <v>0.40625</v>
      </c>
      <c r="X1364" s="1">
        <v>1</v>
      </c>
      <c r="Y1364" s="1">
        <v>1</v>
      </c>
      <c r="Z1364" s="1">
        <v>10</v>
      </c>
      <c r="AA1364" s="1">
        <v>0.25</v>
      </c>
      <c r="AB1364" s="1">
        <v>3</v>
      </c>
      <c r="AC1364" s="1">
        <v>0</v>
      </c>
      <c r="AD1364" s="10">
        <v>1.6666666666666667</v>
      </c>
      <c r="AE1364" s="1">
        <v>17.649999999999999</v>
      </c>
      <c r="AF1364" s="5"/>
    </row>
    <row r="1365" spans="1:32" ht="15" customHeight="1" x14ac:dyDescent="0.2">
      <c r="A1365" t="s">
        <v>26</v>
      </c>
      <c r="B1365" s="1">
        <v>1974</v>
      </c>
      <c r="C1365" s="1">
        <v>10</v>
      </c>
      <c r="D1365" s="1">
        <v>3</v>
      </c>
      <c r="E1365">
        <v>1</v>
      </c>
      <c r="F1365">
        <v>1</v>
      </c>
      <c r="G1365">
        <v>1</v>
      </c>
      <c r="H1365">
        <v>3</v>
      </c>
      <c r="I1365">
        <v>0</v>
      </c>
      <c r="J1365">
        <v>4</v>
      </c>
      <c r="K1365">
        <v>1</v>
      </c>
      <c r="M1365">
        <v>1</v>
      </c>
      <c r="Q1365">
        <v>1</v>
      </c>
      <c r="S1365">
        <v>1</v>
      </c>
      <c r="V1365" s="1">
        <v>12.95</v>
      </c>
      <c r="W1365" s="11">
        <v>0.44444444444444442</v>
      </c>
      <c r="X1365" s="1">
        <v>1</v>
      </c>
      <c r="Y1365" s="1">
        <v>1.6666666666666667</v>
      </c>
      <c r="Z1365" s="1">
        <v>15</v>
      </c>
      <c r="AA1365" s="1">
        <v>0.33333333333333331</v>
      </c>
      <c r="AB1365" s="1">
        <v>3</v>
      </c>
      <c r="AC1365" s="1">
        <v>0</v>
      </c>
      <c r="AD1365" s="10">
        <v>2</v>
      </c>
      <c r="AE1365" s="1">
        <v>35.6</v>
      </c>
      <c r="AF1365" s="5"/>
    </row>
    <row r="1366" spans="1:32" ht="15" customHeight="1" x14ac:dyDescent="0.2">
      <c r="A1366" t="s">
        <v>26</v>
      </c>
      <c r="B1366" s="1">
        <v>1975</v>
      </c>
      <c r="C1366" s="1">
        <v>12</v>
      </c>
      <c r="D1366" s="1">
        <v>2</v>
      </c>
      <c r="F1366" s="1">
        <v>1</v>
      </c>
      <c r="G1366" s="1">
        <v>1</v>
      </c>
      <c r="H1366" s="1">
        <v>3</v>
      </c>
      <c r="I1366" s="1">
        <v>0</v>
      </c>
      <c r="J1366" s="1">
        <v>4</v>
      </c>
      <c r="K1366">
        <v>1</v>
      </c>
      <c r="L1366" s="1"/>
      <c r="M1366">
        <v>1</v>
      </c>
      <c r="Q1366">
        <v>1</v>
      </c>
      <c r="S1366" s="1"/>
      <c r="V1366" s="1">
        <v>12.85</v>
      </c>
      <c r="W1366" s="11">
        <v>0.48571428571428571</v>
      </c>
      <c r="X1366" s="1">
        <v>5</v>
      </c>
      <c r="Y1366" s="1">
        <v>2</v>
      </c>
      <c r="Z1366" s="1">
        <v>15</v>
      </c>
      <c r="AA1366" s="1">
        <v>0.4</v>
      </c>
      <c r="AB1366" s="1">
        <v>10</v>
      </c>
      <c r="AC1366" s="1">
        <v>0</v>
      </c>
      <c r="AD1366" s="10">
        <v>2.1428571428571428</v>
      </c>
      <c r="AE1366" s="1">
        <v>59.45</v>
      </c>
      <c r="AF1366" s="5"/>
    </row>
    <row r="1367" spans="1:32" ht="15" customHeight="1" x14ac:dyDescent="0.2">
      <c r="A1367" t="s">
        <v>26</v>
      </c>
      <c r="B1367" s="1">
        <v>1976</v>
      </c>
      <c r="C1367" s="1">
        <v>10</v>
      </c>
      <c r="D1367" s="1">
        <v>4</v>
      </c>
      <c r="E1367" s="1"/>
      <c r="F1367" s="1">
        <v>1</v>
      </c>
      <c r="G1367" s="1">
        <v>1</v>
      </c>
      <c r="H1367" s="1">
        <v>1</v>
      </c>
      <c r="I1367" s="1">
        <v>1</v>
      </c>
      <c r="J1367" s="1">
        <v>3</v>
      </c>
      <c r="L1367">
        <v>1</v>
      </c>
      <c r="U1367" s="1"/>
      <c r="V1367" s="1">
        <v>2.6</v>
      </c>
      <c r="W1367" s="11">
        <v>0.50649350649350644</v>
      </c>
      <c r="X1367" s="1">
        <v>10</v>
      </c>
      <c r="Y1367" s="1">
        <v>1.8</v>
      </c>
      <c r="Z1367" s="1">
        <v>15</v>
      </c>
      <c r="AA1367" s="1">
        <v>0.45454545454545453</v>
      </c>
      <c r="AB1367" s="1">
        <v>12</v>
      </c>
      <c r="AC1367" s="1">
        <v>0</v>
      </c>
      <c r="AD1367" s="10">
        <v>2</v>
      </c>
      <c r="AE1367" s="1">
        <v>69.050000000000011</v>
      </c>
      <c r="AF1367" s="5"/>
    </row>
    <row r="1368" spans="1:32" ht="15" customHeight="1" x14ac:dyDescent="0.2">
      <c r="A1368" t="s">
        <v>26</v>
      </c>
      <c r="B1368" s="1">
        <v>1977</v>
      </c>
      <c r="C1368" s="1">
        <v>9</v>
      </c>
      <c r="D1368" s="1">
        <v>5</v>
      </c>
      <c r="F1368">
        <v>1</v>
      </c>
      <c r="G1368">
        <v>1</v>
      </c>
      <c r="H1368">
        <v>0</v>
      </c>
      <c r="I1368">
        <v>1</v>
      </c>
      <c r="J1368">
        <v>2</v>
      </c>
      <c r="V1368" s="1">
        <v>0.1</v>
      </c>
      <c r="W1368" s="11">
        <v>0.5178571428571429</v>
      </c>
      <c r="X1368" s="1">
        <v>10</v>
      </c>
      <c r="Y1368" s="1">
        <v>1.5</v>
      </c>
      <c r="Z1368" s="1">
        <v>15</v>
      </c>
      <c r="AA1368" s="1">
        <v>0.5</v>
      </c>
      <c r="AB1368" s="1">
        <v>15</v>
      </c>
      <c r="AC1368" s="1">
        <v>0</v>
      </c>
      <c r="AD1368" s="10">
        <v>1.8181818181818181</v>
      </c>
      <c r="AE1368" s="1">
        <v>72.150000000000006</v>
      </c>
      <c r="AF1368" s="5"/>
    </row>
    <row r="1369" spans="1:32" ht="15" customHeight="1" x14ac:dyDescent="0.2">
      <c r="A1369" t="s">
        <v>26</v>
      </c>
      <c r="B1369" s="1">
        <v>1978</v>
      </c>
      <c r="C1369" s="1">
        <v>14</v>
      </c>
      <c r="D1369" s="1">
        <v>2</v>
      </c>
      <c r="F1369" s="1">
        <v>1</v>
      </c>
      <c r="G1369" s="1">
        <v>1</v>
      </c>
      <c r="H1369" s="1">
        <v>3</v>
      </c>
      <c r="I1369" s="1">
        <v>0</v>
      </c>
      <c r="J1369" s="1">
        <v>4</v>
      </c>
      <c r="K1369">
        <v>1</v>
      </c>
      <c r="L1369" s="1"/>
      <c r="M1369">
        <v>1</v>
      </c>
      <c r="O1369">
        <v>1</v>
      </c>
      <c r="R1369" s="1"/>
      <c r="T1369" s="1"/>
      <c r="V1369" s="1">
        <v>13.1</v>
      </c>
      <c r="W1369" s="11">
        <v>0.54891304347826086</v>
      </c>
      <c r="X1369" s="1">
        <v>11.25</v>
      </c>
      <c r="Y1369" s="1">
        <v>1.7142857142857142</v>
      </c>
      <c r="Z1369" s="1">
        <v>15</v>
      </c>
      <c r="AA1369" s="1">
        <v>0.53846153846153844</v>
      </c>
      <c r="AB1369" s="1">
        <v>15</v>
      </c>
      <c r="AC1369" s="1">
        <v>0</v>
      </c>
      <c r="AD1369" s="10">
        <v>1.9230769230769231</v>
      </c>
      <c r="AE1369" s="1">
        <v>86.5</v>
      </c>
      <c r="AF1369" s="5"/>
    </row>
    <row r="1370" spans="1:32" ht="15" customHeight="1" x14ac:dyDescent="0.2">
      <c r="A1370" t="s">
        <v>26</v>
      </c>
      <c r="B1370" s="1">
        <v>1979</v>
      </c>
      <c r="C1370" s="1">
        <v>12</v>
      </c>
      <c r="D1370" s="1">
        <v>4</v>
      </c>
      <c r="F1370" s="1">
        <v>1</v>
      </c>
      <c r="G1370">
        <v>1</v>
      </c>
      <c r="H1370" s="1">
        <v>3</v>
      </c>
      <c r="I1370" s="1">
        <v>0</v>
      </c>
      <c r="J1370" s="1">
        <v>4</v>
      </c>
      <c r="K1370" s="1">
        <v>1</v>
      </c>
      <c r="M1370" s="1">
        <v>1</v>
      </c>
      <c r="Q1370">
        <v>1</v>
      </c>
      <c r="V1370" s="1">
        <v>12.85</v>
      </c>
      <c r="W1370" s="11">
        <v>0.56499999999999995</v>
      </c>
      <c r="X1370" s="1">
        <v>12.5</v>
      </c>
      <c r="Y1370" s="1">
        <v>1.875</v>
      </c>
      <c r="Z1370" s="1">
        <v>15</v>
      </c>
      <c r="AA1370" s="1">
        <v>0.5714285714285714</v>
      </c>
      <c r="AB1370" s="1">
        <v>17.5</v>
      </c>
      <c r="AC1370" s="1">
        <v>0</v>
      </c>
      <c r="AD1370" s="10">
        <v>2</v>
      </c>
      <c r="AE1370" s="1">
        <v>103.10000000000001</v>
      </c>
      <c r="AF1370" s="5"/>
    </row>
    <row r="1371" spans="1:32" ht="15" customHeight="1" x14ac:dyDescent="0.2">
      <c r="A1371" t="s">
        <v>26</v>
      </c>
      <c r="B1371" s="1">
        <v>1980</v>
      </c>
      <c r="C1371" s="1">
        <v>9</v>
      </c>
      <c r="D1371" s="1">
        <v>7</v>
      </c>
      <c r="V1371" s="1">
        <v>0</v>
      </c>
      <c r="W1371" s="11">
        <v>0.56481481481481477</v>
      </c>
      <c r="X1371" s="1">
        <v>12.5</v>
      </c>
      <c r="Y1371" s="1">
        <v>1.875</v>
      </c>
      <c r="Z1371" s="1">
        <v>15</v>
      </c>
      <c r="AA1371" s="1">
        <v>0.53333333333333333</v>
      </c>
      <c r="AB1371" s="1">
        <v>15</v>
      </c>
      <c r="AC1371" s="1">
        <v>0</v>
      </c>
      <c r="AD1371" s="10">
        <v>2</v>
      </c>
      <c r="AE1371" s="1">
        <v>100.60000000000001</v>
      </c>
      <c r="AF1371" s="5"/>
    </row>
    <row r="1372" spans="1:32" ht="15" customHeight="1" x14ac:dyDescent="0.2">
      <c r="A1372" t="s">
        <v>26</v>
      </c>
      <c r="B1372" s="1">
        <v>1981</v>
      </c>
      <c r="C1372" s="1">
        <v>8</v>
      </c>
      <c r="D1372" s="1">
        <v>8</v>
      </c>
      <c r="F1372" s="1"/>
      <c r="G1372" s="1"/>
      <c r="H1372" s="1"/>
      <c r="I1372" s="1"/>
      <c r="J1372" s="1"/>
      <c r="V1372" s="1">
        <v>0</v>
      </c>
      <c r="W1372" s="11">
        <v>0.56034482758620685</v>
      </c>
      <c r="X1372" s="1">
        <v>12.5</v>
      </c>
      <c r="Y1372" s="1">
        <v>1.875</v>
      </c>
      <c r="Z1372" s="1">
        <v>15</v>
      </c>
      <c r="AA1372" s="1">
        <v>0.5</v>
      </c>
      <c r="AB1372" s="1">
        <v>15</v>
      </c>
      <c r="AC1372" s="1">
        <v>0</v>
      </c>
      <c r="AD1372" s="10">
        <v>2</v>
      </c>
      <c r="AE1372" s="1">
        <v>100.60000000000001</v>
      </c>
      <c r="AF1372" s="5"/>
    </row>
    <row r="1373" spans="1:32" ht="15" customHeight="1" x14ac:dyDescent="0.2">
      <c r="A1373" t="s">
        <v>26</v>
      </c>
      <c r="B1373" s="1">
        <v>1982</v>
      </c>
      <c r="C1373" s="1">
        <v>6</v>
      </c>
      <c r="D1373" s="1">
        <v>3</v>
      </c>
      <c r="F1373" s="1"/>
      <c r="G1373" s="1"/>
      <c r="H1373" s="1"/>
      <c r="I1373" s="1"/>
      <c r="J1373" s="1"/>
      <c r="K1373" s="1"/>
      <c r="M1373" s="1"/>
      <c r="Q1373" s="1"/>
      <c r="T1373" s="1"/>
      <c r="V1373" s="1">
        <v>0</v>
      </c>
      <c r="W1373" s="11">
        <v>0.56431535269709543</v>
      </c>
      <c r="X1373" s="1">
        <v>12.5</v>
      </c>
      <c r="Y1373" s="1">
        <v>1.875</v>
      </c>
      <c r="Z1373" s="1">
        <v>15</v>
      </c>
      <c r="AA1373" s="1">
        <v>0.47058823529411764</v>
      </c>
      <c r="AB1373" s="1">
        <v>12</v>
      </c>
      <c r="AC1373" s="1">
        <v>0</v>
      </c>
      <c r="AD1373" s="10">
        <v>2</v>
      </c>
      <c r="AE1373" s="1">
        <v>97.600000000000009</v>
      </c>
      <c r="AF1373" s="5"/>
    </row>
    <row r="1374" spans="1:32" ht="15" customHeight="1" x14ac:dyDescent="0.2">
      <c r="A1374" t="s">
        <v>26</v>
      </c>
      <c r="B1374" s="1">
        <v>1983</v>
      </c>
      <c r="C1374" s="1">
        <v>10</v>
      </c>
      <c r="D1374" s="1">
        <v>6</v>
      </c>
      <c r="F1374">
        <v>1</v>
      </c>
      <c r="G1374">
        <v>1</v>
      </c>
      <c r="H1374">
        <v>0</v>
      </c>
      <c r="I1374">
        <v>1</v>
      </c>
      <c r="J1374">
        <v>2</v>
      </c>
      <c r="V1374" s="1">
        <v>0.1</v>
      </c>
      <c r="W1374" s="11">
        <v>0.56809338521400776</v>
      </c>
      <c r="X1374" s="1">
        <v>12.5</v>
      </c>
      <c r="Y1374" s="1">
        <v>1.6666666666666667</v>
      </c>
      <c r="Z1374" s="1">
        <v>15</v>
      </c>
      <c r="AA1374" s="1">
        <v>0.5</v>
      </c>
      <c r="AB1374" s="1">
        <v>15</v>
      </c>
      <c r="AC1374" s="1">
        <v>0</v>
      </c>
      <c r="AD1374" s="10">
        <v>1.8823529411764706</v>
      </c>
      <c r="AE1374" s="1">
        <v>100.70000000000002</v>
      </c>
      <c r="AF1374" s="5"/>
    </row>
    <row r="1375" spans="1:32" ht="15" customHeight="1" x14ac:dyDescent="0.2">
      <c r="A1375" t="s">
        <v>26</v>
      </c>
      <c r="B1375" s="1">
        <v>1984</v>
      </c>
      <c r="C1375" s="1">
        <v>9</v>
      </c>
      <c r="D1375" s="1">
        <v>7</v>
      </c>
      <c r="F1375" s="1">
        <v>1</v>
      </c>
      <c r="G1375" s="1">
        <v>1</v>
      </c>
      <c r="H1375" s="1">
        <v>1</v>
      </c>
      <c r="I1375" s="1">
        <v>1</v>
      </c>
      <c r="J1375" s="1">
        <v>3</v>
      </c>
      <c r="K1375" s="1"/>
      <c r="L1375">
        <v>1</v>
      </c>
      <c r="N1375" s="1"/>
      <c r="Q1375" s="1"/>
      <c r="R1375">
        <v>1</v>
      </c>
      <c r="U1375">
        <v>1</v>
      </c>
      <c r="V1375" s="1">
        <v>2.8000000000000003</v>
      </c>
      <c r="W1375" s="11">
        <v>0.56776556776556775</v>
      </c>
      <c r="X1375" s="1">
        <v>12.5</v>
      </c>
      <c r="Y1375" s="1">
        <v>1.6</v>
      </c>
      <c r="Z1375" s="1">
        <v>15</v>
      </c>
      <c r="AA1375" s="1">
        <v>0.52631578947368418</v>
      </c>
      <c r="AB1375" s="1">
        <v>15</v>
      </c>
      <c r="AC1375" s="1">
        <v>0</v>
      </c>
      <c r="AD1375" s="10">
        <v>1.8421052631578947</v>
      </c>
      <c r="AE1375" s="1">
        <v>103.5</v>
      </c>
      <c r="AF1375" s="5"/>
    </row>
    <row r="1376" spans="1:32" ht="15" customHeight="1" x14ac:dyDescent="0.2">
      <c r="A1376" t="s">
        <v>26</v>
      </c>
      <c r="B1376" s="1">
        <v>1985</v>
      </c>
      <c r="C1376" s="1">
        <v>7</v>
      </c>
      <c r="D1376" s="1">
        <v>9</v>
      </c>
      <c r="F1376" s="1"/>
      <c r="H1376" s="1"/>
      <c r="I1376" s="1"/>
      <c r="J1376" s="1"/>
      <c r="V1376" s="1">
        <v>0</v>
      </c>
      <c r="W1376" s="11">
        <v>0.56055363321799312</v>
      </c>
      <c r="X1376" s="1">
        <v>12.5</v>
      </c>
      <c r="Y1376" s="1">
        <v>1.6</v>
      </c>
      <c r="Z1376" s="1">
        <v>15</v>
      </c>
      <c r="AA1376" s="1">
        <v>0.5</v>
      </c>
      <c r="AB1376" s="1">
        <v>15</v>
      </c>
      <c r="AC1376" s="1">
        <v>0</v>
      </c>
      <c r="AD1376" s="10">
        <v>1.8421052631578947</v>
      </c>
      <c r="AE1376" s="1">
        <v>103.5</v>
      </c>
      <c r="AF1376" s="5"/>
    </row>
    <row r="1377" spans="1:32" ht="15" customHeight="1" x14ac:dyDescent="0.2">
      <c r="A1377" t="s">
        <v>26</v>
      </c>
      <c r="B1377" s="1">
        <v>1986</v>
      </c>
      <c r="C1377" s="1">
        <v>6</v>
      </c>
      <c r="D1377" s="1">
        <v>10</v>
      </c>
      <c r="V1377" s="1">
        <v>0</v>
      </c>
      <c r="W1377" s="11">
        <v>0.55081967213114758</v>
      </c>
      <c r="X1377" s="1">
        <v>12.5</v>
      </c>
      <c r="Y1377" s="1">
        <v>1.6</v>
      </c>
      <c r="Z1377" s="1">
        <v>15</v>
      </c>
      <c r="AA1377" s="1">
        <v>0.47619047619047616</v>
      </c>
      <c r="AB1377" s="1">
        <v>12</v>
      </c>
      <c r="AC1377" s="1">
        <v>0</v>
      </c>
      <c r="AD1377" s="10">
        <v>1.8421052631578947</v>
      </c>
      <c r="AE1377" s="1">
        <v>100.5</v>
      </c>
      <c r="AF1377" s="5"/>
    </row>
    <row r="1378" spans="1:32" ht="15" customHeight="1" x14ac:dyDescent="0.2">
      <c r="A1378" t="s">
        <v>26</v>
      </c>
      <c r="B1378" s="1">
        <v>1987</v>
      </c>
      <c r="C1378" s="1">
        <v>8</v>
      </c>
      <c r="D1378" s="1">
        <v>7</v>
      </c>
      <c r="V1378" s="1">
        <v>0</v>
      </c>
      <c r="W1378" s="11">
        <v>0.55000000000000004</v>
      </c>
      <c r="X1378" s="1">
        <v>12.5</v>
      </c>
      <c r="Y1378" s="1">
        <v>1.6</v>
      </c>
      <c r="Z1378" s="1">
        <v>15</v>
      </c>
      <c r="AA1378" s="1">
        <v>0.45454545454545453</v>
      </c>
      <c r="AB1378" s="1">
        <v>12</v>
      </c>
      <c r="AC1378" s="1">
        <v>0</v>
      </c>
      <c r="AD1378" s="10">
        <v>1.8421052631578947</v>
      </c>
      <c r="AE1378" s="1">
        <v>100.5</v>
      </c>
      <c r="AF1378" s="5"/>
    </row>
    <row r="1379" spans="1:32" ht="15" customHeight="1" x14ac:dyDescent="0.2">
      <c r="A1379" t="s">
        <v>26</v>
      </c>
      <c r="B1379" s="1">
        <v>1988</v>
      </c>
      <c r="C1379" s="1">
        <v>5</v>
      </c>
      <c r="D1379" s="1">
        <v>11</v>
      </c>
      <c r="F1379" s="1"/>
      <c r="G1379" s="1"/>
      <c r="H1379" s="1"/>
      <c r="I1379" s="1"/>
      <c r="J1379" s="1"/>
      <c r="V1379" s="1">
        <v>0</v>
      </c>
      <c r="W1379" s="11">
        <v>0.53869047619047616</v>
      </c>
      <c r="X1379" s="1">
        <v>11.25</v>
      </c>
      <c r="Y1379" s="1">
        <v>1.6</v>
      </c>
      <c r="Z1379" s="1">
        <v>15</v>
      </c>
      <c r="AA1379" s="1">
        <v>0.43478260869565216</v>
      </c>
      <c r="AB1379" s="1">
        <v>10</v>
      </c>
      <c r="AC1379" s="1">
        <v>0</v>
      </c>
      <c r="AD1379" s="10">
        <v>1.8421052631578947</v>
      </c>
      <c r="AE1379" s="1">
        <v>97.25</v>
      </c>
      <c r="AF1379" s="5"/>
    </row>
    <row r="1380" spans="1:32" ht="15" customHeight="1" x14ac:dyDescent="0.2">
      <c r="A1380" t="s">
        <v>26</v>
      </c>
      <c r="B1380" s="1">
        <v>1989</v>
      </c>
      <c r="C1380" s="1">
        <v>9</v>
      </c>
      <c r="D1380" s="1">
        <v>7</v>
      </c>
      <c r="F1380" s="1">
        <v>1</v>
      </c>
      <c r="H1380" s="1">
        <v>1</v>
      </c>
      <c r="I1380" s="1">
        <v>1</v>
      </c>
      <c r="J1380" s="1">
        <v>2</v>
      </c>
      <c r="T1380">
        <v>1</v>
      </c>
      <c r="V1380" s="1">
        <v>0.6</v>
      </c>
      <c r="W1380" s="11">
        <v>0.53977272727272729</v>
      </c>
      <c r="X1380" s="1">
        <v>11.25</v>
      </c>
      <c r="Y1380" s="1">
        <v>1.5454545454545454</v>
      </c>
      <c r="Z1380" s="1">
        <v>15</v>
      </c>
      <c r="AA1380" s="1">
        <v>0.45833333333333331</v>
      </c>
      <c r="AB1380" s="1">
        <v>12</v>
      </c>
      <c r="AC1380" s="1">
        <v>0</v>
      </c>
      <c r="AD1380" s="10">
        <v>1.85</v>
      </c>
      <c r="AE1380" s="1">
        <v>99.850000000000009</v>
      </c>
      <c r="AF1380" s="5"/>
    </row>
    <row r="1381" spans="1:32" ht="15" customHeight="1" x14ac:dyDescent="0.2">
      <c r="A1381" t="s">
        <v>26</v>
      </c>
      <c r="B1381" s="1">
        <v>1990</v>
      </c>
      <c r="C1381" s="1">
        <v>9</v>
      </c>
      <c r="D1381" s="1">
        <v>7</v>
      </c>
      <c r="F1381" s="1"/>
      <c r="G1381" s="1"/>
      <c r="H1381" s="1"/>
      <c r="I1381" s="1"/>
      <c r="J1381" s="1"/>
      <c r="V1381" s="1">
        <v>0</v>
      </c>
      <c r="W1381" s="11">
        <v>0.54076086956521741</v>
      </c>
      <c r="X1381" s="1">
        <v>11.25</v>
      </c>
      <c r="Y1381" s="1">
        <v>1.5454545454545454</v>
      </c>
      <c r="Z1381" s="1">
        <v>15</v>
      </c>
      <c r="AA1381" s="1">
        <v>0.44</v>
      </c>
      <c r="AB1381" s="1">
        <v>10</v>
      </c>
      <c r="AC1381" s="1">
        <v>0</v>
      </c>
      <c r="AD1381" s="10">
        <v>1.85</v>
      </c>
      <c r="AE1381" s="1">
        <v>97.850000000000009</v>
      </c>
      <c r="AF1381" s="5"/>
    </row>
    <row r="1382" spans="1:32" ht="15" customHeight="1" x14ac:dyDescent="0.2">
      <c r="A1382" t="s">
        <v>26</v>
      </c>
      <c r="B1382" s="1">
        <v>1991</v>
      </c>
      <c r="C1382" s="1">
        <v>7</v>
      </c>
      <c r="D1382" s="1">
        <v>9</v>
      </c>
      <c r="F1382" s="1"/>
      <c r="G1382" s="1"/>
      <c r="H1382" s="1"/>
      <c r="I1382" s="1"/>
      <c r="J1382" s="1"/>
      <c r="V1382" s="1">
        <v>0</v>
      </c>
      <c r="W1382" s="11">
        <v>0.53645833333333337</v>
      </c>
      <c r="X1382" s="1">
        <v>11.25</v>
      </c>
      <c r="Y1382" s="1">
        <v>1.5454545454545454</v>
      </c>
      <c r="Z1382" s="1">
        <v>15</v>
      </c>
      <c r="AA1382" s="1">
        <v>0.42307692307692307</v>
      </c>
      <c r="AB1382" s="1">
        <v>10</v>
      </c>
      <c r="AC1382" s="1">
        <v>0</v>
      </c>
      <c r="AD1382" s="10">
        <v>1.85</v>
      </c>
      <c r="AE1382" s="1">
        <v>97.850000000000009</v>
      </c>
      <c r="AF1382" s="5"/>
    </row>
    <row r="1383" spans="1:32" ht="15" customHeight="1" x14ac:dyDescent="0.2">
      <c r="A1383" t="s">
        <v>26</v>
      </c>
      <c r="B1383" s="1">
        <v>1992</v>
      </c>
      <c r="C1383" s="1">
        <v>11</v>
      </c>
      <c r="D1383" s="1">
        <v>5</v>
      </c>
      <c r="E1383" s="1"/>
      <c r="F1383">
        <v>1</v>
      </c>
      <c r="G1383">
        <v>1</v>
      </c>
      <c r="H1383">
        <v>0</v>
      </c>
      <c r="I1383">
        <v>1</v>
      </c>
      <c r="J1383">
        <v>2</v>
      </c>
      <c r="P1383">
        <v>1</v>
      </c>
      <c r="T1383">
        <v>1</v>
      </c>
      <c r="V1383" s="1">
        <v>0.44999999999999996</v>
      </c>
      <c r="W1383" s="11">
        <v>0.54249999999999998</v>
      </c>
      <c r="X1383" s="1">
        <v>11.25</v>
      </c>
      <c r="Y1383" s="1">
        <v>1.4166666666666667</v>
      </c>
      <c r="Z1383" s="1">
        <v>12</v>
      </c>
      <c r="AA1383" s="1">
        <v>0.44444444444444442</v>
      </c>
      <c r="AB1383" s="1">
        <v>10</v>
      </c>
      <c r="AC1383" s="1">
        <v>0</v>
      </c>
      <c r="AD1383" s="10">
        <v>1.7727272727272727</v>
      </c>
      <c r="AE1383" s="1">
        <v>95.300000000000011</v>
      </c>
      <c r="AF1383" s="5"/>
    </row>
    <row r="1384" spans="1:32" ht="15" customHeight="1" x14ac:dyDescent="0.2">
      <c r="A1384" t="s">
        <v>26</v>
      </c>
      <c r="B1384" s="1">
        <v>1993</v>
      </c>
      <c r="C1384" s="1">
        <v>9</v>
      </c>
      <c r="D1384" s="1">
        <v>7</v>
      </c>
      <c r="F1384">
        <v>1</v>
      </c>
      <c r="H1384">
        <v>0</v>
      </c>
      <c r="I1384">
        <v>1</v>
      </c>
      <c r="J1384">
        <v>1</v>
      </c>
      <c r="Q1384">
        <v>1</v>
      </c>
      <c r="V1384" s="1">
        <v>0.25</v>
      </c>
      <c r="W1384" s="11">
        <v>0.54326923076923073</v>
      </c>
      <c r="X1384" s="1">
        <v>11.25</v>
      </c>
      <c r="Y1384" s="1">
        <v>1.3076923076923077</v>
      </c>
      <c r="Z1384" s="1">
        <v>12</v>
      </c>
      <c r="AA1384" s="1">
        <v>0.4642857142857143</v>
      </c>
      <c r="AB1384" s="1">
        <v>12</v>
      </c>
      <c r="AC1384" s="1">
        <v>0</v>
      </c>
      <c r="AD1384" s="10">
        <v>1.7391304347826086</v>
      </c>
      <c r="AE1384" s="1">
        <v>97.550000000000011</v>
      </c>
      <c r="AF1384" s="5"/>
    </row>
    <row r="1385" spans="1:32" ht="15" customHeight="1" x14ac:dyDescent="0.2">
      <c r="A1385" t="s">
        <v>26</v>
      </c>
      <c r="B1385" s="1">
        <v>1994</v>
      </c>
      <c r="C1385" s="1">
        <v>12</v>
      </c>
      <c r="D1385" s="1">
        <v>4</v>
      </c>
      <c r="F1385" s="1">
        <v>1</v>
      </c>
      <c r="G1385" s="1">
        <v>1</v>
      </c>
      <c r="H1385" s="1">
        <v>1</v>
      </c>
      <c r="I1385" s="1">
        <v>1</v>
      </c>
      <c r="J1385" s="1">
        <v>3</v>
      </c>
      <c r="L1385">
        <v>1</v>
      </c>
      <c r="Q1385">
        <v>1</v>
      </c>
      <c r="V1385" s="1">
        <v>2.85</v>
      </c>
      <c r="W1385" s="11">
        <v>0.55092592592592593</v>
      </c>
      <c r="X1385" s="1">
        <v>12.5</v>
      </c>
      <c r="Y1385" s="1">
        <v>1.2857142857142858</v>
      </c>
      <c r="Z1385" s="1">
        <v>12</v>
      </c>
      <c r="AA1385" s="1">
        <v>0.48275862068965519</v>
      </c>
      <c r="AB1385" s="1">
        <v>12</v>
      </c>
      <c r="AC1385" s="1">
        <v>0</v>
      </c>
      <c r="AD1385" s="10">
        <v>1.72</v>
      </c>
      <c r="AE1385" s="1">
        <v>101.65</v>
      </c>
      <c r="AF1385" s="5"/>
    </row>
    <row r="1386" spans="1:32" ht="15" customHeight="1" x14ac:dyDescent="0.2">
      <c r="A1386" t="s">
        <v>26</v>
      </c>
      <c r="B1386" s="1">
        <v>1995</v>
      </c>
      <c r="C1386" s="1">
        <v>11</v>
      </c>
      <c r="D1386" s="1">
        <v>5</v>
      </c>
      <c r="E1386" s="1"/>
      <c r="F1386" s="1">
        <v>1</v>
      </c>
      <c r="G1386">
        <v>1</v>
      </c>
      <c r="H1386" s="1">
        <v>2</v>
      </c>
      <c r="I1386" s="1">
        <v>1</v>
      </c>
      <c r="J1386" s="1">
        <v>4</v>
      </c>
      <c r="K1386">
        <v>1</v>
      </c>
      <c r="N1386">
        <v>1</v>
      </c>
      <c r="V1386" s="1">
        <v>5.6</v>
      </c>
      <c r="W1386" s="11">
        <v>0.5558035714285714</v>
      </c>
      <c r="X1386" s="1">
        <v>12.5</v>
      </c>
      <c r="Y1386" s="1">
        <v>1.3333333333333333</v>
      </c>
      <c r="Z1386" s="1">
        <v>12</v>
      </c>
      <c r="AA1386" s="1">
        <v>0.5</v>
      </c>
      <c r="AB1386" s="1">
        <v>15</v>
      </c>
      <c r="AC1386" s="1">
        <v>0</v>
      </c>
      <c r="AD1386" s="10">
        <v>1.7777777777777777</v>
      </c>
      <c r="AE1386" s="1">
        <v>110.25</v>
      </c>
      <c r="AF1386" s="5"/>
    </row>
    <row r="1387" spans="1:32" ht="15" customHeight="1" x14ac:dyDescent="0.2">
      <c r="A1387" t="s">
        <v>26</v>
      </c>
      <c r="B1387" s="1">
        <v>1996</v>
      </c>
      <c r="C1387" s="1">
        <v>10</v>
      </c>
      <c r="D1387" s="1">
        <v>6</v>
      </c>
      <c r="E1387" s="1"/>
      <c r="F1387">
        <v>1</v>
      </c>
      <c r="G1387">
        <v>1</v>
      </c>
      <c r="H1387">
        <v>1</v>
      </c>
      <c r="I1387">
        <v>1</v>
      </c>
      <c r="J1387">
        <v>2</v>
      </c>
      <c r="U1387">
        <v>1</v>
      </c>
      <c r="V1387" s="1">
        <v>0.7</v>
      </c>
      <c r="W1387" s="11">
        <v>0.55818965517241381</v>
      </c>
      <c r="X1387" s="1">
        <v>12.5</v>
      </c>
      <c r="Y1387" s="1">
        <v>1.3125</v>
      </c>
      <c r="Z1387" s="1">
        <v>12</v>
      </c>
      <c r="AA1387" s="1">
        <v>0.5161290322580645</v>
      </c>
      <c r="AB1387" s="1">
        <v>15</v>
      </c>
      <c r="AC1387" s="1">
        <v>0</v>
      </c>
      <c r="AD1387" s="10">
        <v>1.7241379310344827</v>
      </c>
      <c r="AE1387" s="1">
        <v>110.95</v>
      </c>
      <c r="AF1387" s="5"/>
    </row>
    <row r="1388" spans="1:32" ht="15" customHeight="1" x14ac:dyDescent="0.2">
      <c r="A1388" t="s">
        <v>26</v>
      </c>
      <c r="B1388" s="1">
        <v>1997</v>
      </c>
      <c r="C1388" s="1">
        <v>11</v>
      </c>
      <c r="D1388" s="1">
        <v>5</v>
      </c>
      <c r="F1388">
        <v>1</v>
      </c>
      <c r="G1388">
        <v>1</v>
      </c>
      <c r="H1388">
        <v>1</v>
      </c>
      <c r="I1388">
        <v>1</v>
      </c>
      <c r="J1388">
        <v>3</v>
      </c>
      <c r="L1388">
        <v>1</v>
      </c>
      <c r="V1388" s="1">
        <v>2.6</v>
      </c>
      <c r="W1388" s="11">
        <v>0.5625</v>
      </c>
      <c r="X1388" s="1">
        <v>12.5</v>
      </c>
      <c r="Y1388" s="1">
        <v>1.2941176470588236</v>
      </c>
      <c r="Z1388" s="1">
        <v>12</v>
      </c>
      <c r="AA1388" s="1">
        <v>0.53125</v>
      </c>
      <c r="AB1388" s="1">
        <v>15</v>
      </c>
      <c r="AC1388" s="1">
        <v>0</v>
      </c>
      <c r="AD1388" s="10">
        <v>1.7096774193548387</v>
      </c>
      <c r="AE1388" s="1">
        <v>113.55</v>
      </c>
      <c r="AF1388" s="5"/>
    </row>
    <row r="1389" spans="1:32" ht="15" customHeight="1" x14ac:dyDescent="0.2">
      <c r="A1389" t="s">
        <v>26</v>
      </c>
      <c r="B1389" s="1">
        <v>1998</v>
      </c>
      <c r="C1389" s="1">
        <v>7</v>
      </c>
      <c r="D1389" s="1">
        <v>9</v>
      </c>
      <c r="E1389" s="1"/>
      <c r="V1389" s="1">
        <v>0</v>
      </c>
      <c r="W1389" s="11">
        <v>0.55846774193548387</v>
      </c>
      <c r="X1389" s="1">
        <v>12.5</v>
      </c>
      <c r="Y1389" s="1">
        <v>1.2941176470588236</v>
      </c>
      <c r="Z1389" s="1">
        <v>12</v>
      </c>
      <c r="AA1389" s="1">
        <v>0.51515151515151514</v>
      </c>
      <c r="AB1389" s="1">
        <v>15</v>
      </c>
      <c r="AC1389" s="1">
        <v>0</v>
      </c>
      <c r="AD1389" s="10">
        <v>1.7096774193548387</v>
      </c>
      <c r="AE1389" s="1">
        <v>113.55</v>
      </c>
      <c r="AF1389" s="5"/>
    </row>
    <row r="1390" spans="1:32" ht="15" customHeight="1" x14ac:dyDescent="0.2">
      <c r="A1390" t="s">
        <v>26</v>
      </c>
      <c r="B1390" s="1">
        <v>1999</v>
      </c>
      <c r="C1390" s="1">
        <v>6</v>
      </c>
      <c r="D1390" s="1">
        <v>10</v>
      </c>
      <c r="E1390" s="1"/>
      <c r="V1390" s="1">
        <v>0</v>
      </c>
      <c r="W1390" s="11">
        <v>0.552734375</v>
      </c>
      <c r="X1390" s="1">
        <v>12.5</v>
      </c>
      <c r="Y1390" s="1">
        <v>1.2941176470588236</v>
      </c>
      <c r="Z1390" s="1">
        <v>12</v>
      </c>
      <c r="AA1390" s="1">
        <v>0.5</v>
      </c>
      <c r="AB1390" s="1">
        <v>15</v>
      </c>
      <c r="AC1390" s="1">
        <v>0</v>
      </c>
      <c r="AD1390" s="10">
        <v>1.7096774193548387</v>
      </c>
      <c r="AE1390" s="1">
        <v>113.55</v>
      </c>
      <c r="AF1390" s="5"/>
    </row>
    <row r="1391" spans="1:32" ht="15" customHeight="1" x14ac:dyDescent="0.2">
      <c r="A1391" t="s">
        <v>26</v>
      </c>
      <c r="B1391" s="1">
        <v>2000</v>
      </c>
      <c r="C1391" s="1">
        <v>9</v>
      </c>
      <c r="D1391" s="1">
        <v>7</v>
      </c>
      <c r="E1391" s="1"/>
      <c r="F1391" s="1"/>
      <c r="G1391" s="1"/>
      <c r="H1391" s="1"/>
      <c r="I1391" s="1"/>
      <c r="J1391" s="1"/>
      <c r="L1391" s="1"/>
      <c r="O1391" s="1"/>
      <c r="S1391" s="1"/>
      <c r="V1391" s="1">
        <v>0</v>
      </c>
      <c r="W1391" s="11">
        <v>0.55303030303030298</v>
      </c>
      <c r="X1391" s="1">
        <v>12.5</v>
      </c>
      <c r="Y1391" s="1">
        <v>1.2941176470588236</v>
      </c>
      <c r="Z1391" s="1">
        <v>12</v>
      </c>
      <c r="AA1391" s="1">
        <v>0.48571428571428571</v>
      </c>
      <c r="AB1391" s="1">
        <v>12</v>
      </c>
      <c r="AC1391" s="1">
        <v>0</v>
      </c>
      <c r="AD1391" s="10">
        <v>1.7096774193548387</v>
      </c>
      <c r="AE1391" s="1">
        <v>110.55</v>
      </c>
      <c r="AF1391" s="5"/>
    </row>
    <row r="1392" spans="1:32" ht="15" customHeight="1" x14ac:dyDescent="0.2">
      <c r="A1392" t="s">
        <v>26</v>
      </c>
      <c r="B1392" s="1">
        <v>2001</v>
      </c>
      <c r="C1392" s="1">
        <v>13</v>
      </c>
      <c r="D1392" s="1">
        <v>3</v>
      </c>
      <c r="F1392" s="1">
        <v>1</v>
      </c>
      <c r="G1392" s="1">
        <v>1</v>
      </c>
      <c r="H1392" s="1">
        <v>1</v>
      </c>
      <c r="I1392" s="1">
        <v>1</v>
      </c>
      <c r="J1392" s="1">
        <v>3</v>
      </c>
      <c r="L1392" s="1">
        <v>1</v>
      </c>
      <c r="S1392">
        <v>1</v>
      </c>
      <c r="V1392" s="1">
        <v>2.7</v>
      </c>
      <c r="W1392" s="11">
        <v>0.56066176470588236</v>
      </c>
      <c r="X1392" s="1">
        <v>12.5</v>
      </c>
      <c r="Y1392" s="1">
        <v>1.2777777777777777</v>
      </c>
      <c r="Z1392" s="1">
        <v>12</v>
      </c>
      <c r="AA1392" s="1">
        <v>0.5</v>
      </c>
      <c r="AB1392" s="1">
        <v>15</v>
      </c>
      <c r="AC1392" s="1">
        <v>0</v>
      </c>
      <c r="AD1392" s="10">
        <v>1.696969696969697</v>
      </c>
      <c r="AE1392" s="1">
        <v>116.25</v>
      </c>
      <c r="AF1392" s="5"/>
    </row>
    <row r="1393" spans="1:32" ht="15" customHeight="1" x14ac:dyDescent="0.2">
      <c r="A1393" t="s">
        <v>26</v>
      </c>
      <c r="B1393" s="1">
        <v>2002</v>
      </c>
      <c r="C1393" s="1">
        <v>10</v>
      </c>
      <c r="D1393" s="1">
        <v>5</v>
      </c>
      <c r="E1393" s="1">
        <v>1</v>
      </c>
      <c r="F1393" s="1">
        <v>1</v>
      </c>
      <c r="G1393" s="1">
        <v>1</v>
      </c>
      <c r="H1393" s="1">
        <v>1</v>
      </c>
      <c r="I1393" s="1">
        <v>1</v>
      </c>
      <c r="J1393" s="1">
        <v>2</v>
      </c>
      <c r="U1393">
        <v>1</v>
      </c>
      <c r="V1393" s="1">
        <v>0.7</v>
      </c>
      <c r="W1393" s="11">
        <v>0.56339285714285714</v>
      </c>
      <c r="X1393" s="1">
        <v>12.5</v>
      </c>
      <c r="Y1393" s="1">
        <v>1.263157894736842</v>
      </c>
      <c r="Z1393" s="1">
        <v>12</v>
      </c>
      <c r="AA1393" s="1">
        <v>0.51351351351351349</v>
      </c>
      <c r="AB1393" s="1">
        <v>15</v>
      </c>
      <c r="AC1393" s="1">
        <v>0</v>
      </c>
      <c r="AD1393" s="10">
        <v>1.6571428571428573</v>
      </c>
      <c r="AE1393" s="1">
        <v>116.95</v>
      </c>
      <c r="AF1393" s="5"/>
    </row>
    <row r="1394" spans="1:32" ht="15" customHeight="1" x14ac:dyDescent="0.2">
      <c r="A1394" t="s">
        <v>26</v>
      </c>
      <c r="B1394" s="1">
        <v>2003</v>
      </c>
      <c r="C1394" s="1">
        <v>6</v>
      </c>
      <c r="D1394" s="1">
        <v>10</v>
      </c>
      <c r="V1394" s="1">
        <v>0</v>
      </c>
      <c r="W1394" s="11">
        <v>0.55815972222222221</v>
      </c>
      <c r="X1394" s="1">
        <v>12.5</v>
      </c>
      <c r="Y1394" s="1">
        <v>1.263157894736842</v>
      </c>
      <c r="Z1394" s="1">
        <v>12</v>
      </c>
      <c r="AA1394" s="1">
        <v>0.5</v>
      </c>
      <c r="AB1394" s="1">
        <v>15</v>
      </c>
      <c r="AC1394" s="1">
        <v>0</v>
      </c>
      <c r="AD1394" s="10">
        <v>1.6571428571428573</v>
      </c>
      <c r="AE1394" s="1">
        <v>116.95</v>
      </c>
      <c r="AF1394" s="5"/>
    </row>
    <row r="1395" spans="1:32" ht="15" customHeight="1" x14ac:dyDescent="0.2">
      <c r="A1395" t="s">
        <v>26</v>
      </c>
      <c r="B1395" s="1">
        <v>2004</v>
      </c>
      <c r="C1395" s="1">
        <v>15</v>
      </c>
      <c r="D1395" s="1">
        <v>1</v>
      </c>
      <c r="F1395">
        <v>1</v>
      </c>
      <c r="G1395">
        <v>1</v>
      </c>
      <c r="H1395">
        <v>1</v>
      </c>
      <c r="I1395">
        <v>1</v>
      </c>
      <c r="J1395">
        <v>3</v>
      </c>
      <c r="L1395">
        <v>1</v>
      </c>
      <c r="R1395">
        <v>1</v>
      </c>
      <c r="T1395">
        <v>1</v>
      </c>
      <c r="V1395" s="1">
        <v>2.8000000000000003</v>
      </c>
      <c r="W1395" s="11">
        <v>0.56841216216216217</v>
      </c>
      <c r="X1395" s="1">
        <v>12.5</v>
      </c>
      <c r="Y1395" s="1">
        <v>1.25</v>
      </c>
      <c r="Z1395" s="1">
        <v>12</v>
      </c>
      <c r="AA1395" s="1">
        <v>0.51282051282051277</v>
      </c>
      <c r="AB1395" s="1">
        <v>15</v>
      </c>
      <c r="AC1395" s="1">
        <v>0</v>
      </c>
      <c r="AD1395" s="10">
        <v>1.6486486486486487</v>
      </c>
      <c r="AE1395" s="1">
        <v>119.75</v>
      </c>
      <c r="AF1395" s="5"/>
    </row>
    <row r="1396" spans="1:32" ht="15" customHeight="1" x14ac:dyDescent="0.2">
      <c r="A1396" t="s">
        <v>26</v>
      </c>
      <c r="B1396" s="1">
        <v>2005</v>
      </c>
      <c r="C1396" s="1">
        <v>11</v>
      </c>
      <c r="D1396" s="1">
        <v>5</v>
      </c>
      <c r="F1396">
        <v>1</v>
      </c>
      <c r="H1396">
        <v>4</v>
      </c>
      <c r="I1396">
        <v>0</v>
      </c>
      <c r="J1396">
        <v>4</v>
      </c>
      <c r="K1396">
        <v>1</v>
      </c>
      <c r="M1396">
        <v>1</v>
      </c>
      <c r="V1396" s="1">
        <v>13</v>
      </c>
      <c r="W1396" s="11">
        <v>0.57154605263157898</v>
      </c>
      <c r="X1396" s="1">
        <v>12.5</v>
      </c>
      <c r="Y1396" s="1">
        <v>1.3809523809523809</v>
      </c>
      <c r="Z1396" s="1">
        <v>12</v>
      </c>
      <c r="AA1396" s="1">
        <v>0.52500000000000002</v>
      </c>
      <c r="AB1396" s="1">
        <v>15</v>
      </c>
      <c r="AC1396" s="1">
        <v>0</v>
      </c>
      <c r="AD1396" s="10">
        <v>1.736842105263158</v>
      </c>
      <c r="AE1396" s="1">
        <v>132.75</v>
      </c>
      <c r="AF1396" s="5"/>
    </row>
    <row r="1397" spans="1:32" ht="15" customHeight="1" x14ac:dyDescent="0.2">
      <c r="A1397" t="s">
        <v>26</v>
      </c>
      <c r="B1397" s="1">
        <v>2006</v>
      </c>
      <c r="C1397" s="1">
        <v>8</v>
      </c>
      <c r="D1397" s="1">
        <v>8</v>
      </c>
      <c r="V1397" s="1">
        <v>0</v>
      </c>
      <c r="W1397" s="11">
        <v>0.56971153846153844</v>
      </c>
      <c r="X1397" s="1">
        <v>12.5</v>
      </c>
      <c r="Y1397" s="1">
        <v>1.3809523809523809</v>
      </c>
      <c r="Z1397" s="1">
        <v>12</v>
      </c>
      <c r="AA1397" s="1">
        <v>0.51219512195121952</v>
      </c>
      <c r="AB1397" s="1">
        <v>15</v>
      </c>
      <c r="AC1397" s="1">
        <v>0</v>
      </c>
      <c r="AD1397" s="10">
        <v>1.736842105263158</v>
      </c>
      <c r="AE1397" s="1">
        <v>132.75</v>
      </c>
      <c r="AF1397" s="5"/>
    </row>
    <row r="1398" spans="1:32" ht="15" customHeight="1" x14ac:dyDescent="0.2">
      <c r="A1398" t="s">
        <v>26</v>
      </c>
      <c r="B1398" s="1">
        <v>2007</v>
      </c>
      <c r="C1398" s="1">
        <v>10</v>
      </c>
      <c r="D1398" s="1">
        <v>6</v>
      </c>
      <c r="F1398">
        <v>1</v>
      </c>
      <c r="G1398">
        <v>1</v>
      </c>
      <c r="H1398">
        <v>0</v>
      </c>
      <c r="I1398">
        <v>1</v>
      </c>
      <c r="J1398">
        <v>1</v>
      </c>
      <c r="V1398" s="1">
        <v>0.1</v>
      </c>
      <c r="W1398" s="11">
        <v>0.57109374999999996</v>
      </c>
      <c r="X1398" s="1">
        <v>12.5</v>
      </c>
      <c r="Y1398" s="1">
        <v>1.3181818181818181</v>
      </c>
      <c r="Z1398" s="1">
        <v>12</v>
      </c>
      <c r="AA1398" s="1">
        <v>0.52380952380952384</v>
      </c>
      <c r="AB1398" s="1">
        <v>15</v>
      </c>
      <c r="AC1398" s="1">
        <v>0</v>
      </c>
      <c r="AD1398" s="10">
        <v>1.675</v>
      </c>
      <c r="AE1398" s="1">
        <v>132.85</v>
      </c>
      <c r="AF1398" s="5"/>
    </row>
    <row r="1399" spans="1:32" ht="15" customHeight="1" x14ac:dyDescent="0.2">
      <c r="A1399" t="s">
        <v>26</v>
      </c>
      <c r="B1399" s="1">
        <v>2008</v>
      </c>
      <c r="C1399" s="1">
        <v>12</v>
      </c>
      <c r="D1399" s="1">
        <v>4</v>
      </c>
      <c r="F1399">
        <v>1</v>
      </c>
      <c r="G1399">
        <v>1</v>
      </c>
      <c r="H1399">
        <v>3</v>
      </c>
      <c r="I1399">
        <v>0</v>
      </c>
      <c r="J1399">
        <v>4</v>
      </c>
      <c r="K1399">
        <v>1</v>
      </c>
      <c r="M1399">
        <v>1</v>
      </c>
      <c r="Q1399">
        <v>1</v>
      </c>
      <c r="T1399">
        <v>1</v>
      </c>
      <c r="V1399" s="1">
        <v>12.95</v>
      </c>
      <c r="W1399" s="11">
        <v>0.57545731707317072</v>
      </c>
      <c r="X1399" s="1">
        <v>13.75</v>
      </c>
      <c r="Y1399" s="1">
        <v>1.3913043478260869</v>
      </c>
      <c r="Z1399" s="1">
        <v>12</v>
      </c>
      <c r="AA1399" s="1">
        <v>0.53488372093023251</v>
      </c>
      <c r="AB1399" s="1">
        <v>15</v>
      </c>
      <c r="AC1399" s="1">
        <v>0</v>
      </c>
      <c r="AD1399" s="10">
        <v>1.7142857142857142</v>
      </c>
      <c r="AE1399" s="1">
        <v>147.05000000000001</v>
      </c>
      <c r="AF1399" s="5"/>
    </row>
    <row r="1400" spans="1:32" ht="15" customHeight="1" x14ac:dyDescent="0.2">
      <c r="A1400" t="s">
        <v>26</v>
      </c>
      <c r="B1400" s="1">
        <v>2009</v>
      </c>
      <c r="C1400" s="1">
        <v>9</v>
      </c>
      <c r="D1400" s="1">
        <v>7</v>
      </c>
      <c r="V1400" s="1">
        <v>0</v>
      </c>
      <c r="W1400" s="11">
        <v>0.57514880952380953</v>
      </c>
      <c r="X1400" s="1">
        <v>13.75</v>
      </c>
      <c r="Y1400" s="1">
        <v>1.3913043478260869</v>
      </c>
      <c r="Z1400" s="1">
        <v>12</v>
      </c>
      <c r="AA1400" s="1">
        <v>0.52272727272727271</v>
      </c>
      <c r="AB1400" s="1">
        <v>15</v>
      </c>
      <c r="AC1400" s="1">
        <v>0</v>
      </c>
      <c r="AD1400" s="10">
        <v>1.7142857142857142</v>
      </c>
      <c r="AE1400" s="1">
        <v>147.05000000000001</v>
      </c>
      <c r="AF1400" s="5"/>
    </row>
    <row r="1401" spans="1:32" ht="15" customHeight="1" x14ac:dyDescent="0.2">
      <c r="A1401" t="s">
        <v>26</v>
      </c>
      <c r="B1401" s="1">
        <v>2010</v>
      </c>
      <c r="C1401" s="1">
        <v>12</v>
      </c>
      <c r="D1401" s="1">
        <v>4</v>
      </c>
      <c r="F1401">
        <v>1</v>
      </c>
      <c r="G1401">
        <v>1</v>
      </c>
      <c r="H1401">
        <v>2</v>
      </c>
      <c r="I1401">
        <v>1</v>
      </c>
      <c r="J1401">
        <v>4</v>
      </c>
      <c r="K1401">
        <v>1</v>
      </c>
      <c r="N1401">
        <v>1</v>
      </c>
      <c r="Q1401">
        <v>1</v>
      </c>
      <c r="V1401" s="1">
        <v>5.85</v>
      </c>
      <c r="W1401" s="11">
        <v>0.57921511627906974</v>
      </c>
      <c r="X1401" s="1">
        <v>13.75</v>
      </c>
      <c r="Y1401" s="1">
        <v>1.4166666666666667</v>
      </c>
      <c r="Z1401" s="1">
        <v>12</v>
      </c>
      <c r="AA1401" s="1">
        <v>0.53333333333333333</v>
      </c>
      <c r="AB1401" s="1">
        <v>15</v>
      </c>
      <c r="AC1401" s="1">
        <v>0</v>
      </c>
      <c r="AD1401" s="10">
        <v>1.75</v>
      </c>
      <c r="AE1401" s="1">
        <v>152.89999999999998</v>
      </c>
      <c r="AF1401" s="5"/>
    </row>
    <row r="1402" spans="1:32" ht="15" customHeight="1" x14ac:dyDescent="0.2">
      <c r="A1402" t="s">
        <v>26</v>
      </c>
      <c r="B1402" s="1">
        <v>2011</v>
      </c>
      <c r="C1402" s="1">
        <v>12</v>
      </c>
      <c r="D1402" s="1">
        <v>4</v>
      </c>
      <c r="F1402" s="1">
        <v>1</v>
      </c>
      <c r="G1402" s="1"/>
      <c r="H1402" s="1">
        <v>0</v>
      </c>
      <c r="I1402" s="1">
        <v>1</v>
      </c>
      <c r="J1402" s="1">
        <v>1</v>
      </c>
      <c r="K1402" s="1"/>
      <c r="M1402" s="1"/>
      <c r="T1402" s="1"/>
      <c r="V1402" s="1">
        <v>0</v>
      </c>
      <c r="W1402" s="11">
        <v>0.58309659090909094</v>
      </c>
      <c r="X1402" s="1">
        <v>13.75</v>
      </c>
      <c r="Y1402" s="1">
        <v>1.36</v>
      </c>
      <c r="Z1402" s="1">
        <v>12</v>
      </c>
      <c r="AA1402" s="1">
        <v>0.54347826086956519</v>
      </c>
      <c r="AB1402" s="1">
        <v>15</v>
      </c>
      <c r="AC1402" s="1">
        <v>0</v>
      </c>
      <c r="AD1402" s="10">
        <v>1.7333333333333334</v>
      </c>
      <c r="AE1402" s="1">
        <v>152.89999999999998</v>
      </c>
      <c r="AF1402" s="5"/>
    </row>
    <row r="1403" spans="1:32" ht="15" customHeight="1" x14ac:dyDescent="0.2">
      <c r="A1403" t="s">
        <v>26</v>
      </c>
      <c r="B1403" s="1">
        <v>2012</v>
      </c>
      <c r="C1403" s="1">
        <v>8</v>
      </c>
      <c r="D1403" s="1">
        <v>8</v>
      </c>
      <c r="V1403" s="1">
        <v>0</v>
      </c>
      <c r="W1403" s="11">
        <v>0.58125000000000004</v>
      </c>
      <c r="X1403" s="1">
        <v>13.75</v>
      </c>
      <c r="Y1403" s="1">
        <v>1.36</v>
      </c>
      <c r="Z1403" s="1">
        <v>12</v>
      </c>
      <c r="AA1403" s="1">
        <v>0.53191489361702127</v>
      </c>
      <c r="AB1403" s="1">
        <v>15</v>
      </c>
      <c r="AC1403" s="1">
        <v>0</v>
      </c>
      <c r="AD1403" s="10">
        <v>1.7333333333333334</v>
      </c>
      <c r="AE1403" s="1">
        <v>152.89999999999998</v>
      </c>
      <c r="AF1403" s="5"/>
    </row>
    <row r="1404" spans="1:32" ht="15" customHeight="1" x14ac:dyDescent="0.2">
      <c r="A1404" t="s">
        <v>26</v>
      </c>
      <c r="B1404" s="1">
        <v>2013</v>
      </c>
      <c r="C1404" s="1">
        <v>8</v>
      </c>
      <c r="D1404" s="1">
        <v>8</v>
      </c>
      <c r="F1404" s="1"/>
      <c r="G1404" s="1"/>
      <c r="H1404" s="1"/>
      <c r="I1404" s="1"/>
      <c r="J1404" s="1"/>
      <c r="L1404" s="1"/>
      <c r="V1404" s="1">
        <v>0</v>
      </c>
      <c r="W1404" s="11">
        <v>0.57948369565217395</v>
      </c>
      <c r="X1404" s="1">
        <v>13.75</v>
      </c>
      <c r="Y1404" s="1">
        <v>1.36</v>
      </c>
      <c r="Z1404" s="1">
        <v>12</v>
      </c>
      <c r="AA1404" s="1">
        <v>0.52083333333333337</v>
      </c>
      <c r="AB1404" s="1">
        <v>15</v>
      </c>
      <c r="AC1404" s="1">
        <v>0</v>
      </c>
      <c r="AD1404" s="10">
        <v>1.7333333333333334</v>
      </c>
      <c r="AE1404" s="1">
        <v>152.89999999999998</v>
      </c>
      <c r="AF1404" s="5"/>
    </row>
    <row r="1405" spans="1:32" ht="15" customHeight="1" x14ac:dyDescent="0.2">
      <c r="A1405" t="s">
        <v>26</v>
      </c>
      <c r="B1405" s="1">
        <v>2014</v>
      </c>
      <c r="C1405" s="1">
        <v>11</v>
      </c>
      <c r="D1405" s="1">
        <v>5</v>
      </c>
      <c r="F1405" s="1">
        <v>1</v>
      </c>
      <c r="G1405" s="1">
        <v>1</v>
      </c>
      <c r="H1405" s="1">
        <v>0</v>
      </c>
      <c r="I1405" s="1">
        <v>1</v>
      </c>
      <c r="J1405" s="1">
        <v>1</v>
      </c>
      <c r="K1405" s="1"/>
      <c r="M1405" s="1"/>
      <c r="V1405" s="1">
        <v>0.1</v>
      </c>
      <c r="W1405" s="11">
        <v>0.58178191489361697</v>
      </c>
      <c r="X1405" s="1">
        <v>13.75</v>
      </c>
      <c r="Y1405" s="1">
        <v>1.3076923076923077</v>
      </c>
      <c r="Z1405" s="1">
        <v>12</v>
      </c>
      <c r="AA1405" s="1">
        <v>0.53061224489795922</v>
      </c>
      <c r="AB1405" s="1">
        <v>15</v>
      </c>
      <c r="AC1405" s="1">
        <v>0</v>
      </c>
      <c r="AD1405" s="10">
        <v>1.6808510638297873</v>
      </c>
      <c r="AE1405" s="1">
        <v>153</v>
      </c>
      <c r="AF1405" s="5"/>
    </row>
    <row r="1406" spans="1:32" ht="15" customHeight="1" x14ac:dyDescent="0.2">
      <c r="A1406" t="s">
        <v>26</v>
      </c>
      <c r="B1406" s="1">
        <v>2015</v>
      </c>
      <c r="C1406" s="1">
        <v>10</v>
      </c>
      <c r="D1406" s="1">
        <v>6</v>
      </c>
      <c r="F1406" s="1">
        <v>1</v>
      </c>
      <c r="H1406" s="1">
        <v>1</v>
      </c>
      <c r="I1406" s="1">
        <v>1</v>
      </c>
      <c r="J1406" s="1">
        <v>2</v>
      </c>
      <c r="V1406" s="1">
        <v>0.5</v>
      </c>
      <c r="W1406" s="11">
        <v>0.58268229166666663</v>
      </c>
      <c r="X1406" s="1">
        <v>13.75</v>
      </c>
      <c r="Y1406" s="1">
        <v>1.2962962962962963</v>
      </c>
      <c r="Z1406" s="1">
        <v>12</v>
      </c>
      <c r="AA1406" s="1">
        <v>0.54</v>
      </c>
      <c r="AB1406" s="1">
        <v>15</v>
      </c>
      <c r="AC1406" s="1">
        <v>0</v>
      </c>
      <c r="AD1406" s="10">
        <v>1.6875</v>
      </c>
      <c r="AE1406" s="1">
        <v>153.5</v>
      </c>
      <c r="AF1406" s="5"/>
    </row>
    <row r="1407" spans="1:32" ht="15" customHeight="1" x14ac:dyDescent="0.2">
      <c r="A1407" t="s">
        <v>26</v>
      </c>
      <c r="B1407" s="1">
        <v>2016</v>
      </c>
      <c r="C1407" s="1">
        <v>11</v>
      </c>
      <c r="D1407" s="1">
        <v>5</v>
      </c>
      <c r="E1407" s="1"/>
      <c r="F1407" s="1">
        <v>1</v>
      </c>
      <c r="G1407" s="1">
        <v>1</v>
      </c>
      <c r="H1407" s="1">
        <v>2</v>
      </c>
      <c r="I1407" s="1">
        <v>1</v>
      </c>
      <c r="J1407" s="1">
        <v>3</v>
      </c>
      <c r="U1407" s="1"/>
      <c r="V1407" s="1">
        <v>1.1000000000000001</v>
      </c>
      <c r="W1407" s="11">
        <v>0.5848214285714286</v>
      </c>
      <c r="X1407" s="1">
        <v>13.75</v>
      </c>
      <c r="Y1407" s="1">
        <v>1.3214285714285714</v>
      </c>
      <c r="Z1407" s="1">
        <v>12</v>
      </c>
      <c r="AA1407" s="1">
        <v>0.5490196078431373</v>
      </c>
      <c r="AB1407" s="1">
        <v>15</v>
      </c>
      <c r="AC1407" s="1">
        <v>0</v>
      </c>
      <c r="AD1407" s="10">
        <v>1.68</v>
      </c>
      <c r="AE1407" s="1">
        <v>154.59999999999997</v>
      </c>
      <c r="AF1407" s="5"/>
    </row>
    <row r="1408" spans="1:32" ht="15" customHeight="1" x14ac:dyDescent="0.2">
      <c r="A1408" t="s">
        <v>26</v>
      </c>
      <c r="B1408" s="1">
        <v>2017</v>
      </c>
      <c r="C1408" s="1">
        <v>13</v>
      </c>
      <c r="D1408" s="1">
        <v>3</v>
      </c>
      <c r="F1408" s="1">
        <v>1</v>
      </c>
      <c r="G1408" s="1">
        <v>1</v>
      </c>
      <c r="H1408" s="1">
        <v>0</v>
      </c>
      <c r="I1408" s="1">
        <v>1</v>
      </c>
      <c r="J1408" s="1">
        <v>2</v>
      </c>
      <c r="P1408" s="1"/>
      <c r="V1408" s="1">
        <v>0.1</v>
      </c>
      <c r="W1408" s="11">
        <v>0.58937499999999998</v>
      </c>
      <c r="X1408" s="1">
        <v>13.75</v>
      </c>
      <c r="Y1408" s="1">
        <v>1.2758620689655173</v>
      </c>
      <c r="Z1408" s="1">
        <v>12</v>
      </c>
      <c r="AA1408" s="1">
        <v>0.55769230769230771</v>
      </c>
      <c r="AB1408" s="1">
        <v>17.5</v>
      </c>
      <c r="AC1408" s="1">
        <v>0</v>
      </c>
      <c r="AD1408" s="10">
        <v>1.6538461538461537</v>
      </c>
      <c r="AE1408" s="1">
        <v>157.19999999999999</v>
      </c>
      <c r="AF1408" s="5"/>
    </row>
    <row r="1409" spans="1:32" ht="15" customHeight="1" x14ac:dyDescent="0.2">
      <c r="A1409" t="s">
        <v>26</v>
      </c>
      <c r="B1409" s="1">
        <v>2018</v>
      </c>
      <c r="C1409" s="1">
        <v>9</v>
      </c>
      <c r="D1409" s="1">
        <v>6</v>
      </c>
      <c r="E1409">
        <v>1</v>
      </c>
      <c r="F1409" s="1"/>
      <c r="G1409" s="1"/>
      <c r="H1409" s="1"/>
      <c r="I1409" s="1"/>
      <c r="J1409" s="1"/>
      <c r="K1409" s="1"/>
      <c r="M1409" s="1"/>
      <c r="P1409" s="1"/>
      <c r="V1409" s="1">
        <v>0</v>
      </c>
      <c r="W1409" s="11">
        <v>0.58946078431372551</v>
      </c>
      <c r="X1409" s="1">
        <v>13.75</v>
      </c>
      <c r="Y1409" s="1">
        <v>1.2758620689655173</v>
      </c>
      <c r="Z1409" s="1">
        <v>12</v>
      </c>
      <c r="AA1409" s="1">
        <v>0.54716981132075471</v>
      </c>
      <c r="AB1409" s="1">
        <v>15</v>
      </c>
      <c r="AC1409" s="1">
        <v>0</v>
      </c>
      <c r="AD1409" s="10">
        <v>1.6538461538461537</v>
      </c>
      <c r="AE1409" s="1">
        <v>154.69999999999999</v>
      </c>
      <c r="AF1409" s="5"/>
    </row>
    <row r="1410" spans="1:32" ht="15" customHeight="1" x14ac:dyDescent="0.2">
      <c r="A1410" t="s">
        <v>26</v>
      </c>
      <c r="B1410" s="1">
        <v>2019</v>
      </c>
      <c r="C1410" s="1">
        <v>8</v>
      </c>
      <c r="D1410" s="1">
        <v>8</v>
      </c>
      <c r="F1410" s="1"/>
      <c r="G1410" s="1"/>
      <c r="H1410" s="1"/>
      <c r="I1410" s="1"/>
      <c r="J1410" s="1"/>
      <c r="K1410" s="1"/>
      <c r="M1410" s="1"/>
      <c r="O1410" s="1"/>
      <c r="P1410" s="1"/>
      <c r="V1410" s="1">
        <v>0</v>
      </c>
      <c r="W1410" s="11">
        <v>0.58774038461538458</v>
      </c>
      <c r="X1410" s="1">
        <v>13.75</v>
      </c>
      <c r="Y1410" s="1">
        <v>1.2758620689655173</v>
      </c>
      <c r="Z1410" s="1">
        <v>12</v>
      </c>
      <c r="AA1410" s="1">
        <v>0.53703703703703709</v>
      </c>
      <c r="AB1410" s="1">
        <v>15</v>
      </c>
      <c r="AC1410" s="1">
        <v>0</v>
      </c>
      <c r="AD1410" s="10">
        <v>1.6538461538461537</v>
      </c>
      <c r="AE1410" s="1">
        <v>154.69999999999999</v>
      </c>
      <c r="AF1410" s="5"/>
    </row>
    <row r="1411" spans="1:32" ht="15" customHeight="1" x14ac:dyDescent="0.2">
      <c r="A1411" t="s">
        <v>26</v>
      </c>
      <c r="B1411" s="1">
        <v>2020</v>
      </c>
      <c r="C1411" s="1">
        <v>12</v>
      </c>
      <c r="D1411" s="1">
        <v>4</v>
      </c>
      <c r="F1411" s="1">
        <v>1</v>
      </c>
      <c r="G1411" s="1">
        <v>1</v>
      </c>
      <c r="H1411" s="1">
        <v>0</v>
      </c>
      <c r="I1411" s="1">
        <v>1</v>
      </c>
      <c r="J1411" s="1">
        <v>1</v>
      </c>
      <c r="L1411" s="1"/>
      <c r="O1411" s="1"/>
      <c r="V1411" s="1">
        <v>0.1</v>
      </c>
      <c r="W1411" s="11">
        <v>0.59080188679245282</v>
      </c>
      <c r="X1411" s="1">
        <v>13.75</v>
      </c>
      <c r="Y1411" s="1">
        <v>1.2333333333333334</v>
      </c>
      <c r="Z1411" s="1">
        <v>10</v>
      </c>
      <c r="AA1411" s="1">
        <v>0.54545454545454541</v>
      </c>
      <c r="AB1411" s="1">
        <v>15</v>
      </c>
      <c r="AC1411" s="1">
        <v>0</v>
      </c>
      <c r="AD1411" s="10">
        <v>1.6111111111111112</v>
      </c>
      <c r="AE1411" s="1">
        <v>152.79999999999995</v>
      </c>
      <c r="AF1411" s="5"/>
    </row>
    <row r="1412" spans="1:32" ht="15" customHeight="1" x14ac:dyDescent="0.2">
      <c r="A1412" t="s">
        <v>26</v>
      </c>
      <c r="B1412" s="1">
        <v>2021</v>
      </c>
      <c r="C1412" s="1">
        <v>9</v>
      </c>
      <c r="D1412" s="1">
        <v>7</v>
      </c>
      <c r="E1412">
        <v>1</v>
      </c>
      <c r="F1412">
        <v>1</v>
      </c>
      <c r="H1412">
        <v>0</v>
      </c>
      <c r="I1412">
        <v>1</v>
      </c>
      <c r="J1412">
        <v>1</v>
      </c>
      <c r="V1412" s="1">
        <v>0</v>
      </c>
      <c r="W1412" s="11">
        <v>0.59017341040462423</v>
      </c>
      <c r="X1412" s="1">
        <v>13.75</v>
      </c>
      <c r="Y1412" s="1">
        <v>1.1935483870967742</v>
      </c>
      <c r="Z1412" s="1">
        <v>10</v>
      </c>
      <c r="AA1412" s="1">
        <v>0.5535714285714286</v>
      </c>
      <c r="AB1412" s="1">
        <v>17.5</v>
      </c>
      <c r="AC1412" s="1">
        <v>0</v>
      </c>
      <c r="AD1412" s="10">
        <v>1.6</v>
      </c>
      <c r="AE1412" s="1">
        <v>155.29999999999995</v>
      </c>
      <c r="AF1412" s="5"/>
    </row>
    <row r="1413" spans="1:32" ht="15" customHeight="1" x14ac:dyDescent="0.2">
      <c r="A1413" t="s">
        <v>26</v>
      </c>
      <c r="B1413" s="1">
        <v>2022</v>
      </c>
      <c r="C1413" s="1">
        <v>9</v>
      </c>
      <c r="D1413" s="1">
        <v>8</v>
      </c>
      <c r="F1413" s="1"/>
      <c r="G1413" s="1"/>
      <c r="H1413" s="1"/>
      <c r="I1413" s="1"/>
      <c r="J1413" s="1"/>
      <c r="L1413" s="1"/>
      <c r="O1413" s="1"/>
      <c r="P1413" s="1"/>
      <c r="V1413" s="1">
        <v>0</v>
      </c>
      <c r="W1413" s="11">
        <v>0.58900226757369611</v>
      </c>
      <c r="X1413" s="1">
        <v>13.75</v>
      </c>
      <c r="Y1413" s="1">
        <v>1.1935483870967742</v>
      </c>
      <c r="Z1413" s="1">
        <v>10</v>
      </c>
      <c r="AA1413" s="1">
        <v>0.54385964912280704</v>
      </c>
      <c r="AB1413" s="1">
        <v>15</v>
      </c>
      <c r="AC1413" s="1">
        <v>0</v>
      </c>
      <c r="AD1413" s="10">
        <v>1.6</v>
      </c>
      <c r="AE1413" s="1">
        <v>152.79999999999995</v>
      </c>
      <c r="AF1413" s="5"/>
    </row>
    <row r="1414" spans="1:32" ht="15" customHeight="1" x14ac:dyDescent="0.2">
      <c r="A1414" t="s">
        <v>27</v>
      </c>
      <c r="B1414" s="1">
        <v>1966</v>
      </c>
      <c r="C1414" s="1">
        <v>6</v>
      </c>
      <c r="D1414" s="1">
        <v>6</v>
      </c>
      <c r="E1414">
        <v>2</v>
      </c>
      <c r="F1414" s="1"/>
      <c r="G1414" s="1"/>
      <c r="H1414" s="1"/>
      <c r="I1414" s="1"/>
      <c r="J1414" s="1"/>
      <c r="L1414" s="1"/>
      <c r="P1414" s="1"/>
      <c r="S1414" s="1"/>
      <c r="V1414" s="1">
        <v>0</v>
      </c>
      <c r="W1414" s="11">
        <v>0.5</v>
      </c>
      <c r="X1414" s="1">
        <v>10</v>
      </c>
      <c r="Y1414" s="1">
        <v>0</v>
      </c>
      <c r="Z1414" s="1">
        <v>0</v>
      </c>
      <c r="AA1414" s="1">
        <v>0</v>
      </c>
      <c r="AB1414" s="1">
        <v>0</v>
      </c>
      <c r="AC1414" s="1">
        <v>0</v>
      </c>
      <c r="AD1414" s="10">
        <v>0</v>
      </c>
      <c r="AE1414" s="1">
        <v>10</v>
      </c>
      <c r="AF1414" s="5"/>
    </row>
    <row r="1415" spans="1:32" ht="15" customHeight="1" x14ac:dyDescent="0.2">
      <c r="A1415" t="s">
        <v>27</v>
      </c>
      <c r="B1415" s="1">
        <v>1967</v>
      </c>
      <c r="C1415" s="1">
        <v>7</v>
      </c>
      <c r="D1415" s="1">
        <v>7</v>
      </c>
      <c r="F1415" s="1"/>
      <c r="G1415" s="1"/>
      <c r="H1415" s="1"/>
      <c r="I1415" s="1"/>
      <c r="J1415" s="1"/>
      <c r="K1415" s="1"/>
      <c r="M1415" s="1"/>
      <c r="O1415" s="1"/>
      <c r="Q1415" s="1"/>
      <c r="V1415" s="1">
        <v>0</v>
      </c>
      <c r="W1415" s="11">
        <v>0.5</v>
      </c>
      <c r="X1415" s="1">
        <v>10</v>
      </c>
      <c r="Y1415" s="1">
        <v>0</v>
      </c>
      <c r="Z1415" s="1">
        <v>0</v>
      </c>
      <c r="AA1415" s="1">
        <v>0</v>
      </c>
      <c r="AB1415" s="1">
        <v>0</v>
      </c>
      <c r="AC1415" s="1">
        <v>0</v>
      </c>
      <c r="AD1415" s="10">
        <v>0</v>
      </c>
      <c r="AE1415" s="1">
        <v>10</v>
      </c>
      <c r="AF1415" s="5"/>
    </row>
    <row r="1416" spans="1:32" ht="15" customHeight="1" x14ac:dyDescent="0.2">
      <c r="A1416" t="s">
        <v>27</v>
      </c>
      <c r="B1416" s="1">
        <v>1968</v>
      </c>
      <c r="C1416" s="1">
        <v>7</v>
      </c>
      <c r="D1416" s="1">
        <v>6</v>
      </c>
      <c r="E1416">
        <v>1</v>
      </c>
      <c r="F1416" s="1"/>
      <c r="G1416" s="1"/>
      <c r="H1416" s="1"/>
      <c r="I1416" s="1"/>
      <c r="J1416" s="1"/>
      <c r="V1416" s="1">
        <v>0</v>
      </c>
      <c r="W1416" s="11">
        <v>0.51190476190476186</v>
      </c>
      <c r="X1416" s="1">
        <v>10</v>
      </c>
      <c r="Y1416" s="1">
        <v>0</v>
      </c>
      <c r="Z1416" s="1">
        <v>0</v>
      </c>
      <c r="AA1416" s="1">
        <v>0</v>
      </c>
      <c r="AB1416" s="1">
        <v>0</v>
      </c>
      <c r="AC1416" s="1">
        <v>0</v>
      </c>
      <c r="AD1416" s="10">
        <v>0</v>
      </c>
      <c r="AE1416" s="1">
        <v>10</v>
      </c>
      <c r="AF1416" s="5"/>
    </row>
    <row r="1417" spans="1:32" ht="15" customHeight="1" x14ac:dyDescent="0.2">
      <c r="A1417" t="s">
        <v>27</v>
      </c>
      <c r="B1417" s="1">
        <v>1969</v>
      </c>
      <c r="C1417" s="1">
        <v>4</v>
      </c>
      <c r="D1417" s="1">
        <v>8</v>
      </c>
      <c r="E1417">
        <v>2</v>
      </c>
      <c r="F1417" s="1"/>
      <c r="H1417" s="1"/>
      <c r="I1417" s="1"/>
      <c r="J1417" s="1"/>
      <c r="V1417" s="1">
        <v>0</v>
      </c>
      <c r="W1417" s="11">
        <v>0.4732142857142857</v>
      </c>
      <c r="X1417" s="1">
        <v>4</v>
      </c>
      <c r="Y1417" s="1">
        <v>0</v>
      </c>
      <c r="Z1417" s="1">
        <v>0</v>
      </c>
      <c r="AA1417" s="1">
        <v>0</v>
      </c>
      <c r="AB1417" s="1">
        <v>0</v>
      </c>
      <c r="AC1417" s="1">
        <v>0</v>
      </c>
      <c r="AD1417" s="10">
        <v>0</v>
      </c>
      <c r="AE1417" s="1">
        <v>4</v>
      </c>
      <c r="AF1417" s="5"/>
    </row>
    <row r="1418" spans="1:32" ht="15" customHeight="1" x14ac:dyDescent="0.2">
      <c r="A1418" t="s">
        <v>27</v>
      </c>
      <c r="B1418" s="1">
        <v>1970</v>
      </c>
      <c r="C1418" s="1">
        <v>10</v>
      </c>
      <c r="D1418" s="1">
        <v>3</v>
      </c>
      <c r="E1418">
        <v>1</v>
      </c>
      <c r="F1418" s="1">
        <v>1</v>
      </c>
      <c r="G1418" s="1">
        <v>1</v>
      </c>
      <c r="H1418" s="1">
        <v>1</v>
      </c>
      <c r="I1418" s="1">
        <v>1</v>
      </c>
      <c r="J1418" s="1">
        <v>3</v>
      </c>
      <c r="L1418" s="1">
        <v>1</v>
      </c>
      <c r="O1418">
        <v>1</v>
      </c>
      <c r="Q1418" s="1"/>
      <c r="S1418">
        <v>1</v>
      </c>
      <c r="V1418" s="1">
        <v>3.2</v>
      </c>
      <c r="W1418" s="11">
        <v>0.52857142857142858</v>
      </c>
      <c r="X1418" s="1">
        <v>11.25</v>
      </c>
      <c r="Y1418" s="1">
        <v>1</v>
      </c>
      <c r="Z1418" s="1">
        <v>10</v>
      </c>
      <c r="AA1418" s="1">
        <v>0.2</v>
      </c>
      <c r="AB1418" s="1">
        <v>1</v>
      </c>
      <c r="AC1418" s="1">
        <v>0</v>
      </c>
      <c r="AD1418" s="10">
        <v>1.5</v>
      </c>
      <c r="AE1418" s="1">
        <v>25.45</v>
      </c>
      <c r="AF1418" s="5"/>
    </row>
    <row r="1419" spans="1:32" ht="15" customHeight="1" x14ac:dyDescent="0.2">
      <c r="A1419" t="s">
        <v>27</v>
      </c>
      <c r="B1419" s="1">
        <v>1971</v>
      </c>
      <c r="C1419" s="1">
        <v>9</v>
      </c>
      <c r="D1419" s="1">
        <v>5</v>
      </c>
      <c r="F1419" s="1">
        <v>1</v>
      </c>
      <c r="G1419">
        <v>1</v>
      </c>
      <c r="H1419" s="1">
        <v>1</v>
      </c>
      <c r="I1419" s="1">
        <v>1</v>
      </c>
      <c r="J1419" s="1">
        <v>3</v>
      </c>
      <c r="L1419">
        <v>1</v>
      </c>
      <c r="V1419" s="1">
        <v>2.6</v>
      </c>
      <c r="W1419" s="11">
        <v>0.54761904761904767</v>
      </c>
      <c r="X1419" s="1">
        <v>11.25</v>
      </c>
      <c r="Y1419" s="1">
        <v>1</v>
      </c>
      <c r="Z1419" s="1">
        <v>10</v>
      </c>
      <c r="AA1419" s="1">
        <v>0.33333333333333331</v>
      </c>
      <c r="AB1419" s="1">
        <v>3</v>
      </c>
      <c r="AC1419" s="1">
        <v>0</v>
      </c>
      <c r="AD1419" s="10">
        <v>1.5</v>
      </c>
      <c r="AE1419" s="1">
        <v>30.05</v>
      </c>
      <c r="AF1419" s="5"/>
    </row>
    <row r="1420" spans="1:32" ht="15" customHeight="1" x14ac:dyDescent="0.2">
      <c r="A1420" t="s">
        <v>27</v>
      </c>
      <c r="B1420" s="1">
        <v>1972</v>
      </c>
      <c r="C1420" s="1">
        <v>8</v>
      </c>
      <c r="D1420" s="1">
        <v>5</v>
      </c>
      <c r="E1420">
        <v>1</v>
      </c>
      <c r="F1420">
        <v>1</v>
      </c>
      <c r="G1420">
        <v>1</v>
      </c>
      <c r="H1420">
        <v>0</v>
      </c>
      <c r="I1420">
        <v>1</v>
      </c>
      <c r="J1420">
        <v>2</v>
      </c>
      <c r="U1420" s="1"/>
      <c r="V1420" s="1">
        <v>0.1</v>
      </c>
      <c r="W1420" s="11">
        <v>0.55612244897959184</v>
      </c>
      <c r="X1420" s="1">
        <v>12.5</v>
      </c>
      <c r="Y1420" s="1">
        <v>0.66666666666666663</v>
      </c>
      <c r="Z1420" s="1">
        <v>4</v>
      </c>
      <c r="AA1420" s="1">
        <v>0.42857142857142855</v>
      </c>
      <c r="AB1420" s="1">
        <v>10</v>
      </c>
      <c r="AC1420" s="1">
        <v>0</v>
      </c>
      <c r="AD1420" s="10">
        <v>1.3333333333333333</v>
      </c>
      <c r="AE1420" s="1">
        <v>32.4</v>
      </c>
      <c r="AF1420" s="5"/>
    </row>
    <row r="1421" spans="1:32" ht="15" customHeight="1" x14ac:dyDescent="0.2">
      <c r="A1421" t="s">
        <v>27</v>
      </c>
      <c r="B1421" s="1">
        <v>1973</v>
      </c>
      <c r="C1421" s="1">
        <v>5</v>
      </c>
      <c r="D1421" s="1">
        <v>9</v>
      </c>
      <c r="V1421" s="1">
        <v>0</v>
      </c>
      <c r="W1421" s="11">
        <v>0.53125</v>
      </c>
      <c r="X1421" s="1">
        <v>11.25</v>
      </c>
      <c r="Y1421" s="1">
        <v>0.66666666666666663</v>
      </c>
      <c r="Z1421" s="1">
        <v>4</v>
      </c>
      <c r="AA1421" s="1">
        <v>0.375</v>
      </c>
      <c r="AB1421" s="1">
        <v>7</v>
      </c>
      <c r="AC1421" s="1">
        <v>0</v>
      </c>
      <c r="AD1421" s="10">
        <v>1.3333333333333333</v>
      </c>
      <c r="AE1421" s="1">
        <v>28.15</v>
      </c>
      <c r="AF1421" s="5"/>
    </row>
    <row r="1422" spans="1:32" ht="15" customHeight="1" x14ac:dyDescent="0.2">
      <c r="A1422" t="s">
        <v>27</v>
      </c>
      <c r="B1422" s="1">
        <v>1974</v>
      </c>
      <c r="C1422" s="1">
        <v>6</v>
      </c>
      <c r="D1422" s="1">
        <v>8</v>
      </c>
      <c r="F1422" s="1"/>
      <c r="H1422" s="1"/>
      <c r="I1422" s="1"/>
      <c r="J1422" s="1"/>
      <c r="U1422" s="1"/>
      <c r="V1422" s="1">
        <v>0</v>
      </c>
      <c r="W1422" s="11">
        <v>0.51984126984126988</v>
      </c>
      <c r="X1422" s="1">
        <v>10</v>
      </c>
      <c r="Y1422" s="1">
        <v>0.66666666666666663</v>
      </c>
      <c r="Z1422" s="1">
        <v>4</v>
      </c>
      <c r="AA1422" s="1">
        <v>0.33333333333333331</v>
      </c>
      <c r="AB1422" s="1">
        <v>3</v>
      </c>
      <c r="AC1422" s="1">
        <v>0</v>
      </c>
      <c r="AD1422" s="10">
        <v>1.3333333333333333</v>
      </c>
      <c r="AE1422" s="1">
        <v>22.9</v>
      </c>
      <c r="AF1422" s="5"/>
    </row>
    <row r="1423" spans="1:32" ht="15" customHeight="1" x14ac:dyDescent="0.2">
      <c r="A1423" t="s">
        <v>27</v>
      </c>
      <c r="B1423" s="1">
        <v>1975</v>
      </c>
      <c r="C1423" s="1">
        <v>5</v>
      </c>
      <c r="D1423" s="1">
        <v>9</v>
      </c>
      <c r="F1423" s="1"/>
      <c r="G1423" s="1"/>
      <c r="H1423" s="1"/>
      <c r="I1423" s="1"/>
      <c r="J1423" s="1"/>
      <c r="V1423" s="1">
        <v>0</v>
      </c>
      <c r="W1423" s="11">
        <v>0.50357142857142856</v>
      </c>
      <c r="X1423" s="1">
        <v>10</v>
      </c>
      <c r="Y1423" s="1">
        <v>0.66666666666666663</v>
      </c>
      <c r="Z1423" s="1">
        <v>4</v>
      </c>
      <c r="AA1423" s="1">
        <v>0.3</v>
      </c>
      <c r="AB1423" s="1">
        <v>3</v>
      </c>
      <c r="AC1423" s="1">
        <v>0</v>
      </c>
      <c r="AD1423" s="10">
        <v>1.3333333333333333</v>
      </c>
      <c r="AE1423" s="1">
        <v>22.9</v>
      </c>
      <c r="AF1423" s="5"/>
    </row>
    <row r="1424" spans="1:32" ht="15" customHeight="1" x14ac:dyDescent="0.2">
      <c r="A1424" t="s">
        <v>27</v>
      </c>
      <c r="B1424" s="1">
        <v>1976</v>
      </c>
      <c r="C1424" s="1">
        <v>8</v>
      </c>
      <c r="D1424" s="1">
        <v>6</v>
      </c>
      <c r="V1424" s="1">
        <v>0</v>
      </c>
      <c r="W1424" s="11">
        <v>0.50974025974025972</v>
      </c>
      <c r="X1424" s="1">
        <v>10</v>
      </c>
      <c r="Y1424" s="1">
        <v>0.66666666666666663</v>
      </c>
      <c r="Z1424" s="1">
        <v>4</v>
      </c>
      <c r="AA1424" s="1">
        <v>0.27272727272727271</v>
      </c>
      <c r="AB1424" s="1">
        <v>3</v>
      </c>
      <c r="AC1424" s="1">
        <v>0</v>
      </c>
      <c r="AD1424" s="10">
        <v>1.3333333333333333</v>
      </c>
      <c r="AE1424" s="1">
        <v>22.9</v>
      </c>
      <c r="AF1424" s="5"/>
    </row>
    <row r="1425" spans="1:32" ht="15" customHeight="1" x14ac:dyDescent="0.2">
      <c r="A1425" t="s">
        <v>27</v>
      </c>
      <c r="B1425" s="1">
        <v>1977</v>
      </c>
      <c r="C1425" s="1">
        <v>5</v>
      </c>
      <c r="D1425" s="1">
        <v>9</v>
      </c>
      <c r="V1425" s="1">
        <v>0</v>
      </c>
      <c r="W1425" s="11">
        <v>0.49702380952380953</v>
      </c>
      <c r="X1425" s="1">
        <v>5</v>
      </c>
      <c r="Y1425" s="1">
        <v>0.66666666666666663</v>
      </c>
      <c r="Z1425" s="1">
        <v>4</v>
      </c>
      <c r="AA1425" s="1">
        <v>0.25</v>
      </c>
      <c r="AB1425" s="1">
        <v>3</v>
      </c>
      <c r="AC1425" s="1">
        <v>0</v>
      </c>
      <c r="AD1425" s="10">
        <v>1.3333333333333333</v>
      </c>
      <c r="AE1425" s="1">
        <v>17.899999999999999</v>
      </c>
      <c r="AF1425" s="5"/>
    </row>
    <row r="1426" spans="1:32" ht="15" customHeight="1" x14ac:dyDescent="0.2">
      <c r="A1426" t="s">
        <v>27</v>
      </c>
      <c r="B1426" s="1">
        <v>1978</v>
      </c>
      <c r="C1426" s="1">
        <v>2</v>
      </c>
      <c r="D1426" s="1">
        <v>14</v>
      </c>
      <c r="V1426" s="1">
        <v>0</v>
      </c>
      <c r="W1426" s="11">
        <v>0.46467391304347827</v>
      </c>
      <c r="X1426" s="1">
        <v>4</v>
      </c>
      <c r="Y1426" s="1">
        <v>0.66666666666666663</v>
      </c>
      <c r="Z1426" s="1">
        <v>4</v>
      </c>
      <c r="AA1426" s="1">
        <v>0.23076923076923078</v>
      </c>
      <c r="AB1426" s="1">
        <v>1</v>
      </c>
      <c r="AC1426" s="1">
        <v>0</v>
      </c>
      <c r="AD1426" s="10">
        <v>1.3333333333333333</v>
      </c>
      <c r="AE1426" s="1">
        <v>14.9</v>
      </c>
      <c r="AF1426" s="5"/>
    </row>
    <row r="1427" spans="1:32" ht="15" customHeight="1" x14ac:dyDescent="0.2">
      <c r="A1427" t="s">
        <v>27</v>
      </c>
      <c r="B1427" s="1">
        <v>1979</v>
      </c>
      <c r="C1427" s="1">
        <v>2</v>
      </c>
      <c r="D1427" s="1">
        <v>14</v>
      </c>
      <c r="V1427" s="1">
        <v>0</v>
      </c>
      <c r="W1427" s="11">
        <v>0.4375</v>
      </c>
      <c r="X1427" s="1">
        <v>1</v>
      </c>
      <c r="Y1427" s="1">
        <v>0.66666666666666663</v>
      </c>
      <c r="Z1427" s="1">
        <v>4</v>
      </c>
      <c r="AA1427" s="1">
        <v>0.21428571428571427</v>
      </c>
      <c r="AB1427" s="1">
        <v>1</v>
      </c>
      <c r="AC1427" s="1">
        <v>0</v>
      </c>
      <c r="AD1427" s="10">
        <v>1.3333333333333333</v>
      </c>
      <c r="AE1427" s="1">
        <v>11.9</v>
      </c>
      <c r="AF1427" s="5"/>
    </row>
    <row r="1428" spans="1:32" ht="15" customHeight="1" x14ac:dyDescent="0.2">
      <c r="A1428" t="s">
        <v>27</v>
      </c>
      <c r="B1428" s="1">
        <v>1980</v>
      </c>
      <c r="C1428" s="1">
        <v>6</v>
      </c>
      <c r="D1428" s="1">
        <v>10</v>
      </c>
      <c r="S1428" s="1"/>
      <c r="V1428" s="1">
        <v>0</v>
      </c>
      <c r="W1428" s="11">
        <v>0.43287037037037035</v>
      </c>
      <c r="X1428" s="1">
        <v>1</v>
      </c>
      <c r="Y1428" s="1">
        <v>0.66666666666666663</v>
      </c>
      <c r="Z1428" s="1">
        <v>4</v>
      </c>
      <c r="AA1428" s="1">
        <v>0.2</v>
      </c>
      <c r="AB1428" s="1">
        <v>1</v>
      </c>
      <c r="AC1428" s="1">
        <v>0</v>
      </c>
      <c r="AD1428" s="10">
        <v>1.3333333333333333</v>
      </c>
      <c r="AE1428" s="1">
        <v>11.9</v>
      </c>
      <c r="AF1428" s="5"/>
    </row>
    <row r="1429" spans="1:32" ht="15" customHeight="1" x14ac:dyDescent="0.2">
      <c r="A1429" t="s">
        <v>27</v>
      </c>
      <c r="B1429" s="1">
        <v>1981</v>
      </c>
      <c r="C1429" s="1">
        <v>13</v>
      </c>
      <c r="D1429" s="1">
        <v>3</v>
      </c>
      <c r="F1429">
        <v>1</v>
      </c>
      <c r="G1429">
        <v>1</v>
      </c>
      <c r="H1429">
        <v>3</v>
      </c>
      <c r="I1429">
        <v>0</v>
      </c>
      <c r="J1429">
        <v>4</v>
      </c>
      <c r="K1429">
        <v>1</v>
      </c>
      <c r="M1429">
        <v>1</v>
      </c>
      <c r="T1429">
        <v>1</v>
      </c>
      <c r="V1429" s="1">
        <v>12.7</v>
      </c>
      <c r="W1429" s="11">
        <v>0.45905172413793105</v>
      </c>
      <c r="X1429" s="1">
        <v>4</v>
      </c>
      <c r="Y1429" s="1">
        <v>1.25</v>
      </c>
      <c r="Z1429" s="1">
        <v>12</v>
      </c>
      <c r="AA1429" s="1">
        <v>0.25</v>
      </c>
      <c r="AB1429" s="1">
        <v>3</v>
      </c>
      <c r="AC1429" s="1">
        <v>0</v>
      </c>
      <c r="AD1429" s="10">
        <v>1.625</v>
      </c>
      <c r="AE1429" s="1">
        <v>37.6</v>
      </c>
      <c r="AF1429" s="5"/>
    </row>
    <row r="1430" spans="1:32" ht="15" customHeight="1" x14ac:dyDescent="0.2">
      <c r="A1430" t="s">
        <v>27</v>
      </c>
      <c r="B1430" s="1">
        <v>1982</v>
      </c>
      <c r="C1430" s="1">
        <v>3</v>
      </c>
      <c r="D1430" s="1">
        <v>6</v>
      </c>
      <c r="V1430" s="1">
        <v>0</v>
      </c>
      <c r="W1430" s="11">
        <v>0.45435684647302904</v>
      </c>
      <c r="X1430" s="1">
        <v>4</v>
      </c>
      <c r="Y1430" s="1">
        <v>1.25</v>
      </c>
      <c r="Z1430" s="1">
        <v>12</v>
      </c>
      <c r="AA1430" s="1">
        <v>0.23529411764705882</v>
      </c>
      <c r="AB1430" s="1">
        <v>1</v>
      </c>
      <c r="AC1430" s="1">
        <v>0</v>
      </c>
      <c r="AD1430" s="10">
        <v>1.625</v>
      </c>
      <c r="AE1430" s="1">
        <v>35.6</v>
      </c>
      <c r="AF1430" s="5"/>
    </row>
    <row r="1431" spans="1:32" ht="15" customHeight="1" x14ac:dyDescent="0.2">
      <c r="A1431" t="s">
        <v>27</v>
      </c>
      <c r="B1431" s="1">
        <v>1983</v>
      </c>
      <c r="C1431" s="1">
        <v>10</v>
      </c>
      <c r="D1431" s="1">
        <v>6</v>
      </c>
      <c r="F1431">
        <v>1</v>
      </c>
      <c r="G1431">
        <v>1</v>
      </c>
      <c r="H1431">
        <v>1</v>
      </c>
      <c r="I1431">
        <v>1</v>
      </c>
      <c r="J1431">
        <v>3</v>
      </c>
      <c r="L1431">
        <v>1</v>
      </c>
      <c r="V1431" s="1">
        <v>2.6</v>
      </c>
      <c r="W1431" s="11">
        <v>0.46498054474708173</v>
      </c>
      <c r="X1431" s="1">
        <v>4</v>
      </c>
      <c r="Y1431" s="1">
        <v>1.2</v>
      </c>
      <c r="Z1431" s="1">
        <v>10</v>
      </c>
      <c r="AA1431" s="1">
        <v>0.27777777777777779</v>
      </c>
      <c r="AB1431" s="1">
        <v>3</v>
      </c>
      <c r="AC1431" s="1">
        <v>0</v>
      </c>
      <c r="AD1431" s="10">
        <v>1.6</v>
      </c>
      <c r="AE1431" s="1">
        <v>38.200000000000003</v>
      </c>
      <c r="AF1431" s="5"/>
    </row>
    <row r="1432" spans="1:32" ht="15" customHeight="1" x14ac:dyDescent="0.2">
      <c r="A1432" t="s">
        <v>27</v>
      </c>
      <c r="B1432" s="1">
        <v>1984</v>
      </c>
      <c r="C1432" s="1">
        <v>15</v>
      </c>
      <c r="D1432" s="1">
        <v>1</v>
      </c>
      <c r="F1432" s="1">
        <v>1</v>
      </c>
      <c r="G1432" s="1">
        <v>1</v>
      </c>
      <c r="H1432" s="1">
        <v>3</v>
      </c>
      <c r="I1432" s="1">
        <v>0</v>
      </c>
      <c r="J1432" s="1">
        <v>4</v>
      </c>
      <c r="K1432">
        <v>1</v>
      </c>
      <c r="L1432" s="1"/>
      <c r="M1432">
        <v>1</v>
      </c>
      <c r="T1432" s="1"/>
      <c r="V1432" s="1">
        <v>12.6</v>
      </c>
      <c r="W1432" s="11">
        <v>0.4926739926739927</v>
      </c>
      <c r="X1432" s="1">
        <v>5</v>
      </c>
      <c r="Y1432" s="1">
        <v>1.5</v>
      </c>
      <c r="Z1432" s="1">
        <v>15</v>
      </c>
      <c r="AA1432" s="1">
        <v>0.31578947368421051</v>
      </c>
      <c r="AB1432" s="1">
        <v>3</v>
      </c>
      <c r="AC1432" s="1">
        <v>0</v>
      </c>
      <c r="AD1432" s="10">
        <v>1.75</v>
      </c>
      <c r="AE1432" s="1">
        <v>56.800000000000004</v>
      </c>
      <c r="AF1432" s="5"/>
    </row>
    <row r="1433" spans="1:32" ht="15" customHeight="1" x14ac:dyDescent="0.2">
      <c r="A1433" t="s">
        <v>27</v>
      </c>
      <c r="B1433" s="1">
        <v>1985</v>
      </c>
      <c r="C1433" s="1">
        <v>10</v>
      </c>
      <c r="D1433" s="1">
        <v>6</v>
      </c>
      <c r="E1433" s="1"/>
      <c r="F1433" s="1">
        <v>1</v>
      </c>
      <c r="G1433" s="1"/>
      <c r="H1433" s="1">
        <v>0</v>
      </c>
      <c r="I1433" s="1">
        <v>1</v>
      </c>
      <c r="J1433" s="1">
        <v>1</v>
      </c>
      <c r="K1433" s="1"/>
      <c r="N1433" s="1"/>
      <c r="V1433" s="1">
        <v>0</v>
      </c>
      <c r="W1433" s="11">
        <v>0.5</v>
      </c>
      <c r="X1433" s="1">
        <v>10</v>
      </c>
      <c r="Y1433" s="1">
        <v>1.2857142857142858</v>
      </c>
      <c r="Z1433" s="1">
        <v>12</v>
      </c>
      <c r="AA1433" s="1">
        <v>0.35</v>
      </c>
      <c r="AB1433" s="1">
        <v>7</v>
      </c>
      <c r="AC1433" s="1">
        <v>0</v>
      </c>
      <c r="AD1433" s="10">
        <v>1.6923076923076923</v>
      </c>
      <c r="AE1433" s="1">
        <v>62.800000000000004</v>
      </c>
      <c r="AF1433" s="5"/>
    </row>
    <row r="1434" spans="1:32" ht="15" customHeight="1" x14ac:dyDescent="0.2">
      <c r="A1434" t="s">
        <v>27</v>
      </c>
      <c r="B1434" s="1">
        <v>1986</v>
      </c>
      <c r="C1434" s="1">
        <v>10</v>
      </c>
      <c r="D1434" s="1">
        <v>5</v>
      </c>
      <c r="E1434">
        <v>1</v>
      </c>
      <c r="F1434" s="1">
        <v>1</v>
      </c>
      <c r="G1434">
        <v>1</v>
      </c>
      <c r="H1434" s="1">
        <v>0</v>
      </c>
      <c r="I1434" s="1">
        <v>1</v>
      </c>
      <c r="J1434" s="1">
        <v>2</v>
      </c>
      <c r="L1434" s="1"/>
      <c r="U1434">
        <v>1</v>
      </c>
      <c r="V1434" s="1">
        <v>0.2</v>
      </c>
      <c r="W1434" s="11">
        <v>0.50819672131147542</v>
      </c>
      <c r="X1434" s="1">
        <v>10</v>
      </c>
      <c r="Y1434" s="1">
        <v>1.125</v>
      </c>
      <c r="Z1434" s="1">
        <v>10</v>
      </c>
      <c r="AA1434" s="1">
        <v>0.38095238095238093</v>
      </c>
      <c r="AB1434" s="1">
        <v>7</v>
      </c>
      <c r="AC1434" s="1">
        <v>0</v>
      </c>
      <c r="AD1434" s="10">
        <v>1.6</v>
      </c>
      <c r="AE1434" s="1">
        <v>61.000000000000007</v>
      </c>
      <c r="AF1434" s="5"/>
    </row>
    <row r="1435" spans="1:32" ht="15" customHeight="1" x14ac:dyDescent="0.2">
      <c r="A1435" t="s">
        <v>27</v>
      </c>
      <c r="B1435" s="1">
        <v>1987</v>
      </c>
      <c r="C1435" s="1">
        <v>13</v>
      </c>
      <c r="D1435" s="1">
        <v>2</v>
      </c>
      <c r="F1435">
        <v>1</v>
      </c>
      <c r="G1435">
        <v>1</v>
      </c>
      <c r="H1435">
        <v>0</v>
      </c>
      <c r="I1435">
        <v>1</v>
      </c>
      <c r="J1435">
        <v>2</v>
      </c>
      <c r="P1435">
        <v>1</v>
      </c>
      <c r="V1435" s="1">
        <v>0.35</v>
      </c>
      <c r="W1435" s="11">
        <v>0.52500000000000002</v>
      </c>
      <c r="X1435" s="1">
        <v>11.25</v>
      </c>
      <c r="Y1435" s="1">
        <v>1</v>
      </c>
      <c r="Z1435" s="1">
        <v>10</v>
      </c>
      <c r="AA1435" s="1">
        <v>0.40909090909090912</v>
      </c>
      <c r="AB1435" s="1">
        <v>10</v>
      </c>
      <c r="AC1435" s="1">
        <v>0</v>
      </c>
      <c r="AD1435" s="10">
        <v>1.5294117647058822</v>
      </c>
      <c r="AE1435" s="1">
        <v>65.600000000000009</v>
      </c>
      <c r="AF1435" s="5"/>
    </row>
    <row r="1436" spans="1:32" ht="15" customHeight="1" x14ac:dyDescent="0.2">
      <c r="A1436" t="s">
        <v>27</v>
      </c>
      <c r="B1436" s="1">
        <v>1988</v>
      </c>
      <c r="C1436" s="1">
        <v>10</v>
      </c>
      <c r="D1436" s="1">
        <v>6</v>
      </c>
      <c r="F1436">
        <v>1</v>
      </c>
      <c r="G1436">
        <v>1</v>
      </c>
      <c r="H1436">
        <v>3</v>
      </c>
      <c r="I1436">
        <v>0</v>
      </c>
      <c r="J1436">
        <v>4</v>
      </c>
      <c r="K1436">
        <v>1</v>
      </c>
      <c r="M1436">
        <v>1</v>
      </c>
      <c r="P1436">
        <v>1</v>
      </c>
      <c r="V1436" s="1">
        <v>12.85</v>
      </c>
      <c r="W1436" s="11">
        <v>0.52976190476190477</v>
      </c>
      <c r="X1436" s="1">
        <v>11.25</v>
      </c>
      <c r="Y1436" s="1">
        <v>1.2</v>
      </c>
      <c r="Z1436" s="1">
        <v>10</v>
      </c>
      <c r="AA1436" s="1">
        <v>0.43478260869565216</v>
      </c>
      <c r="AB1436" s="1">
        <v>10</v>
      </c>
      <c r="AC1436" s="1">
        <v>0</v>
      </c>
      <c r="AD1436" s="10">
        <v>1.631578947368421</v>
      </c>
      <c r="AE1436" s="1">
        <v>78.450000000000017</v>
      </c>
      <c r="AF1436" s="5"/>
    </row>
    <row r="1437" spans="1:32" ht="15" customHeight="1" x14ac:dyDescent="0.2">
      <c r="A1437" t="s">
        <v>27</v>
      </c>
      <c r="B1437" s="1">
        <v>1989</v>
      </c>
      <c r="C1437" s="1">
        <v>14</v>
      </c>
      <c r="D1437" s="1">
        <v>2</v>
      </c>
      <c r="F1437">
        <v>1</v>
      </c>
      <c r="G1437">
        <v>1</v>
      </c>
      <c r="H1437">
        <v>3</v>
      </c>
      <c r="I1437">
        <v>0</v>
      </c>
      <c r="J1437">
        <v>4</v>
      </c>
      <c r="K1437">
        <v>1</v>
      </c>
      <c r="M1437">
        <v>1</v>
      </c>
      <c r="O1437">
        <v>1</v>
      </c>
      <c r="P1437">
        <v>1</v>
      </c>
      <c r="V1437" s="1">
        <v>13.35</v>
      </c>
      <c r="W1437" s="11">
        <v>0.54545454545454541</v>
      </c>
      <c r="X1437" s="1">
        <v>11.25</v>
      </c>
      <c r="Y1437" s="1">
        <v>1.3636363636363635</v>
      </c>
      <c r="Z1437" s="1">
        <v>12</v>
      </c>
      <c r="AA1437" s="1">
        <v>0.45833333333333331</v>
      </c>
      <c r="AB1437" s="1">
        <v>12</v>
      </c>
      <c r="AC1437" s="1">
        <v>0</v>
      </c>
      <c r="AD1437" s="10">
        <v>1.7142857142857142</v>
      </c>
      <c r="AE1437" s="1">
        <v>95.800000000000011</v>
      </c>
      <c r="AF1437" s="5"/>
    </row>
    <row r="1438" spans="1:32" ht="15" customHeight="1" x14ac:dyDescent="0.2">
      <c r="A1438" t="s">
        <v>27</v>
      </c>
      <c r="B1438" s="1">
        <v>1990</v>
      </c>
      <c r="C1438" s="1">
        <v>14</v>
      </c>
      <c r="D1438" s="1">
        <v>2</v>
      </c>
      <c r="F1438">
        <v>1</v>
      </c>
      <c r="G1438">
        <v>1</v>
      </c>
      <c r="H1438">
        <v>1</v>
      </c>
      <c r="I1438">
        <v>1</v>
      </c>
      <c r="J1438">
        <v>3</v>
      </c>
      <c r="L1438">
        <v>1</v>
      </c>
      <c r="O1438">
        <v>1</v>
      </c>
      <c r="V1438" s="1">
        <v>3.1</v>
      </c>
      <c r="W1438" s="11">
        <v>0.55978260869565222</v>
      </c>
      <c r="X1438" s="1">
        <v>12.5</v>
      </c>
      <c r="Y1438" s="1">
        <v>1.3333333333333333</v>
      </c>
      <c r="Z1438" s="1">
        <v>12</v>
      </c>
      <c r="AA1438" s="1">
        <v>0.48</v>
      </c>
      <c r="AB1438" s="1">
        <v>12</v>
      </c>
      <c r="AC1438" s="1">
        <v>0</v>
      </c>
      <c r="AD1438" s="10">
        <v>1.6956521739130435</v>
      </c>
      <c r="AE1438" s="1">
        <v>100.15</v>
      </c>
      <c r="AF1438" s="5"/>
    </row>
    <row r="1439" spans="1:32" ht="15" customHeight="1" x14ac:dyDescent="0.2">
      <c r="A1439" t="s">
        <v>27</v>
      </c>
      <c r="B1439" s="1">
        <v>1991</v>
      </c>
      <c r="C1439" s="1">
        <v>10</v>
      </c>
      <c r="D1439" s="1">
        <v>6</v>
      </c>
      <c r="V1439" s="1">
        <v>0</v>
      </c>
      <c r="W1439" s="11">
        <v>0.5625</v>
      </c>
      <c r="X1439" s="1">
        <v>12.5</v>
      </c>
      <c r="Y1439" s="1">
        <v>1.3333333333333333</v>
      </c>
      <c r="Z1439" s="1">
        <v>12</v>
      </c>
      <c r="AA1439" s="1">
        <v>0.46153846153846156</v>
      </c>
      <c r="AB1439" s="1">
        <v>12</v>
      </c>
      <c r="AC1439" s="1">
        <v>0</v>
      </c>
      <c r="AD1439" s="10">
        <v>1.6956521739130435</v>
      </c>
      <c r="AE1439" s="1">
        <v>100.15</v>
      </c>
      <c r="AF1439" s="5"/>
    </row>
    <row r="1440" spans="1:32" ht="15" customHeight="1" x14ac:dyDescent="0.2">
      <c r="A1440" t="s">
        <v>27</v>
      </c>
      <c r="B1440" s="1">
        <v>1992</v>
      </c>
      <c r="C1440" s="1">
        <v>14</v>
      </c>
      <c r="D1440" s="1">
        <v>2</v>
      </c>
      <c r="F1440" s="1">
        <v>1</v>
      </c>
      <c r="G1440" s="1">
        <v>1</v>
      </c>
      <c r="H1440" s="1">
        <v>1</v>
      </c>
      <c r="I1440" s="1">
        <v>1</v>
      </c>
      <c r="J1440" s="1">
        <v>3</v>
      </c>
      <c r="K1440" s="1"/>
      <c r="L1440">
        <v>1</v>
      </c>
      <c r="N1440" s="1"/>
      <c r="O1440">
        <v>1</v>
      </c>
      <c r="P1440">
        <v>1</v>
      </c>
      <c r="S1440" s="1"/>
      <c r="V1440" s="1">
        <v>3.35</v>
      </c>
      <c r="W1440" s="11">
        <v>0.57499999999999996</v>
      </c>
      <c r="X1440" s="1">
        <v>13.75</v>
      </c>
      <c r="Y1440" s="1">
        <v>1.3076923076923077</v>
      </c>
      <c r="Z1440" s="1">
        <v>12</v>
      </c>
      <c r="AA1440" s="1">
        <v>0.48148148148148145</v>
      </c>
      <c r="AB1440" s="1">
        <v>12</v>
      </c>
      <c r="AC1440" s="1">
        <v>0</v>
      </c>
      <c r="AD1440" s="10">
        <v>1.68</v>
      </c>
      <c r="AE1440" s="1">
        <v>104.75000000000001</v>
      </c>
      <c r="AF1440" s="5"/>
    </row>
    <row r="1441" spans="1:32" ht="15" customHeight="1" x14ac:dyDescent="0.2">
      <c r="A1441" t="s">
        <v>27</v>
      </c>
      <c r="B1441" s="1">
        <v>1993</v>
      </c>
      <c r="C1441" s="1">
        <v>10</v>
      </c>
      <c r="D1441" s="1">
        <v>6</v>
      </c>
      <c r="F1441">
        <v>1</v>
      </c>
      <c r="G1441">
        <v>1</v>
      </c>
      <c r="H1441">
        <v>1</v>
      </c>
      <c r="I1441">
        <v>1</v>
      </c>
      <c r="J1441">
        <v>3</v>
      </c>
      <c r="L1441">
        <v>1</v>
      </c>
      <c r="P1441">
        <v>1</v>
      </c>
      <c r="S1441">
        <v>1</v>
      </c>
      <c r="V1441" s="1">
        <v>2.95</v>
      </c>
      <c r="W1441" s="11">
        <v>0.57692307692307687</v>
      </c>
      <c r="X1441" s="1">
        <v>13.75</v>
      </c>
      <c r="Y1441" s="1">
        <v>1.2857142857142858</v>
      </c>
      <c r="Z1441" s="1">
        <v>12</v>
      </c>
      <c r="AA1441" s="1">
        <v>0.5</v>
      </c>
      <c r="AB1441" s="1">
        <v>15</v>
      </c>
      <c r="AC1441" s="1">
        <v>0</v>
      </c>
      <c r="AD1441" s="10">
        <v>1.6666666666666667</v>
      </c>
      <c r="AE1441" s="1">
        <v>110.70000000000002</v>
      </c>
      <c r="AF1441" s="5"/>
    </row>
    <row r="1442" spans="1:32" ht="15" customHeight="1" x14ac:dyDescent="0.2">
      <c r="A1442" t="s">
        <v>27</v>
      </c>
      <c r="B1442" s="1">
        <v>1994</v>
      </c>
      <c r="C1442" s="1">
        <v>13</v>
      </c>
      <c r="D1442" s="1">
        <v>3</v>
      </c>
      <c r="F1442" s="1">
        <v>1</v>
      </c>
      <c r="G1442">
        <v>1</v>
      </c>
      <c r="H1442" s="1">
        <v>3</v>
      </c>
      <c r="I1442" s="1">
        <v>0</v>
      </c>
      <c r="J1442" s="1">
        <v>4</v>
      </c>
      <c r="K1442">
        <v>1</v>
      </c>
      <c r="L1442" s="1"/>
      <c r="M1442">
        <v>1</v>
      </c>
      <c r="O1442">
        <v>1</v>
      </c>
      <c r="Q1442">
        <v>1</v>
      </c>
      <c r="V1442" s="1">
        <v>13.35</v>
      </c>
      <c r="W1442" s="11">
        <v>0.58564814814814814</v>
      </c>
      <c r="X1442" s="1">
        <v>13.75</v>
      </c>
      <c r="Y1442" s="1">
        <v>1.4</v>
      </c>
      <c r="Z1442" s="1">
        <v>12</v>
      </c>
      <c r="AA1442" s="1">
        <v>0.51724137931034486</v>
      </c>
      <c r="AB1442" s="1">
        <v>15</v>
      </c>
      <c r="AC1442" s="1">
        <v>0</v>
      </c>
      <c r="AD1442" s="10">
        <v>1.7241379310344827</v>
      </c>
      <c r="AE1442" s="1">
        <v>124.05000000000001</v>
      </c>
      <c r="AF1442" s="5"/>
    </row>
    <row r="1443" spans="1:32" ht="15" customHeight="1" x14ac:dyDescent="0.2">
      <c r="A1443" t="s">
        <v>27</v>
      </c>
      <c r="B1443" s="1">
        <v>1995</v>
      </c>
      <c r="C1443" s="1">
        <v>11</v>
      </c>
      <c r="D1443" s="1">
        <v>5</v>
      </c>
      <c r="F1443">
        <v>1</v>
      </c>
      <c r="G1443">
        <v>1</v>
      </c>
      <c r="H1443">
        <v>0</v>
      </c>
      <c r="I1443">
        <v>1</v>
      </c>
      <c r="J1443">
        <v>2</v>
      </c>
      <c r="V1443" s="1">
        <v>0.1</v>
      </c>
      <c r="W1443" s="11">
        <v>0.5892857142857143</v>
      </c>
      <c r="X1443" s="1">
        <v>13.75</v>
      </c>
      <c r="Y1443" s="1">
        <v>1.3125</v>
      </c>
      <c r="Z1443" s="1">
        <v>12</v>
      </c>
      <c r="AA1443" s="1">
        <v>0.53333333333333333</v>
      </c>
      <c r="AB1443" s="1">
        <v>15</v>
      </c>
      <c r="AC1443" s="1">
        <v>0</v>
      </c>
      <c r="AD1443" s="10">
        <v>1.6774193548387097</v>
      </c>
      <c r="AE1443" s="1">
        <v>124.15</v>
      </c>
      <c r="AF1443" s="5"/>
    </row>
    <row r="1444" spans="1:32" ht="15" customHeight="1" x14ac:dyDescent="0.2">
      <c r="A1444" t="s">
        <v>27</v>
      </c>
      <c r="B1444" s="1">
        <v>1996</v>
      </c>
      <c r="C1444" s="1">
        <v>12</v>
      </c>
      <c r="D1444" s="1">
        <v>4</v>
      </c>
      <c r="F1444">
        <v>1</v>
      </c>
      <c r="H1444">
        <v>1</v>
      </c>
      <c r="I1444">
        <v>1</v>
      </c>
      <c r="J1444">
        <v>2</v>
      </c>
      <c r="V1444" s="1">
        <v>0.5</v>
      </c>
      <c r="W1444" s="11">
        <v>0.59482758620689657</v>
      </c>
      <c r="X1444" s="1">
        <v>13.75</v>
      </c>
      <c r="Y1444" s="1">
        <v>1.2941176470588236</v>
      </c>
      <c r="Z1444" s="1">
        <v>12</v>
      </c>
      <c r="AA1444" s="1">
        <v>0.54838709677419351</v>
      </c>
      <c r="AB1444" s="1">
        <v>15</v>
      </c>
      <c r="AC1444" s="1">
        <v>0</v>
      </c>
      <c r="AD1444" s="10">
        <v>1.6875</v>
      </c>
      <c r="AE1444" s="1">
        <v>124.65</v>
      </c>
      <c r="AF1444" s="5"/>
    </row>
    <row r="1445" spans="1:32" ht="15" customHeight="1" x14ac:dyDescent="0.2">
      <c r="A1445" t="s">
        <v>27</v>
      </c>
      <c r="B1445" s="1">
        <v>1997</v>
      </c>
      <c r="C1445" s="1">
        <v>13</v>
      </c>
      <c r="D1445" s="1">
        <v>3</v>
      </c>
      <c r="F1445">
        <v>1</v>
      </c>
      <c r="G1445">
        <v>1</v>
      </c>
      <c r="H1445">
        <v>1</v>
      </c>
      <c r="I1445">
        <v>1</v>
      </c>
      <c r="J1445">
        <v>3</v>
      </c>
      <c r="L1445">
        <v>1</v>
      </c>
      <c r="Q1445">
        <v>1</v>
      </c>
      <c r="T1445" s="1"/>
      <c r="V1445" s="1">
        <v>2.85</v>
      </c>
      <c r="W1445" s="11">
        <v>0.6020833333333333</v>
      </c>
      <c r="X1445" s="1">
        <v>15</v>
      </c>
      <c r="Y1445" s="1">
        <v>1.2777777777777777</v>
      </c>
      <c r="Z1445" s="1">
        <v>12</v>
      </c>
      <c r="AA1445" s="1">
        <v>0.5625</v>
      </c>
      <c r="AB1445" s="1">
        <v>17.5</v>
      </c>
      <c r="AC1445" s="1">
        <v>0</v>
      </c>
      <c r="AD1445" s="10">
        <v>1.6764705882352942</v>
      </c>
      <c r="AE1445" s="1">
        <v>131.25</v>
      </c>
      <c r="AF1445" s="5"/>
    </row>
    <row r="1446" spans="1:32" ht="15" customHeight="1" x14ac:dyDescent="0.2">
      <c r="A1446" t="s">
        <v>27</v>
      </c>
      <c r="B1446" s="1">
        <v>1998</v>
      </c>
      <c r="C1446" s="1">
        <v>12</v>
      </c>
      <c r="D1446" s="1">
        <v>4</v>
      </c>
      <c r="F1446">
        <v>1</v>
      </c>
      <c r="H1446">
        <v>1</v>
      </c>
      <c r="I1446">
        <v>1</v>
      </c>
      <c r="J1446">
        <v>2</v>
      </c>
      <c r="V1446" s="1">
        <v>0.5</v>
      </c>
      <c r="W1446" s="11">
        <v>0.60685483870967738</v>
      </c>
      <c r="X1446" s="1">
        <v>15</v>
      </c>
      <c r="Y1446" s="1">
        <v>1.263157894736842</v>
      </c>
      <c r="Z1446" s="1">
        <v>12</v>
      </c>
      <c r="AA1446" s="1">
        <v>0.5757575757575758</v>
      </c>
      <c r="AB1446" s="1">
        <v>17.5</v>
      </c>
      <c r="AC1446" s="1">
        <v>0</v>
      </c>
      <c r="AD1446" s="10">
        <v>1.6857142857142857</v>
      </c>
      <c r="AE1446" s="1">
        <v>131.75</v>
      </c>
      <c r="AF1446" s="5"/>
    </row>
    <row r="1447" spans="1:32" ht="15" customHeight="1" x14ac:dyDescent="0.2">
      <c r="A1447" t="s">
        <v>27</v>
      </c>
      <c r="B1447" s="1">
        <v>1999</v>
      </c>
      <c r="C1447" s="1">
        <v>4</v>
      </c>
      <c r="D1447" s="1">
        <v>12</v>
      </c>
      <c r="U1447">
        <v>1</v>
      </c>
      <c r="V1447" s="1">
        <v>0.1</v>
      </c>
      <c r="W1447" s="11">
        <v>0.595703125</v>
      </c>
      <c r="X1447" s="1">
        <v>13.75</v>
      </c>
      <c r="Y1447" s="1">
        <v>1.263157894736842</v>
      </c>
      <c r="Z1447" s="1">
        <v>12</v>
      </c>
      <c r="AA1447" s="1">
        <v>0.55882352941176472</v>
      </c>
      <c r="AB1447" s="1">
        <v>17.5</v>
      </c>
      <c r="AC1447" s="1">
        <v>0</v>
      </c>
      <c r="AD1447" s="10">
        <v>1.6857142857142857</v>
      </c>
      <c r="AE1447" s="1">
        <v>130.6</v>
      </c>
      <c r="AF1447" s="5"/>
    </row>
    <row r="1448" spans="1:32" ht="15" customHeight="1" x14ac:dyDescent="0.2">
      <c r="A1448" t="s">
        <v>27</v>
      </c>
      <c r="B1448" s="1">
        <v>2000</v>
      </c>
      <c r="C1448" s="1">
        <v>6</v>
      </c>
      <c r="D1448" s="1">
        <v>10</v>
      </c>
      <c r="V1448" s="1">
        <v>0</v>
      </c>
      <c r="W1448" s="11">
        <v>0.58901515151515149</v>
      </c>
      <c r="X1448" s="1">
        <v>13.75</v>
      </c>
      <c r="Y1448" s="1">
        <v>1.263157894736842</v>
      </c>
      <c r="Z1448" s="1">
        <v>12</v>
      </c>
      <c r="AA1448" s="1">
        <v>0.54285714285714282</v>
      </c>
      <c r="AB1448" s="1">
        <v>15</v>
      </c>
      <c r="AC1448" s="1">
        <v>0</v>
      </c>
      <c r="AD1448" s="10">
        <v>1.6857142857142857</v>
      </c>
      <c r="AE1448" s="1">
        <v>128.1</v>
      </c>
      <c r="AF1448" s="5"/>
    </row>
    <row r="1449" spans="1:32" ht="15" customHeight="1" x14ac:dyDescent="0.2">
      <c r="A1449" t="s">
        <v>27</v>
      </c>
      <c r="B1449" s="1">
        <v>2001</v>
      </c>
      <c r="C1449" s="1">
        <v>12</v>
      </c>
      <c r="D1449" s="1">
        <v>4</v>
      </c>
      <c r="F1449">
        <v>1</v>
      </c>
      <c r="H1449">
        <v>0</v>
      </c>
      <c r="I1449">
        <v>1</v>
      </c>
      <c r="J1449">
        <v>1</v>
      </c>
      <c r="U1449">
        <v>1</v>
      </c>
      <c r="V1449" s="1">
        <v>0.1</v>
      </c>
      <c r="W1449" s="11">
        <v>0.59375</v>
      </c>
      <c r="X1449" s="1">
        <v>13.75</v>
      </c>
      <c r="Y1449" s="1">
        <v>1.2</v>
      </c>
      <c r="Z1449" s="1">
        <v>10</v>
      </c>
      <c r="AA1449" s="1">
        <v>0.55555555555555558</v>
      </c>
      <c r="AB1449" s="1">
        <v>17.5</v>
      </c>
      <c r="AC1449" s="1">
        <v>0</v>
      </c>
      <c r="AD1449" s="10">
        <v>1.6666666666666667</v>
      </c>
      <c r="AE1449" s="1">
        <v>128.69999999999999</v>
      </c>
      <c r="AF1449" s="5"/>
    </row>
    <row r="1450" spans="1:32" ht="15" customHeight="1" x14ac:dyDescent="0.2">
      <c r="A1450" t="s">
        <v>27</v>
      </c>
      <c r="B1450" s="1">
        <v>2002</v>
      </c>
      <c r="C1450" s="1">
        <v>10</v>
      </c>
      <c r="D1450" s="1">
        <v>6</v>
      </c>
      <c r="F1450" s="1">
        <v>1</v>
      </c>
      <c r="G1450">
        <v>1</v>
      </c>
      <c r="H1450" s="1">
        <v>1</v>
      </c>
      <c r="I1450" s="1">
        <v>1</v>
      </c>
      <c r="J1450" s="1">
        <v>2</v>
      </c>
      <c r="L1450" s="1"/>
      <c r="V1450" s="1">
        <v>0.6</v>
      </c>
      <c r="W1450" s="11">
        <v>0.59464285714285714</v>
      </c>
      <c r="X1450" s="1">
        <v>13.75</v>
      </c>
      <c r="Y1450" s="1">
        <v>1.1904761904761905</v>
      </c>
      <c r="Z1450" s="1">
        <v>10</v>
      </c>
      <c r="AA1450" s="1">
        <v>0.56756756756756754</v>
      </c>
      <c r="AB1450" s="1">
        <v>17.5</v>
      </c>
      <c r="AC1450" s="1">
        <v>0</v>
      </c>
      <c r="AD1450" s="10">
        <v>1.631578947368421</v>
      </c>
      <c r="AE1450" s="1">
        <v>129.29999999999998</v>
      </c>
      <c r="AF1450" s="5"/>
    </row>
    <row r="1451" spans="1:32" ht="15" customHeight="1" x14ac:dyDescent="0.2">
      <c r="A1451" t="s">
        <v>27</v>
      </c>
      <c r="B1451" s="1">
        <v>2003</v>
      </c>
      <c r="C1451" s="1">
        <v>7</v>
      </c>
      <c r="D1451" s="1">
        <v>9</v>
      </c>
      <c r="F1451" s="1"/>
      <c r="H1451" s="1"/>
      <c r="I1451" s="1"/>
      <c r="J1451" s="1"/>
      <c r="Q1451" s="1"/>
      <c r="T1451" s="1"/>
      <c r="V1451" s="1">
        <v>0</v>
      </c>
      <c r="W1451" s="11">
        <v>0.59027777777777779</v>
      </c>
      <c r="X1451" s="1">
        <v>13.75</v>
      </c>
      <c r="Y1451" s="1">
        <v>1.1904761904761905</v>
      </c>
      <c r="Z1451" s="1">
        <v>10</v>
      </c>
      <c r="AA1451" s="1">
        <v>0.55263157894736847</v>
      </c>
      <c r="AB1451" s="1">
        <v>17.5</v>
      </c>
      <c r="AC1451" s="1">
        <v>0</v>
      </c>
      <c r="AD1451" s="10">
        <v>1.631578947368421</v>
      </c>
      <c r="AE1451" s="1">
        <v>129.29999999999998</v>
      </c>
      <c r="AF1451" s="5"/>
    </row>
    <row r="1452" spans="1:32" ht="15" customHeight="1" x14ac:dyDescent="0.2">
      <c r="A1452" t="s">
        <v>27</v>
      </c>
      <c r="B1452" s="1">
        <v>2004</v>
      </c>
      <c r="C1452" s="1">
        <v>2</v>
      </c>
      <c r="D1452" s="1">
        <v>14</v>
      </c>
      <c r="V1452" s="1">
        <v>0</v>
      </c>
      <c r="W1452" s="11">
        <v>0.57770270270270274</v>
      </c>
      <c r="X1452" s="1">
        <v>13.75</v>
      </c>
      <c r="Y1452" s="1">
        <v>1.1904761904761905</v>
      </c>
      <c r="Z1452" s="1">
        <v>10</v>
      </c>
      <c r="AA1452" s="1">
        <v>0.53846153846153844</v>
      </c>
      <c r="AB1452" s="1">
        <v>15</v>
      </c>
      <c r="AC1452" s="1">
        <v>0</v>
      </c>
      <c r="AD1452" s="10">
        <v>1.631578947368421</v>
      </c>
      <c r="AE1452" s="1">
        <v>126.79999999999998</v>
      </c>
      <c r="AF1452" s="5"/>
    </row>
    <row r="1453" spans="1:32" ht="15" customHeight="1" x14ac:dyDescent="0.2">
      <c r="A1453" t="s">
        <v>27</v>
      </c>
      <c r="B1453" s="1">
        <v>2005</v>
      </c>
      <c r="C1453" s="1">
        <v>4</v>
      </c>
      <c r="D1453" s="1">
        <v>12</v>
      </c>
      <c r="V1453" s="1">
        <v>0</v>
      </c>
      <c r="W1453" s="11">
        <v>0.56907894736842102</v>
      </c>
      <c r="X1453" s="1">
        <v>12.5</v>
      </c>
      <c r="Y1453" s="1">
        <v>1.1904761904761905</v>
      </c>
      <c r="Z1453" s="1">
        <v>10</v>
      </c>
      <c r="AA1453" s="1">
        <v>0.52500000000000002</v>
      </c>
      <c r="AB1453" s="1">
        <v>15</v>
      </c>
      <c r="AC1453" s="1">
        <v>0</v>
      </c>
      <c r="AD1453" s="10">
        <v>1.631578947368421</v>
      </c>
      <c r="AE1453" s="1">
        <v>125.54999999999998</v>
      </c>
      <c r="AF1453" s="5"/>
    </row>
    <row r="1454" spans="1:32" ht="15" customHeight="1" x14ac:dyDescent="0.2">
      <c r="A1454" t="s">
        <v>27</v>
      </c>
      <c r="B1454" s="1">
        <v>2006</v>
      </c>
      <c r="C1454" s="1">
        <v>7</v>
      </c>
      <c r="D1454" s="1">
        <v>9</v>
      </c>
      <c r="F1454" s="1"/>
      <c r="H1454" s="1"/>
      <c r="I1454" s="1"/>
      <c r="J1454" s="1"/>
      <c r="V1454" s="1">
        <v>0</v>
      </c>
      <c r="W1454" s="11">
        <v>0.56570512820512819</v>
      </c>
      <c r="X1454" s="1">
        <v>12.5</v>
      </c>
      <c r="Y1454" s="1">
        <v>1.1904761904761905</v>
      </c>
      <c r="Z1454" s="1">
        <v>10</v>
      </c>
      <c r="AA1454" s="1">
        <v>0.51219512195121952</v>
      </c>
      <c r="AB1454" s="1">
        <v>15</v>
      </c>
      <c r="AC1454" s="1">
        <v>0</v>
      </c>
      <c r="AD1454" s="10">
        <v>1.631578947368421</v>
      </c>
      <c r="AE1454" s="1">
        <v>125.54999999999998</v>
      </c>
      <c r="AF1454" s="5"/>
    </row>
    <row r="1455" spans="1:32" ht="15" customHeight="1" x14ac:dyDescent="0.2">
      <c r="A1455" t="s">
        <v>27</v>
      </c>
      <c r="B1455" s="1">
        <v>2007</v>
      </c>
      <c r="C1455" s="1">
        <v>5</v>
      </c>
      <c r="D1455" s="1">
        <v>11</v>
      </c>
      <c r="F1455" s="1"/>
      <c r="G1455" s="1"/>
      <c r="H1455" s="1"/>
      <c r="I1455" s="1"/>
      <c r="J1455" s="1"/>
      <c r="S1455">
        <v>1</v>
      </c>
      <c r="V1455" s="1">
        <v>0.1</v>
      </c>
      <c r="W1455" s="11">
        <v>0.55937499999999996</v>
      </c>
      <c r="X1455" s="1">
        <v>12.5</v>
      </c>
      <c r="Y1455" s="1">
        <v>1.1904761904761905</v>
      </c>
      <c r="Z1455" s="1">
        <v>10</v>
      </c>
      <c r="AA1455" s="1">
        <v>0.5</v>
      </c>
      <c r="AB1455" s="1">
        <v>15</v>
      </c>
      <c r="AC1455" s="1">
        <v>0</v>
      </c>
      <c r="AD1455" s="10">
        <v>1.631578947368421</v>
      </c>
      <c r="AE1455" s="1">
        <v>125.64999999999998</v>
      </c>
      <c r="AF1455" s="5"/>
    </row>
    <row r="1456" spans="1:32" ht="15" customHeight="1" x14ac:dyDescent="0.2">
      <c r="A1456" t="s">
        <v>27</v>
      </c>
      <c r="B1456" s="1">
        <v>2008</v>
      </c>
      <c r="C1456" s="1">
        <v>7</v>
      </c>
      <c r="D1456" s="1">
        <v>9</v>
      </c>
      <c r="V1456" s="1">
        <v>0</v>
      </c>
      <c r="W1456" s="11">
        <v>0.55640243902439024</v>
      </c>
      <c r="X1456" s="1">
        <v>12.5</v>
      </c>
      <c r="Y1456" s="1">
        <v>1.1904761904761905</v>
      </c>
      <c r="Z1456" s="1">
        <v>10</v>
      </c>
      <c r="AA1456" s="1">
        <v>0.48837209302325579</v>
      </c>
      <c r="AB1456" s="1">
        <v>12</v>
      </c>
      <c r="AC1456" s="1">
        <v>0</v>
      </c>
      <c r="AD1456" s="10">
        <v>1.631578947368421</v>
      </c>
      <c r="AE1456" s="1">
        <v>122.64999999999998</v>
      </c>
      <c r="AF1456" s="5"/>
    </row>
    <row r="1457" spans="1:32" ht="15" customHeight="1" x14ac:dyDescent="0.2">
      <c r="A1457" t="s">
        <v>27</v>
      </c>
      <c r="B1457" s="1">
        <v>2009</v>
      </c>
      <c r="C1457" s="1">
        <v>8</v>
      </c>
      <c r="D1457" s="1">
        <v>8</v>
      </c>
      <c r="V1457" s="1">
        <v>0</v>
      </c>
      <c r="W1457" s="11">
        <v>0.55505952380952384</v>
      </c>
      <c r="X1457" s="1">
        <v>12.5</v>
      </c>
      <c r="Y1457" s="1">
        <v>1.1904761904761905</v>
      </c>
      <c r="Z1457" s="1">
        <v>10</v>
      </c>
      <c r="AA1457" s="1">
        <v>0.47727272727272729</v>
      </c>
      <c r="AB1457" s="1">
        <v>12</v>
      </c>
      <c r="AC1457" s="1">
        <v>0</v>
      </c>
      <c r="AD1457" s="10">
        <v>1.631578947368421</v>
      </c>
      <c r="AE1457" s="1">
        <v>122.64999999999998</v>
      </c>
      <c r="AF1457" s="5"/>
    </row>
    <row r="1458" spans="1:32" ht="15" customHeight="1" x14ac:dyDescent="0.2">
      <c r="A1458" t="s">
        <v>27</v>
      </c>
      <c r="B1458" s="1">
        <v>2010</v>
      </c>
      <c r="C1458" s="1">
        <v>6</v>
      </c>
      <c r="D1458" s="1">
        <v>10</v>
      </c>
      <c r="V1458" s="1">
        <v>0</v>
      </c>
      <c r="W1458" s="11">
        <v>0.55087209302325579</v>
      </c>
      <c r="X1458" s="1">
        <v>12.5</v>
      </c>
      <c r="Y1458" s="1">
        <v>1.1904761904761905</v>
      </c>
      <c r="Z1458" s="1">
        <v>10</v>
      </c>
      <c r="AA1458" s="1">
        <v>0.46666666666666667</v>
      </c>
      <c r="AB1458" s="1">
        <v>12</v>
      </c>
      <c r="AC1458" s="1">
        <v>0</v>
      </c>
      <c r="AD1458" s="10">
        <v>1.631578947368421</v>
      </c>
      <c r="AE1458" s="1">
        <v>122.64999999999998</v>
      </c>
      <c r="AF1458" s="5"/>
    </row>
    <row r="1459" spans="1:32" ht="15" customHeight="1" x14ac:dyDescent="0.2">
      <c r="A1459" t="s">
        <v>27</v>
      </c>
      <c r="B1459" s="1">
        <v>2011</v>
      </c>
      <c r="C1459" s="1">
        <v>13</v>
      </c>
      <c r="D1459" s="1">
        <v>3</v>
      </c>
      <c r="F1459">
        <v>1</v>
      </c>
      <c r="G1459">
        <v>1</v>
      </c>
      <c r="H1459">
        <v>1</v>
      </c>
      <c r="I1459">
        <v>1</v>
      </c>
      <c r="J1459">
        <v>3</v>
      </c>
      <c r="L1459">
        <v>1</v>
      </c>
      <c r="Q1459" s="1"/>
      <c r="T1459">
        <v>1</v>
      </c>
      <c r="V1459" s="1">
        <v>2.7</v>
      </c>
      <c r="W1459" s="11">
        <v>0.55681818181818177</v>
      </c>
      <c r="X1459" s="1">
        <v>12.5</v>
      </c>
      <c r="Y1459" s="1">
        <v>1.1818181818181819</v>
      </c>
      <c r="Z1459" s="1">
        <v>10</v>
      </c>
      <c r="AA1459" s="1">
        <v>0.47826086956521741</v>
      </c>
      <c r="AB1459" s="1">
        <v>12</v>
      </c>
      <c r="AC1459" s="1">
        <v>0</v>
      </c>
      <c r="AD1459" s="10">
        <v>1.625</v>
      </c>
      <c r="AE1459" s="1">
        <v>125.34999999999998</v>
      </c>
      <c r="AF1459" s="5"/>
    </row>
    <row r="1460" spans="1:32" ht="15" customHeight="1" x14ac:dyDescent="0.2">
      <c r="A1460" t="s">
        <v>27</v>
      </c>
      <c r="B1460" s="1">
        <v>2012</v>
      </c>
      <c r="C1460" s="1">
        <v>11</v>
      </c>
      <c r="D1460" s="1">
        <v>4</v>
      </c>
      <c r="E1460">
        <v>1</v>
      </c>
      <c r="F1460">
        <v>1</v>
      </c>
      <c r="G1460">
        <v>1</v>
      </c>
      <c r="H1460">
        <v>2</v>
      </c>
      <c r="I1460">
        <v>1</v>
      </c>
      <c r="J1460">
        <v>4</v>
      </c>
      <c r="K1460">
        <v>1</v>
      </c>
      <c r="N1460">
        <v>1</v>
      </c>
      <c r="V1460" s="1">
        <v>5.6</v>
      </c>
      <c r="W1460" s="11">
        <v>0.56041666666666667</v>
      </c>
      <c r="X1460" s="1">
        <v>12.5</v>
      </c>
      <c r="Y1460" s="1">
        <v>1.2173913043478262</v>
      </c>
      <c r="Z1460" s="1">
        <v>10</v>
      </c>
      <c r="AA1460" s="1">
        <v>0.48936170212765956</v>
      </c>
      <c r="AB1460" s="1">
        <v>12</v>
      </c>
      <c r="AC1460" s="1">
        <v>0</v>
      </c>
      <c r="AD1460" s="10">
        <v>1.6666666666666667</v>
      </c>
      <c r="AE1460" s="1">
        <v>130.94999999999999</v>
      </c>
      <c r="AF1460" s="5"/>
    </row>
    <row r="1461" spans="1:32" ht="15" customHeight="1" x14ac:dyDescent="0.2">
      <c r="A1461" t="s">
        <v>27</v>
      </c>
      <c r="B1461" s="1">
        <v>2013</v>
      </c>
      <c r="C1461" s="1">
        <v>12</v>
      </c>
      <c r="D1461" s="1">
        <v>4</v>
      </c>
      <c r="F1461">
        <v>1</v>
      </c>
      <c r="H1461">
        <v>2</v>
      </c>
      <c r="I1461">
        <v>1</v>
      </c>
      <c r="J1461">
        <v>3</v>
      </c>
      <c r="L1461">
        <v>1</v>
      </c>
      <c r="V1461" s="1">
        <v>3</v>
      </c>
      <c r="W1461" s="11">
        <v>0.56453804347826086</v>
      </c>
      <c r="X1461" s="1">
        <v>12.5</v>
      </c>
      <c r="Y1461" s="1">
        <v>1.25</v>
      </c>
      <c r="Z1461" s="1">
        <v>12</v>
      </c>
      <c r="AA1461" s="1">
        <v>0.5</v>
      </c>
      <c r="AB1461" s="1">
        <v>15</v>
      </c>
      <c r="AC1461" s="1">
        <v>0</v>
      </c>
      <c r="AD1461" s="10">
        <v>1.6976744186046511</v>
      </c>
      <c r="AE1461" s="1">
        <v>138.94999999999999</v>
      </c>
      <c r="AF1461" s="5"/>
    </row>
    <row r="1462" spans="1:32" ht="15" customHeight="1" x14ac:dyDescent="0.2">
      <c r="A1462" t="s">
        <v>27</v>
      </c>
      <c r="B1462" s="1">
        <v>2014</v>
      </c>
      <c r="C1462" s="1">
        <v>8</v>
      </c>
      <c r="D1462" s="1">
        <v>8</v>
      </c>
      <c r="V1462" s="1">
        <v>0</v>
      </c>
      <c r="W1462" s="11">
        <v>0.56316489361702127</v>
      </c>
      <c r="X1462" s="1">
        <v>12.5</v>
      </c>
      <c r="Y1462" s="1">
        <v>1.25</v>
      </c>
      <c r="Z1462" s="1">
        <v>12</v>
      </c>
      <c r="AA1462" s="1">
        <v>0.48979591836734693</v>
      </c>
      <c r="AB1462" s="1">
        <v>12</v>
      </c>
      <c r="AC1462" s="1">
        <v>0</v>
      </c>
      <c r="AD1462" s="10">
        <v>1.6976744186046511</v>
      </c>
      <c r="AE1462" s="1">
        <v>135.94999999999999</v>
      </c>
      <c r="AF1462" s="5"/>
    </row>
    <row r="1463" spans="1:32" ht="15" customHeight="1" x14ac:dyDescent="0.2">
      <c r="A1463" t="s">
        <v>27</v>
      </c>
      <c r="B1463" s="1">
        <v>2015</v>
      </c>
      <c r="C1463" s="1">
        <v>5</v>
      </c>
      <c r="D1463" s="1">
        <v>11</v>
      </c>
      <c r="V1463" s="1">
        <v>0</v>
      </c>
      <c r="W1463" s="11">
        <v>0.55794270833333337</v>
      </c>
      <c r="X1463" s="1">
        <v>12.5</v>
      </c>
      <c r="Y1463" s="1">
        <v>1.25</v>
      </c>
      <c r="Z1463" s="1">
        <v>12</v>
      </c>
      <c r="AA1463" s="1">
        <v>0.48</v>
      </c>
      <c r="AB1463" s="1">
        <v>12</v>
      </c>
      <c r="AC1463" s="1">
        <v>0</v>
      </c>
      <c r="AD1463" s="10">
        <v>1.6976744186046511</v>
      </c>
      <c r="AE1463" s="1">
        <v>135.94999999999999</v>
      </c>
      <c r="AF1463" s="5"/>
    </row>
    <row r="1464" spans="1:32" ht="15" customHeight="1" x14ac:dyDescent="0.2">
      <c r="A1464" t="s">
        <v>27</v>
      </c>
      <c r="B1464" s="1">
        <v>2016</v>
      </c>
      <c r="C1464" s="1">
        <v>2</v>
      </c>
      <c r="D1464" s="1">
        <v>14</v>
      </c>
      <c r="V1464" s="1">
        <v>0</v>
      </c>
      <c r="W1464" s="11">
        <v>0.5491071428571429</v>
      </c>
      <c r="X1464" s="1">
        <v>11.25</v>
      </c>
      <c r="Y1464" s="1">
        <v>1.25</v>
      </c>
      <c r="Z1464" s="1">
        <v>12</v>
      </c>
      <c r="AA1464" s="1">
        <v>0.47058823529411764</v>
      </c>
      <c r="AB1464" s="1">
        <v>12</v>
      </c>
      <c r="AC1464" s="1">
        <v>0</v>
      </c>
      <c r="AD1464" s="10">
        <v>1.6976744186046511</v>
      </c>
      <c r="AE1464" s="1">
        <v>134.69999999999999</v>
      </c>
      <c r="AF1464" s="5"/>
    </row>
    <row r="1465" spans="1:32" ht="15" customHeight="1" x14ac:dyDescent="0.2">
      <c r="A1465" t="s">
        <v>27</v>
      </c>
      <c r="B1465" s="1">
        <v>2017</v>
      </c>
      <c r="C1465" s="1">
        <v>6</v>
      </c>
      <c r="D1465" s="1">
        <v>10</v>
      </c>
      <c r="V1465" s="1">
        <v>0</v>
      </c>
      <c r="W1465" s="11">
        <v>0.54562500000000003</v>
      </c>
      <c r="X1465" s="1">
        <v>11.25</v>
      </c>
      <c r="Y1465" s="1">
        <v>1.25</v>
      </c>
      <c r="Z1465" s="1">
        <v>12</v>
      </c>
      <c r="AA1465" s="1">
        <v>0.46153846153846156</v>
      </c>
      <c r="AB1465" s="1">
        <v>12</v>
      </c>
      <c r="AC1465" s="1">
        <v>0</v>
      </c>
      <c r="AD1465" s="10">
        <v>1.6976744186046511</v>
      </c>
      <c r="AE1465" s="1">
        <v>134.69999999999999</v>
      </c>
      <c r="AF1465" s="5"/>
    </row>
    <row r="1466" spans="1:32" ht="15" customHeight="1" x14ac:dyDescent="0.2">
      <c r="A1466" t="s">
        <v>27</v>
      </c>
      <c r="B1466" s="1">
        <v>2018</v>
      </c>
      <c r="C1466" s="1">
        <v>4</v>
      </c>
      <c r="D1466" s="1">
        <v>12</v>
      </c>
      <c r="F1466" s="1"/>
      <c r="G1466" s="1"/>
      <c r="H1466" s="1"/>
      <c r="I1466" s="1"/>
      <c r="J1466" s="1"/>
      <c r="V1466" s="1">
        <v>0</v>
      </c>
      <c r="W1466" s="11">
        <v>0.53982843137254899</v>
      </c>
      <c r="X1466" s="1">
        <v>11.25</v>
      </c>
      <c r="Y1466" s="1">
        <v>1.25</v>
      </c>
      <c r="Z1466" s="1">
        <v>12</v>
      </c>
      <c r="AA1466" s="1">
        <v>0.45283018867924529</v>
      </c>
      <c r="AB1466" s="1">
        <v>12</v>
      </c>
      <c r="AC1466" s="1">
        <v>0</v>
      </c>
      <c r="AD1466" s="10">
        <v>1.6976744186046511</v>
      </c>
      <c r="AE1466" s="1">
        <v>134.69999999999999</v>
      </c>
      <c r="AF1466" s="5"/>
    </row>
    <row r="1467" spans="1:32" ht="15" customHeight="1" x14ac:dyDescent="0.2">
      <c r="A1467" t="s">
        <v>27</v>
      </c>
      <c r="B1467" s="1">
        <v>2019</v>
      </c>
      <c r="C1467" s="1">
        <v>13</v>
      </c>
      <c r="D1467" s="1">
        <v>3</v>
      </c>
      <c r="F1467">
        <v>1</v>
      </c>
      <c r="G1467">
        <v>1</v>
      </c>
      <c r="H1467">
        <v>2</v>
      </c>
      <c r="I1467">
        <v>1</v>
      </c>
      <c r="J1467">
        <v>4</v>
      </c>
      <c r="K1467">
        <v>1</v>
      </c>
      <c r="N1467">
        <v>1</v>
      </c>
      <c r="S1467">
        <v>1</v>
      </c>
      <c r="V1467" s="1">
        <v>5.6999999999999993</v>
      </c>
      <c r="W1467" s="11">
        <v>0.54507211538461542</v>
      </c>
      <c r="X1467" s="1">
        <v>11.25</v>
      </c>
      <c r="Y1467" s="1">
        <v>1.28</v>
      </c>
      <c r="Z1467" s="1">
        <v>12</v>
      </c>
      <c r="AA1467" s="1">
        <v>0.46296296296296297</v>
      </c>
      <c r="AB1467" s="1">
        <v>12</v>
      </c>
      <c r="AC1467" s="1">
        <v>0</v>
      </c>
      <c r="AD1467" s="10">
        <v>1.7333333333333334</v>
      </c>
      <c r="AE1467" s="1">
        <v>140.39999999999998</v>
      </c>
      <c r="AF1467" s="5"/>
    </row>
    <row r="1468" spans="1:32" ht="15" customHeight="1" x14ac:dyDescent="0.2">
      <c r="A1468" t="s">
        <v>27</v>
      </c>
      <c r="B1468" s="1">
        <v>2020</v>
      </c>
      <c r="C1468" s="1">
        <v>6</v>
      </c>
      <c r="D1468" s="1">
        <v>10</v>
      </c>
      <c r="V1468" s="1">
        <v>0</v>
      </c>
      <c r="W1468" s="11">
        <v>0.54186320754716977</v>
      </c>
      <c r="X1468" s="1">
        <v>11.25</v>
      </c>
      <c r="Y1468" s="1">
        <v>1.28</v>
      </c>
      <c r="Z1468" s="1">
        <v>12</v>
      </c>
      <c r="AA1468" s="1">
        <v>0.45454545454545453</v>
      </c>
      <c r="AB1468" s="1">
        <v>12</v>
      </c>
      <c r="AC1468" s="1">
        <v>0</v>
      </c>
      <c r="AD1468" s="10">
        <v>1.7333333333333334</v>
      </c>
      <c r="AE1468" s="1">
        <v>140.39999999999998</v>
      </c>
      <c r="AF1468" s="5"/>
    </row>
    <row r="1469" spans="1:32" ht="15" customHeight="1" x14ac:dyDescent="0.2">
      <c r="A1469" t="s">
        <v>27</v>
      </c>
      <c r="B1469" s="1">
        <v>2021</v>
      </c>
      <c r="C1469" s="1">
        <v>10</v>
      </c>
      <c r="D1469" s="1">
        <v>7</v>
      </c>
      <c r="F1469">
        <v>1</v>
      </c>
      <c r="H1469">
        <v>2</v>
      </c>
      <c r="I1469">
        <v>1</v>
      </c>
      <c r="J1469">
        <v>3</v>
      </c>
      <c r="L1469">
        <v>1</v>
      </c>
      <c r="V1469" s="1">
        <v>3</v>
      </c>
      <c r="W1469" s="11">
        <v>0.54277456647398847</v>
      </c>
      <c r="X1469" s="1">
        <v>11.25</v>
      </c>
      <c r="Y1469" s="1">
        <v>1.3076923076923077</v>
      </c>
      <c r="Z1469" s="1">
        <v>12</v>
      </c>
      <c r="AA1469" s="1">
        <v>0.4642857142857143</v>
      </c>
      <c r="AB1469" s="1">
        <v>12</v>
      </c>
      <c r="AC1469" s="1">
        <v>0</v>
      </c>
      <c r="AD1469" s="10">
        <v>1.7608695652173914</v>
      </c>
      <c r="AE1469" s="1">
        <v>143.39999999999998</v>
      </c>
      <c r="AF1469" s="5"/>
    </row>
    <row r="1470" spans="1:32" ht="15" customHeight="1" x14ac:dyDescent="0.2">
      <c r="A1470" t="s">
        <v>27</v>
      </c>
      <c r="B1470" s="1">
        <v>2022</v>
      </c>
      <c r="C1470" s="1">
        <v>13</v>
      </c>
      <c r="D1470" s="1">
        <v>4</v>
      </c>
      <c r="F1470" s="1">
        <v>1</v>
      </c>
      <c r="G1470">
        <v>1</v>
      </c>
      <c r="H1470" s="1">
        <v>2</v>
      </c>
      <c r="I1470" s="1">
        <v>1</v>
      </c>
      <c r="J1470" s="1">
        <v>3</v>
      </c>
      <c r="L1470">
        <v>1</v>
      </c>
      <c r="Q1470">
        <v>1</v>
      </c>
      <c r="V1470" s="1">
        <v>3.35</v>
      </c>
      <c r="W1470" s="11">
        <v>0.5470521541950113</v>
      </c>
      <c r="X1470" s="1">
        <v>11.25</v>
      </c>
      <c r="Y1470" s="1">
        <v>1.3333333333333333</v>
      </c>
      <c r="Z1470" s="1">
        <v>12</v>
      </c>
      <c r="AA1470" s="1">
        <v>0.47368421052631576</v>
      </c>
      <c r="AB1470" s="1">
        <v>12</v>
      </c>
      <c r="AC1470" s="1">
        <v>0</v>
      </c>
      <c r="AD1470" s="10">
        <v>1.75</v>
      </c>
      <c r="AE1470" s="1">
        <v>146.74999999999997</v>
      </c>
      <c r="AF1470" s="5"/>
    </row>
    <row r="1471" spans="1:32" ht="15" customHeight="1" x14ac:dyDescent="0.2">
      <c r="A1471" t="s">
        <v>28</v>
      </c>
      <c r="B1471" s="1">
        <v>1976</v>
      </c>
      <c r="C1471" s="1">
        <v>2</v>
      </c>
      <c r="D1471" s="1">
        <v>12</v>
      </c>
      <c r="F1471" s="1"/>
      <c r="G1471" s="1"/>
      <c r="H1471" s="1"/>
      <c r="I1471" s="1"/>
      <c r="J1471" s="1"/>
      <c r="V1471" s="1">
        <v>0</v>
      </c>
      <c r="W1471" s="11">
        <v>0.14285714285714285</v>
      </c>
      <c r="X1471" s="1">
        <v>0</v>
      </c>
      <c r="Y1471" s="1">
        <v>0</v>
      </c>
      <c r="Z1471" s="1">
        <v>0</v>
      </c>
      <c r="AA1471" s="1">
        <v>0</v>
      </c>
      <c r="AB1471" s="1">
        <v>0</v>
      </c>
      <c r="AC1471" s="1">
        <v>7.5</v>
      </c>
      <c r="AD1471" s="10">
        <v>0</v>
      </c>
      <c r="AE1471" s="1">
        <v>7.5</v>
      </c>
      <c r="AF1471" s="5"/>
    </row>
    <row r="1472" spans="1:32" ht="15" customHeight="1" x14ac:dyDescent="0.2">
      <c r="A1472" t="s">
        <v>28</v>
      </c>
      <c r="B1472" s="1">
        <v>1977</v>
      </c>
      <c r="C1472" s="1">
        <v>5</v>
      </c>
      <c r="D1472" s="1">
        <v>9</v>
      </c>
      <c r="F1472" s="1"/>
      <c r="G1472" s="1"/>
      <c r="H1472" s="1"/>
      <c r="I1472" s="1"/>
      <c r="J1472" s="1"/>
      <c r="K1472" s="1"/>
      <c r="N1472" s="1"/>
      <c r="O1472" s="1"/>
      <c r="P1472" s="1"/>
      <c r="V1472" s="1">
        <v>0</v>
      </c>
      <c r="W1472" s="11">
        <v>0.25</v>
      </c>
      <c r="X1472" s="1">
        <v>0</v>
      </c>
      <c r="Y1472" s="1">
        <v>0</v>
      </c>
      <c r="Z1472" s="1">
        <v>0</v>
      </c>
      <c r="AA1472" s="1">
        <v>0</v>
      </c>
      <c r="AB1472" s="1">
        <v>0</v>
      </c>
      <c r="AC1472" s="1">
        <v>7.3</v>
      </c>
      <c r="AD1472" s="10">
        <v>0</v>
      </c>
      <c r="AE1472" s="1">
        <v>7.3</v>
      </c>
      <c r="AF1472" s="5"/>
    </row>
    <row r="1473" spans="1:32" ht="15" customHeight="1" x14ac:dyDescent="0.2">
      <c r="A1473" t="s">
        <v>28</v>
      </c>
      <c r="B1473" s="1">
        <v>1978</v>
      </c>
      <c r="C1473" s="1">
        <v>9</v>
      </c>
      <c r="D1473" s="1">
        <v>7</v>
      </c>
      <c r="F1473" s="1"/>
      <c r="G1473" s="1"/>
      <c r="H1473" s="1"/>
      <c r="I1473" s="1"/>
      <c r="J1473" s="1"/>
      <c r="T1473">
        <v>1</v>
      </c>
      <c r="V1473" s="1">
        <v>0.1</v>
      </c>
      <c r="W1473" s="11">
        <v>0.36363636363636365</v>
      </c>
      <c r="X1473" s="1">
        <v>0</v>
      </c>
      <c r="Y1473" s="1">
        <v>0</v>
      </c>
      <c r="Z1473" s="1">
        <v>0</v>
      </c>
      <c r="AA1473" s="1">
        <v>0</v>
      </c>
      <c r="AB1473" s="1">
        <v>0</v>
      </c>
      <c r="AC1473" s="1">
        <v>7.1</v>
      </c>
      <c r="AD1473" s="10">
        <v>0</v>
      </c>
      <c r="AE1473" s="1">
        <v>7.1999999999999993</v>
      </c>
      <c r="AF1473" s="5"/>
    </row>
    <row r="1474" spans="1:32" ht="15" customHeight="1" x14ac:dyDescent="0.2">
      <c r="A1474" t="s">
        <v>28</v>
      </c>
      <c r="B1474" s="1">
        <v>1979</v>
      </c>
      <c r="C1474" s="1">
        <v>9</v>
      </c>
      <c r="D1474" s="1">
        <v>7</v>
      </c>
      <c r="F1474" s="1"/>
      <c r="G1474" s="1"/>
      <c r="H1474" s="1"/>
      <c r="I1474" s="1"/>
      <c r="J1474" s="1"/>
      <c r="V1474" s="1">
        <v>0</v>
      </c>
      <c r="W1474" s="11">
        <v>0.41666666666666669</v>
      </c>
      <c r="X1474" s="1">
        <v>1</v>
      </c>
      <c r="Y1474" s="1">
        <v>0</v>
      </c>
      <c r="Z1474" s="1">
        <v>0</v>
      </c>
      <c r="AA1474" s="1">
        <v>0</v>
      </c>
      <c r="AB1474" s="1">
        <v>0</v>
      </c>
      <c r="AC1474" s="1">
        <v>6.9</v>
      </c>
      <c r="AD1474" s="10">
        <v>0</v>
      </c>
      <c r="AE1474" s="1">
        <v>8</v>
      </c>
      <c r="AF1474" s="5"/>
    </row>
    <row r="1475" spans="1:32" ht="15" customHeight="1" x14ac:dyDescent="0.2">
      <c r="A1475" t="s">
        <v>28</v>
      </c>
      <c r="B1475" s="1">
        <v>1980</v>
      </c>
      <c r="C1475" s="1">
        <v>4</v>
      </c>
      <c r="D1475" s="1">
        <v>12</v>
      </c>
      <c r="V1475" s="1">
        <v>0</v>
      </c>
      <c r="W1475" s="11">
        <v>0.38157894736842107</v>
      </c>
      <c r="X1475" s="1">
        <v>0</v>
      </c>
      <c r="Y1475" s="1">
        <v>0</v>
      </c>
      <c r="Z1475" s="1">
        <v>0</v>
      </c>
      <c r="AA1475" s="1">
        <v>0</v>
      </c>
      <c r="AB1475" s="1">
        <v>0</v>
      </c>
      <c r="AC1475" s="1">
        <v>6.7</v>
      </c>
      <c r="AD1475" s="10">
        <v>0</v>
      </c>
      <c r="AE1475" s="1">
        <v>6.8</v>
      </c>
      <c r="AF1475" s="5"/>
    </row>
    <row r="1476" spans="1:32" ht="15" customHeight="1" x14ac:dyDescent="0.2">
      <c r="A1476" t="s">
        <v>28</v>
      </c>
      <c r="B1476" s="1">
        <v>1981</v>
      </c>
      <c r="C1476" s="1">
        <v>6</v>
      </c>
      <c r="D1476" s="1">
        <v>10</v>
      </c>
      <c r="V1476" s="1">
        <v>0</v>
      </c>
      <c r="W1476" s="11">
        <v>0.38043478260869568</v>
      </c>
      <c r="X1476" s="1">
        <v>0</v>
      </c>
      <c r="Y1476" s="1">
        <v>0</v>
      </c>
      <c r="Z1476" s="1">
        <v>0</v>
      </c>
      <c r="AA1476" s="1">
        <v>0</v>
      </c>
      <c r="AB1476" s="1">
        <v>0</v>
      </c>
      <c r="AC1476" s="1">
        <v>6.5</v>
      </c>
      <c r="AD1476" s="10">
        <v>0</v>
      </c>
      <c r="AE1476" s="1">
        <v>6.6</v>
      </c>
      <c r="AF1476" s="5"/>
    </row>
    <row r="1477" spans="1:32" ht="15" customHeight="1" x14ac:dyDescent="0.2">
      <c r="A1477" t="s">
        <v>28</v>
      </c>
      <c r="B1477" s="1">
        <v>1982</v>
      </c>
      <c r="C1477" s="1">
        <v>4</v>
      </c>
      <c r="D1477" s="1">
        <v>5</v>
      </c>
      <c r="F1477" s="1"/>
      <c r="G1477" s="1"/>
      <c r="H1477" s="1"/>
      <c r="I1477" s="1"/>
      <c r="J1477" s="1"/>
      <c r="V1477" s="1">
        <v>0</v>
      </c>
      <c r="W1477" s="11">
        <v>0.38613861386138615</v>
      </c>
      <c r="X1477" s="1">
        <v>0</v>
      </c>
      <c r="Y1477" s="1">
        <v>0</v>
      </c>
      <c r="Z1477" s="1">
        <v>0</v>
      </c>
      <c r="AA1477" s="1">
        <v>0</v>
      </c>
      <c r="AB1477" s="1">
        <v>0</v>
      </c>
      <c r="AC1477" s="1">
        <v>6.3</v>
      </c>
      <c r="AD1477" s="10">
        <v>0</v>
      </c>
      <c r="AE1477" s="1">
        <v>6.3999999999999995</v>
      </c>
      <c r="AF1477" s="5"/>
    </row>
    <row r="1478" spans="1:32" ht="15" customHeight="1" x14ac:dyDescent="0.2">
      <c r="A1478" t="s">
        <v>28</v>
      </c>
      <c r="B1478" s="1">
        <v>1983</v>
      </c>
      <c r="C1478" s="1">
        <v>9</v>
      </c>
      <c r="D1478" s="1">
        <v>7</v>
      </c>
      <c r="F1478">
        <v>1</v>
      </c>
      <c r="H1478">
        <v>2</v>
      </c>
      <c r="I1478">
        <v>1</v>
      </c>
      <c r="J1478">
        <v>3</v>
      </c>
      <c r="L1478">
        <v>1</v>
      </c>
      <c r="V1478" s="1">
        <v>3</v>
      </c>
      <c r="W1478" s="11">
        <v>0.41025641025641024</v>
      </c>
      <c r="X1478" s="1">
        <v>1</v>
      </c>
      <c r="Y1478" s="1">
        <v>2</v>
      </c>
      <c r="Z1478" s="1">
        <v>15</v>
      </c>
      <c r="AA1478" s="1">
        <v>0.125</v>
      </c>
      <c r="AB1478" s="1">
        <v>0</v>
      </c>
      <c r="AC1478" s="1">
        <v>6.1</v>
      </c>
      <c r="AD1478" s="10">
        <v>3</v>
      </c>
      <c r="AE1478" s="1">
        <v>25.200000000000003</v>
      </c>
      <c r="AF1478" s="5"/>
    </row>
    <row r="1479" spans="1:32" ht="15" customHeight="1" x14ac:dyDescent="0.2">
      <c r="A1479" t="s">
        <v>28</v>
      </c>
      <c r="B1479" s="1">
        <v>1984</v>
      </c>
      <c r="C1479" s="1">
        <v>12</v>
      </c>
      <c r="D1479" s="1">
        <v>4</v>
      </c>
      <c r="F1479" s="1">
        <v>1</v>
      </c>
      <c r="H1479" s="1">
        <v>1</v>
      </c>
      <c r="I1479" s="1">
        <v>1</v>
      </c>
      <c r="J1479" s="1">
        <v>2</v>
      </c>
      <c r="Q1479">
        <v>1</v>
      </c>
      <c r="T1479">
        <v>1</v>
      </c>
      <c r="V1479" s="1">
        <v>0.85</v>
      </c>
      <c r="W1479" s="11">
        <v>0.45112781954887216</v>
      </c>
      <c r="X1479" s="1">
        <v>4</v>
      </c>
      <c r="Y1479" s="1">
        <v>1.5</v>
      </c>
      <c r="Z1479" s="1">
        <v>15</v>
      </c>
      <c r="AA1479" s="1">
        <v>0.22222222222222221</v>
      </c>
      <c r="AB1479" s="1">
        <v>1</v>
      </c>
      <c r="AC1479" s="1">
        <v>5.9</v>
      </c>
      <c r="AD1479" s="10">
        <v>2.5</v>
      </c>
      <c r="AE1479" s="1">
        <v>29.85</v>
      </c>
      <c r="AF1479" s="5"/>
    </row>
    <row r="1480" spans="1:32" ht="15" customHeight="1" x14ac:dyDescent="0.2">
      <c r="A1480" t="s">
        <v>28</v>
      </c>
      <c r="B1480" s="1">
        <v>1985</v>
      </c>
      <c r="C1480" s="1">
        <v>8</v>
      </c>
      <c r="D1480" s="1">
        <v>8</v>
      </c>
      <c r="F1480" s="1"/>
      <c r="G1480" s="1"/>
      <c r="H1480" s="1"/>
      <c r="I1480" s="1"/>
      <c r="J1480" s="1"/>
      <c r="K1480" s="1"/>
      <c r="M1480" s="1"/>
      <c r="V1480" s="1">
        <v>0</v>
      </c>
      <c r="W1480" s="11">
        <v>0.4563758389261745</v>
      </c>
      <c r="X1480" s="1">
        <v>4</v>
      </c>
      <c r="Y1480" s="1">
        <v>1.5</v>
      </c>
      <c r="Z1480" s="1">
        <v>15</v>
      </c>
      <c r="AA1480" s="1">
        <v>0.2</v>
      </c>
      <c r="AB1480" s="1">
        <v>1</v>
      </c>
      <c r="AC1480" s="1">
        <v>5.7</v>
      </c>
      <c r="AD1480" s="10">
        <v>2.5</v>
      </c>
      <c r="AE1480" s="1">
        <v>29.65</v>
      </c>
      <c r="AF1480" s="5"/>
    </row>
    <row r="1481" spans="1:32" ht="15" customHeight="1" x14ac:dyDescent="0.2">
      <c r="A1481" t="s">
        <v>28</v>
      </c>
      <c r="B1481" s="1">
        <v>1986</v>
      </c>
      <c r="C1481" s="1">
        <v>10</v>
      </c>
      <c r="D1481" s="1">
        <v>6</v>
      </c>
      <c r="F1481" s="1"/>
      <c r="G1481" s="1"/>
      <c r="H1481" s="1"/>
      <c r="I1481" s="1"/>
      <c r="J1481" s="1"/>
      <c r="K1481" s="1"/>
      <c r="N1481" s="1"/>
      <c r="V1481" s="1">
        <v>0</v>
      </c>
      <c r="W1481" s="11">
        <v>0.47272727272727272</v>
      </c>
      <c r="X1481" s="1">
        <v>4</v>
      </c>
      <c r="Y1481" s="1">
        <v>1.5</v>
      </c>
      <c r="Z1481" s="1">
        <v>15</v>
      </c>
      <c r="AA1481" s="1">
        <v>0.18181818181818182</v>
      </c>
      <c r="AB1481" s="1">
        <v>0</v>
      </c>
      <c r="AC1481" s="1">
        <v>5.5</v>
      </c>
      <c r="AD1481" s="10">
        <v>2.5</v>
      </c>
      <c r="AE1481" s="1">
        <v>28.45</v>
      </c>
      <c r="AF1481" s="5"/>
    </row>
    <row r="1482" spans="1:32" ht="15" customHeight="1" x14ac:dyDescent="0.2">
      <c r="A1482" t="s">
        <v>28</v>
      </c>
      <c r="B1482" s="1">
        <v>1987</v>
      </c>
      <c r="C1482" s="1">
        <v>9</v>
      </c>
      <c r="D1482" s="1">
        <v>6</v>
      </c>
      <c r="F1482" s="1">
        <v>1</v>
      </c>
      <c r="H1482" s="1">
        <v>0</v>
      </c>
      <c r="I1482" s="1">
        <v>1</v>
      </c>
      <c r="J1482" s="1">
        <v>1</v>
      </c>
      <c r="V1482" s="1">
        <v>0</v>
      </c>
      <c r="W1482" s="11">
        <v>0.48333333333333334</v>
      </c>
      <c r="X1482" s="1">
        <v>5</v>
      </c>
      <c r="Y1482" s="1">
        <v>1</v>
      </c>
      <c r="Z1482" s="1">
        <v>10</v>
      </c>
      <c r="AA1482" s="1">
        <v>0.25</v>
      </c>
      <c r="AB1482" s="1">
        <v>3</v>
      </c>
      <c r="AC1482" s="1">
        <v>5.3</v>
      </c>
      <c r="AD1482" s="10">
        <v>2</v>
      </c>
      <c r="AE1482" s="1">
        <v>27.25</v>
      </c>
      <c r="AF1482" s="5"/>
    </row>
    <row r="1483" spans="1:32" ht="15" customHeight="1" x14ac:dyDescent="0.2">
      <c r="A1483" t="s">
        <v>28</v>
      </c>
      <c r="B1483" s="1">
        <v>1988</v>
      </c>
      <c r="C1483" s="1">
        <v>9</v>
      </c>
      <c r="D1483" s="1">
        <v>7</v>
      </c>
      <c r="E1483" s="1"/>
      <c r="F1483" s="1">
        <v>1</v>
      </c>
      <c r="G1483" s="1">
        <v>1</v>
      </c>
      <c r="H1483" s="1">
        <v>0</v>
      </c>
      <c r="I1483" s="1">
        <v>1</v>
      </c>
      <c r="J1483" s="1">
        <v>2</v>
      </c>
      <c r="V1483" s="1">
        <v>0.1</v>
      </c>
      <c r="W1483" s="11">
        <v>0.48979591836734693</v>
      </c>
      <c r="X1483" s="1">
        <v>5</v>
      </c>
      <c r="Y1483" s="1">
        <v>0.75</v>
      </c>
      <c r="Z1483" s="1">
        <v>6</v>
      </c>
      <c r="AA1483" s="1">
        <v>0.30769230769230771</v>
      </c>
      <c r="AB1483" s="1">
        <v>3</v>
      </c>
      <c r="AC1483" s="1">
        <v>5.0999999999999996</v>
      </c>
      <c r="AD1483" s="10">
        <v>1.6</v>
      </c>
      <c r="AE1483" s="1">
        <v>23.15</v>
      </c>
      <c r="AF1483" s="5"/>
    </row>
    <row r="1484" spans="1:32" ht="15" customHeight="1" x14ac:dyDescent="0.2">
      <c r="A1484" t="s">
        <v>28</v>
      </c>
      <c r="B1484" s="1">
        <v>1989</v>
      </c>
      <c r="C1484" s="1">
        <v>7</v>
      </c>
      <c r="D1484" s="1">
        <v>9</v>
      </c>
      <c r="V1484" s="1">
        <v>0</v>
      </c>
      <c r="W1484" s="11">
        <v>0.48584905660377359</v>
      </c>
      <c r="X1484" s="1">
        <v>5</v>
      </c>
      <c r="Y1484" s="1">
        <v>0.75</v>
      </c>
      <c r="Z1484" s="1">
        <v>6</v>
      </c>
      <c r="AA1484" s="1">
        <v>0.2857142857142857</v>
      </c>
      <c r="AB1484" s="1">
        <v>3</v>
      </c>
      <c r="AC1484" s="1">
        <v>4.9000000000000004</v>
      </c>
      <c r="AD1484" s="10">
        <v>1.6</v>
      </c>
      <c r="AE1484" s="1">
        <v>22.950000000000003</v>
      </c>
      <c r="AF1484" s="5"/>
    </row>
    <row r="1485" spans="1:32" ht="15" customHeight="1" x14ac:dyDescent="0.2">
      <c r="A1485" t="s">
        <v>28</v>
      </c>
      <c r="B1485" s="1">
        <v>1990</v>
      </c>
      <c r="C1485" s="1">
        <v>9</v>
      </c>
      <c r="D1485" s="1">
        <v>7</v>
      </c>
      <c r="F1485" s="1"/>
      <c r="H1485" s="1"/>
      <c r="I1485" s="1"/>
      <c r="J1485" s="1"/>
      <c r="V1485" s="1">
        <v>0</v>
      </c>
      <c r="W1485" s="11">
        <v>0.49122807017543857</v>
      </c>
      <c r="X1485" s="1">
        <v>5</v>
      </c>
      <c r="Y1485" s="1">
        <v>0.75</v>
      </c>
      <c r="Z1485" s="1">
        <v>6</v>
      </c>
      <c r="AA1485" s="1">
        <v>0.26666666666666666</v>
      </c>
      <c r="AB1485" s="1">
        <v>3</v>
      </c>
      <c r="AC1485" s="1">
        <v>4.6999999999999993</v>
      </c>
      <c r="AD1485" s="10">
        <v>1.6</v>
      </c>
      <c r="AE1485" s="1">
        <v>22.75</v>
      </c>
      <c r="AF1485" s="5"/>
    </row>
    <row r="1486" spans="1:32" ht="15" customHeight="1" x14ac:dyDescent="0.2">
      <c r="A1486" t="s">
        <v>28</v>
      </c>
      <c r="B1486" s="1">
        <v>1991</v>
      </c>
      <c r="C1486" s="1">
        <v>7</v>
      </c>
      <c r="D1486" s="1">
        <v>9</v>
      </c>
      <c r="F1486" s="1"/>
      <c r="H1486" s="1"/>
      <c r="I1486" s="1"/>
      <c r="J1486" s="1"/>
      <c r="V1486" s="1">
        <v>0</v>
      </c>
      <c r="W1486" s="11">
        <v>0.48770491803278687</v>
      </c>
      <c r="X1486" s="1">
        <v>5</v>
      </c>
      <c r="Y1486" s="1">
        <v>0.75</v>
      </c>
      <c r="Z1486" s="1">
        <v>6</v>
      </c>
      <c r="AA1486" s="1">
        <v>0.25</v>
      </c>
      <c r="AB1486" s="1">
        <v>3</v>
      </c>
      <c r="AC1486" s="1">
        <v>4.5</v>
      </c>
      <c r="AD1486" s="10">
        <v>1.6</v>
      </c>
      <c r="AE1486" s="1">
        <v>22.55</v>
      </c>
      <c r="AF1486" s="5"/>
    </row>
    <row r="1487" spans="1:32" ht="15" customHeight="1" x14ac:dyDescent="0.2">
      <c r="A1487" t="s">
        <v>28</v>
      </c>
      <c r="B1487" s="1">
        <v>1992</v>
      </c>
      <c r="C1487" s="1">
        <v>2</v>
      </c>
      <c r="D1487" s="1">
        <v>14</v>
      </c>
      <c r="F1487" s="1"/>
      <c r="G1487" s="1"/>
      <c r="H1487" s="1"/>
      <c r="I1487" s="1"/>
      <c r="J1487" s="1"/>
      <c r="Q1487">
        <v>1</v>
      </c>
      <c r="V1487" s="1">
        <v>0.25</v>
      </c>
      <c r="W1487" s="11">
        <v>0.4653846153846154</v>
      </c>
      <c r="X1487" s="1">
        <v>4</v>
      </c>
      <c r="Y1487" s="1">
        <v>0.75</v>
      </c>
      <c r="Z1487" s="1">
        <v>6</v>
      </c>
      <c r="AA1487" s="1">
        <v>0.23529411764705882</v>
      </c>
      <c r="AB1487" s="1">
        <v>1</v>
      </c>
      <c r="AC1487" s="1">
        <v>4.3</v>
      </c>
      <c r="AD1487" s="10">
        <v>1.6</v>
      </c>
      <c r="AE1487" s="1">
        <v>19.600000000000001</v>
      </c>
      <c r="AF1487" s="5"/>
    </row>
    <row r="1488" spans="1:32" ht="15" customHeight="1" x14ac:dyDescent="0.2">
      <c r="A1488" t="s">
        <v>28</v>
      </c>
      <c r="B1488" s="1">
        <v>1993</v>
      </c>
      <c r="C1488" s="1">
        <v>6</v>
      </c>
      <c r="D1488" s="1">
        <v>10</v>
      </c>
      <c r="V1488" s="1">
        <v>0</v>
      </c>
      <c r="W1488" s="11">
        <v>0.46014492753623187</v>
      </c>
      <c r="X1488" s="1">
        <v>4</v>
      </c>
      <c r="Y1488" s="1">
        <v>0.75</v>
      </c>
      <c r="Z1488" s="1">
        <v>6</v>
      </c>
      <c r="AA1488" s="1">
        <v>0.22222222222222221</v>
      </c>
      <c r="AB1488" s="1">
        <v>1</v>
      </c>
      <c r="AC1488" s="1">
        <v>4.0999999999999996</v>
      </c>
      <c r="AD1488" s="10">
        <v>1.6</v>
      </c>
      <c r="AE1488" s="1">
        <v>19.399999999999999</v>
      </c>
      <c r="AF1488" s="5"/>
    </row>
    <row r="1489" spans="1:32" ht="15" customHeight="1" x14ac:dyDescent="0.2">
      <c r="A1489" t="s">
        <v>28</v>
      </c>
      <c r="B1489" s="1">
        <v>1994</v>
      </c>
      <c r="C1489" s="1">
        <v>6</v>
      </c>
      <c r="D1489" s="1">
        <v>10</v>
      </c>
      <c r="V1489" s="1">
        <v>0</v>
      </c>
      <c r="W1489" s="11">
        <v>0.45547945205479451</v>
      </c>
      <c r="X1489" s="1">
        <v>4</v>
      </c>
      <c r="Y1489" s="1">
        <v>0.75</v>
      </c>
      <c r="Z1489" s="1">
        <v>6</v>
      </c>
      <c r="AA1489" s="1">
        <v>0.21052631578947367</v>
      </c>
      <c r="AB1489" s="1">
        <v>1</v>
      </c>
      <c r="AC1489" s="1">
        <v>3.9</v>
      </c>
      <c r="AD1489" s="10">
        <v>1.6</v>
      </c>
      <c r="AE1489" s="1">
        <v>19.2</v>
      </c>
      <c r="AF1489" s="5"/>
    </row>
    <row r="1490" spans="1:32" ht="15" customHeight="1" x14ac:dyDescent="0.2">
      <c r="A1490" t="s">
        <v>28</v>
      </c>
      <c r="B1490" s="1">
        <v>1995</v>
      </c>
      <c r="C1490" s="1">
        <v>8</v>
      </c>
      <c r="D1490" s="1">
        <v>8</v>
      </c>
      <c r="V1490" s="1">
        <v>0</v>
      </c>
      <c r="W1490" s="11">
        <v>0.45779220779220781</v>
      </c>
      <c r="X1490" s="1">
        <v>4</v>
      </c>
      <c r="Y1490" s="1">
        <v>0.75</v>
      </c>
      <c r="Z1490" s="1">
        <v>6</v>
      </c>
      <c r="AA1490" s="1">
        <v>0.2</v>
      </c>
      <c r="AB1490" s="1">
        <v>1</v>
      </c>
      <c r="AC1490" s="1">
        <v>3.6999999999999997</v>
      </c>
      <c r="AD1490" s="10">
        <v>1.6</v>
      </c>
      <c r="AE1490" s="1">
        <v>19</v>
      </c>
      <c r="AF1490" s="5"/>
    </row>
    <row r="1491" spans="1:32" ht="15" customHeight="1" x14ac:dyDescent="0.2">
      <c r="A1491" t="s">
        <v>28</v>
      </c>
      <c r="B1491" s="1">
        <v>1996</v>
      </c>
      <c r="C1491" s="1">
        <v>7</v>
      </c>
      <c r="D1491" s="1">
        <v>9</v>
      </c>
      <c r="V1491" s="1">
        <v>0</v>
      </c>
      <c r="W1491" s="11">
        <v>0.4567901234567901</v>
      </c>
      <c r="X1491" s="1">
        <v>4</v>
      </c>
      <c r="Y1491" s="1">
        <v>0.75</v>
      </c>
      <c r="Z1491" s="1">
        <v>6</v>
      </c>
      <c r="AA1491" s="1">
        <v>0.19047619047619047</v>
      </c>
      <c r="AB1491" s="1">
        <v>0</v>
      </c>
      <c r="AC1491" s="1">
        <v>3.5</v>
      </c>
      <c r="AD1491" s="10">
        <v>1.6</v>
      </c>
      <c r="AE1491" s="1">
        <v>17.8</v>
      </c>
      <c r="AF1491" s="5"/>
    </row>
    <row r="1492" spans="1:32" ht="15" customHeight="1" x14ac:dyDescent="0.2">
      <c r="A1492" t="s">
        <v>28</v>
      </c>
      <c r="B1492" s="1">
        <v>1997</v>
      </c>
      <c r="C1492" s="1">
        <v>8</v>
      </c>
      <c r="D1492" s="1">
        <v>8</v>
      </c>
      <c r="F1492" s="1"/>
      <c r="G1492" s="1"/>
      <c r="H1492" s="1"/>
      <c r="I1492" s="1"/>
      <c r="J1492" s="1"/>
      <c r="L1492" s="1"/>
      <c r="Q1492" s="1"/>
      <c r="V1492" s="1">
        <v>0</v>
      </c>
      <c r="W1492" s="11">
        <v>0.45882352941176469</v>
      </c>
      <c r="X1492" s="1">
        <v>4</v>
      </c>
      <c r="Y1492" s="1">
        <v>0.75</v>
      </c>
      <c r="Z1492" s="1">
        <v>6</v>
      </c>
      <c r="AA1492" s="1">
        <v>0.18181818181818182</v>
      </c>
      <c r="AB1492" s="1">
        <v>0</v>
      </c>
      <c r="AC1492" s="1">
        <v>3.3</v>
      </c>
      <c r="AD1492" s="10">
        <v>1.6</v>
      </c>
      <c r="AE1492" s="1">
        <v>17.600000000000001</v>
      </c>
      <c r="AF1492" s="5"/>
    </row>
    <row r="1493" spans="1:32" ht="15" customHeight="1" x14ac:dyDescent="0.2">
      <c r="A1493" t="s">
        <v>28</v>
      </c>
      <c r="B1493" s="1">
        <v>1998</v>
      </c>
      <c r="C1493" s="1">
        <v>8</v>
      </c>
      <c r="D1493" s="1">
        <v>8</v>
      </c>
      <c r="E1493" s="1"/>
      <c r="V1493" s="1">
        <v>0</v>
      </c>
      <c r="W1493" s="11">
        <v>0.4606741573033708</v>
      </c>
      <c r="X1493" s="1">
        <v>4</v>
      </c>
      <c r="Y1493" s="1">
        <v>0.75</v>
      </c>
      <c r="Z1493" s="1">
        <v>6</v>
      </c>
      <c r="AA1493" s="1">
        <v>0.17391304347826086</v>
      </c>
      <c r="AB1493" s="1">
        <v>0</v>
      </c>
      <c r="AC1493" s="1">
        <v>3.0999999999999996</v>
      </c>
      <c r="AD1493" s="10">
        <v>1.6</v>
      </c>
      <c r="AE1493" s="1">
        <v>17.399999999999999</v>
      </c>
      <c r="AF1493" s="5"/>
    </row>
    <row r="1494" spans="1:32" ht="15" customHeight="1" x14ac:dyDescent="0.2">
      <c r="A1494" t="s">
        <v>28</v>
      </c>
      <c r="B1494" s="1">
        <v>1999</v>
      </c>
      <c r="C1494" s="1">
        <v>9</v>
      </c>
      <c r="D1494" s="1">
        <v>7</v>
      </c>
      <c r="F1494" s="1">
        <v>1</v>
      </c>
      <c r="G1494" s="1">
        <v>1</v>
      </c>
      <c r="H1494" s="1">
        <v>0</v>
      </c>
      <c r="I1494" s="1">
        <v>1</v>
      </c>
      <c r="J1494" s="1">
        <v>1</v>
      </c>
      <c r="V1494" s="1">
        <v>0.1</v>
      </c>
      <c r="W1494" s="11">
        <v>0.46505376344086019</v>
      </c>
      <c r="X1494" s="1">
        <v>4</v>
      </c>
      <c r="Y1494" s="1">
        <v>0.6</v>
      </c>
      <c r="Z1494" s="1">
        <v>4</v>
      </c>
      <c r="AA1494" s="1">
        <v>0.20833333333333334</v>
      </c>
      <c r="AB1494" s="1">
        <v>1</v>
      </c>
      <c r="AC1494" s="1">
        <v>2.8999999999999995</v>
      </c>
      <c r="AD1494" s="10">
        <v>1.2857142857142858</v>
      </c>
      <c r="AE1494" s="1">
        <v>16.299999999999997</v>
      </c>
      <c r="AF1494" s="5"/>
    </row>
    <row r="1495" spans="1:32" ht="15" customHeight="1" x14ac:dyDescent="0.2">
      <c r="A1495" t="s">
        <v>28</v>
      </c>
      <c r="B1495" s="1">
        <v>2000</v>
      </c>
      <c r="C1495" s="1">
        <v>6</v>
      </c>
      <c r="D1495" s="1">
        <v>10</v>
      </c>
      <c r="F1495" s="1"/>
      <c r="H1495" s="1"/>
      <c r="I1495" s="1"/>
      <c r="J1495" s="1"/>
      <c r="V1495" s="1">
        <v>0</v>
      </c>
      <c r="W1495" s="11">
        <v>0.46134020618556704</v>
      </c>
      <c r="X1495" s="1">
        <v>4</v>
      </c>
      <c r="Y1495" s="1">
        <v>0.6</v>
      </c>
      <c r="Z1495" s="1">
        <v>4</v>
      </c>
      <c r="AA1495" s="1">
        <v>0.2</v>
      </c>
      <c r="AB1495" s="1">
        <v>1</v>
      </c>
      <c r="AC1495" s="1">
        <v>2.6999999999999993</v>
      </c>
      <c r="AD1495" s="10">
        <v>1.2857142857142858</v>
      </c>
      <c r="AE1495" s="1">
        <v>16.099999999999998</v>
      </c>
      <c r="AF1495" s="5"/>
    </row>
    <row r="1496" spans="1:32" ht="15" customHeight="1" x14ac:dyDescent="0.2">
      <c r="A1496" t="s">
        <v>28</v>
      </c>
      <c r="B1496" s="1">
        <v>2001</v>
      </c>
      <c r="C1496" s="1">
        <v>9</v>
      </c>
      <c r="D1496" s="1">
        <v>7</v>
      </c>
      <c r="V1496" s="1">
        <v>0</v>
      </c>
      <c r="W1496" s="11">
        <v>0.46534653465346537</v>
      </c>
      <c r="X1496" s="1">
        <v>4</v>
      </c>
      <c r="Y1496" s="1">
        <v>0.6</v>
      </c>
      <c r="Z1496" s="1">
        <v>4</v>
      </c>
      <c r="AA1496" s="1">
        <v>0.19230769230769232</v>
      </c>
      <c r="AB1496" s="1">
        <v>0</v>
      </c>
      <c r="AC1496" s="1">
        <v>2.5</v>
      </c>
      <c r="AD1496" s="10">
        <v>1.2857142857142858</v>
      </c>
      <c r="AE1496" s="1">
        <v>14.899999999999999</v>
      </c>
      <c r="AF1496" s="5"/>
    </row>
    <row r="1497" spans="1:32" ht="15" customHeight="1" x14ac:dyDescent="0.2">
      <c r="A1497" t="s">
        <v>28</v>
      </c>
      <c r="B1497" s="1">
        <v>2002</v>
      </c>
      <c r="C1497" s="1">
        <v>7</v>
      </c>
      <c r="D1497" s="1">
        <v>9</v>
      </c>
      <c r="V1497" s="1">
        <v>0</v>
      </c>
      <c r="W1497" s="11">
        <v>0.4642857142857143</v>
      </c>
      <c r="X1497" s="1">
        <v>4</v>
      </c>
      <c r="Y1497" s="1">
        <v>0.6</v>
      </c>
      <c r="Z1497" s="1">
        <v>4</v>
      </c>
      <c r="AA1497" s="1">
        <v>0.18518518518518517</v>
      </c>
      <c r="AB1497" s="1">
        <v>0</v>
      </c>
      <c r="AC1497" s="1">
        <v>2.2999999999999998</v>
      </c>
      <c r="AD1497" s="10">
        <v>1.2857142857142858</v>
      </c>
      <c r="AE1497" s="1">
        <v>14.7</v>
      </c>
      <c r="AF1497" s="5"/>
    </row>
    <row r="1498" spans="1:32" ht="15" customHeight="1" x14ac:dyDescent="0.2">
      <c r="A1498" t="s">
        <v>28</v>
      </c>
      <c r="B1498" s="1">
        <v>2003</v>
      </c>
      <c r="C1498" s="1">
        <v>10</v>
      </c>
      <c r="D1498" s="1">
        <v>6</v>
      </c>
      <c r="F1498">
        <v>1</v>
      </c>
      <c r="H1498">
        <v>0</v>
      </c>
      <c r="I1498">
        <v>1</v>
      </c>
      <c r="J1498">
        <v>1</v>
      </c>
      <c r="V1498" s="1">
        <v>0</v>
      </c>
      <c r="W1498" s="11">
        <v>0.47018348623853212</v>
      </c>
      <c r="X1498" s="1">
        <v>4</v>
      </c>
      <c r="Y1498" s="1">
        <v>0.5</v>
      </c>
      <c r="Z1498" s="1">
        <v>3</v>
      </c>
      <c r="AA1498" s="1">
        <v>0.21428571428571427</v>
      </c>
      <c r="AB1498" s="1">
        <v>1</v>
      </c>
      <c r="AC1498" s="1">
        <v>2.0999999999999996</v>
      </c>
      <c r="AD1498" s="10">
        <v>1.25</v>
      </c>
      <c r="AE1498" s="1">
        <v>14.499999999999998</v>
      </c>
      <c r="AF1498" s="5"/>
    </row>
    <row r="1499" spans="1:32" ht="15" customHeight="1" x14ac:dyDescent="0.2">
      <c r="A1499" t="s">
        <v>28</v>
      </c>
      <c r="B1499" s="1">
        <v>2004</v>
      </c>
      <c r="C1499" s="1">
        <v>9</v>
      </c>
      <c r="D1499" s="1">
        <v>7</v>
      </c>
      <c r="F1499">
        <v>1</v>
      </c>
      <c r="G1499">
        <v>1</v>
      </c>
      <c r="H1499">
        <v>0</v>
      </c>
      <c r="I1499">
        <v>1</v>
      </c>
      <c r="J1499">
        <v>1</v>
      </c>
      <c r="V1499" s="1">
        <v>0.1</v>
      </c>
      <c r="W1499" s="11">
        <v>0.47345132743362833</v>
      </c>
      <c r="X1499" s="1">
        <v>4</v>
      </c>
      <c r="Y1499" s="1">
        <v>0.42857142857142855</v>
      </c>
      <c r="Z1499" s="1">
        <v>0</v>
      </c>
      <c r="AA1499" s="1">
        <v>0.2413793103448276</v>
      </c>
      <c r="AB1499" s="1">
        <v>1</v>
      </c>
      <c r="AC1499" s="1">
        <v>1.8999999999999995</v>
      </c>
      <c r="AD1499" s="10">
        <v>1.1000000000000001</v>
      </c>
      <c r="AE1499" s="1">
        <v>11.399999999999999</v>
      </c>
      <c r="AF1499" s="5"/>
    </row>
    <row r="1500" spans="1:32" ht="15" customHeight="1" x14ac:dyDescent="0.2">
      <c r="A1500" t="s">
        <v>28</v>
      </c>
      <c r="B1500" s="1">
        <v>2005</v>
      </c>
      <c r="C1500" s="1">
        <v>13</v>
      </c>
      <c r="D1500" s="1">
        <v>3</v>
      </c>
      <c r="F1500">
        <v>1</v>
      </c>
      <c r="G1500">
        <v>1</v>
      </c>
      <c r="H1500">
        <v>2</v>
      </c>
      <c r="I1500">
        <v>1</v>
      </c>
      <c r="J1500">
        <v>4</v>
      </c>
      <c r="K1500">
        <v>1</v>
      </c>
      <c r="N1500">
        <v>1</v>
      </c>
      <c r="O1500">
        <v>1</v>
      </c>
      <c r="P1500">
        <v>1</v>
      </c>
      <c r="V1500" s="1">
        <v>6.35</v>
      </c>
      <c r="W1500" s="11">
        <v>0.48504273504273504</v>
      </c>
      <c r="X1500" s="1">
        <v>5</v>
      </c>
      <c r="Y1500" s="1">
        <v>0.625</v>
      </c>
      <c r="Z1500" s="1">
        <v>4</v>
      </c>
      <c r="AA1500" s="1">
        <v>0.26666666666666666</v>
      </c>
      <c r="AB1500" s="1">
        <v>3</v>
      </c>
      <c r="AC1500" s="1">
        <v>1.6999999999999993</v>
      </c>
      <c r="AD1500" s="10">
        <v>1.3333333333333333</v>
      </c>
      <c r="AE1500" s="1">
        <v>24.549999999999997</v>
      </c>
      <c r="AF1500" s="5"/>
    </row>
    <row r="1501" spans="1:32" ht="15" customHeight="1" x14ac:dyDescent="0.2">
      <c r="A1501" t="s">
        <v>28</v>
      </c>
      <c r="B1501" s="1">
        <v>2006</v>
      </c>
      <c r="C1501" s="1">
        <v>9</v>
      </c>
      <c r="D1501" s="1">
        <v>7</v>
      </c>
      <c r="F1501">
        <v>1</v>
      </c>
      <c r="G1501">
        <v>1</v>
      </c>
      <c r="H1501">
        <v>1</v>
      </c>
      <c r="I1501">
        <v>1</v>
      </c>
      <c r="J1501">
        <v>2</v>
      </c>
      <c r="V1501" s="1">
        <v>0.6</v>
      </c>
      <c r="W1501" s="11">
        <v>0.48760330578512395</v>
      </c>
      <c r="X1501" s="1">
        <v>5</v>
      </c>
      <c r="Y1501" s="1">
        <v>0.66666666666666663</v>
      </c>
      <c r="Z1501" s="1">
        <v>4</v>
      </c>
      <c r="AA1501" s="1">
        <v>0.29032258064516131</v>
      </c>
      <c r="AB1501" s="1">
        <v>3</v>
      </c>
      <c r="AC1501" s="1">
        <v>1.5</v>
      </c>
      <c r="AD1501" s="10">
        <v>1.2857142857142858</v>
      </c>
      <c r="AE1501" s="1">
        <v>24.949999999999996</v>
      </c>
      <c r="AF1501" s="5"/>
    </row>
    <row r="1502" spans="1:32" ht="15" customHeight="1" x14ac:dyDescent="0.2">
      <c r="A1502" t="s">
        <v>28</v>
      </c>
      <c r="B1502" s="1">
        <v>2007</v>
      </c>
      <c r="C1502" s="1">
        <v>10</v>
      </c>
      <c r="D1502" s="1">
        <v>6</v>
      </c>
      <c r="F1502">
        <v>1</v>
      </c>
      <c r="G1502">
        <v>1</v>
      </c>
      <c r="H1502">
        <v>1</v>
      </c>
      <c r="I1502">
        <v>1</v>
      </c>
      <c r="J1502">
        <v>2</v>
      </c>
      <c r="V1502" s="1">
        <v>0.6</v>
      </c>
      <c r="W1502" s="11">
        <v>0.49199999999999999</v>
      </c>
      <c r="X1502" s="1">
        <v>5</v>
      </c>
      <c r="Y1502" s="1">
        <v>0.7</v>
      </c>
      <c r="Z1502" s="1">
        <v>4</v>
      </c>
      <c r="AA1502" s="1">
        <v>0.3125</v>
      </c>
      <c r="AB1502" s="1">
        <v>3</v>
      </c>
      <c r="AC1502" s="1">
        <v>1.5</v>
      </c>
      <c r="AD1502" s="10">
        <v>1.25</v>
      </c>
      <c r="AE1502" s="1">
        <v>25.549999999999997</v>
      </c>
      <c r="AF1502" s="5"/>
    </row>
    <row r="1503" spans="1:32" ht="15" customHeight="1" x14ac:dyDescent="0.2">
      <c r="A1503" t="s">
        <v>28</v>
      </c>
      <c r="B1503" s="1">
        <v>2008</v>
      </c>
      <c r="C1503" s="1">
        <v>4</v>
      </c>
      <c r="D1503" s="1">
        <v>12</v>
      </c>
      <c r="V1503" s="1">
        <v>0</v>
      </c>
      <c r="W1503" s="11">
        <v>0.48449612403100772</v>
      </c>
      <c r="X1503" s="1">
        <v>5</v>
      </c>
      <c r="Y1503" s="1">
        <v>0.7</v>
      </c>
      <c r="Z1503" s="1">
        <v>4</v>
      </c>
      <c r="AA1503" s="1">
        <v>0.30303030303030304</v>
      </c>
      <c r="AB1503" s="1">
        <v>3</v>
      </c>
      <c r="AC1503" s="1">
        <v>1.5</v>
      </c>
      <c r="AD1503" s="10">
        <v>1.25</v>
      </c>
      <c r="AE1503" s="1">
        <v>25.549999999999997</v>
      </c>
      <c r="AF1503" s="5"/>
    </row>
    <row r="1504" spans="1:32" ht="15" customHeight="1" x14ac:dyDescent="0.2">
      <c r="A1504" t="s">
        <v>28</v>
      </c>
      <c r="B1504" s="1">
        <v>2009</v>
      </c>
      <c r="C1504" s="1">
        <v>5</v>
      </c>
      <c r="D1504" s="1">
        <v>11</v>
      </c>
      <c r="V1504" s="1">
        <v>0</v>
      </c>
      <c r="W1504" s="11">
        <v>0.47932330827067671</v>
      </c>
      <c r="X1504" s="1">
        <v>5</v>
      </c>
      <c r="Y1504" s="1">
        <v>0.7</v>
      </c>
      <c r="Z1504" s="1">
        <v>4</v>
      </c>
      <c r="AA1504" s="1">
        <v>0.29411764705882354</v>
      </c>
      <c r="AB1504" s="1">
        <v>3</v>
      </c>
      <c r="AC1504" s="1">
        <v>1.5</v>
      </c>
      <c r="AD1504" s="10">
        <v>1.25</v>
      </c>
      <c r="AE1504" s="1">
        <v>25.549999999999997</v>
      </c>
      <c r="AF1504" s="5"/>
    </row>
    <row r="1505" spans="1:32" ht="15" customHeight="1" x14ac:dyDescent="0.2">
      <c r="A1505" t="s">
        <v>28</v>
      </c>
      <c r="B1505" s="1">
        <v>2010</v>
      </c>
      <c r="C1505" s="1">
        <v>7</v>
      </c>
      <c r="D1505" s="1">
        <v>9</v>
      </c>
      <c r="F1505">
        <v>1</v>
      </c>
      <c r="G1505">
        <v>1</v>
      </c>
      <c r="H1505">
        <v>1</v>
      </c>
      <c r="I1505">
        <v>1</v>
      </c>
      <c r="J1505">
        <v>2</v>
      </c>
      <c r="V1505" s="1">
        <v>0.6</v>
      </c>
      <c r="W1505" s="11">
        <v>0.47810218978102192</v>
      </c>
      <c r="X1505" s="1">
        <v>5</v>
      </c>
      <c r="Y1505" s="1">
        <v>0.72727272727272729</v>
      </c>
      <c r="Z1505" s="1">
        <v>4</v>
      </c>
      <c r="AA1505" s="1">
        <v>0.31428571428571428</v>
      </c>
      <c r="AB1505" s="1">
        <v>3</v>
      </c>
      <c r="AC1505" s="1">
        <v>1.5</v>
      </c>
      <c r="AD1505" s="10">
        <v>1.2222222222222223</v>
      </c>
      <c r="AE1505" s="1">
        <v>26.15</v>
      </c>
      <c r="AF1505" s="5"/>
    </row>
    <row r="1506" spans="1:32" ht="15" customHeight="1" x14ac:dyDescent="0.2">
      <c r="A1506" t="s">
        <v>28</v>
      </c>
      <c r="B1506" s="1">
        <v>2011</v>
      </c>
      <c r="C1506" s="1">
        <v>7</v>
      </c>
      <c r="D1506" s="1">
        <v>9</v>
      </c>
      <c r="V1506" s="1">
        <v>0</v>
      </c>
      <c r="W1506" s="11">
        <v>0.47695035460992907</v>
      </c>
      <c r="X1506" s="1">
        <v>5</v>
      </c>
      <c r="Y1506" s="1">
        <v>0.72727272727272729</v>
      </c>
      <c r="Z1506" s="1">
        <v>4</v>
      </c>
      <c r="AA1506" s="1">
        <v>0.30555555555555558</v>
      </c>
      <c r="AB1506" s="1">
        <v>3</v>
      </c>
      <c r="AC1506" s="1">
        <v>1.5</v>
      </c>
      <c r="AD1506" s="10">
        <v>1.2222222222222223</v>
      </c>
      <c r="AE1506" s="1">
        <v>26.15</v>
      </c>
      <c r="AF1506" s="5"/>
    </row>
    <row r="1507" spans="1:32" ht="15" customHeight="1" x14ac:dyDescent="0.2">
      <c r="A1507" t="s">
        <v>28</v>
      </c>
      <c r="B1507" s="1">
        <v>2012</v>
      </c>
      <c r="C1507" s="1">
        <v>11</v>
      </c>
      <c r="D1507" s="1">
        <v>5</v>
      </c>
      <c r="F1507">
        <v>1</v>
      </c>
      <c r="H1507">
        <v>1</v>
      </c>
      <c r="I1507">
        <v>1</v>
      </c>
      <c r="J1507">
        <v>2</v>
      </c>
      <c r="V1507" s="1">
        <v>0.5</v>
      </c>
      <c r="W1507" s="11">
        <v>0.48275862068965519</v>
      </c>
      <c r="X1507" s="1">
        <v>5</v>
      </c>
      <c r="Y1507" s="1">
        <v>0.75</v>
      </c>
      <c r="Z1507" s="1">
        <v>6</v>
      </c>
      <c r="AA1507" s="1">
        <v>0.32432432432432434</v>
      </c>
      <c r="AB1507" s="1">
        <v>3</v>
      </c>
      <c r="AC1507" s="1">
        <v>1.5</v>
      </c>
      <c r="AD1507" s="10">
        <v>1.263157894736842</v>
      </c>
      <c r="AE1507" s="1">
        <v>28.65</v>
      </c>
      <c r="AF1507" s="5"/>
    </row>
    <row r="1508" spans="1:32" ht="15" customHeight="1" x14ac:dyDescent="0.2">
      <c r="A1508" t="s">
        <v>28</v>
      </c>
      <c r="B1508" s="1">
        <v>2013</v>
      </c>
      <c r="C1508" s="1">
        <v>13</v>
      </c>
      <c r="D1508" s="1">
        <v>3</v>
      </c>
      <c r="F1508">
        <v>1</v>
      </c>
      <c r="G1508">
        <v>1</v>
      </c>
      <c r="H1508">
        <v>3</v>
      </c>
      <c r="I1508">
        <v>0</v>
      </c>
      <c r="J1508">
        <v>4</v>
      </c>
      <c r="K1508">
        <v>1</v>
      </c>
      <c r="M1508">
        <v>1</v>
      </c>
      <c r="V1508" s="1">
        <v>12.6</v>
      </c>
      <c r="W1508" s="11">
        <v>0.49161073825503354</v>
      </c>
      <c r="X1508" s="1">
        <v>5</v>
      </c>
      <c r="Y1508" s="1">
        <v>0.92307692307692313</v>
      </c>
      <c r="Z1508" s="1">
        <v>8</v>
      </c>
      <c r="AA1508" s="1">
        <v>0.34210526315789475</v>
      </c>
      <c r="AB1508" s="1">
        <v>3</v>
      </c>
      <c r="AC1508" s="1">
        <v>1.5</v>
      </c>
      <c r="AD1508" s="10">
        <v>1.3809523809523809</v>
      </c>
      <c r="AE1508" s="1">
        <v>43.25</v>
      </c>
      <c r="AF1508" s="5"/>
    </row>
    <row r="1509" spans="1:32" ht="15" customHeight="1" x14ac:dyDescent="0.2">
      <c r="A1509" t="s">
        <v>28</v>
      </c>
      <c r="B1509" s="1">
        <v>2014</v>
      </c>
      <c r="C1509" s="1">
        <v>12</v>
      </c>
      <c r="D1509" s="1">
        <v>4</v>
      </c>
      <c r="F1509">
        <v>1</v>
      </c>
      <c r="G1509">
        <v>1</v>
      </c>
      <c r="H1509">
        <v>2</v>
      </c>
      <c r="I1509">
        <v>1</v>
      </c>
      <c r="J1509">
        <v>4</v>
      </c>
      <c r="K1509">
        <v>1</v>
      </c>
      <c r="N1509">
        <v>1</v>
      </c>
      <c r="V1509" s="1">
        <v>5.6</v>
      </c>
      <c r="W1509" s="11">
        <v>0.49836601307189543</v>
      </c>
      <c r="X1509" s="1">
        <v>5</v>
      </c>
      <c r="Y1509" s="1">
        <v>1</v>
      </c>
      <c r="Z1509" s="1">
        <v>10</v>
      </c>
      <c r="AA1509" s="1">
        <v>0.35897435897435898</v>
      </c>
      <c r="AB1509" s="1">
        <v>7</v>
      </c>
      <c r="AC1509" s="1">
        <v>1.5</v>
      </c>
      <c r="AD1509" s="10">
        <v>1.4782608695652173</v>
      </c>
      <c r="AE1509" s="1">
        <v>54.849999999999994</v>
      </c>
      <c r="AF1509" s="5"/>
    </row>
    <row r="1510" spans="1:32" ht="15" customHeight="1" x14ac:dyDescent="0.2">
      <c r="A1510" t="s">
        <v>28</v>
      </c>
      <c r="B1510" s="1">
        <v>2015</v>
      </c>
      <c r="C1510" s="1">
        <v>10</v>
      </c>
      <c r="D1510" s="1">
        <v>6</v>
      </c>
      <c r="F1510" s="1">
        <v>1</v>
      </c>
      <c r="H1510" s="1">
        <v>1</v>
      </c>
      <c r="I1510" s="1">
        <v>1</v>
      </c>
      <c r="J1510" s="1">
        <v>2</v>
      </c>
      <c r="R1510" s="1"/>
      <c r="V1510" s="1">
        <v>0.5</v>
      </c>
      <c r="W1510" s="11">
        <v>0.50159235668789814</v>
      </c>
      <c r="X1510" s="1">
        <v>10</v>
      </c>
      <c r="Y1510" s="1">
        <v>1</v>
      </c>
      <c r="Z1510" s="1">
        <v>10</v>
      </c>
      <c r="AA1510" s="1">
        <v>0.375</v>
      </c>
      <c r="AB1510" s="1">
        <v>7</v>
      </c>
      <c r="AC1510" s="1">
        <v>1.5</v>
      </c>
      <c r="AD1510" s="10">
        <v>1.5</v>
      </c>
      <c r="AE1510" s="1">
        <v>60.349999999999994</v>
      </c>
      <c r="AF1510" s="5"/>
    </row>
    <row r="1511" spans="1:32" ht="15" customHeight="1" x14ac:dyDescent="0.2">
      <c r="A1511" t="s">
        <v>28</v>
      </c>
      <c r="B1511" s="1">
        <v>2016</v>
      </c>
      <c r="C1511" s="1">
        <v>10</v>
      </c>
      <c r="D1511" s="1">
        <v>5</v>
      </c>
      <c r="E1511">
        <v>1</v>
      </c>
      <c r="F1511">
        <v>1</v>
      </c>
      <c r="G1511">
        <v>1</v>
      </c>
      <c r="H1511">
        <v>1</v>
      </c>
      <c r="I1511">
        <v>1</v>
      </c>
      <c r="J1511">
        <v>2</v>
      </c>
      <c r="V1511" s="1">
        <v>0.6</v>
      </c>
      <c r="W1511" s="11">
        <v>0.50543478260869568</v>
      </c>
      <c r="X1511" s="1">
        <v>10</v>
      </c>
      <c r="Y1511" s="1">
        <v>1</v>
      </c>
      <c r="Z1511" s="1">
        <v>10</v>
      </c>
      <c r="AA1511" s="1">
        <v>0.3902439024390244</v>
      </c>
      <c r="AB1511" s="1">
        <v>7</v>
      </c>
      <c r="AC1511" s="1">
        <v>1.5</v>
      </c>
      <c r="AD1511" s="10">
        <v>1.4615384615384615</v>
      </c>
      <c r="AE1511" s="1">
        <v>60.949999999999996</v>
      </c>
      <c r="AF1511" s="5"/>
    </row>
    <row r="1512" spans="1:32" ht="15" customHeight="1" x14ac:dyDescent="0.2">
      <c r="A1512" t="s">
        <v>28</v>
      </c>
      <c r="B1512" s="1">
        <v>2017</v>
      </c>
      <c r="C1512" s="1">
        <v>9</v>
      </c>
      <c r="D1512" s="1">
        <v>7</v>
      </c>
      <c r="F1512" s="1"/>
      <c r="G1512" s="1"/>
      <c r="H1512" s="1"/>
      <c r="I1512" s="1"/>
      <c r="J1512" s="1"/>
      <c r="L1512" s="1"/>
      <c r="Q1512" s="1"/>
      <c r="V1512" s="1">
        <v>0</v>
      </c>
      <c r="W1512" s="11">
        <v>0.50681818181818183</v>
      </c>
      <c r="X1512" s="1">
        <v>10</v>
      </c>
      <c r="Y1512" s="1">
        <v>1</v>
      </c>
      <c r="Z1512" s="1">
        <v>10</v>
      </c>
      <c r="AA1512" s="1">
        <v>0.38095238095238093</v>
      </c>
      <c r="AB1512" s="1">
        <v>7</v>
      </c>
      <c r="AC1512" s="1">
        <v>1.5</v>
      </c>
      <c r="AD1512" s="10">
        <v>1.4615384615384615</v>
      </c>
      <c r="AE1512" s="1">
        <v>60.949999999999996</v>
      </c>
      <c r="AF1512" s="5"/>
    </row>
    <row r="1513" spans="1:32" ht="15" customHeight="1" x14ac:dyDescent="0.2">
      <c r="A1513" t="s">
        <v>28</v>
      </c>
      <c r="B1513" s="1">
        <v>2018</v>
      </c>
      <c r="C1513" s="1">
        <v>10</v>
      </c>
      <c r="D1513" s="1">
        <v>6</v>
      </c>
      <c r="F1513" s="1">
        <v>1</v>
      </c>
      <c r="H1513" s="1">
        <v>0</v>
      </c>
      <c r="I1513" s="1">
        <v>1</v>
      </c>
      <c r="J1513" s="1">
        <v>1</v>
      </c>
      <c r="V1513" s="1">
        <v>0</v>
      </c>
      <c r="W1513" s="11">
        <v>0.50961538461538458</v>
      </c>
      <c r="X1513" s="1">
        <v>10</v>
      </c>
      <c r="Y1513" s="1">
        <v>0.94117647058823528</v>
      </c>
      <c r="Z1513" s="1">
        <v>8</v>
      </c>
      <c r="AA1513" s="1">
        <v>0.39534883720930231</v>
      </c>
      <c r="AB1513" s="1">
        <v>7</v>
      </c>
      <c r="AC1513" s="1">
        <v>1.5</v>
      </c>
      <c r="AD1513" s="10">
        <v>1.4444444444444444</v>
      </c>
      <c r="AE1513" s="1">
        <v>58.949999999999996</v>
      </c>
      <c r="AF1513" s="5"/>
    </row>
    <row r="1514" spans="1:32" ht="15" customHeight="1" x14ac:dyDescent="0.2">
      <c r="A1514" t="s">
        <v>28</v>
      </c>
      <c r="B1514" s="1">
        <v>2019</v>
      </c>
      <c r="C1514" s="1">
        <v>11</v>
      </c>
      <c r="D1514" s="1">
        <v>5</v>
      </c>
      <c r="F1514" s="1">
        <v>1</v>
      </c>
      <c r="H1514" s="1">
        <v>1</v>
      </c>
      <c r="I1514" s="1">
        <v>1</v>
      </c>
      <c r="J1514" s="1">
        <v>2</v>
      </c>
      <c r="V1514" s="1">
        <v>0.5</v>
      </c>
      <c r="W1514" s="11">
        <v>0.51372832369942201</v>
      </c>
      <c r="X1514" s="1">
        <v>10</v>
      </c>
      <c r="Y1514" s="1">
        <v>0.94444444444444442</v>
      </c>
      <c r="Z1514" s="1">
        <v>8</v>
      </c>
      <c r="AA1514" s="1">
        <v>0.40909090909090912</v>
      </c>
      <c r="AB1514" s="1">
        <v>10</v>
      </c>
      <c r="AC1514" s="1">
        <v>1.5</v>
      </c>
      <c r="AD1514" s="10">
        <v>1.4642857142857142</v>
      </c>
      <c r="AE1514" s="1">
        <v>62.449999999999996</v>
      </c>
      <c r="AF1514" s="5"/>
    </row>
    <row r="1515" spans="1:32" ht="15" customHeight="1" x14ac:dyDescent="0.2">
      <c r="A1515" t="s">
        <v>28</v>
      </c>
      <c r="B1515" s="1">
        <v>2020</v>
      </c>
      <c r="C1515" s="1">
        <v>12</v>
      </c>
      <c r="D1515" s="1">
        <v>4</v>
      </c>
      <c r="F1515" s="1">
        <v>1</v>
      </c>
      <c r="G1515" s="1">
        <v>1</v>
      </c>
      <c r="H1515" s="1">
        <v>0</v>
      </c>
      <c r="I1515" s="1">
        <v>1</v>
      </c>
      <c r="J1515" s="1">
        <v>1</v>
      </c>
      <c r="K1515" s="1"/>
      <c r="M1515" s="1"/>
      <c r="Q1515" s="1"/>
      <c r="V1515" s="1">
        <v>0.1</v>
      </c>
      <c r="W1515" s="11">
        <v>0.51906779661016944</v>
      </c>
      <c r="X1515" s="1">
        <v>10</v>
      </c>
      <c r="Y1515" s="1">
        <v>0.89473684210526316</v>
      </c>
      <c r="Z1515" s="1">
        <v>6</v>
      </c>
      <c r="AA1515" s="1">
        <v>0.42222222222222222</v>
      </c>
      <c r="AB1515" s="1">
        <v>10</v>
      </c>
      <c r="AC1515" s="1">
        <v>1.5</v>
      </c>
      <c r="AD1515" s="10">
        <v>1.4</v>
      </c>
      <c r="AE1515" s="1">
        <v>60.55</v>
      </c>
      <c r="AF1515" s="5"/>
    </row>
    <row r="1516" spans="1:32" ht="15" customHeight="1" x14ac:dyDescent="0.2">
      <c r="A1516" t="s">
        <v>28</v>
      </c>
      <c r="B1516" s="1">
        <v>2021</v>
      </c>
      <c r="C1516" s="1">
        <v>7</v>
      </c>
      <c r="D1516" s="1">
        <v>10</v>
      </c>
      <c r="V1516" s="1">
        <v>0</v>
      </c>
      <c r="W1516" s="11">
        <v>0.51655172413793105</v>
      </c>
      <c r="X1516" s="1">
        <v>10</v>
      </c>
      <c r="Y1516" s="1">
        <v>0.89473684210526316</v>
      </c>
      <c r="Z1516" s="1">
        <v>6</v>
      </c>
      <c r="AA1516" s="1">
        <v>0.41304347826086957</v>
      </c>
      <c r="AB1516" s="1">
        <v>10</v>
      </c>
      <c r="AC1516" s="1">
        <v>1.5</v>
      </c>
      <c r="AD1516" s="10">
        <v>1.4</v>
      </c>
      <c r="AE1516" s="1">
        <v>60.55</v>
      </c>
      <c r="AF1516" s="5"/>
    </row>
    <row r="1517" spans="1:32" ht="15" customHeight="1" x14ac:dyDescent="0.2">
      <c r="A1517" t="s">
        <v>28</v>
      </c>
      <c r="B1517" s="1">
        <v>2022</v>
      </c>
      <c r="C1517" s="1">
        <v>9</v>
      </c>
      <c r="D1517" s="1">
        <v>8</v>
      </c>
      <c r="F1517">
        <v>1</v>
      </c>
      <c r="H1517">
        <v>0</v>
      </c>
      <c r="I1517">
        <v>1</v>
      </c>
      <c r="J1517">
        <v>1</v>
      </c>
      <c r="U1517">
        <v>1</v>
      </c>
      <c r="V1517" s="1">
        <v>0.1</v>
      </c>
      <c r="W1517" s="11">
        <v>0.51684636118598382</v>
      </c>
      <c r="X1517" s="1">
        <v>10</v>
      </c>
      <c r="Y1517" s="1">
        <v>0.85</v>
      </c>
      <c r="Z1517" s="1">
        <v>6</v>
      </c>
      <c r="AA1517" s="1">
        <v>0.42553191489361702</v>
      </c>
      <c r="AB1517" s="1">
        <v>10</v>
      </c>
      <c r="AC1517" s="1">
        <v>1.5</v>
      </c>
      <c r="AD1517" s="10">
        <v>1.3870967741935485</v>
      </c>
      <c r="AE1517" s="1">
        <v>60.65</v>
      </c>
      <c r="AF1517" s="5"/>
    </row>
    <row r="1518" spans="1:32" ht="15" customHeight="1" x14ac:dyDescent="0.2">
      <c r="A1518" t="s">
        <v>29</v>
      </c>
      <c r="B1518" s="1">
        <v>1976</v>
      </c>
      <c r="C1518" s="1">
        <v>0</v>
      </c>
      <c r="D1518" s="1">
        <v>14</v>
      </c>
      <c r="F1518" s="1"/>
      <c r="G1518" s="1"/>
      <c r="H1518" s="1"/>
      <c r="I1518" s="1"/>
      <c r="J1518" s="1"/>
      <c r="R1518" s="1"/>
      <c r="V1518" s="1">
        <v>0</v>
      </c>
      <c r="W1518" s="11">
        <v>0</v>
      </c>
      <c r="X1518" s="1">
        <v>0</v>
      </c>
      <c r="Y1518" s="1">
        <v>0</v>
      </c>
      <c r="Z1518" s="1">
        <v>0</v>
      </c>
      <c r="AA1518" s="1">
        <v>0</v>
      </c>
      <c r="AB1518" s="1">
        <v>0</v>
      </c>
      <c r="AC1518" s="1">
        <v>7.5</v>
      </c>
      <c r="AD1518" s="10">
        <v>0</v>
      </c>
      <c r="AE1518" s="1">
        <v>7.5</v>
      </c>
      <c r="AF1518" s="5"/>
    </row>
    <row r="1519" spans="1:32" ht="15" customHeight="1" x14ac:dyDescent="0.2">
      <c r="A1519" t="s">
        <v>29</v>
      </c>
      <c r="B1519" s="1">
        <v>1977</v>
      </c>
      <c r="C1519" s="1">
        <v>2</v>
      </c>
      <c r="D1519" s="1">
        <v>12</v>
      </c>
      <c r="V1519" s="1">
        <v>0</v>
      </c>
      <c r="W1519" s="11">
        <v>7.1428571428571425E-2</v>
      </c>
      <c r="X1519" s="1">
        <v>0</v>
      </c>
      <c r="Y1519" s="1">
        <v>0</v>
      </c>
      <c r="Z1519" s="1">
        <v>0</v>
      </c>
      <c r="AA1519" s="1">
        <v>0</v>
      </c>
      <c r="AB1519" s="1">
        <v>0</v>
      </c>
      <c r="AC1519" s="1">
        <v>7.3</v>
      </c>
      <c r="AD1519" s="10">
        <v>0</v>
      </c>
      <c r="AE1519" s="1">
        <v>7.3</v>
      </c>
      <c r="AF1519" s="5"/>
    </row>
    <row r="1520" spans="1:32" ht="15" customHeight="1" x14ac:dyDescent="0.2">
      <c r="A1520" t="s">
        <v>29</v>
      </c>
      <c r="B1520" s="1">
        <v>1978</v>
      </c>
      <c r="C1520" s="1">
        <v>5</v>
      </c>
      <c r="D1520" s="1">
        <v>11</v>
      </c>
      <c r="F1520" s="1"/>
      <c r="G1520" s="1"/>
      <c r="H1520" s="1"/>
      <c r="I1520" s="1"/>
      <c r="J1520" s="1"/>
      <c r="V1520" s="1">
        <v>0</v>
      </c>
      <c r="W1520" s="11">
        <v>0.15909090909090909</v>
      </c>
      <c r="X1520" s="1">
        <v>0</v>
      </c>
      <c r="Y1520" s="1">
        <v>0</v>
      </c>
      <c r="Z1520" s="1">
        <v>0</v>
      </c>
      <c r="AA1520" s="1">
        <v>0</v>
      </c>
      <c r="AB1520" s="1">
        <v>0</v>
      </c>
      <c r="AC1520" s="1">
        <v>7.1</v>
      </c>
      <c r="AD1520" s="10">
        <v>0</v>
      </c>
      <c r="AE1520" s="1">
        <v>7.1</v>
      </c>
      <c r="AF1520" s="5"/>
    </row>
    <row r="1521" spans="1:32" ht="15" customHeight="1" x14ac:dyDescent="0.2">
      <c r="A1521" t="s">
        <v>29</v>
      </c>
      <c r="B1521" s="1">
        <v>1979</v>
      </c>
      <c r="C1521" s="1">
        <v>10</v>
      </c>
      <c r="D1521" s="1">
        <v>6</v>
      </c>
      <c r="F1521">
        <v>1</v>
      </c>
      <c r="G1521">
        <v>1</v>
      </c>
      <c r="H1521">
        <v>1</v>
      </c>
      <c r="I1521">
        <v>1</v>
      </c>
      <c r="J1521">
        <v>3</v>
      </c>
      <c r="L1521">
        <v>1</v>
      </c>
      <c r="Q1521">
        <v>1</v>
      </c>
      <c r="V1521" s="1">
        <v>2.85</v>
      </c>
      <c r="W1521" s="11">
        <v>0.28333333333333333</v>
      </c>
      <c r="X1521" s="1">
        <v>0</v>
      </c>
      <c r="Y1521" s="1">
        <v>1</v>
      </c>
      <c r="Z1521" s="1">
        <v>10</v>
      </c>
      <c r="AA1521" s="1">
        <v>0.25</v>
      </c>
      <c r="AB1521" s="1">
        <v>3</v>
      </c>
      <c r="AC1521" s="1">
        <v>6.9</v>
      </c>
      <c r="AD1521" s="10">
        <v>1.5</v>
      </c>
      <c r="AE1521" s="1">
        <v>22.75</v>
      </c>
      <c r="AF1521" s="5"/>
    </row>
    <row r="1522" spans="1:32" ht="15" customHeight="1" x14ac:dyDescent="0.2">
      <c r="A1522" t="s">
        <v>29</v>
      </c>
      <c r="B1522" s="1">
        <v>1980</v>
      </c>
      <c r="C1522" s="1">
        <v>5</v>
      </c>
      <c r="D1522" s="1">
        <v>10</v>
      </c>
      <c r="E1522">
        <v>1</v>
      </c>
      <c r="V1522" s="1">
        <v>0</v>
      </c>
      <c r="W1522" s="11">
        <v>0.29605263157894735</v>
      </c>
      <c r="X1522" s="1">
        <v>0</v>
      </c>
      <c r="Y1522" s="1">
        <v>1</v>
      </c>
      <c r="Z1522" s="1">
        <v>10</v>
      </c>
      <c r="AA1522" s="1">
        <v>0.2</v>
      </c>
      <c r="AB1522" s="1">
        <v>1</v>
      </c>
      <c r="AC1522" s="1">
        <v>6.7</v>
      </c>
      <c r="AD1522" s="10">
        <v>1.5</v>
      </c>
      <c r="AE1522" s="1">
        <v>20.55</v>
      </c>
      <c r="AF1522" s="5"/>
    </row>
    <row r="1523" spans="1:32" ht="15" customHeight="1" x14ac:dyDescent="0.2">
      <c r="A1523" t="s">
        <v>29</v>
      </c>
      <c r="B1523" s="1">
        <v>1981</v>
      </c>
      <c r="C1523" s="1">
        <v>9</v>
      </c>
      <c r="D1523" s="1">
        <v>7</v>
      </c>
      <c r="F1523">
        <v>1</v>
      </c>
      <c r="G1523">
        <v>1</v>
      </c>
      <c r="H1523">
        <v>0</v>
      </c>
      <c r="I1523">
        <v>1</v>
      </c>
      <c r="J1523">
        <v>2</v>
      </c>
      <c r="V1523" s="1">
        <v>0.1</v>
      </c>
      <c r="W1523" s="11">
        <v>0.34239130434782611</v>
      </c>
      <c r="X1523" s="1">
        <v>0</v>
      </c>
      <c r="Y1523" s="1">
        <v>0.5</v>
      </c>
      <c r="Z1523" s="1">
        <v>3</v>
      </c>
      <c r="AA1523" s="1">
        <v>0.33333333333333331</v>
      </c>
      <c r="AB1523" s="1">
        <v>3</v>
      </c>
      <c r="AC1523" s="1">
        <v>6.5</v>
      </c>
      <c r="AD1523" s="10">
        <v>1.25</v>
      </c>
      <c r="AE1523" s="1">
        <v>15.45</v>
      </c>
      <c r="AF1523" s="5"/>
    </row>
    <row r="1524" spans="1:32" ht="15" customHeight="1" x14ac:dyDescent="0.2">
      <c r="A1524" t="s">
        <v>29</v>
      </c>
      <c r="B1524" s="1">
        <v>1982</v>
      </c>
      <c r="C1524" s="1">
        <v>5</v>
      </c>
      <c r="D1524" s="1">
        <v>4</v>
      </c>
      <c r="F1524">
        <v>1</v>
      </c>
      <c r="H1524">
        <v>0</v>
      </c>
      <c r="I1524">
        <v>1</v>
      </c>
      <c r="J1524">
        <v>1</v>
      </c>
      <c r="V1524" s="1">
        <v>0</v>
      </c>
      <c r="W1524" s="11">
        <v>0.36138613861386137</v>
      </c>
      <c r="X1524" s="1">
        <v>0</v>
      </c>
      <c r="Y1524" s="1">
        <v>0.33333333333333331</v>
      </c>
      <c r="Z1524" s="1">
        <v>0</v>
      </c>
      <c r="AA1524" s="1">
        <v>0.42857142857142855</v>
      </c>
      <c r="AB1524" s="1">
        <v>10</v>
      </c>
      <c r="AC1524" s="1">
        <v>6.3</v>
      </c>
      <c r="AD1524" s="10">
        <v>1.2</v>
      </c>
      <c r="AE1524" s="1">
        <v>19.25</v>
      </c>
      <c r="AF1524" s="5"/>
    </row>
    <row r="1525" spans="1:32" ht="15" customHeight="1" x14ac:dyDescent="0.2">
      <c r="A1525" t="s">
        <v>29</v>
      </c>
      <c r="B1525" s="1">
        <v>1983</v>
      </c>
      <c r="C1525" s="1">
        <v>2</v>
      </c>
      <c r="D1525" s="1">
        <v>14</v>
      </c>
      <c r="V1525" s="1">
        <v>0</v>
      </c>
      <c r="W1525" s="11">
        <v>0.32905982905982906</v>
      </c>
      <c r="X1525" s="1">
        <v>0</v>
      </c>
      <c r="Y1525" s="1">
        <v>0.33333333333333331</v>
      </c>
      <c r="Z1525" s="1">
        <v>0</v>
      </c>
      <c r="AA1525" s="1">
        <v>0.375</v>
      </c>
      <c r="AB1525" s="1">
        <v>7</v>
      </c>
      <c r="AC1525" s="1">
        <v>6.1</v>
      </c>
      <c r="AD1525" s="10">
        <v>1.2</v>
      </c>
      <c r="AE1525" s="1">
        <v>16.049999999999997</v>
      </c>
      <c r="AF1525" s="5"/>
    </row>
    <row r="1526" spans="1:32" ht="15" customHeight="1" x14ac:dyDescent="0.2">
      <c r="A1526" t="s">
        <v>29</v>
      </c>
      <c r="B1526" s="1">
        <v>1984</v>
      </c>
      <c r="C1526" s="1">
        <v>6</v>
      </c>
      <c r="D1526" s="1">
        <v>10</v>
      </c>
      <c r="V1526" s="1">
        <v>0</v>
      </c>
      <c r="W1526" s="11">
        <v>0.33458646616541354</v>
      </c>
      <c r="X1526" s="1">
        <v>0</v>
      </c>
      <c r="Y1526" s="1">
        <v>0.33333333333333331</v>
      </c>
      <c r="Z1526" s="1">
        <v>0</v>
      </c>
      <c r="AA1526" s="1">
        <v>0.33333333333333331</v>
      </c>
      <c r="AB1526" s="1">
        <v>3</v>
      </c>
      <c r="AC1526" s="1">
        <v>5.9</v>
      </c>
      <c r="AD1526" s="10">
        <v>1.2</v>
      </c>
      <c r="AE1526" s="1">
        <v>11.850000000000001</v>
      </c>
      <c r="AF1526" s="5"/>
    </row>
    <row r="1527" spans="1:32" ht="15" customHeight="1" x14ac:dyDescent="0.2">
      <c r="A1527" t="s">
        <v>29</v>
      </c>
      <c r="B1527" s="1">
        <v>1985</v>
      </c>
      <c r="C1527" s="1">
        <v>2</v>
      </c>
      <c r="D1527" s="1">
        <v>14</v>
      </c>
      <c r="V1527" s="1">
        <v>0</v>
      </c>
      <c r="W1527" s="11">
        <v>0.31208053691275167</v>
      </c>
      <c r="X1527" s="1">
        <v>0</v>
      </c>
      <c r="Y1527" s="1">
        <v>0.33333333333333331</v>
      </c>
      <c r="Z1527" s="1">
        <v>0</v>
      </c>
      <c r="AA1527" s="1">
        <v>0.3</v>
      </c>
      <c r="AB1527" s="1">
        <v>3</v>
      </c>
      <c r="AC1527" s="1">
        <v>5.7</v>
      </c>
      <c r="AD1527" s="10">
        <v>1.2</v>
      </c>
      <c r="AE1527" s="1">
        <v>11.65</v>
      </c>
      <c r="AF1527" s="5"/>
    </row>
    <row r="1528" spans="1:32" ht="15" customHeight="1" x14ac:dyDescent="0.2">
      <c r="A1528" t="s">
        <v>29</v>
      </c>
      <c r="B1528" s="1">
        <v>1986</v>
      </c>
      <c r="C1528" s="1">
        <v>2</v>
      </c>
      <c r="D1528" s="1">
        <v>14</v>
      </c>
      <c r="V1528" s="1">
        <v>0</v>
      </c>
      <c r="W1528" s="11">
        <v>0.29393939393939394</v>
      </c>
      <c r="X1528" s="1">
        <v>0</v>
      </c>
      <c r="Y1528" s="1">
        <v>0.33333333333333331</v>
      </c>
      <c r="Z1528" s="1">
        <v>0</v>
      </c>
      <c r="AA1528" s="1">
        <v>0.27272727272727271</v>
      </c>
      <c r="AB1528" s="1">
        <v>3</v>
      </c>
      <c r="AC1528" s="1">
        <v>5.5</v>
      </c>
      <c r="AD1528" s="10">
        <v>1.2</v>
      </c>
      <c r="AE1528" s="1">
        <v>11.45</v>
      </c>
      <c r="AF1528" s="5"/>
    </row>
    <row r="1529" spans="1:32" ht="15" customHeight="1" x14ac:dyDescent="0.2">
      <c r="A1529" t="s">
        <v>29</v>
      </c>
      <c r="B1529" s="1">
        <v>1987</v>
      </c>
      <c r="C1529" s="1">
        <v>4</v>
      </c>
      <c r="D1529" s="1">
        <v>11</v>
      </c>
      <c r="V1529" s="1">
        <v>0</v>
      </c>
      <c r="W1529" s="11">
        <v>0.29166666666666669</v>
      </c>
      <c r="X1529" s="1">
        <v>0</v>
      </c>
      <c r="Y1529" s="1">
        <v>0.33333333333333331</v>
      </c>
      <c r="Z1529" s="1">
        <v>0</v>
      </c>
      <c r="AA1529" s="1">
        <v>0.25</v>
      </c>
      <c r="AB1529" s="1">
        <v>3</v>
      </c>
      <c r="AC1529" s="1">
        <v>5.3</v>
      </c>
      <c r="AD1529" s="10">
        <v>1.2</v>
      </c>
      <c r="AE1529" s="1">
        <v>11.25</v>
      </c>
      <c r="AF1529" s="5"/>
    </row>
    <row r="1530" spans="1:32" ht="15" customHeight="1" x14ac:dyDescent="0.2">
      <c r="A1530" t="s">
        <v>29</v>
      </c>
      <c r="B1530" s="1">
        <v>1988</v>
      </c>
      <c r="C1530" s="1">
        <v>5</v>
      </c>
      <c r="D1530" s="1">
        <v>11</v>
      </c>
      <c r="V1530" s="1">
        <v>0</v>
      </c>
      <c r="W1530" s="11">
        <v>0.29336734693877553</v>
      </c>
      <c r="X1530" s="1">
        <v>0</v>
      </c>
      <c r="Y1530" s="1">
        <v>0.33333333333333331</v>
      </c>
      <c r="Z1530" s="1">
        <v>0</v>
      </c>
      <c r="AA1530" s="1">
        <v>0.23076923076923078</v>
      </c>
      <c r="AB1530" s="1">
        <v>1</v>
      </c>
      <c r="AC1530" s="1">
        <v>5.0999999999999996</v>
      </c>
      <c r="AD1530" s="10">
        <v>1.2</v>
      </c>
      <c r="AE1530" s="1">
        <v>9.0500000000000007</v>
      </c>
      <c r="AF1530" s="5"/>
    </row>
    <row r="1531" spans="1:32" ht="15" customHeight="1" x14ac:dyDescent="0.2">
      <c r="A1531" t="s">
        <v>29</v>
      </c>
      <c r="B1531" s="1">
        <v>1989</v>
      </c>
      <c r="C1531" s="1">
        <v>5</v>
      </c>
      <c r="D1531" s="1">
        <v>11</v>
      </c>
      <c r="V1531" s="1">
        <v>0</v>
      </c>
      <c r="W1531" s="11">
        <v>0.294811320754717</v>
      </c>
      <c r="X1531" s="1">
        <v>0</v>
      </c>
      <c r="Y1531" s="1">
        <v>0.33333333333333331</v>
      </c>
      <c r="Z1531" s="1">
        <v>0</v>
      </c>
      <c r="AA1531" s="1">
        <v>0.21428571428571427</v>
      </c>
      <c r="AB1531" s="1">
        <v>1</v>
      </c>
      <c r="AC1531" s="1">
        <v>4.9000000000000004</v>
      </c>
      <c r="AD1531" s="10">
        <v>1.2</v>
      </c>
      <c r="AE1531" s="1">
        <v>8.8500000000000014</v>
      </c>
      <c r="AF1531" s="5"/>
    </row>
    <row r="1532" spans="1:32" ht="15" customHeight="1" x14ac:dyDescent="0.2">
      <c r="A1532" t="s">
        <v>29</v>
      </c>
      <c r="B1532" s="1">
        <v>1990</v>
      </c>
      <c r="C1532" s="1">
        <v>6</v>
      </c>
      <c r="D1532" s="1">
        <v>10</v>
      </c>
      <c r="V1532" s="1">
        <v>0</v>
      </c>
      <c r="W1532" s="11">
        <v>0.30043859649122806</v>
      </c>
      <c r="X1532" s="1">
        <v>0</v>
      </c>
      <c r="Y1532" s="1">
        <v>0.33333333333333331</v>
      </c>
      <c r="Z1532" s="1">
        <v>0</v>
      </c>
      <c r="AA1532" s="1">
        <v>0.2</v>
      </c>
      <c r="AB1532" s="1">
        <v>1</v>
      </c>
      <c r="AC1532" s="1">
        <v>4.6999999999999993</v>
      </c>
      <c r="AD1532" s="10">
        <v>1.2</v>
      </c>
      <c r="AE1532" s="1">
        <v>8.6499999999999986</v>
      </c>
      <c r="AF1532" s="5"/>
    </row>
    <row r="1533" spans="1:32" ht="15" customHeight="1" x14ac:dyDescent="0.2">
      <c r="A1533" t="s">
        <v>29</v>
      </c>
      <c r="B1533" s="1">
        <v>1991</v>
      </c>
      <c r="C1533" s="1">
        <v>3</v>
      </c>
      <c r="D1533" s="1">
        <v>13</v>
      </c>
      <c r="F1533" s="1"/>
      <c r="H1533" s="1"/>
      <c r="I1533" s="1"/>
      <c r="J1533" s="1"/>
      <c r="K1533" s="1"/>
      <c r="M1533" s="1"/>
      <c r="V1533" s="1">
        <v>0</v>
      </c>
      <c r="W1533" s="11">
        <v>0.29303278688524592</v>
      </c>
      <c r="X1533" s="1">
        <v>0</v>
      </c>
      <c r="Y1533" s="1">
        <v>0.33333333333333331</v>
      </c>
      <c r="Z1533" s="1">
        <v>0</v>
      </c>
      <c r="AA1533" s="1">
        <v>0.1875</v>
      </c>
      <c r="AB1533" s="1">
        <v>0</v>
      </c>
      <c r="AC1533" s="1">
        <v>4.5</v>
      </c>
      <c r="AD1533" s="10">
        <v>1.2</v>
      </c>
      <c r="AE1533" s="1">
        <v>7.45</v>
      </c>
      <c r="AF1533" s="5"/>
    </row>
    <row r="1534" spans="1:32" ht="15" customHeight="1" x14ac:dyDescent="0.2">
      <c r="A1534" t="s">
        <v>29</v>
      </c>
      <c r="B1534" s="1">
        <v>1992</v>
      </c>
      <c r="C1534" s="1">
        <v>5</v>
      </c>
      <c r="D1534" s="1">
        <v>11</v>
      </c>
      <c r="F1534" s="1"/>
      <c r="G1534" s="1"/>
      <c r="H1534" s="1"/>
      <c r="I1534" s="1"/>
      <c r="J1534" s="1"/>
      <c r="V1534" s="1">
        <v>0</v>
      </c>
      <c r="W1534" s="11">
        <v>0.29423076923076924</v>
      </c>
      <c r="X1534" s="1">
        <v>0</v>
      </c>
      <c r="Y1534" s="1">
        <v>0.33333333333333331</v>
      </c>
      <c r="Z1534" s="1">
        <v>0</v>
      </c>
      <c r="AA1534" s="1">
        <v>0.17647058823529413</v>
      </c>
      <c r="AB1534" s="1">
        <v>0</v>
      </c>
      <c r="AC1534" s="1">
        <v>4.3</v>
      </c>
      <c r="AD1534" s="10">
        <v>1.2</v>
      </c>
      <c r="AE1534" s="1">
        <v>7.25</v>
      </c>
      <c r="AF1534" s="5"/>
    </row>
    <row r="1535" spans="1:32" ht="15" customHeight="1" x14ac:dyDescent="0.2">
      <c r="A1535" t="s">
        <v>29</v>
      </c>
      <c r="B1535" s="1">
        <v>1993</v>
      </c>
      <c r="C1535" s="1">
        <v>5</v>
      </c>
      <c r="D1535" s="1">
        <v>11</v>
      </c>
      <c r="E1535" s="1"/>
      <c r="V1535" s="1">
        <v>0</v>
      </c>
      <c r="W1535" s="11">
        <v>0.29528985507246375</v>
      </c>
      <c r="X1535" s="1">
        <v>0</v>
      </c>
      <c r="Y1535" s="1">
        <v>0.33333333333333331</v>
      </c>
      <c r="Z1535" s="1">
        <v>0</v>
      </c>
      <c r="AA1535" s="1">
        <v>0.16666666666666666</v>
      </c>
      <c r="AB1535" s="1">
        <v>0</v>
      </c>
      <c r="AC1535" s="1">
        <v>4.0999999999999996</v>
      </c>
      <c r="AD1535" s="10">
        <v>1.2</v>
      </c>
      <c r="AE1535" s="1">
        <v>7.05</v>
      </c>
      <c r="AF1535" s="5"/>
    </row>
    <row r="1536" spans="1:32" ht="15" customHeight="1" x14ac:dyDescent="0.2">
      <c r="A1536" t="s">
        <v>29</v>
      </c>
      <c r="B1536" s="1">
        <v>1994</v>
      </c>
      <c r="C1536" s="1">
        <v>6</v>
      </c>
      <c r="D1536" s="1">
        <v>10</v>
      </c>
      <c r="E1536" s="1"/>
      <c r="F1536" s="1"/>
      <c r="G1536" s="1"/>
      <c r="H1536" s="1"/>
      <c r="I1536" s="1"/>
      <c r="J1536" s="1"/>
      <c r="L1536" s="1"/>
      <c r="V1536" s="1">
        <v>0</v>
      </c>
      <c r="W1536" s="11">
        <v>0.29965753424657532</v>
      </c>
      <c r="X1536" s="1">
        <v>0</v>
      </c>
      <c r="Y1536" s="1">
        <v>0.33333333333333331</v>
      </c>
      <c r="Z1536" s="1">
        <v>0</v>
      </c>
      <c r="AA1536" s="1">
        <v>0.15789473684210525</v>
      </c>
      <c r="AB1536" s="1">
        <v>0</v>
      </c>
      <c r="AC1536" s="1">
        <v>3.9</v>
      </c>
      <c r="AD1536" s="10">
        <v>1.2</v>
      </c>
      <c r="AE1536" s="1">
        <v>6.85</v>
      </c>
      <c r="AF1536" s="5"/>
    </row>
    <row r="1537" spans="1:32" ht="15" customHeight="1" x14ac:dyDescent="0.2">
      <c r="A1537" t="s">
        <v>29</v>
      </c>
      <c r="B1537" s="1">
        <v>1995</v>
      </c>
      <c r="C1537" s="1">
        <v>7</v>
      </c>
      <c r="D1537" s="1">
        <v>9</v>
      </c>
      <c r="V1537" s="1">
        <v>0</v>
      </c>
      <c r="W1537" s="11">
        <v>0.30681818181818182</v>
      </c>
      <c r="X1537" s="1">
        <v>0</v>
      </c>
      <c r="Y1537" s="1">
        <v>0.33333333333333331</v>
      </c>
      <c r="Z1537" s="1">
        <v>0</v>
      </c>
      <c r="AA1537" s="1">
        <v>0.15</v>
      </c>
      <c r="AB1537" s="1">
        <v>0</v>
      </c>
      <c r="AC1537" s="1">
        <v>3.6999999999999997</v>
      </c>
      <c r="AD1537" s="10">
        <v>1.2</v>
      </c>
      <c r="AE1537" s="1">
        <v>6.65</v>
      </c>
      <c r="AF1537" s="5"/>
    </row>
    <row r="1538" spans="1:32" ht="15" customHeight="1" x14ac:dyDescent="0.2">
      <c r="A1538" t="s">
        <v>29</v>
      </c>
      <c r="B1538" s="1">
        <v>1996</v>
      </c>
      <c r="C1538" s="1">
        <v>6</v>
      </c>
      <c r="D1538" s="1">
        <v>10</v>
      </c>
      <c r="E1538" s="1"/>
      <c r="F1538" s="1"/>
      <c r="H1538" s="1"/>
      <c r="I1538" s="1"/>
      <c r="J1538" s="1"/>
      <c r="V1538" s="1">
        <v>0</v>
      </c>
      <c r="W1538" s="11">
        <v>0.31018518518518517</v>
      </c>
      <c r="X1538" s="1">
        <v>0</v>
      </c>
      <c r="Y1538" s="1">
        <v>0.33333333333333331</v>
      </c>
      <c r="Z1538" s="1">
        <v>0</v>
      </c>
      <c r="AA1538" s="1">
        <v>0.14285714285714285</v>
      </c>
      <c r="AB1538" s="1">
        <v>0</v>
      </c>
      <c r="AC1538" s="1">
        <v>3.5</v>
      </c>
      <c r="AD1538" s="10">
        <v>1.2</v>
      </c>
      <c r="AE1538" s="1">
        <v>6.45</v>
      </c>
      <c r="AF1538" s="5"/>
    </row>
    <row r="1539" spans="1:32" ht="15" customHeight="1" x14ac:dyDescent="0.2">
      <c r="A1539" t="s">
        <v>29</v>
      </c>
      <c r="B1539" s="1">
        <v>1997</v>
      </c>
      <c r="C1539" s="1">
        <v>10</v>
      </c>
      <c r="D1539" s="1">
        <v>6</v>
      </c>
      <c r="E1539" s="1"/>
      <c r="F1539">
        <v>1</v>
      </c>
      <c r="H1539">
        <v>1</v>
      </c>
      <c r="I1539">
        <v>1</v>
      </c>
      <c r="J1539">
        <v>2</v>
      </c>
      <c r="R1539">
        <v>1</v>
      </c>
      <c r="V1539" s="1">
        <v>0.6</v>
      </c>
      <c r="W1539" s="11">
        <v>0.32500000000000001</v>
      </c>
      <c r="X1539" s="1">
        <v>0</v>
      </c>
      <c r="Y1539" s="1">
        <v>0.5</v>
      </c>
      <c r="Z1539" s="1">
        <v>3</v>
      </c>
      <c r="AA1539" s="1">
        <v>0.18181818181818182</v>
      </c>
      <c r="AB1539" s="1">
        <v>0</v>
      </c>
      <c r="AC1539" s="1">
        <v>3.3</v>
      </c>
      <c r="AD1539" s="10">
        <v>1.3333333333333333</v>
      </c>
      <c r="AE1539" s="1">
        <v>9.8500000000000014</v>
      </c>
      <c r="AF1539" s="5"/>
    </row>
    <row r="1540" spans="1:32" ht="15" customHeight="1" x14ac:dyDescent="0.2">
      <c r="A1540" t="s">
        <v>29</v>
      </c>
      <c r="B1540" s="1">
        <v>1998</v>
      </c>
      <c r="C1540" s="1">
        <v>8</v>
      </c>
      <c r="D1540" s="1">
        <v>8</v>
      </c>
      <c r="E1540" s="1"/>
      <c r="V1540" s="1">
        <v>0</v>
      </c>
      <c r="W1540" s="11">
        <v>0.33286516853932585</v>
      </c>
      <c r="X1540" s="1">
        <v>0</v>
      </c>
      <c r="Y1540" s="1">
        <v>0.5</v>
      </c>
      <c r="Z1540" s="1">
        <v>3</v>
      </c>
      <c r="AA1540" s="1">
        <v>0.17391304347826086</v>
      </c>
      <c r="AB1540" s="1">
        <v>0</v>
      </c>
      <c r="AC1540" s="1">
        <v>3.0999999999999996</v>
      </c>
      <c r="AD1540" s="10">
        <v>1.3333333333333333</v>
      </c>
      <c r="AE1540" s="1">
        <v>9.65</v>
      </c>
      <c r="AF1540" s="5"/>
    </row>
    <row r="1541" spans="1:32" ht="15" customHeight="1" x14ac:dyDescent="0.2">
      <c r="A1541" t="s">
        <v>29</v>
      </c>
      <c r="B1541" s="1">
        <v>1999</v>
      </c>
      <c r="C1541" s="1">
        <v>11</v>
      </c>
      <c r="D1541" s="1">
        <v>5</v>
      </c>
      <c r="F1541">
        <v>1</v>
      </c>
      <c r="G1541">
        <v>1</v>
      </c>
      <c r="H1541">
        <v>1</v>
      </c>
      <c r="I1541">
        <v>1</v>
      </c>
      <c r="J1541">
        <v>3</v>
      </c>
      <c r="L1541">
        <v>1</v>
      </c>
      <c r="Q1541">
        <v>1</v>
      </c>
      <c r="V1541" s="1">
        <v>2.85</v>
      </c>
      <c r="W1541" s="11">
        <v>0.3481182795698925</v>
      </c>
      <c r="X1541" s="1">
        <v>0</v>
      </c>
      <c r="Y1541" s="1">
        <v>0.6</v>
      </c>
      <c r="Z1541" s="1">
        <v>4</v>
      </c>
      <c r="AA1541" s="1">
        <v>0.20833333333333334</v>
      </c>
      <c r="AB1541" s="1">
        <v>1</v>
      </c>
      <c r="AC1541" s="1">
        <v>2.8999999999999995</v>
      </c>
      <c r="AD1541" s="10">
        <v>1.375</v>
      </c>
      <c r="AE1541" s="1">
        <v>14.3</v>
      </c>
      <c r="AF1541" s="5"/>
    </row>
    <row r="1542" spans="1:32" ht="15" customHeight="1" x14ac:dyDescent="0.2">
      <c r="A1542" t="s">
        <v>29</v>
      </c>
      <c r="B1542" s="1">
        <v>2000</v>
      </c>
      <c r="C1542" s="1">
        <v>10</v>
      </c>
      <c r="D1542" s="1">
        <v>6</v>
      </c>
      <c r="F1542">
        <v>1</v>
      </c>
      <c r="H1542">
        <v>0</v>
      </c>
      <c r="I1542">
        <v>1</v>
      </c>
      <c r="J1542">
        <v>1</v>
      </c>
      <c r="V1542" s="1">
        <v>0</v>
      </c>
      <c r="W1542" s="11">
        <v>0.3595360824742268</v>
      </c>
      <c r="X1542" s="1">
        <v>0</v>
      </c>
      <c r="Y1542" s="1">
        <v>0.5</v>
      </c>
      <c r="Z1542" s="1">
        <v>3</v>
      </c>
      <c r="AA1542" s="1">
        <v>0.24</v>
      </c>
      <c r="AB1542" s="1">
        <v>1</v>
      </c>
      <c r="AC1542" s="1">
        <v>2.6999999999999993</v>
      </c>
      <c r="AD1542" s="10">
        <v>1.3333333333333333</v>
      </c>
      <c r="AE1542" s="1">
        <v>13.1</v>
      </c>
      <c r="AF1542" s="5"/>
    </row>
    <row r="1543" spans="1:32" ht="15" customHeight="1" x14ac:dyDescent="0.2">
      <c r="A1543" t="s">
        <v>29</v>
      </c>
      <c r="B1543" s="1">
        <v>2001</v>
      </c>
      <c r="C1543" s="1">
        <v>9</v>
      </c>
      <c r="D1543" s="1">
        <v>7</v>
      </c>
      <c r="F1543">
        <v>1</v>
      </c>
      <c r="H1543">
        <v>0</v>
      </c>
      <c r="I1543">
        <v>1</v>
      </c>
      <c r="J1543">
        <v>1</v>
      </c>
      <c r="V1543" s="1">
        <v>0</v>
      </c>
      <c r="W1543" s="11">
        <v>0.36757425742574257</v>
      </c>
      <c r="X1543" s="1">
        <v>0</v>
      </c>
      <c r="Y1543" s="1">
        <v>0.42857142857142855</v>
      </c>
      <c r="Z1543" s="1">
        <v>0</v>
      </c>
      <c r="AA1543" s="1">
        <v>0.26923076923076922</v>
      </c>
      <c r="AB1543" s="1">
        <v>3</v>
      </c>
      <c r="AC1543" s="1">
        <v>2.5</v>
      </c>
      <c r="AD1543" s="10">
        <v>1.3</v>
      </c>
      <c r="AE1543" s="1">
        <v>11.9</v>
      </c>
      <c r="AF1543" s="5"/>
    </row>
    <row r="1544" spans="1:32" ht="15" customHeight="1" x14ac:dyDescent="0.2">
      <c r="A1544" t="s">
        <v>29</v>
      </c>
      <c r="B1544" s="1">
        <v>2002</v>
      </c>
      <c r="C1544" s="1">
        <v>12</v>
      </c>
      <c r="D1544" s="1">
        <v>4</v>
      </c>
      <c r="F1544">
        <v>1</v>
      </c>
      <c r="G1544">
        <v>1</v>
      </c>
      <c r="H1544">
        <v>3</v>
      </c>
      <c r="I1544">
        <v>0</v>
      </c>
      <c r="J1544">
        <v>4</v>
      </c>
      <c r="K1544">
        <v>1</v>
      </c>
      <c r="M1544">
        <v>1</v>
      </c>
      <c r="Q1544">
        <v>1</v>
      </c>
      <c r="S1544" s="1"/>
      <c r="V1544" s="1">
        <v>12.85</v>
      </c>
      <c r="W1544" s="11">
        <v>0.38214285714285712</v>
      </c>
      <c r="X1544" s="1">
        <v>0</v>
      </c>
      <c r="Y1544" s="1">
        <v>0.75</v>
      </c>
      <c r="Z1544" s="1">
        <v>6</v>
      </c>
      <c r="AA1544" s="1">
        <v>0.29629629629629628</v>
      </c>
      <c r="AB1544" s="1">
        <v>3</v>
      </c>
      <c r="AC1544" s="1">
        <v>2.2999999999999998</v>
      </c>
      <c r="AD1544" s="10">
        <v>1.5</v>
      </c>
      <c r="AE1544" s="1">
        <v>30.55</v>
      </c>
      <c r="AF1544" s="5"/>
    </row>
    <row r="1545" spans="1:32" ht="15" customHeight="1" x14ac:dyDescent="0.2">
      <c r="A1545" t="s">
        <v>29</v>
      </c>
      <c r="B1545" s="1">
        <v>2003</v>
      </c>
      <c r="C1545" s="1">
        <v>7</v>
      </c>
      <c r="D1545" s="1">
        <v>9</v>
      </c>
      <c r="V1545" s="1">
        <v>0</v>
      </c>
      <c r="W1545" s="11">
        <v>0.38417431192660551</v>
      </c>
      <c r="X1545" s="1">
        <v>0</v>
      </c>
      <c r="Y1545" s="1">
        <v>0.75</v>
      </c>
      <c r="Z1545" s="1">
        <v>6</v>
      </c>
      <c r="AA1545" s="1">
        <v>0.2857142857142857</v>
      </c>
      <c r="AB1545" s="1">
        <v>3</v>
      </c>
      <c r="AC1545" s="1">
        <v>2.0999999999999996</v>
      </c>
      <c r="AD1545" s="10">
        <v>1.5</v>
      </c>
      <c r="AE1545" s="1">
        <v>30.35</v>
      </c>
      <c r="AF1545" s="5"/>
    </row>
    <row r="1546" spans="1:32" ht="15" customHeight="1" x14ac:dyDescent="0.2">
      <c r="A1546" t="s">
        <v>29</v>
      </c>
      <c r="B1546" s="1">
        <v>2004</v>
      </c>
      <c r="C1546" s="1">
        <v>5</v>
      </c>
      <c r="D1546" s="1">
        <v>11</v>
      </c>
      <c r="V1546" s="1">
        <v>0</v>
      </c>
      <c r="W1546" s="11">
        <v>0.38163716814159293</v>
      </c>
      <c r="X1546" s="1">
        <v>0</v>
      </c>
      <c r="Y1546" s="1">
        <v>0.75</v>
      </c>
      <c r="Z1546" s="1">
        <v>6</v>
      </c>
      <c r="AA1546" s="1">
        <v>0.27586206896551724</v>
      </c>
      <c r="AB1546" s="1">
        <v>3</v>
      </c>
      <c r="AC1546" s="1">
        <v>1.8999999999999995</v>
      </c>
      <c r="AD1546" s="10">
        <v>1.5</v>
      </c>
      <c r="AE1546" s="1">
        <v>30.15</v>
      </c>
      <c r="AF1546" s="5"/>
    </row>
    <row r="1547" spans="1:32" ht="15" customHeight="1" x14ac:dyDescent="0.2">
      <c r="A1547" t="s">
        <v>29</v>
      </c>
      <c r="B1547" s="1">
        <v>2005</v>
      </c>
      <c r="C1547" s="1">
        <v>11</v>
      </c>
      <c r="D1547" s="1">
        <v>5</v>
      </c>
      <c r="F1547" s="1">
        <v>1</v>
      </c>
      <c r="G1547">
        <v>1</v>
      </c>
      <c r="H1547" s="1">
        <v>0</v>
      </c>
      <c r="I1547" s="1">
        <v>1</v>
      </c>
      <c r="J1547" s="1">
        <v>1</v>
      </c>
      <c r="L1547" s="1"/>
      <c r="P1547" s="1"/>
      <c r="R1547" s="1">
        <v>1</v>
      </c>
      <c r="V1547" s="1">
        <v>0.2</v>
      </c>
      <c r="W1547" s="11">
        <v>0.39209401709401709</v>
      </c>
      <c r="X1547" s="1">
        <v>0</v>
      </c>
      <c r="Y1547" s="1">
        <v>0.66666666666666663</v>
      </c>
      <c r="Z1547" s="1">
        <v>4</v>
      </c>
      <c r="AA1547" s="1">
        <v>0.3</v>
      </c>
      <c r="AB1547" s="1">
        <v>3</v>
      </c>
      <c r="AC1547" s="1">
        <v>1.6999999999999993</v>
      </c>
      <c r="AD1547" s="10">
        <v>1.3571428571428572</v>
      </c>
      <c r="AE1547" s="1">
        <v>28.15</v>
      </c>
      <c r="AF1547" s="5"/>
    </row>
    <row r="1548" spans="1:32" ht="15" customHeight="1" x14ac:dyDescent="0.2">
      <c r="A1548" t="s">
        <v>29</v>
      </c>
      <c r="B1548" s="1">
        <v>2006</v>
      </c>
      <c r="C1548" s="1">
        <v>4</v>
      </c>
      <c r="D1548" s="1">
        <v>12</v>
      </c>
      <c r="F1548" s="1"/>
      <c r="H1548" s="1"/>
      <c r="I1548" s="1"/>
      <c r="J1548" s="1"/>
      <c r="L1548" s="1"/>
      <c r="O1548" s="1"/>
      <c r="P1548" s="1"/>
      <c r="V1548" s="1">
        <v>0</v>
      </c>
      <c r="W1548" s="11">
        <v>0.38739669421487605</v>
      </c>
      <c r="X1548" s="1">
        <v>0</v>
      </c>
      <c r="Y1548" s="1">
        <v>0.66666666666666663</v>
      </c>
      <c r="Z1548" s="1">
        <v>4</v>
      </c>
      <c r="AA1548" s="1">
        <v>0.29032258064516131</v>
      </c>
      <c r="AB1548" s="1">
        <v>3</v>
      </c>
      <c r="AC1548" s="1">
        <v>1.5</v>
      </c>
      <c r="AD1548" s="10">
        <v>1.3571428571428572</v>
      </c>
      <c r="AE1548" s="1">
        <v>27.95</v>
      </c>
      <c r="AF1548" s="5"/>
    </row>
    <row r="1549" spans="1:32" ht="15" customHeight="1" x14ac:dyDescent="0.2">
      <c r="A1549" t="s">
        <v>29</v>
      </c>
      <c r="B1549" s="1">
        <v>2007</v>
      </c>
      <c r="C1549" s="1">
        <v>9</v>
      </c>
      <c r="D1549" s="1">
        <v>7</v>
      </c>
      <c r="F1549" s="1">
        <v>1</v>
      </c>
      <c r="G1549">
        <v>1</v>
      </c>
      <c r="H1549" s="1">
        <v>0</v>
      </c>
      <c r="I1549" s="1">
        <v>1</v>
      </c>
      <c r="J1549" s="1">
        <v>1</v>
      </c>
      <c r="P1549" s="1"/>
      <c r="V1549" s="1">
        <v>0.1</v>
      </c>
      <c r="W1549" s="11">
        <v>0.39300000000000002</v>
      </c>
      <c r="X1549" s="1">
        <v>0</v>
      </c>
      <c r="Y1549" s="1">
        <v>0.6</v>
      </c>
      <c r="Z1549" s="1">
        <v>4</v>
      </c>
      <c r="AA1549" s="1">
        <v>0.3125</v>
      </c>
      <c r="AB1549" s="1">
        <v>3</v>
      </c>
      <c r="AC1549" s="1">
        <v>1.5</v>
      </c>
      <c r="AD1549" s="10">
        <v>1.25</v>
      </c>
      <c r="AE1549" s="1">
        <v>28.05</v>
      </c>
      <c r="AF1549" s="5"/>
    </row>
    <row r="1550" spans="1:32" ht="15" customHeight="1" x14ac:dyDescent="0.2">
      <c r="A1550" t="s">
        <v>29</v>
      </c>
      <c r="B1550" s="1">
        <v>2008</v>
      </c>
      <c r="C1550" s="1">
        <v>9</v>
      </c>
      <c r="D1550" s="1">
        <v>7</v>
      </c>
      <c r="V1550" s="1">
        <v>0</v>
      </c>
      <c r="W1550" s="11">
        <v>0.39825581395348836</v>
      </c>
      <c r="X1550" s="1">
        <v>0</v>
      </c>
      <c r="Y1550" s="1">
        <v>0.6</v>
      </c>
      <c r="Z1550" s="1">
        <v>4</v>
      </c>
      <c r="AA1550" s="1">
        <v>0.30303030303030304</v>
      </c>
      <c r="AB1550" s="1">
        <v>3</v>
      </c>
      <c r="AC1550" s="1">
        <v>1.5</v>
      </c>
      <c r="AD1550" s="10">
        <v>1.25</v>
      </c>
      <c r="AE1550" s="1">
        <v>28.05</v>
      </c>
      <c r="AF1550" s="5"/>
    </row>
    <row r="1551" spans="1:32" ht="15" customHeight="1" x14ac:dyDescent="0.2">
      <c r="A1551" t="s">
        <v>29</v>
      </c>
      <c r="B1551" s="1">
        <v>2009</v>
      </c>
      <c r="C1551" s="1">
        <v>3</v>
      </c>
      <c r="D1551" s="1">
        <v>13</v>
      </c>
      <c r="V1551" s="1">
        <v>0</v>
      </c>
      <c r="W1551" s="11">
        <v>0.39191729323308272</v>
      </c>
      <c r="X1551" s="1">
        <v>0</v>
      </c>
      <c r="Y1551" s="1">
        <v>0.6</v>
      </c>
      <c r="Z1551" s="1">
        <v>4</v>
      </c>
      <c r="AA1551" s="1">
        <v>0.29411764705882354</v>
      </c>
      <c r="AB1551" s="1">
        <v>3</v>
      </c>
      <c r="AC1551" s="1">
        <v>1.5</v>
      </c>
      <c r="AD1551" s="10">
        <v>1.25</v>
      </c>
      <c r="AE1551" s="1">
        <v>28.05</v>
      </c>
      <c r="AF1551" s="5"/>
    </row>
    <row r="1552" spans="1:32" ht="15" customHeight="1" x14ac:dyDescent="0.2">
      <c r="A1552" t="s">
        <v>29</v>
      </c>
      <c r="B1552" s="1">
        <v>2010</v>
      </c>
      <c r="C1552" s="1">
        <v>10</v>
      </c>
      <c r="D1552" s="1">
        <v>6</v>
      </c>
      <c r="V1552" s="1">
        <v>0</v>
      </c>
      <c r="W1552" s="11">
        <v>0.39872262773722628</v>
      </c>
      <c r="X1552" s="1">
        <v>0</v>
      </c>
      <c r="Y1552" s="1">
        <v>0.6</v>
      </c>
      <c r="Z1552" s="1">
        <v>4</v>
      </c>
      <c r="AA1552" s="1">
        <v>0.2857142857142857</v>
      </c>
      <c r="AB1552" s="1">
        <v>3</v>
      </c>
      <c r="AC1552" s="1">
        <v>1.5</v>
      </c>
      <c r="AD1552" s="10">
        <v>1.25</v>
      </c>
      <c r="AE1552" s="1">
        <v>28.05</v>
      </c>
      <c r="AF1552" s="5"/>
    </row>
    <row r="1553" spans="1:32" ht="15" customHeight="1" x14ac:dyDescent="0.2">
      <c r="A1553" t="s">
        <v>29</v>
      </c>
      <c r="B1553" s="1">
        <v>2011</v>
      </c>
      <c r="C1553" s="1">
        <v>4</v>
      </c>
      <c r="D1553" s="1">
        <v>12</v>
      </c>
      <c r="V1553" s="1">
        <v>0</v>
      </c>
      <c r="W1553" s="11">
        <v>0.39450354609929078</v>
      </c>
      <c r="X1553" s="1">
        <v>0</v>
      </c>
      <c r="Y1553" s="1">
        <v>0.6</v>
      </c>
      <c r="Z1553" s="1">
        <v>4</v>
      </c>
      <c r="AA1553" s="1">
        <v>0.27777777777777779</v>
      </c>
      <c r="AB1553" s="1">
        <v>3</v>
      </c>
      <c r="AC1553" s="1">
        <v>1.5</v>
      </c>
      <c r="AD1553" s="10">
        <v>1.25</v>
      </c>
      <c r="AE1553" s="1">
        <v>28.05</v>
      </c>
      <c r="AF1553" s="5"/>
    </row>
    <row r="1554" spans="1:32" ht="15" customHeight="1" x14ac:dyDescent="0.2">
      <c r="A1554" t="s">
        <v>29</v>
      </c>
      <c r="B1554" s="1">
        <v>2012</v>
      </c>
      <c r="C1554" s="1">
        <v>7</v>
      </c>
      <c r="D1554" s="1">
        <v>9</v>
      </c>
      <c r="V1554" s="1">
        <v>0</v>
      </c>
      <c r="W1554" s="11">
        <v>0.39568965517241378</v>
      </c>
      <c r="X1554" s="1">
        <v>0</v>
      </c>
      <c r="Y1554" s="1">
        <v>0.6</v>
      </c>
      <c r="Z1554" s="1">
        <v>4</v>
      </c>
      <c r="AA1554" s="1">
        <v>0.27027027027027029</v>
      </c>
      <c r="AB1554" s="1">
        <v>3</v>
      </c>
      <c r="AC1554" s="1">
        <v>1.5</v>
      </c>
      <c r="AD1554" s="10">
        <v>1.25</v>
      </c>
      <c r="AE1554" s="1">
        <v>28.05</v>
      </c>
      <c r="AF1554" s="5"/>
    </row>
    <row r="1555" spans="1:32" ht="15" customHeight="1" x14ac:dyDescent="0.2">
      <c r="A1555" t="s">
        <v>29</v>
      </c>
      <c r="B1555" s="1">
        <v>2013</v>
      </c>
      <c r="C1555" s="1">
        <v>4</v>
      </c>
      <c r="D1555" s="1">
        <v>12</v>
      </c>
      <c r="V1555" s="1">
        <v>0</v>
      </c>
      <c r="W1555" s="11">
        <v>0.39177852348993286</v>
      </c>
      <c r="X1555" s="1">
        <v>0</v>
      </c>
      <c r="Y1555" s="1">
        <v>0.6</v>
      </c>
      <c r="Z1555" s="1">
        <v>4</v>
      </c>
      <c r="AA1555" s="1">
        <v>0.26315789473684209</v>
      </c>
      <c r="AB1555" s="1">
        <v>3</v>
      </c>
      <c r="AC1555" s="1">
        <v>1.5</v>
      </c>
      <c r="AD1555" s="10">
        <v>1.25</v>
      </c>
      <c r="AE1555" s="1">
        <v>28.05</v>
      </c>
      <c r="AF1555" s="5"/>
    </row>
    <row r="1556" spans="1:32" ht="15" customHeight="1" x14ac:dyDescent="0.2">
      <c r="A1556" t="s">
        <v>29</v>
      </c>
      <c r="B1556" s="1">
        <v>2014</v>
      </c>
      <c r="C1556" s="1">
        <v>2</v>
      </c>
      <c r="D1556" s="1">
        <v>14</v>
      </c>
      <c r="F1556" s="1"/>
      <c r="H1556" s="1"/>
      <c r="I1556" s="1"/>
      <c r="J1556" s="1"/>
      <c r="V1556" s="1">
        <v>0</v>
      </c>
      <c r="W1556" s="11">
        <v>0.38480392156862747</v>
      </c>
      <c r="X1556" s="1">
        <v>0</v>
      </c>
      <c r="Y1556" s="1">
        <v>0.6</v>
      </c>
      <c r="Z1556" s="1">
        <v>4</v>
      </c>
      <c r="AA1556" s="1">
        <v>0.25641025641025639</v>
      </c>
      <c r="AB1556" s="1">
        <v>3</v>
      </c>
      <c r="AC1556" s="1">
        <v>1.5</v>
      </c>
      <c r="AD1556" s="10">
        <v>1.25</v>
      </c>
      <c r="AE1556" s="1">
        <v>28.05</v>
      </c>
      <c r="AF1556" s="5"/>
    </row>
    <row r="1557" spans="1:32" ht="15" customHeight="1" x14ac:dyDescent="0.2">
      <c r="A1557" t="s">
        <v>29</v>
      </c>
      <c r="B1557" s="1">
        <v>2015</v>
      </c>
      <c r="C1557" s="1">
        <v>6</v>
      </c>
      <c r="D1557" s="1">
        <v>10</v>
      </c>
      <c r="F1557" s="1"/>
      <c r="H1557" s="1"/>
      <c r="I1557" s="1"/>
      <c r="J1557" s="1"/>
      <c r="V1557" s="1">
        <v>0</v>
      </c>
      <c r="W1557" s="11">
        <v>0.38455414012738853</v>
      </c>
      <c r="X1557" s="1">
        <v>0</v>
      </c>
      <c r="Y1557" s="1">
        <v>0.6</v>
      </c>
      <c r="Z1557" s="1">
        <v>4</v>
      </c>
      <c r="AA1557" s="1">
        <v>0.25</v>
      </c>
      <c r="AB1557" s="1">
        <v>3</v>
      </c>
      <c r="AC1557" s="1">
        <v>1.5</v>
      </c>
      <c r="AD1557" s="10">
        <v>1.25</v>
      </c>
      <c r="AE1557" s="1">
        <v>28.05</v>
      </c>
      <c r="AF1557" s="5"/>
    </row>
    <row r="1558" spans="1:32" ht="15" customHeight="1" x14ac:dyDescent="0.2">
      <c r="A1558" t="s">
        <v>29</v>
      </c>
      <c r="B1558" s="1">
        <v>2016</v>
      </c>
      <c r="C1558" s="1">
        <v>9</v>
      </c>
      <c r="D1558" s="1">
        <v>7</v>
      </c>
      <c r="F1558" s="1"/>
      <c r="H1558" s="1"/>
      <c r="I1558" s="1"/>
      <c r="J1558" s="1"/>
      <c r="V1558" s="1">
        <v>0</v>
      </c>
      <c r="W1558" s="11">
        <v>0.3889751552795031</v>
      </c>
      <c r="X1558" s="1">
        <v>0</v>
      </c>
      <c r="Y1558" s="1">
        <v>0.6</v>
      </c>
      <c r="Z1558" s="1">
        <v>4</v>
      </c>
      <c r="AA1558" s="1">
        <v>0.24390243902439024</v>
      </c>
      <c r="AB1558" s="1">
        <v>1</v>
      </c>
      <c r="AC1558" s="1">
        <v>1.5</v>
      </c>
      <c r="AD1558" s="10">
        <v>1.25</v>
      </c>
      <c r="AE1558" s="1">
        <v>26.05</v>
      </c>
      <c r="AF1558" s="5"/>
    </row>
    <row r="1559" spans="1:32" ht="15" customHeight="1" x14ac:dyDescent="0.2">
      <c r="A1559" t="s">
        <v>29</v>
      </c>
      <c r="B1559" s="1">
        <v>2017</v>
      </c>
      <c r="C1559" s="1">
        <v>5</v>
      </c>
      <c r="D1559" s="1">
        <v>11</v>
      </c>
      <c r="F1559" s="1"/>
      <c r="H1559" s="1"/>
      <c r="I1559" s="1"/>
      <c r="J1559" s="1"/>
      <c r="P1559" s="1"/>
      <c r="V1559" s="1">
        <v>0</v>
      </c>
      <c r="W1559" s="11">
        <v>0.38712121212121214</v>
      </c>
      <c r="X1559" s="1">
        <v>0</v>
      </c>
      <c r="Y1559" s="1">
        <v>0.6</v>
      </c>
      <c r="Z1559" s="1">
        <v>4</v>
      </c>
      <c r="AA1559" s="1">
        <v>0.23809523809523808</v>
      </c>
      <c r="AB1559" s="1">
        <v>1</v>
      </c>
      <c r="AC1559" s="1">
        <v>1.5</v>
      </c>
      <c r="AD1559" s="10">
        <v>1.25</v>
      </c>
      <c r="AE1559" s="1">
        <v>26.05</v>
      </c>
      <c r="AF1559" s="5"/>
    </row>
    <row r="1560" spans="1:32" ht="15" customHeight="1" x14ac:dyDescent="0.2">
      <c r="A1560" t="s">
        <v>29</v>
      </c>
      <c r="B1560" s="1">
        <v>2018</v>
      </c>
      <c r="C1560" s="1">
        <v>5</v>
      </c>
      <c r="D1560" s="1">
        <v>11</v>
      </c>
      <c r="F1560" s="1"/>
      <c r="G1560" s="1"/>
      <c r="H1560" s="1"/>
      <c r="I1560" s="1"/>
      <c r="J1560" s="1"/>
      <c r="V1560" s="1">
        <v>0</v>
      </c>
      <c r="W1560" s="11">
        <v>0.38535502958579881</v>
      </c>
      <c r="X1560" s="1">
        <v>0</v>
      </c>
      <c r="Y1560" s="1">
        <v>0.6</v>
      </c>
      <c r="Z1560" s="1">
        <v>4</v>
      </c>
      <c r="AA1560" s="1">
        <v>0.23255813953488372</v>
      </c>
      <c r="AB1560" s="1">
        <v>1</v>
      </c>
      <c r="AC1560" s="1">
        <v>1.5</v>
      </c>
      <c r="AD1560" s="10">
        <v>1.25</v>
      </c>
      <c r="AE1560" s="1">
        <v>26.05</v>
      </c>
      <c r="AF1560" s="5"/>
    </row>
    <row r="1561" spans="1:32" ht="15" customHeight="1" x14ac:dyDescent="0.2">
      <c r="A1561" t="s">
        <v>29</v>
      </c>
      <c r="B1561" s="1">
        <v>2019</v>
      </c>
      <c r="C1561" s="1">
        <v>7</v>
      </c>
      <c r="D1561" s="1">
        <v>9</v>
      </c>
      <c r="F1561" s="1"/>
      <c r="H1561" s="1"/>
      <c r="I1561" s="1"/>
      <c r="J1561" s="1"/>
      <c r="V1561" s="1">
        <v>0</v>
      </c>
      <c r="W1561" s="11">
        <v>0.38656069364161849</v>
      </c>
      <c r="X1561" s="1">
        <v>0</v>
      </c>
      <c r="Y1561" s="1">
        <v>0.6</v>
      </c>
      <c r="Z1561" s="1">
        <v>4</v>
      </c>
      <c r="AA1561" s="1">
        <v>0.22727272727272727</v>
      </c>
      <c r="AB1561" s="1">
        <v>1</v>
      </c>
      <c r="AC1561" s="1">
        <v>1.5</v>
      </c>
      <c r="AD1561" s="10">
        <v>1.25</v>
      </c>
      <c r="AE1561" s="1">
        <v>26.05</v>
      </c>
      <c r="AF1561" s="5"/>
    </row>
    <row r="1562" spans="1:32" ht="15" customHeight="1" x14ac:dyDescent="0.2">
      <c r="A1562" t="s">
        <v>29</v>
      </c>
      <c r="B1562" s="1">
        <v>2020</v>
      </c>
      <c r="C1562" s="1">
        <v>11</v>
      </c>
      <c r="D1562" s="1">
        <v>5</v>
      </c>
      <c r="F1562" s="1">
        <v>1</v>
      </c>
      <c r="G1562" s="1"/>
      <c r="H1562" s="1">
        <v>4</v>
      </c>
      <c r="I1562" s="1">
        <v>0</v>
      </c>
      <c r="J1562" s="1">
        <v>4</v>
      </c>
      <c r="K1562">
        <v>1</v>
      </c>
      <c r="M1562">
        <v>1</v>
      </c>
      <c r="V1562" s="1">
        <v>13</v>
      </c>
      <c r="W1562" s="11">
        <v>0.39336158192090398</v>
      </c>
      <c r="X1562" s="1">
        <v>0</v>
      </c>
      <c r="Y1562" s="1">
        <v>0.90909090909090906</v>
      </c>
      <c r="Z1562" s="1">
        <v>8</v>
      </c>
      <c r="AA1562" s="1">
        <v>0.24444444444444444</v>
      </c>
      <c r="AB1562" s="1">
        <v>1</v>
      </c>
      <c r="AC1562" s="1">
        <v>1.5</v>
      </c>
      <c r="AD1562" s="10">
        <v>1.4705882352941178</v>
      </c>
      <c r="AE1562" s="1">
        <v>43.05</v>
      </c>
      <c r="AF1562" s="5"/>
    </row>
    <row r="1563" spans="1:32" ht="15" customHeight="1" x14ac:dyDescent="0.2">
      <c r="A1563" t="s">
        <v>29</v>
      </c>
      <c r="B1563" s="1">
        <v>2021</v>
      </c>
      <c r="C1563" s="1">
        <v>13</v>
      </c>
      <c r="D1563" s="1">
        <v>4</v>
      </c>
      <c r="F1563">
        <v>1</v>
      </c>
      <c r="G1563">
        <v>1</v>
      </c>
      <c r="H1563">
        <v>1</v>
      </c>
      <c r="I1563">
        <v>1</v>
      </c>
      <c r="J1563">
        <v>2</v>
      </c>
      <c r="V1563" s="1">
        <v>0.6</v>
      </c>
      <c r="W1563" s="11">
        <v>0.40206896551724136</v>
      </c>
      <c r="X1563" s="1">
        <v>1</v>
      </c>
      <c r="Y1563" s="1">
        <v>0.91666666666666663</v>
      </c>
      <c r="Z1563" s="1">
        <v>8</v>
      </c>
      <c r="AA1563" s="1">
        <v>0.2608695652173913</v>
      </c>
      <c r="AB1563" s="1">
        <v>3</v>
      </c>
      <c r="AC1563" s="1">
        <v>1.5</v>
      </c>
      <c r="AD1563" s="10">
        <v>1.4210526315789473</v>
      </c>
      <c r="AE1563" s="1">
        <v>46.65</v>
      </c>
      <c r="AF1563" s="5"/>
    </row>
    <row r="1564" spans="1:32" ht="15" customHeight="1" x14ac:dyDescent="0.2">
      <c r="A1564" t="s">
        <v>29</v>
      </c>
      <c r="B1564" s="1">
        <v>2022</v>
      </c>
      <c r="C1564" s="1">
        <v>8</v>
      </c>
      <c r="D1564" s="1">
        <v>9</v>
      </c>
      <c r="F1564">
        <v>1</v>
      </c>
      <c r="G1564">
        <v>1</v>
      </c>
      <c r="H1564">
        <v>0</v>
      </c>
      <c r="I1564">
        <v>1</v>
      </c>
      <c r="J1564">
        <v>1</v>
      </c>
      <c r="V1564" s="1">
        <v>0.1</v>
      </c>
      <c r="W1564" s="11">
        <v>0.40363881401617252</v>
      </c>
      <c r="X1564" s="1">
        <v>1</v>
      </c>
      <c r="Y1564" s="1">
        <v>0.84615384615384615</v>
      </c>
      <c r="Z1564" s="1">
        <v>6</v>
      </c>
      <c r="AA1564" s="1">
        <v>0.27659574468085107</v>
      </c>
      <c r="AB1564" s="1">
        <v>3</v>
      </c>
      <c r="AC1564" s="1">
        <v>1.5</v>
      </c>
      <c r="AD1564" s="10">
        <v>1.3333333333333333</v>
      </c>
      <c r="AE1564" s="1">
        <v>44.75</v>
      </c>
      <c r="AF1564" s="5"/>
    </row>
    <row r="1565" spans="1:32" ht="15" customHeight="1" x14ac:dyDescent="0.2">
      <c r="A1565" t="s">
        <v>30</v>
      </c>
      <c r="B1565" s="1">
        <v>1966</v>
      </c>
      <c r="C1565" s="1">
        <v>3</v>
      </c>
      <c r="D1565" s="1">
        <v>11</v>
      </c>
      <c r="E1565">
        <v>1</v>
      </c>
      <c r="R1565" s="1"/>
      <c r="V1565" s="1">
        <v>0</v>
      </c>
      <c r="W1565" s="11">
        <v>0.23333333333333334</v>
      </c>
      <c r="X1565" s="1">
        <v>0</v>
      </c>
      <c r="Y1565" s="1">
        <v>0</v>
      </c>
      <c r="Z1565" s="1">
        <v>0</v>
      </c>
      <c r="AA1565" s="1">
        <v>0</v>
      </c>
      <c r="AB1565" s="1">
        <v>0</v>
      </c>
      <c r="AC1565" s="1">
        <v>0</v>
      </c>
      <c r="AD1565" s="10">
        <v>0</v>
      </c>
      <c r="AE1565" s="1">
        <v>0</v>
      </c>
      <c r="AF1565" s="5"/>
    </row>
    <row r="1566" spans="1:32" ht="15" customHeight="1" x14ac:dyDescent="0.2">
      <c r="A1566" t="s">
        <v>30</v>
      </c>
      <c r="B1566" s="1">
        <v>1967</v>
      </c>
      <c r="C1566" s="1">
        <v>9</v>
      </c>
      <c r="D1566" s="1">
        <v>4</v>
      </c>
      <c r="E1566">
        <v>1</v>
      </c>
      <c r="F1566">
        <v>1</v>
      </c>
      <c r="G1566">
        <v>1</v>
      </c>
      <c r="H1566">
        <v>1</v>
      </c>
      <c r="I1566">
        <v>1</v>
      </c>
      <c r="J1566">
        <v>3</v>
      </c>
      <c r="L1566">
        <v>1</v>
      </c>
      <c r="V1566" s="1">
        <v>2.6</v>
      </c>
      <c r="W1566" s="11">
        <v>0.44827586206896552</v>
      </c>
      <c r="X1566" s="1">
        <v>1</v>
      </c>
      <c r="Y1566" s="1">
        <v>1</v>
      </c>
      <c r="Z1566" s="1">
        <v>10</v>
      </c>
      <c r="AA1566" s="1">
        <v>0.5</v>
      </c>
      <c r="AB1566" s="1">
        <v>15</v>
      </c>
      <c r="AC1566" s="1">
        <v>0</v>
      </c>
      <c r="AD1566" s="10">
        <v>1.5</v>
      </c>
      <c r="AE1566" s="1">
        <v>28.6</v>
      </c>
      <c r="AF1566" s="5"/>
    </row>
    <row r="1567" spans="1:32" ht="15" customHeight="1" x14ac:dyDescent="0.2">
      <c r="A1567" t="s">
        <v>30</v>
      </c>
      <c r="B1567" s="1">
        <v>1968</v>
      </c>
      <c r="C1567" s="1">
        <v>7</v>
      </c>
      <c r="D1567" s="1">
        <v>7</v>
      </c>
      <c r="V1567" s="1">
        <v>0</v>
      </c>
      <c r="W1567" s="11">
        <v>0.46511627906976744</v>
      </c>
      <c r="X1567" s="1">
        <v>4</v>
      </c>
      <c r="Y1567" s="1">
        <v>1</v>
      </c>
      <c r="Z1567" s="1">
        <v>10</v>
      </c>
      <c r="AA1567" s="1">
        <v>0.33333333333333331</v>
      </c>
      <c r="AB1567" s="1">
        <v>3</v>
      </c>
      <c r="AC1567" s="1">
        <v>0</v>
      </c>
      <c r="AD1567" s="10">
        <v>1.5</v>
      </c>
      <c r="AE1567" s="1">
        <v>19.600000000000001</v>
      </c>
      <c r="AF1567" s="5"/>
    </row>
    <row r="1568" spans="1:32" ht="15" customHeight="1" x14ac:dyDescent="0.2">
      <c r="A1568" t="s">
        <v>30</v>
      </c>
      <c r="B1568" s="1">
        <v>1969</v>
      </c>
      <c r="C1568" s="1">
        <v>6</v>
      </c>
      <c r="D1568" s="1">
        <v>6</v>
      </c>
      <c r="E1568">
        <v>2</v>
      </c>
      <c r="F1568" s="1">
        <v>1</v>
      </c>
      <c r="G1568" s="1"/>
      <c r="H1568" s="1">
        <v>0</v>
      </c>
      <c r="I1568" s="1">
        <v>1</v>
      </c>
      <c r="J1568" s="1">
        <v>2</v>
      </c>
      <c r="K1568" s="1"/>
      <c r="N1568" s="1"/>
      <c r="S1568" s="1"/>
      <c r="V1568" s="1">
        <v>0</v>
      </c>
      <c r="W1568" s="11">
        <v>0.47368421052631576</v>
      </c>
      <c r="X1568" s="1">
        <v>4</v>
      </c>
      <c r="Y1568" s="1">
        <v>0.5</v>
      </c>
      <c r="Z1568" s="1">
        <v>3</v>
      </c>
      <c r="AA1568" s="1">
        <v>0.5</v>
      </c>
      <c r="AB1568" s="1">
        <v>15</v>
      </c>
      <c r="AC1568" s="1">
        <v>0</v>
      </c>
      <c r="AD1568" s="10">
        <v>1.6666666666666667</v>
      </c>
      <c r="AE1568" s="1">
        <v>24.6</v>
      </c>
      <c r="AF1568" s="5"/>
    </row>
    <row r="1569" spans="1:32" ht="15" customHeight="1" x14ac:dyDescent="0.2">
      <c r="A1569" t="s">
        <v>30</v>
      </c>
      <c r="B1569" s="1">
        <v>1970</v>
      </c>
      <c r="C1569" s="1">
        <v>3</v>
      </c>
      <c r="D1569" s="1">
        <v>10</v>
      </c>
      <c r="E1569">
        <v>1</v>
      </c>
      <c r="F1569" s="1"/>
      <c r="G1569" s="1"/>
      <c r="H1569" s="1"/>
      <c r="I1569" s="1"/>
      <c r="J1569" s="1"/>
      <c r="V1569" s="1">
        <v>0</v>
      </c>
      <c r="W1569" s="11">
        <v>0.42957746478873238</v>
      </c>
      <c r="X1569" s="1">
        <v>1</v>
      </c>
      <c r="Y1569" s="1">
        <v>0.5</v>
      </c>
      <c r="Z1569" s="1">
        <v>3</v>
      </c>
      <c r="AA1569" s="1">
        <v>0.4</v>
      </c>
      <c r="AB1569" s="1">
        <v>10</v>
      </c>
      <c r="AC1569" s="1">
        <v>0</v>
      </c>
      <c r="AD1569" s="10">
        <v>1.6666666666666667</v>
      </c>
      <c r="AE1569" s="1">
        <v>16.600000000000001</v>
      </c>
      <c r="AF1569" s="5"/>
    </row>
    <row r="1570" spans="1:32" ht="15" customHeight="1" x14ac:dyDescent="0.2">
      <c r="A1570" t="s">
        <v>30</v>
      </c>
      <c r="B1570" s="1">
        <v>1971</v>
      </c>
      <c r="C1570" s="1">
        <v>4</v>
      </c>
      <c r="D1570" s="1">
        <v>9</v>
      </c>
      <c r="E1570">
        <v>1</v>
      </c>
      <c r="V1570" s="1">
        <v>0</v>
      </c>
      <c r="W1570" s="11">
        <v>0.41176470588235292</v>
      </c>
      <c r="X1570" s="1">
        <v>1</v>
      </c>
      <c r="Y1570" s="1">
        <v>0.5</v>
      </c>
      <c r="Z1570" s="1">
        <v>3</v>
      </c>
      <c r="AA1570" s="1">
        <v>0.33333333333333331</v>
      </c>
      <c r="AB1570" s="1">
        <v>3</v>
      </c>
      <c r="AC1570" s="1">
        <v>0</v>
      </c>
      <c r="AD1570" s="10">
        <v>1.6666666666666667</v>
      </c>
      <c r="AE1570" s="1">
        <v>9.6</v>
      </c>
      <c r="AF1570" s="5"/>
    </row>
    <row r="1571" spans="1:32" ht="15" customHeight="1" x14ac:dyDescent="0.2">
      <c r="A1571" t="s">
        <v>30</v>
      </c>
      <c r="B1571" s="1">
        <v>1972</v>
      </c>
      <c r="C1571" s="1">
        <v>1</v>
      </c>
      <c r="D1571" s="1">
        <v>13</v>
      </c>
      <c r="F1571" s="1"/>
      <c r="G1571" s="1"/>
      <c r="H1571" s="1"/>
      <c r="I1571" s="1"/>
      <c r="J1571" s="1"/>
      <c r="L1571" s="1"/>
      <c r="V1571" s="1">
        <v>0</v>
      </c>
      <c r="W1571" s="11">
        <v>0.36363636363636365</v>
      </c>
      <c r="X1571" s="1">
        <v>0</v>
      </c>
      <c r="Y1571" s="1">
        <v>0.5</v>
      </c>
      <c r="Z1571" s="1">
        <v>3</v>
      </c>
      <c r="AA1571" s="1">
        <v>0.2857142857142857</v>
      </c>
      <c r="AB1571" s="1">
        <v>3</v>
      </c>
      <c r="AC1571" s="1">
        <v>0</v>
      </c>
      <c r="AD1571" s="10">
        <v>1.6666666666666667</v>
      </c>
      <c r="AE1571" s="1">
        <v>8.6</v>
      </c>
      <c r="AF1571" s="5"/>
    </row>
    <row r="1572" spans="1:32" ht="15" customHeight="1" x14ac:dyDescent="0.2">
      <c r="A1572" t="s">
        <v>30</v>
      </c>
      <c r="B1572" s="1">
        <v>1973</v>
      </c>
      <c r="C1572" s="1">
        <v>1</v>
      </c>
      <c r="D1572" s="1">
        <v>13</v>
      </c>
      <c r="F1572" s="1"/>
      <c r="H1572" s="1"/>
      <c r="I1572" s="1"/>
      <c r="J1572" s="1"/>
      <c r="O1572" s="1"/>
      <c r="V1572" s="1">
        <v>0</v>
      </c>
      <c r="W1572" s="11">
        <v>0.32743362831858408</v>
      </c>
      <c r="X1572" s="1">
        <v>0</v>
      </c>
      <c r="Y1572" s="1">
        <v>0.5</v>
      </c>
      <c r="Z1572" s="1">
        <v>3</v>
      </c>
      <c r="AA1572" s="1">
        <v>0.25</v>
      </c>
      <c r="AB1572" s="1">
        <v>3</v>
      </c>
      <c r="AC1572" s="1">
        <v>0</v>
      </c>
      <c r="AD1572" s="10">
        <v>1.6666666666666667</v>
      </c>
      <c r="AE1572" s="1">
        <v>8.6</v>
      </c>
      <c r="AF1572" s="5"/>
    </row>
    <row r="1573" spans="1:32" ht="15" customHeight="1" x14ac:dyDescent="0.2">
      <c r="A1573" t="s">
        <v>30</v>
      </c>
      <c r="B1573" s="1">
        <v>1974</v>
      </c>
      <c r="C1573" s="1">
        <v>7</v>
      </c>
      <c r="D1573" s="1">
        <v>7</v>
      </c>
      <c r="V1573" s="1">
        <v>0</v>
      </c>
      <c r="W1573" s="11">
        <v>0.34645669291338582</v>
      </c>
      <c r="X1573" s="1">
        <v>0</v>
      </c>
      <c r="Y1573" s="1">
        <v>0.5</v>
      </c>
      <c r="Z1573" s="1">
        <v>3</v>
      </c>
      <c r="AA1573" s="1">
        <v>0.22222222222222221</v>
      </c>
      <c r="AB1573" s="1">
        <v>1</v>
      </c>
      <c r="AC1573" s="1">
        <v>0</v>
      </c>
      <c r="AD1573" s="10">
        <v>1.6666666666666667</v>
      </c>
      <c r="AE1573" s="1">
        <v>6.6</v>
      </c>
      <c r="AF1573" s="5"/>
    </row>
    <row r="1574" spans="1:32" ht="15" customHeight="1" x14ac:dyDescent="0.2">
      <c r="A1574" t="s">
        <v>30</v>
      </c>
      <c r="B1574" s="1">
        <v>1975</v>
      </c>
      <c r="C1574" s="1">
        <v>10</v>
      </c>
      <c r="D1574" s="1">
        <v>4</v>
      </c>
      <c r="S1574">
        <v>1</v>
      </c>
      <c r="V1574" s="1">
        <v>0.1</v>
      </c>
      <c r="W1574" s="11">
        <v>0.38297872340425532</v>
      </c>
      <c r="X1574" s="1">
        <v>0</v>
      </c>
      <c r="Y1574" s="1">
        <v>0.5</v>
      </c>
      <c r="Z1574" s="1">
        <v>3</v>
      </c>
      <c r="AA1574" s="1">
        <v>0.2</v>
      </c>
      <c r="AB1574" s="1">
        <v>1</v>
      </c>
      <c r="AC1574" s="1">
        <v>0</v>
      </c>
      <c r="AD1574" s="10">
        <v>1.6666666666666667</v>
      </c>
      <c r="AE1574" s="1">
        <v>6.7</v>
      </c>
      <c r="AF1574" s="5"/>
    </row>
    <row r="1575" spans="1:32" ht="15" customHeight="1" x14ac:dyDescent="0.2">
      <c r="A1575" t="s">
        <v>30</v>
      </c>
      <c r="B1575" s="1">
        <v>1976</v>
      </c>
      <c r="C1575" s="1">
        <v>5</v>
      </c>
      <c r="D1575" s="1">
        <v>9</v>
      </c>
      <c r="R1575" s="1"/>
      <c r="V1575" s="1">
        <v>0</v>
      </c>
      <c r="W1575" s="11">
        <v>0.38064516129032255</v>
      </c>
      <c r="X1575" s="1">
        <v>0</v>
      </c>
      <c r="Y1575" s="1">
        <v>0.5</v>
      </c>
      <c r="Z1575" s="1">
        <v>3</v>
      </c>
      <c r="AA1575" s="1">
        <v>0.18181818181818182</v>
      </c>
      <c r="AB1575" s="1">
        <v>0</v>
      </c>
      <c r="AC1575" s="1">
        <v>0</v>
      </c>
      <c r="AD1575" s="10">
        <v>1.6666666666666667</v>
      </c>
      <c r="AE1575" s="1">
        <v>5.7</v>
      </c>
      <c r="AF1575" s="5"/>
    </row>
    <row r="1576" spans="1:32" ht="15" customHeight="1" x14ac:dyDescent="0.2">
      <c r="A1576" t="s">
        <v>30</v>
      </c>
      <c r="B1576" s="1">
        <v>1977</v>
      </c>
      <c r="C1576" s="1">
        <v>8</v>
      </c>
      <c r="D1576" s="1">
        <v>6</v>
      </c>
      <c r="F1576" s="1"/>
      <c r="H1576" s="1"/>
      <c r="I1576" s="1"/>
      <c r="J1576" s="1"/>
      <c r="V1576" s="1">
        <v>0</v>
      </c>
      <c r="W1576" s="11">
        <v>0.39644970414201186</v>
      </c>
      <c r="X1576" s="1">
        <v>0</v>
      </c>
      <c r="Y1576" s="1">
        <v>0.5</v>
      </c>
      <c r="Z1576" s="1">
        <v>3</v>
      </c>
      <c r="AA1576" s="1">
        <v>0.16666666666666666</v>
      </c>
      <c r="AB1576" s="1">
        <v>0</v>
      </c>
      <c r="AC1576" s="1">
        <v>0</v>
      </c>
      <c r="AD1576" s="10">
        <v>1.6666666666666667</v>
      </c>
      <c r="AE1576" s="1">
        <v>5.7</v>
      </c>
      <c r="AF1576" s="5"/>
    </row>
    <row r="1577" spans="1:32" ht="15" customHeight="1" x14ac:dyDescent="0.2">
      <c r="A1577" t="s">
        <v>30</v>
      </c>
      <c r="B1577" s="1">
        <v>1978</v>
      </c>
      <c r="C1577" s="1">
        <v>10</v>
      </c>
      <c r="D1577" s="1">
        <v>6</v>
      </c>
      <c r="F1577" s="1">
        <v>1</v>
      </c>
      <c r="G1577" s="1"/>
      <c r="H1577" s="1">
        <v>2</v>
      </c>
      <c r="I1577" s="1">
        <v>1</v>
      </c>
      <c r="J1577" s="1">
        <v>3</v>
      </c>
      <c r="L1577">
        <v>1</v>
      </c>
      <c r="P1577">
        <v>1</v>
      </c>
      <c r="R1577">
        <v>1</v>
      </c>
      <c r="V1577" s="1">
        <v>3.35</v>
      </c>
      <c r="W1577" s="11">
        <v>0.41621621621621624</v>
      </c>
      <c r="X1577" s="1">
        <v>1</v>
      </c>
      <c r="Y1577" s="1">
        <v>1</v>
      </c>
      <c r="Z1577" s="1">
        <v>10</v>
      </c>
      <c r="AA1577" s="1">
        <v>0.23076923076923078</v>
      </c>
      <c r="AB1577" s="1">
        <v>1</v>
      </c>
      <c r="AC1577" s="1">
        <v>0</v>
      </c>
      <c r="AD1577" s="10">
        <v>2</v>
      </c>
      <c r="AE1577" s="1">
        <v>18.05</v>
      </c>
      <c r="AF1577" s="5"/>
    </row>
    <row r="1578" spans="1:32" ht="15" customHeight="1" x14ac:dyDescent="0.2">
      <c r="A1578" t="s">
        <v>30</v>
      </c>
      <c r="B1578" s="1">
        <v>1979</v>
      </c>
      <c r="C1578" s="1">
        <v>11</v>
      </c>
      <c r="D1578" s="1">
        <v>5</v>
      </c>
      <c r="F1578">
        <v>1</v>
      </c>
      <c r="H1578">
        <v>2</v>
      </c>
      <c r="I1578">
        <v>1</v>
      </c>
      <c r="J1578">
        <v>3</v>
      </c>
      <c r="L1578">
        <v>1</v>
      </c>
      <c r="O1578">
        <v>1</v>
      </c>
      <c r="P1578" s="1">
        <v>1</v>
      </c>
      <c r="V1578" s="1">
        <v>3.75</v>
      </c>
      <c r="W1578" s="11">
        <v>0.43781094527363185</v>
      </c>
      <c r="X1578" s="1">
        <v>1</v>
      </c>
      <c r="Y1578" s="1">
        <v>1.25</v>
      </c>
      <c r="Z1578" s="1">
        <v>12</v>
      </c>
      <c r="AA1578" s="1">
        <v>0.2857142857142857</v>
      </c>
      <c r="AB1578" s="1">
        <v>3</v>
      </c>
      <c r="AC1578" s="1">
        <v>0</v>
      </c>
      <c r="AD1578" s="10">
        <v>2.2000000000000002</v>
      </c>
      <c r="AE1578" s="1">
        <v>25.8</v>
      </c>
      <c r="AF1578" s="5"/>
    </row>
    <row r="1579" spans="1:32" ht="15" customHeight="1" x14ac:dyDescent="0.2">
      <c r="A1579" t="s">
        <v>30</v>
      </c>
      <c r="B1579" s="1">
        <v>1980</v>
      </c>
      <c r="C1579" s="1">
        <v>11</v>
      </c>
      <c r="D1579" s="1">
        <v>5</v>
      </c>
      <c r="F1579">
        <v>1</v>
      </c>
      <c r="H1579">
        <v>0</v>
      </c>
      <c r="I1579">
        <v>1</v>
      </c>
      <c r="J1579">
        <v>1</v>
      </c>
      <c r="P1579">
        <v>1</v>
      </c>
      <c r="V1579" s="1">
        <v>0.25</v>
      </c>
      <c r="W1579" s="11">
        <v>0.45622119815668205</v>
      </c>
      <c r="X1579" s="1">
        <v>4</v>
      </c>
      <c r="Y1579" s="1">
        <v>1</v>
      </c>
      <c r="Z1579" s="1">
        <v>10</v>
      </c>
      <c r="AA1579" s="1">
        <v>0.33333333333333331</v>
      </c>
      <c r="AB1579" s="1">
        <v>3</v>
      </c>
      <c r="AC1579" s="1">
        <v>0</v>
      </c>
      <c r="AD1579" s="10">
        <v>2</v>
      </c>
      <c r="AE1579" s="1">
        <v>27.05</v>
      </c>
      <c r="AF1579" s="5"/>
    </row>
    <row r="1580" spans="1:32" ht="15" customHeight="1" x14ac:dyDescent="0.2">
      <c r="A1580" t="s">
        <v>30</v>
      </c>
      <c r="B1580" s="1">
        <v>1981</v>
      </c>
      <c r="C1580" s="1">
        <v>7</v>
      </c>
      <c r="D1580" s="1">
        <v>9</v>
      </c>
      <c r="V1580" s="1">
        <v>0</v>
      </c>
      <c r="W1580" s="11">
        <v>0.45493562231759654</v>
      </c>
      <c r="X1580" s="1">
        <v>4</v>
      </c>
      <c r="Y1580" s="1">
        <v>1</v>
      </c>
      <c r="Z1580" s="1">
        <v>10</v>
      </c>
      <c r="AA1580" s="1">
        <v>0.3125</v>
      </c>
      <c r="AB1580" s="1">
        <v>3</v>
      </c>
      <c r="AC1580" s="1">
        <v>0</v>
      </c>
      <c r="AD1580" s="10">
        <v>2</v>
      </c>
      <c r="AE1580" s="1">
        <v>27.05</v>
      </c>
      <c r="AF1580" s="5"/>
    </row>
    <row r="1581" spans="1:32" ht="15" customHeight="1" x14ac:dyDescent="0.2">
      <c r="A1581" t="s">
        <v>30</v>
      </c>
      <c r="B1581" s="1">
        <v>1982</v>
      </c>
      <c r="C1581" s="1">
        <v>1</v>
      </c>
      <c r="D1581" s="1">
        <v>8</v>
      </c>
      <c r="V1581" s="1">
        <v>0</v>
      </c>
      <c r="W1581" s="11">
        <v>0.44214876033057854</v>
      </c>
      <c r="X1581" s="1">
        <v>1</v>
      </c>
      <c r="Y1581" s="1">
        <v>1</v>
      </c>
      <c r="Z1581" s="1">
        <v>10</v>
      </c>
      <c r="AA1581" s="1">
        <v>0.29411764705882354</v>
      </c>
      <c r="AB1581" s="1">
        <v>3</v>
      </c>
      <c r="AC1581" s="1">
        <v>0</v>
      </c>
      <c r="AD1581" s="10">
        <v>2</v>
      </c>
      <c r="AE1581" s="1">
        <v>24.05</v>
      </c>
      <c r="AF1581" s="5"/>
    </row>
    <row r="1582" spans="1:32" ht="15" customHeight="1" x14ac:dyDescent="0.2">
      <c r="A1582" t="s">
        <v>30</v>
      </c>
      <c r="B1582" s="1">
        <v>1983</v>
      </c>
      <c r="C1582" s="1">
        <v>2</v>
      </c>
      <c r="D1582" s="1">
        <v>13</v>
      </c>
      <c r="V1582" s="1">
        <v>0</v>
      </c>
      <c r="W1582" s="11">
        <v>0.42412451361867703</v>
      </c>
      <c r="X1582" s="1">
        <v>1</v>
      </c>
      <c r="Y1582" s="1">
        <v>1</v>
      </c>
      <c r="Z1582" s="1">
        <v>10</v>
      </c>
      <c r="AA1582" s="1">
        <v>0.27777777777777779</v>
      </c>
      <c r="AB1582" s="1">
        <v>3</v>
      </c>
      <c r="AC1582" s="1">
        <v>0</v>
      </c>
      <c r="AD1582" s="10">
        <v>2</v>
      </c>
      <c r="AE1582" s="1">
        <v>24.05</v>
      </c>
      <c r="AF1582" s="5"/>
    </row>
    <row r="1583" spans="1:32" ht="15" customHeight="1" x14ac:dyDescent="0.2">
      <c r="A1583" t="s">
        <v>30</v>
      </c>
      <c r="B1583" s="1">
        <v>1984</v>
      </c>
      <c r="C1583" s="1">
        <v>3</v>
      </c>
      <c r="D1583" s="1">
        <v>13</v>
      </c>
      <c r="V1583" s="1">
        <v>0</v>
      </c>
      <c r="W1583" s="11">
        <v>0.41025641025641024</v>
      </c>
      <c r="X1583" s="1">
        <v>1</v>
      </c>
      <c r="Y1583" s="1">
        <v>1</v>
      </c>
      <c r="Z1583" s="1">
        <v>10</v>
      </c>
      <c r="AA1583" s="1">
        <v>0.26315789473684209</v>
      </c>
      <c r="AB1583" s="1">
        <v>3</v>
      </c>
      <c r="AC1583" s="1">
        <v>0</v>
      </c>
      <c r="AD1583" s="10">
        <v>2</v>
      </c>
      <c r="AE1583" s="1">
        <v>24.05</v>
      </c>
      <c r="AF1583" s="5"/>
    </row>
    <row r="1584" spans="1:32" ht="15" customHeight="1" x14ac:dyDescent="0.2">
      <c r="A1584" t="s">
        <v>30</v>
      </c>
      <c r="B1584" s="1">
        <v>1985</v>
      </c>
      <c r="C1584" s="1">
        <v>5</v>
      </c>
      <c r="D1584" s="1">
        <v>11</v>
      </c>
      <c r="V1584" s="1">
        <v>0</v>
      </c>
      <c r="W1584" s="11">
        <v>0.40484429065743943</v>
      </c>
      <c r="X1584" s="1">
        <v>1</v>
      </c>
      <c r="Y1584" s="1">
        <v>1</v>
      </c>
      <c r="Z1584" s="1">
        <v>10</v>
      </c>
      <c r="AA1584" s="1">
        <v>0.25</v>
      </c>
      <c r="AB1584" s="1">
        <v>3</v>
      </c>
      <c r="AC1584" s="1">
        <v>0</v>
      </c>
      <c r="AD1584" s="10">
        <v>2</v>
      </c>
      <c r="AE1584" s="1">
        <v>24.05</v>
      </c>
      <c r="AF1584" s="5"/>
    </row>
    <row r="1585" spans="1:32" ht="15" customHeight="1" x14ac:dyDescent="0.2">
      <c r="A1585" t="s">
        <v>30</v>
      </c>
      <c r="B1585" s="1">
        <v>1986</v>
      </c>
      <c r="C1585" s="1">
        <v>5</v>
      </c>
      <c r="D1585" s="1">
        <v>11</v>
      </c>
      <c r="V1585" s="1">
        <v>0</v>
      </c>
      <c r="W1585" s="11">
        <v>0.4</v>
      </c>
      <c r="X1585" s="1">
        <v>1</v>
      </c>
      <c r="Y1585" s="1">
        <v>1</v>
      </c>
      <c r="Z1585" s="1">
        <v>10</v>
      </c>
      <c r="AA1585" s="1">
        <v>0.23809523809523808</v>
      </c>
      <c r="AB1585" s="1">
        <v>1</v>
      </c>
      <c r="AC1585" s="1">
        <v>0</v>
      </c>
      <c r="AD1585" s="10">
        <v>2</v>
      </c>
      <c r="AE1585" s="1">
        <v>22.05</v>
      </c>
      <c r="AF1585" s="5"/>
    </row>
    <row r="1586" spans="1:32" ht="15" customHeight="1" x14ac:dyDescent="0.2">
      <c r="A1586" t="s">
        <v>30</v>
      </c>
      <c r="B1586" s="1">
        <v>1987</v>
      </c>
      <c r="C1586" s="1">
        <v>9</v>
      </c>
      <c r="D1586" s="1">
        <v>6</v>
      </c>
      <c r="F1586" s="1">
        <v>1</v>
      </c>
      <c r="H1586" s="1">
        <v>1</v>
      </c>
      <c r="I1586" s="1">
        <v>1</v>
      </c>
      <c r="J1586" s="1">
        <v>2</v>
      </c>
      <c r="V1586" s="1">
        <v>0.5</v>
      </c>
      <c r="W1586" s="11">
        <v>0.40937499999999999</v>
      </c>
      <c r="X1586" s="1">
        <v>1</v>
      </c>
      <c r="Y1586" s="1">
        <v>1</v>
      </c>
      <c r="Z1586" s="1">
        <v>10</v>
      </c>
      <c r="AA1586" s="1">
        <v>0.27272727272727271</v>
      </c>
      <c r="AB1586" s="1">
        <v>3</v>
      </c>
      <c r="AC1586" s="1">
        <v>0</v>
      </c>
      <c r="AD1586" s="10">
        <v>2</v>
      </c>
      <c r="AE1586" s="1">
        <v>24.55</v>
      </c>
      <c r="AF1586" s="5"/>
    </row>
    <row r="1587" spans="1:32" ht="15" customHeight="1" x14ac:dyDescent="0.2">
      <c r="A1587" t="s">
        <v>30</v>
      </c>
      <c r="B1587" s="1">
        <v>1988</v>
      </c>
      <c r="C1587" s="1">
        <v>10</v>
      </c>
      <c r="D1587" s="1">
        <v>6</v>
      </c>
      <c r="F1587">
        <v>1</v>
      </c>
      <c r="H1587">
        <v>1</v>
      </c>
      <c r="I1587">
        <v>1</v>
      </c>
      <c r="J1587">
        <v>2</v>
      </c>
      <c r="V1587" s="1">
        <v>0.5</v>
      </c>
      <c r="W1587" s="11">
        <v>0.41964285714285715</v>
      </c>
      <c r="X1587" s="1">
        <v>1</v>
      </c>
      <c r="Y1587" s="1">
        <v>1</v>
      </c>
      <c r="Z1587" s="1">
        <v>10</v>
      </c>
      <c r="AA1587" s="1">
        <v>0.30434782608695654</v>
      </c>
      <c r="AB1587" s="1">
        <v>3</v>
      </c>
      <c r="AC1587" s="1">
        <v>0</v>
      </c>
      <c r="AD1587" s="10">
        <v>2</v>
      </c>
      <c r="AE1587" s="1">
        <v>25.05</v>
      </c>
      <c r="AF1587" s="5"/>
    </row>
    <row r="1588" spans="1:32" ht="15" customHeight="1" x14ac:dyDescent="0.2">
      <c r="A1588" t="s">
        <v>30</v>
      </c>
      <c r="B1588" s="1">
        <v>1989</v>
      </c>
      <c r="C1588" s="1">
        <v>9</v>
      </c>
      <c r="D1588" s="1">
        <v>7</v>
      </c>
      <c r="F1588" s="1">
        <v>1</v>
      </c>
      <c r="H1588" s="1">
        <v>0</v>
      </c>
      <c r="I1588" s="1">
        <v>1</v>
      </c>
      <c r="J1588" s="1">
        <v>1</v>
      </c>
      <c r="U1588" s="1"/>
      <c r="V1588" s="1">
        <v>0</v>
      </c>
      <c r="W1588" s="11">
        <v>0.42613636363636365</v>
      </c>
      <c r="X1588" s="1">
        <v>1</v>
      </c>
      <c r="Y1588" s="1">
        <v>0.875</v>
      </c>
      <c r="Z1588" s="1">
        <v>6</v>
      </c>
      <c r="AA1588" s="1">
        <v>0.33333333333333331</v>
      </c>
      <c r="AB1588" s="1">
        <v>3</v>
      </c>
      <c r="AC1588" s="1">
        <v>0</v>
      </c>
      <c r="AD1588" s="10">
        <v>1.8888888888888888</v>
      </c>
      <c r="AE1588" s="1">
        <v>21.05</v>
      </c>
      <c r="AF1588" s="5"/>
    </row>
    <row r="1589" spans="1:32" ht="15" customHeight="1" x14ac:dyDescent="0.2">
      <c r="A1589" t="s">
        <v>30</v>
      </c>
      <c r="B1589" s="1">
        <v>1990</v>
      </c>
      <c r="C1589" s="1">
        <v>9</v>
      </c>
      <c r="D1589" s="1">
        <v>7</v>
      </c>
      <c r="F1589" s="1">
        <v>1</v>
      </c>
      <c r="G1589" s="1"/>
      <c r="H1589" s="1">
        <v>0</v>
      </c>
      <c r="I1589" s="1">
        <v>1</v>
      </c>
      <c r="J1589" s="1">
        <v>1</v>
      </c>
      <c r="P1589" s="1">
        <v>1</v>
      </c>
      <c r="V1589" s="1">
        <v>0.25</v>
      </c>
      <c r="W1589" s="11">
        <v>0.43206521739130432</v>
      </c>
      <c r="X1589" s="1">
        <v>1</v>
      </c>
      <c r="Y1589" s="1">
        <v>0.77777777777777779</v>
      </c>
      <c r="Z1589" s="1">
        <v>6</v>
      </c>
      <c r="AA1589" s="1">
        <v>0.36</v>
      </c>
      <c r="AB1589" s="1">
        <v>7</v>
      </c>
      <c r="AC1589" s="1">
        <v>0</v>
      </c>
      <c r="AD1589" s="10">
        <v>1.8</v>
      </c>
      <c r="AE1589" s="1">
        <v>25.3</v>
      </c>
      <c r="AF1589" s="5"/>
    </row>
    <row r="1590" spans="1:32" ht="15" customHeight="1" x14ac:dyDescent="0.2">
      <c r="A1590" t="s">
        <v>30</v>
      </c>
      <c r="B1590" s="1">
        <v>1991</v>
      </c>
      <c r="C1590" s="1">
        <v>11</v>
      </c>
      <c r="D1590" s="1">
        <v>5</v>
      </c>
      <c r="F1590" s="1">
        <v>1</v>
      </c>
      <c r="G1590" s="1">
        <v>1</v>
      </c>
      <c r="H1590" s="1">
        <v>1</v>
      </c>
      <c r="I1590" s="1">
        <v>1</v>
      </c>
      <c r="J1590" s="1">
        <v>2</v>
      </c>
      <c r="T1590" s="1"/>
      <c r="V1590" s="1">
        <v>0.6</v>
      </c>
      <c r="W1590" s="11">
        <v>0.44270833333333331</v>
      </c>
      <c r="X1590" s="1">
        <v>1</v>
      </c>
      <c r="Y1590" s="1">
        <v>0.8</v>
      </c>
      <c r="Z1590" s="1">
        <v>6</v>
      </c>
      <c r="AA1590" s="1">
        <v>0.38461538461538464</v>
      </c>
      <c r="AB1590" s="1">
        <v>7</v>
      </c>
      <c r="AC1590" s="1">
        <v>0</v>
      </c>
      <c r="AD1590" s="10">
        <v>1.6666666666666667</v>
      </c>
      <c r="AE1590" s="1">
        <v>25.9</v>
      </c>
      <c r="AF1590" s="5"/>
    </row>
    <row r="1591" spans="1:32" ht="15" customHeight="1" x14ac:dyDescent="0.2">
      <c r="A1591" t="s">
        <v>30</v>
      </c>
      <c r="B1591" s="1">
        <v>1992</v>
      </c>
      <c r="C1591" s="1">
        <v>10</v>
      </c>
      <c r="D1591" s="1">
        <v>6</v>
      </c>
      <c r="F1591">
        <v>1</v>
      </c>
      <c r="H1591">
        <v>0</v>
      </c>
      <c r="I1591">
        <v>1</v>
      </c>
      <c r="J1591">
        <v>1</v>
      </c>
      <c r="V1591" s="1">
        <v>0</v>
      </c>
      <c r="W1591" s="11">
        <v>0.45</v>
      </c>
      <c r="X1591" s="1">
        <v>4</v>
      </c>
      <c r="Y1591" s="1">
        <v>0.72727272727272729</v>
      </c>
      <c r="Z1591" s="1">
        <v>4</v>
      </c>
      <c r="AA1591" s="1">
        <v>0.40740740740740738</v>
      </c>
      <c r="AB1591" s="1">
        <v>10</v>
      </c>
      <c r="AC1591" s="1">
        <v>0</v>
      </c>
      <c r="AD1591" s="10">
        <v>1.6153846153846154</v>
      </c>
      <c r="AE1591" s="1">
        <v>29.9</v>
      </c>
      <c r="AF1591" s="5"/>
    </row>
    <row r="1592" spans="1:32" ht="15" customHeight="1" x14ac:dyDescent="0.2">
      <c r="A1592" t="s">
        <v>30</v>
      </c>
      <c r="B1592" s="1">
        <v>1993</v>
      </c>
      <c r="C1592" s="1">
        <v>12</v>
      </c>
      <c r="D1592" s="1">
        <v>4</v>
      </c>
      <c r="E1592" s="1"/>
      <c r="F1592">
        <v>1</v>
      </c>
      <c r="G1592">
        <v>1</v>
      </c>
      <c r="H1592">
        <v>0</v>
      </c>
      <c r="I1592">
        <v>1</v>
      </c>
      <c r="J1592">
        <v>2</v>
      </c>
      <c r="V1592" s="1">
        <v>0.1</v>
      </c>
      <c r="W1592" s="11">
        <v>0.46153846153846156</v>
      </c>
      <c r="X1592" s="1">
        <v>4</v>
      </c>
      <c r="Y1592" s="1">
        <v>0.66666666666666663</v>
      </c>
      <c r="Z1592" s="1">
        <v>4</v>
      </c>
      <c r="AA1592" s="1">
        <v>0.42857142857142855</v>
      </c>
      <c r="AB1592" s="1">
        <v>10</v>
      </c>
      <c r="AC1592" s="1">
        <v>0</v>
      </c>
      <c r="AD1592" s="10">
        <v>1.5333333333333334</v>
      </c>
      <c r="AE1592" s="1">
        <v>30</v>
      </c>
      <c r="AF1592" s="5"/>
    </row>
    <row r="1593" spans="1:32" ht="15" customHeight="1" x14ac:dyDescent="0.2">
      <c r="A1593" t="s">
        <v>30</v>
      </c>
      <c r="B1593" s="1">
        <v>1994</v>
      </c>
      <c r="C1593" s="1">
        <v>2</v>
      </c>
      <c r="D1593" s="1">
        <v>14</v>
      </c>
      <c r="V1593" s="1">
        <v>0</v>
      </c>
      <c r="W1593" s="11">
        <v>0.44907407407407407</v>
      </c>
      <c r="X1593" s="1">
        <v>1</v>
      </c>
      <c r="Y1593" s="1">
        <v>0.66666666666666663</v>
      </c>
      <c r="Z1593" s="1">
        <v>4</v>
      </c>
      <c r="AA1593" s="1">
        <v>0.41379310344827586</v>
      </c>
      <c r="AB1593" s="1">
        <v>10</v>
      </c>
      <c r="AC1593" s="1">
        <v>0</v>
      </c>
      <c r="AD1593" s="10">
        <v>1.5333333333333334</v>
      </c>
      <c r="AE1593" s="1">
        <v>27</v>
      </c>
      <c r="AF1593" s="5"/>
    </row>
    <row r="1594" spans="1:32" ht="15" customHeight="1" x14ac:dyDescent="0.2">
      <c r="A1594" t="s">
        <v>30</v>
      </c>
      <c r="B1594" s="1">
        <v>1995</v>
      </c>
      <c r="C1594" s="1">
        <v>7</v>
      </c>
      <c r="D1594" s="1">
        <v>9</v>
      </c>
      <c r="E1594" s="1"/>
      <c r="V1594" s="1">
        <v>0</v>
      </c>
      <c r="W1594" s="11">
        <v>0.4486607142857143</v>
      </c>
      <c r="X1594" s="1">
        <v>1</v>
      </c>
      <c r="Y1594" s="1">
        <v>0.66666666666666663</v>
      </c>
      <c r="Z1594" s="1">
        <v>4</v>
      </c>
      <c r="AA1594" s="1">
        <v>0.4</v>
      </c>
      <c r="AB1594" s="1">
        <v>10</v>
      </c>
      <c r="AC1594" s="1">
        <v>0</v>
      </c>
      <c r="AD1594" s="10">
        <v>1.5333333333333334</v>
      </c>
      <c r="AE1594" s="1">
        <v>27</v>
      </c>
      <c r="AF1594" s="5"/>
    </row>
    <row r="1595" spans="1:32" ht="15" customHeight="1" x14ac:dyDescent="0.2">
      <c r="A1595" t="s">
        <v>30</v>
      </c>
      <c r="B1595" s="1">
        <v>1996</v>
      </c>
      <c r="C1595" s="1">
        <v>8</v>
      </c>
      <c r="D1595" s="1">
        <v>8</v>
      </c>
      <c r="R1595">
        <v>1</v>
      </c>
      <c r="V1595" s="1">
        <v>0.1</v>
      </c>
      <c r="W1595" s="11">
        <v>0.45043103448275862</v>
      </c>
      <c r="X1595" s="1">
        <v>4</v>
      </c>
      <c r="Y1595" s="1">
        <v>0.66666666666666663</v>
      </c>
      <c r="Z1595" s="1">
        <v>4</v>
      </c>
      <c r="AA1595" s="1">
        <v>0.38709677419354838</v>
      </c>
      <c r="AB1595" s="1">
        <v>7</v>
      </c>
      <c r="AC1595" s="1">
        <v>0</v>
      </c>
      <c r="AD1595" s="10">
        <v>1.5333333333333334</v>
      </c>
      <c r="AE1595" s="1">
        <v>27.1</v>
      </c>
      <c r="AF1595" s="5"/>
    </row>
    <row r="1596" spans="1:32" ht="15" customHeight="1" x14ac:dyDescent="0.2">
      <c r="A1596" t="s">
        <v>30</v>
      </c>
      <c r="B1596" s="1">
        <v>1997</v>
      </c>
      <c r="C1596" s="1">
        <v>8</v>
      </c>
      <c r="D1596" s="1">
        <v>8</v>
      </c>
      <c r="F1596" s="1"/>
      <c r="H1596" s="1"/>
      <c r="I1596" s="1"/>
      <c r="J1596" s="1"/>
      <c r="T1596" s="1"/>
      <c r="V1596" s="1">
        <v>0</v>
      </c>
      <c r="W1596" s="11">
        <v>0.45208333333333334</v>
      </c>
      <c r="X1596" s="1">
        <v>4</v>
      </c>
      <c r="Y1596" s="1">
        <v>0.66666666666666663</v>
      </c>
      <c r="Z1596" s="1">
        <v>4</v>
      </c>
      <c r="AA1596" s="1">
        <v>0.375</v>
      </c>
      <c r="AB1596" s="1">
        <v>7</v>
      </c>
      <c r="AC1596" s="1">
        <v>0</v>
      </c>
      <c r="AD1596" s="10">
        <v>1.5333333333333334</v>
      </c>
      <c r="AE1596" s="1">
        <v>27.1</v>
      </c>
      <c r="AF1596" s="5"/>
    </row>
    <row r="1597" spans="1:32" ht="15" customHeight="1" x14ac:dyDescent="0.2">
      <c r="A1597" t="s">
        <v>30</v>
      </c>
      <c r="B1597" s="1">
        <v>1998</v>
      </c>
      <c r="C1597" s="1">
        <v>8</v>
      </c>
      <c r="D1597" s="1">
        <v>8</v>
      </c>
      <c r="F1597" s="1"/>
      <c r="G1597" s="1"/>
      <c r="H1597" s="1"/>
      <c r="I1597" s="1"/>
      <c r="J1597" s="1"/>
      <c r="K1597" s="1"/>
      <c r="N1597" s="1"/>
      <c r="O1597" s="1"/>
      <c r="P1597" s="1"/>
      <c r="V1597" s="1">
        <v>0</v>
      </c>
      <c r="W1597" s="11">
        <v>0.4536290322580645</v>
      </c>
      <c r="X1597" s="1">
        <v>4</v>
      </c>
      <c r="Y1597" s="1">
        <v>0.66666666666666663</v>
      </c>
      <c r="Z1597" s="1">
        <v>4</v>
      </c>
      <c r="AA1597" s="1">
        <v>0.36363636363636365</v>
      </c>
      <c r="AB1597" s="1">
        <v>7</v>
      </c>
      <c r="AC1597" s="1">
        <v>0</v>
      </c>
      <c r="AD1597" s="10">
        <v>1.5333333333333334</v>
      </c>
      <c r="AE1597" s="1">
        <v>27.1</v>
      </c>
      <c r="AF1597" s="5"/>
    </row>
    <row r="1598" spans="1:32" ht="15" customHeight="1" x14ac:dyDescent="0.2">
      <c r="A1598" t="s">
        <v>30</v>
      </c>
      <c r="B1598" s="1">
        <v>1999</v>
      </c>
      <c r="C1598" s="1">
        <v>13</v>
      </c>
      <c r="D1598" s="1">
        <v>3</v>
      </c>
      <c r="F1598" s="1">
        <v>1</v>
      </c>
      <c r="G1598">
        <v>1</v>
      </c>
      <c r="H1598" s="1">
        <v>3</v>
      </c>
      <c r="I1598" s="1">
        <v>1</v>
      </c>
      <c r="J1598" s="1">
        <v>4</v>
      </c>
      <c r="K1598">
        <v>1</v>
      </c>
      <c r="N1598">
        <v>1</v>
      </c>
      <c r="S1598">
        <v>1</v>
      </c>
      <c r="V1598" s="1">
        <v>6.1999999999999993</v>
      </c>
      <c r="W1598" s="11">
        <v>0.46484375</v>
      </c>
      <c r="X1598" s="1">
        <v>4</v>
      </c>
      <c r="Y1598" s="1">
        <v>0.84615384615384615</v>
      </c>
      <c r="Z1598" s="1">
        <v>6</v>
      </c>
      <c r="AA1598" s="1">
        <v>0.38235294117647056</v>
      </c>
      <c r="AB1598" s="1">
        <v>7</v>
      </c>
      <c r="AC1598" s="1">
        <v>0</v>
      </c>
      <c r="AD1598" s="10">
        <v>1.6470588235294117</v>
      </c>
      <c r="AE1598" s="1">
        <v>35.299999999999997</v>
      </c>
      <c r="AF1598" s="5"/>
    </row>
    <row r="1599" spans="1:32" ht="15" customHeight="1" x14ac:dyDescent="0.2">
      <c r="A1599" t="s">
        <v>30</v>
      </c>
      <c r="B1599" s="1">
        <v>2000</v>
      </c>
      <c r="C1599" s="1">
        <v>13</v>
      </c>
      <c r="D1599" s="1">
        <v>3</v>
      </c>
      <c r="F1599" s="1">
        <v>1</v>
      </c>
      <c r="G1599">
        <v>1</v>
      </c>
      <c r="H1599" s="1">
        <v>0</v>
      </c>
      <c r="I1599" s="1">
        <v>1</v>
      </c>
      <c r="J1599" s="1">
        <v>2</v>
      </c>
      <c r="V1599" s="1">
        <v>0.1</v>
      </c>
      <c r="W1599" s="11">
        <v>0.4753787878787879</v>
      </c>
      <c r="X1599" s="1">
        <v>5</v>
      </c>
      <c r="Y1599" s="1">
        <v>0.7857142857142857</v>
      </c>
      <c r="Z1599" s="1">
        <v>6</v>
      </c>
      <c r="AA1599" s="1">
        <v>0.4</v>
      </c>
      <c r="AB1599" s="1">
        <v>10</v>
      </c>
      <c r="AC1599" s="1">
        <v>0</v>
      </c>
      <c r="AD1599" s="10">
        <v>1.5789473684210527</v>
      </c>
      <c r="AE1599" s="1">
        <v>39.4</v>
      </c>
      <c r="AF1599" s="5"/>
    </row>
    <row r="1600" spans="1:32" ht="15" customHeight="1" x14ac:dyDescent="0.2">
      <c r="A1600" t="s">
        <v>30</v>
      </c>
      <c r="B1600" s="1">
        <v>2001</v>
      </c>
      <c r="C1600" s="1">
        <v>7</v>
      </c>
      <c r="D1600" s="1">
        <v>9</v>
      </c>
      <c r="R1600" s="1"/>
      <c r="V1600" s="1">
        <v>0</v>
      </c>
      <c r="W1600" s="11">
        <v>0.47426470588235292</v>
      </c>
      <c r="X1600" s="1">
        <v>4</v>
      </c>
      <c r="Y1600" s="1">
        <v>0.7857142857142857</v>
      </c>
      <c r="Z1600" s="1">
        <v>6</v>
      </c>
      <c r="AA1600" s="1">
        <v>0.3888888888888889</v>
      </c>
      <c r="AB1600" s="1">
        <v>7</v>
      </c>
      <c r="AC1600" s="1">
        <v>0</v>
      </c>
      <c r="AD1600" s="10">
        <v>1.5789473684210527</v>
      </c>
      <c r="AE1600" s="1">
        <v>35.4</v>
      </c>
      <c r="AF1600" s="5"/>
    </row>
    <row r="1601" spans="1:32" ht="15" customHeight="1" x14ac:dyDescent="0.2">
      <c r="A1601" t="s">
        <v>30</v>
      </c>
      <c r="B1601" s="1">
        <v>2002</v>
      </c>
      <c r="C1601" s="1">
        <v>11</v>
      </c>
      <c r="D1601" s="1">
        <v>5</v>
      </c>
      <c r="F1601" s="1">
        <v>1</v>
      </c>
      <c r="G1601">
        <v>1</v>
      </c>
      <c r="H1601" s="1">
        <v>1</v>
      </c>
      <c r="I1601" s="1">
        <v>1</v>
      </c>
      <c r="J1601" s="1">
        <v>3</v>
      </c>
      <c r="L1601">
        <v>1</v>
      </c>
      <c r="V1601" s="1">
        <v>2.6</v>
      </c>
      <c r="W1601" s="11">
        <v>0.48035714285714287</v>
      </c>
      <c r="X1601" s="1">
        <v>5</v>
      </c>
      <c r="Y1601" s="1">
        <v>0.8</v>
      </c>
      <c r="Z1601" s="1">
        <v>6</v>
      </c>
      <c r="AA1601" s="1">
        <v>0.40540540540540543</v>
      </c>
      <c r="AB1601" s="1">
        <v>10</v>
      </c>
      <c r="AC1601" s="1">
        <v>0</v>
      </c>
      <c r="AD1601" s="10">
        <v>1.5714285714285714</v>
      </c>
      <c r="AE1601" s="1">
        <v>42</v>
      </c>
      <c r="AF1601" s="5"/>
    </row>
    <row r="1602" spans="1:32" ht="15" customHeight="1" x14ac:dyDescent="0.2">
      <c r="A1602" t="s">
        <v>30</v>
      </c>
      <c r="B1602" s="1">
        <v>2003</v>
      </c>
      <c r="C1602" s="1">
        <v>12</v>
      </c>
      <c r="D1602" s="1">
        <v>4</v>
      </c>
      <c r="F1602">
        <v>1</v>
      </c>
      <c r="H1602">
        <v>1</v>
      </c>
      <c r="I1602">
        <v>1</v>
      </c>
      <c r="J1602">
        <v>2</v>
      </c>
      <c r="O1602">
        <v>1</v>
      </c>
      <c r="V1602" s="1">
        <v>1</v>
      </c>
      <c r="W1602" s="11">
        <v>0.48784722222222221</v>
      </c>
      <c r="X1602" s="1">
        <v>5</v>
      </c>
      <c r="Y1602" s="1">
        <v>0.8125</v>
      </c>
      <c r="Z1602" s="1">
        <v>6</v>
      </c>
      <c r="AA1602" s="1">
        <v>0.42105263157894735</v>
      </c>
      <c r="AB1602" s="1">
        <v>10</v>
      </c>
      <c r="AC1602" s="1">
        <v>0</v>
      </c>
      <c r="AD1602" s="10">
        <v>1.5909090909090908</v>
      </c>
      <c r="AE1602" s="1">
        <v>43</v>
      </c>
      <c r="AF1602" s="5"/>
    </row>
    <row r="1603" spans="1:32" ht="15" customHeight="1" x14ac:dyDescent="0.2">
      <c r="A1603" t="s">
        <v>30</v>
      </c>
      <c r="B1603" s="1">
        <v>2004</v>
      </c>
      <c r="C1603" s="1">
        <v>5</v>
      </c>
      <c r="D1603" s="1">
        <v>11</v>
      </c>
      <c r="U1603" s="1"/>
      <c r="V1603" s="1">
        <v>0</v>
      </c>
      <c r="W1603" s="11">
        <v>0.48310810810810811</v>
      </c>
      <c r="X1603" s="1">
        <v>5</v>
      </c>
      <c r="Y1603" s="1">
        <v>0.8125</v>
      </c>
      <c r="Z1603" s="1">
        <v>6</v>
      </c>
      <c r="AA1603" s="1">
        <v>0.41025641025641024</v>
      </c>
      <c r="AB1603" s="1">
        <v>10</v>
      </c>
      <c r="AC1603" s="1">
        <v>0</v>
      </c>
      <c r="AD1603" s="10">
        <v>1.5909090909090908</v>
      </c>
      <c r="AE1603" s="1">
        <v>43</v>
      </c>
      <c r="AF1603" s="5"/>
    </row>
    <row r="1604" spans="1:32" ht="15" customHeight="1" x14ac:dyDescent="0.2">
      <c r="A1604" t="s">
        <v>30</v>
      </c>
      <c r="B1604" s="1">
        <v>2005</v>
      </c>
      <c r="C1604" s="1">
        <v>4</v>
      </c>
      <c r="D1604" s="1">
        <v>12</v>
      </c>
      <c r="T1604" s="1"/>
      <c r="V1604" s="1">
        <v>0</v>
      </c>
      <c r="W1604" s="11">
        <v>0.47697368421052633</v>
      </c>
      <c r="X1604" s="1">
        <v>5</v>
      </c>
      <c r="Y1604" s="1">
        <v>0.8125</v>
      </c>
      <c r="Z1604" s="1">
        <v>6</v>
      </c>
      <c r="AA1604" s="1">
        <v>0.4</v>
      </c>
      <c r="AB1604" s="1">
        <v>10</v>
      </c>
      <c r="AC1604" s="1">
        <v>0</v>
      </c>
      <c r="AD1604" s="10">
        <v>1.5909090909090908</v>
      </c>
      <c r="AE1604" s="1">
        <v>43</v>
      </c>
      <c r="AF1604" s="5"/>
    </row>
    <row r="1605" spans="1:32" ht="15" customHeight="1" x14ac:dyDescent="0.2">
      <c r="A1605" t="s">
        <v>30</v>
      </c>
      <c r="B1605" s="1">
        <v>2006</v>
      </c>
      <c r="C1605" s="1">
        <v>8</v>
      </c>
      <c r="D1605" s="1">
        <v>8</v>
      </c>
      <c r="R1605">
        <v>1</v>
      </c>
      <c r="V1605" s="1">
        <v>0.1</v>
      </c>
      <c r="W1605" s="11">
        <v>0.47756410256410259</v>
      </c>
      <c r="X1605" s="1">
        <v>5</v>
      </c>
      <c r="Y1605" s="1">
        <v>0.8125</v>
      </c>
      <c r="Z1605" s="1">
        <v>6</v>
      </c>
      <c r="AA1605" s="1">
        <v>0.3902439024390244</v>
      </c>
      <c r="AB1605" s="1">
        <v>7</v>
      </c>
      <c r="AC1605" s="1">
        <v>0</v>
      </c>
      <c r="AD1605" s="10">
        <v>1.5909090909090908</v>
      </c>
      <c r="AE1605" s="1">
        <v>40.1</v>
      </c>
      <c r="AF1605" s="5"/>
    </row>
    <row r="1606" spans="1:32" ht="15" customHeight="1" x14ac:dyDescent="0.2">
      <c r="A1606" t="s">
        <v>30</v>
      </c>
      <c r="B1606" s="1">
        <v>2007</v>
      </c>
      <c r="C1606" s="1">
        <v>10</v>
      </c>
      <c r="D1606" s="1">
        <v>6</v>
      </c>
      <c r="F1606">
        <v>1</v>
      </c>
      <c r="H1606">
        <v>0</v>
      </c>
      <c r="I1606">
        <v>1</v>
      </c>
      <c r="J1606">
        <v>1</v>
      </c>
      <c r="V1606" s="1">
        <v>0</v>
      </c>
      <c r="W1606" s="11">
        <v>0.48125000000000001</v>
      </c>
      <c r="X1606" s="1">
        <v>5</v>
      </c>
      <c r="Y1606" s="1">
        <v>0.76470588235294112</v>
      </c>
      <c r="Z1606" s="1">
        <v>6</v>
      </c>
      <c r="AA1606" s="1">
        <v>0.40476190476190477</v>
      </c>
      <c r="AB1606" s="1">
        <v>10</v>
      </c>
      <c r="AC1606" s="1">
        <v>0</v>
      </c>
      <c r="AD1606" s="10">
        <v>1.5652173913043479</v>
      </c>
      <c r="AE1606" s="1">
        <v>43.1</v>
      </c>
      <c r="AF1606" s="5"/>
    </row>
    <row r="1607" spans="1:32" ht="15" customHeight="1" x14ac:dyDescent="0.2">
      <c r="A1607" t="s">
        <v>30</v>
      </c>
      <c r="B1607" s="1">
        <v>2008</v>
      </c>
      <c r="C1607" s="1">
        <v>13</v>
      </c>
      <c r="D1607" s="1">
        <v>3</v>
      </c>
      <c r="F1607" s="1">
        <v>1</v>
      </c>
      <c r="G1607" s="1">
        <v>1</v>
      </c>
      <c r="H1607" s="1">
        <v>0</v>
      </c>
      <c r="I1607" s="1">
        <v>1</v>
      </c>
      <c r="J1607" s="1">
        <v>2</v>
      </c>
      <c r="K1607" s="1"/>
      <c r="M1607" s="1"/>
      <c r="O1607" s="1"/>
      <c r="T1607" s="1"/>
      <c r="V1607" s="1">
        <v>0.1</v>
      </c>
      <c r="W1607" s="11">
        <v>0.48932926829268292</v>
      </c>
      <c r="X1607" s="1">
        <v>5</v>
      </c>
      <c r="Y1607" s="1">
        <v>0.72222222222222221</v>
      </c>
      <c r="Z1607" s="1">
        <v>4</v>
      </c>
      <c r="AA1607" s="1">
        <v>0.41860465116279072</v>
      </c>
      <c r="AB1607" s="1">
        <v>10</v>
      </c>
      <c r="AC1607" s="1">
        <v>0</v>
      </c>
      <c r="AD1607" s="10">
        <v>1.52</v>
      </c>
      <c r="AE1607" s="1">
        <v>41.2</v>
      </c>
      <c r="AF1607" s="5"/>
    </row>
    <row r="1608" spans="1:32" ht="15" customHeight="1" x14ac:dyDescent="0.2">
      <c r="A1608" t="s">
        <v>30</v>
      </c>
      <c r="B1608" s="1">
        <v>2009</v>
      </c>
      <c r="C1608" s="1">
        <v>8</v>
      </c>
      <c r="D1608" s="1">
        <v>8</v>
      </c>
      <c r="F1608" s="1"/>
      <c r="G1608" s="1"/>
      <c r="H1608" s="1"/>
      <c r="I1608" s="1"/>
      <c r="J1608" s="1"/>
      <c r="K1608" s="1"/>
      <c r="N1608" s="1"/>
      <c r="O1608" s="1"/>
      <c r="P1608" s="1">
        <v>1</v>
      </c>
      <c r="T1608" s="1"/>
      <c r="V1608" s="1">
        <v>0.25</v>
      </c>
      <c r="W1608" s="11">
        <v>0.48958333333333331</v>
      </c>
      <c r="X1608" s="1">
        <v>5</v>
      </c>
      <c r="Y1608" s="1">
        <v>0.72222222222222221</v>
      </c>
      <c r="Z1608" s="1">
        <v>4</v>
      </c>
      <c r="AA1608" s="1">
        <v>0.40909090909090912</v>
      </c>
      <c r="AB1608" s="1">
        <v>10</v>
      </c>
      <c r="AC1608" s="1">
        <v>0</v>
      </c>
      <c r="AD1608" s="10">
        <v>1.52</v>
      </c>
      <c r="AE1608" s="1">
        <v>41.45</v>
      </c>
      <c r="AF1608" s="5"/>
    </row>
    <row r="1609" spans="1:32" ht="15" customHeight="1" x14ac:dyDescent="0.2">
      <c r="A1609" t="s">
        <v>30</v>
      </c>
      <c r="B1609" s="1">
        <v>2010</v>
      </c>
      <c r="C1609" s="1">
        <v>6</v>
      </c>
      <c r="D1609" s="1">
        <v>10</v>
      </c>
      <c r="F1609" s="1"/>
      <c r="G1609" s="1"/>
      <c r="H1609" s="1"/>
      <c r="I1609" s="1"/>
      <c r="J1609" s="1"/>
      <c r="V1609" s="1">
        <v>0</v>
      </c>
      <c r="W1609" s="11">
        <v>0.48691860465116277</v>
      </c>
      <c r="X1609" s="1">
        <v>5</v>
      </c>
      <c r="Y1609" s="1">
        <v>0.72222222222222221</v>
      </c>
      <c r="Z1609" s="1">
        <v>4</v>
      </c>
      <c r="AA1609" s="1">
        <v>0.4</v>
      </c>
      <c r="AB1609" s="1">
        <v>10</v>
      </c>
      <c r="AC1609" s="1">
        <v>0</v>
      </c>
      <c r="AD1609" s="10">
        <v>1.52</v>
      </c>
      <c r="AE1609" s="1">
        <v>41.45</v>
      </c>
      <c r="AF1609" s="5"/>
    </row>
    <row r="1610" spans="1:32" ht="15" customHeight="1" x14ac:dyDescent="0.2">
      <c r="A1610" t="s">
        <v>30</v>
      </c>
      <c r="B1610" s="1">
        <v>2011</v>
      </c>
      <c r="C1610" s="1">
        <v>9</v>
      </c>
      <c r="D1610" s="1">
        <v>7</v>
      </c>
      <c r="V1610" s="1">
        <v>0</v>
      </c>
      <c r="W1610" s="11">
        <v>0.48863636363636365</v>
      </c>
      <c r="X1610" s="1">
        <v>5</v>
      </c>
      <c r="Y1610" s="1">
        <v>0.72222222222222221</v>
      </c>
      <c r="Z1610" s="1">
        <v>4</v>
      </c>
      <c r="AA1610" s="1">
        <v>0.39130434782608697</v>
      </c>
      <c r="AB1610" s="1">
        <v>7</v>
      </c>
      <c r="AC1610" s="1">
        <v>0</v>
      </c>
      <c r="AD1610" s="10">
        <v>1.52</v>
      </c>
      <c r="AE1610" s="1">
        <v>38.450000000000003</v>
      </c>
      <c r="AF1610" s="5"/>
    </row>
    <row r="1611" spans="1:32" ht="15" customHeight="1" x14ac:dyDescent="0.2">
      <c r="A1611" t="s">
        <v>30</v>
      </c>
      <c r="B1611" s="1">
        <v>2012</v>
      </c>
      <c r="C1611" s="1">
        <v>6</v>
      </c>
      <c r="D1611" s="1">
        <v>10</v>
      </c>
      <c r="F1611" s="1"/>
      <c r="H1611" s="1"/>
      <c r="I1611" s="1"/>
      <c r="J1611" s="1"/>
      <c r="L1611" s="1"/>
      <c r="V1611" s="1">
        <v>0</v>
      </c>
      <c r="W1611" s="11">
        <v>0.4861111111111111</v>
      </c>
      <c r="X1611" s="1">
        <v>5</v>
      </c>
      <c r="Y1611" s="1">
        <v>0.72222222222222221</v>
      </c>
      <c r="Z1611" s="1">
        <v>4</v>
      </c>
      <c r="AA1611" s="1">
        <v>0.38297872340425532</v>
      </c>
      <c r="AB1611" s="1">
        <v>7</v>
      </c>
      <c r="AC1611" s="1">
        <v>0</v>
      </c>
      <c r="AD1611" s="10">
        <v>1.52</v>
      </c>
      <c r="AE1611" s="1">
        <v>38.450000000000003</v>
      </c>
      <c r="AF1611" s="5"/>
    </row>
    <row r="1612" spans="1:32" ht="15" customHeight="1" x14ac:dyDescent="0.2">
      <c r="A1612" t="s">
        <v>30</v>
      </c>
      <c r="B1612" s="1">
        <v>2013</v>
      </c>
      <c r="C1612" s="1">
        <v>7</v>
      </c>
      <c r="D1612" s="1">
        <v>9</v>
      </c>
      <c r="F1612" s="1"/>
      <c r="G1612" s="1"/>
      <c r="H1612" s="1"/>
      <c r="I1612" s="1"/>
      <c r="J1612" s="1"/>
      <c r="K1612" s="1"/>
      <c r="M1612" s="1"/>
      <c r="V1612" s="1">
        <v>0</v>
      </c>
      <c r="W1612" s="11">
        <v>0.48505434782608697</v>
      </c>
      <c r="X1612" s="1">
        <v>5</v>
      </c>
      <c r="Y1612" s="1">
        <v>0.72222222222222221</v>
      </c>
      <c r="Z1612" s="1">
        <v>4</v>
      </c>
      <c r="AA1612" s="1">
        <v>0.375</v>
      </c>
      <c r="AB1612" s="1">
        <v>7</v>
      </c>
      <c r="AC1612" s="1">
        <v>0</v>
      </c>
      <c r="AD1612" s="10">
        <v>1.52</v>
      </c>
      <c r="AE1612" s="1">
        <v>38.450000000000003</v>
      </c>
      <c r="AF1612" s="5"/>
    </row>
    <row r="1613" spans="1:32" ht="15" customHeight="1" x14ac:dyDescent="0.2">
      <c r="A1613" t="s">
        <v>30</v>
      </c>
      <c r="B1613" s="1">
        <v>2014</v>
      </c>
      <c r="C1613" s="1">
        <v>2</v>
      </c>
      <c r="D1613" s="1">
        <v>14</v>
      </c>
      <c r="V1613" s="1">
        <v>0</v>
      </c>
      <c r="W1613" s="11">
        <v>0.47739361702127658</v>
      </c>
      <c r="X1613" s="1">
        <v>5</v>
      </c>
      <c r="Y1613" s="1">
        <v>0.72222222222222221</v>
      </c>
      <c r="Z1613" s="1">
        <v>4</v>
      </c>
      <c r="AA1613" s="1">
        <v>0.36734693877551022</v>
      </c>
      <c r="AB1613" s="1">
        <v>7</v>
      </c>
      <c r="AC1613" s="1">
        <v>0</v>
      </c>
      <c r="AD1613" s="10">
        <v>1.52</v>
      </c>
      <c r="AE1613" s="1">
        <v>38.450000000000003</v>
      </c>
      <c r="AF1613" s="5"/>
    </row>
    <row r="1614" spans="1:32" ht="15" customHeight="1" x14ac:dyDescent="0.2">
      <c r="A1614" t="s">
        <v>30</v>
      </c>
      <c r="B1614" s="1">
        <v>2015</v>
      </c>
      <c r="C1614" s="1">
        <v>3</v>
      </c>
      <c r="D1614" s="1">
        <v>13</v>
      </c>
      <c r="V1614" s="1">
        <v>0</v>
      </c>
      <c r="W1614" s="11">
        <v>0.47135416666666669</v>
      </c>
      <c r="X1614" s="1">
        <v>4</v>
      </c>
      <c r="Y1614" s="1">
        <v>0.72222222222222221</v>
      </c>
      <c r="Z1614" s="1">
        <v>4</v>
      </c>
      <c r="AA1614" s="1">
        <v>0.36</v>
      </c>
      <c r="AB1614" s="1">
        <v>7</v>
      </c>
      <c r="AC1614" s="1">
        <v>0</v>
      </c>
      <c r="AD1614" s="10">
        <v>1.52</v>
      </c>
      <c r="AE1614" s="1">
        <v>37.450000000000003</v>
      </c>
      <c r="AF1614" s="5"/>
    </row>
    <row r="1615" spans="1:32" ht="15" customHeight="1" x14ac:dyDescent="0.2">
      <c r="A1615" t="s">
        <v>30</v>
      </c>
      <c r="B1615" s="1">
        <v>2016</v>
      </c>
      <c r="C1615" s="1">
        <v>9</v>
      </c>
      <c r="D1615" s="1">
        <v>7</v>
      </c>
      <c r="F1615" s="1"/>
      <c r="H1615" s="1"/>
      <c r="I1615" s="1"/>
      <c r="J1615" s="1"/>
      <c r="V1615" s="1">
        <v>0</v>
      </c>
      <c r="W1615" s="11">
        <v>0.4732142857142857</v>
      </c>
      <c r="X1615" s="1">
        <v>4</v>
      </c>
      <c r="Y1615" s="1">
        <v>0.72222222222222221</v>
      </c>
      <c r="Z1615" s="1">
        <v>4</v>
      </c>
      <c r="AA1615" s="1">
        <v>0.35294117647058826</v>
      </c>
      <c r="AB1615" s="1">
        <v>7</v>
      </c>
      <c r="AC1615" s="1">
        <v>0</v>
      </c>
      <c r="AD1615" s="10">
        <v>1.52</v>
      </c>
      <c r="AE1615" s="1">
        <v>37.450000000000003</v>
      </c>
      <c r="AF1615" s="5"/>
    </row>
    <row r="1616" spans="1:32" ht="15" customHeight="1" x14ac:dyDescent="0.2">
      <c r="A1616" t="s">
        <v>30</v>
      </c>
      <c r="B1616" s="1">
        <v>2017</v>
      </c>
      <c r="C1616" s="1">
        <v>9</v>
      </c>
      <c r="D1616" s="1">
        <v>7</v>
      </c>
      <c r="F1616" s="1">
        <v>1</v>
      </c>
      <c r="G1616" s="1"/>
      <c r="H1616" s="1">
        <v>1</v>
      </c>
      <c r="I1616" s="1">
        <v>1</v>
      </c>
      <c r="J1616" s="1">
        <v>2</v>
      </c>
      <c r="K1616" s="1"/>
      <c r="M1616" s="1"/>
      <c r="T1616" s="1"/>
      <c r="V1616" s="1">
        <v>0.5</v>
      </c>
      <c r="W1616" s="11">
        <v>0.47499999999999998</v>
      </c>
      <c r="X1616" s="1">
        <v>5</v>
      </c>
      <c r="Y1616" s="1">
        <v>0.73684210526315785</v>
      </c>
      <c r="Z1616" s="1">
        <v>4</v>
      </c>
      <c r="AA1616" s="1">
        <v>0.36538461538461536</v>
      </c>
      <c r="AB1616" s="1">
        <v>7</v>
      </c>
      <c r="AC1616" s="1">
        <v>0</v>
      </c>
      <c r="AD1616" s="10">
        <v>1.5384615384615385</v>
      </c>
      <c r="AE1616" s="1">
        <v>38.950000000000003</v>
      </c>
      <c r="AF1616" s="5"/>
    </row>
    <row r="1617" spans="1:32" ht="15" customHeight="1" x14ac:dyDescent="0.2">
      <c r="A1617" t="s">
        <v>30</v>
      </c>
      <c r="B1617" s="1">
        <v>2018</v>
      </c>
      <c r="C1617" s="1">
        <v>9</v>
      </c>
      <c r="D1617" s="1">
        <v>7</v>
      </c>
      <c r="F1617" s="1"/>
      <c r="H1617" s="1"/>
      <c r="I1617" s="1"/>
      <c r="J1617" s="1"/>
      <c r="V1617" s="1">
        <v>0</v>
      </c>
      <c r="W1617" s="11">
        <v>0.47671568627450983</v>
      </c>
      <c r="X1617" s="1">
        <v>5</v>
      </c>
      <c r="Y1617" s="1">
        <v>0.73684210526315785</v>
      </c>
      <c r="Z1617" s="1">
        <v>4</v>
      </c>
      <c r="AA1617" s="1">
        <v>0.35849056603773582</v>
      </c>
      <c r="AB1617" s="1">
        <v>7</v>
      </c>
      <c r="AC1617" s="1">
        <v>0</v>
      </c>
      <c r="AD1617" s="10">
        <v>1.5384615384615385</v>
      </c>
      <c r="AE1617" s="1">
        <v>38.950000000000003</v>
      </c>
      <c r="AF1617" s="5"/>
    </row>
    <row r="1618" spans="1:32" ht="15" customHeight="1" x14ac:dyDescent="0.2">
      <c r="A1618" t="s">
        <v>30</v>
      </c>
      <c r="B1618" s="1">
        <v>2019</v>
      </c>
      <c r="C1618" s="1">
        <v>9</v>
      </c>
      <c r="D1618" s="1">
        <v>7</v>
      </c>
      <c r="F1618">
        <v>1</v>
      </c>
      <c r="H1618">
        <v>2</v>
      </c>
      <c r="I1618">
        <v>1</v>
      </c>
      <c r="J1618">
        <v>3</v>
      </c>
      <c r="U1618">
        <v>1</v>
      </c>
      <c r="V1618" s="1">
        <v>1.1000000000000001</v>
      </c>
      <c r="W1618" s="11">
        <v>0.47836538461538464</v>
      </c>
      <c r="X1618" s="1">
        <v>5</v>
      </c>
      <c r="Y1618" s="1">
        <v>0.8</v>
      </c>
      <c r="Z1618" s="1">
        <v>6</v>
      </c>
      <c r="AA1618" s="1">
        <v>0.37037037037037035</v>
      </c>
      <c r="AB1618" s="1">
        <v>7</v>
      </c>
      <c r="AC1618" s="1">
        <v>0</v>
      </c>
      <c r="AD1618" s="10">
        <v>1.5925925925925926</v>
      </c>
      <c r="AE1618" s="1">
        <v>42.050000000000004</v>
      </c>
      <c r="AF1618" s="5"/>
    </row>
    <row r="1619" spans="1:32" ht="15" customHeight="1" x14ac:dyDescent="0.2">
      <c r="A1619" t="s">
        <v>30</v>
      </c>
      <c r="B1619" s="1">
        <v>2020</v>
      </c>
      <c r="C1619" s="1">
        <v>11</v>
      </c>
      <c r="D1619" s="1">
        <v>5</v>
      </c>
      <c r="F1619">
        <v>1</v>
      </c>
      <c r="G1619">
        <v>1</v>
      </c>
      <c r="H1619">
        <v>0</v>
      </c>
      <c r="I1619">
        <v>1</v>
      </c>
      <c r="J1619">
        <v>1</v>
      </c>
      <c r="P1619">
        <v>1</v>
      </c>
      <c r="V1619" s="1">
        <v>0.35</v>
      </c>
      <c r="W1619" s="11">
        <v>0.482311320754717</v>
      </c>
      <c r="X1619" s="1">
        <v>5</v>
      </c>
      <c r="Y1619" s="1">
        <v>0.76190476190476186</v>
      </c>
      <c r="Z1619" s="1">
        <v>6</v>
      </c>
      <c r="AA1619" s="1">
        <v>0.38181818181818183</v>
      </c>
      <c r="AB1619" s="1">
        <v>7</v>
      </c>
      <c r="AC1619" s="1">
        <v>0</v>
      </c>
      <c r="AD1619" s="10">
        <v>1.5172413793103448</v>
      </c>
      <c r="AE1619" s="1">
        <v>42.400000000000006</v>
      </c>
      <c r="AF1619" s="5"/>
    </row>
    <row r="1620" spans="1:32" ht="15" customHeight="1" x14ac:dyDescent="0.2">
      <c r="A1620" t="s">
        <v>30</v>
      </c>
      <c r="B1620" s="1">
        <v>2021</v>
      </c>
      <c r="C1620" s="1">
        <v>12</v>
      </c>
      <c r="D1620" s="1">
        <v>5</v>
      </c>
      <c r="F1620">
        <v>1</v>
      </c>
      <c r="G1620">
        <v>1</v>
      </c>
      <c r="H1620">
        <v>0</v>
      </c>
      <c r="I1620">
        <v>1</v>
      </c>
      <c r="J1620">
        <v>2</v>
      </c>
      <c r="T1620">
        <v>1</v>
      </c>
      <c r="V1620" s="1">
        <v>0.2</v>
      </c>
      <c r="W1620" s="11">
        <v>0.48670520231213871</v>
      </c>
      <c r="X1620" s="1">
        <v>5</v>
      </c>
      <c r="Y1620" s="1">
        <v>0.72727272727272729</v>
      </c>
      <c r="Z1620" s="1">
        <v>4</v>
      </c>
      <c r="AA1620" s="1">
        <v>0.39285714285714285</v>
      </c>
      <c r="AB1620" s="1">
        <v>7</v>
      </c>
      <c r="AC1620" s="1">
        <v>0</v>
      </c>
      <c r="AD1620" s="10">
        <v>1.4838709677419355</v>
      </c>
      <c r="AE1620" s="1">
        <v>40.600000000000009</v>
      </c>
      <c r="AF1620" s="5"/>
    </row>
    <row r="1621" spans="1:32" ht="15" customHeight="1" x14ac:dyDescent="0.2">
      <c r="A1621" t="s">
        <v>30</v>
      </c>
      <c r="B1621" s="1">
        <v>2022</v>
      </c>
      <c r="C1621" s="1">
        <v>7</v>
      </c>
      <c r="D1621" s="1">
        <v>10</v>
      </c>
      <c r="V1621" s="1">
        <v>0</v>
      </c>
      <c r="W1621" s="11">
        <v>0.48526077097505671</v>
      </c>
      <c r="X1621" s="1">
        <v>5</v>
      </c>
      <c r="Y1621" s="1">
        <v>0.72727272727272729</v>
      </c>
      <c r="Z1621" s="1">
        <v>4</v>
      </c>
      <c r="AA1621" s="1">
        <v>0.38596491228070173</v>
      </c>
      <c r="AB1621" s="1">
        <v>7</v>
      </c>
      <c r="AC1621" s="1">
        <v>0</v>
      </c>
      <c r="AD1621" s="10">
        <v>1.4838709677419355</v>
      </c>
      <c r="AE1621" s="1">
        <v>40.600000000000009</v>
      </c>
      <c r="AF1621" s="5"/>
    </row>
    <row r="1622" spans="1:32" ht="15" customHeight="1" x14ac:dyDescent="0.2">
      <c r="A1622" t="s">
        <v>31</v>
      </c>
      <c r="B1622" s="1">
        <v>1966</v>
      </c>
      <c r="C1622" s="1">
        <v>7</v>
      </c>
      <c r="D1622" s="1">
        <v>7</v>
      </c>
      <c r="E1622" s="1"/>
      <c r="V1622" s="1">
        <v>0</v>
      </c>
      <c r="W1622" s="11">
        <v>0.5</v>
      </c>
      <c r="X1622" s="1">
        <v>10</v>
      </c>
      <c r="Y1622" s="1">
        <v>0</v>
      </c>
      <c r="Z1622" s="1">
        <v>0</v>
      </c>
      <c r="AA1622" s="1">
        <v>0</v>
      </c>
      <c r="AB1622" s="1">
        <v>0</v>
      </c>
      <c r="AC1622" s="1">
        <v>0</v>
      </c>
      <c r="AD1622" s="10">
        <v>0</v>
      </c>
      <c r="AE1622" s="1">
        <v>10</v>
      </c>
      <c r="AF1622" s="5"/>
    </row>
    <row r="1623" spans="1:32" ht="15" customHeight="1" x14ac:dyDescent="0.2">
      <c r="A1623" t="s">
        <v>31</v>
      </c>
      <c r="B1623" s="1">
        <v>1967</v>
      </c>
      <c r="C1623" s="1">
        <v>5</v>
      </c>
      <c r="D1623" s="1">
        <v>6</v>
      </c>
      <c r="E1623">
        <v>3</v>
      </c>
      <c r="V1623" s="1">
        <v>0</v>
      </c>
      <c r="W1623" s="11">
        <v>0.48214285714285715</v>
      </c>
      <c r="X1623" s="1">
        <v>5</v>
      </c>
      <c r="Y1623" s="1">
        <v>0</v>
      </c>
      <c r="Z1623" s="1">
        <v>0</v>
      </c>
      <c r="AA1623" s="1">
        <v>0</v>
      </c>
      <c r="AB1623" s="1">
        <v>0</v>
      </c>
      <c r="AC1623" s="1">
        <v>0</v>
      </c>
      <c r="AD1623" s="10">
        <v>0</v>
      </c>
      <c r="AE1623" s="1">
        <v>5</v>
      </c>
      <c r="AF1623" s="5"/>
    </row>
    <row r="1624" spans="1:32" ht="15" customHeight="1" x14ac:dyDescent="0.2">
      <c r="A1624" t="s">
        <v>31</v>
      </c>
      <c r="B1624" s="1">
        <v>1968</v>
      </c>
      <c r="C1624" s="1">
        <v>5</v>
      </c>
      <c r="D1624" s="1">
        <v>9</v>
      </c>
      <c r="F1624" s="1"/>
      <c r="G1624" s="1"/>
      <c r="H1624" s="1"/>
      <c r="I1624" s="1"/>
      <c r="J1624" s="1"/>
      <c r="V1624" s="1">
        <v>0</v>
      </c>
      <c r="W1624" s="11">
        <v>0.44047619047619047</v>
      </c>
      <c r="X1624" s="1">
        <v>1</v>
      </c>
      <c r="Y1624" s="1">
        <v>0</v>
      </c>
      <c r="Z1624" s="1">
        <v>0</v>
      </c>
      <c r="AA1624" s="1">
        <v>0</v>
      </c>
      <c r="AB1624" s="1">
        <v>0</v>
      </c>
      <c r="AC1624" s="1">
        <v>0</v>
      </c>
      <c r="AD1624" s="10">
        <v>0</v>
      </c>
      <c r="AE1624" s="1">
        <v>1</v>
      </c>
      <c r="AF1624" s="5"/>
    </row>
    <row r="1625" spans="1:32" ht="15" customHeight="1" x14ac:dyDescent="0.2">
      <c r="A1625" t="s">
        <v>31</v>
      </c>
      <c r="B1625" s="1">
        <v>1969</v>
      </c>
      <c r="C1625" s="1">
        <v>7</v>
      </c>
      <c r="D1625" s="1">
        <v>5</v>
      </c>
      <c r="E1625">
        <v>2</v>
      </c>
      <c r="V1625" s="1">
        <v>0</v>
      </c>
      <c r="W1625" s="11">
        <v>0.4732142857142857</v>
      </c>
      <c r="X1625" s="1">
        <v>4</v>
      </c>
      <c r="Y1625" s="1">
        <v>0</v>
      </c>
      <c r="Z1625" s="1">
        <v>0</v>
      </c>
      <c r="AA1625" s="1">
        <v>0</v>
      </c>
      <c r="AB1625" s="1">
        <v>0</v>
      </c>
      <c r="AC1625" s="1">
        <v>0</v>
      </c>
      <c r="AD1625" s="10">
        <v>0</v>
      </c>
      <c r="AE1625" s="1">
        <v>4</v>
      </c>
      <c r="AF1625" s="5"/>
    </row>
    <row r="1626" spans="1:32" ht="15" customHeight="1" x14ac:dyDescent="0.2">
      <c r="A1626" t="s">
        <v>31</v>
      </c>
      <c r="B1626" s="1">
        <v>1970</v>
      </c>
      <c r="C1626" s="1">
        <v>6</v>
      </c>
      <c r="D1626" s="1">
        <v>8</v>
      </c>
      <c r="V1626" s="1">
        <v>0</v>
      </c>
      <c r="W1626" s="11">
        <v>0.4642857142857143</v>
      </c>
      <c r="X1626" s="1">
        <v>4</v>
      </c>
      <c r="Y1626" s="1">
        <v>0</v>
      </c>
      <c r="Z1626" s="1">
        <v>0</v>
      </c>
      <c r="AA1626" s="1">
        <v>0</v>
      </c>
      <c r="AB1626" s="1">
        <v>0</v>
      </c>
      <c r="AC1626" s="1">
        <v>0</v>
      </c>
      <c r="AD1626" s="10">
        <v>0</v>
      </c>
      <c r="AE1626" s="1">
        <v>4</v>
      </c>
      <c r="AF1626" s="5"/>
    </row>
    <row r="1627" spans="1:32" ht="15" customHeight="1" x14ac:dyDescent="0.2">
      <c r="A1627" t="s">
        <v>31</v>
      </c>
      <c r="B1627" s="1">
        <v>1971</v>
      </c>
      <c r="C1627" s="1">
        <v>9</v>
      </c>
      <c r="D1627" s="1">
        <v>4</v>
      </c>
      <c r="F1627">
        <v>1</v>
      </c>
      <c r="H1627">
        <v>0</v>
      </c>
      <c r="I1627">
        <v>1</v>
      </c>
      <c r="J1627">
        <v>2</v>
      </c>
      <c r="T1627">
        <v>1</v>
      </c>
      <c r="V1627" s="1">
        <v>0.1</v>
      </c>
      <c r="W1627" s="11">
        <v>0.5</v>
      </c>
      <c r="X1627" s="1">
        <v>10</v>
      </c>
      <c r="Y1627" s="1">
        <v>0</v>
      </c>
      <c r="Z1627" s="1">
        <v>0</v>
      </c>
      <c r="AA1627" s="1">
        <v>0.16666666666666666</v>
      </c>
      <c r="AB1627" s="1">
        <v>0</v>
      </c>
      <c r="AC1627" s="1">
        <v>0</v>
      </c>
      <c r="AD1627" s="10">
        <v>2</v>
      </c>
      <c r="AE1627" s="1">
        <v>10.1</v>
      </c>
      <c r="AF1627" s="5"/>
    </row>
    <row r="1628" spans="1:32" ht="15" customHeight="1" x14ac:dyDescent="0.2">
      <c r="A1628" t="s">
        <v>31</v>
      </c>
      <c r="B1628" s="1">
        <v>1972</v>
      </c>
      <c r="C1628" s="1">
        <v>11</v>
      </c>
      <c r="D1628" s="1">
        <v>3</v>
      </c>
      <c r="F1628">
        <v>1</v>
      </c>
      <c r="G1628">
        <v>1</v>
      </c>
      <c r="H1628">
        <v>2</v>
      </c>
      <c r="I1628">
        <v>1</v>
      </c>
      <c r="J1628">
        <v>4</v>
      </c>
      <c r="K1628">
        <v>1</v>
      </c>
      <c r="N1628">
        <v>1</v>
      </c>
      <c r="O1628">
        <v>1</v>
      </c>
      <c r="P1628">
        <v>1</v>
      </c>
      <c r="V1628" s="1">
        <v>6.35</v>
      </c>
      <c r="W1628" s="11">
        <v>0.54123711340206182</v>
      </c>
      <c r="X1628" s="1">
        <v>11.25</v>
      </c>
      <c r="Y1628" s="1">
        <v>1</v>
      </c>
      <c r="Z1628" s="1">
        <v>10</v>
      </c>
      <c r="AA1628" s="1">
        <v>0.2857142857142857</v>
      </c>
      <c r="AB1628" s="1">
        <v>3</v>
      </c>
      <c r="AC1628" s="1">
        <v>0</v>
      </c>
      <c r="AD1628" s="10">
        <v>2.3333333333333335</v>
      </c>
      <c r="AE1628" s="1">
        <v>30.7</v>
      </c>
      <c r="AF1628" s="5"/>
    </row>
    <row r="1629" spans="1:32" ht="15" customHeight="1" x14ac:dyDescent="0.2">
      <c r="A1629" t="s">
        <v>31</v>
      </c>
      <c r="B1629" s="1">
        <v>1973</v>
      </c>
      <c r="C1629" s="1">
        <v>10</v>
      </c>
      <c r="D1629" s="1">
        <v>4</v>
      </c>
      <c r="F1629">
        <v>1</v>
      </c>
      <c r="H1629">
        <v>0</v>
      </c>
      <c r="I1629">
        <v>1</v>
      </c>
      <c r="J1629">
        <v>2</v>
      </c>
      <c r="V1629" s="1">
        <v>0</v>
      </c>
      <c r="W1629" s="11">
        <v>0.56306306306306309</v>
      </c>
      <c r="X1629" s="1">
        <v>12.5</v>
      </c>
      <c r="Y1629" s="1">
        <v>0.66666666666666663</v>
      </c>
      <c r="Z1629" s="1">
        <v>4</v>
      </c>
      <c r="AA1629" s="1">
        <v>0.375</v>
      </c>
      <c r="AB1629" s="1">
        <v>7</v>
      </c>
      <c r="AC1629" s="1">
        <v>0</v>
      </c>
      <c r="AD1629" s="10">
        <v>2.25</v>
      </c>
      <c r="AE1629" s="1">
        <v>29.95</v>
      </c>
      <c r="AF1629" s="5"/>
    </row>
    <row r="1630" spans="1:32" ht="15" customHeight="1" x14ac:dyDescent="0.2">
      <c r="A1630" t="s">
        <v>31</v>
      </c>
      <c r="B1630" s="1">
        <v>1974</v>
      </c>
      <c r="C1630" s="1">
        <v>10</v>
      </c>
      <c r="D1630" s="1">
        <v>4</v>
      </c>
      <c r="F1630" s="1">
        <v>1</v>
      </c>
      <c r="H1630" s="1">
        <v>0</v>
      </c>
      <c r="I1630" s="1">
        <v>1</v>
      </c>
      <c r="J1630" s="1">
        <v>2</v>
      </c>
      <c r="V1630" s="1">
        <v>0</v>
      </c>
      <c r="W1630" s="11">
        <v>0.57999999999999996</v>
      </c>
      <c r="X1630" s="1">
        <v>13.75</v>
      </c>
      <c r="Y1630" s="1">
        <v>0.5</v>
      </c>
      <c r="Z1630" s="1">
        <v>3</v>
      </c>
      <c r="AA1630" s="1">
        <v>0.44444444444444442</v>
      </c>
      <c r="AB1630" s="1">
        <v>10</v>
      </c>
      <c r="AC1630" s="1">
        <v>0</v>
      </c>
      <c r="AD1630" s="10">
        <v>2.2000000000000002</v>
      </c>
      <c r="AE1630" s="1">
        <v>33.200000000000003</v>
      </c>
      <c r="AF1630" s="5"/>
    </row>
    <row r="1631" spans="1:32" ht="15" customHeight="1" x14ac:dyDescent="0.2">
      <c r="A1631" t="s">
        <v>31</v>
      </c>
      <c r="B1631" s="1">
        <v>1975</v>
      </c>
      <c r="C1631" s="1">
        <v>8</v>
      </c>
      <c r="D1631" s="1">
        <v>6</v>
      </c>
      <c r="R1631">
        <v>1</v>
      </c>
      <c r="V1631" s="1">
        <v>0.1</v>
      </c>
      <c r="W1631" s="11">
        <v>0.57913669064748197</v>
      </c>
      <c r="X1631" s="1">
        <v>13.75</v>
      </c>
      <c r="Y1631" s="1">
        <v>0.5</v>
      </c>
      <c r="Z1631" s="1">
        <v>3</v>
      </c>
      <c r="AA1631" s="1">
        <v>0.4</v>
      </c>
      <c r="AB1631" s="1">
        <v>10</v>
      </c>
      <c r="AC1631" s="1">
        <v>0</v>
      </c>
      <c r="AD1631" s="10">
        <v>2.2000000000000002</v>
      </c>
      <c r="AE1631" s="1">
        <v>33.299999999999997</v>
      </c>
      <c r="AF1631" s="5"/>
    </row>
    <row r="1632" spans="1:32" ht="15" customHeight="1" x14ac:dyDescent="0.2">
      <c r="A1632" t="s">
        <v>31</v>
      </c>
      <c r="B1632" s="1">
        <v>1976</v>
      </c>
      <c r="C1632" s="1">
        <v>10</v>
      </c>
      <c r="D1632" s="1">
        <v>4</v>
      </c>
      <c r="F1632" s="1">
        <v>1</v>
      </c>
      <c r="H1632" s="1">
        <v>0</v>
      </c>
      <c r="I1632" s="1">
        <v>1</v>
      </c>
      <c r="J1632" s="1">
        <v>2</v>
      </c>
      <c r="V1632" s="1">
        <v>0</v>
      </c>
      <c r="W1632" s="11">
        <v>0.59150326797385622</v>
      </c>
      <c r="X1632" s="1">
        <v>13.75</v>
      </c>
      <c r="Y1632" s="1">
        <v>0.4</v>
      </c>
      <c r="Z1632" s="1">
        <v>0</v>
      </c>
      <c r="AA1632" s="1">
        <v>0.45454545454545453</v>
      </c>
      <c r="AB1632" s="1">
        <v>12</v>
      </c>
      <c r="AC1632" s="1">
        <v>0</v>
      </c>
      <c r="AD1632" s="10">
        <v>2.1666666666666665</v>
      </c>
      <c r="AE1632" s="1">
        <v>32.299999999999997</v>
      </c>
      <c r="AF1632" s="5"/>
    </row>
    <row r="1633" spans="1:32" ht="15" customHeight="1" x14ac:dyDescent="0.2">
      <c r="A1633" t="s">
        <v>31</v>
      </c>
      <c r="B1633" s="1">
        <v>1977</v>
      </c>
      <c r="C1633" s="1">
        <v>9</v>
      </c>
      <c r="D1633" s="1">
        <v>5</v>
      </c>
      <c r="V1633" s="1">
        <v>0</v>
      </c>
      <c r="W1633" s="11">
        <v>0.59580838323353291</v>
      </c>
      <c r="X1633" s="1">
        <v>13.75</v>
      </c>
      <c r="Y1633" s="1">
        <v>0.4</v>
      </c>
      <c r="Z1633" s="1">
        <v>0</v>
      </c>
      <c r="AA1633" s="1">
        <v>0.41666666666666669</v>
      </c>
      <c r="AB1633" s="1">
        <v>10</v>
      </c>
      <c r="AC1633" s="1">
        <v>0</v>
      </c>
      <c r="AD1633" s="10">
        <v>2.1666666666666665</v>
      </c>
      <c r="AE1633" s="1">
        <v>30.299999999999997</v>
      </c>
      <c r="AF1633" s="5"/>
    </row>
    <row r="1634" spans="1:32" ht="15" customHeight="1" x14ac:dyDescent="0.2">
      <c r="A1634" t="s">
        <v>31</v>
      </c>
      <c r="B1634" s="1">
        <v>1978</v>
      </c>
      <c r="C1634" s="1">
        <v>8</v>
      </c>
      <c r="D1634" s="1">
        <v>8</v>
      </c>
      <c r="U1634">
        <v>1</v>
      </c>
      <c r="V1634" s="1">
        <v>0.1</v>
      </c>
      <c r="W1634" s="11">
        <v>0.58743169398907102</v>
      </c>
      <c r="X1634" s="1">
        <v>13.75</v>
      </c>
      <c r="Y1634" s="1">
        <v>0.4</v>
      </c>
      <c r="Z1634" s="1">
        <v>0</v>
      </c>
      <c r="AA1634" s="1">
        <v>0.38461538461538464</v>
      </c>
      <c r="AB1634" s="1">
        <v>7</v>
      </c>
      <c r="AC1634" s="1">
        <v>0</v>
      </c>
      <c r="AD1634" s="10">
        <v>2.1666666666666665</v>
      </c>
      <c r="AE1634" s="1">
        <v>27.4</v>
      </c>
      <c r="AF1634" s="5"/>
    </row>
    <row r="1635" spans="1:32" ht="15" customHeight="1" x14ac:dyDescent="0.2">
      <c r="A1635" t="s">
        <v>31</v>
      </c>
      <c r="B1635" s="1">
        <v>1979</v>
      </c>
      <c r="C1635" s="1">
        <v>10</v>
      </c>
      <c r="D1635" s="1">
        <v>6</v>
      </c>
      <c r="T1635">
        <v>1</v>
      </c>
      <c r="V1635" s="1">
        <v>0.1</v>
      </c>
      <c r="W1635" s="11">
        <v>0.59045226130653261</v>
      </c>
      <c r="X1635" s="1">
        <v>13.75</v>
      </c>
      <c r="Y1635" s="1">
        <v>0.4</v>
      </c>
      <c r="Z1635" s="1">
        <v>0</v>
      </c>
      <c r="AA1635" s="1">
        <v>0.35714285714285715</v>
      </c>
      <c r="AB1635" s="1">
        <v>7</v>
      </c>
      <c r="AC1635" s="1">
        <v>0</v>
      </c>
      <c r="AD1635" s="10">
        <v>2.1666666666666665</v>
      </c>
      <c r="AE1635" s="1">
        <v>27.5</v>
      </c>
      <c r="AF1635" s="5"/>
    </row>
    <row r="1636" spans="1:32" ht="15" customHeight="1" x14ac:dyDescent="0.2">
      <c r="A1636" t="s">
        <v>31</v>
      </c>
      <c r="B1636" s="1">
        <v>1980</v>
      </c>
      <c r="C1636" s="1">
        <v>6</v>
      </c>
      <c r="D1636" s="1">
        <v>10</v>
      </c>
      <c r="V1636" s="1">
        <v>0</v>
      </c>
      <c r="W1636" s="11">
        <v>0.57441860465116279</v>
      </c>
      <c r="X1636" s="1">
        <v>12.5</v>
      </c>
      <c r="Y1636" s="1">
        <v>0.4</v>
      </c>
      <c r="Z1636" s="1">
        <v>0</v>
      </c>
      <c r="AA1636" s="1">
        <v>0.33333333333333331</v>
      </c>
      <c r="AB1636" s="1">
        <v>3</v>
      </c>
      <c r="AC1636" s="1">
        <v>0</v>
      </c>
      <c r="AD1636" s="10">
        <v>2.1666666666666665</v>
      </c>
      <c r="AE1636" s="1">
        <v>22.25</v>
      </c>
      <c r="AF1636" s="5"/>
    </row>
    <row r="1637" spans="1:32" ht="15" customHeight="1" x14ac:dyDescent="0.2">
      <c r="A1637" t="s">
        <v>31</v>
      </c>
      <c r="B1637" s="1">
        <v>1981</v>
      </c>
      <c r="C1637" s="1">
        <v>8</v>
      </c>
      <c r="D1637" s="1">
        <v>8</v>
      </c>
      <c r="F1637" s="1"/>
      <c r="G1637" s="1"/>
      <c r="H1637" s="1"/>
      <c r="I1637" s="1"/>
      <c r="J1637" s="1"/>
      <c r="R1637" s="1"/>
      <c r="V1637" s="1">
        <v>0</v>
      </c>
      <c r="W1637" s="11">
        <v>0.56926406926406925</v>
      </c>
      <c r="X1637" s="1">
        <v>12.5</v>
      </c>
      <c r="Y1637" s="1">
        <v>0.4</v>
      </c>
      <c r="Z1637" s="1">
        <v>0</v>
      </c>
      <c r="AA1637" s="1">
        <v>0.3125</v>
      </c>
      <c r="AB1637" s="1">
        <v>3</v>
      </c>
      <c r="AC1637" s="1">
        <v>0</v>
      </c>
      <c r="AD1637" s="10">
        <v>2.1666666666666665</v>
      </c>
      <c r="AE1637" s="1">
        <v>22.25</v>
      </c>
      <c r="AF1637" s="5"/>
    </row>
    <row r="1638" spans="1:32" ht="15" customHeight="1" x14ac:dyDescent="0.2">
      <c r="A1638" t="s">
        <v>31</v>
      </c>
      <c r="B1638" s="1">
        <v>1982</v>
      </c>
      <c r="C1638" s="1">
        <v>8</v>
      </c>
      <c r="D1638" s="1">
        <v>1</v>
      </c>
      <c r="F1638">
        <v>1</v>
      </c>
      <c r="G1638">
        <v>1</v>
      </c>
      <c r="H1638">
        <v>4</v>
      </c>
      <c r="I1638">
        <v>0</v>
      </c>
      <c r="J1638">
        <v>4</v>
      </c>
      <c r="K1638">
        <v>1</v>
      </c>
      <c r="M1638">
        <v>1</v>
      </c>
      <c r="O1638">
        <v>1</v>
      </c>
      <c r="T1638">
        <v>1</v>
      </c>
      <c r="V1638" s="1">
        <v>13.7</v>
      </c>
      <c r="W1638" s="11">
        <v>0.58125000000000004</v>
      </c>
      <c r="X1638" s="1">
        <v>13.75</v>
      </c>
      <c r="Y1638" s="1">
        <v>1</v>
      </c>
      <c r="Z1638" s="1">
        <v>10</v>
      </c>
      <c r="AA1638" s="1">
        <v>0.35294117647058826</v>
      </c>
      <c r="AB1638" s="1">
        <v>7</v>
      </c>
      <c r="AC1638" s="1">
        <v>0</v>
      </c>
      <c r="AD1638" s="10">
        <v>2.25</v>
      </c>
      <c r="AE1638" s="1">
        <v>51.199999999999996</v>
      </c>
      <c r="AF1638" s="5"/>
    </row>
    <row r="1639" spans="1:32" ht="15" customHeight="1" x14ac:dyDescent="0.2">
      <c r="A1639" t="s">
        <v>31</v>
      </c>
      <c r="B1639" s="1">
        <v>1983</v>
      </c>
      <c r="C1639" s="1">
        <v>14</v>
      </c>
      <c r="D1639" s="1">
        <v>2</v>
      </c>
      <c r="F1639">
        <v>1</v>
      </c>
      <c r="G1639">
        <v>1</v>
      </c>
      <c r="H1639">
        <v>2</v>
      </c>
      <c r="I1639">
        <v>1</v>
      </c>
      <c r="J1639">
        <v>4</v>
      </c>
      <c r="K1639">
        <v>1</v>
      </c>
      <c r="N1639">
        <v>1</v>
      </c>
      <c r="O1639">
        <v>1</v>
      </c>
      <c r="P1639">
        <v>1</v>
      </c>
      <c r="T1639">
        <v>1</v>
      </c>
      <c r="V1639" s="1">
        <v>6.4499999999999993</v>
      </c>
      <c r="W1639" s="11">
        <v>0.599609375</v>
      </c>
      <c r="X1639" s="1">
        <v>13.75</v>
      </c>
      <c r="Y1639" s="1">
        <v>1.1428571428571428</v>
      </c>
      <c r="Z1639" s="1">
        <v>10</v>
      </c>
      <c r="AA1639" s="1">
        <v>0.3888888888888889</v>
      </c>
      <c r="AB1639" s="1">
        <v>7</v>
      </c>
      <c r="AC1639" s="1">
        <v>0</v>
      </c>
      <c r="AD1639" s="10">
        <v>2.2999999999999998</v>
      </c>
      <c r="AE1639" s="1">
        <v>57.649999999999991</v>
      </c>
      <c r="AF1639" s="5"/>
    </row>
    <row r="1640" spans="1:32" ht="15" customHeight="1" x14ac:dyDescent="0.2">
      <c r="A1640" t="s">
        <v>31</v>
      </c>
      <c r="B1640" s="1">
        <v>1984</v>
      </c>
      <c r="C1640" s="1">
        <v>11</v>
      </c>
      <c r="D1640" s="1">
        <v>5</v>
      </c>
      <c r="F1640" s="1">
        <v>1</v>
      </c>
      <c r="G1640" s="1">
        <v>1</v>
      </c>
      <c r="H1640" s="1">
        <v>0</v>
      </c>
      <c r="I1640" s="1">
        <v>1</v>
      </c>
      <c r="J1640" s="1">
        <v>2</v>
      </c>
      <c r="V1640" s="1">
        <v>0.1</v>
      </c>
      <c r="W1640" s="11">
        <v>0.60477941176470584</v>
      </c>
      <c r="X1640" s="1">
        <v>15</v>
      </c>
      <c r="Y1640" s="1">
        <v>1</v>
      </c>
      <c r="Z1640" s="1">
        <v>10</v>
      </c>
      <c r="AA1640" s="1">
        <v>0.42105263157894735</v>
      </c>
      <c r="AB1640" s="1">
        <v>10</v>
      </c>
      <c r="AC1640" s="1">
        <v>0</v>
      </c>
      <c r="AD1640" s="10">
        <v>2.0833333333333335</v>
      </c>
      <c r="AE1640" s="1">
        <v>62</v>
      </c>
      <c r="AF1640" s="5"/>
    </row>
    <row r="1641" spans="1:32" ht="15" customHeight="1" x14ac:dyDescent="0.2">
      <c r="A1641" t="s">
        <v>31</v>
      </c>
      <c r="B1641" s="1">
        <v>1985</v>
      </c>
      <c r="C1641" s="1">
        <v>10</v>
      </c>
      <c r="D1641" s="1">
        <v>6</v>
      </c>
      <c r="E1641" s="1"/>
      <c r="V1641" s="1">
        <v>0</v>
      </c>
      <c r="W1641" s="11">
        <v>0.60590277777777779</v>
      </c>
      <c r="X1641" s="1">
        <v>15</v>
      </c>
      <c r="Y1641" s="1">
        <v>1</v>
      </c>
      <c r="Z1641" s="1">
        <v>10</v>
      </c>
      <c r="AA1641" s="1">
        <v>0.4</v>
      </c>
      <c r="AB1641" s="1">
        <v>10</v>
      </c>
      <c r="AC1641" s="1">
        <v>0</v>
      </c>
      <c r="AD1641" s="10">
        <v>2.0833333333333335</v>
      </c>
      <c r="AE1641" s="1">
        <v>62</v>
      </c>
      <c r="AF1641" s="5"/>
    </row>
    <row r="1642" spans="1:32" ht="15" customHeight="1" x14ac:dyDescent="0.2">
      <c r="A1642" t="s">
        <v>31</v>
      </c>
      <c r="B1642" s="1">
        <v>1986</v>
      </c>
      <c r="C1642" s="1">
        <v>12</v>
      </c>
      <c r="D1642" s="1">
        <v>4</v>
      </c>
      <c r="F1642">
        <v>1</v>
      </c>
      <c r="H1642">
        <v>2</v>
      </c>
      <c r="I1642">
        <v>1</v>
      </c>
      <c r="J1642">
        <v>3</v>
      </c>
      <c r="L1642">
        <v>1</v>
      </c>
      <c r="V1642" s="1">
        <v>3</v>
      </c>
      <c r="W1642" s="11">
        <v>0.61348684210526316</v>
      </c>
      <c r="X1642" s="1">
        <v>15</v>
      </c>
      <c r="Y1642" s="1">
        <v>1.1111111111111112</v>
      </c>
      <c r="Z1642" s="1">
        <v>10</v>
      </c>
      <c r="AA1642" s="1">
        <v>0.42857142857142855</v>
      </c>
      <c r="AB1642" s="1">
        <v>10</v>
      </c>
      <c r="AC1642" s="1">
        <v>0</v>
      </c>
      <c r="AD1642" s="10">
        <v>2.1538461538461537</v>
      </c>
      <c r="AE1642" s="1">
        <v>65</v>
      </c>
      <c r="AF1642" s="5"/>
    </row>
    <row r="1643" spans="1:32" ht="15" customHeight="1" x14ac:dyDescent="0.2">
      <c r="A1643" t="s">
        <v>31</v>
      </c>
      <c r="B1643" s="1">
        <v>1987</v>
      </c>
      <c r="C1643" s="1">
        <v>11</v>
      </c>
      <c r="D1643" s="1">
        <v>4</v>
      </c>
      <c r="F1643">
        <v>1</v>
      </c>
      <c r="G1643">
        <v>1</v>
      </c>
      <c r="H1643">
        <v>3</v>
      </c>
      <c r="I1643">
        <v>0</v>
      </c>
      <c r="J1643">
        <v>4</v>
      </c>
      <c r="K1643">
        <v>1</v>
      </c>
      <c r="M1643">
        <v>1</v>
      </c>
      <c r="V1643" s="1">
        <v>12.6</v>
      </c>
      <c r="W1643" s="11">
        <v>0.61912225705329149</v>
      </c>
      <c r="X1643" s="1">
        <v>15</v>
      </c>
      <c r="Y1643" s="1">
        <v>1.3</v>
      </c>
      <c r="Z1643" s="1">
        <v>12</v>
      </c>
      <c r="AA1643" s="1">
        <v>0.45454545454545453</v>
      </c>
      <c r="AB1643" s="1">
        <v>12</v>
      </c>
      <c r="AC1643" s="1">
        <v>0</v>
      </c>
      <c r="AD1643" s="10">
        <v>2.2000000000000002</v>
      </c>
      <c r="AE1643" s="1">
        <v>81.599999999999994</v>
      </c>
      <c r="AF1643" s="5"/>
    </row>
    <row r="1644" spans="1:32" ht="15" customHeight="1" x14ac:dyDescent="0.2">
      <c r="A1644" t="s">
        <v>31</v>
      </c>
      <c r="B1644" s="1">
        <v>1988</v>
      </c>
      <c r="C1644" s="1">
        <v>7</v>
      </c>
      <c r="D1644" s="1">
        <v>9</v>
      </c>
      <c r="V1644" s="1">
        <v>0</v>
      </c>
      <c r="W1644" s="11">
        <v>0.61044776119402988</v>
      </c>
      <c r="X1644" s="1">
        <v>15</v>
      </c>
      <c r="Y1644" s="1">
        <v>1.3</v>
      </c>
      <c r="Z1644" s="1">
        <v>12</v>
      </c>
      <c r="AA1644" s="1">
        <v>0.43478260869565216</v>
      </c>
      <c r="AB1644" s="1">
        <v>10</v>
      </c>
      <c r="AC1644" s="1">
        <v>0</v>
      </c>
      <c r="AD1644" s="10">
        <v>2.2000000000000002</v>
      </c>
      <c r="AE1644" s="1">
        <v>79.599999999999994</v>
      </c>
      <c r="AF1644" s="5"/>
    </row>
    <row r="1645" spans="1:32" ht="15" customHeight="1" x14ac:dyDescent="0.2">
      <c r="A1645" t="s">
        <v>31</v>
      </c>
      <c r="B1645" s="1">
        <v>1989</v>
      </c>
      <c r="C1645" s="1">
        <v>10</v>
      </c>
      <c r="D1645" s="1">
        <v>6</v>
      </c>
      <c r="F1645" s="1"/>
      <c r="G1645" s="1"/>
      <c r="H1645" s="1"/>
      <c r="I1645" s="1"/>
      <c r="J1645" s="1"/>
      <c r="S1645" s="1"/>
      <c r="U1645" s="1"/>
      <c r="V1645" s="1">
        <v>0</v>
      </c>
      <c r="W1645" s="11">
        <v>0.61111111111111116</v>
      </c>
      <c r="X1645" s="1">
        <v>15</v>
      </c>
      <c r="Y1645" s="1">
        <v>1.3</v>
      </c>
      <c r="Z1645" s="1">
        <v>12</v>
      </c>
      <c r="AA1645" s="1">
        <v>0.41666666666666669</v>
      </c>
      <c r="AB1645" s="1">
        <v>10</v>
      </c>
      <c r="AC1645" s="1">
        <v>0</v>
      </c>
      <c r="AD1645" s="10">
        <v>2.2000000000000002</v>
      </c>
      <c r="AE1645" s="1">
        <v>79.599999999999994</v>
      </c>
      <c r="AF1645" s="5"/>
    </row>
    <row r="1646" spans="1:32" ht="15" customHeight="1" x14ac:dyDescent="0.2">
      <c r="A1646" t="s">
        <v>31</v>
      </c>
      <c r="B1646" s="1">
        <v>1990</v>
      </c>
      <c r="C1646" s="1">
        <v>10</v>
      </c>
      <c r="D1646" s="1">
        <v>6</v>
      </c>
      <c r="F1646">
        <v>1</v>
      </c>
      <c r="H1646">
        <v>1</v>
      </c>
      <c r="I1646">
        <v>1</v>
      </c>
      <c r="J1646">
        <v>2</v>
      </c>
      <c r="V1646" s="1">
        <v>0.5</v>
      </c>
      <c r="W1646" s="11">
        <v>0.61171662125340598</v>
      </c>
      <c r="X1646" s="1">
        <v>15</v>
      </c>
      <c r="Y1646" s="1">
        <v>1.2727272727272727</v>
      </c>
      <c r="Z1646" s="1">
        <v>12</v>
      </c>
      <c r="AA1646" s="1">
        <v>0.44</v>
      </c>
      <c r="AB1646" s="1">
        <v>10</v>
      </c>
      <c r="AC1646" s="1">
        <v>0</v>
      </c>
      <c r="AD1646" s="10">
        <v>2.1875</v>
      </c>
      <c r="AE1646" s="1">
        <v>80.099999999999994</v>
      </c>
      <c r="AF1646" s="5"/>
    </row>
    <row r="1647" spans="1:32" ht="15" customHeight="1" x14ac:dyDescent="0.2">
      <c r="A1647" t="s">
        <v>31</v>
      </c>
      <c r="B1647">
        <v>1991</v>
      </c>
      <c r="C1647">
        <v>14</v>
      </c>
      <c r="D1647">
        <v>2</v>
      </c>
      <c r="F1647">
        <v>1</v>
      </c>
      <c r="G1647">
        <v>1</v>
      </c>
      <c r="H1647">
        <v>3</v>
      </c>
      <c r="I1647">
        <v>0</v>
      </c>
      <c r="J1647">
        <v>4</v>
      </c>
      <c r="K1647">
        <v>1</v>
      </c>
      <c r="M1647">
        <v>1</v>
      </c>
      <c r="T1647">
        <v>1</v>
      </c>
      <c r="V1647">
        <v>12.7</v>
      </c>
      <c r="W1647" s="12">
        <v>0.62271540469973885</v>
      </c>
      <c r="X1647">
        <v>15</v>
      </c>
      <c r="Y1647">
        <v>1.4166666666666667</v>
      </c>
      <c r="Z1647">
        <v>12</v>
      </c>
      <c r="AA1647">
        <v>0.46153846153846156</v>
      </c>
      <c r="AB1647">
        <v>12</v>
      </c>
      <c r="AC1647">
        <v>0</v>
      </c>
      <c r="AD1647">
        <v>2.2222222222222223</v>
      </c>
      <c r="AE1647">
        <v>94.8</v>
      </c>
    </row>
    <row r="1648" spans="1:32" ht="15" customHeight="1" x14ac:dyDescent="0.2">
      <c r="A1648" t="s">
        <v>31</v>
      </c>
      <c r="B1648">
        <v>1992</v>
      </c>
      <c r="C1648">
        <v>9</v>
      </c>
      <c r="D1648">
        <v>7</v>
      </c>
      <c r="F1648">
        <v>1</v>
      </c>
      <c r="H1648">
        <v>1</v>
      </c>
      <c r="I1648">
        <v>1</v>
      </c>
      <c r="J1648">
        <v>2</v>
      </c>
      <c r="V1648">
        <v>0.5</v>
      </c>
      <c r="W1648" s="12">
        <v>0.62030075187969924</v>
      </c>
      <c r="X1648">
        <v>15</v>
      </c>
      <c r="Y1648">
        <v>1.3846153846153846</v>
      </c>
      <c r="Z1648">
        <v>12</v>
      </c>
      <c r="AA1648">
        <v>0.48148148148148145</v>
      </c>
      <c r="AB1648">
        <v>12</v>
      </c>
      <c r="AC1648">
        <v>0</v>
      </c>
      <c r="AD1648">
        <v>2.2105263157894739</v>
      </c>
      <c r="AE1648">
        <v>95.3</v>
      </c>
    </row>
    <row r="1649" spans="1:31" ht="15" customHeight="1" x14ac:dyDescent="0.2">
      <c r="A1649" t="s">
        <v>31</v>
      </c>
      <c r="B1649">
        <v>1993</v>
      </c>
      <c r="C1649">
        <v>4</v>
      </c>
      <c r="D1649">
        <v>12</v>
      </c>
      <c r="V1649">
        <v>0</v>
      </c>
      <c r="W1649" s="12">
        <v>0.60602409638554222</v>
      </c>
      <c r="X1649">
        <v>15</v>
      </c>
      <c r="Y1649">
        <v>1.3846153846153846</v>
      </c>
      <c r="Z1649">
        <v>12</v>
      </c>
      <c r="AA1649">
        <v>0.4642857142857143</v>
      </c>
      <c r="AB1649">
        <v>12</v>
      </c>
      <c r="AC1649">
        <v>0</v>
      </c>
      <c r="AD1649">
        <v>2.2105263157894739</v>
      </c>
      <c r="AE1649">
        <v>95.3</v>
      </c>
    </row>
    <row r="1650" spans="1:31" ht="15" customHeight="1" x14ac:dyDescent="0.2">
      <c r="A1650" t="s">
        <v>31</v>
      </c>
      <c r="B1650">
        <v>1994</v>
      </c>
      <c r="C1650">
        <v>3</v>
      </c>
      <c r="D1650">
        <v>13</v>
      </c>
      <c r="V1650">
        <v>0</v>
      </c>
      <c r="W1650" s="12">
        <v>0.59048723897911837</v>
      </c>
      <c r="X1650">
        <v>13.75</v>
      </c>
      <c r="Y1650">
        <v>1.3846153846153846</v>
      </c>
      <c r="Z1650">
        <v>12</v>
      </c>
      <c r="AA1650">
        <v>0.44827586206896552</v>
      </c>
      <c r="AB1650">
        <v>10</v>
      </c>
      <c r="AC1650">
        <v>0</v>
      </c>
      <c r="AD1650">
        <v>2.2105263157894739</v>
      </c>
      <c r="AE1650">
        <v>92.05</v>
      </c>
    </row>
    <row r="1651" spans="1:31" ht="15" customHeight="1" x14ac:dyDescent="0.2">
      <c r="A1651" t="s">
        <v>31</v>
      </c>
      <c r="B1651">
        <v>1995</v>
      </c>
      <c r="C1651">
        <v>6</v>
      </c>
      <c r="D1651">
        <v>10</v>
      </c>
      <c r="V1651">
        <v>0</v>
      </c>
      <c r="W1651" s="12">
        <v>0.58277404921700227</v>
      </c>
      <c r="X1651">
        <v>13.75</v>
      </c>
      <c r="Y1651">
        <v>1.3846153846153846</v>
      </c>
      <c r="Z1651">
        <v>12</v>
      </c>
      <c r="AA1651">
        <v>0.43333333333333335</v>
      </c>
      <c r="AB1651">
        <v>10</v>
      </c>
      <c r="AC1651">
        <v>0</v>
      </c>
      <c r="AD1651">
        <v>2.2105263157894739</v>
      </c>
      <c r="AE1651">
        <v>92.05</v>
      </c>
    </row>
    <row r="1652" spans="1:31" ht="15" customHeight="1" x14ac:dyDescent="0.2">
      <c r="A1652" t="s">
        <v>31</v>
      </c>
      <c r="B1652">
        <v>1996</v>
      </c>
      <c r="C1652">
        <v>9</v>
      </c>
      <c r="D1652">
        <v>7</v>
      </c>
      <c r="V1652">
        <v>0</v>
      </c>
      <c r="W1652" s="12">
        <v>0.58207343412527002</v>
      </c>
      <c r="X1652">
        <v>13.75</v>
      </c>
      <c r="Y1652">
        <v>1.3846153846153846</v>
      </c>
      <c r="Z1652">
        <v>12</v>
      </c>
      <c r="AA1652">
        <v>0.41935483870967744</v>
      </c>
      <c r="AB1652">
        <v>10</v>
      </c>
      <c r="AC1652">
        <v>0</v>
      </c>
      <c r="AD1652">
        <v>2.2105263157894739</v>
      </c>
      <c r="AE1652">
        <v>92.05</v>
      </c>
    </row>
    <row r="1653" spans="1:31" ht="15" customHeight="1" x14ac:dyDescent="0.2">
      <c r="A1653" t="s">
        <v>31</v>
      </c>
      <c r="B1653">
        <v>1997</v>
      </c>
      <c r="C1653">
        <v>8</v>
      </c>
      <c r="D1653">
        <v>7</v>
      </c>
      <c r="E1653">
        <v>1</v>
      </c>
      <c r="V1653">
        <v>0</v>
      </c>
      <c r="W1653" s="12">
        <v>0.58037578288100211</v>
      </c>
      <c r="X1653">
        <v>13.75</v>
      </c>
      <c r="Y1653">
        <v>1.3846153846153846</v>
      </c>
      <c r="Z1653">
        <v>12</v>
      </c>
      <c r="AA1653">
        <v>0.40625</v>
      </c>
      <c r="AB1653">
        <v>10</v>
      </c>
      <c r="AC1653">
        <v>0</v>
      </c>
      <c r="AD1653">
        <v>2.2105263157894739</v>
      </c>
      <c r="AE1653">
        <v>92.05</v>
      </c>
    </row>
    <row r="1654" spans="1:31" ht="15" customHeight="1" x14ac:dyDescent="0.2">
      <c r="A1654" t="s">
        <v>31</v>
      </c>
      <c r="B1654">
        <v>1998</v>
      </c>
      <c r="C1654">
        <v>6</v>
      </c>
      <c r="D1654">
        <v>10</v>
      </c>
      <c r="V1654">
        <v>0</v>
      </c>
      <c r="W1654" s="12">
        <v>0.57373737373737377</v>
      </c>
      <c r="X1654">
        <v>12.5</v>
      </c>
      <c r="Y1654">
        <v>1.3846153846153846</v>
      </c>
      <c r="Z1654">
        <v>12</v>
      </c>
      <c r="AA1654">
        <v>0.39393939393939392</v>
      </c>
      <c r="AB1654">
        <v>7</v>
      </c>
      <c r="AC1654">
        <v>0</v>
      </c>
      <c r="AD1654">
        <v>2.2105263157894739</v>
      </c>
      <c r="AE1654">
        <v>87.8</v>
      </c>
    </row>
    <row r="1655" spans="1:31" ht="15" customHeight="1" x14ac:dyDescent="0.2">
      <c r="A1655" t="s">
        <v>31</v>
      </c>
      <c r="B1655">
        <v>1999</v>
      </c>
      <c r="C1655">
        <v>10</v>
      </c>
      <c r="D1655">
        <v>6</v>
      </c>
      <c r="F1655">
        <v>1</v>
      </c>
      <c r="G1655">
        <v>1</v>
      </c>
      <c r="H1655">
        <v>1</v>
      </c>
      <c r="I1655">
        <v>1</v>
      </c>
      <c r="J1655">
        <v>2</v>
      </c>
      <c r="V1655">
        <v>0.6</v>
      </c>
      <c r="W1655" s="12">
        <v>0.57534246575342463</v>
      </c>
      <c r="X1655">
        <v>13.75</v>
      </c>
      <c r="Y1655">
        <v>1.3571428571428572</v>
      </c>
      <c r="Z1655">
        <v>12</v>
      </c>
      <c r="AA1655">
        <v>0.41176470588235292</v>
      </c>
      <c r="AB1655">
        <v>10</v>
      </c>
      <c r="AC1655">
        <v>0</v>
      </c>
      <c r="AD1655">
        <v>2.0952380952380953</v>
      </c>
      <c r="AE1655">
        <v>92.65</v>
      </c>
    </row>
    <row r="1656" spans="1:31" ht="15" customHeight="1" x14ac:dyDescent="0.2">
      <c r="A1656" t="s">
        <v>31</v>
      </c>
      <c r="B1656">
        <v>2000</v>
      </c>
      <c r="C1656">
        <v>8</v>
      </c>
      <c r="D1656">
        <v>8</v>
      </c>
      <c r="V1656">
        <v>0</v>
      </c>
      <c r="W1656" s="12">
        <v>0.57305502846299805</v>
      </c>
      <c r="X1656">
        <v>12.5</v>
      </c>
      <c r="Y1656">
        <v>1.3571428571428572</v>
      </c>
      <c r="Z1656">
        <v>12</v>
      </c>
      <c r="AA1656">
        <v>0.4</v>
      </c>
      <c r="AB1656">
        <v>10</v>
      </c>
      <c r="AC1656">
        <v>0</v>
      </c>
      <c r="AD1656">
        <v>2.0952380952380953</v>
      </c>
      <c r="AE1656">
        <v>91.4</v>
      </c>
    </row>
    <row r="1657" spans="1:31" ht="15" customHeight="1" x14ac:dyDescent="0.2">
      <c r="A1657" t="s">
        <v>31</v>
      </c>
      <c r="B1657">
        <v>2001</v>
      </c>
      <c r="C1657">
        <v>8</v>
      </c>
      <c r="D1657">
        <v>8</v>
      </c>
      <c r="V1657">
        <v>0</v>
      </c>
      <c r="W1657" s="12">
        <v>0.57090239410681398</v>
      </c>
      <c r="X1657">
        <v>12.5</v>
      </c>
      <c r="Y1657">
        <v>1.3571428571428572</v>
      </c>
      <c r="Z1657">
        <v>12</v>
      </c>
      <c r="AA1657">
        <v>0.3888888888888889</v>
      </c>
      <c r="AB1657">
        <v>7</v>
      </c>
      <c r="AC1657">
        <v>0</v>
      </c>
      <c r="AD1657">
        <v>2.0952380952380953</v>
      </c>
      <c r="AE1657">
        <v>88.4</v>
      </c>
    </row>
    <row r="1658" spans="1:31" ht="15" customHeight="1" x14ac:dyDescent="0.2">
      <c r="A1658" t="s">
        <v>31</v>
      </c>
      <c r="B1658">
        <v>2002</v>
      </c>
      <c r="C1658">
        <v>7</v>
      </c>
      <c r="D1658">
        <v>9</v>
      </c>
      <c r="V1658">
        <v>0</v>
      </c>
      <c r="W1658" s="12">
        <v>0.56708407871198574</v>
      </c>
      <c r="X1658">
        <v>12.5</v>
      </c>
      <c r="Y1658">
        <v>1.3571428571428572</v>
      </c>
      <c r="Z1658">
        <v>12</v>
      </c>
      <c r="AA1658">
        <v>0.3783783783783784</v>
      </c>
      <c r="AB1658">
        <v>7</v>
      </c>
      <c r="AC1658">
        <v>0</v>
      </c>
      <c r="AD1658">
        <v>2.0952380952380953</v>
      </c>
      <c r="AE1658">
        <v>88.4</v>
      </c>
    </row>
    <row r="1659" spans="1:31" ht="15" customHeight="1" x14ac:dyDescent="0.2">
      <c r="A1659" t="s">
        <v>31</v>
      </c>
      <c r="B1659">
        <v>2003</v>
      </c>
      <c r="C1659">
        <v>5</v>
      </c>
      <c r="D1659">
        <v>11</v>
      </c>
      <c r="V1659">
        <v>0</v>
      </c>
      <c r="W1659" s="12">
        <v>0.56000000000000005</v>
      </c>
      <c r="X1659">
        <v>12.5</v>
      </c>
      <c r="Y1659">
        <v>1.3571428571428572</v>
      </c>
      <c r="Z1659">
        <v>12</v>
      </c>
      <c r="AA1659">
        <v>0.36842105263157893</v>
      </c>
      <c r="AB1659">
        <v>7</v>
      </c>
      <c r="AC1659">
        <v>0</v>
      </c>
      <c r="AD1659">
        <v>2.0952380952380953</v>
      </c>
      <c r="AE1659">
        <v>88.4</v>
      </c>
    </row>
    <row r="1660" spans="1:31" ht="15" customHeight="1" x14ac:dyDescent="0.2">
      <c r="A1660" t="s">
        <v>31</v>
      </c>
      <c r="B1660">
        <v>2004</v>
      </c>
      <c r="C1660">
        <v>6</v>
      </c>
      <c r="D1660">
        <v>10</v>
      </c>
      <c r="V1660">
        <v>0</v>
      </c>
      <c r="W1660" s="12">
        <v>0.55499153976311333</v>
      </c>
      <c r="X1660">
        <v>12.5</v>
      </c>
      <c r="Y1660">
        <v>1.3571428571428572</v>
      </c>
      <c r="Z1660">
        <v>12</v>
      </c>
      <c r="AA1660">
        <v>0.35897435897435898</v>
      </c>
      <c r="AB1660">
        <v>7</v>
      </c>
      <c r="AC1660">
        <v>0</v>
      </c>
      <c r="AD1660">
        <v>2.0952380952380953</v>
      </c>
      <c r="AE1660">
        <v>88.4</v>
      </c>
    </row>
    <row r="1661" spans="1:31" ht="15" customHeight="1" x14ac:dyDescent="0.2">
      <c r="A1661" t="s">
        <v>31</v>
      </c>
      <c r="B1661">
        <v>2005</v>
      </c>
      <c r="C1661">
        <v>10</v>
      </c>
      <c r="D1661">
        <v>6</v>
      </c>
      <c r="F1661">
        <v>1</v>
      </c>
      <c r="H1661">
        <v>1</v>
      </c>
      <c r="I1661">
        <v>1</v>
      </c>
      <c r="J1661">
        <v>2</v>
      </c>
      <c r="V1661">
        <v>0.5</v>
      </c>
      <c r="W1661" s="12">
        <v>0.55683690280065901</v>
      </c>
      <c r="X1661">
        <v>12.5</v>
      </c>
      <c r="Y1661">
        <v>1.3333333333333333</v>
      </c>
      <c r="Z1661">
        <v>12</v>
      </c>
      <c r="AA1661">
        <v>0.375</v>
      </c>
      <c r="AB1661">
        <v>7</v>
      </c>
      <c r="AC1661">
        <v>0</v>
      </c>
      <c r="AD1661">
        <v>2.0909090909090908</v>
      </c>
      <c r="AE1661">
        <v>88.9</v>
      </c>
    </row>
    <row r="1662" spans="1:31" ht="15" customHeight="1" x14ac:dyDescent="0.2">
      <c r="A1662" t="s">
        <v>31</v>
      </c>
      <c r="B1662">
        <v>2006</v>
      </c>
      <c r="C1662">
        <v>5</v>
      </c>
      <c r="D1662">
        <v>11</v>
      </c>
      <c r="V1662">
        <v>0</v>
      </c>
      <c r="W1662" s="12">
        <v>0.550561797752809</v>
      </c>
      <c r="X1662">
        <v>12.5</v>
      </c>
      <c r="Y1662">
        <v>1.3333333333333333</v>
      </c>
      <c r="Z1662">
        <v>12</v>
      </c>
      <c r="AA1662">
        <v>0.36585365853658536</v>
      </c>
      <c r="AB1662">
        <v>7</v>
      </c>
      <c r="AC1662">
        <v>0</v>
      </c>
      <c r="AD1662">
        <v>2.0909090909090908</v>
      </c>
      <c r="AE1662">
        <v>88.9</v>
      </c>
    </row>
    <row r="1663" spans="1:31" ht="15" customHeight="1" x14ac:dyDescent="0.2">
      <c r="A1663" t="s">
        <v>31</v>
      </c>
      <c r="B1663">
        <v>2007</v>
      </c>
      <c r="C1663">
        <v>9</v>
      </c>
      <c r="D1663">
        <v>7</v>
      </c>
      <c r="F1663">
        <v>1</v>
      </c>
      <c r="H1663">
        <v>0</v>
      </c>
      <c r="I1663">
        <v>1</v>
      </c>
      <c r="J1663">
        <v>1</v>
      </c>
      <c r="V1663">
        <v>0</v>
      </c>
      <c r="W1663" s="12">
        <v>0.55086071987480434</v>
      </c>
      <c r="X1663">
        <v>12.5</v>
      </c>
      <c r="Y1663">
        <v>1.25</v>
      </c>
      <c r="Z1663">
        <v>12</v>
      </c>
      <c r="AA1663">
        <v>0.38095238095238093</v>
      </c>
      <c r="AB1663">
        <v>7</v>
      </c>
      <c r="AC1663">
        <v>0</v>
      </c>
      <c r="AD1663">
        <v>2.0434782608695654</v>
      </c>
      <c r="AE1663">
        <v>88.9</v>
      </c>
    </row>
    <row r="1664" spans="1:31" ht="15" customHeight="1" x14ac:dyDescent="0.2">
      <c r="A1664" t="s">
        <v>31</v>
      </c>
      <c r="B1664">
        <v>2008</v>
      </c>
      <c r="C1664">
        <v>8</v>
      </c>
      <c r="D1664">
        <v>8</v>
      </c>
      <c r="V1664">
        <v>0</v>
      </c>
      <c r="W1664" s="12">
        <v>0.54961832061068705</v>
      </c>
      <c r="X1664">
        <v>11.25</v>
      </c>
      <c r="Y1664">
        <v>1.25</v>
      </c>
      <c r="Z1664">
        <v>12</v>
      </c>
      <c r="AA1664">
        <v>0.37209302325581395</v>
      </c>
      <c r="AB1664">
        <v>7</v>
      </c>
      <c r="AC1664">
        <v>0</v>
      </c>
      <c r="AD1664">
        <v>2.0434782608695654</v>
      </c>
      <c r="AE1664">
        <v>87.65</v>
      </c>
    </row>
    <row r="1665" spans="1:31" ht="15" customHeight="1" x14ac:dyDescent="0.2">
      <c r="A1665" t="s">
        <v>31</v>
      </c>
      <c r="B1665">
        <v>2009</v>
      </c>
      <c r="C1665">
        <v>4</v>
      </c>
      <c r="D1665">
        <v>12</v>
      </c>
      <c r="V1665">
        <v>0</v>
      </c>
      <c r="W1665" s="12">
        <v>0.54247391952309987</v>
      </c>
      <c r="X1665">
        <v>11.25</v>
      </c>
      <c r="Y1665">
        <v>1.25</v>
      </c>
      <c r="Z1665">
        <v>12</v>
      </c>
      <c r="AA1665">
        <v>0.36363636363636365</v>
      </c>
      <c r="AB1665">
        <v>7</v>
      </c>
      <c r="AC1665">
        <v>0</v>
      </c>
      <c r="AD1665">
        <v>2.0434782608695654</v>
      </c>
      <c r="AE1665">
        <v>87.65</v>
      </c>
    </row>
    <row r="1666" spans="1:31" ht="15" customHeight="1" x14ac:dyDescent="0.2">
      <c r="A1666" t="s">
        <v>31</v>
      </c>
      <c r="B1666">
        <v>2010</v>
      </c>
      <c r="C1666">
        <v>6</v>
      </c>
      <c r="D1666">
        <v>10</v>
      </c>
      <c r="V1666">
        <v>0</v>
      </c>
      <c r="W1666" s="12">
        <v>0.53857350800582238</v>
      </c>
      <c r="X1666">
        <v>11.25</v>
      </c>
      <c r="Y1666">
        <v>1.25</v>
      </c>
      <c r="Z1666">
        <v>12</v>
      </c>
      <c r="AA1666">
        <v>0.35555555555555557</v>
      </c>
      <c r="AB1666">
        <v>7</v>
      </c>
      <c r="AC1666">
        <v>0</v>
      </c>
      <c r="AD1666">
        <v>2.0434782608695654</v>
      </c>
      <c r="AE1666">
        <v>87.65</v>
      </c>
    </row>
    <row r="1667" spans="1:31" ht="15" customHeight="1" x14ac:dyDescent="0.2">
      <c r="A1667" t="s">
        <v>31</v>
      </c>
      <c r="B1667">
        <v>2011</v>
      </c>
      <c r="C1667">
        <v>5</v>
      </c>
      <c r="D1667">
        <v>11</v>
      </c>
      <c r="V1667">
        <v>0</v>
      </c>
      <c r="W1667" s="12">
        <v>0.53342816500711232</v>
      </c>
      <c r="X1667">
        <v>11.25</v>
      </c>
      <c r="Y1667">
        <v>1.25</v>
      </c>
      <c r="Z1667">
        <v>12</v>
      </c>
      <c r="AA1667">
        <v>0.34782608695652173</v>
      </c>
      <c r="AB1667">
        <v>3</v>
      </c>
      <c r="AC1667">
        <v>0</v>
      </c>
      <c r="AD1667">
        <v>2.0434782608695654</v>
      </c>
      <c r="AE1667">
        <v>83.65</v>
      </c>
    </row>
    <row r="1668" spans="1:31" ht="15" customHeight="1" x14ac:dyDescent="0.2">
      <c r="A1668" t="s">
        <v>31</v>
      </c>
      <c r="B1668">
        <v>2012</v>
      </c>
      <c r="C1668">
        <v>10</v>
      </c>
      <c r="D1668">
        <v>6</v>
      </c>
      <c r="F1668">
        <v>1</v>
      </c>
      <c r="G1668">
        <v>1</v>
      </c>
      <c r="H1668">
        <v>0</v>
      </c>
      <c r="I1668">
        <v>1</v>
      </c>
      <c r="J1668">
        <v>1</v>
      </c>
      <c r="R1668">
        <v>1</v>
      </c>
      <c r="V1668">
        <v>0.2</v>
      </c>
      <c r="W1668" s="12">
        <v>0.53546592489568845</v>
      </c>
      <c r="X1668">
        <v>11.25</v>
      </c>
      <c r="Y1668">
        <v>1.1764705882352942</v>
      </c>
      <c r="Z1668">
        <v>10</v>
      </c>
      <c r="AA1668">
        <v>0.36170212765957449</v>
      </c>
      <c r="AB1668">
        <v>7</v>
      </c>
      <c r="AC1668">
        <v>0</v>
      </c>
      <c r="AD1668">
        <v>1.92</v>
      </c>
      <c r="AE1668">
        <v>85.85</v>
      </c>
    </row>
    <row r="1669" spans="1:31" ht="15" customHeight="1" x14ac:dyDescent="0.2">
      <c r="A1669" t="s">
        <v>31</v>
      </c>
      <c r="B1669">
        <v>2013</v>
      </c>
      <c r="C1669">
        <v>3</v>
      </c>
      <c r="D1669">
        <v>13</v>
      </c>
      <c r="V1669">
        <v>0</v>
      </c>
      <c r="W1669" s="12">
        <v>0.527891156462585</v>
      </c>
      <c r="X1669">
        <v>11.25</v>
      </c>
      <c r="Y1669">
        <v>1.1764705882352942</v>
      </c>
      <c r="Z1669">
        <v>10</v>
      </c>
      <c r="AA1669">
        <v>0.35416666666666669</v>
      </c>
      <c r="AB1669">
        <v>7</v>
      </c>
      <c r="AC1669">
        <v>0</v>
      </c>
      <c r="AD1669">
        <v>1.92</v>
      </c>
      <c r="AE1669">
        <v>85.85</v>
      </c>
    </row>
    <row r="1670" spans="1:31" ht="15" customHeight="1" x14ac:dyDescent="0.2">
      <c r="A1670" t="s">
        <v>31</v>
      </c>
      <c r="B1670">
        <v>2014</v>
      </c>
      <c r="C1670">
        <v>4</v>
      </c>
      <c r="D1670">
        <v>12</v>
      </c>
      <c r="V1670">
        <v>0</v>
      </c>
      <c r="W1670" s="12">
        <v>0.52197070572569904</v>
      </c>
      <c r="X1670">
        <v>10</v>
      </c>
      <c r="Y1670">
        <v>1.1764705882352942</v>
      </c>
      <c r="Z1670">
        <v>10</v>
      </c>
      <c r="AA1670">
        <v>0.34693877551020408</v>
      </c>
      <c r="AB1670">
        <v>3</v>
      </c>
      <c r="AC1670">
        <v>0</v>
      </c>
      <c r="AD1670">
        <v>1.92</v>
      </c>
      <c r="AE1670">
        <v>80.599999999999994</v>
      </c>
    </row>
    <row r="1671" spans="1:31" ht="15" customHeight="1" x14ac:dyDescent="0.2">
      <c r="A1671" t="s">
        <v>31</v>
      </c>
      <c r="B1671">
        <v>2015</v>
      </c>
      <c r="C1671">
        <v>9</v>
      </c>
      <c r="D1671">
        <v>7</v>
      </c>
      <c r="F1671">
        <v>1</v>
      </c>
      <c r="G1671">
        <v>1</v>
      </c>
      <c r="H1671">
        <v>0</v>
      </c>
      <c r="I1671">
        <v>1</v>
      </c>
      <c r="J1671">
        <v>1</v>
      </c>
      <c r="V1671">
        <v>0.1</v>
      </c>
      <c r="W1671" s="12">
        <v>0.52281616688396348</v>
      </c>
      <c r="X1671">
        <v>10</v>
      </c>
      <c r="Y1671">
        <v>1.1111111111111112</v>
      </c>
      <c r="Z1671">
        <v>10</v>
      </c>
      <c r="AA1671">
        <v>0.36</v>
      </c>
      <c r="AB1671">
        <v>7</v>
      </c>
      <c r="AC1671">
        <v>0</v>
      </c>
      <c r="AD1671">
        <v>1.8148148148148149</v>
      </c>
      <c r="AE1671">
        <v>84.7</v>
      </c>
    </row>
    <row r="1672" spans="1:31" ht="15" customHeight="1" x14ac:dyDescent="0.2">
      <c r="A1672" t="s">
        <v>31</v>
      </c>
      <c r="B1672">
        <v>2016</v>
      </c>
      <c r="C1672">
        <v>8</v>
      </c>
      <c r="D1672">
        <v>7</v>
      </c>
      <c r="E1672">
        <v>1</v>
      </c>
      <c r="V1672">
        <v>0</v>
      </c>
      <c r="W1672" s="12">
        <v>0.52298850574712641</v>
      </c>
      <c r="X1672">
        <v>10</v>
      </c>
      <c r="Y1672">
        <v>1.1111111111111112</v>
      </c>
      <c r="Z1672">
        <v>10</v>
      </c>
      <c r="AA1672">
        <v>0.35294117647058826</v>
      </c>
      <c r="AB1672">
        <v>7</v>
      </c>
      <c r="AC1672">
        <v>0</v>
      </c>
      <c r="AD1672">
        <v>1.8148148148148149</v>
      </c>
      <c r="AE1672">
        <v>84.7</v>
      </c>
    </row>
    <row r="1673" spans="1:31" ht="15" customHeight="1" x14ac:dyDescent="0.2">
      <c r="A1673" t="s">
        <v>31</v>
      </c>
      <c r="B1673">
        <v>2017</v>
      </c>
      <c r="C1673">
        <v>7</v>
      </c>
      <c r="D1673">
        <v>9</v>
      </c>
      <c r="V1673">
        <v>0</v>
      </c>
      <c r="W1673" s="12">
        <v>0.52127659574468088</v>
      </c>
      <c r="X1673">
        <v>10</v>
      </c>
      <c r="Y1673">
        <v>1.1111111111111112</v>
      </c>
      <c r="Z1673">
        <v>10</v>
      </c>
      <c r="AA1673">
        <v>0.34615384615384615</v>
      </c>
      <c r="AB1673">
        <v>3</v>
      </c>
      <c r="AC1673">
        <v>0</v>
      </c>
      <c r="AD1673">
        <v>1.8148148148148149</v>
      </c>
      <c r="AE1673">
        <v>80.7</v>
      </c>
    </row>
    <row r="1674" spans="1:31" ht="15" customHeight="1" x14ac:dyDescent="0.2">
      <c r="A1674" t="s">
        <v>31</v>
      </c>
      <c r="B1674">
        <v>2018</v>
      </c>
      <c r="C1674">
        <v>7</v>
      </c>
      <c r="D1674">
        <v>9</v>
      </c>
      <c r="V1674">
        <v>0</v>
      </c>
      <c r="W1674" s="12">
        <v>0.5196319018404908</v>
      </c>
      <c r="X1674">
        <v>10</v>
      </c>
      <c r="Y1674">
        <v>1.1111111111111112</v>
      </c>
      <c r="Z1674">
        <v>10</v>
      </c>
      <c r="AA1674">
        <v>0.33962264150943394</v>
      </c>
      <c r="AB1674">
        <v>3</v>
      </c>
      <c r="AC1674">
        <v>0</v>
      </c>
      <c r="AD1674">
        <v>1.8148148148148149</v>
      </c>
      <c r="AE1674">
        <v>80.7</v>
      </c>
    </row>
    <row r="1675" spans="1:31" ht="15" customHeight="1" x14ac:dyDescent="0.2">
      <c r="A1675" t="s">
        <v>31</v>
      </c>
      <c r="B1675">
        <v>2019</v>
      </c>
      <c r="C1675">
        <v>3</v>
      </c>
      <c r="D1675">
        <v>13</v>
      </c>
      <c r="V1675">
        <v>0</v>
      </c>
      <c r="W1675" s="12">
        <v>0.51323706377858003</v>
      </c>
      <c r="X1675">
        <v>10</v>
      </c>
      <c r="Y1675">
        <v>1.1111111111111112</v>
      </c>
      <c r="Z1675">
        <v>10</v>
      </c>
      <c r="AA1675">
        <v>0.33333333333333331</v>
      </c>
      <c r="AB1675">
        <v>3</v>
      </c>
      <c r="AC1675">
        <v>0</v>
      </c>
      <c r="AD1675">
        <v>1.8148148148148149</v>
      </c>
      <c r="AE1675">
        <v>80.7</v>
      </c>
    </row>
    <row r="1676" spans="1:31" ht="15" customHeight="1" x14ac:dyDescent="0.2">
      <c r="A1676" t="s">
        <v>31</v>
      </c>
      <c r="B1676">
        <v>2020</v>
      </c>
      <c r="C1676">
        <v>7</v>
      </c>
      <c r="D1676">
        <v>9</v>
      </c>
      <c r="F1676">
        <v>1</v>
      </c>
      <c r="G1676">
        <v>1</v>
      </c>
      <c r="H1676">
        <v>0</v>
      </c>
      <c r="I1676">
        <v>1</v>
      </c>
      <c r="J1676">
        <v>1</v>
      </c>
      <c r="S1676">
        <v>1</v>
      </c>
      <c r="U1676">
        <v>1</v>
      </c>
      <c r="V1676">
        <v>0.30000000000000004</v>
      </c>
      <c r="W1676" s="12">
        <v>0.5118063754427391</v>
      </c>
      <c r="X1676">
        <v>10</v>
      </c>
      <c r="Y1676">
        <v>1.0526315789473684</v>
      </c>
      <c r="Z1676">
        <v>10</v>
      </c>
      <c r="AA1676">
        <v>0.34545454545454546</v>
      </c>
      <c r="AB1676">
        <v>3</v>
      </c>
      <c r="AC1676">
        <v>0</v>
      </c>
      <c r="AD1676">
        <v>1.7241379310344827</v>
      </c>
      <c r="AE1676">
        <v>81</v>
      </c>
    </row>
    <row r="1677" spans="1:31" ht="15" customHeight="1" x14ac:dyDescent="0.2">
      <c r="A1677" t="s">
        <v>31</v>
      </c>
      <c r="B1677">
        <v>2021</v>
      </c>
      <c r="C1677">
        <v>7</v>
      </c>
      <c r="D1677">
        <v>10</v>
      </c>
      <c r="V1677">
        <v>0</v>
      </c>
      <c r="W1677" s="12">
        <v>0.50983796296296291</v>
      </c>
      <c r="X1677">
        <v>10</v>
      </c>
      <c r="Y1677">
        <v>1.0526315789473684</v>
      </c>
      <c r="Z1677">
        <v>10</v>
      </c>
      <c r="AA1677">
        <v>0.3392857142857143</v>
      </c>
      <c r="AB1677">
        <v>3</v>
      </c>
      <c r="AC1677">
        <v>0</v>
      </c>
      <c r="AD1677">
        <v>1.7241379310344827</v>
      </c>
      <c r="AE1677">
        <v>81</v>
      </c>
    </row>
    <row r="1678" spans="1:31" ht="15" customHeight="1" x14ac:dyDescent="0.2">
      <c r="A1678" t="s">
        <v>31</v>
      </c>
      <c r="B1678">
        <v>2022</v>
      </c>
      <c r="C1678">
        <v>8</v>
      </c>
      <c r="D1678">
        <v>8</v>
      </c>
      <c r="E1678">
        <v>1</v>
      </c>
      <c r="V1678">
        <v>0</v>
      </c>
      <c r="W1678" s="12">
        <v>0.50964812712826335</v>
      </c>
      <c r="X1678">
        <v>10</v>
      </c>
      <c r="Y1678">
        <v>1.0526315789473684</v>
      </c>
      <c r="Z1678">
        <v>10</v>
      </c>
      <c r="AA1678">
        <v>0.33333333333333331</v>
      </c>
      <c r="AB1678">
        <v>3</v>
      </c>
      <c r="AC1678">
        <v>0</v>
      </c>
      <c r="AD1678">
        <v>1.7241379310344827</v>
      </c>
      <c r="AE1678">
        <v>81</v>
      </c>
    </row>
    <row r="1048576" spans="23:32" ht="15" customHeight="1" x14ac:dyDescent="0.2">
      <c r="W1048576" s="11"/>
      <c r="Y1048576" s="1"/>
      <c r="AA1048576" s="1"/>
      <c r="AF1048576" s="5"/>
    </row>
  </sheetData>
  <dataConsolidate function="average"/>
  <pageMargins left="0.7" right="0.7" top="0.75" bottom="0.75" header="0.3" footer="0.3"/>
  <pageSetup paperSize="9" orientation="portrait" r:id="rId1"/>
  <headerFooter>
    <oddHeader>&amp;R&amp;"Calibri"&amp;10&amp;K000000 Business Use&amp;1#_x000D_</oddHead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ABE7F-D9D8-4179-8096-5ABAAAF28F54}">
  <sheetPr codeName="Sheet12"/>
  <dimension ref="A1:AH1774"/>
  <sheetViews>
    <sheetView tabSelected="1" topLeftCell="A1745" workbookViewId="0">
      <selection activeCell="E1764" sqref="E1764"/>
    </sheetView>
  </sheetViews>
  <sheetFormatPr baseColWidth="10" defaultColWidth="8.83203125" defaultRowHeight="16" x14ac:dyDescent="0.2"/>
  <cols>
    <col min="1" max="1" width="6.6640625" bestFit="1" customWidth="1"/>
    <col min="2" max="2" width="22.83203125" bestFit="1" customWidth="1"/>
    <col min="3" max="3" width="20.5" bestFit="1" customWidth="1"/>
    <col min="4" max="4" width="21.6640625" bestFit="1" customWidth="1"/>
    <col min="5" max="5" width="19.6640625" bestFit="1" customWidth="1"/>
    <col min="6" max="6" width="20.33203125" bestFit="1" customWidth="1"/>
    <col min="7" max="7" width="14.6640625" bestFit="1" customWidth="1"/>
    <col min="8" max="8" width="13.33203125" bestFit="1" customWidth="1"/>
    <col min="9" max="9" width="14.5" bestFit="1" customWidth="1"/>
    <col min="10" max="10" width="15.83203125" bestFit="1" customWidth="1"/>
    <col min="11" max="11" width="8.83203125" bestFit="1" customWidth="1"/>
    <col min="14" max="14" width="12" bestFit="1" customWidth="1"/>
    <col min="15" max="15" width="6.83203125" bestFit="1" customWidth="1"/>
    <col min="16" max="16" width="7.83203125" bestFit="1" customWidth="1"/>
    <col min="17" max="17" width="7.6640625" bestFit="1" customWidth="1"/>
    <col min="18" max="18" width="7.83203125" bestFit="1" customWidth="1"/>
    <col min="19" max="19" width="7.6640625" bestFit="1" customWidth="1"/>
    <col min="20" max="20" width="6.33203125" bestFit="1" customWidth="1"/>
    <col min="21" max="21" width="7.5" bestFit="1" customWidth="1"/>
    <col min="22" max="22" width="17.1640625" bestFit="1" customWidth="1"/>
    <col min="23" max="23" width="22.1640625" bestFit="1" customWidth="1"/>
    <col min="24" max="24" width="26.83203125" bestFit="1" customWidth="1"/>
    <col min="25" max="25" width="18.1640625" bestFit="1" customWidth="1"/>
    <col min="26" max="26" width="20.83203125" bestFit="1" customWidth="1"/>
    <col min="27" max="27" width="26.6640625" bestFit="1" customWidth="1"/>
    <col min="28" max="28" width="14.6640625" bestFit="1" customWidth="1"/>
    <col min="29" max="29" width="18.5" bestFit="1" customWidth="1"/>
    <col min="30" max="30" width="13.5" bestFit="1" customWidth="1"/>
    <col min="31" max="31" width="19.33203125" bestFit="1" customWidth="1"/>
    <col min="32" max="32" width="18.1640625" bestFit="1" customWidth="1"/>
  </cols>
  <sheetData>
    <row r="1" spans="1:34" x14ac:dyDescent="0.2">
      <c r="A1" t="s">
        <v>51</v>
      </c>
      <c r="B1" t="s">
        <v>71</v>
      </c>
      <c r="C1" t="s">
        <v>139</v>
      </c>
      <c r="D1" t="s">
        <v>52</v>
      </c>
      <c r="E1" t="s">
        <v>53</v>
      </c>
      <c r="F1" t="s">
        <v>54</v>
      </c>
      <c r="G1" t="s">
        <v>55</v>
      </c>
      <c r="H1" t="s">
        <v>56</v>
      </c>
      <c r="I1" t="s">
        <v>57</v>
      </c>
      <c r="J1" t="s">
        <v>58</v>
      </c>
      <c r="K1" t="s">
        <v>161</v>
      </c>
      <c r="L1" t="s">
        <v>162</v>
      </c>
      <c r="M1" t="s">
        <v>163</v>
      </c>
      <c r="N1" t="s">
        <v>61</v>
      </c>
      <c r="O1" t="s">
        <v>72</v>
      </c>
      <c r="P1" t="s">
        <v>37</v>
      </c>
      <c r="Q1" t="s">
        <v>39</v>
      </c>
      <c r="R1" t="s">
        <v>40</v>
      </c>
      <c r="S1" t="s">
        <v>41</v>
      </c>
      <c r="T1" t="s">
        <v>42</v>
      </c>
      <c r="U1" t="s">
        <v>43</v>
      </c>
      <c r="V1" t="s">
        <v>44</v>
      </c>
      <c r="W1" t="s">
        <v>63</v>
      </c>
      <c r="X1" t="s">
        <v>64</v>
      </c>
      <c r="Y1" t="s">
        <v>198</v>
      </c>
      <c r="Z1" t="s">
        <v>65</v>
      </c>
      <c r="AA1" t="s">
        <v>66</v>
      </c>
      <c r="AB1" t="s">
        <v>67</v>
      </c>
      <c r="AC1" t="s">
        <v>79</v>
      </c>
      <c r="AD1" t="s">
        <v>68</v>
      </c>
      <c r="AE1" t="s">
        <v>69</v>
      </c>
      <c r="AF1" t="s">
        <v>73</v>
      </c>
      <c r="AG1" t="s">
        <v>70</v>
      </c>
      <c r="AH1" t="s">
        <v>220</v>
      </c>
    </row>
    <row r="2" spans="1:34" x14ac:dyDescent="0.2">
      <c r="A2">
        <v>1966</v>
      </c>
      <c r="B2" t="s">
        <v>0</v>
      </c>
      <c r="C2" t="s">
        <v>209</v>
      </c>
      <c r="D2">
        <v>8</v>
      </c>
      <c r="E2">
        <v>5</v>
      </c>
      <c r="F2">
        <v>1</v>
      </c>
      <c r="W2">
        <v>0</v>
      </c>
      <c r="X2">
        <v>0.6071428571428571</v>
      </c>
      <c r="Y2">
        <v>9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 t="s">
        <v>0</v>
      </c>
    </row>
    <row r="3" spans="1:34" x14ac:dyDescent="0.2">
      <c r="A3">
        <v>1967</v>
      </c>
      <c r="B3" t="s">
        <v>0</v>
      </c>
      <c r="C3" t="s">
        <v>209</v>
      </c>
      <c r="D3">
        <v>6</v>
      </c>
      <c r="E3">
        <v>7</v>
      </c>
      <c r="F3">
        <v>1</v>
      </c>
      <c r="W3">
        <v>0</v>
      </c>
      <c r="X3">
        <v>0.5357142857142857</v>
      </c>
      <c r="Y3">
        <v>11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 t="s">
        <v>0</v>
      </c>
    </row>
    <row r="4" spans="1:34" x14ac:dyDescent="0.2">
      <c r="A4">
        <v>1968</v>
      </c>
      <c r="B4" t="s">
        <v>0</v>
      </c>
      <c r="C4" t="s">
        <v>209</v>
      </c>
      <c r="D4">
        <v>9</v>
      </c>
      <c r="E4">
        <v>4</v>
      </c>
      <c r="F4">
        <v>1</v>
      </c>
      <c r="W4">
        <v>0</v>
      </c>
      <c r="X4">
        <v>0.58333333333333337</v>
      </c>
      <c r="Y4">
        <v>10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 t="s">
        <v>0</v>
      </c>
    </row>
    <row r="5" spans="1:34" x14ac:dyDescent="0.2">
      <c r="A5">
        <v>1969</v>
      </c>
      <c r="B5" t="s">
        <v>0</v>
      </c>
      <c r="C5" t="s">
        <v>209</v>
      </c>
      <c r="D5">
        <v>4</v>
      </c>
      <c r="E5">
        <v>9</v>
      </c>
      <c r="F5">
        <v>1</v>
      </c>
      <c r="W5">
        <v>0</v>
      </c>
      <c r="X5">
        <v>0.5178571428571429</v>
      </c>
      <c r="Y5">
        <v>10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 t="s">
        <v>0</v>
      </c>
    </row>
    <row r="6" spans="1:34" x14ac:dyDescent="0.2">
      <c r="A6">
        <v>1970</v>
      </c>
      <c r="B6" t="s">
        <v>0</v>
      </c>
      <c r="C6" t="s">
        <v>209</v>
      </c>
      <c r="D6">
        <v>8</v>
      </c>
      <c r="E6">
        <v>5</v>
      </c>
      <c r="F6">
        <v>1</v>
      </c>
      <c r="W6">
        <v>0</v>
      </c>
      <c r="X6">
        <v>0.5357142857142857</v>
      </c>
      <c r="Y6">
        <v>11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 t="s">
        <v>0</v>
      </c>
    </row>
    <row r="7" spans="1:34" x14ac:dyDescent="0.2">
      <c r="A7">
        <v>1971</v>
      </c>
      <c r="B7" t="s">
        <v>0</v>
      </c>
      <c r="C7" t="s">
        <v>209</v>
      </c>
      <c r="D7">
        <v>4</v>
      </c>
      <c r="E7">
        <v>9</v>
      </c>
      <c r="F7">
        <v>1</v>
      </c>
      <c r="W7">
        <v>0</v>
      </c>
      <c r="X7">
        <v>0.5</v>
      </c>
      <c r="Y7">
        <v>13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 t="s">
        <v>0</v>
      </c>
    </row>
    <row r="8" spans="1:34" x14ac:dyDescent="0.2">
      <c r="A8">
        <v>1972</v>
      </c>
      <c r="B8" t="s">
        <v>0</v>
      </c>
      <c r="C8" t="s">
        <v>209</v>
      </c>
      <c r="D8">
        <v>4</v>
      </c>
      <c r="E8">
        <v>9</v>
      </c>
      <c r="F8">
        <v>1</v>
      </c>
      <c r="W8">
        <v>0</v>
      </c>
      <c r="X8">
        <v>0.47448979591836737</v>
      </c>
      <c r="Y8">
        <v>15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 t="s">
        <v>0</v>
      </c>
    </row>
    <row r="9" spans="1:34" x14ac:dyDescent="0.2">
      <c r="A9">
        <v>1973</v>
      </c>
      <c r="B9" t="s">
        <v>0</v>
      </c>
      <c r="C9" t="s">
        <v>209</v>
      </c>
      <c r="D9">
        <v>4</v>
      </c>
      <c r="E9">
        <v>9</v>
      </c>
      <c r="F9">
        <v>1</v>
      </c>
      <c r="W9">
        <v>0</v>
      </c>
      <c r="X9">
        <v>0.45535714285714285</v>
      </c>
      <c r="Y9">
        <v>15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 t="s">
        <v>0</v>
      </c>
    </row>
    <row r="10" spans="1:34" x14ac:dyDescent="0.2">
      <c r="A10">
        <v>1974</v>
      </c>
      <c r="B10" t="s">
        <v>0</v>
      </c>
      <c r="C10" t="s">
        <v>209</v>
      </c>
      <c r="D10">
        <v>10</v>
      </c>
      <c r="E10">
        <v>4</v>
      </c>
      <c r="G10">
        <v>1</v>
      </c>
      <c r="H10">
        <v>1</v>
      </c>
      <c r="I10">
        <v>0</v>
      </c>
      <c r="J10">
        <v>1</v>
      </c>
      <c r="K10">
        <v>1</v>
      </c>
      <c r="O10">
        <v>2</v>
      </c>
      <c r="U10">
        <v>1</v>
      </c>
      <c r="W10">
        <v>4</v>
      </c>
      <c r="X10">
        <v>0.48412698412698413</v>
      </c>
      <c r="Y10">
        <v>14</v>
      </c>
      <c r="Z10">
        <v>0</v>
      </c>
      <c r="AA10">
        <v>0</v>
      </c>
      <c r="AB10">
        <v>0</v>
      </c>
      <c r="AC10">
        <v>0.1111111111111111</v>
      </c>
      <c r="AD10">
        <v>0</v>
      </c>
      <c r="AE10">
        <v>0</v>
      </c>
      <c r="AF10">
        <v>2</v>
      </c>
      <c r="AG10">
        <v>4</v>
      </c>
      <c r="AH10" t="s">
        <v>0</v>
      </c>
    </row>
    <row r="11" spans="1:34" x14ac:dyDescent="0.2">
      <c r="A11">
        <v>1975</v>
      </c>
      <c r="B11" t="s">
        <v>0</v>
      </c>
      <c r="C11" t="s">
        <v>209</v>
      </c>
      <c r="D11">
        <v>11</v>
      </c>
      <c r="E11">
        <v>3</v>
      </c>
      <c r="G11">
        <v>1</v>
      </c>
      <c r="H11">
        <v>1</v>
      </c>
      <c r="I11">
        <v>0</v>
      </c>
      <c r="J11">
        <v>1</v>
      </c>
      <c r="K11">
        <v>1</v>
      </c>
      <c r="O11">
        <v>2</v>
      </c>
      <c r="W11">
        <v>4</v>
      </c>
      <c r="X11">
        <v>0.51428571428571423</v>
      </c>
      <c r="Y11">
        <v>11</v>
      </c>
      <c r="Z11">
        <v>0</v>
      </c>
      <c r="AA11">
        <v>0</v>
      </c>
      <c r="AB11">
        <v>0</v>
      </c>
      <c r="AC11">
        <v>0.2</v>
      </c>
      <c r="AD11">
        <v>0</v>
      </c>
      <c r="AE11">
        <v>0</v>
      </c>
      <c r="AF11">
        <v>2</v>
      </c>
      <c r="AG11">
        <v>8</v>
      </c>
      <c r="AH11" t="s">
        <v>0</v>
      </c>
    </row>
    <row r="12" spans="1:34" x14ac:dyDescent="0.2">
      <c r="A12">
        <v>1976</v>
      </c>
      <c r="B12" t="s">
        <v>0</v>
      </c>
      <c r="C12" t="s">
        <v>209</v>
      </c>
      <c r="D12">
        <v>10</v>
      </c>
      <c r="E12">
        <v>4</v>
      </c>
      <c r="W12">
        <v>0</v>
      </c>
      <c r="X12">
        <v>0.53246753246753242</v>
      </c>
      <c r="Y12">
        <v>10</v>
      </c>
      <c r="Z12">
        <v>0</v>
      </c>
      <c r="AA12">
        <v>0</v>
      </c>
      <c r="AB12">
        <v>0</v>
      </c>
      <c r="AC12">
        <v>0.18181818181818182</v>
      </c>
      <c r="AD12">
        <v>0</v>
      </c>
      <c r="AE12">
        <v>0</v>
      </c>
      <c r="AF12">
        <v>2</v>
      </c>
      <c r="AG12">
        <v>8</v>
      </c>
      <c r="AH12" t="s">
        <v>0</v>
      </c>
    </row>
    <row r="13" spans="1:34" x14ac:dyDescent="0.2">
      <c r="A13">
        <v>1977</v>
      </c>
      <c r="B13" t="s">
        <v>0</v>
      </c>
      <c r="C13" t="s">
        <v>209</v>
      </c>
      <c r="D13">
        <v>7</v>
      </c>
      <c r="E13">
        <v>7</v>
      </c>
      <c r="W13">
        <v>0</v>
      </c>
      <c r="X13">
        <v>0.52976190476190477</v>
      </c>
      <c r="Y13">
        <v>10</v>
      </c>
      <c r="Z13">
        <v>0</v>
      </c>
      <c r="AA13">
        <v>0</v>
      </c>
      <c r="AB13">
        <v>0</v>
      </c>
      <c r="AC13">
        <v>0.16666666666666666</v>
      </c>
      <c r="AD13">
        <v>0</v>
      </c>
      <c r="AE13">
        <v>0</v>
      </c>
      <c r="AF13">
        <v>2</v>
      </c>
      <c r="AG13">
        <v>8</v>
      </c>
      <c r="AH13" t="s">
        <v>0</v>
      </c>
    </row>
    <row r="14" spans="1:34" x14ac:dyDescent="0.2">
      <c r="A14">
        <v>1978</v>
      </c>
      <c r="B14" t="s">
        <v>0</v>
      </c>
      <c r="C14" t="s">
        <v>209</v>
      </c>
      <c r="D14">
        <v>6</v>
      </c>
      <c r="E14">
        <v>10</v>
      </c>
      <c r="W14">
        <v>0</v>
      </c>
      <c r="X14">
        <v>0.51630434782608692</v>
      </c>
      <c r="Y14">
        <v>11</v>
      </c>
      <c r="Z14">
        <v>0</v>
      </c>
      <c r="AA14">
        <v>0</v>
      </c>
      <c r="AB14">
        <v>0</v>
      </c>
      <c r="AC14">
        <v>0.15384615384615385</v>
      </c>
      <c r="AD14">
        <v>0</v>
      </c>
      <c r="AE14">
        <v>0</v>
      </c>
      <c r="AF14">
        <v>2</v>
      </c>
      <c r="AG14">
        <v>8</v>
      </c>
      <c r="AH14" t="s">
        <v>0</v>
      </c>
    </row>
    <row r="15" spans="1:34" x14ac:dyDescent="0.2">
      <c r="A15">
        <v>1979</v>
      </c>
      <c r="B15" t="s">
        <v>0</v>
      </c>
      <c r="C15" t="s">
        <v>209</v>
      </c>
      <c r="D15">
        <v>5</v>
      </c>
      <c r="E15">
        <v>11</v>
      </c>
      <c r="S15">
        <v>1</v>
      </c>
      <c r="W15">
        <v>0</v>
      </c>
      <c r="X15">
        <v>0.5</v>
      </c>
      <c r="Y15">
        <v>11</v>
      </c>
      <c r="Z15">
        <v>0</v>
      </c>
      <c r="AA15">
        <v>0</v>
      </c>
      <c r="AB15">
        <v>0</v>
      </c>
      <c r="AC15">
        <v>0.14285714285714285</v>
      </c>
      <c r="AD15">
        <v>0</v>
      </c>
      <c r="AE15">
        <v>0</v>
      </c>
      <c r="AF15">
        <v>2</v>
      </c>
      <c r="AG15">
        <v>8</v>
      </c>
      <c r="AH15" t="s">
        <v>0</v>
      </c>
    </row>
    <row r="16" spans="1:34" x14ac:dyDescent="0.2">
      <c r="A16">
        <v>1980</v>
      </c>
      <c r="B16" t="s">
        <v>0</v>
      </c>
      <c r="C16" t="s">
        <v>209</v>
      </c>
      <c r="D16">
        <v>5</v>
      </c>
      <c r="E16">
        <v>11</v>
      </c>
      <c r="W16">
        <v>0</v>
      </c>
      <c r="X16">
        <v>0.4861111111111111</v>
      </c>
      <c r="Y16">
        <v>11</v>
      </c>
      <c r="Z16">
        <v>0</v>
      </c>
      <c r="AA16">
        <v>0</v>
      </c>
      <c r="AB16">
        <v>0</v>
      </c>
      <c r="AC16">
        <v>0.13333333333333333</v>
      </c>
      <c r="AD16">
        <v>0</v>
      </c>
      <c r="AE16">
        <v>0</v>
      </c>
      <c r="AF16">
        <v>2</v>
      </c>
      <c r="AG16">
        <v>8</v>
      </c>
      <c r="AH16" t="s">
        <v>0</v>
      </c>
    </row>
    <row r="17" spans="1:34" x14ac:dyDescent="0.2">
      <c r="A17">
        <v>1981</v>
      </c>
      <c r="B17" t="s">
        <v>0</v>
      </c>
      <c r="C17" t="s">
        <v>209</v>
      </c>
      <c r="D17">
        <v>7</v>
      </c>
      <c r="E17">
        <v>9</v>
      </c>
      <c r="W17">
        <v>0</v>
      </c>
      <c r="X17">
        <v>0.48275862068965519</v>
      </c>
      <c r="Y17">
        <v>14</v>
      </c>
      <c r="Z17">
        <v>0</v>
      </c>
      <c r="AA17">
        <v>0</v>
      </c>
      <c r="AB17">
        <v>0</v>
      </c>
      <c r="AC17">
        <v>0.125</v>
      </c>
      <c r="AD17">
        <v>0</v>
      </c>
      <c r="AE17">
        <v>0</v>
      </c>
      <c r="AF17">
        <v>2</v>
      </c>
      <c r="AG17">
        <v>8</v>
      </c>
      <c r="AH17" t="s">
        <v>0</v>
      </c>
    </row>
    <row r="18" spans="1:34" x14ac:dyDescent="0.2">
      <c r="A18">
        <v>1982</v>
      </c>
      <c r="B18" t="s">
        <v>0</v>
      </c>
      <c r="C18" t="s">
        <v>209</v>
      </c>
      <c r="D18">
        <v>5</v>
      </c>
      <c r="E18">
        <v>4</v>
      </c>
      <c r="G18">
        <v>1</v>
      </c>
      <c r="I18">
        <v>0</v>
      </c>
      <c r="J18">
        <v>1</v>
      </c>
      <c r="O18">
        <v>1</v>
      </c>
      <c r="W18">
        <v>1</v>
      </c>
      <c r="X18">
        <v>0.48547717842323651</v>
      </c>
      <c r="Y18">
        <v>13</v>
      </c>
      <c r="Z18">
        <v>0</v>
      </c>
      <c r="AA18">
        <v>0</v>
      </c>
      <c r="AB18">
        <v>0</v>
      </c>
      <c r="AC18">
        <v>0.17647058823529413</v>
      </c>
      <c r="AD18">
        <v>0</v>
      </c>
      <c r="AE18">
        <v>0</v>
      </c>
      <c r="AF18">
        <v>1.6666666666666667</v>
      </c>
      <c r="AG18">
        <v>9</v>
      </c>
      <c r="AH18" t="s">
        <v>0</v>
      </c>
    </row>
    <row r="19" spans="1:34" x14ac:dyDescent="0.2">
      <c r="A19">
        <v>1983</v>
      </c>
      <c r="B19" t="s">
        <v>0</v>
      </c>
      <c r="C19" t="s">
        <v>209</v>
      </c>
      <c r="D19">
        <v>8</v>
      </c>
      <c r="E19">
        <v>7</v>
      </c>
      <c r="F19">
        <v>1</v>
      </c>
      <c r="W19">
        <v>0</v>
      </c>
      <c r="X19">
        <v>0.48832684824902722</v>
      </c>
      <c r="Y19">
        <v>13</v>
      </c>
      <c r="Z19">
        <v>0</v>
      </c>
      <c r="AA19">
        <v>0</v>
      </c>
      <c r="AB19">
        <v>0</v>
      </c>
      <c r="AC19">
        <v>0.16666666666666666</v>
      </c>
      <c r="AD19">
        <v>0</v>
      </c>
      <c r="AE19">
        <v>0</v>
      </c>
      <c r="AF19">
        <v>1.6666666666666667</v>
      </c>
      <c r="AG19">
        <v>9</v>
      </c>
      <c r="AH19" t="s">
        <v>0</v>
      </c>
    </row>
    <row r="20" spans="1:34" x14ac:dyDescent="0.2">
      <c r="A20">
        <v>1984</v>
      </c>
      <c r="B20" t="s">
        <v>0</v>
      </c>
      <c r="C20" t="s">
        <v>209</v>
      </c>
      <c r="D20">
        <v>9</v>
      </c>
      <c r="E20">
        <v>7</v>
      </c>
      <c r="W20">
        <v>0</v>
      </c>
      <c r="X20">
        <v>0.4926739926739927</v>
      </c>
      <c r="Y20">
        <v>13</v>
      </c>
      <c r="Z20">
        <v>0</v>
      </c>
      <c r="AA20">
        <v>0</v>
      </c>
      <c r="AB20">
        <v>0</v>
      </c>
      <c r="AC20">
        <v>0.15789473684210525</v>
      </c>
      <c r="AD20">
        <v>0</v>
      </c>
      <c r="AE20">
        <v>0</v>
      </c>
      <c r="AF20">
        <v>1.6666666666666667</v>
      </c>
      <c r="AG20">
        <v>9</v>
      </c>
      <c r="AH20" t="s">
        <v>0</v>
      </c>
    </row>
    <row r="21" spans="1:34" x14ac:dyDescent="0.2">
      <c r="A21">
        <v>1985</v>
      </c>
      <c r="B21" t="s">
        <v>0</v>
      </c>
      <c r="C21" t="s">
        <v>209</v>
      </c>
      <c r="D21">
        <v>5</v>
      </c>
      <c r="E21">
        <v>11</v>
      </c>
      <c r="W21">
        <v>0</v>
      </c>
      <c r="X21">
        <v>0.48269896193771628</v>
      </c>
      <c r="Y21">
        <v>15</v>
      </c>
      <c r="Z21">
        <v>0</v>
      </c>
      <c r="AA21">
        <v>0</v>
      </c>
      <c r="AB21">
        <v>0</v>
      </c>
      <c r="AC21">
        <v>0.15</v>
      </c>
      <c r="AD21">
        <v>0</v>
      </c>
      <c r="AE21">
        <v>0</v>
      </c>
      <c r="AF21">
        <v>1.6666666666666667</v>
      </c>
      <c r="AG21">
        <v>9</v>
      </c>
      <c r="AH21" t="s">
        <v>0</v>
      </c>
    </row>
    <row r="22" spans="1:34" x14ac:dyDescent="0.2">
      <c r="A22">
        <v>1986</v>
      </c>
      <c r="B22" t="s">
        <v>0</v>
      </c>
      <c r="C22" t="s">
        <v>209</v>
      </c>
      <c r="D22">
        <v>4</v>
      </c>
      <c r="E22">
        <v>11</v>
      </c>
      <c r="F22">
        <v>1</v>
      </c>
      <c r="W22">
        <v>0</v>
      </c>
      <c r="X22">
        <v>0.47213114754098362</v>
      </c>
      <c r="Y22">
        <v>18</v>
      </c>
      <c r="Z22">
        <v>0</v>
      </c>
      <c r="AA22">
        <v>0</v>
      </c>
      <c r="AB22">
        <v>0</v>
      </c>
      <c r="AC22">
        <v>0.14285714285714285</v>
      </c>
      <c r="AD22">
        <v>0</v>
      </c>
      <c r="AE22">
        <v>0</v>
      </c>
      <c r="AF22">
        <v>1.6666666666666667</v>
      </c>
      <c r="AG22">
        <v>9</v>
      </c>
      <c r="AH22" t="s">
        <v>0</v>
      </c>
    </row>
    <row r="23" spans="1:34" x14ac:dyDescent="0.2">
      <c r="A23">
        <v>1987</v>
      </c>
      <c r="B23" t="s">
        <v>0</v>
      </c>
      <c r="C23" t="s">
        <v>209</v>
      </c>
      <c r="D23">
        <v>7</v>
      </c>
      <c r="E23">
        <v>8</v>
      </c>
      <c r="W23">
        <v>0</v>
      </c>
      <c r="X23">
        <v>0.47187499999999999</v>
      </c>
      <c r="Y23">
        <v>17</v>
      </c>
      <c r="Z23">
        <v>0</v>
      </c>
      <c r="AA23">
        <v>0</v>
      </c>
      <c r="AB23">
        <v>0</v>
      </c>
      <c r="AC23">
        <v>0.13636363636363635</v>
      </c>
      <c r="AD23">
        <v>0</v>
      </c>
      <c r="AE23">
        <v>0</v>
      </c>
      <c r="AF23">
        <v>1.6666666666666667</v>
      </c>
      <c r="AG23">
        <v>9</v>
      </c>
      <c r="AH23" t="s">
        <v>0</v>
      </c>
    </row>
    <row r="24" spans="1:34" x14ac:dyDescent="0.2">
      <c r="A24">
        <v>1988</v>
      </c>
      <c r="B24" t="s">
        <v>0</v>
      </c>
      <c r="C24" t="s">
        <v>209</v>
      </c>
      <c r="D24">
        <v>7</v>
      </c>
      <c r="E24">
        <v>9</v>
      </c>
      <c r="W24">
        <v>0</v>
      </c>
      <c r="X24">
        <v>0.47023809523809523</v>
      </c>
      <c r="Y24">
        <v>19</v>
      </c>
      <c r="Z24">
        <v>0</v>
      </c>
      <c r="AA24">
        <v>0</v>
      </c>
      <c r="AB24">
        <v>0</v>
      </c>
      <c r="AC24">
        <v>0.13043478260869565</v>
      </c>
      <c r="AD24">
        <v>0</v>
      </c>
      <c r="AE24">
        <v>0</v>
      </c>
      <c r="AF24">
        <v>1.6666666666666667</v>
      </c>
      <c r="AG24">
        <v>9</v>
      </c>
      <c r="AH24" t="s">
        <v>0</v>
      </c>
    </row>
    <row r="25" spans="1:34" x14ac:dyDescent="0.2">
      <c r="A25">
        <v>1989</v>
      </c>
      <c r="B25" t="s">
        <v>0</v>
      </c>
      <c r="C25" t="s">
        <v>209</v>
      </c>
      <c r="D25">
        <v>5</v>
      </c>
      <c r="E25">
        <v>11</v>
      </c>
      <c r="W25">
        <v>0</v>
      </c>
      <c r="X25">
        <v>0.46306818181818182</v>
      </c>
      <c r="Y25">
        <v>19</v>
      </c>
      <c r="Z25">
        <v>0</v>
      </c>
      <c r="AA25">
        <v>0</v>
      </c>
      <c r="AB25">
        <v>0</v>
      </c>
      <c r="AC25">
        <v>0.125</v>
      </c>
      <c r="AD25">
        <v>0</v>
      </c>
      <c r="AE25">
        <v>0</v>
      </c>
      <c r="AF25">
        <v>1.6666666666666667</v>
      </c>
      <c r="AG25">
        <v>9</v>
      </c>
      <c r="AH25" t="s">
        <v>0</v>
      </c>
    </row>
    <row r="26" spans="1:34" x14ac:dyDescent="0.2">
      <c r="A26">
        <v>1990</v>
      </c>
      <c r="B26" t="s">
        <v>0</v>
      </c>
      <c r="C26" t="s">
        <v>209</v>
      </c>
      <c r="D26">
        <v>5</v>
      </c>
      <c r="E26">
        <v>11</v>
      </c>
      <c r="W26">
        <v>0</v>
      </c>
      <c r="X26">
        <v>0.45652173913043476</v>
      </c>
      <c r="Y26">
        <v>18</v>
      </c>
      <c r="Z26">
        <v>0</v>
      </c>
      <c r="AA26">
        <v>0</v>
      </c>
      <c r="AB26">
        <v>0</v>
      </c>
      <c r="AC26">
        <v>0.12</v>
      </c>
      <c r="AD26">
        <v>0</v>
      </c>
      <c r="AE26">
        <v>0</v>
      </c>
      <c r="AF26">
        <v>1.6666666666666667</v>
      </c>
      <c r="AG26">
        <v>9</v>
      </c>
      <c r="AH26" t="s">
        <v>0</v>
      </c>
    </row>
    <row r="27" spans="1:34" x14ac:dyDescent="0.2">
      <c r="A27">
        <v>1991</v>
      </c>
      <c r="B27" t="s">
        <v>0</v>
      </c>
      <c r="C27" t="s">
        <v>209</v>
      </c>
      <c r="D27">
        <v>4</v>
      </c>
      <c r="E27">
        <v>12</v>
      </c>
      <c r="W27">
        <v>0</v>
      </c>
      <c r="X27">
        <v>0.44791666666666669</v>
      </c>
      <c r="Y27">
        <v>21</v>
      </c>
      <c r="Z27">
        <v>0</v>
      </c>
      <c r="AA27">
        <v>0</v>
      </c>
      <c r="AB27">
        <v>0</v>
      </c>
      <c r="AC27">
        <v>0.11538461538461539</v>
      </c>
      <c r="AD27">
        <v>0</v>
      </c>
      <c r="AE27">
        <v>0</v>
      </c>
      <c r="AF27">
        <v>1.6666666666666667</v>
      </c>
      <c r="AG27">
        <v>9</v>
      </c>
      <c r="AH27" t="s">
        <v>0</v>
      </c>
    </row>
    <row r="28" spans="1:34" x14ac:dyDescent="0.2">
      <c r="A28">
        <v>1992</v>
      </c>
      <c r="B28" t="s">
        <v>0</v>
      </c>
      <c r="C28" t="s">
        <v>209</v>
      </c>
      <c r="D28">
        <v>4</v>
      </c>
      <c r="E28">
        <v>12</v>
      </c>
      <c r="W28">
        <v>0</v>
      </c>
      <c r="X28">
        <v>0.44</v>
      </c>
      <c r="Y28">
        <v>24</v>
      </c>
      <c r="Z28">
        <v>0</v>
      </c>
      <c r="AA28">
        <v>0</v>
      </c>
      <c r="AB28">
        <v>0</v>
      </c>
      <c r="AC28">
        <v>0.1111111111111111</v>
      </c>
      <c r="AD28">
        <v>0</v>
      </c>
      <c r="AE28">
        <v>0</v>
      </c>
      <c r="AF28">
        <v>1.6666666666666667</v>
      </c>
      <c r="AG28">
        <v>9</v>
      </c>
      <c r="AH28" t="s">
        <v>0</v>
      </c>
    </row>
    <row r="29" spans="1:34" x14ac:dyDescent="0.2">
      <c r="A29">
        <v>1993</v>
      </c>
      <c r="B29" t="s">
        <v>0</v>
      </c>
      <c r="C29" t="s">
        <v>209</v>
      </c>
      <c r="D29">
        <v>7</v>
      </c>
      <c r="E29">
        <v>9</v>
      </c>
      <c r="W29">
        <v>0</v>
      </c>
      <c r="X29">
        <v>0.43990384615384615</v>
      </c>
      <c r="Y29">
        <v>24</v>
      </c>
      <c r="Z29">
        <v>0</v>
      </c>
      <c r="AA29">
        <v>0</v>
      </c>
      <c r="AB29">
        <v>0</v>
      </c>
      <c r="AC29">
        <v>0.10714285714285714</v>
      </c>
      <c r="AD29">
        <v>0</v>
      </c>
      <c r="AE29">
        <v>0</v>
      </c>
      <c r="AF29">
        <v>1.6666666666666667</v>
      </c>
      <c r="AG29">
        <v>9</v>
      </c>
      <c r="AH29" t="s">
        <v>0</v>
      </c>
    </row>
    <row r="30" spans="1:34" x14ac:dyDescent="0.2">
      <c r="A30">
        <v>1994</v>
      </c>
      <c r="B30" t="s">
        <v>0</v>
      </c>
      <c r="C30" t="s">
        <v>209</v>
      </c>
      <c r="D30">
        <v>8</v>
      </c>
      <c r="E30">
        <v>8</v>
      </c>
      <c r="W30">
        <v>0</v>
      </c>
      <c r="X30">
        <v>0.44212962962962965</v>
      </c>
      <c r="Y30">
        <v>24</v>
      </c>
      <c r="Z30">
        <v>0</v>
      </c>
      <c r="AA30">
        <v>0</v>
      </c>
      <c r="AB30">
        <v>0</v>
      </c>
      <c r="AC30">
        <v>0.10344827586206896</v>
      </c>
      <c r="AD30">
        <v>0</v>
      </c>
      <c r="AE30">
        <v>0</v>
      </c>
      <c r="AF30">
        <v>1.6666666666666667</v>
      </c>
      <c r="AG30">
        <v>9</v>
      </c>
      <c r="AH30" t="s">
        <v>0</v>
      </c>
    </row>
    <row r="31" spans="1:34" x14ac:dyDescent="0.2">
      <c r="A31">
        <v>1995</v>
      </c>
      <c r="B31" t="s">
        <v>0</v>
      </c>
      <c r="C31" t="s">
        <v>209</v>
      </c>
      <c r="D31">
        <v>4</v>
      </c>
      <c r="E31">
        <v>12</v>
      </c>
      <c r="W31">
        <v>0</v>
      </c>
      <c r="X31">
        <v>0.43526785714285715</v>
      </c>
      <c r="Y31">
        <v>25</v>
      </c>
      <c r="Z31">
        <v>0</v>
      </c>
      <c r="AA31">
        <v>0</v>
      </c>
      <c r="AB31">
        <v>0</v>
      </c>
      <c r="AC31">
        <v>0.1</v>
      </c>
      <c r="AD31">
        <v>0</v>
      </c>
      <c r="AE31">
        <v>0</v>
      </c>
      <c r="AF31">
        <v>1.6666666666666667</v>
      </c>
      <c r="AG31">
        <v>9</v>
      </c>
      <c r="AH31" t="s">
        <v>0</v>
      </c>
    </row>
    <row r="32" spans="1:34" x14ac:dyDescent="0.2">
      <c r="A32">
        <v>1996</v>
      </c>
      <c r="B32" t="s">
        <v>0</v>
      </c>
      <c r="C32" t="s">
        <v>209</v>
      </c>
      <c r="D32">
        <v>7</v>
      </c>
      <c r="E32">
        <v>9</v>
      </c>
      <c r="T32">
        <v>1</v>
      </c>
      <c r="W32">
        <v>0</v>
      </c>
      <c r="X32">
        <v>0.43534482758620691</v>
      </c>
      <c r="Y32">
        <v>25</v>
      </c>
      <c r="Z32">
        <v>0</v>
      </c>
      <c r="AA32">
        <v>0</v>
      </c>
      <c r="AB32">
        <v>0</v>
      </c>
      <c r="AC32">
        <v>9.6774193548387094E-2</v>
      </c>
      <c r="AD32">
        <v>0</v>
      </c>
      <c r="AE32">
        <v>0</v>
      </c>
      <c r="AF32">
        <v>1.6666666666666667</v>
      </c>
      <c r="AG32">
        <v>9</v>
      </c>
      <c r="AH32" t="s">
        <v>0</v>
      </c>
    </row>
    <row r="33" spans="1:34" x14ac:dyDescent="0.2">
      <c r="A33">
        <v>1997</v>
      </c>
      <c r="B33" t="s">
        <v>0</v>
      </c>
      <c r="C33" t="s">
        <v>209</v>
      </c>
      <c r="D33">
        <v>4</v>
      </c>
      <c r="E33">
        <v>12</v>
      </c>
      <c r="W33">
        <v>0</v>
      </c>
      <c r="X33">
        <v>0.42916666666666664</v>
      </c>
      <c r="Y33">
        <v>27</v>
      </c>
      <c r="Z33">
        <v>0</v>
      </c>
      <c r="AA33">
        <v>0</v>
      </c>
      <c r="AB33">
        <v>0</v>
      </c>
      <c r="AC33">
        <v>9.375E-2</v>
      </c>
      <c r="AD33">
        <v>0</v>
      </c>
      <c r="AE33">
        <v>0</v>
      </c>
      <c r="AF33">
        <v>1.6666666666666667</v>
      </c>
      <c r="AG33">
        <v>9</v>
      </c>
      <c r="AH33" t="s">
        <v>0</v>
      </c>
    </row>
    <row r="34" spans="1:34" x14ac:dyDescent="0.2">
      <c r="A34">
        <v>1998</v>
      </c>
      <c r="B34" t="s">
        <v>0</v>
      </c>
      <c r="C34" t="s">
        <v>209</v>
      </c>
      <c r="D34">
        <v>9</v>
      </c>
      <c r="E34">
        <v>7</v>
      </c>
      <c r="G34">
        <v>1</v>
      </c>
      <c r="I34">
        <v>1</v>
      </c>
      <c r="J34">
        <v>1</v>
      </c>
      <c r="K34">
        <v>1</v>
      </c>
      <c r="O34">
        <v>2</v>
      </c>
      <c r="W34">
        <v>3</v>
      </c>
      <c r="X34">
        <v>0.43346774193548387</v>
      </c>
      <c r="Y34">
        <v>27</v>
      </c>
      <c r="Z34">
        <v>0</v>
      </c>
      <c r="AA34">
        <v>0.25</v>
      </c>
      <c r="AB34">
        <v>0</v>
      </c>
      <c r="AC34">
        <v>0.12121212121212122</v>
      </c>
      <c r="AD34">
        <v>0</v>
      </c>
      <c r="AE34">
        <v>0</v>
      </c>
      <c r="AF34">
        <v>1.75</v>
      </c>
      <c r="AG34">
        <v>12</v>
      </c>
      <c r="AH34" t="s">
        <v>0</v>
      </c>
    </row>
    <row r="35" spans="1:34" x14ac:dyDescent="0.2">
      <c r="A35">
        <v>1999</v>
      </c>
      <c r="B35" t="s">
        <v>0</v>
      </c>
      <c r="C35" t="s">
        <v>209</v>
      </c>
      <c r="D35">
        <v>6</v>
      </c>
      <c r="E35">
        <v>10</v>
      </c>
      <c r="W35">
        <v>0</v>
      </c>
      <c r="X35">
        <v>0.431640625</v>
      </c>
      <c r="Y35">
        <v>27</v>
      </c>
      <c r="Z35">
        <v>0</v>
      </c>
      <c r="AA35">
        <v>0.25</v>
      </c>
      <c r="AB35">
        <v>0</v>
      </c>
      <c r="AC35">
        <v>0.11764705882352941</v>
      </c>
      <c r="AD35">
        <v>0</v>
      </c>
      <c r="AE35">
        <v>0</v>
      </c>
      <c r="AF35">
        <v>1.75</v>
      </c>
      <c r="AG35">
        <v>12</v>
      </c>
      <c r="AH35" t="s">
        <v>0</v>
      </c>
    </row>
    <row r="36" spans="1:34" x14ac:dyDescent="0.2">
      <c r="A36">
        <v>2000</v>
      </c>
      <c r="B36" t="s">
        <v>0</v>
      </c>
      <c r="C36" t="s">
        <v>209</v>
      </c>
      <c r="D36">
        <v>3</v>
      </c>
      <c r="E36">
        <v>13</v>
      </c>
      <c r="W36">
        <v>0</v>
      </c>
      <c r="X36">
        <v>0.42424242424242425</v>
      </c>
      <c r="Y36">
        <v>28</v>
      </c>
      <c r="Z36">
        <v>0</v>
      </c>
      <c r="AA36">
        <v>0.25</v>
      </c>
      <c r="AB36">
        <v>0</v>
      </c>
      <c r="AC36">
        <v>0.11428571428571428</v>
      </c>
      <c r="AD36">
        <v>0</v>
      </c>
      <c r="AE36">
        <v>0</v>
      </c>
      <c r="AF36">
        <v>1.75</v>
      </c>
      <c r="AG36">
        <v>12</v>
      </c>
      <c r="AH36" t="s">
        <v>0</v>
      </c>
    </row>
    <row r="37" spans="1:34" x14ac:dyDescent="0.2">
      <c r="A37">
        <v>2001</v>
      </c>
      <c r="B37" t="s">
        <v>0</v>
      </c>
      <c r="C37" t="s">
        <v>209</v>
      </c>
      <c r="D37">
        <v>7</v>
      </c>
      <c r="E37">
        <v>9</v>
      </c>
      <c r="W37">
        <v>0</v>
      </c>
      <c r="X37">
        <v>0.42463235294117646</v>
      </c>
      <c r="Y37">
        <v>27</v>
      </c>
      <c r="Z37">
        <v>0</v>
      </c>
      <c r="AA37">
        <v>0.25</v>
      </c>
      <c r="AB37">
        <v>0</v>
      </c>
      <c r="AC37">
        <v>0.1111111111111111</v>
      </c>
      <c r="AD37">
        <v>0</v>
      </c>
      <c r="AE37">
        <v>0</v>
      </c>
      <c r="AF37">
        <v>1.75</v>
      </c>
      <c r="AG37">
        <v>12</v>
      </c>
      <c r="AH37" t="s">
        <v>0</v>
      </c>
    </row>
    <row r="38" spans="1:34" x14ac:dyDescent="0.2">
      <c r="A38">
        <v>2002</v>
      </c>
      <c r="B38" t="s">
        <v>0</v>
      </c>
      <c r="C38" t="s">
        <v>209</v>
      </c>
      <c r="D38">
        <v>5</v>
      </c>
      <c r="E38">
        <v>11</v>
      </c>
      <c r="W38">
        <v>0</v>
      </c>
      <c r="X38">
        <v>0.42142857142857143</v>
      </c>
      <c r="Y38">
        <v>27</v>
      </c>
      <c r="Z38">
        <v>0</v>
      </c>
      <c r="AA38">
        <v>0.25</v>
      </c>
      <c r="AB38">
        <v>0</v>
      </c>
      <c r="AC38">
        <v>0.10810810810810811</v>
      </c>
      <c r="AD38">
        <v>0</v>
      </c>
      <c r="AE38">
        <v>0</v>
      </c>
      <c r="AF38">
        <v>1.75</v>
      </c>
      <c r="AG38">
        <v>12</v>
      </c>
      <c r="AH38" t="s">
        <v>0</v>
      </c>
    </row>
    <row r="39" spans="1:34" x14ac:dyDescent="0.2">
      <c r="A39">
        <v>2003</v>
      </c>
      <c r="B39" t="s">
        <v>0</v>
      </c>
      <c r="C39" t="s">
        <v>209</v>
      </c>
      <c r="D39">
        <v>4</v>
      </c>
      <c r="E39">
        <v>12</v>
      </c>
      <c r="S39">
        <v>1</v>
      </c>
      <c r="W39">
        <v>0</v>
      </c>
      <c r="X39">
        <v>0.41666666666666669</v>
      </c>
      <c r="Y39">
        <v>28</v>
      </c>
      <c r="Z39">
        <v>0</v>
      </c>
      <c r="AA39">
        <v>0.25</v>
      </c>
      <c r="AB39">
        <v>0</v>
      </c>
      <c r="AC39">
        <v>0.10526315789473684</v>
      </c>
      <c r="AD39">
        <v>0</v>
      </c>
      <c r="AE39">
        <v>0</v>
      </c>
      <c r="AF39">
        <v>1.75</v>
      </c>
      <c r="AG39">
        <v>12</v>
      </c>
      <c r="AH39" t="s">
        <v>0</v>
      </c>
    </row>
    <row r="40" spans="1:34" x14ac:dyDescent="0.2">
      <c r="A40">
        <v>2004</v>
      </c>
      <c r="B40" t="s">
        <v>0</v>
      </c>
      <c r="C40" t="s">
        <v>209</v>
      </c>
      <c r="D40">
        <v>6</v>
      </c>
      <c r="E40">
        <v>10</v>
      </c>
      <c r="W40">
        <v>0</v>
      </c>
      <c r="X40">
        <v>0.41554054054054052</v>
      </c>
      <c r="Y40">
        <v>28</v>
      </c>
      <c r="Z40">
        <v>0</v>
      </c>
      <c r="AA40">
        <v>0.25</v>
      </c>
      <c r="AB40">
        <v>0</v>
      </c>
      <c r="AC40">
        <v>0.10256410256410256</v>
      </c>
      <c r="AD40">
        <v>0</v>
      </c>
      <c r="AE40">
        <v>0</v>
      </c>
      <c r="AF40">
        <v>1.75</v>
      </c>
      <c r="AG40">
        <v>12</v>
      </c>
      <c r="AH40" t="s">
        <v>0</v>
      </c>
    </row>
    <row r="41" spans="1:34" x14ac:dyDescent="0.2">
      <c r="A41">
        <v>2005</v>
      </c>
      <c r="B41" t="s">
        <v>0</v>
      </c>
      <c r="C41" t="s">
        <v>209</v>
      </c>
      <c r="D41">
        <v>5</v>
      </c>
      <c r="E41">
        <v>11</v>
      </c>
      <c r="W41">
        <v>0</v>
      </c>
      <c r="X41">
        <v>0.41282894736842107</v>
      </c>
      <c r="Y41">
        <v>28</v>
      </c>
      <c r="Z41">
        <v>0</v>
      </c>
      <c r="AA41">
        <v>0.25</v>
      </c>
      <c r="AB41">
        <v>0</v>
      </c>
      <c r="AC41">
        <v>0.1</v>
      </c>
      <c r="AD41">
        <v>0</v>
      </c>
      <c r="AE41">
        <v>0</v>
      </c>
      <c r="AF41">
        <v>1.75</v>
      </c>
      <c r="AG41">
        <v>12</v>
      </c>
      <c r="AH41" t="s">
        <v>0</v>
      </c>
    </row>
    <row r="42" spans="1:34" x14ac:dyDescent="0.2">
      <c r="A42">
        <v>2006</v>
      </c>
      <c r="B42" t="s">
        <v>0</v>
      </c>
      <c r="C42" t="s">
        <v>209</v>
      </c>
      <c r="D42">
        <v>5</v>
      </c>
      <c r="E42">
        <v>11</v>
      </c>
      <c r="W42">
        <v>0</v>
      </c>
      <c r="X42">
        <v>0.41025641025641024</v>
      </c>
      <c r="Y42">
        <v>28</v>
      </c>
      <c r="Z42">
        <v>0</v>
      </c>
      <c r="AA42">
        <v>0.25</v>
      </c>
      <c r="AB42">
        <v>0</v>
      </c>
      <c r="AC42">
        <v>9.7560975609756101E-2</v>
      </c>
      <c r="AD42">
        <v>0</v>
      </c>
      <c r="AE42">
        <v>0</v>
      </c>
      <c r="AF42">
        <v>1.75</v>
      </c>
      <c r="AG42">
        <v>12</v>
      </c>
      <c r="AH42" t="s">
        <v>0</v>
      </c>
    </row>
    <row r="43" spans="1:34" x14ac:dyDescent="0.2">
      <c r="A43">
        <v>2007</v>
      </c>
      <c r="B43" t="s">
        <v>0</v>
      </c>
      <c r="C43" t="s">
        <v>209</v>
      </c>
      <c r="D43">
        <v>8</v>
      </c>
      <c r="E43">
        <v>8</v>
      </c>
      <c r="W43">
        <v>0</v>
      </c>
      <c r="X43">
        <v>0.41249999999999998</v>
      </c>
      <c r="Y43">
        <v>28</v>
      </c>
      <c r="Z43">
        <v>0</v>
      </c>
      <c r="AA43">
        <v>0.25</v>
      </c>
      <c r="AB43">
        <v>0</v>
      </c>
      <c r="AC43">
        <v>9.5238095238095233E-2</v>
      </c>
      <c r="AD43">
        <v>0</v>
      </c>
      <c r="AE43">
        <v>0</v>
      </c>
      <c r="AF43">
        <v>1.75</v>
      </c>
      <c r="AG43">
        <v>12</v>
      </c>
      <c r="AH43" t="s">
        <v>0</v>
      </c>
    </row>
    <row r="44" spans="1:34" x14ac:dyDescent="0.2">
      <c r="A44">
        <v>2008</v>
      </c>
      <c r="B44" t="s">
        <v>0</v>
      </c>
      <c r="C44" t="s">
        <v>209</v>
      </c>
      <c r="D44">
        <v>9</v>
      </c>
      <c r="E44">
        <v>7</v>
      </c>
      <c r="G44">
        <v>1</v>
      </c>
      <c r="H44">
        <v>1</v>
      </c>
      <c r="I44">
        <v>3</v>
      </c>
      <c r="J44">
        <v>1</v>
      </c>
      <c r="K44">
        <v>1</v>
      </c>
      <c r="L44">
        <v>1</v>
      </c>
      <c r="M44">
        <v>1</v>
      </c>
      <c r="O44">
        <v>4</v>
      </c>
      <c r="W44">
        <v>17</v>
      </c>
      <c r="X44">
        <v>0.41615853658536583</v>
      </c>
      <c r="Y44">
        <v>27</v>
      </c>
      <c r="Z44">
        <v>0</v>
      </c>
      <c r="AA44">
        <v>0.8</v>
      </c>
      <c r="AB44">
        <v>6</v>
      </c>
      <c r="AC44">
        <v>0.11627906976744186</v>
      </c>
      <c r="AD44">
        <v>0</v>
      </c>
      <c r="AE44">
        <v>0</v>
      </c>
      <c r="AF44">
        <v>2.2000000000000002</v>
      </c>
      <c r="AG44">
        <v>29</v>
      </c>
      <c r="AH44" t="s">
        <v>0</v>
      </c>
    </row>
    <row r="45" spans="1:34" x14ac:dyDescent="0.2">
      <c r="A45">
        <v>2009</v>
      </c>
      <c r="B45" t="s">
        <v>0</v>
      </c>
      <c r="C45" t="s">
        <v>209</v>
      </c>
      <c r="D45">
        <v>10</v>
      </c>
      <c r="E45">
        <v>6</v>
      </c>
      <c r="G45">
        <v>1</v>
      </c>
      <c r="H45">
        <v>1</v>
      </c>
      <c r="I45">
        <v>1</v>
      </c>
      <c r="J45">
        <v>1</v>
      </c>
      <c r="K45">
        <v>1</v>
      </c>
      <c r="O45">
        <v>2</v>
      </c>
      <c r="W45">
        <v>4</v>
      </c>
      <c r="X45">
        <v>0.42113095238095238</v>
      </c>
      <c r="Y45">
        <v>28</v>
      </c>
      <c r="Z45">
        <v>0</v>
      </c>
      <c r="AA45">
        <v>0.83333333333333337</v>
      </c>
      <c r="AB45">
        <v>6</v>
      </c>
      <c r="AC45">
        <v>0.13636363636363635</v>
      </c>
      <c r="AD45">
        <v>0</v>
      </c>
      <c r="AE45">
        <v>0</v>
      </c>
      <c r="AF45">
        <v>2.1666666666666665</v>
      </c>
      <c r="AG45">
        <v>33</v>
      </c>
      <c r="AH45" t="s">
        <v>0</v>
      </c>
    </row>
    <row r="46" spans="1:34" x14ac:dyDescent="0.2">
      <c r="A46">
        <v>2010</v>
      </c>
      <c r="B46" t="s">
        <v>0</v>
      </c>
      <c r="C46" t="s">
        <v>209</v>
      </c>
      <c r="D46">
        <v>5</v>
      </c>
      <c r="E46">
        <v>11</v>
      </c>
      <c r="W46">
        <v>0</v>
      </c>
      <c r="X46">
        <v>0.41860465116279072</v>
      </c>
      <c r="Y46">
        <v>29</v>
      </c>
      <c r="Z46">
        <v>0</v>
      </c>
      <c r="AA46">
        <v>0.83333333333333337</v>
      </c>
      <c r="AB46">
        <v>6</v>
      </c>
      <c r="AC46">
        <v>0.13333333333333333</v>
      </c>
      <c r="AD46">
        <v>0</v>
      </c>
      <c r="AE46">
        <v>0</v>
      </c>
      <c r="AF46">
        <v>2.1666666666666665</v>
      </c>
      <c r="AG46">
        <v>33</v>
      </c>
      <c r="AH46" t="s">
        <v>0</v>
      </c>
    </row>
    <row r="47" spans="1:34" x14ac:dyDescent="0.2">
      <c r="A47">
        <v>2011</v>
      </c>
      <c r="B47" t="s">
        <v>0</v>
      </c>
      <c r="C47" t="s">
        <v>209</v>
      </c>
      <c r="D47">
        <v>8</v>
      </c>
      <c r="E47">
        <v>8</v>
      </c>
      <c r="W47">
        <v>0</v>
      </c>
      <c r="X47">
        <v>0.42045454545454547</v>
      </c>
      <c r="Y47">
        <v>29</v>
      </c>
      <c r="Z47">
        <v>0</v>
      </c>
      <c r="AA47">
        <v>0.83333333333333337</v>
      </c>
      <c r="AB47">
        <v>6</v>
      </c>
      <c r="AC47">
        <v>0.13043478260869565</v>
      </c>
      <c r="AD47">
        <v>0</v>
      </c>
      <c r="AE47">
        <v>0</v>
      </c>
      <c r="AF47">
        <v>2.1666666666666665</v>
      </c>
      <c r="AG47">
        <v>33</v>
      </c>
      <c r="AH47" t="s">
        <v>0</v>
      </c>
    </row>
    <row r="48" spans="1:34" x14ac:dyDescent="0.2">
      <c r="A48">
        <v>2012</v>
      </c>
      <c r="B48" t="s">
        <v>0</v>
      </c>
      <c r="C48" t="s">
        <v>209</v>
      </c>
      <c r="D48">
        <v>5</v>
      </c>
      <c r="E48">
        <v>11</v>
      </c>
      <c r="W48">
        <v>0</v>
      </c>
      <c r="X48">
        <v>0.41805555555555557</v>
      </c>
      <c r="Y48">
        <v>30</v>
      </c>
      <c r="Z48">
        <v>0</v>
      </c>
      <c r="AA48">
        <v>0.83333333333333337</v>
      </c>
      <c r="AB48">
        <v>6</v>
      </c>
      <c r="AC48">
        <v>0.1276595744680851</v>
      </c>
      <c r="AD48">
        <v>0</v>
      </c>
      <c r="AE48">
        <v>0</v>
      </c>
      <c r="AF48">
        <v>2.1666666666666665</v>
      </c>
      <c r="AG48">
        <v>33</v>
      </c>
      <c r="AH48" t="s">
        <v>0</v>
      </c>
    </row>
    <row r="49" spans="1:34" x14ac:dyDescent="0.2">
      <c r="A49">
        <v>2013</v>
      </c>
      <c r="B49" t="s">
        <v>0</v>
      </c>
      <c r="C49" t="s">
        <v>209</v>
      </c>
      <c r="D49">
        <v>10</v>
      </c>
      <c r="E49">
        <v>6</v>
      </c>
      <c r="W49">
        <v>0</v>
      </c>
      <c r="X49">
        <v>0.42255434782608697</v>
      </c>
      <c r="Y49">
        <v>29</v>
      </c>
      <c r="Z49">
        <v>0</v>
      </c>
      <c r="AA49">
        <v>0.83333333333333337</v>
      </c>
      <c r="AB49">
        <v>6</v>
      </c>
      <c r="AC49">
        <v>0.125</v>
      </c>
      <c r="AD49">
        <v>0</v>
      </c>
      <c r="AE49">
        <v>0</v>
      </c>
      <c r="AF49">
        <v>2.1666666666666665</v>
      </c>
      <c r="AG49">
        <v>33</v>
      </c>
      <c r="AH49" t="s">
        <v>0</v>
      </c>
    </row>
    <row r="50" spans="1:34" x14ac:dyDescent="0.2">
      <c r="A50">
        <v>2014</v>
      </c>
      <c r="B50" t="s">
        <v>0</v>
      </c>
      <c r="C50" t="s">
        <v>209</v>
      </c>
      <c r="D50">
        <v>11</v>
      </c>
      <c r="E50">
        <v>5</v>
      </c>
      <c r="G50">
        <v>1</v>
      </c>
      <c r="I50">
        <v>0</v>
      </c>
      <c r="J50">
        <v>1</v>
      </c>
      <c r="O50">
        <v>1</v>
      </c>
      <c r="U50">
        <v>1</v>
      </c>
      <c r="W50">
        <v>1</v>
      </c>
      <c r="X50">
        <v>0.42819148936170215</v>
      </c>
      <c r="Y50">
        <v>29</v>
      </c>
      <c r="Z50">
        <v>0</v>
      </c>
      <c r="AA50">
        <v>0.7142857142857143</v>
      </c>
      <c r="AB50">
        <v>4</v>
      </c>
      <c r="AC50">
        <v>0.14285714285714285</v>
      </c>
      <c r="AD50">
        <v>0</v>
      </c>
      <c r="AE50">
        <v>0</v>
      </c>
      <c r="AF50">
        <v>2</v>
      </c>
      <c r="AG50">
        <v>34</v>
      </c>
      <c r="AH50" t="s">
        <v>0</v>
      </c>
    </row>
    <row r="51" spans="1:34" x14ac:dyDescent="0.2">
      <c r="A51">
        <v>2015</v>
      </c>
      <c r="B51" t="s">
        <v>0</v>
      </c>
      <c r="C51" t="s">
        <v>209</v>
      </c>
      <c r="D51">
        <v>13</v>
      </c>
      <c r="E51">
        <v>3</v>
      </c>
      <c r="G51">
        <v>1</v>
      </c>
      <c r="H51">
        <v>1</v>
      </c>
      <c r="I51">
        <v>1</v>
      </c>
      <c r="J51">
        <v>1</v>
      </c>
      <c r="K51">
        <v>1</v>
      </c>
      <c r="L51">
        <v>1</v>
      </c>
      <c r="O51">
        <v>3</v>
      </c>
      <c r="W51">
        <v>8</v>
      </c>
      <c r="X51">
        <v>0.43619791666666669</v>
      </c>
      <c r="Y51">
        <v>28</v>
      </c>
      <c r="Z51">
        <v>0</v>
      </c>
      <c r="AA51">
        <v>0.75</v>
      </c>
      <c r="AB51">
        <v>6</v>
      </c>
      <c r="AC51">
        <v>0.16</v>
      </c>
      <c r="AD51">
        <v>0</v>
      </c>
      <c r="AE51">
        <v>0</v>
      </c>
      <c r="AF51">
        <v>2.125</v>
      </c>
      <c r="AG51">
        <v>42</v>
      </c>
      <c r="AH51" t="s">
        <v>0</v>
      </c>
    </row>
    <row r="52" spans="1:34" x14ac:dyDescent="0.2">
      <c r="A52">
        <v>2016</v>
      </c>
      <c r="B52" t="s">
        <v>0</v>
      </c>
      <c r="C52" t="s">
        <v>209</v>
      </c>
      <c r="D52">
        <v>7</v>
      </c>
      <c r="E52">
        <v>8</v>
      </c>
      <c r="F52">
        <v>1</v>
      </c>
      <c r="W52">
        <v>0</v>
      </c>
      <c r="X52">
        <v>0.43686224489795916</v>
      </c>
      <c r="Y52">
        <v>30</v>
      </c>
      <c r="Z52">
        <v>0</v>
      </c>
      <c r="AA52">
        <v>0.75</v>
      </c>
      <c r="AB52">
        <v>6</v>
      </c>
      <c r="AC52">
        <v>0.15686274509803921</v>
      </c>
      <c r="AD52">
        <v>0</v>
      </c>
      <c r="AE52">
        <v>0</v>
      </c>
      <c r="AF52">
        <v>2.125</v>
      </c>
      <c r="AG52">
        <v>42</v>
      </c>
      <c r="AH52" t="s">
        <v>0</v>
      </c>
    </row>
    <row r="53" spans="1:34" x14ac:dyDescent="0.2">
      <c r="A53">
        <v>2017</v>
      </c>
      <c r="B53" t="s">
        <v>0</v>
      </c>
      <c r="C53" t="s">
        <v>209</v>
      </c>
      <c r="D53">
        <v>8</v>
      </c>
      <c r="E53">
        <v>8</v>
      </c>
      <c r="W53">
        <v>0</v>
      </c>
      <c r="X53">
        <v>0.43812499999999999</v>
      </c>
      <c r="Y53">
        <v>28</v>
      </c>
      <c r="Z53">
        <v>0</v>
      </c>
      <c r="AA53">
        <v>0.75</v>
      </c>
      <c r="AB53">
        <v>6</v>
      </c>
      <c r="AC53">
        <v>0.15384615384615385</v>
      </c>
      <c r="AD53">
        <v>0</v>
      </c>
      <c r="AE53">
        <v>0</v>
      </c>
      <c r="AF53">
        <v>2.125</v>
      </c>
      <c r="AG53">
        <v>42</v>
      </c>
      <c r="AH53" t="s">
        <v>0</v>
      </c>
    </row>
    <row r="54" spans="1:34" x14ac:dyDescent="0.2">
      <c r="A54">
        <v>2018</v>
      </c>
      <c r="B54" t="s">
        <v>0</v>
      </c>
      <c r="C54" t="s">
        <v>209</v>
      </c>
      <c r="D54">
        <v>3</v>
      </c>
      <c r="E54">
        <v>13</v>
      </c>
      <c r="W54">
        <v>0</v>
      </c>
      <c r="X54">
        <v>0.43321078431372551</v>
      </c>
      <c r="Y54">
        <v>29</v>
      </c>
      <c r="Z54">
        <v>0</v>
      </c>
      <c r="AA54">
        <v>0.75</v>
      </c>
      <c r="AB54">
        <v>6</v>
      </c>
      <c r="AC54">
        <v>0.15094339622641509</v>
      </c>
      <c r="AD54">
        <v>0</v>
      </c>
      <c r="AE54">
        <v>0</v>
      </c>
      <c r="AF54">
        <v>2.125</v>
      </c>
      <c r="AG54">
        <v>42</v>
      </c>
      <c r="AH54" t="s">
        <v>0</v>
      </c>
    </row>
    <row r="55" spans="1:34" x14ac:dyDescent="0.2">
      <c r="A55">
        <v>2019</v>
      </c>
      <c r="B55" t="s">
        <v>0</v>
      </c>
      <c r="C55" t="s">
        <v>209</v>
      </c>
      <c r="D55">
        <v>5</v>
      </c>
      <c r="E55">
        <v>10</v>
      </c>
      <c r="F55">
        <v>1</v>
      </c>
      <c r="S55">
        <v>1</v>
      </c>
      <c r="W55">
        <v>0</v>
      </c>
      <c r="X55">
        <v>0.43149038461538464</v>
      </c>
      <c r="Y55">
        <v>29</v>
      </c>
      <c r="Z55">
        <v>0</v>
      </c>
      <c r="AA55">
        <v>0.75</v>
      </c>
      <c r="AB55">
        <v>6</v>
      </c>
      <c r="AC55">
        <v>0.14814814814814814</v>
      </c>
      <c r="AD55">
        <v>0</v>
      </c>
      <c r="AE55">
        <v>0</v>
      </c>
      <c r="AF55">
        <v>2.125</v>
      </c>
      <c r="AG55">
        <v>42</v>
      </c>
      <c r="AH55" t="s">
        <v>0</v>
      </c>
    </row>
    <row r="56" spans="1:34" x14ac:dyDescent="0.2">
      <c r="A56">
        <v>2020</v>
      </c>
      <c r="B56" t="s">
        <v>0</v>
      </c>
      <c r="C56" t="s">
        <v>209</v>
      </c>
      <c r="D56">
        <v>8</v>
      </c>
      <c r="E56">
        <v>8</v>
      </c>
      <c r="W56">
        <v>0</v>
      </c>
      <c r="X56">
        <v>0.43278301886792453</v>
      </c>
      <c r="Y56">
        <v>29</v>
      </c>
      <c r="Z56">
        <v>0</v>
      </c>
      <c r="AA56">
        <v>0.75</v>
      </c>
      <c r="AB56">
        <v>6</v>
      </c>
      <c r="AC56">
        <v>0.14545454545454545</v>
      </c>
      <c r="AD56">
        <v>0</v>
      </c>
      <c r="AE56">
        <v>0</v>
      </c>
      <c r="AF56">
        <v>2.125</v>
      </c>
      <c r="AG56">
        <v>42</v>
      </c>
      <c r="AH56" t="s">
        <v>0</v>
      </c>
    </row>
    <row r="57" spans="1:34" x14ac:dyDescent="0.2">
      <c r="A57">
        <v>2021</v>
      </c>
      <c r="B57" t="s">
        <v>0</v>
      </c>
      <c r="C57" t="s">
        <v>209</v>
      </c>
      <c r="D57">
        <v>11</v>
      </c>
      <c r="E57">
        <v>6</v>
      </c>
      <c r="G57">
        <v>1</v>
      </c>
      <c r="I57">
        <v>0</v>
      </c>
      <c r="J57">
        <v>1</v>
      </c>
      <c r="W57">
        <v>1</v>
      </c>
      <c r="X57">
        <v>0.43699421965317919</v>
      </c>
      <c r="Y57">
        <v>27</v>
      </c>
      <c r="Z57">
        <v>0</v>
      </c>
      <c r="AA57">
        <v>0.66666666666666663</v>
      </c>
      <c r="AB57">
        <v>4</v>
      </c>
      <c r="AC57">
        <v>0.16071428571428573</v>
      </c>
      <c r="AD57">
        <v>0</v>
      </c>
      <c r="AE57">
        <v>0</v>
      </c>
      <c r="AF57">
        <v>2.125</v>
      </c>
      <c r="AG57">
        <v>43</v>
      </c>
      <c r="AH57" t="s">
        <v>0</v>
      </c>
    </row>
    <row r="58" spans="1:34" x14ac:dyDescent="0.2">
      <c r="A58">
        <v>2022</v>
      </c>
      <c r="B58" t="s">
        <v>0</v>
      </c>
      <c r="C58" t="s">
        <v>209</v>
      </c>
      <c r="D58">
        <v>4</v>
      </c>
      <c r="E58">
        <v>13</v>
      </c>
      <c r="W58">
        <v>0</v>
      </c>
      <c r="X58">
        <v>0.43310657596371882</v>
      </c>
      <c r="Y58">
        <v>28</v>
      </c>
      <c r="Z58">
        <v>0</v>
      </c>
      <c r="AA58">
        <v>0.66666666666666663</v>
      </c>
      <c r="AB58">
        <v>4</v>
      </c>
      <c r="AC58">
        <v>0.15789473684210525</v>
      </c>
      <c r="AD58">
        <v>0</v>
      </c>
      <c r="AE58">
        <v>0</v>
      </c>
      <c r="AF58">
        <v>2.125</v>
      </c>
      <c r="AG58">
        <v>43</v>
      </c>
      <c r="AH58" t="s">
        <v>0</v>
      </c>
    </row>
    <row r="59" spans="1:34" x14ac:dyDescent="0.2">
      <c r="A59">
        <v>2023</v>
      </c>
      <c r="B59" t="s">
        <v>0</v>
      </c>
      <c r="C59" t="s">
        <v>209</v>
      </c>
      <c r="D59">
        <v>4</v>
      </c>
      <c r="E59">
        <v>13</v>
      </c>
      <c r="W59">
        <v>0</v>
      </c>
      <c r="X59">
        <v>0.42936596218020023</v>
      </c>
      <c r="Y59">
        <v>29</v>
      </c>
      <c r="Z59">
        <v>0</v>
      </c>
      <c r="AA59">
        <v>0.66666666666666663</v>
      </c>
      <c r="AB59">
        <v>4</v>
      </c>
      <c r="AC59">
        <v>0.15517241379310345</v>
      </c>
      <c r="AD59">
        <v>0</v>
      </c>
      <c r="AE59">
        <v>0</v>
      </c>
      <c r="AF59">
        <v>2.125</v>
      </c>
      <c r="AG59">
        <v>43</v>
      </c>
      <c r="AH59" t="s">
        <v>0</v>
      </c>
    </row>
    <row r="60" spans="1:34" x14ac:dyDescent="0.2">
      <c r="A60">
        <v>2024</v>
      </c>
      <c r="B60" t="s">
        <v>0</v>
      </c>
      <c r="C60" t="s">
        <v>209</v>
      </c>
      <c r="D60">
        <v>8</v>
      </c>
      <c r="E60">
        <v>9</v>
      </c>
      <c r="W60">
        <v>0</v>
      </c>
      <c r="X60">
        <v>0.43013100436681223</v>
      </c>
      <c r="Y60">
        <v>29</v>
      </c>
      <c r="Z60">
        <v>0</v>
      </c>
      <c r="AA60">
        <v>0.66666666666666663</v>
      </c>
      <c r="AB60">
        <v>4</v>
      </c>
      <c r="AC60">
        <v>0.15254237288135594</v>
      </c>
      <c r="AD60">
        <v>0</v>
      </c>
      <c r="AE60">
        <v>0</v>
      </c>
      <c r="AF60">
        <v>2.125</v>
      </c>
      <c r="AG60">
        <v>43</v>
      </c>
      <c r="AH60" t="s">
        <v>0</v>
      </c>
    </row>
    <row r="61" spans="1:34" x14ac:dyDescent="0.2">
      <c r="A61">
        <v>2025</v>
      </c>
      <c r="B61" t="s">
        <v>0</v>
      </c>
      <c r="C61" t="s">
        <v>209</v>
      </c>
      <c r="D61">
        <v>3</v>
      </c>
      <c r="E61">
        <v>14</v>
      </c>
      <c r="W61">
        <v>0</v>
      </c>
      <c r="X61">
        <v>0.42550911039657019</v>
      </c>
      <c r="Y61">
        <v>31</v>
      </c>
      <c r="Z61">
        <v>0</v>
      </c>
      <c r="AA61">
        <v>0.66666666666666663</v>
      </c>
      <c r="AB61">
        <v>4</v>
      </c>
      <c r="AC61">
        <v>0.15</v>
      </c>
      <c r="AD61">
        <v>0</v>
      </c>
      <c r="AE61">
        <v>0</v>
      </c>
      <c r="AF61">
        <v>2.125</v>
      </c>
      <c r="AG61">
        <v>43</v>
      </c>
      <c r="AH61" t="s">
        <v>0</v>
      </c>
    </row>
    <row r="62" spans="1:34" x14ac:dyDescent="0.2">
      <c r="A62">
        <v>1966</v>
      </c>
      <c r="B62" t="s">
        <v>1</v>
      </c>
      <c r="C62" t="s">
        <v>210</v>
      </c>
      <c r="D62">
        <v>3</v>
      </c>
      <c r="E62">
        <v>11</v>
      </c>
      <c r="T62">
        <v>1</v>
      </c>
      <c r="W62">
        <v>0</v>
      </c>
      <c r="X62">
        <v>0.21428571428571427</v>
      </c>
      <c r="Y62">
        <v>22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 t="s">
        <v>1</v>
      </c>
    </row>
    <row r="63" spans="1:34" x14ac:dyDescent="0.2">
      <c r="A63">
        <v>1967</v>
      </c>
      <c r="B63" t="s">
        <v>1</v>
      </c>
      <c r="C63" t="s">
        <v>210</v>
      </c>
      <c r="D63">
        <v>1</v>
      </c>
      <c r="E63">
        <v>12</v>
      </c>
      <c r="F63">
        <v>1</v>
      </c>
      <c r="W63">
        <v>0</v>
      </c>
      <c r="X63">
        <v>0.16071428571428573</v>
      </c>
      <c r="Y63">
        <v>25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 t="s">
        <v>1</v>
      </c>
    </row>
    <row r="64" spans="1:34" x14ac:dyDescent="0.2">
      <c r="A64">
        <v>1968</v>
      </c>
      <c r="B64" t="s">
        <v>1</v>
      </c>
      <c r="C64" t="s">
        <v>210</v>
      </c>
      <c r="D64">
        <v>2</v>
      </c>
      <c r="E64">
        <v>12</v>
      </c>
      <c r="T64">
        <v>1</v>
      </c>
      <c r="W64">
        <v>0</v>
      </c>
      <c r="X64">
        <v>0.15476190476190477</v>
      </c>
      <c r="Y64">
        <v>26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 t="s">
        <v>1</v>
      </c>
    </row>
    <row r="65" spans="1:34" x14ac:dyDescent="0.2">
      <c r="A65">
        <v>1969</v>
      </c>
      <c r="B65" t="s">
        <v>1</v>
      </c>
      <c r="C65" t="s">
        <v>210</v>
      </c>
      <c r="D65">
        <v>6</v>
      </c>
      <c r="E65">
        <v>8</v>
      </c>
      <c r="W65">
        <v>0</v>
      </c>
      <c r="X65">
        <v>0.22321428571428573</v>
      </c>
      <c r="Y65">
        <v>26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 t="s">
        <v>1</v>
      </c>
    </row>
    <row r="66" spans="1:34" x14ac:dyDescent="0.2">
      <c r="A66">
        <v>1970</v>
      </c>
      <c r="B66" t="s">
        <v>1</v>
      </c>
      <c r="C66" t="s">
        <v>210</v>
      </c>
      <c r="D66">
        <v>4</v>
      </c>
      <c r="E66">
        <v>8</v>
      </c>
      <c r="F66">
        <v>2</v>
      </c>
      <c r="W66">
        <v>0</v>
      </c>
      <c r="X66">
        <v>0.25</v>
      </c>
      <c r="Y66">
        <v>26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 t="s">
        <v>1</v>
      </c>
    </row>
    <row r="67" spans="1:34" x14ac:dyDescent="0.2">
      <c r="A67">
        <v>1971</v>
      </c>
      <c r="B67" t="s">
        <v>1</v>
      </c>
      <c r="C67" t="s">
        <v>210</v>
      </c>
      <c r="D67">
        <v>7</v>
      </c>
      <c r="E67">
        <v>6</v>
      </c>
      <c r="F67">
        <v>1</v>
      </c>
      <c r="W67">
        <v>0</v>
      </c>
      <c r="X67">
        <v>0.29761904761904762</v>
      </c>
      <c r="Y67">
        <v>23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 t="s">
        <v>1</v>
      </c>
    </row>
    <row r="68" spans="1:34" x14ac:dyDescent="0.2">
      <c r="A68">
        <v>1972</v>
      </c>
      <c r="B68" t="s">
        <v>1</v>
      </c>
      <c r="C68" t="s">
        <v>210</v>
      </c>
      <c r="D68">
        <v>7</v>
      </c>
      <c r="E68">
        <v>7</v>
      </c>
      <c r="W68">
        <v>0</v>
      </c>
      <c r="X68">
        <v>0.32653061224489793</v>
      </c>
      <c r="Y68">
        <v>23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 t="s">
        <v>1</v>
      </c>
    </row>
    <row r="69" spans="1:34" x14ac:dyDescent="0.2">
      <c r="A69">
        <v>1973</v>
      </c>
      <c r="B69" t="s">
        <v>1</v>
      </c>
      <c r="C69" t="s">
        <v>210</v>
      </c>
      <c r="D69">
        <v>9</v>
      </c>
      <c r="E69">
        <v>5</v>
      </c>
      <c r="W69">
        <v>0</v>
      </c>
      <c r="X69">
        <v>0.36607142857142855</v>
      </c>
      <c r="Y69">
        <v>19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 t="s">
        <v>1</v>
      </c>
    </row>
    <row r="70" spans="1:34" x14ac:dyDescent="0.2">
      <c r="A70">
        <v>1974</v>
      </c>
      <c r="B70" t="s">
        <v>1</v>
      </c>
      <c r="C70" t="s">
        <v>210</v>
      </c>
      <c r="D70">
        <v>3</v>
      </c>
      <c r="E70">
        <v>11</v>
      </c>
      <c r="W70">
        <v>0</v>
      </c>
      <c r="X70">
        <v>0.34920634920634919</v>
      </c>
      <c r="Y70">
        <v>23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 t="s">
        <v>1</v>
      </c>
    </row>
    <row r="71" spans="1:34" x14ac:dyDescent="0.2">
      <c r="A71">
        <v>1975</v>
      </c>
      <c r="B71" t="s">
        <v>1</v>
      </c>
      <c r="C71" t="s">
        <v>210</v>
      </c>
      <c r="D71">
        <v>4</v>
      </c>
      <c r="E71">
        <v>10</v>
      </c>
      <c r="W71">
        <v>0</v>
      </c>
      <c r="X71">
        <v>0.34285714285714286</v>
      </c>
      <c r="Y71">
        <v>24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 t="s">
        <v>1</v>
      </c>
    </row>
    <row r="72" spans="1:34" x14ac:dyDescent="0.2">
      <c r="A72">
        <v>1976</v>
      </c>
      <c r="B72" t="s">
        <v>1</v>
      </c>
      <c r="C72" t="s">
        <v>210</v>
      </c>
      <c r="D72">
        <v>4</v>
      </c>
      <c r="E72">
        <v>10</v>
      </c>
      <c r="W72">
        <v>0</v>
      </c>
      <c r="X72">
        <v>0.33766233766233766</v>
      </c>
      <c r="Y72">
        <v>25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 t="s">
        <v>1</v>
      </c>
    </row>
    <row r="73" spans="1:34" x14ac:dyDescent="0.2">
      <c r="A73">
        <v>1977</v>
      </c>
      <c r="B73" t="s">
        <v>1</v>
      </c>
      <c r="C73" t="s">
        <v>210</v>
      </c>
      <c r="D73">
        <v>7</v>
      </c>
      <c r="E73">
        <v>7</v>
      </c>
      <c r="W73">
        <v>0</v>
      </c>
      <c r="X73">
        <v>0.35119047619047616</v>
      </c>
      <c r="Y73">
        <v>24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 t="s">
        <v>1</v>
      </c>
    </row>
    <row r="74" spans="1:34" x14ac:dyDescent="0.2">
      <c r="A74">
        <v>1978</v>
      </c>
      <c r="B74" t="s">
        <v>1</v>
      </c>
      <c r="C74" t="s">
        <v>210</v>
      </c>
      <c r="D74">
        <v>9</v>
      </c>
      <c r="E74">
        <v>7</v>
      </c>
      <c r="G74">
        <v>1</v>
      </c>
      <c r="I74">
        <v>1</v>
      </c>
      <c r="J74">
        <v>1</v>
      </c>
      <c r="K74">
        <v>1</v>
      </c>
      <c r="O74">
        <v>2</v>
      </c>
      <c r="W74">
        <v>3</v>
      </c>
      <c r="X74">
        <v>0.36956521739130432</v>
      </c>
      <c r="Y74">
        <v>23</v>
      </c>
      <c r="Z74">
        <v>0</v>
      </c>
      <c r="AA74">
        <v>1</v>
      </c>
      <c r="AB74">
        <v>5</v>
      </c>
      <c r="AC74">
        <v>7.6923076923076927E-2</v>
      </c>
      <c r="AD74">
        <v>0</v>
      </c>
      <c r="AE74">
        <v>0</v>
      </c>
      <c r="AF74">
        <v>2</v>
      </c>
      <c r="AG74">
        <v>3</v>
      </c>
      <c r="AH74" t="s">
        <v>1</v>
      </c>
    </row>
    <row r="75" spans="1:34" x14ac:dyDescent="0.2">
      <c r="A75">
        <v>1979</v>
      </c>
      <c r="B75" t="s">
        <v>1</v>
      </c>
      <c r="C75" t="s">
        <v>210</v>
      </c>
      <c r="D75">
        <v>6</v>
      </c>
      <c r="E75">
        <v>10</v>
      </c>
      <c r="W75">
        <v>0</v>
      </c>
      <c r="X75">
        <v>0.37</v>
      </c>
      <c r="Y75">
        <v>24</v>
      </c>
      <c r="Z75">
        <v>0</v>
      </c>
      <c r="AA75">
        <v>1</v>
      </c>
      <c r="AB75">
        <v>5</v>
      </c>
      <c r="AC75">
        <v>7.1428571428571425E-2</v>
      </c>
      <c r="AD75">
        <v>0</v>
      </c>
      <c r="AE75">
        <v>0</v>
      </c>
      <c r="AF75">
        <v>2</v>
      </c>
      <c r="AG75">
        <v>3</v>
      </c>
      <c r="AH75" t="s">
        <v>1</v>
      </c>
    </row>
    <row r="76" spans="1:34" x14ac:dyDescent="0.2">
      <c r="A76">
        <v>1980</v>
      </c>
      <c r="B76" t="s">
        <v>1</v>
      </c>
      <c r="C76" t="s">
        <v>210</v>
      </c>
      <c r="D76">
        <v>12</v>
      </c>
      <c r="E76">
        <v>4</v>
      </c>
      <c r="G76">
        <v>1</v>
      </c>
      <c r="H76">
        <v>1</v>
      </c>
      <c r="I76">
        <v>0</v>
      </c>
      <c r="J76">
        <v>1</v>
      </c>
      <c r="K76">
        <v>1</v>
      </c>
      <c r="O76">
        <v>2</v>
      </c>
      <c r="T76">
        <v>2</v>
      </c>
      <c r="W76">
        <v>4</v>
      </c>
      <c r="X76">
        <v>0.39814814814814814</v>
      </c>
      <c r="Y76">
        <v>23</v>
      </c>
      <c r="Z76">
        <v>0</v>
      </c>
      <c r="AA76">
        <v>0.5</v>
      </c>
      <c r="AB76">
        <v>3</v>
      </c>
      <c r="AC76">
        <v>0.13333333333333333</v>
      </c>
      <c r="AD76">
        <v>0</v>
      </c>
      <c r="AE76">
        <v>0</v>
      </c>
      <c r="AF76">
        <v>2</v>
      </c>
      <c r="AG76">
        <v>7</v>
      </c>
      <c r="AH76" t="s">
        <v>1</v>
      </c>
    </row>
    <row r="77" spans="1:34" x14ac:dyDescent="0.2">
      <c r="A77">
        <v>1981</v>
      </c>
      <c r="B77" t="s">
        <v>1</v>
      </c>
      <c r="C77" t="s">
        <v>210</v>
      </c>
      <c r="D77">
        <v>7</v>
      </c>
      <c r="E77">
        <v>9</v>
      </c>
      <c r="W77">
        <v>0</v>
      </c>
      <c r="X77">
        <v>0.40086206896551724</v>
      </c>
      <c r="Y77">
        <v>23</v>
      </c>
      <c r="Z77">
        <v>0</v>
      </c>
      <c r="AA77">
        <v>0.5</v>
      </c>
      <c r="AB77">
        <v>3</v>
      </c>
      <c r="AC77">
        <v>0.125</v>
      </c>
      <c r="AD77">
        <v>0</v>
      </c>
      <c r="AE77">
        <v>0</v>
      </c>
      <c r="AF77">
        <v>2</v>
      </c>
      <c r="AG77">
        <v>7</v>
      </c>
      <c r="AH77" t="s">
        <v>1</v>
      </c>
    </row>
    <row r="78" spans="1:34" x14ac:dyDescent="0.2">
      <c r="A78">
        <v>1982</v>
      </c>
      <c r="B78" t="s">
        <v>1</v>
      </c>
      <c r="C78" t="s">
        <v>210</v>
      </c>
      <c r="D78">
        <v>5</v>
      </c>
      <c r="E78">
        <v>4</v>
      </c>
      <c r="G78">
        <v>1</v>
      </c>
      <c r="I78">
        <v>0</v>
      </c>
      <c r="J78">
        <v>1</v>
      </c>
      <c r="O78">
        <v>1</v>
      </c>
      <c r="W78">
        <v>1</v>
      </c>
      <c r="X78">
        <v>0.40663900414937759</v>
      </c>
      <c r="Y78">
        <v>22</v>
      </c>
      <c r="Z78">
        <v>0</v>
      </c>
      <c r="AA78">
        <v>0.33333333333333331</v>
      </c>
      <c r="AB78">
        <v>0</v>
      </c>
      <c r="AC78">
        <v>0.17647058823529413</v>
      </c>
      <c r="AD78">
        <v>0</v>
      </c>
      <c r="AE78">
        <v>0</v>
      </c>
      <c r="AF78">
        <v>1.6666666666666667</v>
      </c>
      <c r="AG78">
        <v>8</v>
      </c>
      <c r="AH78" t="s">
        <v>1</v>
      </c>
    </row>
    <row r="79" spans="1:34" x14ac:dyDescent="0.2">
      <c r="A79">
        <v>1983</v>
      </c>
      <c r="B79" t="s">
        <v>1</v>
      </c>
      <c r="C79" t="s">
        <v>210</v>
      </c>
      <c r="D79">
        <v>7</v>
      </c>
      <c r="E79">
        <v>9</v>
      </c>
      <c r="W79">
        <v>0</v>
      </c>
      <c r="X79">
        <v>0.40856031128404668</v>
      </c>
      <c r="Y79">
        <v>24</v>
      </c>
      <c r="Z79">
        <v>0</v>
      </c>
      <c r="AA79">
        <v>0.33333333333333331</v>
      </c>
      <c r="AB79">
        <v>0</v>
      </c>
      <c r="AC79">
        <v>0.16666666666666666</v>
      </c>
      <c r="AD79">
        <v>0</v>
      </c>
      <c r="AE79">
        <v>0</v>
      </c>
      <c r="AF79">
        <v>1.6666666666666667</v>
      </c>
      <c r="AG79">
        <v>8</v>
      </c>
      <c r="AH79" t="s">
        <v>1</v>
      </c>
    </row>
    <row r="80" spans="1:34" x14ac:dyDescent="0.2">
      <c r="A80">
        <v>1984</v>
      </c>
      <c r="B80" t="s">
        <v>1</v>
      </c>
      <c r="C80" t="s">
        <v>210</v>
      </c>
      <c r="D80">
        <v>4</v>
      </c>
      <c r="E80">
        <v>12</v>
      </c>
      <c r="W80">
        <v>0</v>
      </c>
      <c r="X80">
        <v>0.39926739926739929</v>
      </c>
      <c r="Y80">
        <v>24</v>
      </c>
      <c r="Z80">
        <v>0</v>
      </c>
      <c r="AA80">
        <v>0.33333333333333331</v>
      </c>
      <c r="AB80">
        <v>0</v>
      </c>
      <c r="AC80">
        <v>0.15789473684210525</v>
      </c>
      <c r="AD80">
        <v>0</v>
      </c>
      <c r="AE80">
        <v>0</v>
      </c>
      <c r="AF80">
        <v>1.6666666666666667</v>
      </c>
      <c r="AG80">
        <v>8</v>
      </c>
      <c r="AH80" t="s">
        <v>1</v>
      </c>
    </row>
    <row r="81" spans="1:34" x14ac:dyDescent="0.2">
      <c r="A81">
        <v>1985</v>
      </c>
      <c r="B81" t="s">
        <v>1</v>
      </c>
      <c r="C81" t="s">
        <v>210</v>
      </c>
      <c r="D81">
        <v>4</v>
      </c>
      <c r="E81">
        <v>12</v>
      </c>
      <c r="W81">
        <v>0</v>
      </c>
      <c r="X81">
        <v>0.39100346020761245</v>
      </c>
      <c r="Y81">
        <v>24</v>
      </c>
      <c r="Z81">
        <v>0</v>
      </c>
      <c r="AA81">
        <v>0.33333333333333331</v>
      </c>
      <c r="AB81">
        <v>0</v>
      </c>
      <c r="AC81">
        <v>0.15</v>
      </c>
      <c r="AD81">
        <v>0</v>
      </c>
      <c r="AE81">
        <v>0</v>
      </c>
      <c r="AF81">
        <v>1.6666666666666667</v>
      </c>
      <c r="AG81">
        <v>8</v>
      </c>
      <c r="AH81" t="s">
        <v>1</v>
      </c>
    </row>
    <row r="82" spans="1:34" x14ac:dyDescent="0.2">
      <c r="A82">
        <v>1986</v>
      </c>
      <c r="B82" t="s">
        <v>1</v>
      </c>
      <c r="C82" t="s">
        <v>210</v>
      </c>
      <c r="D82">
        <v>7</v>
      </c>
      <c r="E82">
        <v>8</v>
      </c>
      <c r="F82">
        <v>1</v>
      </c>
      <c r="W82">
        <v>0</v>
      </c>
      <c r="X82">
        <v>0.39508196721311473</v>
      </c>
      <c r="Y82">
        <v>25</v>
      </c>
      <c r="Z82">
        <v>0</v>
      </c>
      <c r="AA82">
        <v>0.33333333333333331</v>
      </c>
      <c r="AB82">
        <v>0</v>
      </c>
      <c r="AC82">
        <v>0.14285714285714285</v>
      </c>
      <c r="AD82">
        <v>0</v>
      </c>
      <c r="AE82">
        <v>0</v>
      </c>
      <c r="AF82">
        <v>1.6666666666666667</v>
      </c>
      <c r="AG82">
        <v>8</v>
      </c>
      <c r="AH82" t="s">
        <v>1</v>
      </c>
    </row>
    <row r="83" spans="1:34" x14ac:dyDescent="0.2">
      <c r="A83">
        <v>1987</v>
      </c>
      <c r="B83" t="s">
        <v>1</v>
      </c>
      <c r="C83" t="s">
        <v>210</v>
      </c>
      <c r="D83">
        <v>3</v>
      </c>
      <c r="E83">
        <v>12</v>
      </c>
      <c r="W83">
        <v>0</v>
      </c>
      <c r="X83">
        <v>0.38593749999999999</v>
      </c>
      <c r="Y83">
        <v>25</v>
      </c>
      <c r="Z83">
        <v>0</v>
      </c>
      <c r="AA83">
        <v>0.33333333333333331</v>
      </c>
      <c r="AB83">
        <v>0</v>
      </c>
      <c r="AC83">
        <v>0.13636363636363635</v>
      </c>
      <c r="AD83">
        <v>0</v>
      </c>
      <c r="AE83">
        <v>0</v>
      </c>
      <c r="AF83">
        <v>1.6666666666666667</v>
      </c>
      <c r="AG83">
        <v>8</v>
      </c>
      <c r="AH83" t="s">
        <v>1</v>
      </c>
    </row>
    <row r="84" spans="1:34" x14ac:dyDescent="0.2">
      <c r="A84">
        <v>1988</v>
      </c>
      <c r="B84" t="s">
        <v>1</v>
      </c>
      <c r="C84" t="s">
        <v>210</v>
      </c>
      <c r="D84">
        <v>5</v>
      </c>
      <c r="E84">
        <v>11</v>
      </c>
      <c r="W84">
        <v>0</v>
      </c>
      <c r="X84">
        <v>0.38244047619047616</v>
      </c>
      <c r="Y84">
        <v>26</v>
      </c>
      <c r="Z84">
        <v>0</v>
      </c>
      <c r="AA84">
        <v>0.33333333333333331</v>
      </c>
      <c r="AB84">
        <v>0</v>
      </c>
      <c r="AC84">
        <v>0.13043478260869565</v>
      </c>
      <c r="AD84">
        <v>0</v>
      </c>
      <c r="AE84">
        <v>0</v>
      </c>
      <c r="AF84">
        <v>1.6666666666666667</v>
      </c>
      <c r="AG84">
        <v>8</v>
      </c>
      <c r="AH84" t="s">
        <v>1</v>
      </c>
    </row>
    <row r="85" spans="1:34" x14ac:dyDescent="0.2">
      <c r="A85">
        <v>1989</v>
      </c>
      <c r="B85" t="s">
        <v>1</v>
      </c>
      <c r="C85" t="s">
        <v>210</v>
      </c>
      <c r="D85">
        <v>3</v>
      </c>
      <c r="E85">
        <v>13</v>
      </c>
      <c r="W85">
        <v>0</v>
      </c>
      <c r="X85">
        <v>0.37357954545454547</v>
      </c>
      <c r="Y85">
        <v>26</v>
      </c>
      <c r="Z85">
        <v>0</v>
      </c>
      <c r="AA85">
        <v>0.33333333333333331</v>
      </c>
      <c r="AB85">
        <v>0</v>
      </c>
      <c r="AC85">
        <v>0.125</v>
      </c>
      <c r="AD85">
        <v>0</v>
      </c>
      <c r="AE85">
        <v>0</v>
      </c>
      <c r="AF85">
        <v>1.6666666666666667</v>
      </c>
      <c r="AG85">
        <v>8</v>
      </c>
      <c r="AH85" t="s">
        <v>1</v>
      </c>
    </row>
    <row r="86" spans="1:34" x14ac:dyDescent="0.2">
      <c r="A86">
        <v>1990</v>
      </c>
      <c r="B86" t="s">
        <v>1</v>
      </c>
      <c r="C86" t="s">
        <v>210</v>
      </c>
      <c r="D86">
        <v>5</v>
      </c>
      <c r="E86">
        <v>11</v>
      </c>
      <c r="W86">
        <v>0</v>
      </c>
      <c r="X86">
        <v>0.37092391304347827</v>
      </c>
      <c r="Y86">
        <v>27</v>
      </c>
      <c r="Z86">
        <v>0</v>
      </c>
      <c r="AA86">
        <v>0.33333333333333331</v>
      </c>
      <c r="AB86">
        <v>0</v>
      </c>
      <c r="AC86">
        <v>0.12</v>
      </c>
      <c r="AD86">
        <v>0</v>
      </c>
      <c r="AE86">
        <v>0</v>
      </c>
      <c r="AF86">
        <v>1.6666666666666667</v>
      </c>
      <c r="AG86">
        <v>8</v>
      </c>
      <c r="AH86" t="s">
        <v>1</v>
      </c>
    </row>
    <row r="87" spans="1:34" x14ac:dyDescent="0.2">
      <c r="A87">
        <v>1991</v>
      </c>
      <c r="B87" t="s">
        <v>1</v>
      </c>
      <c r="C87" t="s">
        <v>210</v>
      </c>
      <c r="D87">
        <v>10</v>
      </c>
      <c r="E87">
        <v>6</v>
      </c>
      <c r="G87">
        <v>1</v>
      </c>
      <c r="I87">
        <v>1</v>
      </c>
      <c r="J87">
        <v>1</v>
      </c>
      <c r="K87">
        <v>1</v>
      </c>
      <c r="O87">
        <v>2</v>
      </c>
      <c r="W87">
        <v>3</v>
      </c>
      <c r="X87">
        <v>0.38151041666666669</v>
      </c>
      <c r="Y87">
        <v>27</v>
      </c>
      <c r="Z87">
        <v>0</v>
      </c>
      <c r="AA87">
        <v>0.5</v>
      </c>
      <c r="AB87">
        <v>3</v>
      </c>
      <c r="AC87">
        <v>0.15384615384615385</v>
      </c>
      <c r="AD87">
        <v>0</v>
      </c>
      <c r="AE87">
        <v>0</v>
      </c>
      <c r="AF87">
        <v>1.75</v>
      </c>
      <c r="AG87">
        <v>11</v>
      </c>
      <c r="AH87" t="s">
        <v>1</v>
      </c>
    </row>
    <row r="88" spans="1:34" x14ac:dyDescent="0.2">
      <c r="A88">
        <v>1992</v>
      </c>
      <c r="B88" t="s">
        <v>1</v>
      </c>
      <c r="C88" t="s">
        <v>210</v>
      </c>
      <c r="D88">
        <v>6</v>
      </c>
      <c r="E88">
        <v>10</v>
      </c>
      <c r="W88">
        <v>0</v>
      </c>
      <c r="X88">
        <v>0.38124999999999998</v>
      </c>
      <c r="Y88">
        <v>27</v>
      </c>
      <c r="Z88">
        <v>0</v>
      </c>
      <c r="AA88">
        <v>0.5</v>
      </c>
      <c r="AB88">
        <v>3</v>
      </c>
      <c r="AC88">
        <v>0.14814814814814814</v>
      </c>
      <c r="AD88">
        <v>0</v>
      </c>
      <c r="AE88">
        <v>0</v>
      </c>
      <c r="AF88">
        <v>1.75</v>
      </c>
      <c r="AG88">
        <v>11</v>
      </c>
      <c r="AH88" t="s">
        <v>1</v>
      </c>
    </row>
    <row r="89" spans="1:34" x14ac:dyDescent="0.2">
      <c r="A89">
        <v>1993</v>
      </c>
      <c r="B89" t="s">
        <v>1</v>
      </c>
      <c r="C89" t="s">
        <v>210</v>
      </c>
      <c r="D89">
        <v>6</v>
      </c>
      <c r="E89">
        <v>10</v>
      </c>
      <c r="W89">
        <v>0</v>
      </c>
      <c r="X89">
        <v>0.38100961538461536</v>
      </c>
      <c r="Y89">
        <v>27</v>
      </c>
      <c r="Z89">
        <v>0</v>
      </c>
      <c r="AA89">
        <v>0.5</v>
      </c>
      <c r="AB89">
        <v>3</v>
      </c>
      <c r="AC89">
        <v>0.14285714285714285</v>
      </c>
      <c r="AD89">
        <v>0</v>
      </c>
      <c r="AE89">
        <v>0</v>
      </c>
      <c r="AF89">
        <v>1.75</v>
      </c>
      <c r="AG89">
        <v>11</v>
      </c>
      <c r="AH89" t="s">
        <v>1</v>
      </c>
    </row>
    <row r="90" spans="1:34" x14ac:dyDescent="0.2">
      <c r="A90">
        <v>1994</v>
      </c>
      <c r="B90" t="s">
        <v>1</v>
      </c>
      <c r="C90" t="s">
        <v>210</v>
      </c>
      <c r="D90">
        <v>7</v>
      </c>
      <c r="E90">
        <v>9</v>
      </c>
      <c r="W90">
        <v>0</v>
      </c>
      <c r="X90">
        <v>0.38310185185185186</v>
      </c>
      <c r="Y90">
        <v>27</v>
      </c>
      <c r="Z90">
        <v>0</v>
      </c>
      <c r="AA90">
        <v>0.5</v>
      </c>
      <c r="AB90">
        <v>3</v>
      </c>
      <c r="AC90">
        <v>0.13793103448275862</v>
      </c>
      <c r="AD90">
        <v>0</v>
      </c>
      <c r="AE90">
        <v>0</v>
      </c>
      <c r="AF90">
        <v>1.75</v>
      </c>
      <c r="AG90">
        <v>11</v>
      </c>
      <c r="AH90" t="s">
        <v>1</v>
      </c>
    </row>
    <row r="91" spans="1:34" x14ac:dyDescent="0.2">
      <c r="A91">
        <v>1995</v>
      </c>
      <c r="B91" t="s">
        <v>1</v>
      </c>
      <c r="C91" t="s">
        <v>210</v>
      </c>
      <c r="D91">
        <v>9</v>
      </c>
      <c r="E91">
        <v>7</v>
      </c>
      <c r="G91">
        <v>1</v>
      </c>
      <c r="I91">
        <v>0</v>
      </c>
      <c r="J91">
        <v>1</v>
      </c>
      <c r="O91">
        <v>1</v>
      </c>
      <c r="W91">
        <v>1</v>
      </c>
      <c r="X91">
        <v>0.38950892857142855</v>
      </c>
      <c r="Y91">
        <v>28</v>
      </c>
      <c r="Z91">
        <v>0</v>
      </c>
      <c r="AA91">
        <v>0.4</v>
      </c>
      <c r="AB91">
        <v>0</v>
      </c>
      <c r="AC91">
        <v>0.16666666666666666</v>
      </c>
      <c r="AD91">
        <v>0</v>
      </c>
      <c r="AE91">
        <v>0</v>
      </c>
      <c r="AF91">
        <v>1.6</v>
      </c>
      <c r="AG91">
        <v>12</v>
      </c>
      <c r="AH91" t="s">
        <v>1</v>
      </c>
    </row>
    <row r="92" spans="1:34" x14ac:dyDescent="0.2">
      <c r="A92">
        <v>1996</v>
      </c>
      <c r="B92" t="s">
        <v>1</v>
      </c>
      <c r="C92" t="s">
        <v>210</v>
      </c>
      <c r="D92">
        <v>3</v>
      </c>
      <c r="E92">
        <v>13</v>
      </c>
      <c r="W92">
        <v>0</v>
      </c>
      <c r="X92">
        <v>0.38254310344827586</v>
      </c>
      <c r="Y92">
        <v>29</v>
      </c>
      <c r="Z92">
        <v>0</v>
      </c>
      <c r="AA92">
        <v>0.4</v>
      </c>
      <c r="AB92">
        <v>0</v>
      </c>
      <c r="AC92">
        <v>0.16129032258064516</v>
      </c>
      <c r="AD92">
        <v>0</v>
      </c>
      <c r="AE92">
        <v>0</v>
      </c>
      <c r="AF92">
        <v>1.6</v>
      </c>
      <c r="AG92">
        <v>12</v>
      </c>
      <c r="AH92" t="s">
        <v>1</v>
      </c>
    </row>
    <row r="93" spans="1:34" x14ac:dyDescent="0.2">
      <c r="A93">
        <v>1997</v>
      </c>
      <c r="B93" t="s">
        <v>1</v>
      </c>
      <c r="C93" t="s">
        <v>210</v>
      </c>
      <c r="D93">
        <v>7</v>
      </c>
      <c r="E93">
        <v>9</v>
      </c>
      <c r="W93">
        <v>0</v>
      </c>
      <c r="X93">
        <v>0.38437500000000002</v>
      </c>
      <c r="Y93">
        <v>29</v>
      </c>
      <c r="Z93">
        <v>0</v>
      </c>
      <c r="AA93">
        <v>0.4</v>
      </c>
      <c r="AB93">
        <v>0</v>
      </c>
      <c r="AC93">
        <v>0.15625</v>
      </c>
      <c r="AD93">
        <v>0</v>
      </c>
      <c r="AE93">
        <v>0</v>
      </c>
      <c r="AF93">
        <v>1.6</v>
      </c>
      <c r="AG93">
        <v>12</v>
      </c>
      <c r="AH93" t="s">
        <v>1</v>
      </c>
    </row>
    <row r="94" spans="1:34" x14ac:dyDescent="0.2">
      <c r="A94">
        <v>1998</v>
      </c>
      <c r="B94" t="s">
        <v>1</v>
      </c>
      <c r="C94" t="s">
        <v>210</v>
      </c>
      <c r="D94">
        <v>14</v>
      </c>
      <c r="E94">
        <v>2</v>
      </c>
      <c r="G94">
        <v>1</v>
      </c>
      <c r="H94">
        <v>1</v>
      </c>
      <c r="I94">
        <v>2</v>
      </c>
      <c r="J94">
        <v>1</v>
      </c>
      <c r="K94">
        <v>1</v>
      </c>
      <c r="L94">
        <v>1</v>
      </c>
      <c r="M94">
        <v>1</v>
      </c>
      <c r="O94">
        <v>4</v>
      </c>
      <c r="U94">
        <v>1</v>
      </c>
      <c r="W94">
        <v>17</v>
      </c>
      <c r="X94">
        <v>0.40020161290322581</v>
      </c>
      <c r="Y94">
        <v>28</v>
      </c>
      <c r="Z94">
        <v>0</v>
      </c>
      <c r="AA94">
        <v>0.66666666666666663</v>
      </c>
      <c r="AB94">
        <v>4</v>
      </c>
      <c r="AC94">
        <v>0.18181818181818182</v>
      </c>
      <c r="AD94">
        <v>0</v>
      </c>
      <c r="AE94">
        <v>0</v>
      </c>
      <c r="AF94">
        <v>2</v>
      </c>
      <c r="AG94">
        <v>29</v>
      </c>
      <c r="AH94" t="s">
        <v>1</v>
      </c>
    </row>
    <row r="95" spans="1:34" x14ac:dyDescent="0.2">
      <c r="A95">
        <v>1999</v>
      </c>
      <c r="B95" t="s">
        <v>1</v>
      </c>
      <c r="C95" t="s">
        <v>210</v>
      </c>
      <c r="D95">
        <v>5</v>
      </c>
      <c r="E95">
        <v>11</v>
      </c>
      <c r="W95">
        <v>0</v>
      </c>
      <c r="X95">
        <v>0.3974609375</v>
      </c>
      <c r="Y95">
        <v>28</v>
      </c>
      <c r="Z95">
        <v>0</v>
      </c>
      <c r="AA95">
        <v>0.66666666666666663</v>
      </c>
      <c r="AB95">
        <v>4</v>
      </c>
      <c r="AC95">
        <v>0.17647058823529413</v>
      </c>
      <c r="AD95">
        <v>0</v>
      </c>
      <c r="AE95">
        <v>0</v>
      </c>
      <c r="AF95">
        <v>2</v>
      </c>
      <c r="AG95">
        <v>29</v>
      </c>
      <c r="AH95" t="s">
        <v>1</v>
      </c>
    </row>
    <row r="96" spans="1:34" x14ac:dyDescent="0.2">
      <c r="A96">
        <v>2000</v>
      </c>
      <c r="B96" t="s">
        <v>1</v>
      </c>
      <c r="C96" t="s">
        <v>210</v>
      </c>
      <c r="D96">
        <v>4</v>
      </c>
      <c r="E96">
        <v>12</v>
      </c>
      <c r="W96">
        <v>0</v>
      </c>
      <c r="X96">
        <v>0.39299242424242425</v>
      </c>
      <c r="Y96">
        <v>30</v>
      </c>
      <c r="Z96">
        <v>0</v>
      </c>
      <c r="AA96">
        <v>0.66666666666666663</v>
      </c>
      <c r="AB96">
        <v>4</v>
      </c>
      <c r="AC96">
        <v>0.17142857142857143</v>
      </c>
      <c r="AD96">
        <v>0</v>
      </c>
      <c r="AE96">
        <v>0</v>
      </c>
      <c r="AF96">
        <v>2</v>
      </c>
      <c r="AG96">
        <v>29</v>
      </c>
      <c r="AH96" t="s">
        <v>1</v>
      </c>
    </row>
    <row r="97" spans="1:34" x14ac:dyDescent="0.2">
      <c r="A97">
        <v>2001</v>
      </c>
      <c r="B97" t="s">
        <v>1</v>
      </c>
      <c r="C97" t="s">
        <v>210</v>
      </c>
      <c r="D97">
        <v>7</v>
      </c>
      <c r="E97">
        <v>9</v>
      </c>
      <c r="W97">
        <v>0</v>
      </c>
      <c r="X97">
        <v>0.39430147058823528</v>
      </c>
      <c r="Y97">
        <v>30</v>
      </c>
      <c r="Z97">
        <v>0</v>
      </c>
      <c r="AA97">
        <v>0.66666666666666663</v>
      </c>
      <c r="AB97">
        <v>4</v>
      </c>
      <c r="AC97">
        <v>0.16666666666666666</v>
      </c>
      <c r="AD97">
        <v>0</v>
      </c>
      <c r="AE97">
        <v>0</v>
      </c>
      <c r="AF97">
        <v>2</v>
      </c>
      <c r="AG97">
        <v>29</v>
      </c>
      <c r="AH97" t="s">
        <v>1</v>
      </c>
    </row>
    <row r="98" spans="1:34" x14ac:dyDescent="0.2">
      <c r="A98">
        <v>2002</v>
      </c>
      <c r="B98" t="s">
        <v>1</v>
      </c>
      <c r="C98" t="s">
        <v>210</v>
      </c>
      <c r="D98">
        <v>9</v>
      </c>
      <c r="E98">
        <v>6</v>
      </c>
      <c r="F98">
        <v>1</v>
      </c>
      <c r="G98">
        <v>1</v>
      </c>
      <c r="I98">
        <v>1</v>
      </c>
      <c r="J98">
        <v>1</v>
      </c>
      <c r="K98">
        <v>1</v>
      </c>
      <c r="O98">
        <v>2</v>
      </c>
      <c r="W98">
        <v>3</v>
      </c>
      <c r="X98">
        <v>0.4</v>
      </c>
      <c r="Y98">
        <v>30</v>
      </c>
      <c r="Z98">
        <v>0</v>
      </c>
      <c r="AA98">
        <v>0.7142857142857143</v>
      </c>
      <c r="AB98">
        <v>4</v>
      </c>
      <c r="AC98">
        <v>0.1891891891891892</v>
      </c>
      <c r="AD98">
        <v>0</v>
      </c>
      <c r="AE98">
        <v>0</v>
      </c>
      <c r="AF98">
        <v>2</v>
      </c>
      <c r="AG98">
        <v>32</v>
      </c>
      <c r="AH98" t="s">
        <v>1</v>
      </c>
    </row>
    <row r="99" spans="1:34" x14ac:dyDescent="0.2">
      <c r="A99">
        <v>2003</v>
      </c>
      <c r="B99" t="s">
        <v>1</v>
      </c>
      <c r="C99" t="s">
        <v>210</v>
      </c>
      <c r="D99">
        <v>5</v>
      </c>
      <c r="E99">
        <v>11</v>
      </c>
      <c r="W99">
        <v>0</v>
      </c>
      <c r="X99">
        <v>0.39756944444444442</v>
      </c>
      <c r="Y99">
        <v>30</v>
      </c>
      <c r="Z99">
        <v>0</v>
      </c>
      <c r="AA99">
        <v>0.7142857142857143</v>
      </c>
      <c r="AB99">
        <v>4</v>
      </c>
      <c r="AC99">
        <v>0.18421052631578946</v>
      </c>
      <c r="AD99">
        <v>0</v>
      </c>
      <c r="AE99">
        <v>0</v>
      </c>
      <c r="AF99">
        <v>2</v>
      </c>
      <c r="AG99">
        <v>32</v>
      </c>
      <c r="AH99" t="s">
        <v>1</v>
      </c>
    </row>
    <row r="100" spans="1:34" x14ac:dyDescent="0.2">
      <c r="A100">
        <v>2004</v>
      </c>
      <c r="B100" t="s">
        <v>1</v>
      </c>
      <c r="C100" t="s">
        <v>210</v>
      </c>
      <c r="D100">
        <v>11</v>
      </c>
      <c r="E100">
        <v>5</v>
      </c>
      <c r="G100">
        <v>1</v>
      </c>
      <c r="H100">
        <v>1</v>
      </c>
      <c r="I100">
        <v>1</v>
      </c>
      <c r="J100">
        <v>1</v>
      </c>
      <c r="K100">
        <v>1</v>
      </c>
      <c r="L100">
        <v>1</v>
      </c>
      <c r="O100">
        <v>3</v>
      </c>
      <c r="W100">
        <v>8</v>
      </c>
      <c r="X100">
        <v>0.40540540540540543</v>
      </c>
      <c r="Y100">
        <v>30</v>
      </c>
      <c r="Z100">
        <v>0</v>
      </c>
      <c r="AA100">
        <v>0.75</v>
      </c>
      <c r="AB100">
        <v>6</v>
      </c>
      <c r="AC100">
        <v>0.20512820512820512</v>
      </c>
      <c r="AD100">
        <v>1</v>
      </c>
      <c r="AE100">
        <v>0</v>
      </c>
      <c r="AF100">
        <v>2.125</v>
      </c>
      <c r="AG100">
        <v>40</v>
      </c>
      <c r="AH100" t="s">
        <v>1</v>
      </c>
    </row>
    <row r="101" spans="1:34" x14ac:dyDescent="0.2">
      <c r="A101">
        <v>2005</v>
      </c>
      <c r="B101" t="s">
        <v>1</v>
      </c>
      <c r="C101" t="s">
        <v>210</v>
      </c>
      <c r="D101">
        <v>8</v>
      </c>
      <c r="E101">
        <v>8</v>
      </c>
      <c r="W101">
        <v>0</v>
      </c>
      <c r="X101">
        <v>0.40789473684210525</v>
      </c>
      <c r="Y101">
        <v>29</v>
      </c>
      <c r="Z101">
        <v>0</v>
      </c>
      <c r="AA101">
        <v>0.75</v>
      </c>
      <c r="AB101">
        <v>6</v>
      </c>
      <c r="AC101">
        <v>0.2</v>
      </c>
      <c r="AD101">
        <v>1</v>
      </c>
      <c r="AE101">
        <v>0</v>
      </c>
      <c r="AF101">
        <v>2.125</v>
      </c>
      <c r="AG101">
        <v>40</v>
      </c>
      <c r="AH101" t="s">
        <v>1</v>
      </c>
    </row>
    <row r="102" spans="1:34" x14ac:dyDescent="0.2">
      <c r="A102">
        <v>2006</v>
      </c>
      <c r="B102" t="s">
        <v>1</v>
      </c>
      <c r="C102" t="s">
        <v>210</v>
      </c>
      <c r="D102">
        <v>7</v>
      </c>
      <c r="E102">
        <v>9</v>
      </c>
      <c r="W102">
        <v>0</v>
      </c>
      <c r="X102">
        <v>0.40865384615384615</v>
      </c>
      <c r="Y102">
        <v>30</v>
      </c>
      <c r="Z102">
        <v>0</v>
      </c>
      <c r="AA102">
        <v>0.75</v>
      </c>
      <c r="AB102">
        <v>6</v>
      </c>
      <c r="AC102">
        <v>0.1951219512195122</v>
      </c>
      <c r="AD102">
        <v>0</v>
      </c>
      <c r="AE102">
        <v>0</v>
      </c>
      <c r="AF102">
        <v>2.125</v>
      </c>
      <c r="AG102">
        <v>40</v>
      </c>
      <c r="AH102" t="s">
        <v>1</v>
      </c>
    </row>
    <row r="103" spans="1:34" x14ac:dyDescent="0.2">
      <c r="A103">
        <v>2007</v>
      </c>
      <c r="B103" t="s">
        <v>1</v>
      </c>
      <c r="C103" t="s">
        <v>210</v>
      </c>
      <c r="D103">
        <v>4</v>
      </c>
      <c r="E103">
        <v>12</v>
      </c>
      <c r="W103">
        <v>0</v>
      </c>
      <c r="X103">
        <v>0.40468749999999998</v>
      </c>
      <c r="Y103">
        <v>30</v>
      </c>
      <c r="Z103">
        <v>0</v>
      </c>
      <c r="AA103">
        <v>0.75</v>
      </c>
      <c r="AB103">
        <v>6</v>
      </c>
      <c r="AC103">
        <v>0.19047619047619047</v>
      </c>
      <c r="AD103">
        <v>0</v>
      </c>
      <c r="AE103">
        <v>0</v>
      </c>
      <c r="AF103">
        <v>2.125</v>
      </c>
      <c r="AG103">
        <v>40</v>
      </c>
      <c r="AH103" t="s">
        <v>1</v>
      </c>
    </row>
    <row r="104" spans="1:34" x14ac:dyDescent="0.2">
      <c r="A104">
        <v>2008</v>
      </c>
      <c r="B104" t="s">
        <v>1</v>
      </c>
      <c r="C104" t="s">
        <v>210</v>
      </c>
      <c r="D104">
        <v>11</v>
      </c>
      <c r="E104">
        <v>5</v>
      </c>
      <c r="G104">
        <v>1</v>
      </c>
      <c r="I104">
        <v>0</v>
      </c>
      <c r="J104">
        <v>1</v>
      </c>
      <c r="O104">
        <v>1</v>
      </c>
      <c r="S104">
        <v>1</v>
      </c>
      <c r="U104">
        <v>1</v>
      </c>
      <c r="W104">
        <v>1</v>
      </c>
      <c r="X104">
        <v>0.41158536585365851</v>
      </c>
      <c r="Y104">
        <v>30</v>
      </c>
      <c r="Z104">
        <v>0</v>
      </c>
      <c r="AA104">
        <v>0.66666666666666663</v>
      </c>
      <c r="AB104">
        <v>4</v>
      </c>
      <c r="AC104">
        <v>0.20930232558139536</v>
      </c>
      <c r="AD104">
        <v>1</v>
      </c>
      <c r="AE104">
        <v>0</v>
      </c>
      <c r="AF104">
        <v>2</v>
      </c>
      <c r="AG104">
        <v>41</v>
      </c>
      <c r="AH104" t="s">
        <v>1</v>
      </c>
    </row>
    <row r="105" spans="1:34" x14ac:dyDescent="0.2">
      <c r="A105">
        <v>2009</v>
      </c>
      <c r="B105" t="s">
        <v>1</v>
      </c>
      <c r="C105" t="s">
        <v>210</v>
      </c>
      <c r="D105">
        <v>9</v>
      </c>
      <c r="E105">
        <v>7</v>
      </c>
      <c r="W105">
        <v>0</v>
      </c>
      <c r="X105">
        <v>0.41517857142857145</v>
      </c>
      <c r="Y105">
        <v>29</v>
      </c>
      <c r="Z105">
        <v>0</v>
      </c>
      <c r="AA105">
        <v>0.66666666666666663</v>
      </c>
      <c r="AB105">
        <v>4</v>
      </c>
      <c r="AC105">
        <v>0.20454545454545456</v>
      </c>
      <c r="AD105">
        <v>1</v>
      </c>
      <c r="AE105">
        <v>0</v>
      </c>
      <c r="AF105">
        <v>2</v>
      </c>
      <c r="AG105">
        <v>41</v>
      </c>
      <c r="AH105" t="s">
        <v>1</v>
      </c>
    </row>
    <row r="106" spans="1:34" x14ac:dyDescent="0.2">
      <c r="A106">
        <v>2010</v>
      </c>
      <c r="B106" t="s">
        <v>1</v>
      </c>
      <c r="C106" t="s">
        <v>210</v>
      </c>
      <c r="D106">
        <v>13</v>
      </c>
      <c r="E106">
        <v>3</v>
      </c>
      <c r="G106">
        <v>1</v>
      </c>
      <c r="H106">
        <v>1</v>
      </c>
      <c r="I106">
        <v>0</v>
      </c>
      <c r="J106">
        <v>1</v>
      </c>
      <c r="K106">
        <v>1</v>
      </c>
      <c r="O106">
        <v>2</v>
      </c>
      <c r="W106">
        <v>4</v>
      </c>
      <c r="X106">
        <v>0.42441860465116277</v>
      </c>
      <c r="Y106">
        <v>28</v>
      </c>
      <c r="Z106">
        <v>0</v>
      </c>
      <c r="AA106">
        <v>0.6</v>
      </c>
      <c r="AB106">
        <v>4</v>
      </c>
      <c r="AC106">
        <v>0.22222222222222221</v>
      </c>
      <c r="AD106">
        <v>1</v>
      </c>
      <c r="AE106">
        <v>0</v>
      </c>
      <c r="AF106">
        <v>2</v>
      </c>
      <c r="AG106">
        <v>45</v>
      </c>
      <c r="AH106" t="s">
        <v>1</v>
      </c>
    </row>
    <row r="107" spans="1:34" x14ac:dyDescent="0.2">
      <c r="A107">
        <v>2011</v>
      </c>
      <c r="B107" t="s">
        <v>1</v>
      </c>
      <c r="C107" t="s">
        <v>210</v>
      </c>
      <c r="D107">
        <v>10</v>
      </c>
      <c r="E107">
        <v>6</v>
      </c>
      <c r="G107">
        <v>1</v>
      </c>
      <c r="I107">
        <v>0</v>
      </c>
      <c r="J107">
        <v>1</v>
      </c>
      <c r="O107">
        <v>1</v>
      </c>
      <c r="W107">
        <v>1</v>
      </c>
      <c r="X107">
        <v>0.42897727272727271</v>
      </c>
      <c r="Y107">
        <v>28</v>
      </c>
      <c r="Z107">
        <v>0</v>
      </c>
      <c r="AA107">
        <v>0.54545454545454541</v>
      </c>
      <c r="AB107">
        <v>3</v>
      </c>
      <c r="AC107">
        <v>0.2391304347826087</v>
      </c>
      <c r="AD107">
        <v>1</v>
      </c>
      <c r="AE107">
        <v>0</v>
      </c>
      <c r="AF107">
        <v>1.9090909090909092</v>
      </c>
      <c r="AG107">
        <v>46</v>
      </c>
      <c r="AH107" t="s">
        <v>1</v>
      </c>
    </row>
    <row r="108" spans="1:34" x14ac:dyDescent="0.2">
      <c r="A108">
        <v>2012</v>
      </c>
      <c r="B108" t="s">
        <v>1</v>
      </c>
      <c r="C108" t="s">
        <v>210</v>
      </c>
      <c r="D108">
        <v>13</v>
      </c>
      <c r="E108">
        <v>3</v>
      </c>
      <c r="G108">
        <v>1</v>
      </c>
      <c r="H108">
        <v>1</v>
      </c>
      <c r="I108">
        <v>1</v>
      </c>
      <c r="J108">
        <v>1</v>
      </c>
      <c r="K108">
        <v>1</v>
      </c>
      <c r="L108">
        <v>1</v>
      </c>
      <c r="O108">
        <v>3</v>
      </c>
      <c r="W108">
        <v>8</v>
      </c>
      <c r="X108">
        <v>0.4375</v>
      </c>
      <c r="Y108">
        <v>27</v>
      </c>
      <c r="Z108">
        <v>0</v>
      </c>
      <c r="AA108">
        <v>0.58333333333333337</v>
      </c>
      <c r="AB108">
        <v>3</v>
      </c>
      <c r="AC108">
        <v>0.25531914893617019</v>
      </c>
      <c r="AD108">
        <v>3</v>
      </c>
      <c r="AE108">
        <v>0</v>
      </c>
      <c r="AF108">
        <v>2</v>
      </c>
      <c r="AG108">
        <v>54</v>
      </c>
      <c r="AH108" t="s">
        <v>1</v>
      </c>
    </row>
    <row r="109" spans="1:34" x14ac:dyDescent="0.2">
      <c r="A109">
        <v>2013</v>
      </c>
      <c r="B109" t="s">
        <v>1</v>
      </c>
      <c r="C109" t="s">
        <v>210</v>
      </c>
      <c r="D109">
        <v>4</v>
      </c>
      <c r="E109">
        <v>12</v>
      </c>
      <c r="W109">
        <v>0</v>
      </c>
      <c r="X109">
        <v>0.43342391304347827</v>
      </c>
      <c r="Y109">
        <v>28</v>
      </c>
      <c r="Z109">
        <v>0</v>
      </c>
      <c r="AA109">
        <v>0.58333333333333337</v>
      </c>
      <c r="AB109">
        <v>3</v>
      </c>
      <c r="AC109">
        <v>0.25</v>
      </c>
      <c r="AD109">
        <v>3</v>
      </c>
      <c r="AE109">
        <v>0</v>
      </c>
      <c r="AF109">
        <v>2</v>
      </c>
      <c r="AG109">
        <v>54</v>
      </c>
      <c r="AH109" t="s">
        <v>1</v>
      </c>
    </row>
    <row r="110" spans="1:34" x14ac:dyDescent="0.2">
      <c r="A110">
        <v>2014</v>
      </c>
      <c r="B110" t="s">
        <v>1</v>
      </c>
      <c r="C110" t="s">
        <v>210</v>
      </c>
      <c r="D110">
        <v>6</v>
      </c>
      <c r="E110">
        <v>10</v>
      </c>
      <c r="W110">
        <v>0</v>
      </c>
      <c r="X110">
        <v>0.43218085106382981</v>
      </c>
      <c r="Y110">
        <v>28</v>
      </c>
      <c r="Z110">
        <v>0</v>
      </c>
      <c r="AA110">
        <v>0.58333333333333337</v>
      </c>
      <c r="AB110">
        <v>3</v>
      </c>
      <c r="AC110">
        <v>0.24489795918367346</v>
      </c>
      <c r="AD110">
        <v>1</v>
      </c>
      <c r="AE110">
        <v>0</v>
      </c>
      <c r="AF110">
        <v>2</v>
      </c>
      <c r="AG110">
        <v>54</v>
      </c>
      <c r="AH110" t="s">
        <v>1</v>
      </c>
    </row>
    <row r="111" spans="1:34" x14ac:dyDescent="0.2">
      <c r="A111">
        <v>2015</v>
      </c>
      <c r="B111" t="s">
        <v>1</v>
      </c>
      <c r="C111" t="s">
        <v>210</v>
      </c>
      <c r="D111">
        <v>8</v>
      </c>
      <c r="E111">
        <v>8</v>
      </c>
      <c r="W111">
        <v>0</v>
      </c>
      <c r="X111">
        <v>0.43359375</v>
      </c>
      <c r="Y111">
        <v>29</v>
      </c>
      <c r="Z111">
        <v>0</v>
      </c>
      <c r="AA111">
        <v>0.58333333333333337</v>
      </c>
      <c r="AB111">
        <v>3</v>
      </c>
      <c r="AC111">
        <v>0.24</v>
      </c>
      <c r="AD111">
        <v>1</v>
      </c>
      <c r="AE111">
        <v>0</v>
      </c>
      <c r="AF111">
        <v>2</v>
      </c>
      <c r="AG111">
        <v>54</v>
      </c>
      <c r="AH111" t="s">
        <v>1</v>
      </c>
    </row>
    <row r="112" spans="1:34" x14ac:dyDescent="0.2">
      <c r="A112">
        <v>2016</v>
      </c>
      <c r="B112" t="s">
        <v>1</v>
      </c>
      <c r="C112" t="s">
        <v>210</v>
      </c>
      <c r="D112">
        <v>11</v>
      </c>
      <c r="E112">
        <v>5</v>
      </c>
      <c r="G112">
        <v>1</v>
      </c>
      <c r="H112">
        <v>1</v>
      </c>
      <c r="I112">
        <v>2</v>
      </c>
      <c r="J112">
        <v>1</v>
      </c>
      <c r="K112">
        <v>1</v>
      </c>
      <c r="L112">
        <v>1</v>
      </c>
      <c r="M112">
        <v>1</v>
      </c>
      <c r="O112">
        <v>4</v>
      </c>
      <c r="P112">
        <v>1</v>
      </c>
      <c r="Q112">
        <v>1</v>
      </c>
      <c r="W112">
        <v>21</v>
      </c>
      <c r="X112">
        <v>0.43877551020408162</v>
      </c>
      <c r="Y112">
        <v>29</v>
      </c>
      <c r="Z112">
        <v>0</v>
      </c>
      <c r="AA112">
        <v>0.69230769230769229</v>
      </c>
      <c r="AB112">
        <v>4</v>
      </c>
      <c r="AC112">
        <v>0.25490196078431371</v>
      </c>
      <c r="AD112">
        <v>3</v>
      </c>
      <c r="AE112">
        <v>0</v>
      </c>
      <c r="AF112">
        <v>2.1538461538461537</v>
      </c>
      <c r="AG112">
        <v>75</v>
      </c>
      <c r="AH112" t="s">
        <v>1</v>
      </c>
    </row>
    <row r="113" spans="1:34" x14ac:dyDescent="0.2">
      <c r="A113">
        <v>2017</v>
      </c>
      <c r="B113" t="s">
        <v>1</v>
      </c>
      <c r="C113" t="s">
        <v>210</v>
      </c>
      <c r="D113">
        <v>10</v>
      </c>
      <c r="E113">
        <v>6</v>
      </c>
      <c r="G113">
        <v>1</v>
      </c>
      <c r="I113">
        <v>1</v>
      </c>
      <c r="J113">
        <v>1</v>
      </c>
      <c r="K113">
        <v>1</v>
      </c>
      <c r="O113">
        <v>2</v>
      </c>
      <c r="W113">
        <v>3</v>
      </c>
      <c r="X113">
        <v>0.4425</v>
      </c>
      <c r="Y113">
        <v>27</v>
      </c>
      <c r="Z113">
        <v>0</v>
      </c>
      <c r="AA113">
        <v>0.7142857142857143</v>
      </c>
      <c r="AB113">
        <v>4</v>
      </c>
      <c r="AC113">
        <v>0.26923076923076922</v>
      </c>
      <c r="AD113">
        <v>3</v>
      </c>
      <c r="AE113">
        <v>0</v>
      </c>
      <c r="AF113">
        <v>2.1428571428571428</v>
      </c>
      <c r="AG113">
        <v>78</v>
      </c>
      <c r="AH113" t="s">
        <v>1</v>
      </c>
    </row>
    <row r="114" spans="1:34" x14ac:dyDescent="0.2">
      <c r="A114">
        <v>2018</v>
      </c>
      <c r="B114" t="s">
        <v>1</v>
      </c>
      <c r="C114" t="s">
        <v>210</v>
      </c>
      <c r="D114">
        <v>7</v>
      </c>
      <c r="E114">
        <v>9</v>
      </c>
      <c r="W114">
        <v>0</v>
      </c>
      <c r="X114">
        <v>0.44240196078431371</v>
      </c>
      <c r="Y114">
        <v>28</v>
      </c>
      <c r="Z114">
        <v>0</v>
      </c>
      <c r="AA114">
        <v>0.7142857142857143</v>
      </c>
      <c r="AB114">
        <v>4</v>
      </c>
      <c r="AC114">
        <v>0.26415094339622641</v>
      </c>
      <c r="AD114">
        <v>3</v>
      </c>
      <c r="AE114">
        <v>0</v>
      </c>
      <c r="AF114">
        <v>2.1428571428571428</v>
      </c>
      <c r="AG114">
        <v>78</v>
      </c>
      <c r="AH114" t="s">
        <v>1</v>
      </c>
    </row>
    <row r="115" spans="1:34" x14ac:dyDescent="0.2">
      <c r="A115">
        <v>2019</v>
      </c>
      <c r="B115" t="s">
        <v>1</v>
      </c>
      <c r="C115" t="s">
        <v>210</v>
      </c>
      <c r="D115">
        <v>7</v>
      </c>
      <c r="E115">
        <v>9</v>
      </c>
      <c r="W115">
        <v>0</v>
      </c>
      <c r="X115">
        <v>0.44230769230769229</v>
      </c>
      <c r="Y115">
        <v>27</v>
      </c>
      <c r="Z115">
        <v>0</v>
      </c>
      <c r="AA115">
        <v>0.7142857142857143</v>
      </c>
      <c r="AB115">
        <v>4</v>
      </c>
      <c r="AC115">
        <v>0.25925925925925924</v>
      </c>
      <c r="AD115">
        <v>3</v>
      </c>
      <c r="AE115">
        <v>0</v>
      </c>
      <c r="AF115">
        <v>2.1428571428571428</v>
      </c>
      <c r="AG115">
        <v>78</v>
      </c>
      <c r="AH115" t="s">
        <v>1</v>
      </c>
    </row>
    <row r="116" spans="1:34" x14ac:dyDescent="0.2">
      <c r="A116">
        <v>2020</v>
      </c>
      <c r="B116" t="s">
        <v>1</v>
      </c>
      <c r="C116" t="s">
        <v>210</v>
      </c>
      <c r="D116">
        <v>4</v>
      </c>
      <c r="E116">
        <v>12</v>
      </c>
      <c r="W116">
        <v>0</v>
      </c>
      <c r="X116">
        <v>0.43867924528301888</v>
      </c>
      <c r="Y116">
        <v>27</v>
      </c>
      <c r="Z116">
        <v>0</v>
      </c>
      <c r="AA116">
        <v>0.7142857142857143</v>
      </c>
      <c r="AB116">
        <v>4</v>
      </c>
      <c r="AC116">
        <v>0.25454545454545452</v>
      </c>
      <c r="AD116">
        <v>3</v>
      </c>
      <c r="AE116">
        <v>0</v>
      </c>
      <c r="AF116">
        <v>2.1428571428571428</v>
      </c>
      <c r="AG116">
        <v>78</v>
      </c>
      <c r="AH116" t="s">
        <v>1</v>
      </c>
    </row>
    <row r="117" spans="1:34" x14ac:dyDescent="0.2">
      <c r="A117">
        <v>2021</v>
      </c>
      <c r="B117" t="s">
        <v>1</v>
      </c>
      <c r="C117" t="s">
        <v>210</v>
      </c>
      <c r="D117">
        <v>7</v>
      </c>
      <c r="E117">
        <v>10</v>
      </c>
      <c r="W117">
        <v>0</v>
      </c>
      <c r="X117">
        <v>0.43815028901734104</v>
      </c>
      <c r="Y117">
        <v>26</v>
      </c>
      <c r="Z117">
        <v>0</v>
      </c>
      <c r="AA117">
        <v>0.7142857142857143</v>
      </c>
      <c r="AB117">
        <v>4</v>
      </c>
      <c r="AC117">
        <v>0.25</v>
      </c>
      <c r="AD117">
        <v>3</v>
      </c>
      <c r="AE117">
        <v>0</v>
      </c>
      <c r="AF117">
        <v>2.1428571428571428</v>
      </c>
      <c r="AG117">
        <v>78</v>
      </c>
      <c r="AH117" t="s">
        <v>1</v>
      </c>
    </row>
    <row r="118" spans="1:34" x14ac:dyDescent="0.2">
      <c r="A118">
        <v>2022</v>
      </c>
      <c r="B118" t="s">
        <v>1</v>
      </c>
      <c r="C118" t="s">
        <v>210</v>
      </c>
      <c r="D118">
        <v>7</v>
      </c>
      <c r="E118">
        <v>10</v>
      </c>
      <c r="W118">
        <v>0</v>
      </c>
      <c r="X118">
        <v>0.43764172335600909</v>
      </c>
      <c r="Y118">
        <v>26</v>
      </c>
      <c r="Z118">
        <v>0</v>
      </c>
      <c r="AA118">
        <v>0.7142857142857143</v>
      </c>
      <c r="AB118">
        <v>4</v>
      </c>
      <c r="AC118">
        <v>0.24561403508771928</v>
      </c>
      <c r="AD118">
        <v>1</v>
      </c>
      <c r="AE118">
        <v>0</v>
      </c>
      <c r="AF118">
        <v>2.1428571428571428</v>
      </c>
      <c r="AG118">
        <v>78</v>
      </c>
      <c r="AH118" t="s">
        <v>1</v>
      </c>
    </row>
    <row r="119" spans="1:34" x14ac:dyDescent="0.2">
      <c r="A119">
        <v>2023</v>
      </c>
      <c r="B119" t="s">
        <v>1</v>
      </c>
      <c r="C119" t="s">
        <v>210</v>
      </c>
      <c r="D119">
        <v>7</v>
      </c>
      <c r="E119">
        <v>10</v>
      </c>
      <c r="W119">
        <v>0</v>
      </c>
      <c r="X119">
        <v>0.43715239154616242</v>
      </c>
      <c r="Y119">
        <v>27</v>
      </c>
      <c r="Z119">
        <v>0</v>
      </c>
      <c r="AA119">
        <v>0.7142857142857143</v>
      </c>
      <c r="AB119">
        <v>4</v>
      </c>
      <c r="AC119">
        <v>0.2413793103448276</v>
      </c>
      <c r="AD119">
        <v>1</v>
      </c>
      <c r="AE119">
        <v>0</v>
      </c>
      <c r="AF119">
        <v>2.1428571428571428</v>
      </c>
      <c r="AG119">
        <v>78</v>
      </c>
      <c r="AH119" t="s">
        <v>1</v>
      </c>
    </row>
    <row r="120" spans="1:34" x14ac:dyDescent="0.2">
      <c r="A120">
        <v>2024</v>
      </c>
      <c r="B120" t="s">
        <v>1</v>
      </c>
      <c r="C120" t="s">
        <v>210</v>
      </c>
      <c r="D120">
        <v>8</v>
      </c>
      <c r="E120">
        <v>9</v>
      </c>
      <c r="W120">
        <v>0</v>
      </c>
      <c r="X120">
        <v>0.43777292576419213</v>
      </c>
      <c r="Y120">
        <v>26</v>
      </c>
      <c r="Z120">
        <v>0</v>
      </c>
      <c r="AA120">
        <v>0.7142857142857143</v>
      </c>
      <c r="AB120">
        <v>4</v>
      </c>
      <c r="AC120">
        <v>0.23728813559322035</v>
      </c>
      <c r="AD120">
        <v>1</v>
      </c>
      <c r="AE120">
        <v>0</v>
      </c>
      <c r="AF120">
        <v>2.1428571428571428</v>
      </c>
      <c r="AG120">
        <v>78</v>
      </c>
      <c r="AH120" t="s">
        <v>1</v>
      </c>
    </row>
    <row r="121" spans="1:34" x14ac:dyDescent="0.2">
      <c r="A121">
        <v>2025</v>
      </c>
      <c r="B121" t="s">
        <v>1</v>
      </c>
      <c r="C121" t="s">
        <v>210</v>
      </c>
      <c r="D121">
        <v>8</v>
      </c>
      <c r="E121">
        <v>9</v>
      </c>
      <c r="W121">
        <v>0</v>
      </c>
      <c r="X121">
        <v>0.43837084673097537</v>
      </c>
      <c r="Y121">
        <v>26</v>
      </c>
      <c r="Z121">
        <v>0</v>
      </c>
      <c r="AA121">
        <v>0.7142857142857143</v>
      </c>
      <c r="AB121">
        <v>4</v>
      </c>
      <c r="AC121">
        <v>0.23333333333333334</v>
      </c>
      <c r="AD121">
        <v>1</v>
      </c>
      <c r="AE121">
        <v>0</v>
      </c>
      <c r="AF121">
        <v>2.1428571428571428</v>
      </c>
      <c r="AG121">
        <v>78</v>
      </c>
      <c r="AH121" t="s">
        <v>1</v>
      </c>
    </row>
    <row r="122" spans="1:34" x14ac:dyDescent="0.2">
      <c r="A122">
        <v>1996</v>
      </c>
      <c r="B122" t="s">
        <v>2</v>
      </c>
      <c r="C122" t="s">
        <v>211</v>
      </c>
      <c r="D122">
        <v>4</v>
      </c>
      <c r="E122">
        <v>12</v>
      </c>
      <c r="W122">
        <v>0</v>
      </c>
      <c r="X122">
        <v>0.25</v>
      </c>
      <c r="Y122">
        <v>31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35.984853479853484</v>
      </c>
      <c r="AF122">
        <v>0</v>
      </c>
      <c r="AG122">
        <v>35.984853479853484</v>
      </c>
      <c r="AH122" t="s">
        <v>2</v>
      </c>
    </row>
    <row r="123" spans="1:34" x14ac:dyDescent="0.2">
      <c r="A123">
        <v>1997</v>
      </c>
      <c r="B123" t="s">
        <v>2</v>
      </c>
      <c r="C123" t="s">
        <v>211</v>
      </c>
      <c r="D123">
        <v>6</v>
      </c>
      <c r="E123">
        <v>9</v>
      </c>
      <c r="F123">
        <v>1</v>
      </c>
      <c r="T123">
        <v>1</v>
      </c>
      <c r="W123">
        <v>0</v>
      </c>
      <c r="X123">
        <v>0.328125</v>
      </c>
      <c r="Y123">
        <v>30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35.984853479853484</v>
      </c>
      <c r="AH123" t="s">
        <v>2</v>
      </c>
    </row>
    <row r="124" spans="1:34" x14ac:dyDescent="0.2">
      <c r="A124">
        <v>1998</v>
      </c>
      <c r="B124" t="s">
        <v>2</v>
      </c>
      <c r="C124" t="s">
        <v>211</v>
      </c>
      <c r="D124">
        <v>6</v>
      </c>
      <c r="E124">
        <v>10</v>
      </c>
      <c r="W124">
        <v>0</v>
      </c>
      <c r="X124">
        <v>0.34375</v>
      </c>
      <c r="Y124">
        <v>30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35.984853479853484</v>
      </c>
      <c r="AH124" t="s">
        <v>2</v>
      </c>
    </row>
    <row r="125" spans="1:34" x14ac:dyDescent="0.2">
      <c r="A125">
        <v>1999</v>
      </c>
      <c r="B125" t="s">
        <v>2</v>
      </c>
      <c r="C125" t="s">
        <v>211</v>
      </c>
      <c r="D125">
        <v>8</v>
      </c>
      <c r="E125">
        <v>8</v>
      </c>
      <c r="W125">
        <v>0</v>
      </c>
      <c r="X125">
        <v>0.3828125</v>
      </c>
      <c r="Y125">
        <v>30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35.984853479853484</v>
      </c>
      <c r="AH125" t="s">
        <v>2</v>
      </c>
    </row>
    <row r="126" spans="1:34" x14ac:dyDescent="0.2">
      <c r="A126">
        <v>2000</v>
      </c>
      <c r="B126" t="s">
        <v>2</v>
      </c>
      <c r="C126" t="s">
        <v>211</v>
      </c>
      <c r="D126">
        <v>12</v>
      </c>
      <c r="E126">
        <v>4</v>
      </c>
      <c r="G126">
        <v>1</v>
      </c>
      <c r="I126">
        <v>4</v>
      </c>
      <c r="J126">
        <v>0</v>
      </c>
      <c r="K126">
        <v>1</v>
      </c>
      <c r="L126">
        <v>1</v>
      </c>
      <c r="M126">
        <v>1</v>
      </c>
      <c r="N126">
        <v>1</v>
      </c>
      <c r="O126">
        <v>4</v>
      </c>
      <c r="R126">
        <v>1</v>
      </c>
      <c r="W126">
        <v>40</v>
      </c>
      <c r="X126">
        <v>0.45624999999999999</v>
      </c>
      <c r="Y126">
        <v>23</v>
      </c>
      <c r="Z126">
        <v>0</v>
      </c>
      <c r="AA126">
        <v>4</v>
      </c>
      <c r="AB126">
        <v>15</v>
      </c>
      <c r="AC126">
        <v>0.2</v>
      </c>
      <c r="AD126">
        <v>1</v>
      </c>
      <c r="AE126">
        <v>0</v>
      </c>
      <c r="AF126">
        <v>4</v>
      </c>
      <c r="AG126">
        <v>75.984853479853484</v>
      </c>
      <c r="AH126" t="s">
        <v>2</v>
      </c>
    </row>
    <row r="127" spans="1:34" x14ac:dyDescent="0.2">
      <c r="A127">
        <v>2001</v>
      </c>
      <c r="B127" t="s">
        <v>2</v>
      </c>
      <c r="C127" t="s">
        <v>211</v>
      </c>
      <c r="D127">
        <v>10</v>
      </c>
      <c r="E127">
        <v>6</v>
      </c>
      <c r="G127">
        <v>1</v>
      </c>
      <c r="I127">
        <v>1</v>
      </c>
      <c r="J127">
        <v>1</v>
      </c>
      <c r="K127">
        <v>1</v>
      </c>
      <c r="O127">
        <v>2</v>
      </c>
      <c r="W127">
        <v>3</v>
      </c>
      <c r="X127">
        <v>0.484375</v>
      </c>
      <c r="Y127">
        <v>15</v>
      </c>
      <c r="Z127">
        <v>0</v>
      </c>
      <c r="AA127">
        <v>2.5</v>
      </c>
      <c r="AB127">
        <v>15</v>
      </c>
      <c r="AC127">
        <v>0.33333333333333331</v>
      </c>
      <c r="AD127">
        <v>3</v>
      </c>
      <c r="AE127">
        <v>0</v>
      </c>
      <c r="AF127">
        <v>3</v>
      </c>
      <c r="AG127">
        <v>78.984853479853484</v>
      </c>
      <c r="AH127" t="s">
        <v>2</v>
      </c>
    </row>
    <row r="128" spans="1:34" x14ac:dyDescent="0.2">
      <c r="A128">
        <v>2002</v>
      </c>
      <c r="B128" t="s">
        <v>2</v>
      </c>
      <c r="C128" t="s">
        <v>211</v>
      </c>
      <c r="D128">
        <v>7</v>
      </c>
      <c r="E128">
        <v>9</v>
      </c>
      <c r="W128">
        <v>0</v>
      </c>
      <c r="X128">
        <v>0.47767857142857145</v>
      </c>
      <c r="Y128">
        <v>17</v>
      </c>
      <c r="Z128">
        <v>0</v>
      </c>
      <c r="AA128">
        <v>2.5</v>
      </c>
      <c r="AB128">
        <v>15</v>
      </c>
      <c r="AC128">
        <v>0.2857142857142857</v>
      </c>
      <c r="AD128">
        <v>3</v>
      </c>
      <c r="AE128">
        <v>0</v>
      </c>
      <c r="AF128">
        <v>3</v>
      </c>
      <c r="AG128">
        <v>78.984853479853484</v>
      </c>
      <c r="AH128" t="s">
        <v>2</v>
      </c>
    </row>
    <row r="129" spans="1:34" x14ac:dyDescent="0.2">
      <c r="A129">
        <v>2003</v>
      </c>
      <c r="B129" t="s">
        <v>2</v>
      </c>
      <c r="C129" t="s">
        <v>211</v>
      </c>
      <c r="D129">
        <v>10</v>
      </c>
      <c r="E129">
        <v>6</v>
      </c>
      <c r="G129">
        <v>1</v>
      </c>
      <c r="H129">
        <v>1</v>
      </c>
      <c r="I129">
        <v>0</v>
      </c>
      <c r="J129">
        <v>1</v>
      </c>
      <c r="O129">
        <v>1</v>
      </c>
      <c r="Q129">
        <v>1</v>
      </c>
      <c r="R129">
        <v>1</v>
      </c>
      <c r="T129">
        <v>1</v>
      </c>
      <c r="W129">
        <v>4</v>
      </c>
      <c r="X129">
        <v>0.49609375</v>
      </c>
      <c r="Y129">
        <v>14</v>
      </c>
      <c r="Z129">
        <v>0</v>
      </c>
      <c r="AA129">
        <v>1.6666666666666667</v>
      </c>
      <c r="AB129">
        <v>15</v>
      </c>
      <c r="AC129">
        <v>0.375</v>
      </c>
      <c r="AD129">
        <v>7</v>
      </c>
      <c r="AE129">
        <v>0</v>
      </c>
      <c r="AF129">
        <v>2.3333333333333335</v>
      </c>
      <c r="AG129">
        <v>82.984853479853484</v>
      </c>
      <c r="AH129" t="s">
        <v>2</v>
      </c>
    </row>
    <row r="130" spans="1:34" x14ac:dyDescent="0.2">
      <c r="A130">
        <v>2004</v>
      </c>
      <c r="B130" t="s">
        <v>2</v>
      </c>
      <c r="C130" t="s">
        <v>211</v>
      </c>
      <c r="D130">
        <v>9</v>
      </c>
      <c r="E130">
        <v>7</v>
      </c>
      <c r="R130">
        <v>1</v>
      </c>
      <c r="W130">
        <v>1</v>
      </c>
      <c r="X130">
        <v>0.50347222222222221</v>
      </c>
      <c r="Y130">
        <v>13</v>
      </c>
      <c r="Z130">
        <v>0</v>
      </c>
      <c r="AA130">
        <v>1.6666666666666667</v>
      </c>
      <c r="AB130">
        <v>15</v>
      </c>
      <c r="AC130">
        <v>0.33333333333333331</v>
      </c>
      <c r="AD130">
        <v>3</v>
      </c>
      <c r="AE130">
        <v>0</v>
      </c>
      <c r="AF130">
        <v>2.3333333333333335</v>
      </c>
      <c r="AG130">
        <v>83.984853479853484</v>
      </c>
      <c r="AH130" t="s">
        <v>2</v>
      </c>
    </row>
    <row r="131" spans="1:34" x14ac:dyDescent="0.2">
      <c r="A131">
        <v>2005</v>
      </c>
      <c r="B131" t="s">
        <v>2</v>
      </c>
      <c r="C131" t="s">
        <v>211</v>
      </c>
      <c r="D131">
        <v>6</v>
      </c>
      <c r="E131">
        <v>10</v>
      </c>
      <c r="W131">
        <v>0</v>
      </c>
      <c r="X131">
        <v>0.49062499999999998</v>
      </c>
      <c r="Y131">
        <v>15</v>
      </c>
      <c r="Z131">
        <v>0</v>
      </c>
      <c r="AA131">
        <v>1.6666666666666667</v>
      </c>
      <c r="AB131">
        <v>15</v>
      </c>
      <c r="AC131">
        <v>0.3</v>
      </c>
      <c r="AD131">
        <v>3</v>
      </c>
      <c r="AE131">
        <v>0</v>
      </c>
      <c r="AF131">
        <v>2.3333333333333335</v>
      </c>
      <c r="AG131">
        <v>83.984853479853484</v>
      </c>
      <c r="AH131" t="s">
        <v>2</v>
      </c>
    </row>
    <row r="132" spans="1:34" x14ac:dyDescent="0.2">
      <c r="A132">
        <v>2006</v>
      </c>
      <c r="B132" t="s">
        <v>2</v>
      </c>
      <c r="C132" t="s">
        <v>211</v>
      </c>
      <c r="D132">
        <v>13</v>
      </c>
      <c r="E132">
        <v>3</v>
      </c>
      <c r="G132">
        <v>1</v>
      </c>
      <c r="H132">
        <v>1</v>
      </c>
      <c r="I132">
        <v>0</v>
      </c>
      <c r="J132">
        <v>1</v>
      </c>
      <c r="K132">
        <v>1</v>
      </c>
      <c r="O132">
        <v>2</v>
      </c>
      <c r="W132">
        <v>4</v>
      </c>
      <c r="X132">
        <v>0.51988636363636365</v>
      </c>
      <c r="Y132">
        <v>12</v>
      </c>
      <c r="Z132">
        <v>0</v>
      </c>
      <c r="AA132">
        <v>1.25</v>
      </c>
      <c r="AB132">
        <v>12</v>
      </c>
      <c r="AC132">
        <v>0.36363636363636365</v>
      </c>
      <c r="AD132">
        <v>7</v>
      </c>
      <c r="AE132">
        <v>0</v>
      </c>
      <c r="AF132">
        <v>2.25</v>
      </c>
      <c r="AG132">
        <v>87.984853479853484</v>
      </c>
      <c r="AH132" t="s">
        <v>2</v>
      </c>
    </row>
    <row r="133" spans="1:34" x14ac:dyDescent="0.2">
      <c r="A133">
        <v>2007</v>
      </c>
      <c r="B133" t="s">
        <v>2</v>
      </c>
      <c r="C133" t="s">
        <v>211</v>
      </c>
      <c r="D133">
        <v>5</v>
      </c>
      <c r="E133">
        <v>11</v>
      </c>
      <c r="W133">
        <v>0</v>
      </c>
      <c r="X133">
        <v>0.50260416666666663</v>
      </c>
      <c r="Y133">
        <v>15</v>
      </c>
      <c r="Z133">
        <v>0</v>
      </c>
      <c r="AA133">
        <v>1.25</v>
      </c>
      <c r="AB133">
        <v>12</v>
      </c>
      <c r="AC133">
        <v>0.33333333333333331</v>
      </c>
      <c r="AD133">
        <v>3</v>
      </c>
      <c r="AE133">
        <v>0</v>
      </c>
      <c r="AF133">
        <v>2.25</v>
      </c>
      <c r="AG133">
        <v>87.984853479853484</v>
      </c>
      <c r="AH133" t="s">
        <v>2</v>
      </c>
    </row>
    <row r="134" spans="1:34" x14ac:dyDescent="0.2">
      <c r="A134">
        <v>2008</v>
      </c>
      <c r="B134" t="s">
        <v>2</v>
      </c>
      <c r="C134" t="s">
        <v>211</v>
      </c>
      <c r="D134">
        <v>11</v>
      </c>
      <c r="E134">
        <v>5</v>
      </c>
      <c r="G134">
        <v>1</v>
      </c>
      <c r="I134">
        <v>2</v>
      </c>
      <c r="J134">
        <v>1</v>
      </c>
      <c r="K134">
        <v>1</v>
      </c>
      <c r="L134">
        <v>1</v>
      </c>
      <c r="O134">
        <v>3</v>
      </c>
      <c r="W134">
        <v>7</v>
      </c>
      <c r="X134">
        <v>0.51682692307692313</v>
      </c>
      <c r="Y134">
        <v>12</v>
      </c>
      <c r="Z134">
        <v>0</v>
      </c>
      <c r="AA134">
        <v>1.4</v>
      </c>
      <c r="AB134">
        <v>12</v>
      </c>
      <c r="AC134">
        <v>0.38461538461538464</v>
      </c>
      <c r="AD134">
        <v>7</v>
      </c>
      <c r="AE134">
        <v>0</v>
      </c>
      <c r="AF134">
        <v>2.4</v>
      </c>
      <c r="AG134">
        <v>94.984853479853484</v>
      </c>
      <c r="AH134" t="s">
        <v>2</v>
      </c>
    </row>
    <row r="135" spans="1:34" x14ac:dyDescent="0.2">
      <c r="A135">
        <v>2009</v>
      </c>
      <c r="B135" t="s">
        <v>2</v>
      </c>
      <c r="C135" t="s">
        <v>211</v>
      </c>
      <c r="D135">
        <v>9</v>
      </c>
      <c r="E135">
        <v>7</v>
      </c>
      <c r="G135">
        <v>1</v>
      </c>
      <c r="I135">
        <v>1</v>
      </c>
      <c r="J135">
        <v>1</v>
      </c>
      <c r="K135">
        <v>1</v>
      </c>
      <c r="O135">
        <v>2</v>
      </c>
      <c r="W135">
        <v>3</v>
      </c>
      <c r="X135">
        <v>0.5200892857142857</v>
      </c>
      <c r="Y135">
        <v>13</v>
      </c>
      <c r="Z135">
        <v>0</v>
      </c>
      <c r="AA135">
        <v>1.3333333333333333</v>
      </c>
      <c r="AB135">
        <v>12</v>
      </c>
      <c r="AC135">
        <v>0.42857142857142855</v>
      </c>
      <c r="AD135">
        <v>10</v>
      </c>
      <c r="AE135">
        <v>0</v>
      </c>
      <c r="AF135">
        <v>2.3333333333333335</v>
      </c>
      <c r="AG135">
        <v>97.984853479853484</v>
      </c>
      <c r="AH135" t="s">
        <v>2</v>
      </c>
    </row>
    <row r="136" spans="1:34" x14ac:dyDescent="0.2">
      <c r="A136">
        <v>2010</v>
      </c>
      <c r="B136" t="s">
        <v>2</v>
      </c>
      <c r="C136" t="s">
        <v>211</v>
      </c>
      <c r="D136">
        <v>12</v>
      </c>
      <c r="E136">
        <v>4</v>
      </c>
      <c r="G136">
        <v>1</v>
      </c>
      <c r="I136">
        <v>1</v>
      </c>
      <c r="J136">
        <v>1</v>
      </c>
      <c r="K136">
        <v>1</v>
      </c>
      <c r="O136">
        <v>2</v>
      </c>
      <c r="W136">
        <v>3</v>
      </c>
      <c r="X136">
        <v>0.53541666666666665</v>
      </c>
      <c r="Y136">
        <v>9</v>
      </c>
      <c r="Z136">
        <v>0</v>
      </c>
      <c r="AA136">
        <v>1.2857142857142858</v>
      </c>
      <c r="AB136">
        <v>12</v>
      </c>
      <c r="AC136">
        <v>0.46666666666666667</v>
      </c>
      <c r="AD136">
        <v>12</v>
      </c>
      <c r="AE136">
        <v>0</v>
      </c>
      <c r="AF136">
        <v>2.2857142857142856</v>
      </c>
      <c r="AG136">
        <v>100.98485347985348</v>
      </c>
      <c r="AH136" t="s">
        <v>2</v>
      </c>
    </row>
    <row r="137" spans="1:34" x14ac:dyDescent="0.2">
      <c r="A137">
        <v>2011</v>
      </c>
      <c r="B137" t="s">
        <v>2</v>
      </c>
      <c r="C137" t="s">
        <v>211</v>
      </c>
      <c r="D137">
        <v>12</v>
      </c>
      <c r="E137">
        <v>4</v>
      </c>
      <c r="G137">
        <v>1</v>
      </c>
      <c r="H137">
        <v>1</v>
      </c>
      <c r="I137">
        <v>1</v>
      </c>
      <c r="J137">
        <v>1</v>
      </c>
      <c r="K137">
        <v>1</v>
      </c>
      <c r="L137">
        <v>1</v>
      </c>
      <c r="O137">
        <v>3</v>
      </c>
      <c r="R137">
        <v>1</v>
      </c>
      <c r="W137">
        <v>9</v>
      </c>
      <c r="X137">
        <v>0.548828125</v>
      </c>
      <c r="Y137">
        <v>8</v>
      </c>
      <c r="Z137">
        <v>0</v>
      </c>
      <c r="AA137">
        <v>1.25</v>
      </c>
      <c r="AB137">
        <v>12</v>
      </c>
      <c r="AC137">
        <v>0.5</v>
      </c>
      <c r="AD137">
        <v>15</v>
      </c>
      <c r="AE137">
        <v>0</v>
      </c>
      <c r="AF137">
        <v>2.375</v>
      </c>
      <c r="AG137">
        <v>109.98485347985348</v>
      </c>
      <c r="AH137" t="s">
        <v>2</v>
      </c>
    </row>
    <row r="138" spans="1:34" x14ac:dyDescent="0.2">
      <c r="A138">
        <v>2012</v>
      </c>
      <c r="B138" t="s">
        <v>2</v>
      </c>
      <c r="C138" t="s">
        <v>211</v>
      </c>
      <c r="D138">
        <v>10</v>
      </c>
      <c r="E138">
        <v>6</v>
      </c>
      <c r="G138">
        <v>1</v>
      </c>
      <c r="H138">
        <v>1</v>
      </c>
      <c r="I138">
        <v>4</v>
      </c>
      <c r="J138">
        <v>0</v>
      </c>
      <c r="K138">
        <v>1</v>
      </c>
      <c r="L138">
        <v>1</v>
      </c>
      <c r="M138">
        <v>1</v>
      </c>
      <c r="N138">
        <v>1</v>
      </c>
      <c r="O138">
        <v>4</v>
      </c>
      <c r="W138">
        <v>40</v>
      </c>
      <c r="X138">
        <v>0.5533088235294118</v>
      </c>
      <c r="Y138">
        <v>8</v>
      </c>
      <c r="Z138">
        <v>0</v>
      </c>
      <c r="AA138">
        <v>1.5555555555555556</v>
      </c>
      <c r="AB138">
        <v>15</v>
      </c>
      <c r="AC138">
        <v>0.52941176470588236</v>
      </c>
      <c r="AD138">
        <v>15</v>
      </c>
      <c r="AE138">
        <v>0</v>
      </c>
      <c r="AF138">
        <v>2.5555555555555554</v>
      </c>
      <c r="AG138">
        <v>149.98485347985348</v>
      </c>
      <c r="AH138" t="s">
        <v>2</v>
      </c>
    </row>
    <row r="139" spans="1:34" x14ac:dyDescent="0.2">
      <c r="A139">
        <v>2013</v>
      </c>
      <c r="B139" t="s">
        <v>2</v>
      </c>
      <c r="C139" t="s">
        <v>211</v>
      </c>
      <c r="D139">
        <v>8</v>
      </c>
      <c r="E139">
        <v>8</v>
      </c>
      <c r="W139">
        <v>0</v>
      </c>
      <c r="X139">
        <v>0.55034722222222221</v>
      </c>
      <c r="Y139">
        <v>8</v>
      </c>
      <c r="Z139">
        <v>0</v>
      </c>
      <c r="AA139">
        <v>1.5555555555555556</v>
      </c>
      <c r="AB139">
        <v>15</v>
      </c>
      <c r="AC139">
        <v>0.5</v>
      </c>
      <c r="AD139">
        <v>15</v>
      </c>
      <c r="AE139">
        <v>0</v>
      </c>
      <c r="AF139">
        <v>2.5555555555555554</v>
      </c>
      <c r="AG139">
        <v>149.98485347985348</v>
      </c>
      <c r="AH139" t="s">
        <v>2</v>
      </c>
    </row>
    <row r="140" spans="1:34" x14ac:dyDescent="0.2">
      <c r="A140">
        <v>2014</v>
      </c>
      <c r="B140" t="s">
        <v>2</v>
      </c>
      <c r="C140" t="s">
        <v>211</v>
      </c>
      <c r="D140">
        <v>10</v>
      </c>
      <c r="E140">
        <v>6</v>
      </c>
      <c r="G140">
        <v>1</v>
      </c>
      <c r="I140">
        <v>1</v>
      </c>
      <c r="J140">
        <v>1</v>
      </c>
      <c r="K140">
        <v>1</v>
      </c>
      <c r="O140">
        <v>2</v>
      </c>
      <c r="W140">
        <v>3</v>
      </c>
      <c r="X140">
        <v>0.55427631578947367</v>
      </c>
      <c r="Y140">
        <v>6</v>
      </c>
      <c r="Z140">
        <v>0</v>
      </c>
      <c r="AA140">
        <v>1.5</v>
      </c>
      <c r="AB140">
        <v>15</v>
      </c>
      <c r="AC140">
        <v>0.52631578947368418</v>
      </c>
      <c r="AD140">
        <v>15</v>
      </c>
      <c r="AE140">
        <v>0</v>
      </c>
      <c r="AF140">
        <v>2.5</v>
      </c>
      <c r="AG140">
        <v>152.98485347985348</v>
      </c>
      <c r="AH140" t="s">
        <v>2</v>
      </c>
    </row>
    <row r="141" spans="1:34" x14ac:dyDescent="0.2">
      <c r="A141">
        <v>2015</v>
      </c>
      <c r="B141" t="s">
        <v>2</v>
      </c>
      <c r="C141" t="s">
        <v>211</v>
      </c>
      <c r="D141">
        <v>5</v>
      </c>
      <c r="E141">
        <v>11</v>
      </c>
      <c r="W141">
        <v>0</v>
      </c>
      <c r="X141">
        <v>0.54218750000000004</v>
      </c>
      <c r="Y141">
        <v>9</v>
      </c>
      <c r="Z141">
        <v>0</v>
      </c>
      <c r="AA141">
        <v>1.5</v>
      </c>
      <c r="AB141">
        <v>15</v>
      </c>
      <c r="AC141">
        <v>0.5</v>
      </c>
      <c r="AD141">
        <v>15</v>
      </c>
      <c r="AE141">
        <v>0</v>
      </c>
      <c r="AF141">
        <v>2.5</v>
      </c>
      <c r="AG141">
        <v>152.98485347985348</v>
      </c>
      <c r="AH141" t="s">
        <v>2</v>
      </c>
    </row>
    <row r="142" spans="1:34" x14ac:dyDescent="0.2">
      <c r="A142">
        <v>2016</v>
      </c>
      <c r="B142" t="s">
        <v>2</v>
      </c>
      <c r="C142" t="s">
        <v>211</v>
      </c>
      <c r="D142">
        <v>8</v>
      </c>
      <c r="E142">
        <v>8</v>
      </c>
      <c r="W142">
        <v>0</v>
      </c>
      <c r="X142">
        <v>0.5401785714285714</v>
      </c>
      <c r="Y142">
        <v>10</v>
      </c>
      <c r="Z142">
        <v>0</v>
      </c>
      <c r="AA142">
        <v>1.5</v>
      </c>
      <c r="AB142">
        <v>15</v>
      </c>
      <c r="AC142">
        <v>0.47619047619047616</v>
      </c>
      <c r="AD142">
        <v>12</v>
      </c>
      <c r="AE142">
        <v>0</v>
      </c>
      <c r="AF142">
        <v>2.5</v>
      </c>
      <c r="AG142">
        <v>152.98485347985348</v>
      </c>
      <c r="AH142" t="s">
        <v>2</v>
      </c>
    </row>
    <row r="143" spans="1:34" x14ac:dyDescent="0.2">
      <c r="A143">
        <v>2017</v>
      </c>
      <c r="B143" t="s">
        <v>2</v>
      </c>
      <c r="C143" t="s">
        <v>211</v>
      </c>
      <c r="D143">
        <v>9</v>
      </c>
      <c r="E143">
        <v>7</v>
      </c>
      <c r="W143">
        <v>0</v>
      </c>
      <c r="X143">
        <v>0.54119318181818177</v>
      </c>
      <c r="Y143">
        <v>10</v>
      </c>
      <c r="Z143">
        <v>0</v>
      </c>
      <c r="AA143">
        <v>1.5</v>
      </c>
      <c r="AB143">
        <v>15</v>
      </c>
      <c r="AC143">
        <v>0.45454545454545453</v>
      </c>
      <c r="AD143">
        <v>12</v>
      </c>
      <c r="AE143">
        <v>0</v>
      </c>
      <c r="AF143">
        <v>2.5</v>
      </c>
      <c r="AG143">
        <v>152.98485347985348</v>
      </c>
      <c r="AH143" t="s">
        <v>2</v>
      </c>
    </row>
    <row r="144" spans="1:34" x14ac:dyDescent="0.2">
      <c r="A144">
        <v>2018</v>
      </c>
      <c r="B144" t="s">
        <v>2</v>
      </c>
      <c r="C144" t="s">
        <v>211</v>
      </c>
      <c r="D144">
        <v>10</v>
      </c>
      <c r="E144">
        <v>6</v>
      </c>
      <c r="G144">
        <v>1</v>
      </c>
      <c r="H144">
        <v>1</v>
      </c>
      <c r="I144">
        <v>0</v>
      </c>
      <c r="J144">
        <v>1</v>
      </c>
      <c r="O144">
        <v>1</v>
      </c>
      <c r="W144">
        <v>2</v>
      </c>
      <c r="X144">
        <v>0.54483695652173914</v>
      </c>
      <c r="Y144">
        <v>7</v>
      </c>
      <c r="Z144">
        <v>0</v>
      </c>
      <c r="AA144">
        <v>1.3636363636363635</v>
      </c>
      <c r="AB144">
        <v>12</v>
      </c>
      <c r="AC144">
        <v>0.47826086956521741</v>
      </c>
      <c r="AD144">
        <v>12</v>
      </c>
      <c r="AE144">
        <v>0</v>
      </c>
      <c r="AF144">
        <v>2.3636363636363638</v>
      </c>
      <c r="AG144">
        <v>154.98485347985348</v>
      </c>
      <c r="AH144" t="s">
        <v>2</v>
      </c>
    </row>
    <row r="145" spans="1:34" x14ac:dyDescent="0.2">
      <c r="A145">
        <v>2019</v>
      </c>
      <c r="B145" t="s">
        <v>2</v>
      </c>
      <c r="C145" t="s">
        <v>211</v>
      </c>
      <c r="D145">
        <v>14</v>
      </c>
      <c r="E145">
        <v>2</v>
      </c>
      <c r="G145">
        <v>1</v>
      </c>
      <c r="H145">
        <v>1</v>
      </c>
      <c r="I145">
        <v>0</v>
      </c>
      <c r="J145">
        <v>1</v>
      </c>
      <c r="K145">
        <v>1</v>
      </c>
      <c r="O145">
        <v>2</v>
      </c>
      <c r="P145">
        <v>1</v>
      </c>
      <c r="U145">
        <v>1</v>
      </c>
      <c r="W145">
        <v>7</v>
      </c>
      <c r="X145">
        <v>0.55859375</v>
      </c>
      <c r="Y145">
        <v>5</v>
      </c>
      <c r="Z145">
        <v>0</v>
      </c>
      <c r="AA145">
        <v>1.25</v>
      </c>
      <c r="AB145">
        <v>12</v>
      </c>
      <c r="AC145">
        <v>0.5</v>
      </c>
      <c r="AD145">
        <v>15</v>
      </c>
      <c r="AE145">
        <v>0</v>
      </c>
      <c r="AF145">
        <v>2.3333333333333335</v>
      </c>
      <c r="AG145">
        <v>161.98485347985348</v>
      </c>
      <c r="AH145" t="s">
        <v>2</v>
      </c>
    </row>
    <row r="146" spans="1:34" x14ac:dyDescent="0.2">
      <c r="A146">
        <v>2020</v>
      </c>
      <c r="B146" t="s">
        <v>2</v>
      </c>
      <c r="C146" t="s">
        <v>211</v>
      </c>
      <c r="D146">
        <v>11</v>
      </c>
      <c r="E146">
        <v>5</v>
      </c>
      <c r="G146">
        <v>1</v>
      </c>
      <c r="I146">
        <v>1</v>
      </c>
      <c r="J146">
        <v>1</v>
      </c>
      <c r="K146">
        <v>1</v>
      </c>
      <c r="O146">
        <v>2</v>
      </c>
      <c r="W146">
        <v>3</v>
      </c>
      <c r="X146">
        <v>0.56374999999999997</v>
      </c>
      <c r="Y146">
        <v>3</v>
      </c>
      <c r="Z146">
        <v>0</v>
      </c>
      <c r="AA146">
        <v>1.2307692307692308</v>
      </c>
      <c r="AB146">
        <v>10</v>
      </c>
      <c r="AC146">
        <v>0.52</v>
      </c>
      <c r="AD146">
        <v>15</v>
      </c>
      <c r="AE146">
        <v>0</v>
      </c>
      <c r="AF146">
        <v>2.3076923076923075</v>
      </c>
      <c r="AG146">
        <v>164.98485347985348</v>
      </c>
      <c r="AH146" t="s">
        <v>2</v>
      </c>
    </row>
    <row r="147" spans="1:34" x14ac:dyDescent="0.2">
      <c r="A147">
        <v>2021</v>
      </c>
      <c r="B147" t="s">
        <v>2</v>
      </c>
      <c r="C147" t="s">
        <v>211</v>
      </c>
      <c r="D147">
        <v>8</v>
      </c>
      <c r="E147">
        <v>9</v>
      </c>
      <c r="W147">
        <v>0</v>
      </c>
      <c r="X147">
        <v>0.55995203836930452</v>
      </c>
      <c r="Y147">
        <v>4</v>
      </c>
      <c r="Z147">
        <v>0</v>
      </c>
      <c r="AA147">
        <v>1.2307692307692308</v>
      </c>
      <c r="AB147">
        <v>10</v>
      </c>
      <c r="AC147">
        <v>0.5</v>
      </c>
      <c r="AD147">
        <v>15</v>
      </c>
      <c r="AE147">
        <v>0</v>
      </c>
      <c r="AF147">
        <v>2.3076923076923075</v>
      </c>
      <c r="AG147">
        <v>164.98485347985348</v>
      </c>
      <c r="AH147" t="s">
        <v>2</v>
      </c>
    </row>
    <row r="148" spans="1:34" x14ac:dyDescent="0.2">
      <c r="A148">
        <v>2022</v>
      </c>
      <c r="B148" t="s">
        <v>2</v>
      </c>
      <c r="C148" t="s">
        <v>211</v>
      </c>
      <c r="D148">
        <v>10</v>
      </c>
      <c r="E148">
        <v>7</v>
      </c>
      <c r="G148">
        <v>1</v>
      </c>
      <c r="I148">
        <v>0</v>
      </c>
      <c r="J148">
        <v>1</v>
      </c>
      <c r="O148">
        <v>1</v>
      </c>
      <c r="W148">
        <v>1</v>
      </c>
      <c r="X148">
        <v>0.56105990783410142</v>
      </c>
      <c r="Y148">
        <v>4</v>
      </c>
      <c r="Z148">
        <v>0</v>
      </c>
      <c r="AA148">
        <v>1.1428571428571428</v>
      </c>
      <c r="AB148">
        <v>10</v>
      </c>
      <c r="AC148">
        <v>0.51851851851851849</v>
      </c>
      <c r="AD148">
        <v>15</v>
      </c>
      <c r="AE148">
        <v>0</v>
      </c>
      <c r="AF148">
        <v>2.2142857142857144</v>
      </c>
      <c r="AG148">
        <v>165.98485347985348</v>
      </c>
      <c r="AH148" t="s">
        <v>2</v>
      </c>
    </row>
    <row r="149" spans="1:34" x14ac:dyDescent="0.2">
      <c r="A149">
        <v>2023</v>
      </c>
      <c r="B149" t="s">
        <v>2</v>
      </c>
      <c r="C149" t="s">
        <v>211</v>
      </c>
      <c r="D149">
        <v>13</v>
      </c>
      <c r="E149">
        <v>4</v>
      </c>
      <c r="G149">
        <v>1</v>
      </c>
      <c r="H149">
        <v>1</v>
      </c>
      <c r="I149">
        <v>1</v>
      </c>
      <c r="J149">
        <v>1</v>
      </c>
      <c r="K149">
        <v>1</v>
      </c>
      <c r="L149">
        <v>1</v>
      </c>
      <c r="O149">
        <v>3</v>
      </c>
      <c r="P149">
        <v>1</v>
      </c>
      <c r="W149">
        <v>11</v>
      </c>
      <c r="X149">
        <v>0.5687361419068736</v>
      </c>
      <c r="Y149">
        <v>3</v>
      </c>
      <c r="Z149">
        <v>0</v>
      </c>
      <c r="AA149">
        <v>1.1333333333333333</v>
      </c>
      <c r="AB149">
        <v>10</v>
      </c>
      <c r="AC149">
        <v>0.5357142857142857</v>
      </c>
      <c r="AD149">
        <v>15</v>
      </c>
      <c r="AE149">
        <v>0</v>
      </c>
      <c r="AF149">
        <v>2.2666666666666666</v>
      </c>
      <c r="AG149">
        <v>176.98485347985348</v>
      </c>
      <c r="AH149" t="s">
        <v>2</v>
      </c>
    </row>
    <row r="150" spans="1:34" x14ac:dyDescent="0.2">
      <c r="A150">
        <v>2024</v>
      </c>
      <c r="B150" t="s">
        <v>2</v>
      </c>
      <c r="C150" t="s">
        <v>211</v>
      </c>
      <c r="D150">
        <v>12</v>
      </c>
      <c r="E150">
        <v>5</v>
      </c>
      <c r="G150">
        <v>1</v>
      </c>
      <c r="H150">
        <v>1</v>
      </c>
      <c r="I150">
        <v>1</v>
      </c>
      <c r="J150">
        <v>1</v>
      </c>
      <c r="K150">
        <v>1</v>
      </c>
      <c r="O150">
        <v>2</v>
      </c>
      <c r="W150">
        <v>4</v>
      </c>
      <c r="X150">
        <v>0.57371794871794868</v>
      </c>
      <c r="Y150">
        <v>3</v>
      </c>
      <c r="Z150">
        <v>0</v>
      </c>
      <c r="AA150">
        <v>1.125</v>
      </c>
      <c r="AB150">
        <v>10</v>
      </c>
      <c r="AC150">
        <v>0.55172413793103448</v>
      </c>
      <c r="AD150">
        <v>17.5</v>
      </c>
      <c r="AE150">
        <v>0</v>
      </c>
      <c r="AF150">
        <v>2.25</v>
      </c>
      <c r="AG150">
        <v>180.98485347985348</v>
      </c>
      <c r="AH150" t="s">
        <v>2</v>
      </c>
    </row>
    <row r="151" spans="1:34" x14ac:dyDescent="0.2">
      <c r="A151">
        <v>2025</v>
      </c>
      <c r="B151" t="s">
        <v>2</v>
      </c>
      <c r="C151" t="s">
        <v>211</v>
      </c>
      <c r="D151">
        <v>8</v>
      </c>
      <c r="E151">
        <v>9</v>
      </c>
      <c r="W151">
        <v>0</v>
      </c>
      <c r="X151">
        <v>0.57010309278350513</v>
      </c>
      <c r="Y151">
        <v>3</v>
      </c>
      <c r="Z151">
        <v>0</v>
      </c>
      <c r="AA151">
        <v>1.125</v>
      </c>
      <c r="AB151">
        <v>10</v>
      </c>
      <c r="AC151">
        <v>0.53333333333333333</v>
      </c>
      <c r="AD151">
        <v>15</v>
      </c>
      <c r="AE151">
        <v>1</v>
      </c>
      <c r="AF151">
        <v>2.25</v>
      </c>
      <c r="AG151">
        <v>180.98485347985348</v>
      </c>
      <c r="AH151" t="s">
        <v>2</v>
      </c>
    </row>
    <row r="152" spans="1:34" x14ac:dyDescent="0.2">
      <c r="A152">
        <v>1966</v>
      </c>
      <c r="B152" t="s">
        <v>3</v>
      </c>
      <c r="C152" t="s">
        <v>212</v>
      </c>
      <c r="D152">
        <v>9</v>
      </c>
      <c r="E152">
        <v>4</v>
      </c>
      <c r="F152">
        <v>1</v>
      </c>
      <c r="G152">
        <v>1</v>
      </c>
      <c r="H152">
        <v>1</v>
      </c>
      <c r="I152">
        <v>1</v>
      </c>
      <c r="J152">
        <v>1</v>
      </c>
      <c r="K152">
        <v>1</v>
      </c>
      <c r="L152">
        <v>1</v>
      </c>
      <c r="O152">
        <v>3</v>
      </c>
      <c r="S152">
        <v>1</v>
      </c>
      <c r="W152">
        <v>8</v>
      </c>
      <c r="X152">
        <v>0.6785714285714286</v>
      </c>
      <c r="Y152">
        <v>4</v>
      </c>
      <c r="Z152">
        <v>0</v>
      </c>
      <c r="AA152">
        <v>1</v>
      </c>
      <c r="AB152">
        <v>5</v>
      </c>
      <c r="AC152">
        <v>1</v>
      </c>
      <c r="AD152">
        <v>15</v>
      </c>
      <c r="AE152">
        <v>0</v>
      </c>
      <c r="AF152">
        <v>3</v>
      </c>
      <c r="AG152">
        <v>8</v>
      </c>
      <c r="AH152" t="s">
        <v>3</v>
      </c>
    </row>
    <row r="153" spans="1:34" x14ac:dyDescent="0.2">
      <c r="A153">
        <v>1967</v>
      </c>
      <c r="B153" t="s">
        <v>3</v>
      </c>
      <c r="C153" t="s">
        <v>212</v>
      </c>
      <c r="D153">
        <v>4</v>
      </c>
      <c r="E153">
        <v>10</v>
      </c>
      <c r="W153">
        <v>0</v>
      </c>
      <c r="X153">
        <v>0.48214285714285715</v>
      </c>
      <c r="Y153">
        <v>14</v>
      </c>
      <c r="Z153">
        <v>0</v>
      </c>
      <c r="AA153">
        <v>1</v>
      </c>
      <c r="AB153">
        <v>5</v>
      </c>
      <c r="AC153">
        <v>0.5</v>
      </c>
      <c r="AD153">
        <v>10</v>
      </c>
      <c r="AE153">
        <v>0</v>
      </c>
      <c r="AF153">
        <v>3</v>
      </c>
      <c r="AG153">
        <v>8</v>
      </c>
      <c r="AH153" t="s">
        <v>3</v>
      </c>
    </row>
    <row r="154" spans="1:34" x14ac:dyDescent="0.2">
      <c r="A154">
        <v>1968</v>
      </c>
      <c r="B154" t="s">
        <v>3</v>
      </c>
      <c r="C154" t="s">
        <v>212</v>
      </c>
      <c r="D154">
        <v>1</v>
      </c>
      <c r="E154">
        <v>12</v>
      </c>
      <c r="F154">
        <v>1</v>
      </c>
      <c r="W154">
        <v>0</v>
      </c>
      <c r="X154">
        <v>0.35714285714285715</v>
      </c>
      <c r="Y154">
        <v>20</v>
      </c>
      <c r="Z154">
        <v>0</v>
      </c>
      <c r="AA154">
        <v>1</v>
      </c>
      <c r="AB154">
        <v>5</v>
      </c>
      <c r="AC154">
        <v>0.33333333333333331</v>
      </c>
      <c r="AD154">
        <v>3</v>
      </c>
      <c r="AE154">
        <v>0</v>
      </c>
      <c r="AF154">
        <v>3</v>
      </c>
      <c r="AG154">
        <v>8</v>
      </c>
      <c r="AH154" t="s">
        <v>3</v>
      </c>
    </row>
    <row r="155" spans="1:34" x14ac:dyDescent="0.2">
      <c r="A155">
        <v>1969</v>
      </c>
      <c r="B155" t="s">
        <v>3</v>
      </c>
      <c r="C155" t="s">
        <v>212</v>
      </c>
      <c r="D155">
        <v>4</v>
      </c>
      <c r="E155">
        <v>10</v>
      </c>
      <c r="W155">
        <v>0</v>
      </c>
      <c r="X155">
        <v>0.3392857142857143</v>
      </c>
      <c r="Y155">
        <v>20</v>
      </c>
      <c r="Z155">
        <v>0</v>
      </c>
      <c r="AA155">
        <v>1</v>
      </c>
      <c r="AB155">
        <v>5</v>
      </c>
      <c r="AC155">
        <v>0.25</v>
      </c>
      <c r="AD155">
        <v>3</v>
      </c>
      <c r="AE155">
        <v>0</v>
      </c>
      <c r="AF155">
        <v>3</v>
      </c>
      <c r="AG155">
        <v>8</v>
      </c>
      <c r="AH155" t="s">
        <v>3</v>
      </c>
    </row>
    <row r="156" spans="1:34" x14ac:dyDescent="0.2">
      <c r="A156">
        <v>1970</v>
      </c>
      <c r="B156" t="s">
        <v>3</v>
      </c>
      <c r="C156" t="s">
        <v>212</v>
      </c>
      <c r="D156">
        <v>3</v>
      </c>
      <c r="E156">
        <v>10</v>
      </c>
      <c r="F156">
        <v>1</v>
      </c>
      <c r="S156">
        <v>1</v>
      </c>
      <c r="W156">
        <v>0</v>
      </c>
      <c r="X156">
        <v>0.32142857142857145</v>
      </c>
      <c r="Y156">
        <v>22</v>
      </c>
      <c r="Z156">
        <v>0</v>
      </c>
      <c r="AA156">
        <v>1</v>
      </c>
      <c r="AB156">
        <v>5</v>
      </c>
      <c r="AC156">
        <v>0.2</v>
      </c>
      <c r="AD156">
        <v>1</v>
      </c>
      <c r="AE156">
        <v>0</v>
      </c>
      <c r="AF156">
        <v>3</v>
      </c>
      <c r="AG156">
        <v>8</v>
      </c>
      <c r="AH156" t="s">
        <v>3</v>
      </c>
    </row>
    <row r="157" spans="1:34" x14ac:dyDescent="0.2">
      <c r="A157">
        <v>1971</v>
      </c>
      <c r="B157" t="s">
        <v>3</v>
      </c>
      <c r="C157" t="s">
        <v>212</v>
      </c>
      <c r="D157">
        <v>1</v>
      </c>
      <c r="E157">
        <v>13</v>
      </c>
      <c r="W157">
        <v>0</v>
      </c>
      <c r="X157">
        <v>0.27976190476190477</v>
      </c>
      <c r="Y157">
        <v>26</v>
      </c>
      <c r="Z157">
        <v>0</v>
      </c>
      <c r="AA157">
        <v>1</v>
      </c>
      <c r="AB157">
        <v>5</v>
      </c>
      <c r="AC157">
        <v>0.16666666666666666</v>
      </c>
      <c r="AD157">
        <v>0</v>
      </c>
      <c r="AE157">
        <v>0</v>
      </c>
      <c r="AF157">
        <v>3</v>
      </c>
      <c r="AG157">
        <v>8</v>
      </c>
      <c r="AH157" t="s">
        <v>3</v>
      </c>
    </row>
    <row r="158" spans="1:34" x14ac:dyDescent="0.2">
      <c r="A158">
        <v>1972</v>
      </c>
      <c r="B158" t="s">
        <v>3</v>
      </c>
      <c r="C158" t="s">
        <v>212</v>
      </c>
      <c r="D158">
        <v>4</v>
      </c>
      <c r="E158">
        <v>9</v>
      </c>
      <c r="F158">
        <v>1</v>
      </c>
      <c r="W158">
        <v>0</v>
      </c>
      <c r="X158">
        <v>0.2857142857142857</v>
      </c>
      <c r="Y158">
        <v>25</v>
      </c>
      <c r="Z158">
        <v>0</v>
      </c>
      <c r="AA158">
        <v>1</v>
      </c>
      <c r="AB158">
        <v>5</v>
      </c>
      <c r="AC158">
        <v>0.14285714285714285</v>
      </c>
      <c r="AD158">
        <v>0</v>
      </c>
      <c r="AE158">
        <v>0</v>
      </c>
      <c r="AF158">
        <v>3</v>
      </c>
      <c r="AG158">
        <v>8</v>
      </c>
      <c r="AH158" t="s">
        <v>3</v>
      </c>
    </row>
    <row r="159" spans="1:34" x14ac:dyDescent="0.2">
      <c r="A159">
        <v>1973</v>
      </c>
      <c r="B159" t="s">
        <v>3</v>
      </c>
      <c r="C159" t="s">
        <v>212</v>
      </c>
      <c r="D159">
        <v>9</v>
      </c>
      <c r="E159">
        <v>5</v>
      </c>
      <c r="P159">
        <v>1</v>
      </c>
      <c r="Q159">
        <v>1</v>
      </c>
      <c r="W159">
        <v>4</v>
      </c>
      <c r="X159">
        <v>0.33035714285714285</v>
      </c>
      <c r="Y159">
        <v>23</v>
      </c>
      <c r="Z159">
        <v>0</v>
      </c>
      <c r="AA159">
        <v>1</v>
      </c>
      <c r="AB159">
        <v>5</v>
      </c>
      <c r="AC159">
        <v>0.125</v>
      </c>
      <c r="AD159">
        <v>0</v>
      </c>
      <c r="AE159">
        <v>0</v>
      </c>
      <c r="AF159">
        <v>3</v>
      </c>
      <c r="AG159">
        <v>12</v>
      </c>
      <c r="AH159" t="s">
        <v>3</v>
      </c>
    </row>
    <row r="160" spans="1:34" x14ac:dyDescent="0.2">
      <c r="A160">
        <v>1974</v>
      </c>
      <c r="B160" t="s">
        <v>3</v>
      </c>
      <c r="C160" t="s">
        <v>212</v>
      </c>
      <c r="D160">
        <v>9</v>
      </c>
      <c r="E160">
        <v>5</v>
      </c>
      <c r="G160">
        <v>1</v>
      </c>
      <c r="I160">
        <v>0</v>
      </c>
      <c r="J160">
        <v>1</v>
      </c>
      <c r="K160">
        <v>2</v>
      </c>
      <c r="O160">
        <v>2</v>
      </c>
      <c r="W160">
        <v>5</v>
      </c>
      <c r="X160">
        <v>0.36507936507936506</v>
      </c>
      <c r="Y160">
        <v>21</v>
      </c>
      <c r="Z160">
        <v>0</v>
      </c>
      <c r="AA160">
        <v>0.5</v>
      </c>
      <c r="AB160">
        <v>3</v>
      </c>
      <c r="AC160">
        <v>0.22222222222222221</v>
      </c>
      <c r="AD160">
        <v>1</v>
      </c>
      <c r="AE160">
        <v>0</v>
      </c>
      <c r="AF160">
        <v>2.5</v>
      </c>
      <c r="AG160">
        <v>17</v>
      </c>
      <c r="AH160" t="s">
        <v>3</v>
      </c>
    </row>
    <row r="161" spans="1:34" x14ac:dyDescent="0.2">
      <c r="A161">
        <v>1975</v>
      </c>
      <c r="B161" t="s">
        <v>3</v>
      </c>
      <c r="C161" t="s">
        <v>212</v>
      </c>
      <c r="D161">
        <v>8</v>
      </c>
      <c r="E161">
        <v>6</v>
      </c>
      <c r="W161">
        <v>0</v>
      </c>
      <c r="X161">
        <v>0.38571428571428573</v>
      </c>
      <c r="Y161">
        <v>18</v>
      </c>
      <c r="Z161">
        <v>0</v>
      </c>
      <c r="AA161">
        <v>0.5</v>
      </c>
      <c r="AB161">
        <v>3</v>
      </c>
      <c r="AC161">
        <v>0.2</v>
      </c>
      <c r="AD161">
        <v>1</v>
      </c>
      <c r="AE161">
        <v>0</v>
      </c>
      <c r="AF161">
        <v>2.5</v>
      </c>
      <c r="AG161">
        <v>17</v>
      </c>
      <c r="AH161" t="s">
        <v>3</v>
      </c>
    </row>
    <row r="162" spans="1:34" x14ac:dyDescent="0.2">
      <c r="A162">
        <v>1976</v>
      </c>
      <c r="B162" t="s">
        <v>3</v>
      </c>
      <c r="C162" t="s">
        <v>212</v>
      </c>
      <c r="D162">
        <v>2</v>
      </c>
      <c r="E162">
        <v>12</v>
      </c>
      <c r="W162">
        <v>0</v>
      </c>
      <c r="X162">
        <v>0.36363636363636365</v>
      </c>
      <c r="Y162">
        <v>21</v>
      </c>
      <c r="Z162">
        <v>0</v>
      </c>
      <c r="AA162">
        <v>0.5</v>
      </c>
      <c r="AB162">
        <v>3</v>
      </c>
      <c r="AC162">
        <v>0.18181818181818182</v>
      </c>
      <c r="AD162">
        <v>0</v>
      </c>
      <c r="AE162">
        <v>0</v>
      </c>
      <c r="AF162">
        <v>2.5</v>
      </c>
      <c r="AG162">
        <v>17</v>
      </c>
      <c r="AH162" t="s">
        <v>3</v>
      </c>
    </row>
    <row r="163" spans="1:34" x14ac:dyDescent="0.2">
      <c r="A163">
        <v>1977</v>
      </c>
      <c r="B163" t="s">
        <v>3</v>
      </c>
      <c r="C163" t="s">
        <v>212</v>
      </c>
      <c r="D163">
        <v>3</v>
      </c>
      <c r="E163">
        <v>11</v>
      </c>
      <c r="W163">
        <v>0</v>
      </c>
      <c r="X163">
        <v>0.35119047619047616</v>
      </c>
      <c r="Y163">
        <v>24</v>
      </c>
      <c r="Z163">
        <v>0</v>
      </c>
      <c r="AA163">
        <v>0.5</v>
      </c>
      <c r="AB163">
        <v>3</v>
      </c>
      <c r="AC163">
        <v>0.16666666666666666</v>
      </c>
      <c r="AD163">
        <v>0</v>
      </c>
      <c r="AE163">
        <v>0</v>
      </c>
      <c r="AF163">
        <v>2.5</v>
      </c>
      <c r="AG163">
        <v>17</v>
      </c>
      <c r="AH163" t="s">
        <v>3</v>
      </c>
    </row>
    <row r="164" spans="1:34" x14ac:dyDescent="0.2">
      <c r="A164">
        <v>1978</v>
      </c>
      <c r="B164" t="s">
        <v>3</v>
      </c>
      <c r="C164" t="s">
        <v>212</v>
      </c>
      <c r="D164">
        <v>5</v>
      </c>
      <c r="E164">
        <v>11</v>
      </c>
      <c r="W164">
        <v>0</v>
      </c>
      <c r="X164">
        <v>0.34782608695652173</v>
      </c>
      <c r="Y164">
        <v>26</v>
      </c>
      <c r="Z164">
        <v>0</v>
      </c>
      <c r="AA164">
        <v>0.5</v>
      </c>
      <c r="AB164">
        <v>3</v>
      </c>
      <c r="AC164">
        <v>0.15384615384615385</v>
      </c>
      <c r="AD164">
        <v>0</v>
      </c>
      <c r="AE164">
        <v>0</v>
      </c>
      <c r="AF164">
        <v>2.5</v>
      </c>
      <c r="AG164">
        <v>17</v>
      </c>
      <c r="AH164" t="s">
        <v>3</v>
      </c>
    </row>
    <row r="165" spans="1:34" x14ac:dyDescent="0.2">
      <c r="A165">
        <v>1979</v>
      </c>
      <c r="B165" t="s">
        <v>3</v>
      </c>
      <c r="C165" t="s">
        <v>212</v>
      </c>
      <c r="D165">
        <v>7</v>
      </c>
      <c r="E165">
        <v>9</v>
      </c>
      <c r="S165">
        <v>1</v>
      </c>
      <c r="T165">
        <v>1</v>
      </c>
      <c r="W165">
        <v>0</v>
      </c>
      <c r="X165">
        <v>0.35499999999999998</v>
      </c>
      <c r="Y165">
        <v>26</v>
      </c>
      <c r="Z165">
        <v>0</v>
      </c>
      <c r="AA165">
        <v>0.5</v>
      </c>
      <c r="AB165">
        <v>3</v>
      </c>
      <c r="AC165">
        <v>0.14285714285714285</v>
      </c>
      <c r="AD165">
        <v>0</v>
      </c>
      <c r="AE165">
        <v>0</v>
      </c>
      <c r="AF165">
        <v>2.5</v>
      </c>
      <c r="AG165">
        <v>17</v>
      </c>
      <c r="AH165" t="s">
        <v>3</v>
      </c>
    </row>
    <row r="166" spans="1:34" x14ac:dyDescent="0.2">
      <c r="A166">
        <v>1980</v>
      </c>
      <c r="B166" t="s">
        <v>3</v>
      </c>
      <c r="C166" t="s">
        <v>212</v>
      </c>
      <c r="D166">
        <v>11</v>
      </c>
      <c r="E166">
        <v>5</v>
      </c>
      <c r="G166">
        <v>1</v>
      </c>
      <c r="H166">
        <v>1</v>
      </c>
      <c r="I166">
        <v>0</v>
      </c>
      <c r="J166">
        <v>1</v>
      </c>
      <c r="K166">
        <v>1</v>
      </c>
      <c r="O166">
        <v>2</v>
      </c>
      <c r="S166">
        <v>1</v>
      </c>
      <c r="U166">
        <v>1</v>
      </c>
      <c r="W166">
        <v>4</v>
      </c>
      <c r="X166">
        <v>0.37962962962962965</v>
      </c>
      <c r="Y166">
        <v>25</v>
      </c>
      <c r="Z166">
        <v>0</v>
      </c>
      <c r="AA166">
        <v>0.33333333333333331</v>
      </c>
      <c r="AB166">
        <v>0</v>
      </c>
      <c r="AC166">
        <v>0.2</v>
      </c>
      <c r="AD166">
        <v>1</v>
      </c>
      <c r="AE166">
        <v>0</v>
      </c>
      <c r="AF166">
        <v>2.3333333333333335</v>
      </c>
      <c r="AG166">
        <v>21</v>
      </c>
      <c r="AH166" t="s">
        <v>3</v>
      </c>
    </row>
    <row r="167" spans="1:34" x14ac:dyDescent="0.2">
      <c r="A167">
        <v>1981</v>
      </c>
      <c r="B167" t="s">
        <v>3</v>
      </c>
      <c r="C167" t="s">
        <v>212</v>
      </c>
      <c r="D167">
        <v>10</v>
      </c>
      <c r="E167">
        <v>6</v>
      </c>
      <c r="G167">
        <v>1</v>
      </c>
      <c r="I167">
        <v>1</v>
      </c>
      <c r="J167">
        <v>1</v>
      </c>
      <c r="K167">
        <v>1</v>
      </c>
      <c r="O167">
        <v>2</v>
      </c>
      <c r="W167">
        <v>3</v>
      </c>
      <c r="X167">
        <v>0.39655172413793105</v>
      </c>
      <c r="Y167">
        <v>24</v>
      </c>
      <c r="Z167">
        <v>0</v>
      </c>
      <c r="AA167">
        <v>0.5</v>
      </c>
      <c r="AB167">
        <v>3</v>
      </c>
      <c r="AC167">
        <v>0.25</v>
      </c>
      <c r="AD167">
        <v>3</v>
      </c>
      <c r="AE167">
        <v>0</v>
      </c>
      <c r="AF167">
        <v>2.25</v>
      </c>
      <c r="AG167">
        <v>24</v>
      </c>
      <c r="AH167" t="s">
        <v>3</v>
      </c>
    </row>
    <row r="168" spans="1:34" x14ac:dyDescent="0.2">
      <c r="A168">
        <v>1982</v>
      </c>
      <c r="B168" t="s">
        <v>3</v>
      </c>
      <c r="C168" t="s">
        <v>212</v>
      </c>
      <c r="D168">
        <v>4</v>
      </c>
      <c r="E168">
        <v>5</v>
      </c>
      <c r="W168">
        <v>0</v>
      </c>
      <c r="X168">
        <v>0.39834024896265557</v>
      </c>
      <c r="Y168">
        <v>24</v>
      </c>
      <c r="Z168">
        <v>0</v>
      </c>
      <c r="AA168">
        <v>0.5</v>
      </c>
      <c r="AB168">
        <v>3</v>
      </c>
      <c r="AC168">
        <v>0.23529411764705882</v>
      </c>
      <c r="AD168">
        <v>1</v>
      </c>
      <c r="AE168">
        <v>0</v>
      </c>
      <c r="AF168">
        <v>2.25</v>
      </c>
      <c r="AG168">
        <v>24</v>
      </c>
      <c r="AH168" t="s">
        <v>3</v>
      </c>
    </row>
    <row r="169" spans="1:34" x14ac:dyDescent="0.2">
      <c r="A169">
        <v>1983</v>
      </c>
      <c r="B169" t="s">
        <v>3</v>
      </c>
      <c r="C169" t="s">
        <v>212</v>
      </c>
      <c r="D169">
        <v>8</v>
      </c>
      <c r="E169">
        <v>8</v>
      </c>
      <c r="W169">
        <v>0</v>
      </c>
      <c r="X169">
        <v>0.40466926070038911</v>
      </c>
      <c r="Y169">
        <v>25</v>
      </c>
      <c r="Z169">
        <v>0</v>
      </c>
      <c r="AA169">
        <v>0.5</v>
      </c>
      <c r="AB169">
        <v>3</v>
      </c>
      <c r="AC169">
        <v>0.22222222222222221</v>
      </c>
      <c r="AD169">
        <v>1</v>
      </c>
      <c r="AE169">
        <v>0</v>
      </c>
      <c r="AF169">
        <v>2.25</v>
      </c>
      <c r="AG169">
        <v>24</v>
      </c>
      <c r="AH169" t="s">
        <v>3</v>
      </c>
    </row>
    <row r="170" spans="1:34" x14ac:dyDescent="0.2">
      <c r="A170">
        <v>1984</v>
      </c>
      <c r="B170" t="s">
        <v>3</v>
      </c>
      <c r="C170" t="s">
        <v>212</v>
      </c>
      <c r="D170">
        <v>2</v>
      </c>
      <c r="E170">
        <v>14</v>
      </c>
      <c r="W170">
        <v>0</v>
      </c>
      <c r="X170">
        <v>0.38827838827838829</v>
      </c>
      <c r="Y170">
        <v>25</v>
      </c>
      <c r="Z170">
        <v>0</v>
      </c>
      <c r="AA170">
        <v>0.5</v>
      </c>
      <c r="AB170">
        <v>3</v>
      </c>
      <c r="AC170">
        <v>0.21052631578947367</v>
      </c>
      <c r="AD170">
        <v>1</v>
      </c>
      <c r="AE170">
        <v>0</v>
      </c>
      <c r="AF170">
        <v>2.25</v>
      </c>
      <c r="AG170">
        <v>24</v>
      </c>
      <c r="AH170" t="s">
        <v>3</v>
      </c>
    </row>
    <row r="171" spans="1:34" x14ac:dyDescent="0.2">
      <c r="A171">
        <v>1985</v>
      </c>
      <c r="B171" t="s">
        <v>3</v>
      </c>
      <c r="C171" t="s">
        <v>212</v>
      </c>
      <c r="D171">
        <v>2</v>
      </c>
      <c r="E171">
        <v>14</v>
      </c>
      <c r="W171">
        <v>0</v>
      </c>
      <c r="X171">
        <v>0.37370242214532873</v>
      </c>
      <c r="Y171">
        <v>26</v>
      </c>
      <c r="Z171">
        <v>0</v>
      </c>
      <c r="AA171">
        <v>0.5</v>
      </c>
      <c r="AB171">
        <v>3</v>
      </c>
      <c r="AC171">
        <v>0.2</v>
      </c>
      <c r="AD171">
        <v>1</v>
      </c>
      <c r="AE171">
        <v>0</v>
      </c>
      <c r="AF171">
        <v>2.25</v>
      </c>
      <c r="AG171">
        <v>24</v>
      </c>
      <c r="AH171" t="s">
        <v>3</v>
      </c>
    </row>
    <row r="172" spans="1:34" x14ac:dyDescent="0.2">
      <c r="A172">
        <v>1986</v>
      </c>
      <c r="B172" t="s">
        <v>3</v>
      </c>
      <c r="C172" t="s">
        <v>212</v>
      </c>
      <c r="D172">
        <v>4</v>
      </c>
      <c r="E172">
        <v>12</v>
      </c>
      <c r="W172">
        <v>0</v>
      </c>
      <c r="X172">
        <v>0.36721311475409835</v>
      </c>
      <c r="Y172">
        <v>26</v>
      </c>
      <c r="Z172">
        <v>0</v>
      </c>
      <c r="AA172">
        <v>0.5</v>
      </c>
      <c r="AB172">
        <v>3</v>
      </c>
      <c r="AC172">
        <v>0.19047619047619047</v>
      </c>
      <c r="AD172">
        <v>0</v>
      </c>
      <c r="AE172">
        <v>0</v>
      </c>
      <c r="AF172">
        <v>2.25</v>
      </c>
      <c r="AG172">
        <v>24</v>
      </c>
      <c r="AH172" t="s">
        <v>3</v>
      </c>
    </row>
    <row r="173" spans="1:34" x14ac:dyDescent="0.2">
      <c r="A173">
        <v>1987</v>
      </c>
      <c r="B173" t="s">
        <v>3</v>
      </c>
      <c r="C173" t="s">
        <v>212</v>
      </c>
      <c r="D173">
        <v>7</v>
      </c>
      <c r="E173">
        <v>8</v>
      </c>
      <c r="S173">
        <v>1</v>
      </c>
      <c r="T173">
        <v>1</v>
      </c>
      <c r="W173">
        <v>0</v>
      </c>
      <c r="X173">
        <v>0.37187500000000001</v>
      </c>
      <c r="Y173">
        <v>26</v>
      </c>
      <c r="Z173">
        <v>0</v>
      </c>
      <c r="AA173">
        <v>0.5</v>
      </c>
      <c r="AB173">
        <v>3</v>
      </c>
      <c r="AC173">
        <v>0.18181818181818182</v>
      </c>
      <c r="AD173">
        <v>0</v>
      </c>
      <c r="AE173">
        <v>0</v>
      </c>
      <c r="AF173">
        <v>2.25</v>
      </c>
      <c r="AG173">
        <v>24</v>
      </c>
      <c r="AH173" t="s">
        <v>3</v>
      </c>
    </row>
    <row r="174" spans="1:34" x14ac:dyDescent="0.2">
      <c r="A174">
        <v>1988</v>
      </c>
      <c r="B174" t="s">
        <v>3</v>
      </c>
      <c r="C174" t="s">
        <v>212</v>
      </c>
      <c r="D174">
        <v>12</v>
      </c>
      <c r="E174">
        <v>4</v>
      </c>
      <c r="G174">
        <v>1</v>
      </c>
      <c r="H174">
        <v>1</v>
      </c>
      <c r="I174">
        <v>1</v>
      </c>
      <c r="J174">
        <v>1</v>
      </c>
      <c r="K174">
        <v>1</v>
      </c>
      <c r="L174">
        <v>1</v>
      </c>
      <c r="O174">
        <v>3</v>
      </c>
      <c r="U174">
        <v>1</v>
      </c>
      <c r="W174">
        <v>8</v>
      </c>
      <c r="X174">
        <v>0.38988095238095238</v>
      </c>
      <c r="Y174">
        <v>25</v>
      </c>
      <c r="Z174">
        <v>0</v>
      </c>
      <c r="AA174">
        <v>0.6</v>
      </c>
      <c r="AB174">
        <v>4</v>
      </c>
      <c r="AC174">
        <v>0.21739130434782608</v>
      </c>
      <c r="AD174">
        <v>1</v>
      </c>
      <c r="AE174">
        <v>0</v>
      </c>
      <c r="AF174">
        <v>2.4</v>
      </c>
      <c r="AG174">
        <v>32</v>
      </c>
      <c r="AH174" t="s">
        <v>3</v>
      </c>
    </row>
    <row r="175" spans="1:34" x14ac:dyDescent="0.2">
      <c r="A175">
        <v>1989</v>
      </c>
      <c r="B175" t="s">
        <v>3</v>
      </c>
      <c r="C175" t="s">
        <v>212</v>
      </c>
      <c r="D175">
        <v>9</v>
      </c>
      <c r="E175">
        <v>7</v>
      </c>
      <c r="G175">
        <v>1</v>
      </c>
      <c r="H175">
        <v>1</v>
      </c>
      <c r="I175">
        <v>0</v>
      </c>
      <c r="J175">
        <v>1</v>
      </c>
      <c r="K175">
        <v>1</v>
      </c>
      <c r="O175">
        <v>2</v>
      </c>
      <c r="W175">
        <v>4</v>
      </c>
      <c r="X175">
        <v>0.39772727272727271</v>
      </c>
      <c r="Y175">
        <v>25</v>
      </c>
      <c r="Z175">
        <v>0</v>
      </c>
      <c r="AA175">
        <v>0.5</v>
      </c>
      <c r="AB175">
        <v>3</v>
      </c>
      <c r="AC175">
        <v>0.25</v>
      </c>
      <c r="AD175">
        <v>3</v>
      </c>
      <c r="AE175">
        <v>0</v>
      </c>
      <c r="AF175">
        <v>2.3333333333333335</v>
      </c>
      <c r="AG175">
        <v>36</v>
      </c>
      <c r="AH175" t="s">
        <v>3</v>
      </c>
    </row>
    <row r="176" spans="1:34" x14ac:dyDescent="0.2">
      <c r="A176">
        <v>1990</v>
      </c>
      <c r="B176" t="s">
        <v>3</v>
      </c>
      <c r="C176" t="s">
        <v>212</v>
      </c>
      <c r="D176">
        <v>13</v>
      </c>
      <c r="E176">
        <v>3</v>
      </c>
      <c r="G176">
        <v>1</v>
      </c>
      <c r="H176">
        <v>1</v>
      </c>
      <c r="I176">
        <v>2</v>
      </c>
      <c r="J176">
        <v>1</v>
      </c>
      <c r="K176">
        <v>1</v>
      </c>
      <c r="L176">
        <v>1</v>
      </c>
      <c r="M176">
        <v>1</v>
      </c>
      <c r="O176">
        <v>4</v>
      </c>
      <c r="R176">
        <v>1</v>
      </c>
      <c r="W176">
        <v>18</v>
      </c>
      <c r="X176">
        <v>0.41576086956521741</v>
      </c>
      <c r="Y176">
        <v>25</v>
      </c>
      <c r="Z176">
        <v>0</v>
      </c>
      <c r="AA176">
        <v>0.7142857142857143</v>
      </c>
      <c r="AB176">
        <v>4</v>
      </c>
      <c r="AC176">
        <v>0.28000000000000003</v>
      </c>
      <c r="AD176">
        <v>3</v>
      </c>
      <c r="AE176">
        <v>0</v>
      </c>
      <c r="AF176">
        <v>2.5714285714285716</v>
      </c>
      <c r="AG176">
        <v>54</v>
      </c>
      <c r="AH176" t="s">
        <v>3</v>
      </c>
    </row>
    <row r="177" spans="1:34" x14ac:dyDescent="0.2">
      <c r="A177">
        <v>1991</v>
      </c>
      <c r="B177" t="s">
        <v>3</v>
      </c>
      <c r="C177" t="s">
        <v>212</v>
      </c>
      <c r="D177">
        <v>13</v>
      </c>
      <c r="E177">
        <v>3</v>
      </c>
      <c r="G177">
        <v>1</v>
      </c>
      <c r="H177">
        <v>1</v>
      </c>
      <c r="I177">
        <v>2</v>
      </c>
      <c r="J177">
        <v>1</v>
      </c>
      <c r="K177">
        <v>1</v>
      </c>
      <c r="L177">
        <v>1</v>
      </c>
      <c r="M177">
        <v>1</v>
      </c>
      <c r="O177">
        <v>4</v>
      </c>
      <c r="P177">
        <v>1</v>
      </c>
      <c r="Q177">
        <v>1</v>
      </c>
      <c r="W177">
        <v>21</v>
      </c>
      <c r="X177">
        <v>0.43229166666666669</v>
      </c>
      <c r="Y177">
        <v>25</v>
      </c>
      <c r="Z177">
        <v>0</v>
      </c>
      <c r="AA177">
        <v>0.875</v>
      </c>
      <c r="AB177">
        <v>6</v>
      </c>
      <c r="AC177">
        <v>0.30769230769230771</v>
      </c>
      <c r="AD177">
        <v>3</v>
      </c>
      <c r="AE177">
        <v>0</v>
      </c>
      <c r="AF177">
        <v>2.75</v>
      </c>
      <c r="AG177">
        <v>75</v>
      </c>
      <c r="AH177" t="s">
        <v>3</v>
      </c>
    </row>
    <row r="178" spans="1:34" x14ac:dyDescent="0.2">
      <c r="A178">
        <v>1992</v>
      </c>
      <c r="B178" t="s">
        <v>3</v>
      </c>
      <c r="C178" t="s">
        <v>212</v>
      </c>
      <c r="D178">
        <v>11</v>
      </c>
      <c r="E178">
        <v>5</v>
      </c>
      <c r="G178">
        <v>1</v>
      </c>
      <c r="I178">
        <v>3</v>
      </c>
      <c r="J178">
        <v>1</v>
      </c>
      <c r="K178">
        <v>1</v>
      </c>
      <c r="L178">
        <v>1</v>
      </c>
      <c r="M178">
        <v>1</v>
      </c>
      <c r="O178">
        <v>4</v>
      </c>
      <c r="W178">
        <v>16</v>
      </c>
      <c r="X178">
        <v>0.4425</v>
      </c>
      <c r="Y178">
        <v>22</v>
      </c>
      <c r="Z178">
        <v>0</v>
      </c>
      <c r="AA178">
        <v>1.1111111111111112</v>
      </c>
      <c r="AB178">
        <v>10</v>
      </c>
      <c r="AC178">
        <v>0.33333333333333331</v>
      </c>
      <c r="AD178">
        <v>3</v>
      </c>
      <c r="AE178">
        <v>0</v>
      </c>
      <c r="AF178">
        <v>2.8888888888888888</v>
      </c>
      <c r="AG178">
        <v>91</v>
      </c>
      <c r="AH178" t="s">
        <v>3</v>
      </c>
    </row>
    <row r="179" spans="1:34" x14ac:dyDescent="0.2">
      <c r="A179">
        <v>1993</v>
      </c>
      <c r="B179" t="s">
        <v>3</v>
      </c>
      <c r="C179" t="s">
        <v>212</v>
      </c>
      <c r="D179">
        <v>12</v>
      </c>
      <c r="E179">
        <v>4</v>
      </c>
      <c r="G179">
        <v>1</v>
      </c>
      <c r="H179">
        <v>1</v>
      </c>
      <c r="I179">
        <v>2</v>
      </c>
      <c r="J179">
        <v>1</v>
      </c>
      <c r="K179">
        <v>1</v>
      </c>
      <c r="L179">
        <v>1</v>
      </c>
      <c r="M179">
        <v>1</v>
      </c>
      <c r="O179">
        <v>4</v>
      </c>
      <c r="W179">
        <v>17</v>
      </c>
      <c r="X179">
        <v>0.45432692307692307</v>
      </c>
      <c r="Y179">
        <v>22</v>
      </c>
      <c r="Z179">
        <v>0</v>
      </c>
      <c r="AA179">
        <v>1.2</v>
      </c>
      <c r="AB179">
        <v>10</v>
      </c>
      <c r="AC179">
        <v>0.35714285714285715</v>
      </c>
      <c r="AD179">
        <v>7</v>
      </c>
      <c r="AE179">
        <v>0</v>
      </c>
      <c r="AF179">
        <v>3</v>
      </c>
      <c r="AG179">
        <v>108</v>
      </c>
      <c r="AH179" t="s">
        <v>3</v>
      </c>
    </row>
    <row r="180" spans="1:34" x14ac:dyDescent="0.2">
      <c r="A180">
        <v>1994</v>
      </c>
      <c r="B180" t="s">
        <v>3</v>
      </c>
      <c r="C180" t="s">
        <v>212</v>
      </c>
      <c r="D180">
        <v>7</v>
      </c>
      <c r="E180">
        <v>9</v>
      </c>
      <c r="W180">
        <v>0</v>
      </c>
      <c r="X180">
        <v>0.45370370370370372</v>
      </c>
      <c r="Y180">
        <v>20</v>
      </c>
      <c r="Z180">
        <v>0</v>
      </c>
      <c r="AA180">
        <v>1.2</v>
      </c>
      <c r="AB180">
        <v>10</v>
      </c>
      <c r="AC180">
        <v>0.34482758620689657</v>
      </c>
      <c r="AD180">
        <v>3</v>
      </c>
      <c r="AE180">
        <v>0</v>
      </c>
      <c r="AF180">
        <v>3</v>
      </c>
      <c r="AG180">
        <v>108</v>
      </c>
      <c r="AH180" t="s">
        <v>3</v>
      </c>
    </row>
    <row r="181" spans="1:34" x14ac:dyDescent="0.2">
      <c r="A181">
        <v>1995</v>
      </c>
      <c r="B181" t="s">
        <v>3</v>
      </c>
      <c r="C181" t="s">
        <v>212</v>
      </c>
      <c r="D181">
        <v>10</v>
      </c>
      <c r="E181">
        <v>6</v>
      </c>
      <c r="G181">
        <v>1</v>
      </c>
      <c r="H181">
        <v>1</v>
      </c>
      <c r="I181">
        <v>1</v>
      </c>
      <c r="J181">
        <v>1</v>
      </c>
      <c r="K181">
        <v>1</v>
      </c>
      <c r="O181">
        <v>2</v>
      </c>
      <c r="R181">
        <v>1</v>
      </c>
      <c r="W181">
        <v>5</v>
      </c>
      <c r="X181">
        <v>0.45982142857142855</v>
      </c>
      <c r="Y181">
        <v>17</v>
      </c>
      <c r="Z181">
        <v>0</v>
      </c>
      <c r="AA181">
        <v>1.1818181818181819</v>
      </c>
      <c r="AB181">
        <v>10</v>
      </c>
      <c r="AC181">
        <v>0.36666666666666664</v>
      </c>
      <c r="AD181">
        <v>7</v>
      </c>
      <c r="AE181">
        <v>0</v>
      </c>
      <c r="AF181">
        <v>2.9090909090909092</v>
      </c>
      <c r="AG181">
        <v>113</v>
      </c>
      <c r="AH181" t="s">
        <v>3</v>
      </c>
    </row>
    <row r="182" spans="1:34" x14ac:dyDescent="0.2">
      <c r="A182">
        <v>1996</v>
      </c>
      <c r="B182" t="s">
        <v>3</v>
      </c>
      <c r="C182" t="s">
        <v>212</v>
      </c>
      <c r="D182">
        <v>10</v>
      </c>
      <c r="E182">
        <v>6</v>
      </c>
      <c r="G182">
        <v>1</v>
      </c>
      <c r="I182">
        <v>0</v>
      </c>
      <c r="J182">
        <v>1</v>
      </c>
      <c r="O182">
        <v>1</v>
      </c>
      <c r="R182">
        <v>1</v>
      </c>
      <c r="W182">
        <v>2</v>
      </c>
      <c r="X182">
        <v>0.46551724137931033</v>
      </c>
      <c r="Y182">
        <v>18</v>
      </c>
      <c r="Z182">
        <v>0</v>
      </c>
      <c r="AA182">
        <v>1.0833333333333333</v>
      </c>
      <c r="AB182">
        <v>10</v>
      </c>
      <c r="AC182">
        <v>0.38709677419354838</v>
      </c>
      <c r="AD182">
        <v>7</v>
      </c>
      <c r="AE182">
        <v>0</v>
      </c>
      <c r="AF182">
        <v>2.75</v>
      </c>
      <c r="AG182">
        <v>115</v>
      </c>
      <c r="AH182" t="s">
        <v>3</v>
      </c>
    </row>
    <row r="183" spans="1:34" x14ac:dyDescent="0.2">
      <c r="A183">
        <v>1997</v>
      </c>
      <c r="B183" t="s">
        <v>3</v>
      </c>
      <c r="C183" t="s">
        <v>212</v>
      </c>
      <c r="D183">
        <v>6</v>
      </c>
      <c r="E183">
        <v>10</v>
      </c>
      <c r="W183">
        <v>0</v>
      </c>
      <c r="X183">
        <v>0.46250000000000002</v>
      </c>
      <c r="Y183">
        <v>18</v>
      </c>
      <c r="Z183">
        <v>0</v>
      </c>
      <c r="AA183">
        <v>1.0833333333333333</v>
      </c>
      <c r="AB183">
        <v>10</v>
      </c>
      <c r="AC183">
        <v>0.375</v>
      </c>
      <c r="AD183">
        <v>7</v>
      </c>
      <c r="AE183">
        <v>0</v>
      </c>
      <c r="AF183">
        <v>2.75</v>
      </c>
      <c r="AG183">
        <v>115</v>
      </c>
      <c r="AH183" t="s">
        <v>3</v>
      </c>
    </row>
    <row r="184" spans="1:34" x14ac:dyDescent="0.2">
      <c r="A184">
        <v>1998</v>
      </c>
      <c r="B184" t="s">
        <v>3</v>
      </c>
      <c r="C184" t="s">
        <v>212</v>
      </c>
      <c r="D184">
        <v>10</v>
      </c>
      <c r="E184">
        <v>6</v>
      </c>
      <c r="G184">
        <v>1</v>
      </c>
      <c r="I184">
        <v>0</v>
      </c>
      <c r="J184">
        <v>1</v>
      </c>
      <c r="O184">
        <v>1</v>
      </c>
      <c r="W184">
        <v>1</v>
      </c>
      <c r="X184">
        <v>0.46774193548387094</v>
      </c>
      <c r="Y184">
        <v>16</v>
      </c>
      <c r="Z184">
        <v>0</v>
      </c>
      <c r="AA184">
        <v>1</v>
      </c>
      <c r="AB184">
        <v>10</v>
      </c>
      <c r="AC184">
        <v>0.39393939393939392</v>
      </c>
      <c r="AD184">
        <v>7</v>
      </c>
      <c r="AE184">
        <v>0</v>
      </c>
      <c r="AF184">
        <v>2.6153846153846154</v>
      </c>
      <c r="AG184">
        <v>116</v>
      </c>
      <c r="AH184" t="s">
        <v>3</v>
      </c>
    </row>
    <row r="185" spans="1:34" x14ac:dyDescent="0.2">
      <c r="A185">
        <v>1999</v>
      </c>
      <c r="B185" t="s">
        <v>3</v>
      </c>
      <c r="C185" t="s">
        <v>212</v>
      </c>
      <c r="D185">
        <v>11</v>
      </c>
      <c r="E185">
        <v>5</v>
      </c>
      <c r="G185">
        <v>1</v>
      </c>
      <c r="I185">
        <v>0</v>
      </c>
      <c r="J185">
        <v>1</v>
      </c>
      <c r="O185">
        <v>1</v>
      </c>
      <c r="W185">
        <v>1</v>
      </c>
      <c r="X185">
        <v>0.474609375</v>
      </c>
      <c r="Y185">
        <v>15</v>
      </c>
      <c r="Z185">
        <v>0</v>
      </c>
      <c r="AA185">
        <v>0.9285714285714286</v>
      </c>
      <c r="AB185">
        <v>8</v>
      </c>
      <c r="AC185">
        <v>0.41176470588235292</v>
      </c>
      <c r="AD185">
        <v>10</v>
      </c>
      <c r="AE185">
        <v>0</v>
      </c>
      <c r="AF185">
        <v>2.5</v>
      </c>
      <c r="AG185">
        <v>117</v>
      </c>
      <c r="AH185" t="s">
        <v>3</v>
      </c>
    </row>
    <row r="186" spans="1:34" x14ac:dyDescent="0.2">
      <c r="A186">
        <v>2000</v>
      </c>
      <c r="B186" t="s">
        <v>3</v>
      </c>
      <c r="C186" t="s">
        <v>212</v>
      </c>
      <c r="D186">
        <v>8</v>
      </c>
      <c r="E186">
        <v>8</v>
      </c>
      <c r="W186">
        <v>0</v>
      </c>
      <c r="X186">
        <v>0.4753787878787879</v>
      </c>
      <c r="Y186">
        <v>15</v>
      </c>
      <c r="Z186">
        <v>0</v>
      </c>
      <c r="AA186">
        <v>0.9285714285714286</v>
      </c>
      <c r="AB186">
        <v>8</v>
      </c>
      <c r="AC186">
        <v>0.4</v>
      </c>
      <c r="AD186">
        <v>10</v>
      </c>
      <c r="AE186">
        <v>0</v>
      </c>
      <c r="AF186">
        <v>2.5</v>
      </c>
      <c r="AG186">
        <v>117</v>
      </c>
      <c r="AH186" t="s">
        <v>3</v>
      </c>
    </row>
    <row r="187" spans="1:34" x14ac:dyDescent="0.2">
      <c r="A187">
        <v>2001</v>
      </c>
      <c r="B187" t="s">
        <v>3</v>
      </c>
      <c r="C187" t="s">
        <v>212</v>
      </c>
      <c r="D187">
        <v>3</v>
      </c>
      <c r="E187">
        <v>13</v>
      </c>
      <c r="W187">
        <v>0</v>
      </c>
      <c r="X187">
        <v>0.46691176470588236</v>
      </c>
      <c r="Y187">
        <v>19</v>
      </c>
      <c r="Z187">
        <v>0</v>
      </c>
      <c r="AA187">
        <v>0.9285714285714286</v>
      </c>
      <c r="AB187">
        <v>8</v>
      </c>
      <c r="AC187">
        <v>0.3888888888888889</v>
      </c>
      <c r="AD187">
        <v>7</v>
      </c>
      <c r="AE187">
        <v>0</v>
      </c>
      <c r="AF187">
        <v>2.5</v>
      </c>
      <c r="AG187">
        <v>117</v>
      </c>
      <c r="AH187" t="s">
        <v>3</v>
      </c>
    </row>
    <row r="188" spans="1:34" x14ac:dyDescent="0.2">
      <c r="A188">
        <v>2002</v>
      </c>
      <c r="B188" t="s">
        <v>3</v>
      </c>
      <c r="C188" t="s">
        <v>212</v>
      </c>
      <c r="D188">
        <v>8</v>
      </c>
      <c r="E188">
        <v>8</v>
      </c>
      <c r="W188">
        <v>0</v>
      </c>
      <c r="X188">
        <v>0.46785714285714286</v>
      </c>
      <c r="Y188">
        <v>20</v>
      </c>
      <c r="Z188">
        <v>0</v>
      </c>
      <c r="AA188">
        <v>0.9285714285714286</v>
      </c>
      <c r="AB188">
        <v>8</v>
      </c>
      <c r="AC188">
        <v>0.3783783783783784</v>
      </c>
      <c r="AD188">
        <v>7</v>
      </c>
      <c r="AE188">
        <v>0</v>
      </c>
      <c r="AF188">
        <v>2.5</v>
      </c>
      <c r="AG188">
        <v>117</v>
      </c>
      <c r="AH188" t="s">
        <v>3</v>
      </c>
    </row>
    <row r="189" spans="1:34" x14ac:dyDescent="0.2">
      <c r="A189">
        <v>2003</v>
      </c>
      <c r="B189" t="s">
        <v>3</v>
      </c>
      <c r="C189" t="s">
        <v>212</v>
      </c>
      <c r="D189">
        <v>6</v>
      </c>
      <c r="E189">
        <v>10</v>
      </c>
      <c r="W189">
        <v>0</v>
      </c>
      <c r="X189">
        <v>0.46527777777777779</v>
      </c>
      <c r="Y189">
        <v>22</v>
      </c>
      <c r="Z189">
        <v>0</v>
      </c>
      <c r="AA189">
        <v>0.9285714285714286</v>
      </c>
      <c r="AB189">
        <v>8</v>
      </c>
      <c r="AC189">
        <v>0.36842105263157893</v>
      </c>
      <c r="AD189">
        <v>7</v>
      </c>
      <c r="AE189">
        <v>0</v>
      </c>
      <c r="AF189">
        <v>2.5</v>
      </c>
      <c r="AG189">
        <v>117</v>
      </c>
      <c r="AH189" t="s">
        <v>3</v>
      </c>
    </row>
    <row r="190" spans="1:34" x14ac:dyDescent="0.2">
      <c r="A190">
        <v>2004</v>
      </c>
      <c r="B190" t="s">
        <v>3</v>
      </c>
      <c r="C190" t="s">
        <v>212</v>
      </c>
      <c r="D190">
        <v>9</v>
      </c>
      <c r="E190">
        <v>7</v>
      </c>
      <c r="W190">
        <v>0</v>
      </c>
      <c r="X190">
        <v>0.46790540540540543</v>
      </c>
      <c r="Y190">
        <v>21</v>
      </c>
      <c r="Z190">
        <v>0</v>
      </c>
      <c r="AA190">
        <v>0.9285714285714286</v>
      </c>
      <c r="AB190">
        <v>8</v>
      </c>
      <c r="AC190">
        <v>0.35897435897435898</v>
      </c>
      <c r="AD190">
        <v>7</v>
      </c>
      <c r="AE190">
        <v>0</v>
      </c>
      <c r="AF190">
        <v>2.5</v>
      </c>
      <c r="AG190">
        <v>117</v>
      </c>
      <c r="AH190" t="s">
        <v>3</v>
      </c>
    </row>
    <row r="191" spans="1:34" x14ac:dyDescent="0.2">
      <c r="A191">
        <v>2005</v>
      </c>
      <c r="B191" t="s">
        <v>3</v>
      </c>
      <c r="C191" t="s">
        <v>212</v>
      </c>
      <c r="D191">
        <v>5</v>
      </c>
      <c r="E191">
        <v>11</v>
      </c>
      <c r="W191">
        <v>0</v>
      </c>
      <c r="X191">
        <v>0.46381578947368424</v>
      </c>
      <c r="Y191">
        <v>22</v>
      </c>
      <c r="Z191">
        <v>0</v>
      </c>
      <c r="AA191">
        <v>0.9285714285714286</v>
      </c>
      <c r="AB191">
        <v>8</v>
      </c>
      <c r="AC191">
        <v>0.35</v>
      </c>
      <c r="AD191">
        <v>7</v>
      </c>
      <c r="AE191">
        <v>0</v>
      </c>
      <c r="AF191">
        <v>2.5</v>
      </c>
      <c r="AG191">
        <v>117</v>
      </c>
      <c r="AH191" t="s">
        <v>3</v>
      </c>
    </row>
    <row r="192" spans="1:34" x14ac:dyDescent="0.2">
      <c r="A192">
        <v>2006</v>
      </c>
      <c r="B192" t="s">
        <v>3</v>
      </c>
      <c r="C192" t="s">
        <v>212</v>
      </c>
      <c r="D192">
        <v>7</v>
      </c>
      <c r="E192">
        <v>9</v>
      </c>
      <c r="W192">
        <v>0</v>
      </c>
      <c r="X192">
        <v>0.46314102564102566</v>
      </c>
      <c r="Y192">
        <v>23</v>
      </c>
      <c r="Z192">
        <v>0</v>
      </c>
      <c r="AA192">
        <v>0.9285714285714286</v>
      </c>
      <c r="AB192">
        <v>8</v>
      </c>
      <c r="AC192">
        <v>0.34146341463414637</v>
      </c>
      <c r="AD192">
        <v>3</v>
      </c>
      <c r="AE192">
        <v>0</v>
      </c>
      <c r="AF192">
        <v>2.5</v>
      </c>
      <c r="AG192">
        <v>117</v>
      </c>
      <c r="AH192" t="s">
        <v>3</v>
      </c>
    </row>
    <row r="193" spans="1:34" x14ac:dyDescent="0.2">
      <c r="A193">
        <v>2007</v>
      </c>
      <c r="B193" t="s">
        <v>3</v>
      </c>
      <c r="C193" t="s">
        <v>212</v>
      </c>
      <c r="D193">
        <v>7</v>
      </c>
      <c r="E193">
        <v>9</v>
      </c>
      <c r="W193">
        <v>0</v>
      </c>
      <c r="X193">
        <v>0.46250000000000002</v>
      </c>
      <c r="Y193">
        <v>23</v>
      </c>
      <c r="Z193">
        <v>0</v>
      </c>
      <c r="AA193">
        <v>0.9285714285714286</v>
      </c>
      <c r="AB193">
        <v>8</v>
      </c>
      <c r="AC193">
        <v>0.33333333333333331</v>
      </c>
      <c r="AD193">
        <v>3</v>
      </c>
      <c r="AE193">
        <v>0</v>
      </c>
      <c r="AF193">
        <v>2.5</v>
      </c>
      <c r="AG193">
        <v>117</v>
      </c>
      <c r="AH193" t="s">
        <v>3</v>
      </c>
    </row>
    <row r="194" spans="1:34" x14ac:dyDescent="0.2">
      <c r="A194">
        <v>2008</v>
      </c>
      <c r="B194" t="s">
        <v>3</v>
      </c>
      <c r="C194" t="s">
        <v>212</v>
      </c>
      <c r="D194">
        <v>7</v>
      </c>
      <c r="E194">
        <v>9</v>
      </c>
      <c r="W194">
        <v>0</v>
      </c>
      <c r="X194">
        <v>0.46189024390243905</v>
      </c>
      <c r="Y194">
        <v>24</v>
      </c>
      <c r="Z194">
        <v>0</v>
      </c>
      <c r="AA194">
        <v>0.9285714285714286</v>
      </c>
      <c r="AB194">
        <v>8</v>
      </c>
      <c r="AC194">
        <v>0.32558139534883723</v>
      </c>
      <c r="AD194">
        <v>3</v>
      </c>
      <c r="AE194">
        <v>0</v>
      </c>
      <c r="AF194">
        <v>2.5</v>
      </c>
      <c r="AG194">
        <v>117</v>
      </c>
      <c r="AH194" t="s">
        <v>3</v>
      </c>
    </row>
    <row r="195" spans="1:34" x14ac:dyDescent="0.2">
      <c r="A195">
        <v>2009</v>
      </c>
      <c r="B195" t="s">
        <v>3</v>
      </c>
      <c r="C195" t="s">
        <v>212</v>
      </c>
      <c r="D195">
        <v>6</v>
      </c>
      <c r="E195">
        <v>10</v>
      </c>
      <c r="W195">
        <v>0</v>
      </c>
      <c r="X195">
        <v>0.45982142857142855</v>
      </c>
      <c r="Y195">
        <v>24</v>
      </c>
      <c r="Z195">
        <v>0</v>
      </c>
      <c r="AA195">
        <v>0.9285714285714286</v>
      </c>
      <c r="AB195">
        <v>8</v>
      </c>
      <c r="AC195">
        <v>0.31818181818181818</v>
      </c>
      <c r="AD195">
        <v>3</v>
      </c>
      <c r="AE195">
        <v>0</v>
      </c>
      <c r="AF195">
        <v>2.5</v>
      </c>
      <c r="AG195">
        <v>117</v>
      </c>
      <c r="AH195" t="s">
        <v>3</v>
      </c>
    </row>
    <row r="196" spans="1:34" x14ac:dyDescent="0.2">
      <c r="A196">
        <v>2010</v>
      </c>
      <c r="B196" t="s">
        <v>3</v>
      </c>
      <c r="C196" t="s">
        <v>212</v>
      </c>
      <c r="D196">
        <v>4</v>
      </c>
      <c r="E196">
        <v>12</v>
      </c>
      <c r="W196">
        <v>0</v>
      </c>
      <c r="X196">
        <v>0.45494186046511625</v>
      </c>
      <c r="Y196">
        <v>25</v>
      </c>
      <c r="Z196">
        <v>0</v>
      </c>
      <c r="AA196">
        <v>0.9285714285714286</v>
      </c>
      <c r="AB196">
        <v>8</v>
      </c>
      <c r="AC196">
        <v>0.31111111111111112</v>
      </c>
      <c r="AD196">
        <v>3</v>
      </c>
      <c r="AE196">
        <v>0</v>
      </c>
      <c r="AF196">
        <v>2.5</v>
      </c>
      <c r="AG196">
        <v>117</v>
      </c>
      <c r="AH196" t="s">
        <v>3</v>
      </c>
    </row>
    <row r="197" spans="1:34" x14ac:dyDescent="0.2">
      <c r="A197">
        <v>2011</v>
      </c>
      <c r="B197" t="s">
        <v>3</v>
      </c>
      <c r="C197" t="s">
        <v>212</v>
      </c>
      <c r="D197">
        <v>6</v>
      </c>
      <c r="E197">
        <v>10</v>
      </c>
      <c r="W197">
        <v>0</v>
      </c>
      <c r="X197">
        <v>0.453125</v>
      </c>
      <c r="Y197">
        <v>24</v>
      </c>
      <c r="Z197">
        <v>0</v>
      </c>
      <c r="AA197">
        <v>0.9285714285714286</v>
      </c>
      <c r="AB197">
        <v>8</v>
      </c>
      <c r="AC197">
        <v>0.30434782608695654</v>
      </c>
      <c r="AD197">
        <v>3</v>
      </c>
      <c r="AE197">
        <v>0</v>
      </c>
      <c r="AF197">
        <v>2.5</v>
      </c>
      <c r="AG197">
        <v>117</v>
      </c>
      <c r="AH197" t="s">
        <v>3</v>
      </c>
    </row>
    <row r="198" spans="1:34" x14ac:dyDescent="0.2">
      <c r="A198">
        <v>2012</v>
      </c>
      <c r="B198" t="s">
        <v>3</v>
      </c>
      <c r="C198" t="s">
        <v>212</v>
      </c>
      <c r="D198">
        <v>6</v>
      </c>
      <c r="E198">
        <v>10</v>
      </c>
      <c r="W198">
        <v>0</v>
      </c>
      <c r="X198">
        <v>0.4513888888888889</v>
      </c>
      <c r="Y198">
        <v>25</v>
      </c>
      <c r="Z198">
        <v>0</v>
      </c>
      <c r="AA198">
        <v>0.9285714285714286</v>
      </c>
      <c r="AB198">
        <v>8</v>
      </c>
      <c r="AC198">
        <v>0.2978723404255319</v>
      </c>
      <c r="AD198">
        <v>3</v>
      </c>
      <c r="AE198">
        <v>0</v>
      </c>
      <c r="AF198">
        <v>2.5</v>
      </c>
      <c r="AG198">
        <v>117</v>
      </c>
      <c r="AH198" t="s">
        <v>3</v>
      </c>
    </row>
    <row r="199" spans="1:34" x14ac:dyDescent="0.2">
      <c r="A199">
        <v>2013</v>
      </c>
      <c r="B199" t="s">
        <v>3</v>
      </c>
      <c r="C199" t="s">
        <v>212</v>
      </c>
      <c r="D199">
        <v>6</v>
      </c>
      <c r="E199">
        <v>10</v>
      </c>
      <c r="W199">
        <v>0</v>
      </c>
      <c r="X199">
        <v>0.44972826086956524</v>
      </c>
      <c r="Y199">
        <v>25</v>
      </c>
      <c r="Z199">
        <v>0</v>
      </c>
      <c r="AA199">
        <v>0.9285714285714286</v>
      </c>
      <c r="AB199">
        <v>8</v>
      </c>
      <c r="AC199">
        <v>0.29166666666666669</v>
      </c>
      <c r="AD199">
        <v>3</v>
      </c>
      <c r="AE199">
        <v>0</v>
      </c>
      <c r="AF199">
        <v>2.5</v>
      </c>
      <c r="AG199">
        <v>117</v>
      </c>
      <c r="AH199" t="s">
        <v>3</v>
      </c>
    </row>
    <row r="200" spans="1:34" x14ac:dyDescent="0.2">
      <c r="A200">
        <v>2014</v>
      </c>
      <c r="B200" t="s">
        <v>3</v>
      </c>
      <c r="C200" t="s">
        <v>212</v>
      </c>
      <c r="D200">
        <v>9</v>
      </c>
      <c r="E200">
        <v>7</v>
      </c>
      <c r="W200">
        <v>0</v>
      </c>
      <c r="X200">
        <v>0.4521276595744681</v>
      </c>
      <c r="Y200">
        <v>26</v>
      </c>
      <c r="Z200">
        <v>0</v>
      </c>
      <c r="AA200">
        <v>0.9285714285714286</v>
      </c>
      <c r="AB200">
        <v>8</v>
      </c>
      <c r="AC200">
        <v>0.2857142857142857</v>
      </c>
      <c r="AD200">
        <v>3</v>
      </c>
      <c r="AE200">
        <v>0</v>
      </c>
      <c r="AF200">
        <v>2.5</v>
      </c>
      <c r="AG200">
        <v>117</v>
      </c>
      <c r="AH200" t="s">
        <v>3</v>
      </c>
    </row>
    <row r="201" spans="1:34" x14ac:dyDescent="0.2">
      <c r="A201">
        <v>2015</v>
      </c>
      <c r="B201" t="s">
        <v>3</v>
      </c>
      <c r="C201" t="s">
        <v>212</v>
      </c>
      <c r="D201">
        <v>8</v>
      </c>
      <c r="E201">
        <v>8</v>
      </c>
      <c r="W201">
        <v>0</v>
      </c>
      <c r="X201">
        <v>0.453125</v>
      </c>
      <c r="Y201">
        <v>24</v>
      </c>
      <c r="Z201">
        <v>0</v>
      </c>
      <c r="AA201">
        <v>0.9285714285714286</v>
      </c>
      <c r="AB201">
        <v>8</v>
      </c>
      <c r="AC201">
        <v>0.28000000000000003</v>
      </c>
      <c r="AD201">
        <v>3</v>
      </c>
      <c r="AE201">
        <v>0</v>
      </c>
      <c r="AF201">
        <v>2.5</v>
      </c>
      <c r="AG201">
        <v>117</v>
      </c>
      <c r="AH201" t="s">
        <v>3</v>
      </c>
    </row>
    <row r="202" spans="1:34" x14ac:dyDescent="0.2">
      <c r="A202">
        <v>2016</v>
      </c>
      <c r="B202" t="s">
        <v>3</v>
      </c>
      <c r="C202" t="s">
        <v>212</v>
      </c>
      <c r="D202">
        <v>7</v>
      </c>
      <c r="E202">
        <v>9</v>
      </c>
      <c r="W202">
        <v>0</v>
      </c>
      <c r="X202">
        <v>0.45280612244897961</v>
      </c>
      <c r="Y202">
        <v>24</v>
      </c>
      <c r="Z202">
        <v>0</v>
      </c>
      <c r="AA202">
        <v>0.9285714285714286</v>
      </c>
      <c r="AB202">
        <v>8</v>
      </c>
      <c r="AC202">
        <v>0.27450980392156865</v>
      </c>
      <c r="AD202">
        <v>3</v>
      </c>
      <c r="AE202">
        <v>0</v>
      </c>
      <c r="AF202">
        <v>2.5</v>
      </c>
      <c r="AG202">
        <v>117</v>
      </c>
      <c r="AH202" t="s">
        <v>3</v>
      </c>
    </row>
    <row r="203" spans="1:34" x14ac:dyDescent="0.2">
      <c r="A203">
        <v>2017</v>
      </c>
      <c r="B203" t="s">
        <v>3</v>
      </c>
      <c r="C203" t="s">
        <v>212</v>
      </c>
      <c r="D203">
        <v>9</v>
      </c>
      <c r="E203">
        <v>7</v>
      </c>
      <c r="G203">
        <v>1</v>
      </c>
      <c r="I203">
        <v>0</v>
      </c>
      <c r="J203">
        <v>1</v>
      </c>
      <c r="O203">
        <v>1</v>
      </c>
      <c r="W203">
        <v>1</v>
      </c>
      <c r="X203">
        <v>0.45500000000000002</v>
      </c>
      <c r="Y203">
        <v>24</v>
      </c>
      <c r="Z203">
        <v>0</v>
      </c>
      <c r="AA203">
        <v>0.8666666666666667</v>
      </c>
      <c r="AB203">
        <v>6</v>
      </c>
      <c r="AC203">
        <v>0.28846153846153844</v>
      </c>
      <c r="AD203">
        <v>3</v>
      </c>
      <c r="AE203">
        <v>0</v>
      </c>
      <c r="AF203">
        <v>2.4</v>
      </c>
      <c r="AG203">
        <v>118</v>
      </c>
      <c r="AH203" t="s">
        <v>3</v>
      </c>
    </row>
    <row r="204" spans="1:34" x14ac:dyDescent="0.2">
      <c r="A204">
        <v>2018</v>
      </c>
      <c r="B204" t="s">
        <v>3</v>
      </c>
      <c r="C204" t="s">
        <v>212</v>
      </c>
      <c r="D204">
        <v>6</v>
      </c>
      <c r="E204">
        <v>10</v>
      </c>
      <c r="W204">
        <v>0</v>
      </c>
      <c r="X204">
        <v>0.45343137254901961</v>
      </c>
      <c r="Y204">
        <v>24</v>
      </c>
      <c r="Z204">
        <v>0</v>
      </c>
      <c r="AA204">
        <v>0.8666666666666667</v>
      </c>
      <c r="AB204">
        <v>6</v>
      </c>
      <c r="AC204">
        <v>0.28301886792452829</v>
      </c>
      <c r="AD204">
        <v>3</v>
      </c>
      <c r="AE204">
        <v>0</v>
      </c>
      <c r="AF204">
        <v>2.4</v>
      </c>
      <c r="AG204">
        <v>118</v>
      </c>
      <c r="AH204" t="s">
        <v>3</v>
      </c>
    </row>
    <row r="205" spans="1:34" x14ac:dyDescent="0.2">
      <c r="A205">
        <v>2019</v>
      </c>
      <c r="B205" t="s">
        <v>3</v>
      </c>
      <c r="C205" t="s">
        <v>212</v>
      </c>
      <c r="D205">
        <v>10</v>
      </c>
      <c r="E205">
        <v>6</v>
      </c>
      <c r="G205">
        <v>1</v>
      </c>
      <c r="I205">
        <v>0</v>
      </c>
      <c r="J205">
        <v>1</v>
      </c>
      <c r="O205">
        <v>1</v>
      </c>
      <c r="W205">
        <v>1</v>
      </c>
      <c r="X205">
        <v>0.45673076923076922</v>
      </c>
      <c r="Y205">
        <v>23</v>
      </c>
      <c r="Z205">
        <v>0</v>
      </c>
      <c r="AA205">
        <v>0.8125</v>
      </c>
      <c r="AB205">
        <v>6</v>
      </c>
      <c r="AC205">
        <v>0.29629629629629628</v>
      </c>
      <c r="AD205">
        <v>3</v>
      </c>
      <c r="AE205">
        <v>0</v>
      </c>
      <c r="AF205">
        <v>2.3125</v>
      </c>
      <c r="AG205">
        <v>119</v>
      </c>
      <c r="AH205" t="s">
        <v>3</v>
      </c>
    </row>
    <row r="206" spans="1:34" x14ac:dyDescent="0.2">
      <c r="A206">
        <v>2020</v>
      </c>
      <c r="B206" t="s">
        <v>3</v>
      </c>
      <c r="C206" t="s">
        <v>212</v>
      </c>
      <c r="D206">
        <v>13</v>
      </c>
      <c r="E206">
        <v>3</v>
      </c>
      <c r="G206">
        <v>1</v>
      </c>
      <c r="H206">
        <v>1</v>
      </c>
      <c r="I206">
        <v>2</v>
      </c>
      <c r="J206">
        <v>1</v>
      </c>
      <c r="K206">
        <v>1</v>
      </c>
      <c r="L206">
        <v>1</v>
      </c>
      <c r="O206">
        <v>3</v>
      </c>
      <c r="W206">
        <v>8</v>
      </c>
      <c r="X206">
        <v>0.46344339622641512</v>
      </c>
      <c r="Y206">
        <v>23</v>
      </c>
      <c r="Z206">
        <v>0</v>
      </c>
      <c r="AA206">
        <v>0.88235294117647056</v>
      </c>
      <c r="AB206">
        <v>6</v>
      </c>
      <c r="AC206">
        <v>0.30909090909090908</v>
      </c>
      <c r="AD206">
        <v>3</v>
      </c>
      <c r="AE206">
        <v>0</v>
      </c>
      <c r="AF206">
        <v>2.3529411764705883</v>
      </c>
      <c r="AG206">
        <v>127</v>
      </c>
      <c r="AH206" t="s">
        <v>3</v>
      </c>
    </row>
    <row r="207" spans="1:34" x14ac:dyDescent="0.2">
      <c r="A207">
        <v>2021</v>
      </c>
      <c r="B207" t="s">
        <v>3</v>
      </c>
      <c r="C207" t="s">
        <v>212</v>
      </c>
      <c r="D207">
        <v>11</v>
      </c>
      <c r="E207">
        <v>6</v>
      </c>
      <c r="G207">
        <v>1</v>
      </c>
      <c r="H207">
        <v>1</v>
      </c>
      <c r="I207">
        <v>1</v>
      </c>
      <c r="J207">
        <v>1</v>
      </c>
      <c r="K207">
        <v>1</v>
      </c>
      <c r="O207">
        <v>2</v>
      </c>
      <c r="W207">
        <v>4</v>
      </c>
      <c r="X207">
        <v>0.46705202312138727</v>
      </c>
      <c r="Y207">
        <v>22</v>
      </c>
      <c r="Z207">
        <v>0</v>
      </c>
      <c r="AA207">
        <v>0.88888888888888884</v>
      </c>
      <c r="AB207">
        <v>6</v>
      </c>
      <c r="AC207">
        <v>0.32142857142857145</v>
      </c>
      <c r="AD207">
        <v>3</v>
      </c>
      <c r="AE207">
        <v>0</v>
      </c>
      <c r="AF207">
        <v>2.3333333333333335</v>
      </c>
      <c r="AG207">
        <v>131</v>
      </c>
      <c r="AH207" t="s">
        <v>3</v>
      </c>
    </row>
    <row r="208" spans="1:34" x14ac:dyDescent="0.2">
      <c r="A208">
        <v>2022</v>
      </c>
      <c r="B208" t="s">
        <v>3</v>
      </c>
      <c r="C208" t="s">
        <v>212</v>
      </c>
      <c r="D208">
        <v>13</v>
      </c>
      <c r="E208">
        <v>3</v>
      </c>
      <c r="G208">
        <v>1</v>
      </c>
      <c r="H208">
        <v>1</v>
      </c>
      <c r="I208">
        <v>1</v>
      </c>
      <c r="J208">
        <v>1</v>
      </c>
      <c r="K208">
        <v>1</v>
      </c>
      <c r="O208">
        <v>2</v>
      </c>
      <c r="W208">
        <v>4</v>
      </c>
      <c r="X208">
        <v>0.47332576617480138</v>
      </c>
      <c r="Y208">
        <v>20</v>
      </c>
      <c r="Z208">
        <v>0</v>
      </c>
      <c r="AA208">
        <v>0.89473684210526316</v>
      </c>
      <c r="AB208">
        <v>6</v>
      </c>
      <c r="AC208">
        <v>0.33333333333333331</v>
      </c>
      <c r="AD208">
        <v>3</v>
      </c>
      <c r="AE208">
        <v>0</v>
      </c>
      <c r="AF208">
        <v>2.3157894736842106</v>
      </c>
      <c r="AG208">
        <v>135</v>
      </c>
      <c r="AH208" t="s">
        <v>3</v>
      </c>
    </row>
    <row r="209" spans="1:34" x14ac:dyDescent="0.2">
      <c r="A209">
        <v>2023</v>
      </c>
      <c r="B209" t="s">
        <v>3</v>
      </c>
      <c r="C209" t="s">
        <v>212</v>
      </c>
      <c r="D209">
        <v>11</v>
      </c>
      <c r="E209">
        <v>6</v>
      </c>
      <c r="G209">
        <v>1</v>
      </c>
      <c r="H209">
        <v>1</v>
      </c>
      <c r="I209">
        <v>1</v>
      </c>
      <c r="J209">
        <v>1</v>
      </c>
      <c r="K209">
        <v>1</v>
      </c>
      <c r="O209">
        <v>2</v>
      </c>
      <c r="W209">
        <v>4</v>
      </c>
      <c r="X209">
        <v>0.47661469933184858</v>
      </c>
      <c r="Y209">
        <v>19</v>
      </c>
      <c r="Z209">
        <v>0</v>
      </c>
      <c r="AA209">
        <v>0.9</v>
      </c>
      <c r="AB209">
        <v>8</v>
      </c>
      <c r="AC209">
        <v>0.34482758620689657</v>
      </c>
      <c r="AD209">
        <v>3</v>
      </c>
      <c r="AE209">
        <v>0</v>
      </c>
      <c r="AF209">
        <v>2.2999999999999998</v>
      </c>
      <c r="AG209">
        <v>139</v>
      </c>
      <c r="AH209" t="s">
        <v>3</v>
      </c>
    </row>
    <row r="210" spans="1:34" x14ac:dyDescent="0.2">
      <c r="A210">
        <v>2024</v>
      </c>
      <c r="B210" t="s">
        <v>3</v>
      </c>
      <c r="C210" t="s">
        <v>212</v>
      </c>
      <c r="D210">
        <v>13</v>
      </c>
      <c r="E210">
        <v>4</v>
      </c>
      <c r="G210">
        <v>1</v>
      </c>
      <c r="H210">
        <v>1</v>
      </c>
      <c r="I210">
        <v>2</v>
      </c>
      <c r="J210">
        <v>1</v>
      </c>
      <c r="K210">
        <v>1</v>
      </c>
      <c r="L210">
        <v>1</v>
      </c>
      <c r="O210">
        <v>3</v>
      </c>
      <c r="P210">
        <v>1</v>
      </c>
      <c r="W210">
        <v>11</v>
      </c>
      <c r="X210">
        <v>0.4819672131147541</v>
      </c>
      <c r="Y210">
        <v>18</v>
      </c>
      <c r="Z210">
        <v>0</v>
      </c>
      <c r="AA210">
        <v>0.95238095238095233</v>
      </c>
      <c r="AB210">
        <v>8</v>
      </c>
      <c r="AC210">
        <v>0.3559322033898305</v>
      </c>
      <c r="AD210">
        <v>7</v>
      </c>
      <c r="AE210">
        <v>0</v>
      </c>
      <c r="AF210">
        <v>2.3333333333333335</v>
      </c>
      <c r="AG210">
        <v>150</v>
      </c>
      <c r="AH210" t="s">
        <v>3</v>
      </c>
    </row>
    <row r="211" spans="1:34" x14ac:dyDescent="0.2">
      <c r="A211">
        <v>2025</v>
      </c>
      <c r="B211" t="s">
        <v>3</v>
      </c>
      <c r="C211" t="s">
        <v>212</v>
      </c>
      <c r="D211">
        <v>12</v>
      </c>
      <c r="E211">
        <v>5</v>
      </c>
      <c r="G211">
        <v>1</v>
      </c>
      <c r="I211">
        <v>1</v>
      </c>
      <c r="J211">
        <v>1</v>
      </c>
      <c r="K211">
        <v>1</v>
      </c>
      <c r="O211">
        <v>2</v>
      </c>
      <c r="W211">
        <v>3</v>
      </c>
      <c r="X211">
        <v>0.48605150214592274</v>
      </c>
      <c r="Y211">
        <v>18</v>
      </c>
      <c r="Z211">
        <v>0</v>
      </c>
      <c r="AA211">
        <v>0.95454545454545459</v>
      </c>
      <c r="AB211">
        <v>8</v>
      </c>
      <c r="AC211">
        <v>0.36666666666666664</v>
      </c>
      <c r="AD211">
        <v>7</v>
      </c>
      <c r="AE211">
        <v>0</v>
      </c>
      <c r="AF211">
        <v>2.3181818181818183</v>
      </c>
      <c r="AG211">
        <v>153</v>
      </c>
      <c r="AH211" t="s">
        <v>3</v>
      </c>
    </row>
    <row r="212" spans="1:34" x14ac:dyDescent="0.2">
      <c r="A212">
        <v>1995</v>
      </c>
      <c r="B212" t="s">
        <v>4</v>
      </c>
      <c r="C212" t="s">
        <v>210</v>
      </c>
      <c r="D212">
        <v>7</v>
      </c>
      <c r="E212">
        <v>9</v>
      </c>
      <c r="W212">
        <v>0</v>
      </c>
      <c r="X212">
        <v>0.4375</v>
      </c>
      <c r="Y212">
        <v>24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40.024139194139195</v>
      </c>
      <c r="AF212">
        <v>0</v>
      </c>
      <c r="AG212">
        <v>40.024139194139195</v>
      </c>
      <c r="AH212" t="s">
        <v>4</v>
      </c>
    </row>
    <row r="213" spans="1:34" x14ac:dyDescent="0.2">
      <c r="A213">
        <v>1996</v>
      </c>
      <c r="B213" t="s">
        <v>4</v>
      </c>
      <c r="C213" t="s">
        <v>210</v>
      </c>
      <c r="D213">
        <v>12</v>
      </c>
      <c r="E213">
        <v>4</v>
      </c>
      <c r="G213">
        <v>1</v>
      </c>
      <c r="H213">
        <v>1</v>
      </c>
      <c r="I213">
        <v>1</v>
      </c>
      <c r="J213">
        <v>1</v>
      </c>
      <c r="K213">
        <v>1</v>
      </c>
      <c r="L213">
        <v>1</v>
      </c>
      <c r="O213">
        <v>3</v>
      </c>
      <c r="U213">
        <v>1</v>
      </c>
      <c r="W213">
        <v>8</v>
      </c>
      <c r="X213">
        <v>0.5757575757575758</v>
      </c>
      <c r="Y213">
        <v>6</v>
      </c>
      <c r="Z213">
        <v>0</v>
      </c>
      <c r="AA213">
        <v>1.3333333333333333</v>
      </c>
      <c r="AB213">
        <v>7</v>
      </c>
      <c r="AC213">
        <v>0.5</v>
      </c>
      <c r="AD213">
        <v>15</v>
      </c>
      <c r="AE213">
        <v>0</v>
      </c>
      <c r="AF213">
        <v>3</v>
      </c>
      <c r="AG213">
        <v>48.024139194139195</v>
      </c>
      <c r="AH213" t="s">
        <v>4</v>
      </c>
    </row>
    <row r="214" spans="1:34" x14ac:dyDescent="0.2">
      <c r="A214">
        <v>1997</v>
      </c>
      <c r="B214" t="s">
        <v>4</v>
      </c>
      <c r="C214" t="s">
        <v>210</v>
      </c>
      <c r="D214">
        <v>7</v>
      </c>
      <c r="E214">
        <v>9</v>
      </c>
      <c r="W214">
        <v>0</v>
      </c>
      <c r="X214">
        <v>0.53061224489795922</v>
      </c>
      <c r="Y214">
        <v>11</v>
      </c>
      <c r="Z214">
        <v>0</v>
      </c>
      <c r="AA214">
        <v>1.3333333333333333</v>
      </c>
      <c r="AB214">
        <v>12</v>
      </c>
      <c r="AC214">
        <v>0.33333333333333331</v>
      </c>
      <c r="AD214">
        <v>3</v>
      </c>
      <c r="AE214">
        <v>0</v>
      </c>
      <c r="AF214">
        <v>3</v>
      </c>
      <c r="AG214">
        <v>48.024139194139195</v>
      </c>
      <c r="AH214" t="s">
        <v>4</v>
      </c>
    </row>
    <row r="215" spans="1:34" x14ac:dyDescent="0.2">
      <c r="A215">
        <v>1998</v>
      </c>
      <c r="B215" t="s">
        <v>4</v>
      </c>
      <c r="C215" t="s">
        <v>210</v>
      </c>
      <c r="D215">
        <v>4</v>
      </c>
      <c r="E215">
        <v>12</v>
      </c>
      <c r="W215">
        <v>0</v>
      </c>
      <c r="X215">
        <v>0.46153846153846156</v>
      </c>
      <c r="Y215">
        <v>19</v>
      </c>
      <c r="Z215">
        <v>0</v>
      </c>
      <c r="AA215">
        <v>1.3333333333333333</v>
      </c>
      <c r="AB215">
        <v>12</v>
      </c>
      <c r="AC215">
        <v>0.25</v>
      </c>
      <c r="AD215">
        <v>3</v>
      </c>
      <c r="AE215">
        <v>0</v>
      </c>
      <c r="AF215">
        <v>3</v>
      </c>
      <c r="AG215">
        <v>48.024139194139195</v>
      </c>
      <c r="AH215" t="s">
        <v>4</v>
      </c>
    </row>
    <row r="216" spans="1:34" x14ac:dyDescent="0.2">
      <c r="A216">
        <v>1999</v>
      </c>
      <c r="B216" t="s">
        <v>4</v>
      </c>
      <c r="C216" t="s">
        <v>210</v>
      </c>
      <c r="D216">
        <v>8</v>
      </c>
      <c r="E216">
        <v>8</v>
      </c>
      <c r="W216">
        <v>0</v>
      </c>
      <c r="X216">
        <v>0.46913580246913578</v>
      </c>
      <c r="Y216">
        <v>16</v>
      </c>
      <c r="Z216">
        <v>0</v>
      </c>
      <c r="AA216">
        <v>1.3333333333333333</v>
      </c>
      <c r="AB216">
        <v>12</v>
      </c>
      <c r="AC216">
        <v>0.2</v>
      </c>
      <c r="AD216">
        <v>1</v>
      </c>
      <c r="AE216">
        <v>0</v>
      </c>
      <c r="AF216">
        <v>3</v>
      </c>
      <c r="AG216">
        <v>48.024139194139195</v>
      </c>
      <c r="AH216" t="s">
        <v>4</v>
      </c>
    </row>
    <row r="217" spans="1:34" x14ac:dyDescent="0.2">
      <c r="A217">
        <v>2000</v>
      </c>
      <c r="B217" t="s">
        <v>4</v>
      </c>
      <c r="C217" t="s">
        <v>210</v>
      </c>
      <c r="D217">
        <v>7</v>
      </c>
      <c r="E217">
        <v>9</v>
      </c>
      <c r="W217">
        <v>0</v>
      </c>
      <c r="X217">
        <v>0.46391752577319589</v>
      </c>
      <c r="Y217">
        <v>20</v>
      </c>
      <c r="Z217">
        <v>0</v>
      </c>
      <c r="AA217">
        <v>1.3333333333333333</v>
      </c>
      <c r="AB217">
        <v>12</v>
      </c>
      <c r="AC217">
        <v>0.16666666666666666</v>
      </c>
      <c r="AD217">
        <v>0</v>
      </c>
      <c r="AE217">
        <v>0</v>
      </c>
      <c r="AF217">
        <v>3</v>
      </c>
      <c r="AG217">
        <v>48.024139194139195</v>
      </c>
      <c r="AH217" t="s">
        <v>4</v>
      </c>
    </row>
    <row r="218" spans="1:34" x14ac:dyDescent="0.2">
      <c r="A218">
        <v>2001</v>
      </c>
      <c r="B218" t="s">
        <v>4</v>
      </c>
      <c r="C218" t="s">
        <v>210</v>
      </c>
      <c r="D218">
        <v>1</v>
      </c>
      <c r="E218">
        <v>15</v>
      </c>
      <c r="W218">
        <v>0</v>
      </c>
      <c r="X218">
        <v>0.40707964601769914</v>
      </c>
      <c r="Y218">
        <v>28</v>
      </c>
      <c r="Z218">
        <v>0</v>
      </c>
      <c r="AA218">
        <v>1.3333333333333333</v>
      </c>
      <c r="AB218">
        <v>12</v>
      </c>
      <c r="AC218">
        <v>0.14285714285714285</v>
      </c>
      <c r="AD218">
        <v>0</v>
      </c>
      <c r="AE218">
        <v>0</v>
      </c>
      <c r="AF218">
        <v>3</v>
      </c>
      <c r="AG218">
        <v>48.024139194139195</v>
      </c>
      <c r="AH218" t="s">
        <v>4</v>
      </c>
    </row>
    <row r="219" spans="1:34" x14ac:dyDescent="0.2">
      <c r="A219">
        <v>2002</v>
      </c>
      <c r="B219" t="s">
        <v>4</v>
      </c>
      <c r="C219" t="s">
        <v>210</v>
      </c>
      <c r="D219">
        <v>7</v>
      </c>
      <c r="E219">
        <v>9</v>
      </c>
      <c r="T219">
        <v>1</v>
      </c>
      <c r="W219">
        <v>0</v>
      </c>
      <c r="X219">
        <v>0.41085271317829458</v>
      </c>
      <c r="Y219">
        <v>28</v>
      </c>
      <c r="Z219">
        <v>0</v>
      </c>
      <c r="AA219">
        <v>1.3333333333333333</v>
      </c>
      <c r="AB219">
        <v>12</v>
      </c>
      <c r="AC219">
        <v>0.125</v>
      </c>
      <c r="AD219">
        <v>0</v>
      </c>
      <c r="AE219">
        <v>0</v>
      </c>
      <c r="AF219">
        <v>3</v>
      </c>
      <c r="AG219">
        <v>48.024139194139195</v>
      </c>
      <c r="AH219" t="s">
        <v>4</v>
      </c>
    </row>
    <row r="220" spans="1:34" x14ac:dyDescent="0.2">
      <c r="A220">
        <v>2003</v>
      </c>
      <c r="B220" t="s">
        <v>4</v>
      </c>
      <c r="C220" t="s">
        <v>210</v>
      </c>
      <c r="D220">
        <v>11</v>
      </c>
      <c r="E220">
        <v>5</v>
      </c>
      <c r="G220">
        <v>1</v>
      </c>
      <c r="H220">
        <v>1</v>
      </c>
      <c r="I220">
        <v>3</v>
      </c>
      <c r="J220">
        <v>1</v>
      </c>
      <c r="K220">
        <v>1</v>
      </c>
      <c r="L220">
        <v>1</v>
      </c>
      <c r="M220">
        <v>1</v>
      </c>
      <c r="O220">
        <v>4</v>
      </c>
      <c r="W220">
        <v>17</v>
      </c>
      <c r="X220">
        <v>0.43835616438356162</v>
      </c>
      <c r="Y220">
        <v>25</v>
      </c>
      <c r="Z220">
        <v>0</v>
      </c>
      <c r="AA220">
        <v>1.6666666666666667</v>
      </c>
      <c r="AB220">
        <v>15</v>
      </c>
      <c r="AC220">
        <v>0.22222222222222221</v>
      </c>
      <c r="AD220">
        <v>1</v>
      </c>
      <c r="AE220">
        <v>0</v>
      </c>
      <c r="AF220">
        <v>3.5</v>
      </c>
      <c r="AG220">
        <v>65.024139194139195</v>
      </c>
      <c r="AH220" t="s">
        <v>4</v>
      </c>
    </row>
    <row r="221" spans="1:34" x14ac:dyDescent="0.2">
      <c r="A221">
        <v>2004</v>
      </c>
      <c r="B221" t="s">
        <v>4</v>
      </c>
      <c r="C221" t="s">
        <v>210</v>
      </c>
      <c r="D221">
        <v>7</v>
      </c>
      <c r="E221">
        <v>9</v>
      </c>
      <c r="W221">
        <v>0</v>
      </c>
      <c r="X221">
        <v>0.43827160493827161</v>
      </c>
      <c r="Y221">
        <v>25</v>
      </c>
      <c r="Z221">
        <v>0</v>
      </c>
      <c r="AA221">
        <v>1.6666666666666667</v>
      </c>
      <c r="AB221">
        <v>15</v>
      </c>
      <c r="AC221">
        <v>0.2</v>
      </c>
      <c r="AD221">
        <v>1</v>
      </c>
      <c r="AE221">
        <v>0</v>
      </c>
      <c r="AF221">
        <v>3.5</v>
      </c>
      <c r="AG221">
        <v>65.024139194139195</v>
      </c>
      <c r="AH221" t="s">
        <v>4</v>
      </c>
    </row>
    <row r="222" spans="1:34" x14ac:dyDescent="0.2">
      <c r="A222">
        <v>2005</v>
      </c>
      <c r="B222" t="s">
        <v>4</v>
      </c>
      <c r="C222" t="s">
        <v>210</v>
      </c>
      <c r="D222">
        <v>11</v>
      </c>
      <c r="E222">
        <v>5</v>
      </c>
      <c r="G222">
        <v>1</v>
      </c>
      <c r="I222">
        <v>2</v>
      </c>
      <c r="J222">
        <v>1</v>
      </c>
      <c r="K222">
        <v>1</v>
      </c>
      <c r="L222">
        <v>1</v>
      </c>
      <c r="O222">
        <v>3</v>
      </c>
      <c r="V222">
        <v>1</v>
      </c>
      <c r="W222">
        <v>7</v>
      </c>
      <c r="X222">
        <v>0.45810055865921789</v>
      </c>
      <c r="Y222">
        <v>23</v>
      </c>
      <c r="Z222">
        <v>0</v>
      </c>
      <c r="AA222">
        <v>1.75</v>
      </c>
      <c r="AB222">
        <v>15</v>
      </c>
      <c r="AC222">
        <v>0.27272727272727271</v>
      </c>
      <c r="AD222">
        <v>3</v>
      </c>
      <c r="AE222">
        <v>0</v>
      </c>
      <c r="AF222">
        <v>3.3333333333333335</v>
      </c>
      <c r="AG222">
        <v>72.024139194139195</v>
      </c>
      <c r="AH222" t="s">
        <v>4</v>
      </c>
    </row>
    <row r="223" spans="1:34" x14ac:dyDescent="0.2">
      <c r="A223">
        <v>2006</v>
      </c>
      <c r="B223" t="s">
        <v>4</v>
      </c>
      <c r="C223" t="s">
        <v>210</v>
      </c>
      <c r="D223">
        <v>8</v>
      </c>
      <c r="E223">
        <v>8</v>
      </c>
      <c r="W223">
        <v>0</v>
      </c>
      <c r="X223">
        <v>0.46153846153846156</v>
      </c>
      <c r="Y223">
        <v>24</v>
      </c>
      <c r="Z223">
        <v>0</v>
      </c>
      <c r="AA223">
        <v>1.75</v>
      </c>
      <c r="AB223">
        <v>15</v>
      </c>
      <c r="AC223">
        <v>0.25</v>
      </c>
      <c r="AD223">
        <v>3</v>
      </c>
      <c r="AE223">
        <v>0</v>
      </c>
      <c r="AF223">
        <v>3.3333333333333335</v>
      </c>
      <c r="AG223">
        <v>72.024139194139195</v>
      </c>
      <c r="AH223" t="s">
        <v>4</v>
      </c>
    </row>
    <row r="224" spans="1:34" x14ac:dyDescent="0.2">
      <c r="A224">
        <v>2007</v>
      </c>
      <c r="B224" t="s">
        <v>4</v>
      </c>
      <c r="C224" t="s">
        <v>210</v>
      </c>
      <c r="D224">
        <v>7</v>
      </c>
      <c r="E224">
        <v>9</v>
      </c>
      <c r="W224">
        <v>0</v>
      </c>
      <c r="X224">
        <v>0.45971563981042651</v>
      </c>
      <c r="Y224">
        <v>24</v>
      </c>
      <c r="Z224">
        <v>0</v>
      </c>
      <c r="AA224">
        <v>1.75</v>
      </c>
      <c r="AB224">
        <v>15</v>
      </c>
      <c r="AC224">
        <v>0.23076923076923078</v>
      </c>
      <c r="AD224">
        <v>1</v>
      </c>
      <c r="AE224">
        <v>0</v>
      </c>
      <c r="AF224">
        <v>3.3333333333333335</v>
      </c>
      <c r="AG224">
        <v>72.024139194139195</v>
      </c>
      <c r="AH224" t="s">
        <v>4</v>
      </c>
    </row>
    <row r="225" spans="1:34" x14ac:dyDescent="0.2">
      <c r="A225">
        <v>2008</v>
      </c>
      <c r="B225" t="s">
        <v>4</v>
      </c>
      <c r="C225" t="s">
        <v>210</v>
      </c>
      <c r="D225">
        <v>12</v>
      </c>
      <c r="E225">
        <v>4</v>
      </c>
      <c r="G225">
        <v>1</v>
      </c>
      <c r="H225">
        <v>1</v>
      </c>
      <c r="I225">
        <v>0</v>
      </c>
      <c r="J225">
        <v>1</v>
      </c>
      <c r="K225">
        <v>1</v>
      </c>
      <c r="O225">
        <v>2</v>
      </c>
      <c r="W225">
        <v>4</v>
      </c>
      <c r="X225">
        <v>0.47807017543859648</v>
      </c>
      <c r="Y225">
        <v>21</v>
      </c>
      <c r="Z225">
        <v>0</v>
      </c>
      <c r="AA225">
        <v>1.5454545454545454</v>
      </c>
      <c r="AB225">
        <v>15</v>
      </c>
      <c r="AC225">
        <v>0.2857142857142857</v>
      </c>
      <c r="AD225">
        <v>3</v>
      </c>
      <c r="AE225">
        <v>0</v>
      </c>
      <c r="AF225">
        <v>3</v>
      </c>
      <c r="AG225">
        <v>76.024139194139195</v>
      </c>
      <c r="AH225" t="s">
        <v>4</v>
      </c>
    </row>
    <row r="226" spans="1:34" x14ac:dyDescent="0.2">
      <c r="A226">
        <v>2009</v>
      </c>
      <c r="B226" t="s">
        <v>4</v>
      </c>
      <c r="C226" t="s">
        <v>210</v>
      </c>
      <c r="D226">
        <v>8</v>
      </c>
      <c r="E226">
        <v>8</v>
      </c>
      <c r="W226">
        <v>0</v>
      </c>
      <c r="X226">
        <v>0.47950819672131145</v>
      </c>
      <c r="Y226">
        <v>21</v>
      </c>
      <c r="Z226">
        <v>0</v>
      </c>
      <c r="AA226">
        <v>1.5454545454545454</v>
      </c>
      <c r="AB226">
        <v>15</v>
      </c>
      <c r="AC226">
        <v>0.26666666666666666</v>
      </c>
      <c r="AD226">
        <v>3</v>
      </c>
      <c r="AE226">
        <v>0</v>
      </c>
      <c r="AF226">
        <v>3</v>
      </c>
      <c r="AG226">
        <v>76.024139194139195</v>
      </c>
      <c r="AH226" t="s">
        <v>4</v>
      </c>
    </row>
    <row r="227" spans="1:34" x14ac:dyDescent="0.2">
      <c r="A227">
        <v>2010</v>
      </c>
      <c r="B227" t="s">
        <v>4</v>
      </c>
      <c r="C227" t="s">
        <v>210</v>
      </c>
      <c r="D227">
        <v>2</v>
      </c>
      <c r="E227">
        <v>14</v>
      </c>
      <c r="W227">
        <v>0</v>
      </c>
      <c r="X227">
        <v>0.45769230769230768</v>
      </c>
      <c r="Y227">
        <v>24</v>
      </c>
      <c r="Z227">
        <v>0</v>
      </c>
      <c r="AA227">
        <v>1.5454545454545454</v>
      </c>
      <c r="AB227">
        <v>15</v>
      </c>
      <c r="AC227">
        <v>0.25</v>
      </c>
      <c r="AD227">
        <v>3</v>
      </c>
      <c r="AE227">
        <v>0</v>
      </c>
      <c r="AF227">
        <v>3</v>
      </c>
      <c r="AG227">
        <v>76.024139194139195</v>
      </c>
      <c r="AH227" t="s">
        <v>4</v>
      </c>
    </row>
    <row r="228" spans="1:34" x14ac:dyDescent="0.2">
      <c r="A228">
        <v>2011</v>
      </c>
      <c r="B228" t="s">
        <v>4</v>
      </c>
      <c r="C228" t="s">
        <v>210</v>
      </c>
      <c r="D228">
        <v>6</v>
      </c>
      <c r="E228">
        <v>10</v>
      </c>
      <c r="S228">
        <v>1</v>
      </c>
      <c r="W228">
        <v>0</v>
      </c>
      <c r="X228">
        <v>0.45289855072463769</v>
      </c>
      <c r="Y228">
        <v>25</v>
      </c>
      <c r="Z228">
        <v>0</v>
      </c>
      <c r="AA228">
        <v>1.5454545454545454</v>
      </c>
      <c r="AB228">
        <v>15</v>
      </c>
      <c r="AC228">
        <v>0.23529411764705882</v>
      </c>
      <c r="AD228">
        <v>1</v>
      </c>
      <c r="AE228">
        <v>0</v>
      </c>
      <c r="AF228">
        <v>3</v>
      </c>
      <c r="AG228">
        <v>76.024139194139195</v>
      </c>
      <c r="AH228" t="s">
        <v>4</v>
      </c>
    </row>
    <row r="229" spans="1:34" x14ac:dyDescent="0.2">
      <c r="A229">
        <v>2012</v>
      </c>
      <c r="B229" t="s">
        <v>4</v>
      </c>
      <c r="C229" t="s">
        <v>210</v>
      </c>
      <c r="D229">
        <v>7</v>
      </c>
      <c r="E229">
        <v>9</v>
      </c>
      <c r="T229">
        <v>1</v>
      </c>
      <c r="W229">
        <v>0</v>
      </c>
      <c r="X229">
        <v>0.45205479452054792</v>
      </c>
      <c r="Y229">
        <v>24</v>
      </c>
      <c r="Z229">
        <v>0</v>
      </c>
      <c r="AA229">
        <v>1.5454545454545454</v>
      </c>
      <c r="AB229">
        <v>15</v>
      </c>
      <c r="AC229">
        <v>0.22222222222222221</v>
      </c>
      <c r="AD229">
        <v>1</v>
      </c>
      <c r="AE229">
        <v>0</v>
      </c>
      <c r="AF229">
        <v>3</v>
      </c>
      <c r="AG229">
        <v>76.024139194139195</v>
      </c>
      <c r="AH229" t="s">
        <v>4</v>
      </c>
    </row>
    <row r="230" spans="1:34" x14ac:dyDescent="0.2">
      <c r="A230">
        <v>2013</v>
      </c>
      <c r="B230" t="s">
        <v>4</v>
      </c>
      <c r="C230" t="s">
        <v>210</v>
      </c>
      <c r="D230">
        <v>12</v>
      </c>
      <c r="E230">
        <v>4</v>
      </c>
      <c r="G230">
        <v>1</v>
      </c>
      <c r="H230">
        <v>1</v>
      </c>
      <c r="I230">
        <v>0</v>
      </c>
      <c r="J230">
        <v>1</v>
      </c>
      <c r="K230">
        <v>1</v>
      </c>
      <c r="O230">
        <v>2</v>
      </c>
      <c r="R230">
        <v>1</v>
      </c>
      <c r="U230">
        <v>1</v>
      </c>
      <c r="W230">
        <v>5</v>
      </c>
      <c r="X230">
        <v>0.46601941747572817</v>
      </c>
      <c r="Y230">
        <v>22</v>
      </c>
      <c r="Z230">
        <v>0</v>
      </c>
      <c r="AA230">
        <v>1.4285714285714286</v>
      </c>
      <c r="AB230">
        <v>12</v>
      </c>
      <c r="AC230">
        <v>0.26315789473684209</v>
      </c>
      <c r="AD230">
        <v>3</v>
      </c>
      <c r="AE230">
        <v>0</v>
      </c>
      <c r="AF230">
        <v>2.8</v>
      </c>
      <c r="AG230">
        <v>81.024139194139195</v>
      </c>
      <c r="AH230" t="s">
        <v>4</v>
      </c>
    </row>
    <row r="231" spans="1:34" x14ac:dyDescent="0.2">
      <c r="A231">
        <v>2014</v>
      </c>
      <c r="B231" t="s">
        <v>4</v>
      </c>
      <c r="C231" t="s">
        <v>210</v>
      </c>
      <c r="D231">
        <v>7</v>
      </c>
      <c r="E231">
        <v>8</v>
      </c>
      <c r="F231">
        <v>1</v>
      </c>
      <c r="G231">
        <v>1</v>
      </c>
      <c r="H231">
        <v>1</v>
      </c>
      <c r="I231">
        <v>1</v>
      </c>
      <c r="J231">
        <v>1</v>
      </c>
      <c r="K231">
        <v>1</v>
      </c>
      <c r="O231">
        <v>2</v>
      </c>
      <c r="W231">
        <v>4</v>
      </c>
      <c r="X231">
        <v>0.46472392638036808</v>
      </c>
      <c r="Y231">
        <v>21</v>
      </c>
      <c r="Z231">
        <v>0</v>
      </c>
      <c r="AA231">
        <v>1.3333333333333333</v>
      </c>
      <c r="AB231">
        <v>12</v>
      </c>
      <c r="AC231">
        <v>0.3</v>
      </c>
      <c r="AD231">
        <v>3</v>
      </c>
      <c r="AE231">
        <v>0</v>
      </c>
      <c r="AF231">
        <v>2.6666666666666665</v>
      </c>
      <c r="AG231">
        <v>85.024139194139195</v>
      </c>
      <c r="AH231" t="s">
        <v>4</v>
      </c>
    </row>
    <row r="232" spans="1:34" x14ac:dyDescent="0.2">
      <c r="A232">
        <v>2015</v>
      </c>
      <c r="B232" t="s">
        <v>4</v>
      </c>
      <c r="C232" t="s">
        <v>210</v>
      </c>
      <c r="D232">
        <v>15</v>
      </c>
      <c r="E232">
        <v>1</v>
      </c>
      <c r="G232">
        <v>1</v>
      </c>
      <c r="H232">
        <v>1</v>
      </c>
      <c r="I232">
        <v>2</v>
      </c>
      <c r="J232">
        <v>1</v>
      </c>
      <c r="K232">
        <v>1</v>
      </c>
      <c r="L232">
        <v>1</v>
      </c>
      <c r="M232">
        <v>1</v>
      </c>
      <c r="O232">
        <v>4</v>
      </c>
      <c r="P232">
        <v>1</v>
      </c>
      <c r="Q232">
        <v>1</v>
      </c>
      <c r="U232">
        <v>1</v>
      </c>
      <c r="W232">
        <v>21</v>
      </c>
      <c r="X232">
        <v>0.48542274052478135</v>
      </c>
      <c r="Y232">
        <v>18</v>
      </c>
      <c r="Z232">
        <v>0</v>
      </c>
      <c r="AA232">
        <v>1.3809523809523809</v>
      </c>
      <c r="AB232">
        <v>12</v>
      </c>
      <c r="AC232">
        <v>0.33333333333333331</v>
      </c>
      <c r="AD232">
        <v>3</v>
      </c>
      <c r="AE232">
        <v>0</v>
      </c>
      <c r="AF232">
        <v>2.8571428571428572</v>
      </c>
      <c r="AG232">
        <v>106.0241391941392</v>
      </c>
      <c r="AH232" t="s">
        <v>4</v>
      </c>
    </row>
    <row r="233" spans="1:34" x14ac:dyDescent="0.2">
      <c r="A233">
        <v>2016</v>
      </c>
      <c r="B233" t="s">
        <v>4</v>
      </c>
      <c r="C233" t="s">
        <v>210</v>
      </c>
      <c r="D233">
        <v>6</v>
      </c>
      <c r="E233">
        <v>10</v>
      </c>
      <c r="W233">
        <v>0</v>
      </c>
      <c r="X233">
        <v>0.48050139275766018</v>
      </c>
      <c r="Y233">
        <v>19</v>
      </c>
      <c r="Z233">
        <v>0</v>
      </c>
      <c r="AA233">
        <v>1.3809523809523809</v>
      </c>
      <c r="AB233">
        <v>12</v>
      </c>
      <c r="AC233">
        <v>0.31818181818181818</v>
      </c>
      <c r="AD233">
        <v>3</v>
      </c>
      <c r="AE233">
        <v>0</v>
      </c>
      <c r="AF233">
        <v>2.8571428571428572</v>
      </c>
      <c r="AG233">
        <v>106.0241391941392</v>
      </c>
      <c r="AH233" t="s">
        <v>4</v>
      </c>
    </row>
    <row r="234" spans="1:34" x14ac:dyDescent="0.2">
      <c r="A234">
        <v>2017</v>
      </c>
      <c r="B234" t="s">
        <v>4</v>
      </c>
      <c r="C234" t="s">
        <v>210</v>
      </c>
      <c r="D234">
        <v>11</v>
      </c>
      <c r="E234">
        <v>5</v>
      </c>
      <c r="G234">
        <v>1</v>
      </c>
      <c r="I234">
        <v>0</v>
      </c>
      <c r="J234">
        <v>1</v>
      </c>
      <c r="O234">
        <v>1</v>
      </c>
      <c r="W234">
        <v>1</v>
      </c>
      <c r="X234">
        <v>0.48803191489361702</v>
      </c>
      <c r="Y234">
        <v>17</v>
      </c>
      <c r="Z234">
        <v>0</v>
      </c>
      <c r="AA234">
        <v>1.3043478260869565</v>
      </c>
      <c r="AB234">
        <v>12</v>
      </c>
      <c r="AC234">
        <v>0.34782608695652173</v>
      </c>
      <c r="AD234">
        <v>3</v>
      </c>
      <c r="AE234">
        <v>0</v>
      </c>
      <c r="AF234">
        <v>2.625</v>
      </c>
      <c r="AG234">
        <v>107.0241391941392</v>
      </c>
      <c r="AH234" t="s">
        <v>4</v>
      </c>
    </row>
    <row r="235" spans="1:34" x14ac:dyDescent="0.2">
      <c r="A235">
        <v>2018</v>
      </c>
      <c r="B235" t="s">
        <v>4</v>
      </c>
      <c r="C235" t="s">
        <v>210</v>
      </c>
      <c r="D235">
        <v>7</v>
      </c>
      <c r="E235">
        <v>9</v>
      </c>
      <c r="W235">
        <v>0</v>
      </c>
      <c r="X235">
        <v>0.48596938775510207</v>
      </c>
      <c r="Y235">
        <v>17</v>
      </c>
      <c r="Z235">
        <v>0</v>
      </c>
      <c r="AA235">
        <v>1.3043478260869565</v>
      </c>
      <c r="AB235">
        <v>12</v>
      </c>
      <c r="AC235">
        <v>0.33333333333333331</v>
      </c>
      <c r="AD235">
        <v>3</v>
      </c>
      <c r="AE235">
        <v>0</v>
      </c>
      <c r="AF235">
        <v>2.625</v>
      </c>
      <c r="AG235">
        <v>107.0241391941392</v>
      </c>
      <c r="AH235" t="s">
        <v>4</v>
      </c>
    </row>
    <row r="236" spans="1:34" x14ac:dyDescent="0.2">
      <c r="A236">
        <v>2019</v>
      </c>
      <c r="B236" t="s">
        <v>4</v>
      </c>
      <c r="C236" t="s">
        <v>210</v>
      </c>
      <c r="D236">
        <v>5</v>
      </c>
      <c r="E236">
        <v>11</v>
      </c>
      <c r="W236">
        <v>0</v>
      </c>
      <c r="X236">
        <v>0.47916666666666669</v>
      </c>
      <c r="Y236">
        <v>19</v>
      </c>
      <c r="Z236">
        <v>0</v>
      </c>
      <c r="AA236">
        <v>1.3043478260869565</v>
      </c>
      <c r="AB236">
        <v>12</v>
      </c>
      <c r="AC236">
        <v>0.32</v>
      </c>
      <c r="AD236">
        <v>3</v>
      </c>
      <c r="AE236">
        <v>0</v>
      </c>
      <c r="AF236">
        <v>2.625</v>
      </c>
      <c r="AG236">
        <v>107.0241391941392</v>
      </c>
      <c r="AH236" t="s">
        <v>4</v>
      </c>
    </row>
    <row r="237" spans="1:34" x14ac:dyDescent="0.2">
      <c r="A237">
        <v>2020</v>
      </c>
      <c r="B237" t="s">
        <v>4</v>
      </c>
      <c r="C237" t="s">
        <v>210</v>
      </c>
      <c r="D237">
        <v>5</v>
      </c>
      <c r="E237">
        <v>11</v>
      </c>
      <c r="W237">
        <v>0</v>
      </c>
      <c r="X237">
        <v>0.47287735849056606</v>
      </c>
      <c r="Y237">
        <v>20</v>
      </c>
      <c r="Z237">
        <v>0</v>
      </c>
      <c r="AA237">
        <v>1.3043478260869565</v>
      </c>
      <c r="AB237">
        <v>12</v>
      </c>
      <c r="AC237">
        <v>0.30769230769230771</v>
      </c>
      <c r="AD237">
        <v>3</v>
      </c>
      <c r="AE237">
        <v>0</v>
      </c>
      <c r="AF237">
        <v>2.625</v>
      </c>
      <c r="AG237">
        <v>107.0241391941392</v>
      </c>
      <c r="AH237" t="s">
        <v>4</v>
      </c>
    </row>
    <row r="238" spans="1:34" x14ac:dyDescent="0.2">
      <c r="A238">
        <v>2021</v>
      </c>
      <c r="B238" t="s">
        <v>4</v>
      </c>
      <c r="C238" t="s">
        <v>210</v>
      </c>
      <c r="D238">
        <v>5</v>
      </c>
      <c r="E238">
        <v>12</v>
      </c>
      <c r="W238">
        <v>0</v>
      </c>
      <c r="X238">
        <v>0.46598639455782315</v>
      </c>
      <c r="Y238">
        <v>23</v>
      </c>
      <c r="Z238">
        <v>0</v>
      </c>
      <c r="AA238">
        <v>1.3043478260869565</v>
      </c>
      <c r="AB238">
        <v>12</v>
      </c>
      <c r="AC238">
        <v>0.29629629629629628</v>
      </c>
      <c r="AD238">
        <v>3</v>
      </c>
      <c r="AE238">
        <v>0</v>
      </c>
      <c r="AF238">
        <v>2.625</v>
      </c>
      <c r="AG238">
        <v>107.0241391941392</v>
      </c>
      <c r="AH238" t="s">
        <v>4</v>
      </c>
    </row>
    <row r="239" spans="1:34" x14ac:dyDescent="0.2">
      <c r="A239">
        <v>2022</v>
      </c>
      <c r="B239" t="s">
        <v>4</v>
      </c>
      <c r="C239" t="s">
        <v>210</v>
      </c>
      <c r="D239">
        <v>7</v>
      </c>
      <c r="E239">
        <v>10</v>
      </c>
      <c r="W239">
        <v>0</v>
      </c>
      <c r="X239">
        <v>0.46397379912663755</v>
      </c>
      <c r="Y239">
        <v>23</v>
      </c>
      <c r="Z239">
        <v>0</v>
      </c>
      <c r="AA239">
        <v>1.3043478260869565</v>
      </c>
      <c r="AB239">
        <v>12</v>
      </c>
      <c r="AC239">
        <v>0.2857142857142857</v>
      </c>
      <c r="AD239">
        <v>3</v>
      </c>
      <c r="AE239">
        <v>0</v>
      </c>
      <c r="AF239">
        <v>2.625</v>
      </c>
      <c r="AG239">
        <v>107.0241391941392</v>
      </c>
      <c r="AH239" t="s">
        <v>4</v>
      </c>
    </row>
    <row r="240" spans="1:34" x14ac:dyDescent="0.2">
      <c r="A240">
        <v>2023</v>
      </c>
      <c r="B240" t="s">
        <v>4</v>
      </c>
      <c r="C240" t="s">
        <v>210</v>
      </c>
      <c r="D240">
        <v>2</v>
      </c>
      <c r="E240">
        <v>15</v>
      </c>
      <c r="W240">
        <v>0</v>
      </c>
      <c r="X240">
        <v>0.45157894736842108</v>
      </c>
      <c r="Y240">
        <v>24</v>
      </c>
      <c r="Z240">
        <v>0</v>
      </c>
      <c r="AA240">
        <v>1.3043478260869565</v>
      </c>
      <c r="AB240">
        <v>12</v>
      </c>
      <c r="AC240">
        <v>0.27586206896551724</v>
      </c>
      <c r="AD240">
        <v>3</v>
      </c>
      <c r="AE240">
        <v>0</v>
      </c>
      <c r="AF240">
        <v>2.625</v>
      </c>
      <c r="AG240">
        <v>107.0241391941392</v>
      </c>
      <c r="AH240" t="s">
        <v>4</v>
      </c>
    </row>
    <row r="241" spans="1:34" x14ac:dyDescent="0.2">
      <c r="A241">
        <v>2024</v>
      </c>
      <c r="B241" t="s">
        <v>4</v>
      </c>
      <c r="C241" t="s">
        <v>210</v>
      </c>
      <c r="D241">
        <v>5</v>
      </c>
      <c r="E241">
        <v>12</v>
      </c>
      <c r="W241">
        <v>0</v>
      </c>
      <c r="X241">
        <v>0.44613821138211385</v>
      </c>
      <c r="Y241">
        <v>24</v>
      </c>
      <c r="Z241">
        <v>0</v>
      </c>
      <c r="AA241">
        <v>1.3043478260869565</v>
      </c>
      <c r="AB241">
        <v>12</v>
      </c>
      <c r="AC241">
        <v>0.26666666666666666</v>
      </c>
      <c r="AD241">
        <v>3</v>
      </c>
      <c r="AE241">
        <v>0</v>
      </c>
      <c r="AF241">
        <v>2.625</v>
      </c>
      <c r="AG241">
        <v>107.0241391941392</v>
      </c>
      <c r="AH241" t="s">
        <v>4</v>
      </c>
    </row>
    <row r="242" spans="1:34" x14ac:dyDescent="0.2">
      <c r="A242">
        <v>2025</v>
      </c>
      <c r="B242" t="s">
        <v>4</v>
      </c>
      <c r="C242" t="s">
        <v>210</v>
      </c>
      <c r="D242">
        <v>8</v>
      </c>
      <c r="E242">
        <v>9</v>
      </c>
      <c r="G242">
        <v>1</v>
      </c>
      <c r="H242">
        <v>1</v>
      </c>
      <c r="I242">
        <v>0</v>
      </c>
      <c r="J242">
        <v>1</v>
      </c>
      <c r="O242">
        <v>1</v>
      </c>
      <c r="S242">
        <v>1</v>
      </c>
      <c r="W242">
        <v>2</v>
      </c>
      <c r="X242">
        <v>0.44607843137254904</v>
      </c>
      <c r="Y242">
        <v>25</v>
      </c>
      <c r="Z242">
        <v>0</v>
      </c>
      <c r="AA242">
        <v>1.2307692307692308</v>
      </c>
      <c r="AB242">
        <v>10</v>
      </c>
      <c r="AC242">
        <v>0.29032258064516131</v>
      </c>
      <c r="AD242">
        <v>3</v>
      </c>
      <c r="AE242">
        <v>1</v>
      </c>
      <c r="AF242">
        <v>2.4444444444444446</v>
      </c>
      <c r="AG242">
        <v>109.0241391941392</v>
      </c>
      <c r="AH242" t="s">
        <v>4</v>
      </c>
    </row>
    <row r="243" spans="1:34" x14ac:dyDescent="0.2">
      <c r="A243">
        <v>1966</v>
      </c>
      <c r="B243" t="s">
        <v>5</v>
      </c>
      <c r="C243" t="s">
        <v>213</v>
      </c>
      <c r="D243">
        <v>5</v>
      </c>
      <c r="E243">
        <v>7</v>
      </c>
      <c r="F243">
        <v>2</v>
      </c>
      <c r="W243">
        <v>0</v>
      </c>
      <c r="X243">
        <v>0.42857142857142855</v>
      </c>
      <c r="Y243">
        <v>16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 t="s">
        <v>5</v>
      </c>
    </row>
    <row r="244" spans="1:34" x14ac:dyDescent="0.2">
      <c r="A244">
        <v>1967</v>
      </c>
      <c r="B244" t="s">
        <v>5</v>
      </c>
      <c r="C244" t="s">
        <v>213</v>
      </c>
      <c r="D244">
        <v>7</v>
      </c>
      <c r="E244">
        <v>6</v>
      </c>
      <c r="F244">
        <v>1</v>
      </c>
      <c r="W244">
        <v>0</v>
      </c>
      <c r="X244">
        <v>0.48214285714285715</v>
      </c>
      <c r="Y244">
        <v>14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 t="s">
        <v>5</v>
      </c>
    </row>
    <row r="245" spans="1:34" x14ac:dyDescent="0.2">
      <c r="A245">
        <v>1968</v>
      </c>
      <c r="B245" t="s">
        <v>5</v>
      </c>
      <c r="C245" t="s">
        <v>213</v>
      </c>
      <c r="D245">
        <v>7</v>
      </c>
      <c r="E245">
        <v>7</v>
      </c>
      <c r="W245">
        <v>0</v>
      </c>
      <c r="X245">
        <v>0.48809523809523808</v>
      </c>
      <c r="Y245">
        <v>12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 t="s">
        <v>5</v>
      </c>
    </row>
    <row r="246" spans="1:34" x14ac:dyDescent="0.2">
      <c r="A246">
        <v>1969</v>
      </c>
      <c r="B246" t="s">
        <v>5</v>
      </c>
      <c r="C246" t="s">
        <v>213</v>
      </c>
      <c r="D246">
        <v>1</v>
      </c>
      <c r="E246">
        <v>13</v>
      </c>
      <c r="W246">
        <v>0</v>
      </c>
      <c r="X246">
        <v>0.38392857142857145</v>
      </c>
      <c r="Y246">
        <v>17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 t="s">
        <v>5</v>
      </c>
    </row>
    <row r="247" spans="1:34" x14ac:dyDescent="0.2">
      <c r="A247">
        <v>1970</v>
      </c>
      <c r="B247" t="s">
        <v>5</v>
      </c>
      <c r="C247" t="s">
        <v>213</v>
      </c>
      <c r="D247">
        <v>6</v>
      </c>
      <c r="E247">
        <v>8</v>
      </c>
      <c r="W247">
        <v>0</v>
      </c>
      <c r="X247">
        <v>0.39285714285714285</v>
      </c>
      <c r="Y247">
        <v>17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 t="s">
        <v>5</v>
      </c>
    </row>
    <row r="248" spans="1:34" x14ac:dyDescent="0.2">
      <c r="A248">
        <v>1971</v>
      </c>
      <c r="B248" t="s">
        <v>5</v>
      </c>
      <c r="C248" t="s">
        <v>213</v>
      </c>
      <c r="D248">
        <v>6</v>
      </c>
      <c r="E248">
        <v>8</v>
      </c>
      <c r="W248">
        <v>0</v>
      </c>
      <c r="X248">
        <v>0.39880952380952384</v>
      </c>
      <c r="Y248">
        <v>18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 t="s">
        <v>5</v>
      </c>
    </row>
    <row r="249" spans="1:34" x14ac:dyDescent="0.2">
      <c r="A249">
        <v>1972</v>
      </c>
      <c r="B249" t="s">
        <v>5</v>
      </c>
      <c r="C249" t="s">
        <v>213</v>
      </c>
      <c r="D249">
        <v>4</v>
      </c>
      <c r="E249">
        <v>9</v>
      </c>
      <c r="F249">
        <v>1</v>
      </c>
      <c r="W249">
        <v>0</v>
      </c>
      <c r="X249">
        <v>0.38775510204081631</v>
      </c>
      <c r="Y249">
        <v>18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 t="s">
        <v>5</v>
      </c>
    </row>
    <row r="250" spans="1:34" x14ac:dyDescent="0.2">
      <c r="A250">
        <v>1973</v>
      </c>
      <c r="B250" t="s">
        <v>5</v>
      </c>
      <c r="C250" t="s">
        <v>213</v>
      </c>
      <c r="D250">
        <v>3</v>
      </c>
      <c r="E250">
        <v>11</v>
      </c>
      <c r="T250">
        <v>1</v>
      </c>
      <c r="W250">
        <v>0</v>
      </c>
      <c r="X250">
        <v>0.36607142857142855</v>
      </c>
      <c r="Y250">
        <v>19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 t="s">
        <v>5</v>
      </c>
    </row>
    <row r="251" spans="1:34" x14ac:dyDescent="0.2">
      <c r="A251">
        <v>1974</v>
      </c>
      <c r="B251" t="s">
        <v>5</v>
      </c>
      <c r="C251" t="s">
        <v>213</v>
      </c>
      <c r="D251">
        <v>4</v>
      </c>
      <c r="E251">
        <v>10</v>
      </c>
      <c r="W251">
        <v>0</v>
      </c>
      <c r="X251">
        <v>0.35714285714285715</v>
      </c>
      <c r="Y251">
        <v>22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 t="s">
        <v>5</v>
      </c>
    </row>
    <row r="252" spans="1:34" x14ac:dyDescent="0.2">
      <c r="A252">
        <v>1975</v>
      </c>
      <c r="B252" t="s">
        <v>5</v>
      </c>
      <c r="C252" t="s">
        <v>213</v>
      </c>
      <c r="D252">
        <v>4</v>
      </c>
      <c r="E252">
        <v>10</v>
      </c>
      <c r="W252">
        <v>0</v>
      </c>
      <c r="X252">
        <v>0.35</v>
      </c>
      <c r="Y252">
        <v>23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 t="s">
        <v>5</v>
      </c>
    </row>
    <row r="253" spans="1:34" x14ac:dyDescent="0.2">
      <c r="A253">
        <v>1976</v>
      </c>
      <c r="B253" t="s">
        <v>5</v>
      </c>
      <c r="C253" t="s">
        <v>213</v>
      </c>
      <c r="D253">
        <v>7</v>
      </c>
      <c r="E253">
        <v>7</v>
      </c>
      <c r="W253">
        <v>0</v>
      </c>
      <c r="X253">
        <v>0.36363636363636365</v>
      </c>
      <c r="Y253">
        <v>21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 t="s">
        <v>5</v>
      </c>
    </row>
    <row r="254" spans="1:34" x14ac:dyDescent="0.2">
      <c r="A254">
        <v>1977</v>
      </c>
      <c r="B254" t="s">
        <v>5</v>
      </c>
      <c r="C254" t="s">
        <v>213</v>
      </c>
      <c r="D254">
        <v>9</v>
      </c>
      <c r="E254">
        <v>5</v>
      </c>
      <c r="G254">
        <v>1</v>
      </c>
      <c r="I254">
        <v>0</v>
      </c>
      <c r="J254">
        <v>1</v>
      </c>
      <c r="K254">
        <v>1</v>
      </c>
      <c r="O254">
        <v>2</v>
      </c>
      <c r="P254">
        <v>1</v>
      </c>
      <c r="Q254">
        <v>1</v>
      </c>
      <c r="W254">
        <v>7</v>
      </c>
      <c r="X254">
        <v>0.38690476190476192</v>
      </c>
      <c r="Y254">
        <v>21</v>
      </c>
      <c r="Z254">
        <v>0</v>
      </c>
      <c r="AA254">
        <v>0</v>
      </c>
      <c r="AB254">
        <v>0</v>
      </c>
      <c r="AC254">
        <v>8.3333333333333329E-2</v>
      </c>
      <c r="AD254">
        <v>0</v>
      </c>
      <c r="AE254">
        <v>0</v>
      </c>
      <c r="AF254">
        <v>2</v>
      </c>
      <c r="AG254">
        <v>7</v>
      </c>
      <c r="AH254" t="s">
        <v>5</v>
      </c>
    </row>
    <row r="255" spans="1:34" x14ac:dyDescent="0.2">
      <c r="A255">
        <v>1978</v>
      </c>
      <c r="B255" t="s">
        <v>5</v>
      </c>
      <c r="C255" t="s">
        <v>213</v>
      </c>
      <c r="D255">
        <v>7</v>
      </c>
      <c r="E255">
        <v>9</v>
      </c>
      <c r="W255">
        <v>0</v>
      </c>
      <c r="X255">
        <v>0.39130434782608697</v>
      </c>
      <c r="Y255">
        <v>21</v>
      </c>
      <c r="Z255">
        <v>0</v>
      </c>
      <c r="AA255">
        <v>0</v>
      </c>
      <c r="AB255">
        <v>0</v>
      </c>
      <c r="AC255">
        <v>7.6923076923076927E-2</v>
      </c>
      <c r="AD255">
        <v>0</v>
      </c>
      <c r="AE255">
        <v>0</v>
      </c>
      <c r="AF255">
        <v>2</v>
      </c>
      <c r="AG255">
        <v>7</v>
      </c>
      <c r="AH255" t="s">
        <v>5</v>
      </c>
    </row>
    <row r="256" spans="1:34" x14ac:dyDescent="0.2">
      <c r="A256">
        <v>1979</v>
      </c>
      <c r="B256" t="s">
        <v>5</v>
      </c>
      <c r="C256" t="s">
        <v>213</v>
      </c>
      <c r="D256">
        <v>10</v>
      </c>
      <c r="E256">
        <v>6</v>
      </c>
      <c r="G256">
        <v>1</v>
      </c>
      <c r="I256">
        <v>0</v>
      </c>
      <c r="J256">
        <v>1</v>
      </c>
      <c r="O256">
        <v>1</v>
      </c>
      <c r="W256">
        <v>1</v>
      </c>
      <c r="X256">
        <v>0.41</v>
      </c>
      <c r="Y256">
        <v>22</v>
      </c>
      <c r="Z256">
        <v>0</v>
      </c>
      <c r="AA256">
        <v>0</v>
      </c>
      <c r="AB256">
        <v>0</v>
      </c>
      <c r="AC256">
        <v>0.14285714285714285</v>
      </c>
      <c r="AD256">
        <v>0</v>
      </c>
      <c r="AE256">
        <v>0</v>
      </c>
      <c r="AF256">
        <v>1.5</v>
      </c>
      <c r="AG256">
        <v>8</v>
      </c>
      <c r="AH256" t="s">
        <v>5</v>
      </c>
    </row>
    <row r="257" spans="1:34" x14ac:dyDescent="0.2">
      <c r="A257">
        <v>1980</v>
      </c>
      <c r="B257" t="s">
        <v>5</v>
      </c>
      <c r="C257" t="s">
        <v>213</v>
      </c>
      <c r="D257">
        <v>7</v>
      </c>
      <c r="E257">
        <v>9</v>
      </c>
      <c r="W257">
        <v>0</v>
      </c>
      <c r="X257">
        <v>0.41203703703703703</v>
      </c>
      <c r="Y257">
        <v>22</v>
      </c>
      <c r="Z257">
        <v>0</v>
      </c>
      <c r="AA257">
        <v>0</v>
      </c>
      <c r="AB257">
        <v>0</v>
      </c>
      <c r="AC257">
        <v>0.13333333333333333</v>
      </c>
      <c r="AD257">
        <v>0</v>
      </c>
      <c r="AE257">
        <v>0</v>
      </c>
      <c r="AF257">
        <v>1.5</v>
      </c>
      <c r="AG257">
        <v>8</v>
      </c>
      <c r="AH257" t="s">
        <v>5</v>
      </c>
    </row>
    <row r="258" spans="1:34" x14ac:dyDescent="0.2">
      <c r="A258">
        <v>1981</v>
      </c>
      <c r="B258" t="s">
        <v>5</v>
      </c>
      <c r="C258" t="s">
        <v>213</v>
      </c>
      <c r="D258">
        <v>6</v>
      </c>
      <c r="E258">
        <v>10</v>
      </c>
      <c r="W258">
        <v>0</v>
      </c>
      <c r="X258">
        <v>0.40948275862068967</v>
      </c>
      <c r="Y258">
        <v>22</v>
      </c>
      <c r="Z258">
        <v>0</v>
      </c>
      <c r="AA258">
        <v>0</v>
      </c>
      <c r="AB258">
        <v>0</v>
      </c>
      <c r="AC258">
        <v>0.125</v>
      </c>
      <c r="AD258">
        <v>0</v>
      </c>
      <c r="AE258">
        <v>0</v>
      </c>
      <c r="AF258">
        <v>1.5</v>
      </c>
      <c r="AG258">
        <v>8</v>
      </c>
      <c r="AH258" t="s">
        <v>5</v>
      </c>
    </row>
    <row r="259" spans="1:34" x14ac:dyDescent="0.2">
      <c r="A259">
        <v>1982</v>
      </c>
      <c r="B259" t="s">
        <v>5</v>
      </c>
      <c r="C259" t="s">
        <v>213</v>
      </c>
      <c r="D259">
        <v>3</v>
      </c>
      <c r="E259">
        <v>6</v>
      </c>
      <c r="W259">
        <v>0</v>
      </c>
      <c r="X259">
        <v>0.40663900414937759</v>
      </c>
      <c r="Y259">
        <v>22</v>
      </c>
      <c r="Z259">
        <v>0</v>
      </c>
      <c r="AA259">
        <v>0</v>
      </c>
      <c r="AB259">
        <v>0</v>
      </c>
      <c r="AC259">
        <v>0.11764705882352941</v>
      </c>
      <c r="AD259">
        <v>0</v>
      </c>
      <c r="AE259">
        <v>0</v>
      </c>
      <c r="AF259">
        <v>1.5</v>
      </c>
      <c r="AG259">
        <v>8</v>
      </c>
      <c r="AH259" t="s">
        <v>5</v>
      </c>
    </row>
    <row r="260" spans="1:34" x14ac:dyDescent="0.2">
      <c r="A260">
        <v>1983</v>
      </c>
      <c r="B260" t="s">
        <v>5</v>
      </c>
      <c r="C260" t="s">
        <v>213</v>
      </c>
      <c r="D260">
        <v>8</v>
      </c>
      <c r="E260">
        <v>8</v>
      </c>
      <c r="W260">
        <v>0</v>
      </c>
      <c r="X260">
        <v>0.41245136186770426</v>
      </c>
      <c r="Y260">
        <v>22</v>
      </c>
      <c r="Z260">
        <v>0</v>
      </c>
      <c r="AA260">
        <v>0</v>
      </c>
      <c r="AB260">
        <v>0</v>
      </c>
      <c r="AC260">
        <v>0.1111111111111111</v>
      </c>
      <c r="AD260">
        <v>0</v>
      </c>
      <c r="AE260">
        <v>0</v>
      </c>
      <c r="AF260">
        <v>1.5</v>
      </c>
      <c r="AG260">
        <v>8</v>
      </c>
      <c r="AH260" t="s">
        <v>5</v>
      </c>
    </row>
    <row r="261" spans="1:34" x14ac:dyDescent="0.2">
      <c r="A261">
        <v>1984</v>
      </c>
      <c r="B261" t="s">
        <v>5</v>
      </c>
      <c r="C261" t="s">
        <v>213</v>
      </c>
      <c r="D261">
        <v>10</v>
      </c>
      <c r="E261">
        <v>6</v>
      </c>
      <c r="G261">
        <v>1</v>
      </c>
      <c r="H261">
        <v>1</v>
      </c>
      <c r="I261">
        <v>1</v>
      </c>
      <c r="J261">
        <v>1</v>
      </c>
      <c r="K261">
        <v>1</v>
      </c>
      <c r="L261">
        <v>1</v>
      </c>
      <c r="O261">
        <v>3</v>
      </c>
      <c r="W261">
        <v>8</v>
      </c>
      <c r="X261">
        <v>0.4249084249084249</v>
      </c>
      <c r="Y261">
        <v>22</v>
      </c>
      <c r="Z261">
        <v>0</v>
      </c>
      <c r="AA261">
        <v>0.33333333333333331</v>
      </c>
      <c r="AB261">
        <v>0</v>
      </c>
      <c r="AC261">
        <v>0.15789473684210525</v>
      </c>
      <c r="AD261">
        <v>0</v>
      </c>
      <c r="AE261">
        <v>0</v>
      </c>
      <c r="AF261">
        <v>2</v>
      </c>
      <c r="AG261">
        <v>16</v>
      </c>
      <c r="AH261" t="s">
        <v>5</v>
      </c>
    </row>
    <row r="262" spans="1:34" x14ac:dyDescent="0.2">
      <c r="A262">
        <v>1985</v>
      </c>
      <c r="B262" t="s">
        <v>5</v>
      </c>
      <c r="C262" t="s">
        <v>213</v>
      </c>
      <c r="D262">
        <v>15</v>
      </c>
      <c r="E262">
        <v>1</v>
      </c>
      <c r="G262">
        <v>1</v>
      </c>
      <c r="H262">
        <v>1</v>
      </c>
      <c r="I262">
        <v>3</v>
      </c>
      <c r="J262">
        <v>0</v>
      </c>
      <c r="K262">
        <v>1</v>
      </c>
      <c r="L262">
        <v>1</v>
      </c>
      <c r="M262">
        <v>1</v>
      </c>
      <c r="N262">
        <v>1</v>
      </c>
      <c r="O262">
        <v>4</v>
      </c>
      <c r="R262">
        <v>1</v>
      </c>
      <c r="U262">
        <v>1</v>
      </c>
      <c r="W262">
        <v>41</v>
      </c>
      <c r="X262">
        <v>0.45328719723183392</v>
      </c>
      <c r="Y262">
        <v>21</v>
      </c>
      <c r="Z262">
        <v>0</v>
      </c>
      <c r="AA262">
        <v>1</v>
      </c>
      <c r="AB262">
        <v>10</v>
      </c>
      <c r="AC262">
        <v>0.2</v>
      </c>
      <c r="AD262">
        <v>1</v>
      </c>
      <c r="AE262">
        <v>0</v>
      </c>
      <c r="AF262">
        <v>2.5</v>
      </c>
      <c r="AG262">
        <v>57</v>
      </c>
      <c r="AH262" t="s">
        <v>5</v>
      </c>
    </row>
    <row r="263" spans="1:34" x14ac:dyDescent="0.2">
      <c r="A263">
        <v>1986</v>
      </c>
      <c r="B263" t="s">
        <v>5</v>
      </c>
      <c r="C263" t="s">
        <v>213</v>
      </c>
      <c r="D263">
        <v>14</v>
      </c>
      <c r="E263">
        <v>2</v>
      </c>
      <c r="G263">
        <v>1</v>
      </c>
      <c r="H263">
        <v>1</v>
      </c>
      <c r="I263">
        <v>0</v>
      </c>
      <c r="J263">
        <v>1</v>
      </c>
      <c r="K263">
        <v>1</v>
      </c>
      <c r="O263">
        <v>2</v>
      </c>
      <c r="W263">
        <v>4</v>
      </c>
      <c r="X263">
        <v>0.47540983606557374</v>
      </c>
      <c r="Y263">
        <v>14</v>
      </c>
      <c r="Z263">
        <v>0</v>
      </c>
      <c r="AA263">
        <v>0.8</v>
      </c>
      <c r="AB263">
        <v>6</v>
      </c>
      <c r="AC263">
        <v>0.23809523809523808</v>
      </c>
      <c r="AD263">
        <v>1</v>
      </c>
      <c r="AE263">
        <v>0</v>
      </c>
      <c r="AF263">
        <v>2.4</v>
      </c>
      <c r="AG263">
        <v>61</v>
      </c>
      <c r="AH263" t="s">
        <v>5</v>
      </c>
    </row>
    <row r="264" spans="1:34" x14ac:dyDescent="0.2">
      <c r="A264">
        <v>1987</v>
      </c>
      <c r="B264" t="s">
        <v>5</v>
      </c>
      <c r="C264" t="s">
        <v>213</v>
      </c>
      <c r="D264">
        <v>11</v>
      </c>
      <c r="E264">
        <v>4</v>
      </c>
      <c r="G264">
        <v>1</v>
      </c>
      <c r="H264">
        <v>1</v>
      </c>
      <c r="I264">
        <v>0</v>
      </c>
      <c r="J264">
        <v>1</v>
      </c>
      <c r="K264">
        <v>1</v>
      </c>
      <c r="O264">
        <v>2</v>
      </c>
      <c r="W264">
        <v>4</v>
      </c>
      <c r="X264">
        <v>0.48749999999999999</v>
      </c>
      <c r="Y264">
        <v>13</v>
      </c>
      <c r="Z264">
        <v>0</v>
      </c>
      <c r="AA264">
        <v>0.66666666666666663</v>
      </c>
      <c r="AB264">
        <v>4</v>
      </c>
      <c r="AC264">
        <v>0.27272727272727271</v>
      </c>
      <c r="AD264">
        <v>3</v>
      </c>
      <c r="AE264">
        <v>0</v>
      </c>
      <c r="AF264">
        <v>2.3333333333333335</v>
      </c>
      <c r="AG264">
        <v>65</v>
      </c>
      <c r="AH264" t="s">
        <v>5</v>
      </c>
    </row>
    <row r="265" spans="1:34" x14ac:dyDescent="0.2">
      <c r="A265">
        <v>1988</v>
      </c>
      <c r="B265" t="s">
        <v>5</v>
      </c>
      <c r="C265" t="s">
        <v>213</v>
      </c>
      <c r="D265">
        <v>12</v>
      </c>
      <c r="E265">
        <v>4</v>
      </c>
      <c r="G265">
        <v>1</v>
      </c>
      <c r="H265">
        <v>1</v>
      </c>
      <c r="I265">
        <v>1</v>
      </c>
      <c r="J265">
        <v>1</v>
      </c>
      <c r="K265">
        <v>1</v>
      </c>
      <c r="L265">
        <v>1</v>
      </c>
      <c r="O265">
        <v>3</v>
      </c>
      <c r="R265">
        <v>1</v>
      </c>
      <c r="U265">
        <v>1</v>
      </c>
      <c r="W265">
        <v>9</v>
      </c>
      <c r="X265">
        <v>0.5</v>
      </c>
      <c r="Y265">
        <v>12</v>
      </c>
      <c r="Z265">
        <v>0</v>
      </c>
      <c r="AA265">
        <v>0.7142857142857143</v>
      </c>
      <c r="AB265">
        <v>4</v>
      </c>
      <c r="AC265">
        <v>0.30434782608695654</v>
      </c>
      <c r="AD265">
        <v>3</v>
      </c>
      <c r="AE265">
        <v>0</v>
      </c>
      <c r="AF265">
        <v>2.4285714285714284</v>
      </c>
      <c r="AG265">
        <v>74</v>
      </c>
      <c r="AH265" t="s">
        <v>5</v>
      </c>
    </row>
    <row r="266" spans="1:34" x14ac:dyDescent="0.2">
      <c r="A266">
        <v>1989</v>
      </c>
      <c r="B266" t="s">
        <v>5</v>
      </c>
      <c r="C266" t="s">
        <v>213</v>
      </c>
      <c r="D266">
        <v>6</v>
      </c>
      <c r="E266">
        <v>10</v>
      </c>
      <c r="W266">
        <v>0</v>
      </c>
      <c r="X266">
        <v>0.49431818181818182</v>
      </c>
      <c r="Y266">
        <v>12</v>
      </c>
      <c r="Z266">
        <v>0</v>
      </c>
      <c r="AA266">
        <v>0.7142857142857143</v>
      </c>
      <c r="AB266">
        <v>4</v>
      </c>
      <c r="AC266">
        <v>0.29166666666666669</v>
      </c>
      <c r="AD266">
        <v>3</v>
      </c>
      <c r="AE266">
        <v>0</v>
      </c>
      <c r="AF266">
        <v>2.4285714285714284</v>
      </c>
      <c r="AG266">
        <v>74</v>
      </c>
      <c r="AH266" t="s">
        <v>5</v>
      </c>
    </row>
    <row r="267" spans="1:34" x14ac:dyDescent="0.2">
      <c r="A267">
        <v>1990</v>
      </c>
      <c r="B267" t="s">
        <v>5</v>
      </c>
      <c r="C267" t="s">
        <v>213</v>
      </c>
      <c r="D267">
        <v>11</v>
      </c>
      <c r="E267">
        <v>5</v>
      </c>
      <c r="G267">
        <v>1</v>
      </c>
      <c r="H267">
        <v>1</v>
      </c>
      <c r="I267">
        <v>1</v>
      </c>
      <c r="J267">
        <v>1</v>
      </c>
      <c r="K267">
        <v>1</v>
      </c>
      <c r="O267">
        <v>2</v>
      </c>
      <c r="T267">
        <v>1</v>
      </c>
      <c r="W267">
        <v>4</v>
      </c>
      <c r="X267">
        <v>0.50271739130434778</v>
      </c>
      <c r="Y267">
        <v>12</v>
      </c>
      <c r="Z267">
        <v>0</v>
      </c>
      <c r="AA267">
        <v>0.75</v>
      </c>
      <c r="AB267">
        <v>6</v>
      </c>
      <c r="AC267">
        <v>0.32</v>
      </c>
      <c r="AD267">
        <v>3</v>
      </c>
      <c r="AE267">
        <v>0</v>
      </c>
      <c r="AF267">
        <v>2.375</v>
      </c>
      <c r="AG267">
        <v>78</v>
      </c>
      <c r="AH267" t="s">
        <v>5</v>
      </c>
    </row>
    <row r="268" spans="1:34" x14ac:dyDescent="0.2">
      <c r="A268">
        <v>1991</v>
      </c>
      <c r="B268" t="s">
        <v>5</v>
      </c>
      <c r="C268" t="s">
        <v>213</v>
      </c>
      <c r="D268">
        <v>11</v>
      </c>
      <c r="E268">
        <v>5</v>
      </c>
      <c r="G268">
        <v>1</v>
      </c>
      <c r="I268">
        <v>0</v>
      </c>
      <c r="J268">
        <v>1</v>
      </c>
      <c r="O268">
        <v>1</v>
      </c>
      <c r="W268">
        <v>1</v>
      </c>
      <c r="X268">
        <v>0.51041666666666663</v>
      </c>
      <c r="Y268">
        <v>11</v>
      </c>
      <c r="Z268">
        <v>0</v>
      </c>
      <c r="AA268">
        <v>0.66666666666666663</v>
      </c>
      <c r="AB268">
        <v>4</v>
      </c>
      <c r="AC268">
        <v>0.34615384615384615</v>
      </c>
      <c r="AD268">
        <v>3</v>
      </c>
      <c r="AE268">
        <v>0</v>
      </c>
      <c r="AF268">
        <v>2.2222222222222223</v>
      </c>
      <c r="AG268">
        <v>79</v>
      </c>
      <c r="AH268" t="s">
        <v>5</v>
      </c>
    </row>
    <row r="269" spans="1:34" x14ac:dyDescent="0.2">
      <c r="A269">
        <v>1992</v>
      </c>
      <c r="B269" t="s">
        <v>5</v>
      </c>
      <c r="C269" t="s">
        <v>213</v>
      </c>
      <c r="D269">
        <v>5</v>
      </c>
      <c r="E269">
        <v>11</v>
      </c>
      <c r="W269">
        <v>0</v>
      </c>
      <c r="X269">
        <v>0.50249999999999995</v>
      </c>
      <c r="Y269">
        <v>12</v>
      </c>
      <c r="Z269">
        <v>0</v>
      </c>
      <c r="AA269">
        <v>0.66666666666666663</v>
      </c>
      <c r="AB269">
        <v>4</v>
      </c>
      <c r="AC269">
        <v>0.33333333333333331</v>
      </c>
      <c r="AD269">
        <v>3</v>
      </c>
      <c r="AE269">
        <v>0</v>
      </c>
      <c r="AF269">
        <v>2.2222222222222223</v>
      </c>
      <c r="AG269">
        <v>79</v>
      </c>
      <c r="AH269" t="s">
        <v>5</v>
      </c>
    </row>
    <row r="270" spans="1:34" x14ac:dyDescent="0.2">
      <c r="A270">
        <v>1993</v>
      </c>
      <c r="B270" t="s">
        <v>5</v>
      </c>
      <c r="C270" t="s">
        <v>213</v>
      </c>
      <c r="D270">
        <v>7</v>
      </c>
      <c r="E270">
        <v>9</v>
      </c>
      <c r="W270">
        <v>0</v>
      </c>
      <c r="X270">
        <v>0.5</v>
      </c>
      <c r="Y270">
        <v>12</v>
      </c>
      <c r="Z270">
        <v>0</v>
      </c>
      <c r="AA270">
        <v>0.66666666666666663</v>
      </c>
      <c r="AB270">
        <v>4</v>
      </c>
      <c r="AC270">
        <v>0.32142857142857145</v>
      </c>
      <c r="AD270">
        <v>3</v>
      </c>
      <c r="AE270">
        <v>0</v>
      </c>
      <c r="AF270">
        <v>2.2222222222222223</v>
      </c>
      <c r="AG270">
        <v>79</v>
      </c>
      <c r="AH270" t="s">
        <v>5</v>
      </c>
    </row>
    <row r="271" spans="1:34" x14ac:dyDescent="0.2">
      <c r="A271">
        <v>1994</v>
      </c>
      <c r="B271" t="s">
        <v>5</v>
      </c>
      <c r="C271" t="s">
        <v>213</v>
      </c>
      <c r="D271">
        <v>9</v>
      </c>
      <c r="E271">
        <v>7</v>
      </c>
      <c r="G271">
        <v>1</v>
      </c>
      <c r="I271">
        <v>1</v>
      </c>
      <c r="J271">
        <v>1</v>
      </c>
      <c r="K271">
        <v>1</v>
      </c>
      <c r="O271">
        <v>2</v>
      </c>
      <c r="W271">
        <v>3</v>
      </c>
      <c r="X271">
        <v>0.50231481481481477</v>
      </c>
      <c r="Y271">
        <v>12</v>
      </c>
      <c r="Z271">
        <v>0</v>
      </c>
      <c r="AA271">
        <v>0.7</v>
      </c>
      <c r="AB271">
        <v>4</v>
      </c>
      <c r="AC271">
        <v>0.34482758620689657</v>
      </c>
      <c r="AD271">
        <v>3</v>
      </c>
      <c r="AE271">
        <v>0</v>
      </c>
      <c r="AF271">
        <v>2.2000000000000002</v>
      </c>
      <c r="AG271">
        <v>82</v>
      </c>
      <c r="AH271" t="s">
        <v>5</v>
      </c>
    </row>
    <row r="272" spans="1:34" x14ac:dyDescent="0.2">
      <c r="A272">
        <v>1995</v>
      </c>
      <c r="B272" t="s">
        <v>5</v>
      </c>
      <c r="C272" t="s">
        <v>213</v>
      </c>
      <c r="D272">
        <v>9</v>
      </c>
      <c r="E272">
        <v>7</v>
      </c>
      <c r="W272">
        <v>0</v>
      </c>
      <c r="X272">
        <v>0.5044642857142857</v>
      </c>
      <c r="Y272">
        <v>12</v>
      </c>
      <c r="Z272">
        <v>0</v>
      </c>
      <c r="AA272">
        <v>0.7</v>
      </c>
      <c r="AB272">
        <v>4</v>
      </c>
      <c r="AC272">
        <v>0.33333333333333331</v>
      </c>
      <c r="AD272">
        <v>3</v>
      </c>
      <c r="AE272">
        <v>0</v>
      </c>
      <c r="AF272">
        <v>2.2000000000000002</v>
      </c>
      <c r="AG272">
        <v>82</v>
      </c>
      <c r="AH272" t="s">
        <v>5</v>
      </c>
    </row>
    <row r="273" spans="1:34" x14ac:dyDescent="0.2">
      <c r="A273">
        <v>1996</v>
      </c>
      <c r="B273" t="s">
        <v>5</v>
      </c>
      <c r="C273" t="s">
        <v>213</v>
      </c>
      <c r="D273">
        <v>7</v>
      </c>
      <c r="E273">
        <v>9</v>
      </c>
      <c r="W273">
        <v>0</v>
      </c>
      <c r="X273">
        <v>0.50215517241379315</v>
      </c>
      <c r="Y273">
        <v>13</v>
      </c>
      <c r="Z273">
        <v>0</v>
      </c>
      <c r="AA273">
        <v>0.7</v>
      </c>
      <c r="AB273">
        <v>4</v>
      </c>
      <c r="AC273">
        <v>0.32258064516129031</v>
      </c>
      <c r="AD273">
        <v>3</v>
      </c>
      <c r="AE273">
        <v>0</v>
      </c>
      <c r="AF273">
        <v>2.2000000000000002</v>
      </c>
      <c r="AG273">
        <v>82</v>
      </c>
      <c r="AH273" t="s">
        <v>5</v>
      </c>
    </row>
    <row r="274" spans="1:34" x14ac:dyDescent="0.2">
      <c r="A274">
        <v>1997</v>
      </c>
      <c r="B274" t="s">
        <v>5</v>
      </c>
      <c r="C274" t="s">
        <v>213</v>
      </c>
      <c r="D274">
        <v>4</v>
      </c>
      <c r="E274">
        <v>12</v>
      </c>
      <c r="W274">
        <v>0</v>
      </c>
      <c r="X274">
        <v>0.49375000000000002</v>
      </c>
      <c r="Y274">
        <v>14</v>
      </c>
      <c r="Z274">
        <v>0</v>
      </c>
      <c r="AA274">
        <v>0.7</v>
      </c>
      <c r="AB274">
        <v>4</v>
      </c>
      <c r="AC274">
        <v>0.3125</v>
      </c>
      <c r="AD274">
        <v>3</v>
      </c>
      <c r="AE274">
        <v>0</v>
      </c>
      <c r="AF274">
        <v>2.2000000000000002</v>
      </c>
      <c r="AG274">
        <v>82</v>
      </c>
      <c r="AH274" t="s">
        <v>5</v>
      </c>
    </row>
    <row r="275" spans="1:34" x14ac:dyDescent="0.2">
      <c r="A275">
        <v>1998</v>
      </c>
      <c r="B275" t="s">
        <v>5</v>
      </c>
      <c r="C275" t="s">
        <v>213</v>
      </c>
      <c r="D275">
        <v>4</v>
      </c>
      <c r="E275">
        <v>12</v>
      </c>
      <c r="W275">
        <v>0</v>
      </c>
      <c r="X275">
        <v>0.48588709677419356</v>
      </c>
      <c r="Y275">
        <v>14</v>
      </c>
      <c r="Z275">
        <v>0</v>
      </c>
      <c r="AA275">
        <v>0.7</v>
      </c>
      <c r="AB275">
        <v>4</v>
      </c>
      <c r="AC275">
        <v>0.30303030303030304</v>
      </c>
      <c r="AD275">
        <v>3</v>
      </c>
      <c r="AE275">
        <v>0</v>
      </c>
      <c r="AF275">
        <v>2.2000000000000002</v>
      </c>
      <c r="AG275">
        <v>82</v>
      </c>
      <c r="AH275" t="s">
        <v>5</v>
      </c>
    </row>
    <row r="276" spans="1:34" x14ac:dyDescent="0.2">
      <c r="A276">
        <v>1999</v>
      </c>
      <c r="B276" t="s">
        <v>5</v>
      </c>
      <c r="C276" t="s">
        <v>213</v>
      </c>
      <c r="D276">
        <v>6</v>
      </c>
      <c r="E276">
        <v>10</v>
      </c>
      <c r="W276">
        <v>0</v>
      </c>
      <c r="X276">
        <v>0.482421875</v>
      </c>
      <c r="Y276">
        <v>14</v>
      </c>
      <c r="Z276">
        <v>0</v>
      </c>
      <c r="AA276">
        <v>0.7</v>
      </c>
      <c r="AB276">
        <v>4</v>
      </c>
      <c r="AC276">
        <v>0.29411764705882354</v>
      </c>
      <c r="AD276">
        <v>3</v>
      </c>
      <c r="AE276">
        <v>0</v>
      </c>
      <c r="AF276">
        <v>2.2000000000000002</v>
      </c>
      <c r="AG276">
        <v>82</v>
      </c>
      <c r="AH276" t="s">
        <v>5</v>
      </c>
    </row>
    <row r="277" spans="1:34" x14ac:dyDescent="0.2">
      <c r="A277">
        <v>2000</v>
      </c>
      <c r="B277" t="s">
        <v>5</v>
      </c>
      <c r="C277" t="s">
        <v>213</v>
      </c>
      <c r="D277">
        <v>5</v>
      </c>
      <c r="E277">
        <v>11</v>
      </c>
      <c r="T277">
        <v>1</v>
      </c>
      <c r="W277">
        <v>0</v>
      </c>
      <c r="X277">
        <v>0.47727272727272729</v>
      </c>
      <c r="Y277">
        <v>14</v>
      </c>
      <c r="Z277">
        <v>0</v>
      </c>
      <c r="AA277">
        <v>0.7</v>
      </c>
      <c r="AB277">
        <v>4</v>
      </c>
      <c r="AC277">
        <v>0.2857142857142857</v>
      </c>
      <c r="AD277">
        <v>3</v>
      </c>
      <c r="AE277">
        <v>0</v>
      </c>
      <c r="AF277">
        <v>2.2000000000000002</v>
      </c>
      <c r="AG277">
        <v>82</v>
      </c>
      <c r="AH277" t="s">
        <v>5</v>
      </c>
    </row>
    <row r="278" spans="1:34" x14ac:dyDescent="0.2">
      <c r="A278">
        <v>2001</v>
      </c>
      <c r="B278" t="s">
        <v>5</v>
      </c>
      <c r="C278" t="s">
        <v>213</v>
      </c>
      <c r="D278">
        <v>13</v>
      </c>
      <c r="E278">
        <v>3</v>
      </c>
      <c r="G278">
        <v>1</v>
      </c>
      <c r="H278">
        <v>1</v>
      </c>
      <c r="I278">
        <v>0</v>
      </c>
      <c r="J278">
        <v>1</v>
      </c>
      <c r="K278">
        <v>1</v>
      </c>
      <c r="O278">
        <v>2</v>
      </c>
      <c r="S278">
        <v>1</v>
      </c>
      <c r="U278">
        <v>1</v>
      </c>
      <c r="W278">
        <v>4</v>
      </c>
      <c r="X278">
        <v>0.48713235294117646</v>
      </c>
      <c r="Y278">
        <v>14</v>
      </c>
      <c r="Z278">
        <v>0</v>
      </c>
      <c r="AA278">
        <v>0.63636363636363635</v>
      </c>
      <c r="AB278">
        <v>4</v>
      </c>
      <c r="AC278">
        <v>0.30555555555555558</v>
      </c>
      <c r="AD278">
        <v>3</v>
      </c>
      <c r="AE278">
        <v>0</v>
      </c>
      <c r="AF278">
        <v>2.1818181818181817</v>
      </c>
      <c r="AG278">
        <v>86</v>
      </c>
      <c r="AH278" t="s">
        <v>5</v>
      </c>
    </row>
    <row r="279" spans="1:34" x14ac:dyDescent="0.2">
      <c r="A279">
        <v>2002</v>
      </c>
      <c r="B279" t="s">
        <v>5</v>
      </c>
      <c r="C279" t="s">
        <v>213</v>
      </c>
      <c r="D279">
        <v>4</v>
      </c>
      <c r="E279">
        <v>12</v>
      </c>
      <c r="W279">
        <v>0</v>
      </c>
      <c r="X279">
        <v>0.48035714285714287</v>
      </c>
      <c r="Y279">
        <v>15</v>
      </c>
      <c r="Z279">
        <v>0</v>
      </c>
      <c r="AA279">
        <v>0.63636363636363635</v>
      </c>
      <c r="AB279">
        <v>4</v>
      </c>
      <c r="AC279">
        <v>0.29729729729729731</v>
      </c>
      <c r="AD279">
        <v>3</v>
      </c>
      <c r="AE279">
        <v>0</v>
      </c>
      <c r="AF279">
        <v>2.1818181818181817</v>
      </c>
      <c r="AG279">
        <v>86</v>
      </c>
      <c r="AH279" t="s">
        <v>5</v>
      </c>
    </row>
    <row r="280" spans="1:34" x14ac:dyDescent="0.2">
      <c r="A280">
        <v>2003</v>
      </c>
      <c r="B280" t="s">
        <v>5</v>
      </c>
      <c r="C280" t="s">
        <v>213</v>
      </c>
      <c r="D280">
        <v>7</v>
      </c>
      <c r="E280">
        <v>9</v>
      </c>
      <c r="W280">
        <v>0</v>
      </c>
      <c r="X280">
        <v>0.47916666666666669</v>
      </c>
      <c r="Y280">
        <v>17</v>
      </c>
      <c r="Z280">
        <v>0</v>
      </c>
      <c r="AA280">
        <v>0.63636363636363635</v>
      </c>
      <c r="AB280">
        <v>4</v>
      </c>
      <c r="AC280">
        <v>0.28947368421052633</v>
      </c>
      <c r="AD280">
        <v>3</v>
      </c>
      <c r="AE280">
        <v>0</v>
      </c>
      <c r="AF280">
        <v>2.1818181818181817</v>
      </c>
      <c r="AG280">
        <v>86</v>
      </c>
      <c r="AH280" t="s">
        <v>5</v>
      </c>
    </row>
    <row r="281" spans="1:34" x14ac:dyDescent="0.2">
      <c r="A281">
        <v>2004</v>
      </c>
      <c r="B281" t="s">
        <v>5</v>
      </c>
      <c r="C281" t="s">
        <v>213</v>
      </c>
      <c r="D281">
        <v>5</v>
      </c>
      <c r="E281">
        <v>11</v>
      </c>
      <c r="W281">
        <v>0</v>
      </c>
      <c r="X281">
        <v>0.47466216216216217</v>
      </c>
      <c r="Y281">
        <v>19</v>
      </c>
      <c r="Z281">
        <v>0</v>
      </c>
      <c r="AA281">
        <v>0.63636363636363635</v>
      </c>
      <c r="AB281">
        <v>4</v>
      </c>
      <c r="AC281">
        <v>0.28205128205128205</v>
      </c>
      <c r="AD281">
        <v>3</v>
      </c>
      <c r="AE281">
        <v>0</v>
      </c>
      <c r="AF281">
        <v>2.1818181818181817</v>
      </c>
      <c r="AG281">
        <v>86</v>
      </c>
      <c r="AH281" t="s">
        <v>5</v>
      </c>
    </row>
    <row r="282" spans="1:34" x14ac:dyDescent="0.2">
      <c r="A282">
        <v>2005</v>
      </c>
      <c r="B282" t="s">
        <v>5</v>
      </c>
      <c r="C282" t="s">
        <v>213</v>
      </c>
      <c r="D282">
        <v>11</v>
      </c>
      <c r="E282">
        <v>5</v>
      </c>
      <c r="G282">
        <v>1</v>
      </c>
      <c r="H282">
        <v>1</v>
      </c>
      <c r="I282">
        <v>0</v>
      </c>
      <c r="J282">
        <v>1</v>
      </c>
      <c r="K282">
        <v>1</v>
      </c>
      <c r="O282">
        <v>2</v>
      </c>
      <c r="R282">
        <v>1</v>
      </c>
      <c r="U282">
        <v>1</v>
      </c>
      <c r="W282">
        <v>5</v>
      </c>
      <c r="X282">
        <v>0.48026315789473684</v>
      </c>
      <c r="Y282">
        <v>19</v>
      </c>
      <c r="Z282">
        <v>0</v>
      </c>
      <c r="AA282">
        <v>0.58333333333333337</v>
      </c>
      <c r="AB282">
        <v>3</v>
      </c>
      <c r="AC282">
        <v>0.3</v>
      </c>
      <c r="AD282">
        <v>3</v>
      </c>
      <c r="AE282">
        <v>0</v>
      </c>
      <c r="AF282">
        <v>2.1666666666666665</v>
      </c>
      <c r="AG282">
        <v>91</v>
      </c>
      <c r="AH282" t="s">
        <v>5</v>
      </c>
    </row>
    <row r="283" spans="1:34" x14ac:dyDescent="0.2">
      <c r="A283">
        <v>2006</v>
      </c>
      <c r="B283" t="s">
        <v>5</v>
      </c>
      <c r="C283" t="s">
        <v>213</v>
      </c>
      <c r="D283">
        <v>13</v>
      </c>
      <c r="E283">
        <v>3</v>
      </c>
      <c r="G283">
        <v>1</v>
      </c>
      <c r="H283">
        <v>1</v>
      </c>
      <c r="I283">
        <v>2</v>
      </c>
      <c r="J283">
        <v>1</v>
      </c>
      <c r="K283">
        <v>1</v>
      </c>
      <c r="L283">
        <v>1</v>
      </c>
      <c r="M283">
        <v>1</v>
      </c>
      <c r="O283">
        <v>4</v>
      </c>
      <c r="W283">
        <v>17</v>
      </c>
      <c r="X283">
        <v>0.48878205128205127</v>
      </c>
      <c r="Y283">
        <v>17</v>
      </c>
      <c r="Z283">
        <v>0</v>
      </c>
      <c r="AA283">
        <v>0.69230769230769229</v>
      </c>
      <c r="AB283">
        <v>4</v>
      </c>
      <c r="AC283">
        <v>0.31707317073170732</v>
      </c>
      <c r="AD283">
        <v>3</v>
      </c>
      <c r="AE283">
        <v>0</v>
      </c>
      <c r="AF283">
        <v>2.3076923076923075</v>
      </c>
      <c r="AG283">
        <v>108</v>
      </c>
      <c r="AH283" t="s">
        <v>5</v>
      </c>
    </row>
    <row r="284" spans="1:34" x14ac:dyDescent="0.2">
      <c r="A284">
        <v>2007</v>
      </c>
      <c r="B284" t="s">
        <v>5</v>
      </c>
      <c r="C284" t="s">
        <v>213</v>
      </c>
      <c r="D284">
        <v>7</v>
      </c>
      <c r="E284">
        <v>9</v>
      </c>
      <c r="W284">
        <v>0</v>
      </c>
      <c r="X284">
        <v>0.48749999999999999</v>
      </c>
      <c r="Y284">
        <v>18</v>
      </c>
      <c r="Z284">
        <v>0</v>
      </c>
      <c r="AA284">
        <v>0.69230769230769229</v>
      </c>
      <c r="AB284">
        <v>4</v>
      </c>
      <c r="AC284">
        <v>0.30952380952380953</v>
      </c>
      <c r="AD284">
        <v>3</v>
      </c>
      <c r="AE284">
        <v>0</v>
      </c>
      <c r="AF284">
        <v>2.3076923076923075</v>
      </c>
      <c r="AG284">
        <v>108</v>
      </c>
      <c r="AH284" t="s">
        <v>5</v>
      </c>
    </row>
    <row r="285" spans="1:34" x14ac:dyDescent="0.2">
      <c r="A285">
        <v>2008</v>
      </c>
      <c r="B285" t="s">
        <v>5</v>
      </c>
      <c r="C285" t="s">
        <v>213</v>
      </c>
      <c r="D285">
        <v>9</v>
      </c>
      <c r="E285">
        <v>7</v>
      </c>
      <c r="W285">
        <v>0</v>
      </c>
      <c r="X285">
        <v>0.48932926829268292</v>
      </c>
      <c r="Y285">
        <v>17</v>
      </c>
      <c r="Z285">
        <v>0</v>
      </c>
      <c r="AA285">
        <v>0.69230769230769229</v>
      </c>
      <c r="AB285">
        <v>4</v>
      </c>
      <c r="AC285">
        <v>0.30232558139534882</v>
      </c>
      <c r="AD285">
        <v>3</v>
      </c>
      <c r="AE285">
        <v>0</v>
      </c>
      <c r="AF285">
        <v>2.3076923076923075</v>
      </c>
      <c r="AG285">
        <v>108</v>
      </c>
      <c r="AH285" t="s">
        <v>5</v>
      </c>
    </row>
    <row r="286" spans="1:34" x14ac:dyDescent="0.2">
      <c r="A286">
        <v>2009</v>
      </c>
      <c r="B286" t="s">
        <v>5</v>
      </c>
      <c r="C286" t="s">
        <v>213</v>
      </c>
      <c r="D286">
        <v>7</v>
      </c>
      <c r="E286">
        <v>9</v>
      </c>
      <c r="W286">
        <v>0</v>
      </c>
      <c r="X286">
        <v>0.48809523809523808</v>
      </c>
      <c r="Y286">
        <v>18</v>
      </c>
      <c r="Z286">
        <v>0</v>
      </c>
      <c r="AA286">
        <v>0.69230769230769229</v>
      </c>
      <c r="AB286">
        <v>4</v>
      </c>
      <c r="AC286">
        <v>0.29545454545454547</v>
      </c>
      <c r="AD286">
        <v>3</v>
      </c>
      <c r="AE286">
        <v>0</v>
      </c>
      <c r="AF286">
        <v>2.3076923076923075</v>
      </c>
      <c r="AG286">
        <v>108</v>
      </c>
      <c r="AH286" t="s">
        <v>5</v>
      </c>
    </row>
    <row r="287" spans="1:34" x14ac:dyDescent="0.2">
      <c r="A287">
        <v>2010</v>
      </c>
      <c r="B287" t="s">
        <v>5</v>
      </c>
      <c r="C287" t="s">
        <v>213</v>
      </c>
      <c r="D287">
        <v>11</v>
      </c>
      <c r="E287">
        <v>5</v>
      </c>
      <c r="G287">
        <v>1</v>
      </c>
      <c r="H287">
        <v>1</v>
      </c>
      <c r="I287">
        <v>1</v>
      </c>
      <c r="J287">
        <v>1</v>
      </c>
      <c r="K287">
        <v>1</v>
      </c>
      <c r="L287">
        <v>1</v>
      </c>
      <c r="O287">
        <v>3</v>
      </c>
      <c r="W287">
        <v>8</v>
      </c>
      <c r="X287">
        <v>0.49273255813953487</v>
      </c>
      <c r="Y287">
        <v>17</v>
      </c>
      <c r="Z287">
        <v>0</v>
      </c>
      <c r="AA287">
        <v>0.7142857142857143</v>
      </c>
      <c r="AB287">
        <v>4</v>
      </c>
      <c r="AC287">
        <v>0.31111111111111112</v>
      </c>
      <c r="AD287">
        <v>3</v>
      </c>
      <c r="AE287">
        <v>0</v>
      </c>
      <c r="AF287">
        <v>2.3571428571428572</v>
      </c>
      <c r="AG287">
        <v>116</v>
      </c>
      <c r="AH287" t="s">
        <v>5</v>
      </c>
    </row>
    <row r="288" spans="1:34" x14ac:dyDescent="0.2">
      <c r="A288">
        <v>2011</v>
      </c>
      <c r="B288" t="s">
        <v>5</v>
      </c>
      <c r="C288" t="s">
        <v>213</v>
      </c>
      <c r="D288">
        <v>8</v>
      </c>
      <c r="E288">
        <v>8</v>
      </c>
      <c r="W288">
        <v>0</v>
      </c>
      <c r="X288">
        <v>0.49289772727272729</v>
      </c>
      <c r="Y288">
        <v>17</v>
      </c>
      <c r="Z288">
        <v>0</v>
      </c>
      <c r="AA288">
        <v>0.7142857142857143</v>
      </c>
      <c r="AB288">
        <v>4</v>
      </c>
      <c r="AC288">
        <v>0.30434782608695654</v>
      </c>
      <c r="AD288">
        <v>3</v>
      </c>
      <c r="AE288">
        <v>0</v>
      </c>
      <c r="AF288">
        <v>2.3571428571428572</v>
      </c>
      <c r="AG288">
        <v>116</v>
      </c>
      <c r="AH288" t="s">
        <v>5</v>
      </c>
    </row>
    <row r="289" spans="1:34" x14ac:dyDescent="0.2">
      <c r="A289">
        <v>2012</v>
      </c>
      <c r="B289" t="s">
        <v>5</v>
      </c>
      <c r="C289" t="s">
        <v>213</v>
      </c>
      <c r="D289">
        <v>10</v>
      </c>
      <c r="E289">
        <v>6</v>
      </c>
      <c r="W289">
        <v>0</v>
      </c>
      <c r="X289">
        <v>0.49583333333333335</v>
      </c>
      <c r="Y289">
        <v>16</v>
      </c>
      <c r="Z289">
        <v>0</v>
      </c>
      <c r="AA289">
        <v>0.7142857142857143</v>
      </c>
      <c r="AB289">
        <v>4</v>
      </c>
      <c r="AC289">
        <v>0.2978723404255319</v>
      </c>
      <c r="AD289">
        <v>3</v>
      </c>
      <c r="AE289">
        <v>0</v>
      </c>
      <c r="AF289">
        <v>2.3571428571428572</v>
      </c>
      <c r="AG289">
        <v>116</v>
      </c>
      <c r="AH289" t="s">
        <v>5</v>
      </c>
    </row>
    <row r="290" spans="1:34" x14ac:dyDescent="0.2">
      <c r="A290">
        <v>2013</v>
      </c>
      <c r="B290" t="s">
        <v>5</v>
      </c>
      <c r="C290" t="s">
        <v>213</v>
      </c>
      <c r="D290">
        <v>8</v>
      </c>
      <c r="E290">
        <v>8</v>
      </c>
      <c r="W290">
        <v>0</v>
      </c>
      <c r="X290">
        <v>0.49592391304347827</v>
      </c>
      <c r="Y290">
        <v>16</v>
      </c>
      <c r="Z290">
        <v>0</v>
      </c>
      <c r="AA290">
        <v>0.7142857142857143</v>
      </c>
      <c r="AB290">
        <v>4</v>
      </c>
      <c r="AC290">
        <v>0.29166666666666669</v>
      </c>
      <c r="AD290">
        <v>3</v>
      </c>
      <c r="AE290">
        <v>0</v>
      </c>
      <c r="AF290">
        <v>2.3571428571428572</v>
      </c>
      <c r="AG290">
        <v>116</v>
      </c>
      <c r="AH290" t="s">
        <v>5</v>
      </c>
    </row>
    <row r="291" spans="1:34" x14ac:dyDescent="0.2">
      <c r="A291">
        <v>2014</v>
      </c>
      <c r="B291" t="s">
        <v>5</v>
      </c>
      <c r="C291" t="s">
        <v>213</v>
      </c>
      <c r="D291">
        <v>5</v>
      </c>
      <c r="E291">
        <v>11</v>
      </c>
      <c r="W291">
        <v>0</v>
      </c>
      <c r="X291">
        <v>0.49202127659574468</v>
      </c>
      <c r="Y291">
        <v>17</v>
      </c>
      <c r="Z291">
        <v>0</v>
      </c>
      <c r="AA291">
        <v>0.7142857142857143</v>
      </c>
      <c r="AB291">
        <v>4</v>
      </c>
      <c r="AC291">
        <v>0.2857142857142857</v>
      </c>
      <c r="AD291">
        <v>3</v>
      </c>
      <c r="AE291">
        <v>0</v>
      </c>
      <c r="AF291">
        <v>2.3571428571428572</v>
      </c>
      <c r="AG291">
        <v>116</v>
      </c>
      <c r="AH291" t="s">
        <v>5</v>
      </c>
    </row>
    <row r="292" spans="1:34" x14ac:dyDescent="0.2">
      <c r="A292">
        <v>2015</v>
      </c>
      <c r="B292" t="s">
        <v>5</v>
      </c>
      <c r="C292" t="s">
        <v>213</v>
      </c>
      <c r="D292">
        <v>6</v>
      </c>
      <c r="E292">
        <v>10</v>
      </c>
      <c r="W292">
        <v>0</v>
      </c>
      <c r="X292">
        <v>0.48958333333333331</v>
      </c>
      <c r="Y292">
        <v>17</v>
      </c>
      <c r="Z292">
        <v>0</v>
      </c>
      <c r="AA292">
        <v>0.7142857142857143</v>
      </c>
      <c r="AB292">
        <v>4</v>
      </c>
      <c r="AC292">
        <v>0.28000000000000003</v>
      </c>
      <c r="AD292">
        <v>3</v>
      </c>
      <c r="AE292">
        <v>0</v>
      </c>
      <c r="AF292">
        <v>2.3571428571428572</v>
      </c>
      <c r="AG292">
        <v>116</v>
      </c>
      <c r="AH292" t="s">
        <v>5</v>
      </c>
    </row>
    <row r="293" spans="1:34" x14ac:dyDescent="0.2">
      <c r="A293">
        <v>2016</v>
      </c>
      <c r="B293" t="s">
        <v>5</v>
      </c>
      <c r="C293" t="s">
        <v>213</v>
      </c>
      <c r="D293">
        <v>3</v>
      </c>
      <c r="E293">
        <v>13</v>
      </c>
      <c r="W293">
        <v>0</v>
      </c>
      <c r="X293">
        <v>0.48341836734693877</v>
      </c>
      <c r="Y293">
        <v>18</v>
      </c>
      <c r="Z293">
        <v>0</v>
      </c>
      <c r="AA293">
        <v>0.7142857142857143</v>
      </c>
      <c r="AB293">
        <v>4</v>
      </c>
      <c r="AC293">
        <v>0.27450980392156865</v>
      </c>
      <c r="AD293">
        <v>3</v>
      </c>
      <c r="AE293">
        <v>0</v>
      </c>
      <c r="AF293">
        <v>2.3571428571428572</v>
      </c>
      <c r="AG293">
        <v>116</v>
      </c>
      <c r="AH293" t="s">
        <v>5</v>
      </c>
    </row>
    <row r="294" spans="1:34" x14ac:dyDescent="0.2">
      <c r="A294">
        <v>2017</v>
      </c>
      <c r="B294" t="s">
        <v>5</v>
      </c>
      <c r="C294" t="s">
        <v>213</v>
      </c>
      <c r="D294">
        <v>5</v>
      </c>
      <c r="E294">
        <v>11</v>
      </c>
      <c r="W294">
        <v>0</v>
      </c>
      <c r="X294">
        <v>0.48</v>
      </c>
      <c r="Y294">
        <v>20</v>
      </c>
      <c r="Z294">
        <v>0</v>
      </c>
      <c r="AA294">
        <v>0.7142857142857143</v>
      </c>
      <c r="AB294">
        <v>4</v>
      </c>
      <c r="AC294">
        <v>0.26923076923076922</v>
      </c>
      <c r="AD294">
        <v>3</v>
      </c>
      <c r="AE294">
        <v>0</v>
      </c>
      <c r="AF294">
        <v>2.3571428571428572</v>
      </c>
      <c r="AG294">
        <v>116</v>
      </c>
      <c r="AH294" t="s">
        <v>5</v>
      </c>
    </row>
    <row r="295" spans="1:34" x14ac:dyDescent="0.2">
      <c r="A295">
        <v>2018</v>
      </c>
      <c r="B295" t="s">
        <v>5</v>
      </c>
      <c r="C295" t="s">
        <v>213</v>
      </c>
      <c r="D295">
        <v>12</v>
      </c>
      <c r="E295">
        <v>4</v>
      </c>
      <c r="G295">
        <v>1</v>
      </c>
      <c r="H295">
        <v>1</v>
      </c>
      <c r="I295">
        <v>0</v>
      </c>
      <c r="J295">
        <v>1</v>
      </c>
      <c r="O295">
        <v>1</v>
      </c>
      <c r="U295">
        <v>1</v>
      </c>
      <c r="W295">
        <v>2</v>
      </c>
      <c r="X295">
        <v>0.48529411764705882</v>
      </c>
      <c r="Y295">
        <v>19</v>
      </c>
      <c r="Z295">
        <v>0</v>
      </c>
      <c r="AA295">
        <v>0.66666666666666663</v>
      </c>
      <c r="AB295">
        <v>4</v>
      </c>
      <c r="AC295">
        <v>0.28301886792452829</v>
      </c>
      <c r="AD295">
        <v>3</v>
      </c>
      <c r="AE295">
        <v>0</v>
      </c>
      <c r="AF295">
        <v>2.2666666666666666</v>
      </c>
      <c r="AG295">
        <v>118</v>
      </c>
      <c r="AH295" t="s">
        <v>5</v>
      </c>
    </row>
    <row r="296" spans="1:34" x14ac:dyDescent="0.2">
      <c r="A296">
        <v>2019</v>
      </c>
      <c r="B296" t="s">
        <v>5</v>
      </c>
      <c r="C296" t="s">
        <v>213</v>
      </c>
      <c r="D296">
        <v>8</v>
      </c>
      <c r="E296">
        <v>8</v>
      </c>
      <c r="W296">
        <v>0</v>
      </c>
      <c r="X296">
        <v>0.48557692307692307</v>
      </c>
      <c r="Y296">
        <v>17</v>
      </c>
      <c r="Z296">
        <v>0</v>
      </c>
      <c r="AA296">
        <v>0.66666666666666663</v>
      </c>
      <c r="AB296">
        <v>4</v>
      </c>
      <c r="AC296">
        <v>0.27777777777777779</v>
      </c>
      <c r="AD296">
        <v>3</v>
      </c>
      <c r="AE296">
        <v>0</v>
      </c>
      <c r="AF296">
        <v>2.2666666666666666</v>
      </c>
      <c r="AG296">
        <v>118</v>
      </c>
      <c r="AH296" t="s">
        <v>5</v>
      </c>
    </row>
    <row r="297" spans="1:34" x14ac:dyDescent="0.2">
      <c r="A297">
        <v>2020</v>
      </c>
      <c r="B297" t="s">
        <v>5</v>
      </c>
      <c r="C297" t="s">
        <v>213</v>
      </c>
      <c r="D297">
        <v>8</v>
      </c>
      <c r="E297">
        <v>8</v>
      </c>
      <c r="G297">
        <v>1</v>
      </c>
      <c r="I297">
        <v>0</v>
      </c>
      <c r="J297">
        <v>1</v>
      </c>
      <c r="O297">
        <v>1</v>
      </c>
      <c r="W297">
        <v>1</v>
      </c>
      <c r="X297">
        <v>0.48584905660377359</v>
      </c>
      <c r="Y297">
        <v>17</v>
      </c>
      <c r="Z297">
        <v>0</v>
      </c>
      <c r="AA297">
        <v>0.625</v>
      </c>
      <c r="AB297">
        <v>4</v>
      </c>
      <c r="AC297">
        <v>0.29090909090909089</v>
      </c>
      <c r="AD297">
        <v>3</v>
      </c>
      <c r="AE297">
        <v>0</v>
      </c>
      <c r="AF297">
        <v>2.1875</v>
      </c>
      <c r="AG297">
        <v>119</v>
      </c>
      <c r="AH297" t="s">
        <v>5</v>
      </c>
    </row>
    <row r="298" spans="1:34" x14ac:dyDescent="0.2">
      <c r="A298">
        <v>2021</v>
      </c>
      <c r="B298" t="s">
        <v>5</v>
      </c>
      <c r="C298" t="s">
        <v>213</v>
      </c>
      <c r="D298">
        <v>6</v>
      </c>
      <c r="E298">
        <v>11</v>
      </c>
      <c r="W298">
        <v>0</v>
      </c>
      <c r="X298">
        <v>0.48323699421965316</v>
      </c>
      <c r="Y298">
        <v>18</v>
      </c>
      <c r="Z298">
        <v>0</v>
      </c>
      <c r="AA298">
        <v>0.625</v>
      </c>
      <c r="AB298">
        <v>4</v>
      </c>
      <c r="AC298">
        <v>0.2857142857142857</v>
      </c>
      <c r="AD298">
        <v>3</v>
      </c>
      <c r="AE298">
        <v>0</v>
      </c>
      <c r="AF298">
        <v>2.1875</v>
      </c>
      <c r="AG298">
        <v>119</v>
      </c>
      <c r="AH298" t="s">
        <v>5</v>
      </c>
    </row>
    <row r="299" spans="1:34" x14ac:dyDescent="0.2">
      <c r="A299">
        <v>2022</v>
      </c>
      <c r="B299" t="s">
        <v>5</v>
      </c>
      <c r="C299" t="s">
        <v>213</v>
      </c>
      <c r="D299">
        <v>3</v>
      </c>
      <c r="E299">
        <v>14</v>
      </c>
      <c r="W299">
        <v>0</v>
      </c>
      <c r="X299">
        <v>0.47732426303854875</v>
      </c>
      <c r="Y299">
        <v>19</v>
      </c>
      <c r="Z299">
        <v>0</v>
      </c>
      <c r="AA299">
        <v>0.625</v>
      </c>
      <c r="AB299">
        <v>4</v>
      </c>
      <c r="AC299">
        <v>0.2807017543859649</v>
      </c>
      <c r="AD299">
        <v>3</v>
      </c>
      <c r="AE299">
        <v>0</v>
      </c>
      <c r="AF299">
        <v>2.1875</v>
      </c>
      <c r="AG299">
        <v>119</v>
      </c>
      <c r="AH299" t="s">
        <v>5</v>
      </c>
    </row>
    <row r="300" spans="1:34" x14ac:dyDescent="0.2">
      <c r="A300">
        <v>2023</v>
      </c>
      <c r="B300" t="s">
        <v>5</v>
      </c>
      <c r="C300" t="s">
        <v>213</v>
      </c>
      <c r="D300">
        <v>7</v>
      </c>
      <c r="E300">
        <v>10</v>
      </c>
      <c r="W300">
        <v>0</v>
      </c>
      <c r="X300">
        <v>0.47608453837597331</v>
      </c>
      <c r="Y300">
        <v>20</v>
      </c>
      <c r="Z300">
        <v>0</v>
      </c>
      <c r="AA300">
        <v>0.625</v>
      </c>
      <c r="AB300">
        <v>4</v>
      </c>
      <c r="AC300">
        <v>0.27586206896551724</v>
      </c>
      <c r="AD300">
        <v>3</v>
      </c>
      <c r="AE300">
        <v>0</v>
      </c>
      <c r="AF300">
        <v>2.1875</v>
      </c>
      <c r="AG300">
        <v>119</v>
      </c>
      <c r="AH300" t="s">
        <v>5</v>
      </c>
    </row>
    <row r="301" spans="1:34" x14ac:dyDescent="0.2">
      <c r="A301">
        <v>2024</v>
      </c>
      <c r="B301" t="s">
        <v>5</v>
      </c>
      <c r="C301" t="s">
        <v>213</v>
      </c>
      <c r="D301">
        <v>5</v>
      </c>
      <c r="E301">
        <v>12</v>
      </c>
      <c r="W301">
        <v>0</v>
      </c>
      <c r="X301">
        <v>0.47270742358078605</v>
      </c>
      <c r="Y301">
        <v>20</v>
      </c>
      <c r="Z301">
        <v>0</v>
      </c>
      <c r="AA301">
        <v>0.625</v>
      </c>
      <c r="AB301">
        <v>4</v>
      </c>
      <c r="AC301">
        <v>0.2711864406779661</v>
      </c>
      <c r="AD301">
        <v>3</v>
      </c>
      <c r="AE301">
        <v>0</v>
      </c>
      <c r="AF301">
        <v>2.1875</v>
      </c>
      <c r="AG301">
        <v>119</v>
      </c>
      <c r="AH301" t="s">
        <v>5</v>
      </c>
    </row>
    <row r="302" spans="1:34" x14ac:dyDescent="0.2">
      <c r="A302">
        <v>2025</v>
      </c>
      <c r="B302" t="s">
        <v>5</v>
      </c>
      <c r="C302" t="s">
        <v>213</v>
      </c>
      <c r="D302">
        <v>11</v>
      </c>
      <c r="E302">
        <v>6</v>
      </c>
      <c r="G302">
        <v>1</v>
      </c>
      <c r="H302">
        <v>1</v>
      </c>
      <c r="I302">
        <v>1</v>
      </c>
      <c r="J302">
        <v>1</v>
      </c>
      <c r="K302">
        <v>1</v>
      </c>
      <c r="O302">
        <v>2</v>
      </c>
      <c r="W302">
        <v>4</v>
      </c>
      <c r="X302">
        <v>0.47588424437299037</v>
      </c>
      <c r="Y302">
        <v>19</v>
      </c>
      <c r="Z302">
        <v>0</v>
      </c>
      <c r="AA302">
        <v>0.6470588235294118</v>
      </c>
      <c r="AB302">
        <v>4</v>
      </c>
      <c r="AC302">
        <v>0.28333333333333333</v>
      </c>
      <c r="AD302">
        <v>3</v>
      </c>
      <c r="AE302">
        <v>0</v>
      </c>
      <c r="AF302">
        <v>2.1764705882352939</v>
      </c>
      <c r="AG302">
        <v>123</v>
      </c>
      <c r="AH302" t="s">
        <v>5</v>
      </c>
    </row>
    <row r="303" spans="1:34" x14ac:dyDescent="0.2">
      <c r="A303">
        <v>1968</v>
      </c>
      <c r="B303" t="s">
        <v>6</v>
      </c>
      <c r="C303" t="s">
        <v>211</v>
      </c>
      <c r="D303">
        <v>3</v>
      </c>
      <c r="E303">
        <v>11</v>
      </c>
      <c r="S303">
        <v>1</v>
      </c>
      <c r="W303">
        <v>0</v>
      </c>
      <c r="X303">
        <v>0.21428571428571427</v>
      </c>
      <c r="Y303">
        <v>25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2.952809523809524</v>
      </c>
      <c r="AF303">
        <v>0</v>
      </c>
      <c r="AG303">
        <v>2.952809523809524</v>
      </c>
      <c r="AH303" t="s">
        <v>6</v>
      </c>
    </row>
    <row r="304" spans="1:34" x14ac:dyDescent="0.2">
      <c r="A304">
        <v>1969</v>
      </c>
      <c r="B304" t="s">
        <v>6</v>
      </c>
      <c r="C304" t="s">
        <v>211</v>
      </c>
      <c r="D304">
        <v>4</v>
      </c>
      <c r="E304">
        <v>9</v>
      </c>
      <c r="F304">
        <v>1</v>
      </c>
      <c r="S304">
        <v>1</v>
      </c>
      <c r="U304">
        <v>1</v>
      </c>
      <c r="W304">
        <v>0</v>
      </c>
      <c r="X304">
        <v>0.26785714285714285</v>
      </c>
      <c r="Y304">
        <v>24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2.952809523809524</v>
      </c>
      <c r="AH304" t="s">
        <v>6</v>
      </c>
    </row>
    <row r="305" spans="1:34" x14ac:dyDescent="0.2">
      <c r="A305">
        <v>1970</v>
      </c>
      <c r="B305" t="s">
        <v>6</v>
      </c>
      <c r="C305" t="s">
        <v>211</v>
      </c>
      <c r="D305">
        <v>8</v>
      </c>
      <c r="E305">
        <v>6</v>
      </c>
      <c r="G305">
        <v>1</v>
      </c>
      <c r="H305">
        <v>1</v>
      </c>
      <c r="I305">
        <v>0</v>
      </c>
      <c r="J305">
        <v>1</v>
      </c>
      <c r="K305">
        <v>1</v>
      </c>
      <c r="O305">
        <v>2</v>
      </c>
      <c r="U305">
        <v>1</v>
      </c>
      <c r="W305">
        <v>4</v>
      </c>
      <c r="X305">
        <v>0.36904761904761907</v>
      </c>
      <c r="Y305">
        <v>19</v>
      </c>
      <c r="Z305">
        <v>0</v>
      </c>
      <c r="AA305">
        <v>0</v>
      </c>
      <c r="AB305">
        <v>0</v>
      </c>
      <c r="AC305">
        <v>0.33333333333333331</v>
      </c>
      <c r="AD305">
        <v>3</v>
      </c>
      <c r="AE305">
        <v>0</v>
      </c>
      <c r="AF305">
        <v>2</v>
      </c>
      <c r="AG305">
        <v>6.952809523809524</v>
      </c>
      <c r="AH305" t="s">
        <v>6</v>
      </c>
    </row>
    <row r="306" spans="1:34" x14ac:dyDescent="0.2">
      <c r="A306">
        <v>1971</v>
      </c>
      <c r="B306" t="s">
        <v>6</v>
      </c>
      <c r="C306" t="s">
        <v>211</v>
      </c>
      <c r="D306">
        <v>4</v>
      </c>
      <c r="E306">
        <v>10</v>
      </c>
      <c r="W306">
        <v>0</v>
      </c>
      <c r="X306">
        <v>0.3482142857142857</v>
      </c>
      <c r="Y306">
        <v>20</v>
      </c>
      <c r="Z306">
        <v>0</v>
      </c>
      <c r="AA306">
        <v>0</v>
      </c>
      <c r="AB306">
        <v>0</v>
      </c>
      <c r="AC306">
        <v>0.25</v>
      </c>
      <c r="AD306">
        <v>3</v>
      </c>
      <c r="AE306">
        <v>0</v>
      </c>
      <c r="AF306">
        <v>2</v>
      </c>
      <c r="AG306">
        <v>6.952809523809524</v>
      </c>
      <c r="AH306" t="s">
        <v>6</v>
      </c>
    </row>
    <row r="307" spans="1:34" x14ac:dyDescent="0.2">
      <c r="A307">
        <v>1972</v>
      </c>
      <c r="B307" t="s">
        <v>6</v>
      </c>
      <c r="C307" t="s">
        <v>211</v>
      </c>
      <c r="D307">
        <v>8</v>
      </c>
      <c r="E307">
        <v>6</v>
      </c>
      <c r="W307">
        <v>0</v>
      </c>
      <c r="X307">
        <v>0.39285714285714285</v>
      </c>
      <c r="Y307">
        <v>17</v>
      </c>
      <c r="Z307">
        <v>0</v>
      </c>
      <c r="AA307">
        <v>0</v>
      </c>
      <c r="AB307">
        <v>0</v>
      </c>
      <c r="AC307">
        <v>0.2</v>
      </c>
      <c r="AD307">
        <v>1</v>
      </c>
      <c r="AE307">
        <v>0</v>
      </c>
      <c r="AF307">
        <v>2</v>
      </c>
      <c r="AG307">
        <v>6.952809523809524</v>
      </c>
      <c r="AH307" t="s">
        <v>6</v>
      </c>
    </row>
    <row r="308" spans="1:34" x14ac:dyDescent="0.2">
      <c r="A308">
        <v>1973</v>
      </c>
      <c r="B308" t="s">
        <v>6</v>
      </c>
      <c r="C308" t="s">
        <v>211</v>
      </c>
      <c r="D308">
        <v>10</v>
      </c>
      <c r="E308">
        <v>4</v>
      </c>
      <c r="G308">
        <v>1</v>
      </c>
      <c r="H308">
        <v>1</v>
      </c>
      <c r="I308">
        <v>0</v>
      </c>
      <c r="J308">
        <v>1</v>
      </c>
      <c r="K308">
        <v>1</v>
      </c>
      <c r="O308">
        <v>2</v>
      </c>
      <c r="W308">
        <v>4</v>
      </c>
      <c r="X308">
        <v>0.44642857142857145</v>
      </c>
      <c r="Y308">
        <v>16</v>
      </c>
      <c r="Z308">
        <v>0</v>
      </c>
      <c r="AA308">
        <v>0</v>
      </c>
      <c r="AB308">
        <v>0</v>
      </c>
      <c r="AC308">
        <v>0.33333333333333331</v>
      </c>
      <c r="AD308">
        <v>3</v>
      </c>
      <c r="AE308">
        <v>0</v>
      </c>
      <c r="AF308">
        <v>2</v>
      </c>
      <c r="AG308">
        <v>10.952809523809524</v>
      </c>
      <c r="AH308" t="s">
        <v>6</v>
      </c>
    </row>
    <row r="309" spans="1:34" x14ac:dyDescent="0.2">
      <c r="A309">
        <v>1974</v>
      </c>
      <c r="B309" t="s">
        <v>6</v>
      </c>
      <c r="C309" t="s">
        <v>211</v>
      </c>
      <c r="D309">
        <v>7</v>
      </c>
      <c r="E309">
        <v>7</v>
      </c>
      <c r="W309">
        <v>0</v>
      </c>
      <c r="X309">
        <v>0.45408163265306123</v>
      </c>
      <c r="Y309">
        <v>16</v>
      </c>
      <c r="Z309">
        <v>0</v>
      </c>
      <c r="AA309">
        <v>0</v>
      </c>
      <c r="AB309">
        <v>0</v>
      </c>
      <c r="AC309">
        <v>0.2857142857142857</v>
      </c>
      <c r="AD309">
        <v>3</v>
      </c>
      <c r="AE309">
        <v>0</v>
      </c>
      <c r="AF309">
        <v>2</v>
      </c>
      <c r="AG309">
        <v>10.952809523809524</v>
      </c>
      <c r="AH309" t="s">
        <v>6</v>
      </c>
    </row>
    <row r="310" spans="1:34" x14ac:dyDescent="0.2">
      <c r="A310">
        <v>1975</v>
      </c>
      <c r="B310" t="s">
        <v>6</v>
      </c>
      <c r="C310" t="s">
        <v>211</v>
      </c>
      <c r="D310">
        <v>11</v>
      </c>
      <c r="E310">
        <v>3</v>
      </c>
      <c r="G310">
        <v>1</v>
      </c>
      <c r="I310">
        <v>0</v>
      </c>
      <c r="J310">
        <v>1</v>
      </c>
      <c r="K310">
        <v>1</v>
      </c>
      <c r="O310">
        <v>2</v>
      </c>
      <c r="W310">
        <v>3</v>
      </c>
      <c r="X310">
        <v>0.4955357142857143</v>
      </c>
      <c r="Y310">
        <v>14</v>
      </c>
      <c r="Z310">
        <v>0</v>
      </c>
      <c r="AA310">
        <v>0</v>
      </c>
      <c r="AB310">
        <v>0</v>
      </c>
      <c r="AC310">
        <v>0.375</v>
      </c>
      <c r="AD310">
        <v>7</v>
      </c>
      <c r="AE310">
        <v>0</v>
      </c>
      <c r="AF310">
        <v>2</v>
      </c>
      <c r="AG310">
        <v>13.952809523809524</v>
      </c>
      <c r="AH310" t="s">
        <v>6</v>
      </c>
    </row>
    <row r="311" spans="1:34" x14ac:dyDescent="0.2">
      <c r="A311">
        <v>1976</v>
      </c>
      <c r="B311" t="s">
        <v>6</v>
      </c>
      <c r="C311" t="s">
        <v>211</v>
      </c>
      <c r="D311">
        <v>10</v>
      </c>
      <c r="E311">
        <v>4</v>
      </c>
      <c r="W311">
        <v>0</v>
      </c>
      <c r="X311">
        <v>0.51984126984126988</v>
      </c>
      <c r="Y311">
        <v>11</v>
      </c>
      <c r="Z311">
        <v>0</v>
      </c>
      <c r="AA311">
        <v>0</v>
      </c>
      <c r="AB311">
        <v>0</v>
      </c>
      <c r="AC311">
        <v>0.33333333333333331</v>
      </c>
      <c r="AD311">
        <v>3</v>
      </c>
      <c r="AE311">
        <v>0</v>
      </c>
      <c r="AF311">
        <v>2</v>
      </c>
      <c r="AG311">
        <v>13.952809523809524</v>
      </c>
      <c r="AH311" t="s">
        <v>6</v>
      </c>
    </row>
    <row r="312" spans="1:34" x14ac:dyDescent="0.2">
      <c r="A312">
        <v>1977</v>
      </c>
      <c r="B312" t="s">
        <v>6</v>
      </c>
      <c r="C312" t="s">
        <v>211</v>
      </c>
      <c r="D312">
        <v>8</v>
      </c>
      <c r="E312">
        <v>6</v>
      </c>
      <c r="W312">
        <v>0</v>
      </c>
      <c r="X312">
        <v>0.52500000000000002</v>
      </c>
      <c r="Y312">
        <v>11</v>
      </c>
      <c r="Z312">
        <v>0</v>
      </c>
      <c r="AA312">
        <v>0</v>
      </c>
      <c r="AB312">
        <v>0</v>
      </c>
      <c r="AC312">
        <v>0.3</v>
      </c>
      <c r="AD312">
        <v>3</v>
      </c>
      <c r="AE312">
        <v>0</v>
      </c>
      <c r="AF312">
        <v>2</v>
      </c>
      <c r="AG312">
        <v>13.952809523809524</v>
      </c>
      <c r="AH312" t="s">
        <v>6</v>
      </c>
    </row>
    <row r="313" spans="1:34" x14ac:dyDescent="0.2">
      <c r="A313">
        <v>1978</v>
      </c>
      <c r="B313" t="s">
        <v>6</v>
      </c>
      <c r="C313" t="s">
        <v>211</v>
      </c>
      <c r="D313">
        <v>4</v>
      </c>
      <c r="E313">
        <v>12</v>
      </c>
      <c r="W313">
        <v>0</v>
      </c>
      <c r="X313">
        <v>0.49679487179487181</v>
      </c>
      <c r="Y313">
        <v>12</v>
      </c>
      <c r="Z313">
        <v>0</v>
      </c>
      <c r="AA313">
        <v>0</v>
      </c>
      <c r="AB313">
        <v>0</v>
      </c>
      <c r="AC313">
        <v>0.27272727272727271</v>
      </c>
      <c r="AD313">
        <v>3</v>
      </c>
      <c r="AE313">
        <v>0</v>
      </c>
      <c r="AF313">
        <v>2</v>
      </c>
      <c r="AG313">
        <v>13.952809523809524</v>
      </c>
      <c r="AH313" t="s">
        <v>6</v>
      </c>
    </row>
    <row r="314" spans="1:34" x14ac:dyDescent="0.2">
      <c r="A314">
        <v>1979</v>
      </c>
      <c r="B314" t="s">
        <v>6</v>
      </c>
      <c r="C314" t="s">
        <v>211</v>
      </c>
      <c r="D314">
        <v>4</v>
      </c>
      <c r="E314">
        <v>12</v>
      </c>
      <c r="W314">
        <v>0</v>
      </c>
      <c r="X314">
        <v>0.47383720930232559</v>
      </c>
      <c r="Y314">
        <v>14</v>
      </c>
      <c r="Z314">
        <v>0</v>
      </c>
      <c r="AA314">
        <v>0</v>
      </c>
      <c r="AB314">
        <v>0</v>
      </c>
      <c r="AC314">
        <v>0.25</v>
      </c>
      <c r="AD314">
        <v>3</v>
      </c>
      <c r="AE314">
        <v>0</v>
      </c>
      <c r="AF314">
        <v>2</v>
      </c>
      <c r="AG314">
        <v>13.952809523809524</v>
      </c>
      <c r="AH314" t="s">
        <v>6</v>
      </c>
    </row>
    <row r="315" spans="1:34" x14ac:dyDescent="0.2">
      <c r="A315">
        <v>1980</v>
      </c>
      <c r="B315" t="s">
        <v>6</v>
      </c>
      <c r="C315" t="s">
        <v>211</v>
      </c>
      <c r="D315">
        <v>6</v>
      </c>
      <c r="E315">
        <v>10</v>
      </c>
      <c r="W315">
        <v>0</v>
      </c>
      <c r="X315">
        <v>0.46542553191489361</v>
      </c>
      <c r="Y315">
        <v>16</v>
      </c>
      <c r="Z315">
        <v>0</v>
      </c>
      <c r="AA315">
        <v>0</v>
      </c>
      <c r="AB315">
        <v>0</v>
      </c>
      <c r="AC315">
        <v>0.23076923076923078</v>
      </c>
      <c r="AD315">
        <v>1</v>
      </c>
      <c r="AE315">
        <v>0</v>
      </c>
      <c r="AF315">
        <v>2</v>
      </c>
      <c r="AG315">
        <v>13.952809523809524</v>
      </c>
      <c r="AH315" t="s">
        <v>6</v>
      </c>
    </row>
    <row r="316" spans="1:34" x14ac:dyDescent="0.2">
      <c r="A316">
        <v>1981</v>
      </c>
      <c r="B316" t="s">
        <v>6</v>
      </c>
      <c r="C316" t="s">
        <v>211</v>
      </c>
      <c r="D316">
        <v>12</v>
      </c>
      <c r="E316">
        <v>4</v>
      </c>
      <c r="G316">
        <v>1</v>
      </c>
      <c r="H316">
        <v>1</v>
      </c>
      <c r="I316">
        <v>2</v>
      </c>
      <c r="J316">
        <v>1</v>
      </c>
      <c r="K316">
        <v>1</v>
      </c>
      <c r="L316">
        <v>1</v>
      </c>
      <c r="M316">
        <v>1</v>
      </c>
      <c r="O316">
        <v>4</v>
      </c>
      <c r="P316">
        <v>1</v>
      </c>
      <c r="Q316">
        <v>1</v>
      </c>
      <c r="V316">
        <v>1</v>
      </c>
      <c r="W316">
        <v>21</v>
      </c>
      <c r="X316">
        <v>0.48774509803921567</v>
      </c>
      <c r="Y316">
        <v>12</v>
      </c>
      <c r="Z316">
        <v>0</v>
      </c>
      <c r="AA316">
        <v>0.5</v>
      </c>
      <c r="AB316">
        <v>3</v>
      </c>
      <c r="AC316">
        <v>0.2857142857142857</v>
      </c>
      <c r="AD316">
        <v>3</v>
      </c>
      <c r="AE316">
        <v>0</v>
      </c>
      <c r="AF316">
        <v>2.5</v>
      </c>
      <c r="AG316">
        <v>34.95280952380952</v>
      </c>
      <c r="AH316" t="s">
        <v>6</v>
      </c>
    </row>
    <row r="317" spans="1:34" x14ac:dyDescent="0.2">
      <c r="A317">
        <v>1982</v>
      </c>
      <c r="B317" t="s">
        <v>6</v>
      </c>
      <c r="C317" t="s">
        <v>211</v>
      </c>
      <c r="D317">
        <v>7</v>
      </c>
      <c r="E317">
        <v>2</v>
      </c>
      <c r="G317">
        <v>1</v>
      </c>
      <c r="I317">
        <v>0</v>
      </c>
      <c r="J317">
        <v>1</v>
      </c>
      <c r="O317">
        <v>1</v>
      </c>
      <c r="W317">
        <v>1</v>
      </c>
      <c r="X317">
        <v>0.5</v>
      </c>
      <c r="Y317">
        <v>11</v>
      </c>
      <c r="Z317">
        <v>0</v>
      </c>
      <c r="AA317">
        <v>0.4</v>
      </c>
      <c r="AB317">
        <v>0</v>
      </c>
      <c r="AC317">
        <v>0.33333333333333331</v>
      </c>
      <c r="AD317">
        <v>3</v>
      </c>
      <c r="AE317">
        <v>0</v>
      </c>
      <c r="AF317">
        <v>2.2000000000000002</v>
      </c>
      <c r="AG317">
        <v>35.95280952380952</v>
      </c>
      <c r="AH317" t="s">
        <v>6</v>
      </c>
    </row>
    <row r="318" spans="1:34" x14ac:dyDescent="0.2">
      <c r="A318">
        <v>1983</v>
      </c>
      <c r="B318" t="s">
        <v>6</v>
      </c>
      <c r="C318" t="s">
        <v>211</v>
      </c>
      <c r="D318">
        <v>7</v>
      </c>
      <c r="E318">
        <v>9</v>
      </c>
      <c r="W318">
        <v>0</v>
      </c>
      <c r="X318">
        <v>0.49563318777292575</v>
      </c>
      <c r="Y318">
        <v>11</v>
      </c>
      <c r="Z318">
        <v>0</v>
      </c>
      <c r="AA318">
        <v>0.4</v>
      </c>
      <c r="AB318">
        <v>0</v>
      </c>
      <c r="AC318">
        <v>0.3125</v>
      </c>
      <c r="AD318">
        <v>3</v>
      </c>
      <c r="AE318">
        <v>0</v>
      </c>
      <c r="AF318">
        <v>2.2000000000000002</v>
      </c>
      <c r="AG318">
        <v>35.95280952380952</v>
      </c>
      <c r="AH318" t="s">
        <v>6</v>
      </c>
    </row>
    <row r="319" spans="1:34" x14ac:dyDescent="0.2">
      <c r="A319">
        <v>1984</v>
      </c>
      <c r="B319" t="s">
        <v>6</v>
      </c>
      <c r="C319" t="s">
        <v>211</v>
      </c>
      <c r="D319">
        <v>8</v>
      </c>
      <c r="E319">
        <v>8</v>
      </c>
      <c r="W319">
        <v>0</v>
      </c>
      <c r="X319">
        <v>0.49591836734693878</v>
      </c>
      <c r="Y319">
        <v>12</v>
      </c>
      <c r="Z319">
        <v>0</v>
      </c>
      <c r="AA319">
        <v>0.4</v>
      </c>
      <c r="AB319">
        <v>0</v>
      </c>
      <c r="AC319">
        <v>0.29411764705882354</v>
      </c>
      <c r="AD319">
        <v>3</v>
      </c>
      <c r="AE319">
        <v>0</v>
      </c>
      <c r="AF319">
        <v>2.2000000000000002</v>
      </c>
      <c r="AG319">
        <v>35.95280952380952</v>
      </c>
      <c r="AH319" t="s">
        <v>6</v>
      </c>
    </row>
    <row r="320" spans="1:34" x14ac:dyDescent="0.2">
      <c r="A320">
        <v>1985</v>
      </c>
      <c r="B320" t="s">
        <v>6</v>
      </c>
      <c r="C320" t="s">
        <v>211</v>
      </c>
      <c r="D320">
        <v>7</v>
      </c>
      <c r="E320">
        <v>9</v>
      </c>
      <c r="S320">
        <v>1</v>
      </c>
      <c r="W320">
        <v>0</v>
      </c>
      <c r="X320">
        <v>0.49233716475095785</v>
      </c>
      <c r="Y320">
        <v>12</v>
      </c>
      <c r="Z320">
        <v>0</v>
      </c>
      <c r="AA320">
        <v>0.4</v>
      </c>
      <c r="AB320">
        <v>0</v>
      </c>
      <c r="AC320">
        <v>0.27777777777777779</v>
      </c>
      <c r="AD320">
        <v>3</v>
      </c>
      <c r="AE320">
        <v>0</v>
      </c>
      <c r="AF320">
        <v>2.2000000000000002</v>
      </c>
      <c r="AG320">
        <v>35.95280952380952</v>
      </c>
      <c r="AH320" t="s">
        <v>6</v>
      </c>
    </row>
    <row r="321" spans="1:34" x14ac:dyDescent="0.2">
      <c r="A321">
        <v>1986</v>
      </c>
      <c r="B321" t="s">
        <v>6</v>
      </c>
      <c r="C321" t="s">
        <v>211</v>
      </c>
      <c r="D321">
        <v>10</v>
      </c>
      <c r="E321">
        <v>6</v>
      </c>
      <c r="W321">
        <v>0</v>
      </c>
      <c r="X321">
        <v>0.5</v>
      </c>
      <c r="Y321">
        <v>12</v>
      </c>
      <c r="Z321">
        <v>0</v>
      </c>
      <c r="AA321">
        <v>0.4</v>
      </c>
      <c r="AB321">
        <v>0</v>
      </c>
      <c r="AC321">
        <v>0.26315789473684209</v>
      </c>
      <c r="AD321">
        <v>3</v>
      </c>
      <c r="AE321">
        <v>0</v>
      </c>
      <c r="AF321">
        <v>2.2000000000000002</v>
      </c>
      <c r="AG321">
        <v>35.95280952380952</v>
      </c>
      <c r="AH321" t="s">
        <v>6</v>
      </c>
    </row>
    <row r="322" spans="1:34" x14ac:dyDescent="0.2">
      <c r="A322">
        <v>1987</v>
      </c>
      <c r="B322" t="s">
        <v>6</v>
      </c>
      <c r="C322" t="s">
        <v>211</v>
      </c>
      <c r="D322">
        <v>4</v>
      </c>
      <c r="E322">
        <v>11</v>
      </c>
      <c r="W322">
        <v>0</v>
      </c>
      <c r="X322">
        <v>0.48801369863013699</v>
      </c>
      <c r="Y322">
        <v>12</v>
      </c>
      <c r="Z322">
        <v>0</v>
      </c>
      <c r="AA322">
        <v>0.4</v>
      </c>
      <c r="AB322">
        <v>0</v>
      </c>
      <c r="AC322">
        <v>0.25</v>
      </c>
      <c r="AD322">
        <v>3</v>
      </c>
      <c r="AE322">
        <v>0</v>
      </c>
      <c r="AF322">
        <v>2.2000000000000002</v>
      </c>
      <c r="AG322">
        <v>35.95280952380952</v>
      </c>
      <c r="AH322" t="s">
        <v>6</v>
      </c>
    </row>
    <row r="323" spans="1:34" x14ac:dyDescent="0.2">
      <c r="A323">
        <v>1988</v>
      </c>
      <c r="B323" t="s">
        <v>6</v>
      </c>
      <c r="C323" t="s">
        <v>211</v>
      </c>
      <c r="D323">
        <v>12</v>
      </c>
      <c r="E323">
        <v>4</v>
      </c>
      <c r="G323">
        <v>1</v>
      </c>
      <c r="H323">
        <v>1</v>
      </c>
      <c r="I323">
        <v>2</v>
      </c>
      <c r="J323">
        <v>1</v>
      </c>
      <c r="K323">
        <v>1</v>
      </c>
      <c r="L323">
        <v>1</v>
      </c>
      <c r="M323">
        <v>1</v>
      </c>
      <c r="O323">
        <v>4</v>
      </c>
      <c r="P323">
        <v>1</v>
      </c>
      <c r="W323">
        <v>20</v>
      </c>
      <c r="X323">
        <v>0.50162337662337664</v>
      </c>
      <c r="Y323">
        <v>11</v>
      </c>
      <c r="Z323">
        <v>0</v>
      </c>
      <c r="AA323">
        <v>0.66666666666666663</v>
      </c>
      <c r="AB323">
        <v>4</v>
      </c>
      <c r="AC323">
        <v>0.2857142857142857</v>
      </c>
      <c r="AD323">
        <v>3</v>
      </c>
      <c r="AE323">
        <v>0</v>
      </c>
      <c r="AF323">
        <v>2.5</v>
      </c>
      <c r="AG323">
        <v>55.95280952380952</v>
      </c>
      <c r="AH323" t="s">
        <v>6</v>
      </c>
    </row>
    <row r="324" spans="1:34" x14ac:dyDescent="0.2">
      <c r="A324">
        <v>1989</v>
      </c>
      <c r="B324" t="s">
        <v>6</v>
      </c>
      <c r="C324" t="s">
        <v>211</v>
      </c>
      <c r="D324">
        <v>8</v>
      </c>
      <c r="E324">
        <v>8</v>
      </c>
      <c r="W324">
        <v>0</v>
      </c>
      <c r="X324">
        <v>0.50154320987654322</v>
      </c>
      <c r="Y324">
        <v>11</v>
      </c>
      <c r="Z324">
        <v>0</v>
      </c>
      <c r="AA324">
        <v>0.66666666666666663</v>
      </c>
      <c r="AB324">
        <v>4</v>
      </c>
      <c r="AC324">
        <v>0.27272727272727271</v>
      </c>
      <c r="AD324">
        <v>3</v>
      </c>
      <c r="AE324">
        <v>0</v>
      </c>
      <c r="AF324">
        <v>2.5</v>
      </c>
      <c r="AG324">
        <v>55.95280952380952</v>
      </c>
      <c r="AH324" t="s">
        <v>6</v>
      </c>
    </row>
    <row r="325" spans="1:34" x14ac:dyDescent="0.2">
      <c r="A325">
        <v>1990</v>
      </c>
      <c r="B325" t="s">
        <v>6</v>
      </c>
      <c r="C325" t="s">
        <v>211</v>
      </c>
      <c r="D325">
        <v>9</v>
      </c>
      <c r="E325">
        <v>7</v>
      </c>
      <c r="G325">
        <v>1</v>
      </c>
      <c r="H325">
        <v>1</v>
      </c>
      <c r="I325">
        <v>1</v>
      </c>
      <c r="J325">
        <v>1</v>
      </c>
      <c r="K325">
        <v>1</v>
      </c>
      <c r="O325">
        <v>2</v>
      </c>
      <c r="W325">
        <v>4</v>
      </c>
      <c r="X325">
        <v>0.50441176470588234</v>
      </c>
      <c r="Y325">
        <v>11</v>
      </c>
      <c r="Z325">
        <v>0</v>
      </c>
      <c r="AA325">
        <v>0.7142857142857143</v>
      </c>
      <c r="AB325">
        <v>4</v>
      </c>
      <c r="AC325">
        <v>0.30434782608695654</v>
      </c>
      <c r="AD325">
        <v>3</v>
      </c>
      <c r="AE325">
        <v>0</v>
      </c>
      <c r="AF325">
        <v>2.4285714285714284</v>
      </c>
      <c r="AG325">
        <v>59.95280952380952</v>
      </c>
      <c r="AH325" t="s">
        <v>6</v>
      </c>
    </row>
    <row r="326" spans="1:34" x14ac:dyDescent="0.2">
      <c r="A326">
        <v>1991</v>
      </c>
      <c r="B326" t="s">
        <v>6</v>
      </c>
      <c r="C326" t="s">
        <v>211</v>
      </c>
      <c r="D326">
        <v>3</v>
      </c>
      <c r="E326">
        <v>13</v>
      </c>
      <c r="W326">
        <v>0</v>
      </c>
      <c r="X326">
        <v>0.4901685393258427</v>
      </c>
      <c r="Y326">
        <v>13</v>
      </c>
      <c r="Z326">
        <v>0</v>
      </c>
      <c r="AA326">
        <v>0.7142857142857143</v>
      </c>
      <c r="AB326">
        <v>4</v>
      </c>
      <c r="AC326">
        <v>0.29166666666666669</v>
      </c>
      <c r="AD326">
        <v>3</v>
      </c>
      <c r="AE326">
        <v>0</v>
      </c>
      <c r="AF326">
        <v>2.4285714285714284</v>
      </c>
      <c r="AG326">
        <v>59.95280952380952</v>
      </c>
      <c r="AH326" t="s">
        <v>6</v>
      </c>
    </row>
    <row r="327" spans="1:34" x14ac:dyDescent="0.2">
      <c r="A327">
        <v>1992</v>
      </c>
      <c r="B327" t="s">
        <v>6</v>
      </c>
      <c r="C327" t="s">
        <v>211</v>
      </c>
      <c r="D327">
        <v>5</v>
      </c>
      <c r="E327">
        <v>11</v>
      </c>
      <c r="S327">
        <v>1</v>
      </c>
      <c r="W327">
        <v>0</v>
      </c>
      <c r="X327">
        <v>0.48252688172043012</v>
      </c>
      <c r="Y327">
        <v>13</v>
      </c>
      <c r="Z327">
        <v>0</v>
      </c>
      <c r="AA327">
        <v>0.7142857142857143</v>
      </c>
      <c r="AB327">
        <v>4</v>
      </c>
      <c r="AC327">
        <v>0.28000000000000003</v>
      </c>
      <c r="AD327">
        <v>3</v>
      </c>
      <c r="AE327">
        <v>0</v>
      </c>
      <c r="AF327">
        <v>2.4285714285714284</v>
      </c>
      <c r="AG327">
        <v>59.95280952380952</v>
      </c>
      <c r="AH327" t="s">
        <v>6</v>
      </c>
    </row>
    <row r="328" spans="1:34" x14ac:dyDescent="0.2">
      <c r="A328">
        <v>1993</v>
      </c>
      <c r="B328" t="s">
        <v>6</v>
      </c>
      <c r="C328" t="s">
        <v>211</v>
      </c>
      <c r="D328">
        <v>3</v>
      </c>
      <c r="E328">
        <v>13</v>
      </c>
      <c r="W328">
        <v>0</v>
      </c>
      <c r="X328">
        <v>0.47036082474226804</v>
      </c>
      <c r="Y328">
        <v>14</v>
      </c>
      <c r="Z328">
        <v>0</v>
      </c>
      <c r="AA328">
        <v>0.7142857142857143</v>
      </c>
      <c r="AB328">
        <v>4</v>
      </c>
      <c r="AC328">
        <v>0.26923076923076922</v>
      </c>
      <c r="AD328">
        <v>3</v>
      </c>
      <c r="AE328">
        <v>0</v>
      </c>
      <c r="AF328">
        <v>2.4285714285714284</v>
      </c>
      <c r="AG328">
        <v>59.95280952380952</v>
      </c>
      <c r="AH328" t="s">
        <v>6</v>
      </c>
    </row>
    <row r="329" spans="1:34" x14ac:dyDescent="0.2">
      <c r="A329">
        <v>1994</v>
      </c>
      <c r="B329" t="s">
        <v>6</v>
      </c>
      <c r="C329" t="s">
        <v>211</v>
      </c>
      <c r="D329">
        <v>3</v>
      </c>
      <c r="E329">
        <v>13</v>
      </c>
      <c r="W329">
        <v>0</v>
      </c>
      <c r="X329">
        <v>0.45915841584158418</v>
      </c>
      <c r="Y329">
        <v>18</v>
      </c>
      <c r="Z329">
        <v>0</v>
      </c>
      <c r="AA329">
        <v>0.7142857142857143</v>
      </c>
      <c r="AB329">
        <v>4</v>
      </c>
      <c r="AC329">
        <v>0.25925925925925924</v>
      </c>
      <c r="AD329">
        <v>3</v>
      </c>
      <c r="AE329">
        <v>0</v>
      </c>
      <c r="AF329">
        <v>2.4285714285714284</v>
      </c>
      <c r="AG329">
        <v>59.95280952380952</v>
      </c>
      <c r="AH329" t="s">
        <v>6</v>
      </c>
    </row>
    <row r="330" spans="1:34" x14ac:dyDescent="0.2">
      <c r="A330">
        <v>1995</v>
      </c>
      <c r="B330" t="s">
        <v>6</v>
      </c>
      <c r="C330" t="s">
        <v>211</v>
      </c>
      <c r="D330">
        <v>7</v>
      </c>
      <c r="E330">
        <v>9</v>
      </c>
      <c r="W330">
        <v>0</v>
      </c>
      <c r="X330">
        <v>0.45833333333333331</v>
      </c>
      <c r="Y330">
        <v>20</v>
      </c>
      <c r="Z330">
        <v>0</v>
      </c>
      <c r="AA330">
        <v>0.7142857142857143</v>
      </c>
      <c r="AB330">
        <v>4</v>
      </c>
      <c r="AC330">
        <v>0.25</v>
      </c>
      <c r="AD330">
        <v>3</v>
      </c>
      <c r="AE330">
        <v>0</v>
      </c>
      <c r="AF330">
        <v>2.4285714285714284</v>
      </c>
      <c r="AG330">
        <v>59.95280952380952</v>
      </c>
      <c r="AH330" t="s">
        <v>6</v>
      </c>
    </row>
    <row r="331" spans="1:34" x14ac:dyDescent="0.2">
      <c r="A331">
        <v>1996</v>
      </c>
      <c r="B331" t="s">
        <v>6</v>
      </c>
      <c r="C331" t="s">
        <v>211</v>
      </c>
      <c r="D331">
        <v>8</v>
      </c>
      <c r="E331">
        <v>8</v>
      </c>
      <c r="W331">
        <v>0</v>
      </c>
      <c r="X331">
        <v>0.45986238532110091</v>
      </c>
      <c r="Y331">
        <v>19</v>
      </c>
      <c r="Z331">
        <v>0</v>
      </c>
      <c r="AA331">
        <v>0.7142857142857143</v>
      </c>
      <c r="AB331">
        <v>4</v>
      </c>
      <c r="AC331">
        <v>0.2413793103448276</v>
      </c>
      <c r="AD331">
        <v>1</v>
      </c>
      <c r="AE331">
        <v>0</v>
      </c>
      <c r="AF331">
        <v>2.4285714285714284</v>
      </c>
      <c r="AG331">
        <v>59.95280952380952</v>
      </c>
      <c r="AH331" t="s">
        <v>6</v>
      </c>
    </row>
    <row r="332" spans="1:34" x14ac:dyDescent="0.2">
      <c r="A332">
        <v>1997</v>
      </c>
      <c r="B332" t="s">
        <v>6</v>
      </c>
      <c r="C332" t="s">
        <v>211</v>
      </c>
      <c r="D332">
        <v>7</v>
      </c>
      <c r="E332">
        <v>9</v>
      </c>
      <c r="W332">
        <v>0</v>
      </c>
      <c r="X332">
        <v>0.45907079646017701</v>
      </c>
      <c r="Y332">
        <v>21</v>
      </c>
      <c r="Z332">
        <v>0</v>
      </c>
      <c r="AA332">
        <v>0.7142857142857143</v>
      </c>
      <c r="AB332">
        <v>4</v>
      </c>
      <c r="AC332">
        <v>0.23333333333333334</v>
      </c>
      <c r="AD332">
        <v>1</v>
      </c>
      <c r="AE332">
        <v>0</v>
      </c>
      <c r="AF332">
        <v>2.4285714285714284</v>
      </c>
      <c r="AG332">
        <v>59.95280952380952</v>
      </c>
      <c r="AH332" t="s">
        <v>6</v>
      </c>
    </row>
    <row r="333" spans="1:34" x14ac:dyDescent="0.2">
      <c r="A333">
        <v>1998</v>
      </c>
      <c r="B333" t="s">
        <v>6</v>
      </c>
      <c r="C333" t="s">
        <v>211</v>
      </c>
      <c r="D333">
        <v>3</v>
      </c>
      <c r="E333">
        <v>13</v>
      </c>
      <c r="W333">
        <v>0</v>
      </c>
      <c r="X333">
        <v>0.4497863247863248</v>
      </c>
      <c r="Y333">
        <v>25</v>
      </c>
      <c r="Z333">
        <v>0</v>
      </c>
      <c r="AA333">
        <v>0.7142857142857143</v>
      </c>
      <c r="AB333">
        <v>4</v>
      </c>
      <c r="AC333">
        <v>0.22580645161290322</v>
      </c>
      <c r="AD333">
        <v>1</v>
      </c>
      <c r="AE333">
        <v>0</v>
      </c>
      <c r="AF333">
        <v>2.4285714285714284</v>
      </c>
      <c r="AG333">
        <v>59.95280952380952</v>
      </c>
      <c r="AH333" t="s">
        <v>6</v>
      </c>
    </row>
    <row r="334" spans="1:34" x14ac:dyDescent="0.2">
      <c r="A334">
        <v>1999</v>
      </c>
      <c r="B334" t="s">
        <v>6</v>
      </c>
      <c r="C334" t="s">
        <v>211</v>
      </c>
      <c r="D334">
        <v>4</v>
      </c>
      <c r="E334">
        <v>12</v>
      </c>
      <c r="W334">
        <v>0</v>
      </c>
      <c r="X334">
        <v>0.44318181818181818</v>
      </c>
      <c r="Y334">
        <v>26</v>
      </c>
      <c r="Z334">
        <v>0</v>
      </c>
      <c r="AA334">
        <v>0.7142857142857143</v>
      </c>
      <c r="AB334">
        <v>4</v>
      </c>
      <c r="AC334">
        <v>0.21875</v>
      </c>
      <c r="AD334">
        <v>1</v>
      </c>
      <c r="AE334">
        <v>0</v>
      </c>
      <c r="AF334">
        <v>2.4285714285714284</v>
      </c>
      <c r="AG334">
        <v>59.95280952380952</v>
      </c>
      <c r="AH334" t="s">
        <v>6</v>
      </c>
    </row>
    <row r="335" spans="1:34" x14ac:dyDescent="0.2">
      <c r="A335">
        <v>2000</v>
      </c>
      <c r="B335" t="s">
        <v>6</v>
      </c>
      <c r="C335" t="s">
        <v>211</v>
      </c>
      <c r="D335">
        <v>4</v>
      </c>
      <c r="E335">
        <v>12</v>
      </c>
      <c r="W335">
        <v>0</v>
      </c>
      <c r="X335">
        <v>0.437</v>
      </c>
      <c r="Y335">
        <v>27</v>
      </c>
      <c r="Z335">
        <v>0</v>
      </c>
      <c r="AA335">
        <v>0.7142857142857143</v>
      </c>
      <c r="AB335">
        <v>4</v>
      </c>
      <c r="AC335">
        <v>0.21212121212121213</v>
      </c>
      <c r="AD335">
        <v>1</v>
      </c>
      <c r="AE335">
        <v>0</v>
      </c>
      <c r="AF335">
        <v>2.4285714285714284</v>
      </c>
      <c r="AG335">
        <v>59.95280952380952</v>
      </c>
      <c r="AH335" t="s">
        <v>6</v>
      </c>
    </row>
    <row r="336" spans="1:34" x14ac:dyDescent="0.2">
      <c r="A336">
        <v>2001</v>
      </c>
      <c r="B336" t="s">
        <v>6</v>
      </c>
      <c r="C336" t="s">
        <v>211</v>
      </c>
      <c r="D336">
        <v>6</v>
      </c>
      <c r="E336">
        <v>10</v>
      </c>
      <c r="W336">
        <v>0</v>
      </c>
      <c r="X336">
        <v>0.43507751937984496</v>
      </c>
      <c r="Y336">
        <v>26</v>
      </c>
      <c r="Z336">
        <v>0</v>
      </c>
      <c r="AA336">
        <v>0.7142857142857143</v>
      </c>
      <c r="AB336">
        <v>4</v>
      </c>
      <c r="AC336">
        <v>0.20588235294117646</v>
      </c>
      <c r="AD336">
        <v>1</v>
      </c>
      <c r="AE336">
        <v>0</v>
      </c>
      <c r="AF336">
        <v>2.4285714285714284</v>
      </c>
      <c r="AG336">
        <v>59.95280952380952</v>
      </c>
      <c r="AH336" t="s">
        <v>6</v>
      </c>
    </row>
    <row r="337" spans="1:34" x14ac:dyDescent="0.2">
      <c r="A337">
        <v>2002</v>
      </c>
      <c r="B337" t="s">
        <v>6</v>
      </c>
      <c r="C337" t="s">
        <v>211</v>
      </c>
      <c r="D337">
        <v>2</v>
      </c>
      <c r="E337">
        <v>14</v>
      </c>
      <c r="W337">
        <v>0</v>
      </c>
      <c r="X337">
        <v>0.4257518796992481</v>
      </c>
      <c r="Y337">
        <v>26</v>
      </c>
      <c r="Z337">
        <v>0</v>
      </c>
      <c r="AA337">
        <v>0.7142857142857143</v>
      </c>
      <c r="AB337">
        <v>4</v>
      </c>
      <c r="AC337">
        <v>0.2</v>
      </c>
      <c r="AD337">
        <v>1</v>
      </c>
      <c r="AE337">
        <v>0</v>
      </c>
      <c r="AF337">
        <v>2.4285714285714284</v>
      </c>
      <c r="AG337">
        <v>59.95280952380952</v>
      </c>
      <c r="AH337" t="s">
        <v>6</v>
      </c>
    </row>
    <row r="338" spans="1:34" x14ac:dyDescent="0.2">
      <c r="A338">
        <v>2003</v>
      </c>
      <c r="B338" t="s">
        <v>6</v>
      </c>
      <c r="C338" t="s">
        <v>211</v>
      </c>
      <c r="D338">
        <v>8</v>
      </c>
      <c r="E338">
        <v>8</v>
      </c>
      <c r="V338">
        <v>1</v>
      </c>
      <c r="W338">
        <v>0</v>
      </c>
      <c r="X338">
        <v>0.4279197080291971</v>
      </c>
      <c r="Y338">
        <v>27</v>
      </c>
      <c r="Z338">
        <v>0</v>
      </c>
      <c r="AA338">
        <v>0.7142857142857143</v>
      </c>
      <c r="AB338">
        <v>4</v>
      </c>
      <c r="AC338">
        <v>0.19444444444444445</v>
      </c>
      <c r="AD338">
        <v>0</v>
      </c>
      <c r="AE338">
        <v>0</v>
      </c>
      <c r="AF338">
        <v>2.4285714285714284</v>
      </c>
      <c r="AG338">
        <v>59.95280952380952</v>
      </c>
      <c r="AH338" t="s">
        <v>6</v>
      </c>
    </row>
    <row r="339" spans="1:34" x14ac:dyDescent="0.2">
      <c r="A339">
        <v>2004</v>
      </c>
      <c r="B339" t="s">
        <v>6</v>
      </c>
      <c r="C339" t="s">
        <v>211</v>
      </c>
      <c r="D339">
        <v>8</v>
      </c>
      <c r="E339">
        <v>8</v>
      </c>
      <c r="W339">
        <v>0</v>
      </c>
      <c r="X339">
        <v>0.42996453900709219</v>
      </c>
      <c r="Y339">
        <v>27</v>
      </c>
      <c r="Z339">
        <v>0</v>
      </c>
      <c r="AA339">
        <v>0.7142857142857143</v>
      </c>
      <c r="AB339">
        <v>4</v>
      </c>
      <c r="AC339">
        <v>0.1891891891891892</v>
      </c>
      <c r="AD339">
        <v>0</v>
      </c>
      <c r="AE339">
        <v>0</v>
      </c>
      <c r="AF339">
        <v>2.4285714285714284</v>
      </c>
      <c r="AG339">
        <v>59.95280952380952</v>
      </c>
      <c r="AH339" t="s">
        <v>6</v>
      </c>
    </row>
    <row r="340" spans="1:34" x14ac:dyDescent="0.2">
      <c r="A340">
        <v>2005</v>
      </c>
      <c r="B340" t="s">
        <v>6</v>
      </c>
      <c r="C340" t="s">
        <v>211</v>
      </c>
      <c r="D340">
        <v>11</v>
      </c>
      <c r="E340">
        <v>5</v>
      </c>
      <c r="G340">
        <v>1</v>
      </c>
      <c r="H340">
        <v>1</v>
      </c>
      <c r="I340">
        <v>0</v>
      </c>
      <c r="J340">
        <v>1</v>
      </c>
      <c r="O340">
        <v>1</v>
      </c>
      <c r="W340">
        <v>2</v>
      </c>
      <c r="X340">
        <v>0.43706896551724139</v>
      </c>
      <c r="Y340">
        <v>26</v>
      </c>
      <c r="Z340">
        <v>0</v>
      </c>
      <c r="AA340">
        <v>0.625</v>
      </c>
      <c r="AB340">
        <v>4</v>
      </c>
      <c r="AC340">
        <v>0.21052631578947367</v>
      </c>
      <c r="AD340">
        <v>1</v>
      </c>
      <c r="AE340">
        <v>0</v>
      </c>
      <c r="AF340">
        <v>2.25</v>
      </c>
      <c r="AG340">
        <v>61.95280952380952</v>
      </c>
      <c r="AH340" t="s">
        <v>6</v>
      </c>
    </row>
    <row r="341" spans="1:34" x14ac:dyDescent="0.2">
      <c r="A341">
        <v>2006</v>
      </c>
      <c r="B341" t="s">
        <v>6</v>
      </c>
      <c r="C341" t="s">
        <v>211</v>
      </c>
      <c r="D341">
        <v>8</v>
      </c>
      <c r="E341">
        <v>8</v>
      </c>
      <c r="W341">
        <v>0</v>
      </c>
      <c r="X341">
        <v>0.43875838926174499</v>
      </c>
      <c r="Y341">
        <v>26</v>
      </c>
      <c r="Z341">
        <v>0</v>
      </c>
      <c r="AA341">
        <v>0.625</v>
      </c>
      <c r="AB341">
        <v>4</v>
      </c>
      <c r="AC341">
        <v>0.20512820512820512</v>
      </c>
      <c r="AD341">
        <v>1</v>
      </c>
      <c r="AE341">
        <v>0</v>
      </c>
      <c r="AF341">
        <v>2.25</v>
      </c>
      <c r="AG341">
        <v>61.95280952380952</v>
      </c>
      <c r="AH341" t="s">
        <v>6</v>
      </c>
    </row>
    <row r="342" spans="1:34" x14ac:dyDescent="0.2">
      <c r="A342">
        <v>2007</v>
      </c>
      <c r="B342" t="s">
        <v>6</v>
      </c>
      <c r="C342" t="s">
        <v>211</v>
      </c>
      <c r="D342">
        <v>7</v>
      </c>
      <c r="E342">
        <v>9</v>
      </c>
      <c r="W342">
        <v>0</v>
      </c>
      <c r="X342">
        <v>0.43872549019607843</v>
      </c>
      <c r="Y342">
        <v>26</v>
      </c>
      <c r="Z342">
        <v>0</v>
      </c>
      <c r="AA342">
        <v>0.625</v>
      </c>
      <c r="AB342">
        <v>4</v>
      </c>
      <c r="AC342">
        <v>0.2</v>
      </c>
      <c r="AD342">
        <v>1</v>
      </c>
      <c r="AE342">
        <v>0</v>
      </c>
      <c r="AF342">
        <v>2.25</v>
      </c>
      <c r="AG342">
        <v>61.95280952380952</v>
      </c>
      <c r="AH342" t="s">
        <v>6</v>
      </c>
    </row>
    <row r="343" spans="1:34" x14ac:dyDescent="0.2">
      <c r="A343">
        <v>2008</v>
      </c>
      <c r="B343" t="s">
        <v>6</v>
      </c>
      <c r="C343" t="s">
        <v>211</v>
      </c>
      <c r="D343">
        <v>4</v>
      </c>
      <c r="E343">
        <v>11</v>
      </c>
      <c r="F343">
        <v>1</v>
      </c>
      <c r="W343">
        <v>0</v>
      </c>
      <c r="X343">
        <v>0.43471337579617836</v>
      </c>
      <c r="Y343">
        <v>26</v>
      </c>
      <c r="Z343">
        <v>0</v>
      </c>
      <c r="AA343">
        <v>0.625</v>
      </c>
      <c r="AB343">
        <v>4</v>
      </c>
      <c r="AC343">
        <v>0.1951219512195122</v>
      </c>
      <c r="AD343">
        <v>0</v>
      </c>
      <c r="AE343">
        <v>0</v>
      </c>
      <c r="AF343">
        <v>2.25</v>
      </c>
      <c r="AG343">
        <v>61.95280952380952</v>
      </c>
      <c r="AH343" t="s">
        <v>6</v>
      </c>
    </row>
    <row r="344" spans="1:34" x14ac:dyDescent="0.2">
      <c r="A344">
        <v>2009</v>
      </c>
      <c r="B344" t="s">
        <v>6</v>
      </c>
      <c r="C344" t="s">
        <v>211</v>
      </c>
      <c r="D344">
        <v>10</v>
      </c>
      <c r="E344">
        <v>6</v>
      </c>
      <c r="G344">
        <v>1</v>
      </c>
      <c r="H344">
        <v>1</v>
      </c>
      <c r="I344">
        <v>0</v>
      </c>
      <c r="J344">
        <v>1</v>
      </c>
      <c r="O344">
        <v>1</v>
      </c>
      <c r="U344">
        <v>1</v>
      </c>
      <c r="W344">
        <v>2</v>
      </c>
      <c r="X344">
        <v>0.4394409937888199</v>
      </c>
      <c r="Y344">
        <v>26</v>
      </c>
      <c r="Z344">
        <v>0</v>
      </c>
      <c r="AA344">
        <v>0.55555555555555558</v>
      </c>
      <c r="AB344">
        <v>3</v>
      </c>
      <c r="AC344">
        <v>0.21428571428571427</v>
      </c>
      <c r="AD344">
        <v>1</v>
      </c>
      <c r="AE344">
        <v>0</v>
      </c>
      <c r="AF344">
        <v>2.1111111111111112</v>
      </c>
      <c r="AG344">
        <v>63.95280952380952</v>
      </c>
      <c r="AH344" t="s">
        <v>6</v>
      </c>
    </row>
    <row r="345" spans="1:34" x14ac:dyDescent="0.2">
      <c r="A345">
        <v>2010</v>
      </c>
      <c r="B345" t="s">
        <v>6</v>
      </c>
      <c r="C345" t="s">
        <v>211</v>
      </c>
      <c r="D345">
        <v>4</v>
      </c>
      <c r="E345">
        <v>12</v>
      </c>
      <c r="W345">
        <v>0</v>
      </c>
      <c r="X345">
        <v>0.43484848484848487</v>
      </c>
      <c r="Y345">
        <v>26</v>
      </c>
      <c r="Z345">
        <v>0</v>
      </c>
      <c r="AA345">
        <v>0.55555555555555558</v>
      </c>
      <c r="AB345">
        <v>3</v>
      </c>
      <c r="AC345">
        <v>0.20930232558139536</v>
      </c>
      <c r="AD345">
        <v>1</v>
      </c>
      <c r="AE345">
        <v>0</v>
      </c>
      <c r="AF345">
        <v>2.1111111111111112</v>
      </c>
      <c r="AG345">
        <v>63.95280952380952</v>
      </c>
      <c r="AH345" t="s">
        <v>6</v>
      </c>
    </row>
    <row r="346" spans="1:34" x14ac:dyDescent="0.2">
      <c r="A346">
        <v>2011</v>
      </c>
      <c r="B346" t="s">
        <v>6</v>
      </c>
      <c r="C346" t="s">
        <v>211</v>
      </c>
      <c r="D346">
        <v>9</v>
      </c>
      <c r="E346">
        <v>7</v>
      </c>
      <c r="G346">
        <v>1</v>
      </c>
      <c r="I346">
        <v>0</v>
      </c>
      <c r="J346">
        <v>1</v>
      </c>
      <c r="O346">
        <v>1</v>
      </c>
      <c r="W346">
        <v>1</v>
      </c>
      <c r="X346">
        <v>0.43786982248520712</v>
      </c>
      <c r="Y346">
        <v>26</v>
      </c>
      <c r="Z346">
        <v>0</v>
      </c>
      <c r="AA346">
        <v>0.5</v>
      </c>
      <c r="AB346">
        <v>3</v>
      </c>
      <c r="AC346">
        <v>0.22727272727272727</v>
      </c>
      <c r="AD346">
        <v>1</v>
      </c>
      <c r="AE346">
        <v>0</v>
      </c>
      <c r="AF346">
        <v>2</v>
      </c>
      <c r="AG346">
        <v>64.95280952380952</v>
      </c>
      <c r="AH346" t="s">
        <v>6</v>
      </c>
    </row>
    <row r="347" spans="1:34" x14ac:dyDescent="0.2">
      <c r="A347">
        <v>2012</v>
      </c>
      <c r="B347" t="s">
        <v>6</v>
      </c>
      <c r="C347" t="s">
        <v>211</v>
      </c>
      <c r="D347">
        <v>10</v>
      </c>
      <c r="E347">
        <v>6</v>
      </c>
      <c r="G347">
        <v>1</v>
      </c>
      <c r="I347">
        <v>0</v>
      </c>
      <c r="J347">
        <v>1</v>
      </c>
      <c r="O347">
        <v>1</v>
      </c>
      <c r="W347">
        <v>1</v>
      </c>
      <c r="X347">
        <v>0.44219653179190749</v>
      </c>
      <c r="Y347">
        <v>26</v>
      </c>
      <c r="Z347">
        <v>0</v>
      </c>
      <c r="AA347">
        <v>0.45454545454545453</v>
      </c>
      <c r="AB347">
        <v>0</v>
      </c>
      <c r="AC347">
        <v>0.24444444444444444</v>
      </c>
      <c r="AD347">
        <v>1</v>
      </c>
      <c r="AE347">
        <v>0</v>
      </c>
      <c r="AF347">
        <v>1.9090909090909092</v>
      </c>
      <c r="AG347">
        <v>65.95280952380952</v>
      </c>
      <c r="AH347" t="s">
        <v>6</v>
      </c>
    </row>
    <row r="348" spans="1:34" x14ac:dyDescent="0.2">
      <c r="A348">
        <v>2013</v>
      </c>
      <c r="B348" t="s">
        <v>6</v>
      </c>
      <c r="C348" t="s">
        <v>211</v>
      </c>
      <c r="D348">
        <v>11</v>
      </c>
      <c r="E348">
        <v>5</v>
      </c>
      <c r="G348">
        <v>1</v>
      </c>
      <c r="H348">
        <v>1</v>
      </c>
      <c r="I348">
        <v>0</v>
      </c>
      <c r="J348">
        <v>1</v>
      </c>
      <c r="O348">
        <v>1</v>
      </c>
      <c r="W348">
        <v>2</v>
      </c>
      <c r="X348">
        <v>0.44774011299435029</v>
      </c>
      <c r="Y348">
        <v>26</v>
      </c>
      <c r="Z348">
        <v>0</v>
      </c>
      <c r="AA348">
        <v>0.41666666666666669</v>
      </c>
      <c r="AB348">
        <v>0</v>
      </c>
      <c r="AC348">
        <v>0.2608695652173913</v>
      </c>
      <c r="AD348">
        <v>3</v>
      </c>
      <c r="AE348">
        <v>0</v>
      </c>
      <c r="AF348">
        <v>1.8333333333333333</v>
      </c>
      <c r="AG348">
        <v>67.95280952380952</v>
      </c>
      <c r="AH348" t="s">
        <v>6</v>
      </c>
    </row>
    <row r="349" spans="1:34" x14ac:dyDescent="0.2">
      <c r="A349">
        <v>2014</v>
      </c>
      <c r="B349" t="s">
        <v>6</v>
      </c>
      <c r="C349" t="s">
        <v>211</v>
      </c>
      <c r="D349">
        <v>10</v>
      </c>
      <c r="E349">
        <v>5</v>
      </c>
      <c r="F349">
        <v>1</v>
      </c>
      <c r="G349">
        <v>1</v>
      </c>
      <c r="I349">
        <v>0</v>
      </c>
      <c r="J349">
        <v>1</v>
      </c>
      <c r="O349">
        <v>1</v>
      </c>
      <c r="W349">
        <v>1</v>
      </c>
      <c r="X349">
        <v>0.45234806629834257</v>
      </c>
      <c r="Y349">
        <v>25</v>
      </c>
      <c r="Z349">
        <v>0</v>
      </c>
      <c r="AA349">
        <v>0.38461538461538464</v>
      </c>
      <c r="AB349">
        <v>0</v>
      </c>
      <c r="AC349">
        <v>0.27659574468085107</v>
      </c>
      <c r="AD349">
        <v>3</v>
      </c>
      <c r="AE349">
        <v>0</v>
      </c>
      <c r="AF349">
        <v>1.7692307692307692</v>
      </c>
      <c r="AG349">
        <v>68.95280952380952</v>
      </c>
      <c r="AH349" t="s">
        <v>6</v>
      </c>
    </row>
    <row r="350" spans="1:34" x14ac:dyDescent="0.2">
      <c r="A350">
        <v>2015</v>
      </c>
      <c r="B350" t="s">
        <v>6</v>
      </c>
      <c r="C350" t="s">
        <v>211</v>
      </c>
      <c r="D350">
        <v>12</v>
      </c>
      <c r="E350">
        <v>4</v>
      </c>
      <c r="G350">
        <v>1</v>
      </c>
      <c r="H350">
        <v>1</v>
      </c>
      <c r="I350">
        <v>0</v>
      </c>
      <c r="J350">
        <v>1</v>
      </c>
      <c r="O350">
        <v>1</v>
      </c>
      <c r="W350">
        <v>2</v>
      </c>
      <c r="X350">
        <v>0.45878378378378376</v>
      </c>
      <c r="Y350">
        <v>23</v>
      </c>
      <c r="Z350">
        <v>0</v>
      </c>
      <c r="AA350">
        <v>0.35714285714285715</v>
      </c>
      <c r="AB350">
        <v>0</v>
      </c>
      <c r="AC350">
        <v>0.29166666666666669</v>
      </c>
      <c r="AD350">
        <v>3</v>
      </c>
      <c r="AE350">
        <v>0</v>
      </c>
      <c r="AF350">
        <v>1.7142857142857142</v>
      </c>
      <c r="AG350">
        <v>70.95280952380952</v>
      </c>
      <c r="AH350" t="s">
        <v>6</v>
      </c>
    </row>
    <row r="351" spans="1:34" x14ac:dyDescent="0.2">
      <c r="A351">
        <v>2016</v>
      </c>
      <c r="B351" t="s">
        <v>6</v>
      </c>
      <c r="C351" t="s">
        <v>211</v>
      </c>
      <c r="D351">
        <v>6</v>
      </c>
      <c r="E351">
        <v>9</v>
      </c>
      <c r="F351">
        <v>1</v>
      </c>
      <c r="W351">
        <v>0</v>
      </c>
      <c r="X351">
        <v>0.45767195767195767</v>
      </c>
      <c r="Y351">
        <v>23</v>
      </c>
      <c r="Z351">
        <v>0</v>
      </c>
      <c r="AA351">
        <v>0.35714285714285715</v>
      </c>
      <c r="AB351">
        <v>0</v>
      </c>
      <c r="AC351">
        <v>0.2857142857142857</v>
      </c>
      <c r="AD351">
        <v>3</v>
      </c>
      <c r="AE351">
        <v>0</v>
      </c>
      <c r="AF351">
        <v>1.7142857142857142</v>
      </c>
      <c r="AG351">
        <v>70.95280952380952</v>
      </c>
      <c r="AH351" t="s">
        <v>6</v>
      </c>
    </row>
    <row r="352" spans="1:34" x14ac:dyDescent="0.2">
      <c r="A352">
        <v>2017</v>
      </c>
      <c r="B352" t="s">
        <v>6</v>
      </c>
      <c r="C352" t="s">
        <v>211</v>
      </c>
      <c r="D352">
        <v>7</v>
      </c>
      <c r="E352">
        <v>9</v>
      </c>
      <c r="W352">
        <v>0</v>
      </c>
      <c r="X352">
        <v>0.45725388601036271</v>
      </c>
      <c r="Y352">
        <v>22</v>
      </c>
      <c r="Z352">
        <v>0</v>
      </c>
      <c r="AA352">
        <v>0.35714285714285715</v>
      </c>
      <c r="AB352">
        <v>0</v>
      </c>
      <c r="AC352">
        <v>0.28000000000000003</v>
      </c>
      <c r="AD352">
        <v>3</v>
      </c>
      <c r="AE352">
        <v>0</v>
      </c>
      <c r="AF352">
        <v>1.7142857142857142</v>
      </c>
      <c r="AG352">
        <v>70.95280952380952</v>
      </c>
      <c r="AH352" t="s">
        <v>6</v>
      </c>
    </row>
    <row r="353" spans="1:34" x14ac:dyDescent="0.2">
      <c r="A353">
        <v>2018</v>
      </c>
      <c r="B353" t="s">
        <v>6</v>
      </c>
      <c r="C353" t="s">
        <v>211</v>
      </c>
      <c r="D353">
        <v>6</v>
      </c>
      <c r="E353">
        <v>10</v>
      </c>
      <c r="W353">
        <v>0</v>
      </c>
      <c r="X353">
        <v>0.45558375634517767</v>
      </c>
      <c r="Y353">
        <v>22</v>
      </c>
      <c r="Z353">
        <v>0</v>
      </c>
      <c r="AA353">
        <v>0.35714285714285715</v>
      </c>
      <c r="AB353">
        <v>0</v>
      </c>
      <c r="AC353">
        <v>0.27450980392156865</v>
      </c>
      <c r="AD353">
        <v>3</v>
      </c>
      <c r="AE353">
        <v>0</v>
      </c>
      <c r="AF353">
        <v>1.7142857142857142</v>
      </c>
      <c r="AG353">
        <v>70.95280952380952</v>
      </c>
      <c r="AH353" t="s">
        <v>6</v>
      </c>
    </row>
    <row r="354" spans="1:34" x14ac:dyDescent="0.2">
      <c r="A354">
        <v>2019</v>
      </c>
      <c r="B354" t="s">
        <v>6</v>
      </c>
      <c r="C354" t="s">
        <v>211</v>
      </c>
      <c r="D354">
        <v>2</v>
      </c>
      <c r="E354">
        <v>14</v>
      </c>
      <c r="W354">
        <v>0</v>
      </c>
      <c r="X354">
        <v>0.44900497512437809</v>
      </c>
      <c r="Y354">
        <v>26</v>
      </c>
      <c r="Z354">
        <v>0</v>
      </c>
      <c r="AA354">
        <v>0.35714285714285715</v>
      </c>
      <c r="AB354">
        <v>0</v>
      </c>
      <c r="AC354">
        <v>0.26923076923076922</v>
      </c>
      <c r="AD354">
        <v>3</v>
      </c>
      <c r="AE354">
        <v>0</v>
      </c>
      <c r="AF354">
        <v>1.7142857142857142</v>
      </c>
      <c r="AG354">
        <v>70.95280952380952</v>
      </c>
      <c r="AH354" t="s">
        <v>6</v>
      </c>
    </row>
    <row r="355" spans="1:34" x14ac:dyDescent="0.2">
      <c r="A355">
        <v>2020</v>
      </c>
      <c r="B355" t="s">
        <v>6</v>
      </c>
      <c r="C355" t="s">
        <v>211</v>
      </c>
      <c r="D355">
        <v>4</v>
      </c>
      <c r="E355">
        <v>11</v>
      </c>
      <c r="F355">
        <v>1</v>
      </c>
      <c r="W355">
        <v>0</v>
      </c>
      <c r="X355">
        <v>0.44573170731707318</v>
      </c>
      <c r="Y355">
        <v>25</v>
      </c>
      <c r="Z355">
        <v>0</v>
      </c>
      <c r="AA355">
        <v>0.35714285714285715</v>
      </c>
      <c r="AB355">
        <v>0</v>
      </c>
      <c r="AC355">
        <v>0.26415094339622641</v>
      </c>
      <c r="AD355">
        <v>3</v>
      </c>
      <c r="AE355">
        <v>0</v>
      </c>
      <c r="AF355">
        <v>1.7142857142857142</v>
      </c>
      <c r="AG355">
        <v>70.95280952380952</v>
      </c>
      <c r="AH355" t="s">
        <v>6</v>
      </c>
    </row>
    <row r="356" spans="1:34" x14ac:dyDescent="0.2">
      <c r="A356">
        <v>2021</v>
      </c>
      <c r="B356" t="s">
        <v>6</v>
      </c>
      <c r="C356" t="s">
        <v>211</v>
      </c>
      <c r="D356">
        <v>10</v>
      </c>
      <c r="E356">
        <v>7</v>
      </c>
      <c r="G356">
        <v>1</v>
      </c>
      <c r="H356">
        <v>1</v>
      </c>
      <c r="I356">
        <v>3</v>
      </c>
      <c r="J356">
        <v>1</v>
      </c>
      <c r="K356">
        <v>1</v>
      </c>
      <c r="L356">
        <v>1</v>
      </c>
      <c r="M356">
        <v>1</v>
      </c>
      <c r="O356">
        <v>4</v>
      </c>
      <c r="S356">
        <v>1</v>
      </c>
      <c r="V356">
        <v>1</v>
      </c>
      <c r="W356">
        <v>17</v>
      </c>
      <c r="X356">
        <v>0.44862604540023893</v>
      </c>
      <c r="Y356">
        <v>24</v>
      </c>
      <c r="Z356">
        <v>0</v>
      </c>
      <c r="AA356">
        <v>0.53333333333333333</v>
      </c>
      <c r="AB356">
        <v>3</v>
      </c>
      <c r="AC356">
        <v>0.27777777777777779</v>
      </c>
      <c r="AD356">
        <v>3</v>
      </c>
      <c r="AE356">
        <v>0</v>
      </c>
      <c r="AF356">
        <v>1.8666666666666667</v>
      </c>
      <c r="AG356">
        <v>87.95280952380952</v>
      </c>
      <c r="AH356" t="s">
        <v>6</v>
      </c>
    </row>
    <row r="357" spans="1:34" x14ac:dyDescent="0.2">
      <c r="A357">
        <v>2022</v>
      </c>
      <c r="B357" t="s">
        <v>6</v>
      </c>
      <c r="C357" t="s">
        <v>211</v>
      </c>
      <c r="D357">
        <v>12</v>
      </c>
      <c r="E357">
        <v>4</v>
      </c>
      <c r="G357">
        <v>1</v>
      </c>
      <c r="H357">
        <v>1</v>
      </c>
      <c r="I357">
        <v>2</v>
      </c>
      <c r="J357">
        <v>1</v>
      </c>
      <c r="K357">
        <v>1</v>
      </c>
      <c r="L357">
        <v>1</v>
      </c>
      <c r="O357">
        <v>3</v>
      </c>
      <c r="W357">
        <v>8</v>
      </c>
      <c r="X357">
        <v>0.45427901524032827</v>
      </c>
      <c r="Y357">
        <v>24</v>
      </c>
      <c r="Z357">
        <v>0</v>
      </c>
      <c r="AA357">
        <v>0.625</v>
      </c>
      <c r="AB357">
        <v>4</v>
      </c>
      <c r="AC357">
        <v>0.29090909090909089</v>
      </c>
      <c r="AD357">
        <v>3</v>
      </c>
      <c r="AE357">
        <v>0</v>
      </c>
      <c r="AF357">
        <v>1.9375</v>
      </c>
      <c r="AG357">
        <v>95.95280952380952</v>
      </c>
      <c r="AH357" t="s">
        <v>6</v>
      </c>
    </row>
    <row r="358" spans="1:34" x14ac:dyDescent="0.2">
      <c r="A358">
        <v>2023</v>
      </c>
      <c r="B358" t="s">
        <v>6</v>
      </c>
      <c r="C358" t="s">
        <v>211</v>
      </c>
      <c r="D358">
        <v>9</v>
      </c>
      <c r="E358">
        <v>8</v>
      </c>
      <c r="W358">
        <v>0</v>
      </c>
      <c r="X358">
        <v>0.45574712643678161</v>
      </c>
      <c r="Y358">
        <v>23</v>
      </c>
      <c r="Z358">
        <v>0</v>
      </c>
      <c r="AA358">
        <v>0.625</v>
      </c>
      <c r="AB358">
        <v>4</v>
      </c>
      <c r="AC358">
        <v>0.2857142857142857</v>
      </c>
      <c r="AD358">
        <v>3</v>
      </c>
      <c r="AE358">
        <v>0</v>
      </c>
      <c r="AF358">
        <v>1.9375</v>
      </c>
      <c r="AG358">
        <v>95.95280952380952</v>
      </c>
      <c r="AH358" t="s">
        <v>6</v>
      </c>
    </row>
    <row r="359" spans="1:34" x14ac:dyDescent="0.2">
      <c r="A359">
        <v>2024</v>
      </c>
      <c r="B359" t="s">
        <v>6</v>
      </c>
      <c r="C359" t="s">
        <v>211</v>
      </c>
      <c r="D359">
        <v>9</v>
      </c>
      <c r="E359">
        <v>8</v>
      </c>
      <c r="V359">
        <v>1</v>
      </c>
      <c r="W359">
        <v>0</v>
      </c>
      <c r="X359">
        <v>0.45715896279594137</v>
      </c>
      <c r="Y359">
        <v>23</v>
      </c>
      <c r="Z359">
        <v>0</v>
      </c>
      <c r="AA359">
        <v>0.625</v>
      </c>
      <c r="AB359">
        <v>4</v>
      </c>
      <c r="AC359">
        <v>0.2807017543859649</v>
      </c>
      <c r="AD359">
        <v>3</v>
      </c>
      <c r="AE359">
        <v>1</v>
      </c>
      <c r="AF359">
        <v>1.9375</v>
      </c>
      <c r="AG359">
        <v>95.95280952380952</v>
      </c>
      <c r="AH359" t="s">
        <v>6</v>
      </c>
    </row>
    <row r="360" spans="1:34" x14ac:dyDescent="0.2">
      <c r="A360">
        <v>2025</v>
      </c>
      <c r="B360" t="s">
        <v>6</v>
      </c>
      <c r="C360" t="s">
        <v>211</v>
      </c>
      <c r="D360">
        <v>6</v>
      </c>
      <c r="E360">
        <v>11</v>
      </c>
      <c r="W360">
        <v>0</v>
      </c>
      <c r="X360">
        <v>0.45519911504424782</v>
      </c>
      <c r="Y360">
        <v>23</v>
      </c>
      <c r="Z360">
        <v>0</v>
      </c>
      <c r="AA360">
        <v>0.625</v>
      </c>
      <c r="AB360">
        <v>4</v>
      </c>
      <c r="AC360">
        <v>0.27586206896551724</v>
      </c>
      <c r="AD360">
        <v>3</v>
      </c>
      <c r="AE360">
        <v>2</v>
      </c>
      <c r="AF360">
        <v>1.9375</v>
      </c>
      <c r="AG360">
        <v>95.95280952380952</v>
      </c>
      <c r="AH360" t="s">
        <v>6</v>
      </c>
    </row>
    <row r="361" spans="1:34" x14ac:dyDescent="0.2">
      <c r="A361">
        <v>1966</v>
      </c>
      <c r="B361" t="s">
        <v>7</v>
      </c>
      <c r="C361" t="s">
        <v>211</v>
      </c>
      <c r="D361">
        <v>9</v>
      </c>
      <c r="E361">
        <v>5</v>
      </c>
      <c r="W361">
        <v>0</v>
      </c>
      <c r="X361">
        <v>0.6428571428571429</v>
      </c>
      <c r="Y361">
        <v>6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0</v>
      </c>
      <c r="AH361" t="s">
        <v>7</v>
      </c>
    </row>
    <row r="362" spans="1:34" x14ac:dyDescent="0.2">
      <c r="A362">
        <v>1967</v>
      </c>
      <c r="B362" t="s">
        <v>7</v>
      </c>
      <c r="C362" t="s">
        <v>211</v>
      </c>
      <c r="D362">
        <v>9</v>
      </c>
      <c r="E362">
        <v>5</v>
      </c>
      <c r="G362">
        <v>1</v>
      </c>
      <c r="H362">
        <v>1</v>
      </c>
      <c r="I362">
        <v>0</v>
      </c>
      <c r="J362">
        <v>1</v>
      </c>
      <c r="K362">
        <v>1</v>
      </c>
      <c r="O362">
        <v>2</v>
      </c>
      <c r="W362">
        <v>4</v>
      </c>
      <c r="X362">
        <v>0.6428571428571429</v>
      </c>
      <c r="Y362">
        <v>7</v>
      </c>
      <c r="Z362">
        <v>0</v>
      </c>
      <c r="AA362">
        <v>0</v>
      </c>
      <c r="AB362">
        <v>0</v>
      </c>
      <c r="AC362">
        <v>0.5</v>
      </c>
      <c r="AD362">
        <v>15</v>
      </c>
      <c r="AE362">
        <v>0</v>
      </c>
      <c r="AF362">
        <v>2</v>
      </c>
      <c r="AG362">
        <v>4</v>
      </c>
      <c r="AH362" t="s">
        <v>7</v>
      </c>
    </row>
    <row r="363" spans="1:34" x14ac:dyDescent="0.2">
      <c r="A363">
        <v>1968</v>
      </c>
      <c r="B363" t="s">
        <v>7</v>
      </c>
      <c r="C363" t="s">
        <v>211</v>
      </c>
      <c r="D363">
        <v>10</v>
      </c>
      <c r="E363">
        <v>4</v>
      </c>
      <c r="G363">
        <v>1</v>
      </c>
      <c r="H363">
        <v>1</v>
      </c>
      <c r="I363">
        <v>1</v>
      </c>
      <c r="J363">
        <v>1</v>
      </c>
      <c r="K363">
        <v>1</v>
      </c>
      <c r="L363">
        <v>1</v>
      </c>
      <c r="O363">
        <v>3</v>
      </c>
      <c r="W363">
        <v>8</v>
      </c>
      <c r="X363">
        <v>0.66666666666666663</v>
      </c>
      <c r="Y363">
        <v>6</v>
      </c>
      <c r="Z363">
        <v>0</v>
      </c>
      <c r="AA363">
        <v>0.5</v>
      </c>
      <c r="AB363">
        <v>3</v>
      </c>
      <c r="AC363">
        <v>0.66666666666666663</v>
      </c>
      <c r="AD363">
        <v>20</v>
      </c>
      <c r="AE363">
        <v>0</v>
      </c>
      <c r="AF363">
        <v>2.5</v>
      </c>
      <c r="AG363">
        <v>12</v>
      </c>
      <c r="AH363" t="s">
        <v>7</v>
      </c>
    </row>
    <row r="364" spans="1:34" x14ac:dyDescent="0.2">
      <c r="A364">
        <v>1969</v>
      </c>
      <c r="B364" t="s">
        <v>7</v>
      </c>
      <c r="C364" t="s">
        <v>211</v>
      </c>
      <c r="D364">
        <v>10</v>
      </c>
      <c r="E364">
        <v>3</v>
      </c>
      <c r="F364">
        <v>1</v>
      </c>
      <c r="G364">
        <v>1</v>
      </c>
      <c r="H364">
        <v>1</v>
      </c>
      <c r="I364">
        <v>1</v>
      </c>
      <c r="J364">
        <v>1</v>
      </c>
      <c r="K364">
        <v>1</v>
      </c>
      <c r="L364">
        <v>1</v>
      </c>
      <c r="O364">
        <v>3</v>
      </c>
      <c r="W364">
        <v>8</v>
      </c>
      <c r="X364">
        <v>0.7</v>
      </c>
      <c r="Y364">
        <v>6</v>
      </c>
      <c r="Z364">
        <v>0</v>
      </c>
      <c r="AA364">
        <v>0.66666666666666663</v>
      </c>
      <c r="AB364">
        <v>4</v>
      </c>
      <c r="AC364">
        <v>0.75</v>
      </c>
      <c r="AD364">
        <v>20</v>
      </c>
      <c r="AE364">
        <v>0</v>
      </c>
      <c r="AF364">
        <v>2.6666666666666665</v>
      </c>
      <c r="AG364">
        <v>20</v>
      </c>
      <c r="AH364" t="s">
        <v>7</v>
      </c>
    </row>
    <row r="365" spans="1:34" x14ac:dyDescent="0.2">
      <c r="A365">
        <v>1970</v>
      </c>
      <c r="B365" t="s">
        <v>7</v>
      </c>
      <c r="C365" t="s">
        <v>211</v>
      </c>
      <c r="D365">
        <v>7</v>
      </c>
      <c r="E365">
        <v>7</v>
      </c>
      <c r="W365">
        <v>0</v>
      </c>
      <c r="X365">
        <v>0.65942028985507251</v>
      </c>
      <c r="Y365">
        <v>6</v>
      </c>
      <c r="Z365">
        <v>0</v>
      </c>
      <c r="AA365">
        <v>0.66666666666666663</v>
      </c>
      <c r="AB365">
        <v>4</v>
      </c>
      <c r="AC365">
        <v>0.6</v>
      </c>
      <c r="AD365">
        <v>20</v>
      </c>
      <c r="AE365">
        <v>0</v>
      </c>
      <c r="AF365">
        <v>2.6666666666666665</v>
      </c>
      <c r="AG365">
        <v>20</v>
      </c>
      <c r="AH365" t="s">
        <v>7</v>
      </c>
    </row>
    <row r="366" spans="1:34" x14ac:dyDescent="0.2">
      <c r="A366">
        <v>1971</v>
      </c>
      <c r="B366" t="s">
        <v>7</v>
      </c>
      <c r="C366" t="s">
        <v>211</v>
      </c>
      <c r="D366">
        <v>9</v>
      </c>
      <c r="E366">
        <v>5</v>
      </c>
      <c r="G366">
        <v>1</v>
      </c>
      <c r="H366">
        <v>1</v>
      </c>
      <c r="I366">
        <v>0</v>
      </c>
      <c r="J366">
        <v>1</v>
      </c>
      <c r="K366">
        <v>1</v>
      </c>
      <c r="O366">
        <v>2</v>
      </c>
      <c r="W366">
        <v>4</v>
      </c>
      <c r="X366">
        <v>0.65662650602409633</v>
      </c>
      <c r="Y366">
        <v>6</v>
      </c>
      <c r="Z366">
        <v>0</v>
      </c>
      <c r="AA366">
        <v>0.5</v>
      </c>
      <c r="AB366">
        <v>3</v>
      </c>
      <c r="AC366">
        <v>0.66666666666666663</v>
      </c>
      <c r="AD366">
        <v>20</v>
      </c>
      <c r="AE366">
        <v>0</v>
      </c>
      <c r="AF366">
        <v>2.5</v>
      </c>
      <c r="AG366">
        <v>24</v>
      </c>
      <c r="AH366" t="s">
        <v>7</v>
      </c>
    </row>
    <row r="367" spans="1:34" x14ac:dyDescent="0.2">
      <c r="A367">
        <v>1972</v>
      </c>
      <c r="B367" t="s">
        <v>7</v>
      </c>
      <c r="C367" t="s">
        <v>211</v>
      </c>
      <c r="D367">
        <v>10</v>
      </c>
      <c r="E367">
        <v>4</v>
      </c>
      <c r="G367">
        <v>1</v>
      </c>
      <c r="I367">
        <v>0</v>
      </c>
      <c r="J367">
        <v>1</v>
      </c>
      <c r="K367">
        <v>1</v>
      </c>
      <c r="O367">
        <v>2</v>
      </c>
      <c r="W367">
        <v>3</v>
      </c>
      <c r="X367">
        <v>0.66494845360824739</v>
      </c>
      <c r="Y367">
        <v>6</v>
      </c>
      <c r="Z367">
        <v>0</v>
      </c>
      <c r="AA367">
        <v>0.4</v>
      </c>
      <c r="AB367">
        <v>0</v>
      </c>
      <c r="AC367">
        <v>0.7142857142857143</v>
      </c>
      <c r="AD367">
        <v>20</v>
      </c>
      <c r="AE367">
        <v>0</v>
      </c>
      <c r="AF367">
        <v>2.4</v>
      </c>
      <c r="AG367">
        <v>27</v>
      </c>
      <c r="AH367" t="s">
        <v>7</v>
      </c>
    </row>
    <row r="368" spans="1:34" x14ac:dyDescent="0.2">
      <c r="A368">
        <v>1973</v>
      </c>
      <c r="B368" t="s">
        <v>7</v>
      </c>
      <c r="C368" t="s">
        <v>211</v>
      </c>
      <c r="D368">
        <v>7</v>
      </c>
      <c r="E368">
        <v>5</v>
      </c>
      <c r="F368">
        <v>2</v>
      </c>
      <c r="W368">
        <v>0</v>
      </c>
      <c r="X368">
        <v>0.66513761467889909</v>
      </c>
      <c r="Y368">
        <v>5</v>
      </c>
      <c r="Z368">
        <v>0</v>
      </c>
      <c r="AA368">
        <v>0.4</v>
      </c>
      <c r="AB368">
        <v>0</v>
      </c>
      <c r="AC368">
        <v>0.625</v>
      </c>
      <c r="AD368">
        <v>20</v>
      </c>
      <c r="AE368">
        <v>0</v>
      </c>
      <c r="AF368">
        <v>2.4</v>
      </c>
      <c r="AG368">
        <v>27</v>
      </c>
      <c r="AH368" t="s">
        <v>7</v>
      </c>
    </row>
    <row r="369" spans="1:34" x14ac:dyDescent="0.2">
      <c r="A369">
        <v>1974</v>
      </c>
      <c r="B369" t="s">
        <v>7</v>
      </c>
      <c r="C369" t="s">
        <v>211</v>
      </c>
      <c r="D369">
        <v>4</v>
      </c>
      <c r="E369">
        <v>10</v>
      </c>
      <c r="W369">
        <v>0</v>
      </c>
      <c r="X369">
        <v>0.62195121951219512</v>
      </c>
      <c r="Y369">
        <v>6</v>
      </c>
      <c r="Z369">
        <v>0</v>
      </c>
      <c r="AA369">
        <v>0.4</v>
      </c>
      <c r="AB369">
        <v>0</v>
      </c>
      <c r="AC369">
        <v>0.55555555555555558</v>
      </c>
      <c r="AD369">
        <v>17.5</v>
      </c>
      <c r="AE369">
        <v>0</v>
      </c>
      <c r="AF369">
        <v>2.4</v>
      </c>
      <c r="AG369">
        <v>27</v>
      </c>
      <c r="AH369" t="s">
        <v>7</v>
      </c>
    </row>
    <row r="370" spans="1:34" x14ac:dyDescent="0.2">
      <c r="A370">
        <v>1975</v>
      </c>
      <c r="B370" t="s">
        <v>7</v>
      </c>
      <c r="C370" t="s">
        <v>211</v>
      </c>
      <c r="D370">
        <v>3</v>
      </c>
      <c r="E370">
        <v>11</v>
      </c>
      <c r="W370">
        <v>0</v>
      </c>
      <c r="X370">
        <v>0.58029197080291972</v>
      </c>
      <c r="Y370">
        <v>8</v>
      </c>
      <c r="Z370">
        <v>0</v>
      </c>
      <c r="AA370">
        <v>0.4</v>
      </c>
      <c r="AB370">
        <v>0</v>
      </c>
      <c r="AC370">
        <v>0.5</v>
      </c>
      <c r="AD370">
        <v>15</v>
      </c>
      <c r="AE370">
        <v>0</v>
      </c>
      <c r="AF370">
        <v>2.4</v>
      </c>
      <c r="AG370">
        <v>27</v>
      </c>
      <c r="AH370" t="s">
        <v>7</v>
      </c>
    </row>
    <row r="371" spans="1:34" x14ac:dyDescent="0.2">
      <c r="A371">
        <v>1976</v>
      </c>
      <c r="B371" t="s">
        <v>7</v>
      </c>
      <c r="C371" t="s">
        <v>211</v>
      </c>
      <c r="D371">
        <v>9</v>
      </c>
      <c r="E371">
        <v>5</v>
      </c>
      <c r="U371">
        <v>1</v>
      </c>
      <c r="W371">
        <v>0</v>
      </c>
      <c r="X371">
        <v>0.58609271523178808</v>
      </c>
      <c r="Y371">
        <v>8</v>
      </c>
      <c r="Z371">
        <v>0</v>
      </c>
      <c r="AA371">
        <v>0.4</v>
      </c>
      <c r="AB371">
        <v>0</v>
      </c>
      <c r="AC371">
        <v>0.45454545454545453</v>
      </c>
      <c r="AD371">
        <v>12</v>
      </c>
      <c r="AE371">
        <v>0</v>
      </c>
      <c r="AF371">
        <v>2.4</v>
      </c>
      <c r="AG371">
        <v>27</v>
      </c>
      <c r="AH371" t="s">
        <v>7</v>
      </c>
    </row>
    <row r="372" spans="1:34" x14ac:dyDescent="0.2">
      <c r="A372">
        <v>1977</v>
      </c>
      <c r="B372" t="s">
        <v>7</v>
      </c>
      <c r="C372" t="s">
        <v>211</v>
      </c>
      <c r="D372">
        <v>6</v>
      </c>
      <c r="E372">
        <v>8</v>
      </c>
      <c r="W372">
        <v>0</v>
      </c>
      <c r="X372">
        <v>0.57272727272727275</v>
      </c>
      <c r="Y372">
        <v>8</v>
      </c>
      <c r="Z372">
        <v>0</v>
      </c>
      <c r="AA372">
        <v>0.4</v>
      </c>
      <c r="AB372">
        <v>0</v>
      </c>
      <c r="AC372">
        <v>0.41666666666666669</v>
      </c>
      <c r="AD372">
        <v>10</v>
      </c>
      <c r="AE372">
        <v>0</v>
      </c>
      <c r="AF372">
        <v>2.4</v>
      </c>
      <c r="AG372">
        <v>27</v>
      </c>
      <c r="AH372" t="s">
        <v>7</v>
      </c>
    </row>
    <row r="373" spans="1:34" x14ac:dyDescent="0.2">
      <c r="A373">
        <v>1978</v>
      </c>
      <c r="B373" t="s">
        <v>7</v>
      </c>
      <c r="C373" t="s">
        <v>211</v>
      </c>
      <c r="D373">
        <v>8</v>
      </c>
      <c r="E373">
        <v>8</v>
      </c>
      <c r="W373">
        <v>0</v>
      </c>
      <c r="X373">
        <v>0.56629834254143652</v>
      </c>
      <c r="Y373">
        <v>8</v>
      </c>
      <c r="Z373">
        <v>0</v>
      </c>
      <c r="AA373">
        <v>0.4</v>
      </c>
      <c r="AB373">
        <v>0</v>
      </c>
      <c r="AC373">
        <v>0.38461538461538464</v>
      </c>
      <c r="AD373">
        <v>7</v>
      </c>
      <c r="AE373">
        <v>0</v>
      </c>
      <c r="AF373">
        <v>2.4</v>
      </c>
      <c r="AG373">
        <v>27</v>
      </c>
      <c r="AH373" t="s">
        <v>7</v>
      </c>
    </row>
    <row r="374" spans="1:34" x14ac:dyDescent="0.2">
      <c r="A374">
        <v>1979</v>
      </c>
      <c r="B374" t="s">
        <v>7</v>
      </c>
      <c r="C374" t="s">
        <v>211</v>
      </c>
      <c r="D374">
        <v>9</v>
      </c>
      <c r="E374">
        <v>7</v>
      </c>
      <c r="U374">
        <v>1</v>
      </c>
      <c r="W374">
        <v>0</v>
      </c>
      <c r="X374">
        <v>0.56598984771573602</v>
      </c>
      <c r="Y374">
        <v>8</v>
      </c>
      <c r="Z374">
        <v>0</v>
      </c>
      <c r="AA374">
        <v>0.4</v>
      </c>
      <c r="AB374">
        <v>0</v>
      </c>
      <c r="AC374">
        <v>0.35714285714285715</v>
      </c>
      <c r="AD374">
        <v>7</v>
      </c>
      <c r="AE374">
        <v>0</v>
      </c>
      <c r="AF374">
        <v>2.4</v>
      </c>
      <c r="AG374">
        <v>27</v>
      </c>
      <c r="AH374" t="s">
        <v>7</v>
      </c>
    </row>
    <row r="375" spans="1:34" x14ac:dyDescent="0.2">
      <c r="A375">
        <v>1980</v>
      </c>
      <c r="B375" t="s">
        <v>7</v>
      </c>
      <c r="C375" t="s">
        <v>211</v>
      </c>
      <c r="D375">
        <v>11</v>
      </c>
      <c r="E375">
        <v>5</v>
      </c>
      <c r="G375">
        <v>1</v>
      </c>
      <c r="H375">
        <v>1</v>
      </c>
      <c r="I375">
        <v>0</v>
      </c>
      <c r="J375">
        <v>1</v>
      </c>
      <c r="K375">
        <v>1</v>
      </c>
      <c r="O375">
        <v>2</v>
      </c>
      <c r="P375">
        <v>1</v>
      </c>
      <c r="U375">
        <v>1</v>
      </c>
      <c r="W375">
        <v>7</v>
      </c>
      <c r="X375">
        <v>0.57511737089201875</v>
      </c>
      <c r="Y375">
        <v>6</v>
      </c>
      <c r="Z375">
        <v>0</v>
      </c>
      <c r="AA375">
        <v>0.33333333333333331</v>
      </c>
      <c r="AB375">
        <v>0</v>
      </c>
      <c r="AC375">
        <v>0.4</v>
      </c>
      <c r="AD375">
        <v>10</v>
      </c>
      <c r="AE375">
        <v>0</v>
      </c>
      <c r="AF375">
        <v>2.3333333333333335</v>
      </c>
      <c r="AG375">
        <v>34</v>
      </c>
      <c r="AH375" t="s">
        <v>7</v>
      </c>
    </row>
    <row r="376" spans="1:34" x14ac:dyDescent="0.2">
      <c r="A376">
        <v>1981</v>
      </c>
      <c r="B376" t="s">
        <v>7</v>
      </c>
      <c r="C376" t="s">
        <v>211</v>
      </c>
      <c r="D376">
        <v>5</v>
      </c>
      <c r="E376">
        <v>11</v>
      </c>
      <c r="W376">
        <v>0</v>
      </c>
      <c r="X376">
        <v>0.55676855895196509</v>
      </c>
      <c r="Y376">
        <v>8</v>
      </c>
      <c r="Z376">
        <v>0</v>
      </c>
      <c r="AA376">
        <v>0.33333333333333331</v>
      </c>
      <c r="AB376">
        <v>0</v>
      </c>
      <c r="AC376">
        <v>0.375</v>
      </c>
      <c r="AD376">
        <v>7</v>
      </c>
      <c r="AE376">
        <v>0</v>
      </c>
      <c r="AF376">
        <v>2.3333333333333335</v>
      </c>
      <c r="AG376">
        <v>34</v>
      </c>
      <c r="AH376" t="s">
        <v>7</v>
      </c>
    </row>
    <row r="377" spans="1:34" x14ac:dyDescent="0.2">
      <c r="A377">
        <v>1982</v>
      </c>
      <c r="B377" t="s">
        <v>7</v>
      </c>
      <c r="C377" t="s">
        <v>211</v>
      </c>
      <c r="D377">
        <v>4</v>
      </c>
      <c r="E377">
        <v>5</v>
      </c>
      <c r="G377">
        <v>1</v>
      </c>
      <c r="I377">
        <v>0</v>
      </c>
      <c r="J377">
        <v>1</v>
      </c>
      <c r="O377">
        <v>1</v>
      </c>
      <c r="T377">
        <v>1</v>
      </c>
      <c r="W377">
        <v>1</v>
      </c>
      <c r="X377">
        <v>0.55252100840336138</v>
      </c>
      <c r="Y377">
        <v>8</v>
      </c>
      <c r="Z377">
        <v>0</v>
      </c>
      <c r="AA377">
        <v>0.2857142857142857</v>
      </c>
      <c r="AB377">
        <v>0</v>
      </c>
      <c r="AC377">
        <v>0.41176470588235292</v>
      </c>
      <c r="AD377">
        <v>10</v>
      </c>
      <c r="AE377">
        <v>0</v>
      </c>
      <c r="AF377">
        <v>2.1428571428571428</v>
      </c>
      <c r="AG377">
        <v>35</v>
      </c>
      <c r="AH377" t="s">
        <v>7</v>
      </c>
    </row>
    <row r="378" spans="1:34" x14ac:dyDescent="0.2">
      <c r="A378">
        <v>1983</v>
      </c>
      <c r="B378" t="s">
        <v>7</v>
      </c>
      <c r="C378" t="s">
        <v>211</v>
      </c>
      <c r="D378">
        <v>9</v>
      </c>
      <c r="E378">
        <v>7</v>
      </c>
      <c r="W378">
        <v>0</v>
      </c>
      <c r="X378">
        <v>0.55314960629921262</v>
      </c>
      <c r="Y378">
        <v>8</v>
      </c>
      <c r="Z378">
        <v>0</v>
      </c>
      <c r="AA378">
        <v>0.2857142857142857</v>
      </c>
      <c r="AB378">
        <v>0</v>
      </c>
      <c r="AC378">
        <v>0.3888888888888889</v>
      </c>
      <c r="AD378">
        <v>7</v>
      </c>
      <c r="AE378">
        <v>0</v>
      </c>
      <c r="AF378">
        <v>2.1428571428571428</v>
      </c>
      <c r="AG378">
        <v>35</v>
      </c>
      <c r="AH378" t="s">
        <v>7</v>
      </c>
    </row>
    <row r="379" spans="1:34" x14ac:dyDescent="0.2">
      <c r="A379">
        <v>1984</v>
      </c>
      <c r="B379" t="s">
        <v>7</v>
      </c>
      <c r="C379" t="s">
        <v>211</v>
      </c>
      <c r="D379">
        <v>5</v>
      </c>
      <c r="E379">
        <v>11</v>
      </c>
      <c r="W379">
        <v>0</v>
      </c>
      <c r="X379">
        <v>0.53888888888888886</v>
      </c>
      <c r="Y379">
        <v>8</v>
      </c>
      <c r="Z379">
        <v>0</v>
      </c>
      <c r="AA379">
        <v>0.2857142857142857</v>
      </c>
      <c r="AB379">
        <v>0</v>
      </c>
      <c r="AC379">
        <v>0.36842105263157893</v>
      </c>
      <c r="AD379">
        <v>7</v>
      </c>
      <c r="AE379">
        <v>0</v>
      </c>
      <c r="AF379">
        <v>2.1428571428571428</v>
      </c>
      <c r="AG379">
        <v>35</v>
      </c>
      <c r="AH379" t="s">
        <v>7</v>
      </c>
    </row>
    <row r="380" spans="1:34" x14ac:dyDescent="0.2">
      <c r="A380">
        <v>1985</v>
      </c>
      <c r="B380" t="s">
        <v>7</v>
      </c>
      <c r="C380" t="s">
        <v>211</v>
      </c>
      <c r="D380">
        <v>8</v>
      </c>
      <c r="E380">
        <v>8</v>
      </c>
      <c r="G380">
        <v>1</v>
      </c>
      <c r="H380">
        <v>1</v>
      </c>
      <c r="I380">
        <v>0</v>
      </c>
      <c r="J380">
        <v>1</v>
      </c>
      <c r="K380">
        <v>1</v>
      </c>
      <c r="O380">
        <v>2</v>
      </c>
      <c r="S380">
        <v>1</v>
      </c>
      <c r="W380">
        <v>4</v>
      </c>
      <c r="X380">
        <v>0.53671328671328666</v>
      </c>
      <c r="Y380">
        <v>8</v>
      </c>
      <c r="Z380">
        <v>0</v>
      </c>
      <c r="AA380">
        <v>0.25</v>
      </c>
      <c r="AB380">
        <v>0</v>
      </c>
      <c r="AC380">
        <v>0.4</v>
      </c>
      <c r="AD380">
        <v>10</v>
      </c>
      <c r="AE380">
        <v>0</v>
      </c>
      <c r="AF380">
        <v>2.125</v>
      </c>
      <c r="AG380">
        <v>39</v>
      </c>
      <c r="AH380" t="s">
        <v>7</v>
      </c>
    </row>
    <row r="381" spans="1:34" x14ac:dyDescent="0.2">
      <c r="A381">
        <v>1986</v>
      </c>
      <c r="B381" t="s">
        <v>7</v>
      </c>
      <c r="C381" t="s">
        <v>211</v>
      </c>
      <c r="D381">
        <v>12</v>
      </c>
      <c r="E381">
        <v>4</v>
      </c>
      <c r="G381">
        <v>1</v>
      </c>
      <c r="H381">
        <v>1</v>
      </c>
      <c r="I381">
        <v>1</v>
      </c>
      <c r="J381">
        <v>1</v>
      </c>
      <c r="K381">
        <v>1</v>
      </c>
      <c r="L381">
        <v>1</v>
      </c>
      <c r="O381">
        <v>3</v>
      </c>
      <c r="U381">
        <v>1</v>
      </c>
      <c r="W381">
        <v>8</v>
      </c>
      <c r="X381">
        <v>0.54801324503311255</v>
      </c>
      <c r="Y381">
        <v>8</v>
      </c>
      <c r="Z381">
        <v>0</v>
      </c>
      <c r="AA381">
        <v>0.33333333333333331</v>
      </c>
      <c r="AB381">
        <v>0</v>
      </c>
      <c r="AC381">
        <v>0.42857142857142855</v>
      </c>
      <c r="AD381">
        <v>10</v>
      </c>
      <c r="AE381">
        <v>0</v>
      </c>
      <c r="AF381">
        <v>2.2222222222222223</v>
      </c>
      <c r="AG381">
        <v>47</v>
      </c>
      <c r="AH381" t="s">
        <v>7</v>
      </c>
    </row>
    <row r="382" spans="1:34" x14ac:dyDescent="0.2">
      <c r="A382">
        <v>1987</v>
      </c>
      <c r="B382" t="s">
        <v>7</v>
      </c>
      <c r="C382" t="s">
        <v>211</v>
      </c>
      <c r="D382">
        <v>10</v>
      </c>
      <c r="E382">
        <v>5</v>
      </c>
      <c r="G382">
        <v>1</v>
      </c>
      <c r="H382">
        <v>1</v>
      </c>
      <c r="I382">
        <v>1</v>
      </c>
      <c r="J382">
        <v>1</v>
      </c>
      <c r="K382">
        <v>1</v>
      </c>
      <c r="L382">
        <v>1</v>
      </c>
      <c r="O382">
        <v>3</v>
      </c>
      <c r="W382">
        <v>8</v>
      </c>
      <c r="X382">
        <v>0.55362776025236593</v>
      </c>
      <c r="Y382">
        <v>7</v>
      </c>
      <c r="Z382">
        <v>0</v>
      </c>
      <c r="AA382">
        <v>0.4</v>
      </c>
      <c r="AB382">
        <v>0</v>
      </c>
      <c r="AC382">
        <v>0.45454545454545453</v>
      </c>
      <c r="AD382">
        <v>12</v>
      </c>
      <c r="AE382">
        <v>0</v>
      </c>
      <c r="AF382">
        <v>2.2999999999999998</v>
      </c>
      <c r="AG382">
        <v>55</v>
      </c>
      <c r="AH382" t="s">
        <v>7</v>
      </c>
    </row>
    <row r="383" spans="1:34" x14ac:dyDescent="0.2">
      <c r="A383">
        <v>1988</v>
      </c>
      <c r="B383" t="s">
        <v>7</v>
      </c>
      <c r="C383" t="s">
        <v>211</v>
      </c>
      <c r="D383">
        <v>10</v>
      </c>
      <c r="E383">
        <v>6</v>
      </c>
      <c r="G383">
        <v>1</v>
      </c>
      <c r="I383">
        <v>0</v>
      </c>
      <c r="J383">
        <v>1</v>
      </c>
      <c r="O383">
        <v>1</v>
      </c>
      <c r="W383">
        <v>1</v>
      </c>
      <c r="X383">
        <v>0.5570570570570571</v>
      </c>
      <c r="Y383">
        <v>7</v>
      </c>
      <c r="Z383">
        <v>0</v>
      </c>
      <c r="AA383">
        <v>0.36363636363636365</v>
      </c>
      <c r="AB383">
        <v>0</v>
      </c>
      <c r="AC383">
        <v>0.47826086956521741</v>
      </c>
      <c r="AD383">
        <v>12</v>
      </c>
      <c r="AE383">
        <v>0</v>
      </c>
      <c r="AF383">
        <v>2.1818181818181817</v>
      </c>
      <c r="AG383">
        <v>56</v>
      </c>
      <c r="AH383" t="s">
        <v>7</v>
      </c>
    </row>
    <row r="384" spans="1:34" x14ac:dyDescent="0.2">
      <c r="A384">
        <v>1989</v>
      </c>
      <c r="B384" t="s">
        <v>7</v>
      </c>
      <c r="C384" t="s">
        <v>211</v>
      </c>
      <c r="D384">
        <v>9</v>
      </c>
      <c r="E384">
        <v>6</v>
      </c>
      <c r="F384">
        <v>1</v>
      </c>
      <c r="G384">
        <v>1</v>
      </c>
      <c r="H384">
        <v>1</v>
      </c>
      <c r="I384">
        <v>1</v>
      </c>
      <c r="J384">
        <v>1</v>
      </c>
      <c r="K384">
        <v>1</v>
      </c>
      <c r="L384">
        <v>1</v>
      </c>
      <c r="O384">
        <v>3</v>
      </c>
      <c r="R384">
        <v>1</v>
      </c>
      <c r="W384">
        <v>9</v>
      </c>
      <c r="X384">
        <v>0.56034482758620685</v>
      </c>
      <c r="Y384">
        <v>7</v>
      </c>
      <c r="Z384">
        <v>0</v>
      </c>
      <c r="AA384">
        <v>0.41666666666666669</v>
      </c>
      <c r="AB384">
        <v>0</v>
      </c>
      <c r="AC384">
        <v>0.5</v>
      </c>
      <c r="AD384">
        <v>15</v>
      </c>
      <c r="AE384">
        <v>0</v>
      </c>
      <c r="AF384">
        <v>2.25</v>
      </c>
      <c r="AG384">
        <v>65</v>
      </c>
      <c r="AH384" t="s">
        <v>7</v>
      </c>
    </row>
    <row r="385" spans="1:34" x14ac:dyDescent="0.2">
      <c r="A385">
        <v>1990</v>
      </c>
      <c r="B385" t="s">
        <v>7</v>
      </c>
      <c r="C385" t="s">
        <v>211</v>
      </c>
      <c r="D385">
        <v>3</v>
      </c>
      <c r="E385">
        <v>13</v>
      </c>
      <c r="W385">
        <v>0</v>
      </c>
      <c r="X385">
        <v>0.54395604395604391</v>
      </c>
      <c r="Y385">
        <v>8</v>
      </c>
      <c r="Z385">
        <v>0</v>
      </c>
      <c r="AA385">
        <v>0.41666666666666669</v>
      </c>
      <c r="AB385">
        <v>0</v>
      </c>
      <c r="AC385">
        <v>0.48</v>
      </c>
      <c r="AD385">
        <v>12</v>
      </c>
      <c r="AE385">
        <v>0</v>
      </c>
      <c r="AF385">
        <v>2.25</v>
      </c>
      <c r="AG385">
        <v>65</v>
      </c>
      <c r="AH385" t="s">
        <v>7</v>
      </c>
    </row>
    <row r="386" spans="1:34" x14ac:dyDescent="0.2">
      <c r="A386">
        <v>1991</v>
      </c>
      <c r="B386" t="s">
        <v>7</v>
      </c>
      <c r="C386" t="s">
        <v>211</v>
      </c>
      <c r="D386">
        <v>6</v>
      </c>
      <c r="E386">
        <v>10</v>
      </c>
      <c r="W386">
        <v>0</v>
      </c>
      <c r="X386">
        <v>0.5368421052631579</v>
      </c>
      <c r="Y386">
        <v>8</v>
      </c>
      <c r="Z386">
        <v>0</v>
      </c>
      <c r="AA386">
        <v>0.41666666666666669</v>
      </c>
      <c r="AB386">
        <v>0</v>
      </c>
      <c r="AC386">
        <v>0.46153846153846156</v>
      </c>
      <c r="AD386">
        <v>12</v>
      </c>
      <c r="AE386">
        <v>0</v>
      </c>
      <c r="AF386">
        <v>2.25</v>
      </c>
      <c r="AG386">
        <v>65</v>
      </c>
      <c r="AH386" t="s">
        <v>7</v>
      </c>
    </row>
    <row r="387" spans="1:34" x14ac:dyDescent="0.2">
      <c r="A387">
        <v>1992</v>
      </c>
      <c r="B387" t="s">
        <v>7</v>
      </c>
      <c r="C387" t="s">
        <v>211</v>
      </c>
      <c r="D387">
        <v>7</v>
      </c>
      <c r="E387">
        <v>9</v>
      </c>
      <c r="W387">
        <v>0</v>
      </c>
      <c r="X387">
        <v>0.53282828282828287</v>
      </c>
      <c r="Y387">
        <v>10</v>
      </c>
      <c r="Z387">
        <v>0</v>
      </c>
      <c r="AA387">
        <v>0.41666666666666669</v>
      </c>
      <c r="AB387">
        <v>0</v>
      </c>
      <c r="AC387">
        <v>0.44444444444444442</v>
      </c>
      <c r="AD387">
        <v>10</v>
      </c>
      <c r="AE387">
        <v>0</v>
      </c>
      <c r="AF387">
        <v>2.25</v>
      </c>
      <c r="AG387">
        <v>65</v>
      </c>
      <c r="AH387" t="s">
        <v>7</v>
      </c>
    </row>
    <row r="388" spans="1:34" x14ac:dyDescent="0.2">
      <c r="A388">
        <v>1993</v>
      </c>
      <c r="B388" t="s">
        <v>7</v>
      </c>
      <c r="C388" t="s">
        <v>211</v>
      </c>
      <c r="D388">
        <v>7</v>
      </c>
      <c r="E388">
        <v>9</v>
      </c>
      <c r="W388">
        <v>0</v>
      </c>
      <c r="X388">
        <v>0.529126213592233</v>
      </c>
      <c r="Y388">
        <v>10</v>
      </c>
      <c r="Z388">
        <v>0</v>
      </c>
      <c r="AA388">
        <v>0.41666666666666669</v>
      </c>
      <c r="AB388">
        <v>0</v>
      </c>
      <c r="AC388">
        <v>0.42857142857142855</v>
      </c>
      <c r="AD388">
        <v>10</v>
      </c>
      <c r="AE388">
        <v>0</v>
      </c>
      <c r="AF388">
        <v>2.25</v>
      </c>
      <c r="AG388">
        <v>65</v>
      </c>
      <c r="AH388" t="s">
        <v>7</v>
      </c>
    </row>
    <row r="389" spans="1:34" x14ac:dyDescent="0.2">
      <c r="A389">
        <v>1994</v>
      </c>
      <c r="B389" t="s">
        <v>7</v>
      </c>
      <c r="C389" t="s">
        <v>211</v>
      </c>
      <c r="D389">
        <v>11</v>
      </c>
      <c r="E389">
        <v>5</v>
      </c>
      <c r="G389">
        <v>1</v>
      </c>
      <c r="I389">
        <v>1</v>
      </c>
      <c r="J389">
        <v>1</v>
      </c>
      <c r="K389">
        <v>1</v>
      </c>
      <c r="O389">
        <v>2</v>
      </c>
      <c r="W389">
        <v>3</v>
      </c>
      <c r="X389">
        <v>0.53504672897196259</v>
      </c>
      <c r="Y389">
        <v>9</v>
      </c>
      <c r="Z389">
        <v>0</v>
      </c>
      <c r="AA389">
        <v>0.46153846153846156</v>
      </c>
      <c r="AB389">
        <v>0</v>
      </c>
      <c r="AC389">
        <v>0.44827586206896552</v>
      </c>
      <c r="AD389">
        <v>10</v>
      </c>
      <c r="AE389">
        <v>0</v>
      </c>
      <c r="AF389">
        <v>2.2307692307692308</v>
      </c>
      <c r="AG389">
        <v>68</v>
      </c>
      <c r="AH389" t="s">
        <v>7</v>
      </c>
    </row>
    <row r="390" spans="1:34" x14ac:dyDescent="0.2">
      <c r="A390">
        <v>1995</v>
      </c>
      <c r="B390" t="s">
        <v>7</v>
      </c>
      <c r="C390" t="s">
        <v>211</v>
      </c>
      <c r="D390">
        <v>5</v>
      </c>
      <c r="E390">
        <v>11</v>
      </c>
      <c r="W390">
        <v>0</v>
      </c>
      <c r="X390">
        <v>0.52702702702702697</v>
      </c>
      <c r="Y390">
        <v>11</v>
      </c>
      <c r="Z390">
        <v>0</v>
      </c>
      <c r="AA390">
        <v>0.46153846153846156</v>
      </c>
      <c r="AB390">
        <v>0</v>
      </c>
      <c r="AC390">
        <v>0.43333333333333335</v>
      </c>
      <c r="AD390">
        <v>10</v>
      </c>
      <c r="AE390">
        <v>0</v>
      </c>
      <c r="AF390">
        <v>2.2307692307692308</v>
      </c>
      <c r="AG390">
        <v>68</v>
      </c>
      <c r="AH390" t="s">
        <v>7</v>
      </c>
    </row>
    <row r="391" spans="1:34" x14ac:dyDescent="0.2">
      <c r="A391">
        <v>1996</v>
      </c>
      <c r="B391" t="s">
        <v>7</v>
      </c>
      <c r="W391">
        <v>0</v>
      </c>
      <c r="X391">
        <v>0.52702702702702697</v>
      </c>
      <c r="Y391">
        <v>12</v>
      </c>
      <c r="Z391">
        <v>0</v>
      </c>
      <c r="AA391">
        <v>0.46153846153846156</v>
      </c>
      <c r="AB391">
        <v>0</v>
      </c>
      <c r="AC391">
        <v>0.43333333333333335</v>
      </c>
      <c r="AD391">
        <v>10</v>
      </c>
      <c r="AE391">
        <v>0</v>
      </c>
      <c r="AF391">
        <v>2.2307692307692308</v>
      </c>
      <c r="AG391">
        <v>68</v>
      </c>
      <c r="AH391" t="s">
        <v>7</v>
      </c>
    </row>
    <row r="392" spans="1:34" x14ac:dyDescent="0.2">
      <c r="A392">
        <v>1997</v>
      </c>
      <c r="B392" t="s">
        <v>7</v>
      </c>
      <c r="W392">
        <v>0</v>
      </c>
      <c r="X392">
        <v>0.52702702702702697</v>
      </c>
      <c r="Y392">
        <v>12</v>
      </c>
      <c r="Z392">
        <v>0</v>
      </c>
      <c r="AA392">
        <v>0.46153846153846156</v>
      </c>
      <c r="AB392">
        <v>0</v>
      </c>
      <c r="AC392">
        <v>0.43333333333333335</v>
      </c>
      <c r="AD392">
        <v>10</v>
      </c>
      <c r="AE392">
        <v>0</v>
      </c>
      <c r="AF392">
        <v>2.2307692307692308</v>
      </c>
      <c r="AG392">
        <v>68</v>
      </c>
      <c r="AH392" t="s">
        <v>7</v>
      </c>
    </row>
    <row r="393" spans="1:34" x14ac:dyDescent="0.2">
      <c r="A393">
        <v>1998</v>
      </c>
      <c r="B393" t="s">
        <v>7</v>
      </c>
      <c r="W393">
        <v>0</v>
      </c>
      <c r="X393">
        <v>0.52702702702702697</v>
      </c>
      <c r="Y393">
        <v>12</v>
      </c>
      <c r="Z393">
        <v>0</v>
      </c>
      <c r="AA393">
        <v>0.46153846153846156</v>
      </c>
      <c r="AB393">
        <v>0</v>
      </c>
      <c r="AC393">
        <v>0.43333333333333335</v>
      </c>
      <c r="AD393">
        <v>10</v>
      </c>
      <c r="AE393">
        <v>0</v>
      </c>
      <c r="AF393">
        <v>2.2307692307692308</v>
      </c>
      <c r="AG393">
        <v>68</v>
      </c>
      <c r="AH393" t="s">
        <v>7</v>
      </c>
    </row>
    <row r="394" spans="1:34" x14ac:dyDescent="0.2">
      <c r="A394">
        <v>1999</v>
      </c>
      <c r="B394" t="s">
        <v>7</v>
      </c>
      <c r="C394" t="s">
        <v>211</v>
      </c>
      <c r="D394">
        <v>2</v>
      </c>
      <c r="E394">
        <v>14</v>
      </c>
      <c r="W394">
        <v>0</v>
      </c>
      <c r="X394">
        <v>0.5130434782608696</v>
      </c>
      <c r="Y394">
        <v>12</v>
      </c>
      <c r="Z394">
        <v>0</v>
      </c>
      <c r="AA394">
        <v>0.46153846153846156</v>
      </c>
      <c r="AB394">
        <v>0</v>
      </c>
      <c r="AC394">
        <v>0.41935483870967744</v>
      </c>
      <c r="AD394">
        <v>10</v>
      </c>
      <c r="AE394">
        <v>0</v>
      </c>
      <c r="AF394">
        <v>2.2307692307692308</v>
      </c>
      <c r="AG394">
        <v>68</v>
      </c>
      <c r="AH394" t="s">
        <v>7</v>
      </c>
    </row>
    <row r="395" spans="1:34" x14ac:dyDescent="0.2">
      <c r="A395">
        <v>2000</v>
      </c>
      <c r="B395" t="s">
        <v>7</v>
      </c>
      <c r="C395" t="s">
        <v>211</v>
      </c>
      <c r="D395">
        <v>3</v>
      </c>
      <c r="E395">
        <v>13</v>
      </c>
      <c r="W395">
        <v>0</v>
      </c>
      <c r="X395">
        <v>0.50210084033613445</v>
      </c>
      <c r="Y395">
        <v>12</v>
      </c>
      <c r="Z395">
        <v>0</v>
      </c>
      <c r="AA395">
        <v>0.46153846153846156</v>
      </c>
      <c r="AB395">
        <v>0</v>
      </c>
      <c r="AC395">
        <v>0.40625</v>
      </c>
      <c r="AD395">
        <v>10</v>
      </c>
      <c r="AE395">
        <v>0</v>
      </c>
      <c r="AF395">
        <v>2.2307692307692308</v>
      </c>
      <c r="AG395">
        <v>68</v>
      </c>
      <c r="AH395" t="s">
        <v>7</v>
      </c>
    </row>
    <row r="396" spans="1:34" x14ac:dyDescent="0.2">
      <c r="A396">
        <v>2001</v>
      </c>
      <c r="B396" t="s">
        <v>7</v>
      </c>
      <c r="C396" t="s">
        <v>211</v>
      </c>
      <c r="D396">
        <v>7</v>
      </c>
      <c r="E396">
        <v>9</v>
      </c>
      <c r="W396">
        <v>0</v>
      </c>
      <c r="X396">
        <v>0.5</v>
      </c>
      <c r="Y396">
        <v>13</v>
      </c>
      <c r="Z396">
        <v>0</v>
      </c>
      <c r="AA396">
        <v>0.46153846153846156</v>
      </c>
      <c r="AB396">
        <v>0</v>
      </c>
      <c r="AC396">
        <v>0.39393939393939392</v>
      </c>
      <c r="AD396">
        <v>7</v>
      </c>
      <c r="AE396">
        <v>0</v>
      </c>
      <c r="AF396">
        <v>2.2307692307692308</v>
      </c>
      <c r="AG396">
        <v>68</v>
      </c>
      <c r="AH396" t="s">
        <v>7</v>
      </c>
    </row>
    <row r="397" spans="1:34" x14ac:dyDescent="0.2">
      <c r="A397">
        <v>2002</v>
      </c>
      <c r="B397" t="s">
        <v>7</v>
      </c>
      <c r="C397" t="s">
        <v>211</v>
      </c>
      <c r="D397">
        <v>9</v>
      </c>
      <c r="E397">
        <v>7</v>
      </c>
      <c r="G397">
        <v>1</v>
      </c>
      <c r="I397">
        <v>0</v>
      </c>
      <c r="J397">
        <v>1</v>
      </c>
      <c r="O397">
        <v>1</v>
      </c>
      <c r="W397">
        <v>1</v>
      </c>
      <c r="X397">
        <v>0.50196850393700787</v>
      </c>
      <c r="Y397">
        <v>13</v>
      </c>
      <c r="Z397">
        <v>0</v>
      </c>
      <c r="AA397">
        <v>0.42857142857142855</v>
      </c>
      <c r="AB397">
        <v>0</v>
      </c>
      <c r="AC397">
        <v>0.41176470588235292</v>
      </c>
      <c r="AD397">
        <v>10</v>
      </c>
      <c r="AE397">
        <v>0</v>
      </c>
      <c r="AF397">
        <v>2.1428571428571428</v>
      </c>
      <c r="AG397">
        <v>69</v>
      </c>
      <c r="AH397" t="s">
        <v>7</v>
      </c>
    </row>
    <row r="398" spans="1:34" x14ac:dyDescent="0.2">
      <c r="A398">
        <v>2003</v>
      </c>
      <c r="B398" t="s">
        <v>7</v>
      </c>
      <c r="C398" t="s">
        <v>211</v>
      </c>
      <c r="D398">
        <v>5</v>
      </c>
      <c r="E398">
        <v>11</v>
      </c>
      <c r="W398">
        <v>0</v>
      </c>
      <c r="X398">
        <v>0.49618320610687022</v>
      </c>
      <c r="Y398">
        <v>13</v>
      </c>
      <c r="Z398">
        <v>0</v>
      </c>
      <c r="AA398">
        <v>0.42857142857142855</v>
      </c>
      <c r="AB398">
        <v>0</v>
      </c>
      <c r="AC398">
        <v>0.4</v>
      </c>
      <c r="AD398">
        <v>10</v>
      </c>
      <c r="AE398">
        <v>0</v>
      </c>
      <c r="AF398">
        <v>2.1428571428571428</v>
      </c>
      <c r="AG398">
        <v>69</v>
      </c>
      <c r="AH398" t="s">
        <v>7</v>
      </c>
    </row>
    <row r="399" spans="1:34" x14ac:dyDescent="0.2">
      <c r="A399">
        <v>2004</v>
      </c>
      <c r="B399" t="s">
        <v>7</v>
      </c>
      <c r="C399" t="s">
        <v>211</v>
      </c>
      <c r="D399">
        <v>4</v>
      </c>
      <c r="E399">
        <v>12</v>
      </c>
      <c r="W399">
        <v>0</v>
      </c>
      <c r="X399">
        <v>0.48888888888888887</v>
      </c>
      <c r="Y399">
        <v>15</v>
      </c>
      <c r="Z399">
        <v>0</v>
      </c>
      <c r="AA399">
        <v>0.42857142857142855</v>
      </c>
      <c r="AB399">
        <v>0</v>
      </c>
      <c r="AC399">
        <v>0.3888888888888889</v>
      </c>
      <c r="AD399">
        <v>7</v>
      </c>
      <c r="AE399">
        <v>0</v>
      </c>
      <c r="AF399">
        <v>2.1428571428571428</v>
      </c>
      <c r="AG399">
        <v>69</v>
      </c>
      <c r="AH399" t="s">
        <v>7</v>
      </c>
    </row>
    <row r="400" spans="1:34" x14ac:dyDescent="0.2">
      <c r="A400">
        <v>2005</v>
      </c>
      <c r="B400" t="s">
        <v>7</v>
      </c>
      <c r="C400" t="s">
        <v>211</v>
      </c>
      <c r="D400">
        <v>6</v>
      </c>
      <c r="E400">
        <v>10</v>
      </c>
      <c r="W400">
        <v>0</v>
      </c>
      <c r="X400">
        <v>0.48561151079136688</v>
      </c>
      <c r="Y400">
        <v>17</v>
      </c>
      <c r="Z400">
        <v>0</v>
      </c>
      <c r="AA400">
        <v>0.42857142857142855</v>
      </c>
      <c r="AB400">
        <v>0</v>
      </c>
      <c r="AC400">
        <v>0.3783783783783784</v>
      </c>
      <c r="AD400">
        <v>7</v>
      </c>
      <c r="AE400">
        <v>0</v>
      </c>
      <c r="AF400">
        <v>2.1428571428571428</v>
      </c>
      <c r="AG400">
        <v>69</v>
      </c>
      <c r="AH400" t="s">
        <v>7</v>
      </c>
    </row>
    <row r="401" spans="1:34" x14ac:dyDescent="0.2">
      <c r="A401">
        <v>2006</v>
      </c>
      <c r="B401" t="s">
        <v>7</v>
      </c>
      <c r="C401" t="s">
        <v>211</v>
      </c>
      <c r="D401">
        <v>4</v>
      </c>
      <c r="E401">
        <v>12</v>
      </c>
      <c r="W401">
        <v>0</v>
      </c>
      <c r="X401">
        <v>0.47902097902097901</v>
      </c>
      <c r="Y401">
        <v>19</v>
      </c>
      <c r="Z401">
        <v>0</v>
      </c>
      <c r="AA401">
        <v>0.42857142857142855</v>
      </c>
      <c r="AB401">
        <v>0</v>
      </c>
      <c r="AC401">
        <v>0.36842105263157893</v>
      </c>
      <c r="AD401">
        <v>7</v>
      </c>
      <c r="AE401">
        <v>0</v>
      </c>
      <c r="AF401">
        <v>2.1428571428571428</v>
      </c>
      <c r="AG401">
        <v>69</v>
      </c>
      <c r="AH401" t="s">
        <v>7</v>
      </c>
    </row>
    <row r="402" spans="1:34" x14ac:dyDescent="0.2">
      <c r="A402">
        <v>2007</v>
      </c>
      <c r="B402" t="s">
        <v>7</v>
      </c>
      <c r="C402" t="s">
        <v>211</v>
      </c>
      <c r="D402">
        <v>10</v>
      </c>
      <c r="E402">
        <v>6</v>
      </c>
      <c r="W402">
        <v>0</v>
      </c>
      <c r="X402">
        <v>0.48299319727891155</v>
      </c>
      <c r="Y402">
        <v>19</v>
      </c>
      <c r="Z402">
        <v>0</v>
      </c>
      <c r="AA402">
        <v>0.42857142857142855</v>
      </c>
      <c r="AB402">
        <v>0</v>
      </c>
      <c r="AC402">
        <v>0.35897435897435898</v>
      </c>
      <c r="AD402">
        <v>7</v>
      </c>
      <c r="AE402">
        <v>0</v>
      </c>
      <c r="AF402">
        <v>2.1428571428571428</v>
      </c>
      <c r="AG402">
        <v>69</v>
      </c>
      <c r="AH402" t="s">
        <v>7</v>
      </c>
    </row>
    <row r="403" spans="1:34" x14ac:dyDescent="0.2">
      <c r="A403">
        <v>2008</v>
      </c>
      <c r="B403" t="s">
        <v>7</v>
      </c>
      <c r="C403" t="s">
        <v>211</v>
      </c>
      <c r="D403">
        <v>4</v>
      </c>
      <c r="E403">
        <v>12</v>
      </c>
      <c r="W403">
        <v>0</v>
      </c>
      <c r="X403">
        <v>0.47682119205298013</v>
      </c>
      <c r="Y403">
        <v>22</v>
      </c>
      <c r="Z403">
        <v>0</v>
      </c>
      <c r="AA403">
        <v>0.42857142857142855</v>
      </c>
      <c r="AB403">
        <v>0</v>
      </c>
      <c r="AC403">
        <v>0.35</v>
      </c>
      <c r="AD403">
        <v>7</v>
      </c>
      <c r="AE403">
        <v>0</v>
      </c>
      <c r="AF403">
        <v>2.1428571428571428</v>
      </c>
      <c r="AG403">
        <v>69</v>
      </c>
      <c r="AH403" t="s">
        <v>7</v>
      </c>
    </row>
    <row r="404" spans="1:34" x14ac:dyDescent="0.2">
      <c r="A404">
        <v>2009</v>
      </c>
      <c r="B404" t="s">
        <v>7</v>
      </c>
      <c r="C404" t="s">
        <v>211</v>
      </c>
      <c r="D404">
        <v>5</v>
      </c>
      <c r="E404">
        <v>11</v>
      </c>
      <c r="W404">
        <v>0</v>
      </c>
      <c r="X404">
        <v>0.47258064516129034</v>
      </c>
      <c r="Y404">
        <v>23</v>
      </c>
      <c r="Z404">
        <v>0</v>
      </c>
      <c r="AA404">
        <v>0.42857142857142855</v>
      </c>
      <c r="AB404">
        <v>0</v>
      </c>
      <c r="AC404">
        <v>0.34146341463414637</v>
      </c>
      <c r="AD404">
        <v>3</v>
      </c>
      <c r="AE404">
        <v>0</v>
      </c>
      <c r="AF404">
        <v>2.1428571428571428</v>
      </c>
      <c r="AG404">
        <v>69</v>
      </c>
      <c r="AH404" t="s">
        <v>7</v>
      </c>
    </row>
    <row r="405" spans="1:34" x14ac:dyDescent="0.2">
      <c r="A405">
        <v>2010</v>
      </c>
      <c r="B405" t="s">
        <v>7</v>
      </c>
      <c r="C405" t="s">
        <v>211</v>
      </c>
      <c r="D405">
        <v>5</v>
      </c>
      <c r="E405">
        <v>11</v>
      </c>
      <c r="W405">
        <v>0</v>
      </c>
      <c r="X405">
        <v>0.46855345911949686</v>
      </c>
      <c r="Y405">
        <v>22</v>
      </c>
      <c r="Z405">
        <v>0</v>
      </c>
      <c r="AA405">
        <v>0.42857142857142855</v>
      </c>
      <c r="AB405">
        <v>0</v>
      </c>
      <c r="AC405">
        <v>0.33333333333333331</v>
      </c>
      <c r="AD405">
        <v>3</v>
      </c>
      <c r="AE405">
        <v>0</v>
      </c>
      <c r="AF405">
        <v>2.1428571428571428</v>
      </c>
      <c r="AG405">
        <v>69</v>
      </c>
      <c r="AH405" t="s">
        <v>7</v>
      </c>
    </row>
    <row r="406" spans="1:34" x14ac:dyDescent="0.2">
      <c r="A406">
        <v>2011</v>
      </c>
      <c r="B406" t="s">
        <v>7</v>
      </c>
      <c r="C406" t="s">
        <v>211</v>
      </c>
      <c r="D406">
        <v>4</v>
      </c>
      <c r="E406">
        <v>12</v>
      </c>
      <c r="W406">
        <v>0</v>
      </c>
      <c r="X406">
        <v>0.46319018404907975</v>
      </c>
      <c r="Y406">
        <v>23</v>
      </c>
      <c r="Z406">
        <v>0</v>
      </c>
      <c r="AA406">
        <v>0.42857142857142855</v>
      </c>
      <c r="AB406">
        <v>0</v>
      </c>
      <c r="AC406">
        <v>0.32558139534883723</v>
      </c>
      <c r="AD406">
        <v>3</v>
      </c>
      <c r="AE406">
        <v>0</v>
      </c>
      <c r="AF406">
        <v>2.1428571428571428</v>
      </c>
      <c r="AG406">
        <v>69</v>
      </c>
      <c r="AH406" t="s">
        <v>7</v>
      </c>
    </row>
    <row r="407" spans="1:34" x14ac:dyDescent="0.2">
      <c r="A407">
        <v>2012</v>
      </c>
      <c r="B407" t="s">
        <v>7</v>
      </c>
      <c r="C407" t="s">
        <v>211</v>
      </c>
      <c r="D407">
        <v>5</v>
      </c>
      <c r="E407">
        <v>11</v>
      </c>
      <c r="W407">
        <v>0</v>
      </c>
      <c r="X407">
        <v>0.45958083832335328</v>
      </c>
      <c r="Y407">
        <v>23</v>
      </c>
      <c r="Z407">
        <v>0</v>
      </c>
      <c r="AA407">
        <v>0.42857142857142855</v>
      </c>
      <c r="AB407">
        <v>0</v>
      </c>
      <c r="AC407">
        <v>0.31818181818181818</v>
      </c>
      <c r="AD407">
        <v>3</v>
      </c>
      <c r="AE407">
        <v>0</v>
      </c>
      <c r="AF407">
        <v>2.1428571428571428</v>
      </c>
      <c r="AG407">
        <v>69</v>
      </c>
      <c r="AH407" t="s">
        <v>7</v>
      </c>
    </row>
    <row r="408" spans="1:34" x14ac:dyDescent="0.2">
      <c r="A408">
        <v>2013</v>
      </c>
      <c r="B408" t="s">
        <v>7</v>
      </c>
      <c r="C408" t="s">
        <v>211</v>
      </c>
      <c r="D408">
        <v>4</v>
      </c>
      <c r="E408">
        <v>12</v>
      </c>
      <c r="W408">
        <v>0</v>
      </c>
      <c r="X408">
        <v>0.4546783625730994</v>
      </c>
      <c r="Y408">
        <v>24</v>
      </c>
      <c r="Z408">
        <v>0</v>
      </c>
      <c r="AA408">
        <v>0.42857142857142855</v>
      </c>
      <c r="AB408">
        <v>0</v>
      </c>
      <c r="AC408">
        <v>0.31111111111111112</v>
      </c>
      <c r="AD408">
        <v>3</v>
      </c>
      <c r="AE408">
        <v>0</v>
      </c>
      <c r="AF408">
        <v>2.1428571428571428</v>
      </c>
      <c r="AG408">
        <v>69</v>
      </c>
      <c r="AH408" t="s">
        <v>7</v>
      </c>
    </row>
    <row r="409" spans="1:34" x14ac:dyDescent="0.2">
      <c r="A409">
        <v>2014</v>
      </c>
      <c r="B409" t="s">
        <v>7</v>
      </c>
      <c r="C409" t="s">
        <v>211</v>
      </c>
      <c r="D409">
        <v>7</v>
      </c>
      <c r="E409">
        <v>9</v>
      </c>
      <c r="W409">
        <v>0</v>
      </c>
      <c r="X409">
        <v>0.45428571428571429</v>
      </c>
      <c r="Y409">
        <v>24</v>
      </c>
      <c r="Z409">
        <v>0</v>
      </c>
      <c r="AA409">
        <v>0.42857142857142855</v>
      </c>
      <c r="AB409">
        <v>0</v>
      </c>
      <c r="AC409">
        <v>0.30434782608695654</v>
      </c>
      <c r="AD409">
        <v>3</v>
      </c>
      <c r="AE409">
        <v>0</v>
      </c>
      <c r="AF409">
        <v>2.1428571428571428</v>
      </c>
      <c r="AG409">
        <v>69</v>
      </c>
      <c r="AH409" t="s">
        <v>7</v>
      </c>
    </row>
    <row r="410" spans="1:34" x14ac:dyDescent="0.2">
      <c r="A410">
        <v>2015</v>
      </c>
      <c r="B410" t="s">
        <v>7</v>
      </c>
      <c r="C410" t="s">
        <v>211</v>
      </c>
      <c r="D410">
        <v>3</v>
      </c>
      <c r="E410">
        <v>13</v>
      </c>
      <c r="W410">
        <v>0</v>
      </c>
      <c r="X410">
        <v>0.4483240223463687</v>
      </c>
      <c r="Y410">
        <v>26</v>
      </c>
      <c r="Z410">
        <v>0</v>
      </c>
      <c r="AA410">
        <v>0.42857142857142855</v>
      </c>
      <c r="AB410">
        <v>0</v>
      </c>
      <c r="AC410">
        <v>0.2978723404255319</v>
      </c>
      <c r="AD410">
        <v>3</v>
      </c>
      <c r="AE410">
        <v>0</v>
      </c>
      <c r="AF410">
        <v>2.1428571428571428</v>
      </c>
      <c r="AG410">
        <v>69</v>
      </c>
      <c r="AH410" t="s">
        <v>7</v>
      </c>
    </row>
    <row r="411" spans="1:34" x14ac:dyDescent="0.2">
      <c r="A411">
        <v>2016</v>
      </c>
      <c r="B411" t="s">
        <v>7</v>
      </c>
      <c r="C411" t="s">
        <v>211</v>
      </c>
      <c r="D411">
        <v>1</v>
      </c>
      <c r="E411">
        <v>15</v>
      </c>
      <c r="W411">
        <v>0</v>
      </c>
      <c r="X411">
        <v>0.43989071038251365</v>
      </c>
      <c r="Y411">
        <v>28</v>
      </c>
      <c r="Z411">
        <v>0</v>
      </c>
      <c r="AA411">
        <v>0.42857142857142855</v>
      </c>
      <c r="AB411">
        <v>0</v>
      </c>
      <c r="AC411">
        <v>0.29166666666666669</v>
      </c>
      <c r="AD411">
        <v>3</v>
      </c>
      <c r="AE411">
        <v>0</v>
      </c>
      <c r="AF411">
        <v>2.1428571428571428</v>
      </c>
      <c r="AG411">
        <v>69</v>
      </c>
      <c r="AH411" t="s">
        <v>7</v>
      </c>
    </row>
    <row r="412" spans="1:34" x14ac:dyDescent="0.2">
      <c r="A412">
        <v>2017</v>
      </c>
      <c r="B412" t="s">
        <v>7</v>
      </c>
      <c r="C412" t="s">
        <v>211</v>
      </c>
      <c r="D412">
        <v>0</v>
      </c>
      <c r="E412">
        <v>16</v>
      </c>
      <c r="W412">
        <v>0</v>
      </c>
      <c r="X412">
        <v>0.43048128342245989</v>
      </c>
      <c r="Y412">
        <v>29</v>
      </c>
      <c r="Z412">
        <v>0</v>
      </c>
      <c r="AA412">
        <v>0.42857142857142855</v>
      </c>
      <c r="AB412">
        <v>0</v>
      </c>
      <c r="AC412">
        <v>0.2857142857142857</v>
      </c>
      <c r="AD412">
        <v>3</v>
      </c>
      <c r="AE412">
        <v>0</v>
      </c>
      <c r="AF412">
        <v>2.1428571428571428</v>
      </c>
      <c r="AG412">
        <v>69</v>
      </c>
      <c r="AH412" t="s">
        <v>7</v>
      </c>
    </row>
    <row r="413" spans="1:34" x14ac:dyDescent="0.2">
      <c r="A413">
        <v>2018</v>
      </c>
      <c r="B413" t="s">
        <v>7</v>
      </c>
      <c r="C413" t="s">
        <v>211</v>
      </c>
      <c r="D413">
        <v>7</v>
      </c>
      <c r="E413">
        <v>8</v>
      </c>
      <c r="F413">
        <v>1</v>
      </c>
      <c r="W413">
        <v>0</v>
      </c>
      <c r="X413">
        <v>0.43184796854521623</v>
      </c>
      <c r="Y413">
        <v>30</v>
      </c>
      <c r="Z413">
        <v>0</v>
      </c>
      <c r="AA413">
        <v>0.42857142857142855</v>
      </c>
      <c r="AB413">
        <v>0</v>
      </c>
      <c r="AC413">
        <v>0.28000000000000003</v>
      </c>
      <c r="AD413">
        <v>3</v>
      </c>
      <c r="AE413">
        <v>0</v>
      </c>
      <c r="AF413">
        <v>2.1428571428571428</v>
      </c>
      <c r="AG413">
        <v>69</v>
      </c>
      <c r="AH413" t="s">
        <v>7</v>
      </c>
    </row>
    <row r="414" spans="1:34" x14ac:dyDescent="0.2">
      <c r="A414">
        <v>2019</v>
      </c>
      <c r="B414" t="s">
        <v>7</v>
      </c>
      <c r="C414" t="s">
        <v>211</v>
      </c>
      <c r="D414">
        <v>6</v>
      </c>
      <c r="E414">
        <v>10</v>
      </c>
      <c r="W414">
        <v>0</v>
      </c>
      <c r="X414">
        <v>0.4306803594351733</v>
      </c>
      <c r="Y414">
        <v>30</v>
      </c>
      <c r="Z414">
        <v>0</v>
      </c>
      <c r="AA414">
        <v>0.42857142857142855</v>
      </c>
      <c r="AB414">
        <v>0</v>
      </c>
      <c r="AC414">
        <v>0.27450980392156865</v>
      </c>
      <c r="AD414">
        <v>3</v>
      </c>
      <c r="AE414">
        <v>0</v>
      </c>
      <c r="AF414">
        <v>2.1428571428571428</v>
      </c>
      <c r="AG414">
        <v>69</v>
      </c>
      <c r="AH414" t="s">
        <v>7</v>
      </c>
    </row>
    <row r="415" spans="1:34" x14ac:dyDescent="0.2">
      <c r="A415">
        <v>2020</v>
      </c>
      <c r="B415" t="s">
        <v>7</v>
      </c>
      <c r="C415" t="s">
        <v>211</v>
      </c>
      <c r="D415">
        <v>11</v>
      </c>
      <c r="E415">
        <v>5</v>
      </c>
      <c r="G415">
        <v>1</v>
      </c>
      <c r="I415">
        <v>1</v>
      </c>
      <c r="J415">
        <v>1</v>
      </c>
      <c r="K415">
        <v>1</v>
      </c>
      <c r="O415">
        <v>2</v>
      </c>
      <c r="U415">
        <v>1</v>
      </c>
      <c r="W415">
        <v>3</v>
      </c>
      <c r="X415">
        <v>0.4358490566037736</v>
      </c>
      <c r="Y415">
        <v>28</v>
      </c>
      <c r="Z415">
        <v>0</v>
      </c>
      <c r="AA415">
        <v>0.46666666666666667</v>
      </c>
      <c r="AB415">
        <v>0</v>
      </c>
      <c r="AC415">
        <v>0.28846153846153844</v>
      </c>
      <c r="AD415">
        <v>3</v>
      </c>
      <c r="AE415">
        <v>0</v>
      </c>
      <c r="AF415">
        <v>2.1333333333333333</v>
      </c>
      <c r="AG415">
        <v>72</v>
      </c>
      <c r="AH415" t="s">
        <v>7</v>
      </c>
    </row>
    <row r="416" spans="1:34" x14ac:dyDescent="0.2">
      <c r="A416">
        <v>2021</v>
      </c>
      <c r="B416" t="s">
        <v>7</v>
      </c>
      <c r="C416" t="s">
        <v>211</v>
      </c>
      <c r="D416">
        <v>8</v>
      </c>
      <c r="E416">
        <v>9</v>
      </c>
      <c r="W416">
        <v>0</v>
      </c>
      <c r="X416">
        <v>0.43657635467980294</v>
      </c>
      <c r="Y416">
        <v>28</v>
      </c>
      <c r="Z416">
        <v>0</v>
      </c>
      <c r="AA416">
        <v>0.46666666666666667</v>
      </c>
      <c r="AB416">
        <v>0</v>
      </c>
      <c r="AC416">
        <v>0.28301886792452829</v>
      </c>
      <c r="AD416">
        <v>3</v>
      </c>
      <c r="AE416">
        <v>0</v>
      </c>
      <c r="AF416">
        <v>2.1333333333333333</v>
      </c>
      <c r="AG416">
        <v>72</v>
      </c>
      <c r="AH416" t="s">
        <v>7</v>
      </c>
    </row>
    <row r="417" spans="1:34" x14ac:dyDescent="0.2">
      <c r="A417">
        <v>2022</v>
      </c>
      <c r="B417" t="s">
        <v>7</v>
      </c>
      <c r="C417" t="s">
        <v>211</v>
      </c>
      <c r="D417">
        <v>7</v>
      </c>
      <c r="E417">
        <v>10</v>
      </c>
      <c r="W417">
        <v>0</v>
      </c>
      <c r="X417">
        <v>0.43606755126658625</v>
      </c>
      <c r="Y417">
        <v>27</v>
      </c>
      <c r="Z417">
        <v>0</v>
      </c>
      <c r="AA417">
        <v>0.46666666666666667</v>
      </c>
      <c r="AB417">
        <v>0</v>
      </c>
      <c r="AC417">
        <v>0.27777777777777779</v>
      </c>
      <c r="AD417">
        <v>3</v>
      </c>
      <c r="AE417">
        <v>0</v>
      </c>
      <c r="AF417">
        <v>2.1333333333333333</v>
      </c>
      <c r="AG417">
        <v>72</v>
      </c>
      <c r="AH417" t="s">
        <v>7</v>
      </c>
    </row>
    <row r="418" spans="1:34" x14ac:dyDescent="0.2">
      <c r="A418">
        <v>2023</v>
      </c>
      <c r="B418" t="s">
        <v>7</v>
      </c>
      <c r="C418" t="s">
        <v>211</v>
      </c>
      <c r="D418">
        <v>11</v>
      </c>
      <c r="E418">
        <v>6</v>
      </c>
      <c r="G418">
        <v>1</v>
      </c>
      <c r="I418">
        <v>0</v>
      </c>
      <c r="J418">
        <v>1</v>
      </c>
      <c r="O418">
        <v>1</v>
      </c>
      <c r="R418">
        <v>1</v>
      </c>
      <c r="U418">
        <v>1</v>
      </c>
      <c r="V418">
        <v>1</v>
      </c>
      <c r="W418">
        <v>2</v>
      </c>
      <c r="X418">
        <v>0.44030732860520094</v>
      </c>
      <c r="Y418">
        <v>26</v>
      </c>
      <c r="Z418">
        <v>0</v>
      </c>
      <c r="AA418">
        <v>0.4375</v>
      </c>
      <c r="AB418">
        <v>0</v>
      </c>
      <c r="AC418">
        <v>0.29090909090909089</v>
      </c>
      <c r="AD418">
        <v>3</v>
      </c>
      <c r="AE418">
        <v>0</v>
      </c>
      <c r="AF418">
        <v>2.0625</v>
      </c>
      <c r="AG418">
        <v>74</v>
      </c>
      <c r="AH418" t="s">
        <v>7</v>
      </c>
    </row>
    <row r="419" spans="1:34" x14ac:dyDescent="0.2">
      <c r="A419">
        <v>2024</v>
      </c>
      <c r="B419" t="s">
        <v>7</v>
      </c>
      <c r="C419" t="s">
        <v>211</v>
      </c>
      <c r="D419">
        <v>3</v>
      </c>
      <c r="E419">
        <v>14</v>
      </c>
      <c r="W419">
        <v>0</v>
      </c>
      <c r="X419">
        <v>0.43511008111239863</v>
      </c>
      <c r="Y419">
        <v>28</v>
      </c>
      <c r="Z419">
        <v>0</v>
      </c>
      <c r="AA419">
        <v>0.4375</v>
      </c>
      <c r="AB419">
        <v>0</v>
      </c>
      <c r="AC419">
        <v>0.2857142857142857</v>
      </c>
      <c r="AD419">
        <v>3</v>
      </c>
      <c r="AE419">
        <v>0</v>
      </c>
      <c r="AF419">
        <v>2.0625</v>
      </c>
      <c r="AG419">
        <v>74</v>
      </c>
      <c r="AH419" t="s">
        <v>7</v>
      </c>
    </row>
    <row r="420" spans="1:34" x14ac:dyDescent="0.2">
      <c r="A420">
        <v>2025</v>
      </c>
      <c r="B420" t="s">
        <v>7</v>
      </c>
      <c r="C420" t="s">
        <v>211</v>
      </c>
      <c r="D420">
        <v>5</v>
      </c>
      <c r="E420">
        <v>12</v>
      </c>
      <c r="R420">
        <v>1</v>
      </c>
      <c r="T420">
        <v>1</v>
      </c>
      <c r="W420">
        <v>1</v>
      </c>
      <c r="X420">
        <v>0.43238636363636362</v>
      </c>
      <c r="Y420">
        <v>28</v>
      </c>
      <c r="Z420">
        <v>0</v>
      </c>
      <c r="AA420">
        <v>0.4375</v>
      </c>
      <c r="AB420">
        <v>0</v>
      </c>
      <c r="AC420">
        <v>0.2807017543859649</v>
      </c>
      <c r="AD420">
        <v>3</v>
      </c>
      <c r="AE420">
        <v>0</v>
      </c>
      <c r="AF420">
        <v>2.0625</v>
      </c>
      <c r="AG420">
        <v>75</v>
      </c>
      <c r="AH420" t="s">
        <v>7</v>
      </c>
    </row>
    <row r="421" spans="1:34" x14ac:dyDescent="0.2">
      <c r="A421">
        <v>1966</v>
      </c>
      <c r="B421" t="s">
        <v>8</v>
      </c>
      <c r="C421" t="s">
        <v>214</v>
      </c>
      <c r="D421">
        <v>10</v>
      </c>
      <c r="E421">
        <v>3</v>
      </c>
      <c r="F421">
        <v>1</v>
      </c>
      <c r="G421">
        <v>1</v>
      </c>
      <c r="H421">
        <v>1</v>
      </c>
      <c r="I421">
        <v>0</v>
      </c>
      <c r="J421">
        <v>1</v>
      </c>
      <c r="K421">
        <v>1</v>
      </c>
      <c r="L421">
        <v>1</v>
      </c>
      <c r="O421">
        <v>3</v>
      </c>
      <c r="U421">
        <v>1</v>
      </c>
      <c r="W421">
        <v>8</v>
      </c>
      <c r="X421">
        <v>0.75</v>
      </c>
      <c r="Y421">
        <v>3</v>
      </c>
      <c r="Z421">
        <v>0</v>
      </c>
      <c r="AA421">
        <v>0</v>
      </c>
      <c r="AB421">
        <v>3</v>
      </c>
      <c r="AC421">
        <v>1</v>
      </c>
      <c r="AD421">
        <v>20</v>
      </c>
      <c r="AE421">
        <v>0</v>
      </c>
      <c r="AF421">
        <v>3</v>
      </c>
      <c r="AG421">
        <v>8</v>
      </c>
      <c r="AH421" t="s">
        <v>8</v>
      </c>
    </row>
    <row r="422" spans="1:34" x14ac:dyDescent="0.2">
      <c r="A422">
        <v>1967</v>
      </c>
      <c r="B422" t="s">
        <v>8</v>
      </c>
      <c r="C422" t="s">
        <v>214</v>
      </c>
      <c r="D422">
        <v>9</v>
      </c>
      <c r="E422">
        <v>5</v>
      </c>
      <c r="G422">
        <v>1</v>
      </c>
      <c r="H422">
        <v>1</v>
      </c>
      <c r="I422">
        <v>1</v>
      </c>
      <c r="J422">
        <v>1</v>
      </c>
      <c r="K422">
        <v>1</v>
      </c>
      <c r="L422">
        <v>1</v>
      </c>
      <c r="O422">
        <v>3</v>
      </c>
      <c r="W422">
        <v>8</v>
      </c>
      <c r="X422">
        <v>0.6964285714285714</v>
      </c>
      <c r="Y422">
        <v>6</v>
      </c>
      <c r="Z422">
        <v>0</v>
      </c>
      <c r="AA422">
        <v>0.5</v>
      </c>
      <c r="AB422">
        <v>4</v>
      </c>
      <c r="AC422">
        <v>1</v>
      </c>
      <c r="AD422">
        <v>20</v>
      </c>
      <c r="AE422">
        <v>0</v>
      </c>
      <c r="AF422">
        <v>3</v>
      </c>
      <c r="AG422">
        <v>16</v>
      </c>
      <c r="AH422" t="s">
        <v>8</v>
      </c>
    </row>
    <row r="423" spans="1:34" x14ac:dyDescent="0.2">
      <c r="A423">
        <v>1968</v>
      </c>
      <c r="B423" t="s">
        <v>8</v>
      </c>
      <c r="C423" t="s">
        <v>214</v>
      </c>
      <c r="D423">
        <v>12</v>
      </c>
      <c r="E423">
        <v>2</v>
      </c>
      <c r="G423">
        <v>1</v>
      </c>
      <c r="H423">
        <v>1</v>
      </c>
      <c r="I423">
        <v>0</v>
      </c>
      <c r="J423">
        <v>1</v>
      </c>
      <c r="K423">
        <v>1</v>
      </c>
      <c r="O423">
        <v>2</v>
      </c>
      <c r="W423">
        <v>4</v>
      </c>
      <c r="X423">
        <v>0.75</v>
      </c>
      <c r="Y423">
        <v>4</v>
      </c>
      <c r="Z423">
        <v>0</v>
      </c>
      <c r="AA423">
        <v>0.33333333333333331</v>
      </c>
      <c r="AB423">
        <v>0</v>
      </c>
      <c r="AC423">
        <v>1</v>
      </c>
      <c r="AD423">
        <v>20</v>
      </c>
      <c r="AE423">
        <v>0</v>
      </c>
      <c r="AF423">
        <v>2.6666666666666665</v>
      </c>
      <c r="AG423">
        <v>20</v>
      </c>
      <c r="AH423" t="s">
        <v>8</v>
      </c>
    </row>
    <row r="424" spans="1:34" x14ac:dyDescent="0.2">
      <c r="A424">
        <v>1969</v>
      </c>
      <c r="B424" t="s">
        <v>8</v>
      </c>
      <c r="C424" t="s">
        <v>214</v>
      </c>
      <c r="D424">
        <v>11</v>
      </c>
      <c r="E424">
        <v>2</v>
      </c>
      <c r="F424">
        <v>1</v>
      </c>
      <c r="G424">
        <v>1</v>
      </c>
      <c r="H424">
        <v>1</v>
      </c>
      <c r="I424">
        <v>0</v>
      </c>
      <c r="J424">
        <v>1</v>
      </c>
      <c r="K424">
        <v>1</v>
      </c>
      <c r="O424">
        <v>2</v>
      </c>
      <c r="S424">
        <v>1</v>
      </c>
      <c r="W424">
        <v>4</v>
      </c>
      <c r="X424">
        <v>0.7678571428571429</v>
      </c>
      <c r="Y424">
        <v>3</v>
      </c>
      <c r="Z424">
        <v>0</v>
      </c>
      <c r="AA424">
        <v>0.25</v>
      </c>
      <c r="AB424">
        <v>0</v>
      </c>
      <c r="AC424">
        <v>1</v>
      </c>
      <c r="AD424">
        <v>20</v>
      </c>
      <c r="AE424">
        <v>0</v>
      </c>
      <c r="AF424">
        <v>2.5</v>
      </c>
      <c r="AG424">
        <v>24</v>
      </c>
      <c r="AH424" t="s">
        <v>8</v>
      </c>
    </row>
    <row r="425" spans="1:34" x14ac:dyDescent="0.2">
      <c r="A425">
        <v>1970</v>
      </c>
      <c r="B425" t="s">
        <v>8</v>
      </c>
      <c r="C425" t="s">
        <v>214</v>
      </c>
      <c r="D425">
        <v>10</v>
      </c>
      <c r="E425">
        <v>4</v>
      </c>
      <c r="G425">
        <v>1</v>
      </c>
      <c r="H425">
        <v>1</v>
      </c>
      <c r="I425">
        <v>2</v>
      </c>
      <c r="J425">
        <v>1</v>
      </c>
      <c r="K425">
        <v>1</v>
      </c>
      <c r="L425">
        <v>1</v>
      </c>
      <c r="M425">
        <v>1</v>
      </c>
      <c r="O425">
        <v>4</v>
      </c>
      <c r="W425">
        <v>17</v>
      </c>
      <c r="X425">
        <v>0.75714285714285712</v>
      </c>
      <c r="Y425">
        <v>3</v>
      </c>
      <c r="Z425">
        <v>0</v>
      </c>
      <c r="AA425">
        <v>0.6</v>
      </c>
      <c r="AB425">
        <v>4</v>
      </c>
      <c r="AC425">
        <v>1</v>
      </c>
      <c r="AD425">
        <v>20</v>
      </c>
      <c r="AE425">
        <v>0</v>
      </c>
      <c r="AF425">
        <v>2.8</v>
      </c>
      <c r="AG425">
        <v>41</v>
      </c>
      <c r="AH425" t="s">
        <v>8</v>
      </c>
    </row>
    <row r="426" spans="1:34" x14ac:dyDescent="0.2">
      <c r="A426">
        <v>1971</v>
      </c>
      <c r="B426" t="s">
        <v>8</v>
      </c>
      <c r="C426" t="s">
        <v>214</v>
      </c>
      <c r="D426">
        <v>11</v>
      </c>
      <c r="E426">
        <v>3</v>
      </c>
      <c r="G426">
        <v>1</v>
      </c>
      <c r="H426">
        <v>1</v>
      </c>
      <c r="I426">
        <v>3</v>
      </c>
      <c r="J426">
        <v>0</v>
      </c>
      <c r="K426">
        <v>1</v>
      </c>
      <c r="L426">
        <v>1</v>
      </c>
      <c r="M426">
        <v>1</v>
      </c>
      <c r="N426">
        <v>1</v>
      </c>
      <c r="O426">
        <v>4</v>
      </c>
      <c r="W426">
        <v>40</v>
      </c>
      <c r="X426">
        <v>0.76190476190476186</v>
      </c>
      <c r="Y426">
        <v>2</v>
      </c>
      <c r="Z426">
        <v>0</v>
      </c>
      <c r="AA426">
        <v>1</v>
      </c>
      <c r="AB426">
        <v>10</v>
      </c>
      <c r="AC426">
        <v>1</v>
      </c>
      <c r="AD426">
        <v>20</v>
      </c>
      <c r="AE426">
        <v>0</v>
      </c>
      <c r="AF426">
        <v>3</v>
      </c>
      <c r="AG426">
        <v>81</v>
      </c>
      <c r="AH426" t="s">
        <v>8</v>
      </c>
    </row>
    <row r="427" spans="1:34" x14ac:dyDescent="0.2">
      <c r="A427">
        <v>1972</v>
      </c>
      <c r="B427" t="s">
        <v>8</v>
      </c>
      <c r="C427" t="s">
        <v>214</v>
      </c>
      <c r="D427">
        <v>10</v>
      </c>
      <c r="E427">
        <v>4</v>
      </c>
      <c r="G427">
        <v>1</v>
      </c>
      <c r="I427">
        <v>1</v>
      </c>
      <c r="J427">
        <v>1</v>
      </c>
      <c r="K427">
        <v>1</v>
      </c>
      <c r="L427">
        <v>1</v>
      </c>
      <c r="O427">
        <v>3</v>
      </c>
      <c r="W427">
        <v>7</v>
      </c>
      <c r="X427">
        <v>0.75510204081632648</v>
      </c>
      <c r="Y427">
        <v>2</v>
      </c>
      <c r="Z427">
        <v>0</v>
      </c>
      <c r="AA427">
        <v>1</v>
      </c>
      <c r="AB427">
        <v>10</v>
      </c>
      <c r="AC427">
        <v>1</v>
      </c>
      <c r="AD427">
        <v>20</v>
      </c>
      <c r="AE427">
        <v>0</v>
      </c>
      <c r="AF427">
        <v>3</v>
      </c>
      <c r="AG427">
        <v>88</v>
      </c>
      <c r="AH427" t="s">
        <v>8</v>
      </c>
    </row>
    <row r="428" spans="1:34" x14ac:dyDescent="0.2">
      <c r="A428">
        <v>1973</v>
      </c>
      <c r="B428" t="s">
        <v>8</v>
      </c>
      <c r="C428" t="s">
        <v>214</v>
      </c>
      <c r="D428">
        <v>10</v>
      </c>
      <c r="E428">
        <v>4</v>
      </c>
      <c r="G428">
        <v>1</v>
      </c>
      <c r="H428">
        <v>1</v>
      </c>
      <c r="I428">
        <v>1</v>
      </c>
      <c r="J428">
        <v>1</v>
      </c>
      <c r="K428">
        <v>1</v>
      </c>
      <c r="L428">
        <v>1</v>
      </c>
      <c r="O428">
        <v>3</v>
      </c>
      <c r="W428">
        <v>8</v>
      </c>
      <c r="X428">
        <v>0.75</v>
      </c>
      <c r="Y428">
        <v>1</v>
      </c>
      <c r="Z428">
        <v>0</v>
      </c>
      <c r="AA428">
        <v>1</v>
      </c>
      <c r="AB428">
        <v>10</v>
      </c>
      <c r="AC428">
        <v>1</v>
      </c>
      <c r="AD428">
        <v>20</v>
      </c>
      <c r="AE428">
        <v>0</v>
      </c>
      <c r="AF428">
        <v>3</v>
      </c>
      <c r="AG428">
        <v>96</v>
      </c>
      <c r="AH428" t="s">
        <v>8</v>
      </c>
    </row>
    <row r="429" spans="1:34" x14ac:dyDescent="0.2">
      <c r="A429">
        <v>1974</v>
      </c>
      <c r="B429" t="s">
        <v>8</v>
      </c>
      <c r="C429" t="s">
        <v>214</v>
      </c>
      <c r="D429">
        <v>8</v>
      </c>
      <c r="E429">
        <v>6</v>
      </c>
      <c r="W429">
        <v>0</v>
      </c>
      <c r="X429">
        <v>0.73015873015873012</v>
      </c>
      <c r="Y429">
        <v>2</v>
      </c>
      <c r="Z429">
        <v>0</v>
      </c>
      <c r="AA429">
        <v>1</v>
      </c>
      <c r="AB429">
        <v>10</v>
      </c>
      <c r="AC429">
        <v>0.88888888888888884</v>
      </c>
      <c r="AD429">
        <v>20</v>
      </c>
      <c r="AE429">
        <v>0</v>
      </c>
      <c r="AF429">
        <v>3</v>
      </c>
      <c r="AG429">
        <v>96</v>
      </c>
      <c r="AH429" t="s">
        <v>8</v>
      </c>
    </row>
    <row r="430" spans="1:34" x14ac:dyDescent="0.2">
      <c r="A430">
        <v>1975</v>
      </c>
      <c r="B430" t="s">
        <v>8</v>
      </c>
      <c r="C430" t="s">
        <v>214</v>
      </c>
      <c r="D430">
        <v>10</v>
      </c>
      <c r="E430">
        <v>4</v>
      </c>
      <c r="G430">
        <v>1</v>
      </c>
      <c r="I430">
        <v>2</v>
      </c>
      <c r="J430">
        <v>1</v>
      </c>
      <c r="K430">
        <v>1</v>
      </c>
      <c r="L430">
        <v>1</v>
      </c>
      <c r="M430">
        <v>1</v>
      </c>
      <c r="O430">
        <v>4</v>
      </c>
      <c r="W430">
        <v>16</v>
      </c>
      <c r="X430">
        <v>0.72857142857142854</v>
      </c>
      <c r="Y430">
        <v>2</v>
      </c>
      <c r="Z430">
        <v>0</v>
      </c>
      <c r="AA430">
        <v>1.1111111111111112</v>
      </c>
      <c r="AB430">
        <v>10</v>
      </c>
      <c r="AC430">
        <v>0.9</v>
      </c>
      <c r="AD430">
        <v>20</v>
      </c>
      <c r="AE430">
        <v>0</v>
      </c>
      <c r="AF430">
        <v>3.1111111111111112</v>
      </c>
      <c r="AG430">
        <v>112</v>
      </c>
      <c r="AH430" t="s">
        <v>8</v>
      </c>
    </row>
    <row r="431" spans="1:34" x14ac:dyDescent="0.2">
      <c r="A431">
        <v>1976</v>
      </c>
      <c r="B431" t="s">
        <v>8</v>
      </c>
      <c r="C431" t="s">
        <v>214</v>
      </c>
      <c r="D431">
        <v>11</v>
      </c>
      <c r="E431">
        <v>3</v>
      </c>
      <c r="G431">
        <v>1</v>
      </c>
      <c r="H431">
        <v>1</v>
      </c>
      <c r="I431">
        <v>0</v>
      </c>
      <c r="J431">
        <v>1</v>
      </c>
      <c r="K431">
        <v>1</v>
      </c>
      <c r="O431">
        <v>2</v>
      </c>
      <c r="W431">
        <v>4</v>
      </c>
      <c r="X431">
        <v>0.73376623376623373</v>
      </c>
      <c r="Y431">
        <v>2</v>
      </c>
      <c r="Z431">
        <v>0</v>
      </c>
      <c r="AA431">
        <v>1</v>
      </c>
      <c r="AB431">
        <v>10</v>
      </c>
      <c r="AC431">
        <v>0.90909090909090906</v>
      </c>
      <c r="AD431">
        <v>20</v>
      </c>
      <c r="AE431">
        <v>0</v>
      </c>
      <c r="AF431">
        <v>3</v>
      </c>
      <c r="AG431">
        <v>116</v>
      </c>
      <c r="AH431" t="s">
        <v>8</v>
      </c>
    </row>
    <row r="432" spans="1:34" x14ac:dyDescent="0.2">
      <c r="A432">
        <v>1977</v>
      </c>
      <c r="B432" t="s">
        <v>8</v>
      </c>
      <c r="C432" t="s">
        <v>214</v>
      </c>
      <c r="D432">
        <v>12</v>
      </c>
      <c r="E432">
        <v>2</v>
      </c>
      <c r="G432">
        <v>1</v>
      </c>
      <c r="H432">
        <v>1</v>
      </c>
      <c r="I432">
        <v>3</v>
      </c>
      <c r="J432">
        <v>0</v>
      </c>
      <c r="K432">
        <v>1</v>
      </c>
      <c r="L432">
        <v>1</v>
      </c>
      <c r="M432">
        <v>1</v>
      </c>
      <c r="N432">
        <v>1</v>
      </c>
      <c r="O432">
        <v>4</v>
      </c>
      <c r="R432">
        <v>1</v>
      </c>
      <c r="S432">
        <v>1</v>
      </c>
      <c r="W432">
        <v>41</v>
      </c>
      <c r="X432">
        <v>0.74404761904761907</v>
      </c>
      <c r="Y432">
        <v>2</v>
      </c>
      <c r="Z432">
        <v>0</v>
      </c>
      <c r="AA432">
        <v>1.1818181818181819</v>
      </c>
      <c r="AB432">
        <v>10</v>
      </c>
      <c r="AC432">
        <v>0.91666666666666663</v>
      </c>
      <c r="AD432">
        <v>20</v>
      </c>
      <c r="AE432">
        <v>0</v>
      </c>
      <c r="AF432">
        <v>3.0909090909090908</v>
      </c>
      <c r="AG432">
        <v>157</v>
      </c>
      <c r="AH432" t="s">
        <v>8</v>
      </c>
    </row>
    <row r="433" spans="1:34" x14ac:dyDescent="0.2">
      <c r="A433">
        <v>1978</v>
      </c>
      <c r="B433" t="s">
        <v>8</v>
      </c>
      <c r="C433" t="s">
        <v>214</v>
      </c>
      <c r="D433">
        <v>12</v>
      </c>
      <c r="E433">
        <v>4</v>
      </c>
      <c r="G433">
        <v>1</v>
      </c>
      <c r="H433">
        <v>1</v>
      </c>
      <c r="I433">
        <v>2</v>
      </c>
      <c r="J433">
        <v>1</v>
      </c>
      <c r="K433">
        <v>1</v>
      </c>
      <c r="L433">
        <v>1</v>
      </c>
      <c r="M433">
        <v>1</v>
      </c>
      <c r="O433">
        <v>4</v>
      </c>
      <c r="W433">
        <v>17</v>
      </c>
      <c r="X433">
        <v>0.74456521739130432</v>
      </c>
      <c r="Y433">
        <v>2</v>
      </c>
      <c r="Z433">
        <v>0</v>
      </c>
      <c r="AA433">
        <v>1.25</v>
      </c>
      <c r="AB433">
        <v>12</v>
      </c>
      <c r="AC433">
        <v>0.92307692307692313</v>
      </c>
      <c r="AD433">
        <v>20</v>
      </c>
      <c r="AE433">
        <v>0</v>
      </c>
      <c r="AF433">
        <v>3.1666666666666665</v>
      </c>
      <c r="AG433">
        <v>174</v>
      </c>
      <c r="AH433" t="s">
        <v>8</v>
      </c>
    </row>
    <row r="434" spans="1:34" x14ac:dyDescent="0.2">
      <c r="A434">
        <v>1979</v>
      </c>
      <c r="B434" t="s">
        <v>8</v>
      </c>
      <c r="C434" t="s">
        <v>214</v>
      </c>
      <c r="D434">
        <v>11</v>
      </c>
      <c r="E434">
        <v>5</v>
      </c>
      <c r="G434">
        <v>1</v>
      </c>
      <c r="H434">
        <v>1</v>
      </c>
      <c r="I434">
        <v>0</v>
      </c>
      <c r="J434">
        <v>1</v>
      </c>
      <c r="K434">
        <v>1</v>
      </c>
      <c r="O434">
        <v>2</v>
      </c>
      <c r="W434">
        <v>4</v>
      </c>
      <c r="X434">
        <v>0.74</v>
      </c>
      <c r="Y434">
        <v>2</v>
      </c>
      <c r="Z434">
        <v>0</v>
      </c>
      <c r="AA434">
        <v>1.1538461538461537</v>
      </c>
      <c r="AB434">
        <v>10</v>
      </c>
      <c r="AC434">
        <v>0.9285714285714286</v>
      </c>
      <c r="AD434">
        <v>20</v>
      </c>
      <c r="AE434">
        <v>0</v>
      </c>
      <c r="AF434">
        <v>3.0769230769230771</v>
      </c>
      <c r="AG434">
        <v>178</v>
      </c>
      <c r="AH434" t="s">
        <v>8</v>
      </c>
    </row>
    <row r="435" spans="1:34" x14ac:dyDescent="0.2">
      <c r="A435">
        <v>1980</v>
      </c>
      <c r="B435" t="s">
        <v>8</v>
      </c>
      <c r="C435" t="s">
        <v>214</v>
      </c>
      <c r="D435">
        <v>12</v>
      </c>
      <c r="E435">
        <v>4</v>
      </c>
      <c r="G435">
        <v>1</v>
      </c>
      <c r="I435">
        <v>2</v>
      </c>
      <c r="J435">
        <v>1</v>
      </c>
      <c r="K435">
        <v>1</v>
      </c>
      <c r="L435">
        <v>1</v>
      </c>
      <c r="O435">
        <v>3</v>
      </c>
      <c r="W435">
        <v>7</v>
      </c>
      <c r="X435">
        <v>0.7407407407407407</v>
      </c>
      <c r="Y435">
        <v>1</v>
      </c>
      <c r="Z435">
        <v>0</v>
      </c>
      <c r="AA435">
        <v>1.2142857142857142</v>
      </c>
      <c r="AB435">
        <v>10</v>
      </c>
      <c r="AC435">
        <v>0.93333333333333335</v>
      </c>
      <c r="AD435">
        <v>20</v>
      </c>
      <c r="AE435">
        <v>0</v>
      </c>
      <c r="AF435">
        <v>3.0714285714285716</v>
      </c>
      <c r="AG435">
        <v>185</v>
      </c>
      <c r="AH435" t="s">
        <v>8</v>
      </c>
    </row>
    <row r="436" spans="1:34" x14ac:dyDescent="0.2">
      <c r="A436">
        <v>1981</v>
      </c>
      <c r="B436" t="s">
        <v>8</v>
      </c>
      <c r="C436" t="s">
        <v>214</v>
      </c>
      <c r="D436">
        <v>12</v>
      </c>
      <c r="E436">
        <v>4</v>
      </c>
      <c r="G436">
        <v>1</v>
      </c>
      <c r="H436">
        <v>1</v>
      </c>
      <c r="I436">
        <v>1</v>
      </c>
      <c r="J436">
        <v>1</v>
      </c>
      <c r="K436">
        <v>1</v>
      </c>
      <c r="L436">
        <v>1</v>
      </c>
      <c r="O436">
        <v>3</v>
      </c>
      <c r="W436">
        <v>8</v>
      </c>
      <c r="X436">
        <v>0.74137931034482762</v>
      </c>
      <c r="Y436">
        <v>1</v>
      </c>
      <c r="Z436">
        <v>0</v>
      </c>
      <c r="AA436">
        <v>1.2</v>
      </c>
      <c r="AB436">
        <v>10</v>
      </c>
      <c r="AC436">
        <v>0.9375</v>
      </c>
      <c r="AD436">
        <v>20</v>
      </c>
      <c r="AE436">
        <v>0</v>
      </c>
      <c r="AF436">
        <v>3.0666666666666669</v>
      </c>
      <c r="AG436">
        <v>193</v>
      </c>
      <c r="AH436" t="s">
        <v>8</v>
      </c>
    </row>
    <row r="437" spans="1:34" x14ac:dyDescent="0.2">
      <c r="A437">
        <v>1982</v>
      </c>
      <c r="B437" t="s">
        <v>8</v>
      </c>
      <c r="C437" t="s">
        <v>214</v>
      </c>
      <c r="D437">
        <v>6</v>
      </c>
      <c r="E437">
        <v>3</v>
      </c>
      <c r="G437">
        <v>1</v>
      </c>
      <c r="I437">
        <v>2</v>
      </c>
      <c r="J437">
        <v>1</v>
      </c>
      <c r="K437">
        <v>1</v>
      </c>
      <c r="L437">
        <v>1</v>
      </c>
      <c r="O437">
        <v>3</v>
      </c>
      <c r="W437">
        <v>7</v>
      </c>
      <c r="X437">
        <v>0.7385892116182573</v>
      </c>
      <c r="Y437">
        <v>1</v>
      </c>
      <c r="Z437">
        <v>0</v>
      </c>
      <c r="AA437">
        <v>1.25</v>
      </c>
      <c r="AB437">
        <v>12</v>
      </c>
      <c r="AC437">
        <v>0.94117647058823528</v>
      </c>
      <c r="AD437">
        <v>20</v>
      </c>
      <c r="AE437">
        <v>0</v>
      </c>
      <c r="AF437">
        <v>3.0625</v>
      </c>
      <c r="AG437">
        <v>200</v>
      </c>
      <c r="AH437" t="s">
        <v>8</v>
      </c>
    </row>
    <row r="438" spans="1:34" x14ac:dyDescent="0.2">
      <c r="A438">
        <v>1983</v>
      </c>
      <c r="B438" t="s">
        <v>8</v>
      </c>
      <c r="C438" t="s">
        <v>214</v>
      </c>
      <c r="D438">
        <v>12</v>
      </c>
      <c r="E438">
        <v>4</v>
      </c>
      <c r="G438">
        <v>1</v>
      </c>
      <c r="I438">
        <v>0</v>
      </c>
      <c r="J438">
        <v>1</v>
      </c>
      <c r="O438">
        <v>1</v>
      </c>
      <c r="W438">
        <v>1</v>
      </c>
      <c r="X438">
        <v>0.73929961089494167</v>
      </c>
      <c r="Y438">
        <v>1</v>
      </c>
      <c r="Z438">
        <v>0</v>
      </c>
      <c r="AA438">
        <v>1.1764705882352942</v>
      </c>
      <c r="AB438">
        <v>10</v>
      </c>
      <c r="AC438">
        <v>0.94444444444444442</v>
      </c>
      <c r="AD438">
        <v>20</v>
      </c>
      <c r="AE438">
        <v>0</v>
      </c>
      <c r="AF438">
        <v>2.9411764705882355</v>
      </c>
      <c r="AG438">
        <v>201</v>
      </c>
      <c r="AH438" t="s">
        <v>8</v>
      </c>
    </row>
    <row r="439" spans="1:34" x14ac:dyDescent="0.2">
      <c r="A439">
        <v>1984</v>
      </c>
      <c r="B439" t="s">
        <v>8</v>
      </c>
      <c r="C439" t="s">
        <v>214</v>
      </c>
      <c r="D439">
        <v>9</v>
      </c>
      <c r="E439">
        <v>7</v>
      </c>
      <c r="W439">
        <v>0</v>
      </c>
      <c r="X439">
        <v>0.7289377289377289</v>
      </c>
      <c r="Y439">
        <v>1</v>
      </c>
      <c r="Z439">
        <v>0</v>
      </c>
      <c r="AA439">
        <v>1.1764705882352942</v>
      </c>
      <c r="AB439">
        <v>10</v>
      </c>
      <c r="AC439">
        <v>0.89473684210526316</v>
      </c>
      <c r="AD439">
        <v>20</v>
      </c>
      <c r="AE439">
        <v>0</v>
      </c>
      <c r="AF439">
        <v>2.9411764705882355</v>
      </c>
      <c r="AG439">
        <v>201</v>
      </c>
      <c r="AH439" t="s">
        <v>8</v>
      </c>
    </row>
    <row r="440" spans="1:34" x14ac:dyDescent="0.2">
      <c r="A440">
        <v>1985</v>
      </c>
      <c r="B440" t="s">
        <v>8</v>
      </c>
      <c r="C440" t="s">
        <v>214</v>
      </c>
      <c r="D440">
        <v>10</v>
      </c>
      <c r="E440">
        <v>6</v>
      </c>
      <c r="G440">
        <v>1</v>
      </c>
      <c r="H440">
        <v>1</v>
      </c>
      <c r="I440">
        <v>0</v>
      </c>
      <c r="J440">
        <v>1</v>
      </c>
      <c r="K440">
        <v>1</v>
      </c>
      <c r="O440">
        <v>2</v>
      </c>
      <c r="W440">
        <v>4</v>
      </c>
      <c r="X440">
        <v>0.72318339100346019</v>
      </c>
      <c r="Y440">
        <v>2</v>
      </c>
      <c r="Z440">
        <v>0</v>
      </c>
      <c r="AA440">
        <v>1.1111111111111112</v>
      </c>
      <c r="AB440">
        <v>10</v>
      </c>
      <c r="AC440">
        <v>0.9</v>
      </c>
      <c r="AD440">
        <v>20</v>
      </c>
      <c r="AE440">
        <v>0</v>
      </c>
      <c r="AF440">
        <v>2.8888888888888888</v>
      </c>
      <c r="AG440">
        <v>205</v>
      </c>
      <c r="AH440" t="s">
        <v>8</v>
      </c>
    </row>
    <row r="441" spans="1:34" x14ac:dyDescent="0.2">
      <c r="A441">
        <v>1986</v>
      </c>
      <c r="B441" t="s">
        <v>8</v>
      </c>
      <c r="C441" t="s">
        <v>214</v>
      </c>
      <c r="D441">
        <v>7</v>
      </c>
      <c r="E441">
        <v>9</v>
      </c>
      <c r="W441">
        <v>0</v>
      </c>
      <c r="X441">
        <v>0.70819672131147537</v>
      </c>
      <c r="Y441">
        <v>2</v>
      </c>
      <c r="Z441">
        <v>0</v>
      </c>
      <c r="AA441">
        <v>1.1111111111111112</v>
      </c>
      <c r="AB441">
        <v>10</v>
      </c>
      <c r="AC441">
        <v>0.8571428571428571</v>
      </c>
      <c r="AD441">
        <v>20</v>
      </c>
      <c r="AE441">
        <v>0</v>
      </c>
      <c r="AF441">
        <v>2.8888888888888888</v>
      </c>
      <c r="AG441">
        <v>205</v>
      </c>
      <c r="AH441" t="s">
        <v>8</v>
      </c>
    </row>
    <row r="442" spans="1:34" x14ac:dyDescent="0.2">
      <c r="A442">
        <v>1987</v>
      </c>
      <c r="B442" t="s">
        <v>8</v>
      </c>
      <c r="C442" t="s">
        <v>214</v>
      </c>
      <c r="D442">
        <v>7</v>
      </c>
      <c r="E442">
        <v>8</v>
      </c>
      <c r="W442">
        <v>0</v>
      </c>
      <c r="X442">
        <v>0.69687500000000002</v>
      </c>
      <c r="Y442">
        <v>1</v>
      </c>
      <c r="Z442">
        <v>0</v>
      </c>
      <c r="AA442">
        <v>1.1111111111111112</v>
      </c>
      <c r="AB442">
        <v>10</v>
      </c>
      <c r="AC442">
        <v>0.81818181818181823</v>
      </c>
      <c r="AD442">
        <v>20</v>
      </c>
      <c r="AE442">
        <v>0</v>
      </c>
      <c r="AF442">
        <v>2.8888888888888888</v>
      </c>
      <c r="AG442">
        <v>205</v>
      </c>
      <c r="AH442" t="s">
        <v>8</v>
      </c>
    </row>
    <row r="443" spans="1:34" x14ac:dyDescent="0.2">
      <c r="A443">
        <v>1988</v>
      </c>
      <c r="B443" t="s">
        <v>8</v>
      </c>
      <c r="C443" t="s">
        <v>214</v>
      </c>
      <c r="D443">
        <v>3</v>
      </c>
      <c r="E443">
        <v>13</v>
      </c>
      <c r="W443">
        <v>0</v>
      </c>
      <c r="X443">
        <v>0.67261904761904767</v>
      </c>
      <c r="Y443">
        <v>2</v>
      </c>
      <c r="Z443">
        <v>0</v>
      </c>
      <c r="AA443">
        <v>1.1111111111111112</v>
      </c>
      <c r="AB443">
        <v>10</v>
      </c>
      <c r="AC443">
        <v>0.78260869565217395</v>
      </c>
      <c r="AD443">
        <v>20</v>
      </c>
      <c r="AE443">
        <v>0</v>
      </c>
      <c r="AF443">
        <v>2.8888888888888888</v>
      </c>
      <c r="AG443">
        <v>205</v>
      </c>
      <c r="AH443" t="s">
        <v>8</v>
      </c>
    </row>
    <row r="444" spans="1:34" x14ac:dyDescent="0.2">
      <c r="A444">
        <v>1989</v>
      </c>
      <c r="B444" t="s">
        <v>8</v>
      </c>
      <c r="C444" t="s">
        <v>214</v>
      </c>
      <c r="D444">
        <v>1</v>
      </c>
      <c r="E444">
        <v>15</v>
      </c>
      <c r="W444">
        <v>0</v>
      </c>
      <c r="X444">
        <v>0.64488636363636365</v>
      </c>
      <c r="Y444">
        <v>3</v>
      </c>
      <c r="Z444">
        <v>0</v>
      </c>
      <c r="AA444">
        <v>1.1111111111111112</v>
      </c>
      <c r="AB444">
        <v>10</v>
      </c>
      <c r="AC444">
        <v>0.75</v>
      </c>
      <c r="AD444">
        <v>20</v>
      </c>
      <c r="AE444">
        <v>0</v>
      </c>
      <c r="AF444">
        <v>2.8888888888888888</v>
      </c>
      <c r="AG444">
        <v>205</v>
      </c>
      <c r="AH444" t="s">
        <v>8</v>
      </c>
    </row>
    <row r="445" spans="1:34" x14ac:dyDescent="0.2">
      <c r="A445">
        <v>1990</v>
      </c>
      <c r="B445" t="s">
        <v>8</v>
      </c>
      <c r="C445" t="s">
        <v>214</v>
      </c>
      <c r="D445">
        <v>7</v>
      </c>
      <c r="E445">
        <v>9</v>
      </c>
      <c r="S445">
        <v>1</v>
      </c>
      <c r="U445">
        <v>1</v>
      </c>
      <c r="W445">
        <v>0</v>
      </c>
      <c r="X445">
        <v>0.63586956521739135</v>
      </c>
      <c r="Y445">
        <v>2</v>
      </c>
      <c r="Z445">
        <v>0</v>
      </c>
      <c r="AA445">
        <v>1.1111111111111112</v>
      </c>
      <c r="AB445">
        <v>10</v>
      </c>
      <c r="AC445">
        <v>0.72</v>
      </c>
      <c r="AD445">
        <v>20</v>
      </c>
      <c r="AE445">
        <v>0</v>
      </c>
      <c r="AF445">
        <v>2.8888888888888888</v>
      </c>
      <c r="AG445">
        <v>205</v>
      </c>
      <c r="AH445" t="s">
        <v>8</v>
      </c>
    </row>
    <row r="446" spans="1:34" x14ac:dyDescent="0.2">
      <c r="A446">
        <v>1991</v>
      </c>
      <c r="B446" t="s">
        <v>8</v>
      </c>
      <c r="C446" t="s">
        <v>214</v>
      </c>
      <c r="D446">
        <v>11</v>
      </c>
      <c r="E446">
        <v>5</v>
      </c>
      <c r="G446">
        <v>1</v>
      </c>
      <c r="I446">
        <v>1</v>
      </c>
      <c r="J446">
        <v>1</v>
      </c>
      <c r="K446">
        <v>1</v>
      </c>
      <c r="O446">
        <v>2</v>
      </c>
      <c r="W446">
        <v>3</v>
      </c>
      <c r="X446">
        <v>0.63802083333333337</v>
      </c>
      <c r="Y446">
        <v>2</v>
      </c>
      <c r="Z446">
        <v>0</v>
      </c>
      <c r="AA446">
        <v>1.1052631578947369</v>
      </c>
      <c r="AB446">
        <v>10</v>
      </c>
      <c r="AC446">
        <v>0.73076923076923073</v>
      </c>
      <c r="AD446">
        <v>20</v>
      </c>
      <c r="AE446">
        <v>0</v>
      </c>
      <c r="AF446">
        <v>2.8421052631578947</v>
      </c>
      <c r="AG446">
        <v>208</v>
      </c>
      <c r="AH446" t="s">
        <v>8</v>
      </c>
    </row>
    <row r="447" spans="1:34" x14ac:dyDescent="0.2">
      <c r="A447">
        <v>1992</v>
      </c>
      <c r="B447" t="s">
        <v>8</v>
      </c>
      <c r="C447" t="s">
        <v>214</v>
      </c>
      <c r="D447">
        <v>13</v>
      </c>
      <c r="E447">
        <v>3</v>
      </c>
      <c r="G447">
        <v>1</v>
      </c>
      <c r="H447">
        <v>1</v>
      </c>
      <c r="I447">
        <v>3</v>
      </c>
      <c r="J447">
        <v>0</v>
      </c>
      <c r="K447">
        <v>1</v>
      </c>
      <c r="L447">
        <v>1</v>
      </c>
      <c r="M447">
        <v>1</v>
      </c>
      <c r="N447">
        <v>1</v>
      </c>
      <c r="O447">
        <v>4</v>
      </c>
      <c r="W447">
        <v>40</v>
      </c>
      <c r="X447">
        <v>0.64500000000000002</v>
      </c>
      <c r="Y447">
        <v>2</v>
      </c>
      <c r="Z447">
        <v>0</v>
      </c>
      <c r="AA447">
        <v>1.2</v>
      </c>
      <c r="AB447">
        <v>10</v>
      </c>
      <c r="AC447">
        <v>0.7407407407407407</v>
      </c>
      <c r="AD447">
        <v>20</v>
      </c>
      <c r="AE447">
        <v>0</v>
      </c>
      <c r="AF447">
        <v>2.9</v>
      </c>
      <c r="AG447">
        <v>248</v>
      </c>
      <c r="AH447" t="s">
        <v>8</v>
      </c>
    </row>
    <row r="448" spans="1:34" x14ac:dyDescent="0.2">
      <c r="A448">
        <v>1993</v>
      </c>
      <c r="B448" t="s">
        <v>8</v>
      </c>
      <c r="C448" t="s">
        <v>214</v>
      </c>
      <c r="D448">
        <v>12</v>
      </c>
      <c r="E448">
        <v>4</v>
      </c>
      <c r="G448">
        <v>1</v>
      </c>
      <c r="H448">
        <v>1</v>
      </c>
      <c r="I448">
        <v>3</v>
      </c>
      <c r="J448">
        <v>0</v>
      </c>
      <c r="K448">
        <v>1</v>
      </c>
      <c r="L448">
        <v>1</v>
      </c>
      <c r="M448">
        <v>1</v>
      </c>
      <c r="N448">
        <v>1</v>
      </c>
      <c r="O448">
        <v>4</v>
      </c>
      <c r="P448">
        <v>1</v>
      </c>
      <c r="W448">
        <v>43</v>
      </c>
      <c r="X448">
        <v>0.64903846153846156</v>
      </c>
      <c r="Y448">
        <v>2</v>
      </c>
      <c r="Z448">
        <v>0</v>
      </c>
      <c r="AA448">
        <v>1.2857142857142858</v>
      </c>
      <c r="AB448">
        <v>12</v>
      </c>
      <c r="AC448">
        <v>0.75</v>
      </c>
      <c r="AD448">
        <v>20</v>
      </c>
      <c r="AE448">
        <v>0</v>
      </c>
      <c r="AF448">
        <v>2.9523809523809526</v>
      </c>
      <c r="AG448">
        <v>291</v>
      </c>
      <c r="AH448" t="s">
        <v>8</v>
      </c>
    </row>
    <row r="449" spans="1:34" x14ac:dyDescent="0.2">
      <c r="A449">
        <v>1994</v>
      </c>
      <c r="B449" t="s">
        <v>8</v>
      </c>
      <c r="C449" t="s">
        <v>214</v>
      </c>
      <c r="D449">
        <v>12</v>
      </c>
      <c r="E449">
        <v>4</v>
      </c>
      <c r="G449">
        <v>1</v>
      </c>
      <c r="H449">
        <v>1</v>
      </c>
      <c r="I449">
        <v>1</v>
      </c>
      <c r="J449">
        <v>1</v>
      </c>
      <c r="K449">
        <v>1</v>
      </c>
      <c r="L449">
        <v>1</v>
      </c>
      <c r="O449">
        <v>3</v>
      </c>
      <c r="W449">
        <v>8</v>
      </c>
      <c r="X449">
        <v>0.65277777777777779</v>
      </c>
      <c r="Y449">
        <v>2</v>
      </c>
      <c r="Z449">
        <v>0</v>
      </c>
      <c r="AA449">
        <v>1.2727272727272727</v>
      </c>
      <c r="AB449">
        <v>12</v>
      </c>
      <c r="AC449">
        <v>0.75862068965517238</v>
      </c>
      <c r="AD449">
        <v>20</v>
      </c>
      <c r="AE449">
        <v>0</v>
      </c>
      <c r="AF449">
        <v>2.9545454545454546</v>
      </c>
      <c r="AG449">
        <v>299</v>
      </c>
      <c r="AH449" t="s">
        <v>8</v>
      </c>
    </row>
    <row r="450" spans="1:34" x14ac:dyDescent="0.2">
      <c r="A450">
        <v>1995</v>
      </c>
      <c r="B450" t="s">
        <v>8</v>
      </c>
      <c r="C450" t="s">
        <v>214</v>
      </c>
      <c r="D450">
        <v>12</v>
      </c>
      <c r="E450">
        <v>4</v>
      </c>
      <c r="G450">
        <v>1</v>
      </c>
      <c r="H450">
        <v>1</v>
      </c>
      <c r="I450">
        <v>3</v>
      </c>
      <c r="J450">
        <v>0</v>
      </c>
      <c r="K450">
        <v>1</v>
      </c>
      <c r="L450">
        <v>1</v>
      </c>
      <c r="M450">
        <v>1</v>
      </c>
      <c r="N450">
        <v>1</v>
      </c>
      <c r="O450">
        <v>4</v>
      </c>
      <c r="W450">
        <v>40</v>
      </c>
      <c r="X450">
        <v>0.65625</v>
      </c>
      <c r="Y450">
        <v>1</v>
      </c>
      <c r="Z450">
        <v>0</v>
      </c>
      <c r="AA450">
        <v>1.3478260869565217</v>
      </c>
      <c r="AB450">
        <v>12</v>
      </c>
      <c r="AC450">
        <v>0.76666666666666672</v>
      </c>
      <c r="AD450">
        <v>20</v>
      </c>
      <c r="AE450">
        <v>0</v>
      </c>
      <c r="AF450">
        <v>3</v>
      </c>
      <c r="AG450">
        <v>339</v>
      </c>
      <c r="AH450" t="s">
        <v>8</v>
      </c>
    </row>
    <row r="451" spans="1:34" x14ac:dyDescent="0.2">
      <c r="A451">
        <v>1996</v>
      </c>
      <c r="B451" t="s">
        <v>8</v>
      </c>
      <c r="C451" t="s">
        <v>214</v>
      </c>
      <c r="D451">
        <v>10</v>
      </c>
      <c r="E451">
        <v>6</v>
      </c>
      <c r="G451">
        <v>1</v>
      </c>
      <c r="H451">
        <v>1</v>
      </c>
      <c r="I451">
        <v>1</v>
      </c>
      <c r="J451">
        <v>1</v>
      </c>
      <c r="K451">
        <v>1</v>
      </c>
      <c r="O451">
        <v>2</v>
      </c>
      <c r="W451">
        <v>4</v>
      </c>
      <c r="X451">
        <v>0.65517241379310343</v>
      </c>
      <c r="Y451">
        <v>1</v>
      </c>
      <c r="Z451">
        <v>0</v>
      </c>
      <c r="AA451">
        <v>1.3333333333333333</v>
      </c>
      <c r="AB451">
        <v>12</v>
      </c>
      <c r="AC451">
        <v>0.77419354838709675</v>
      </c>
      <c r="AD451">
        <v>20</v>
      </c>
      <c r="AE451">
        <v>0</v>
      </c>
      <c r="AF451">
        <v>2.9583333333333335</v>
      </c>
      <c r="AG451">
        <v>343</v>
      </c>
      <c r="AH451" t="s">
        <v>8</v>
      </c>
    </row>
    <row r="452" spans="1:34" x14ac:dyDescent="0.2">
      <c r="A452">
        <v>1997</v>
      </c>
      <c r="B452" t="s">
        <v>8</v>
      </c>
      <c r="C452" t="s">
        <v>214</v>
      </c>
      <c r="D452">
        <v>6</v>
      </c>
      <c r="E452">
        <v>10</v>
      </c>
      <c r="W452">
        <v>0</v>
      </c>
      <c r="X452">
        <v>0.64583333333333337</v>
      </c>
      <c r="Y452">
        <v>1</v>
      </c>
      <c r="Z452">
        <v>0</v>
      </c>
      <c r="AA452">
        <v>1.3333333333333333</v>
      </c>
      <c r="AB452">
        <v>12</v>
      </c>
      <c r="AC452">
        <v>0.75</v>
      </c>
      <c r="AD452">
        <v>20</v>
      </c>
      <c r="AE452">
        <v>0</v>
      </c>
      <c r="AF452">
        <v>2.9583333333333335</v>
      </c>
      <c r="AG452">
        <v>343</v>
      </c>
      <c r="AH452" t="s">
        <v>8</v>
      </c>
    </row>
    <row r="453" spans="1:34" x14ac:dyDescent="0.2">
      <c r="A453">
        <v>1998</v>
      </c>
      <c r="B453" t="s">
        <v>8</v>
      </c>
      <c r="C453" t="s">
        <v>214</v>
      </c>
      <c r="D453">
        <v>10</v>
      </c>
      <c r="E453">
        <v>6</v>
      </c>
      <c r="G453">
        <v>1</v>
      </c>
      <c r="H453">
        <v>1</v>
      </c>
      <c r="I453">
        <v>0</v>
      </c>
      <c r="J453">
        <v>1</v>
      </c>
      <c r="O453">
        <v>1</v>
      </c>
      <c r="W453">
        <v>2</v>
      </c>
      <c r="X453">
        <v>0.64516129032258063</v>
      </c>
      <c r="Y453">
        <v>1</v>
      </c>
      <c r="Z453">
        <v>0</v>
      </c>
      <c r="AA453">
        <v>1.28</v>
      </c>
      <c r="AB453">
        <v>12</v>
      </c>
      <c r="AC453">
        <v>0.75757575757575757</v>
      </c>
      <c r="AD453">
        <v>20</v>
      </c>
      <c r="AE453">
        <v>0</v>
      </c>
      <c r="AF453">
        <v>2.88</v>
      </c>
      <c r="AG453">
        <v>345</v>
      </c>
      <c r="AH453" t="s">
        <v>8</v>
      </c>
    </row>
    <row r="454" spans="1:34" x14ac:dyDescent="0.2">
      <c r="A454">
        <v>1999</v>
      </c>
      <c r="B454" t="s">
        <v>8</v>
      </c>
      <c r="C454" t="s">
        <v>214</v>
      </c>
      <c r="D454">
        <v>8</v>
      </c>
      <c r="E454">
        <v>8</v>
      </c>
      <c r="G454">
        <v>1</v>
      </c>
      <c r="I454">
        <v>0</v>
      </c>
      <c r="J454">
        <v>1</v>
      </c>
      <c r="O454">
        <v>1</v>
      </c>
      <c r="W454">
        <v>1</v>
      </c>
      <c r="X454">
        <v>0.640625</v>
      </c>
      <c r="Y454">
        <v>1</v>
      </c>
      <c r="Z454">
        <v>0</v>
      </c>
      <c r="AA454">
        <v>1.2307692307692308</v>
      </c>
      <c r="AB454">
        <v>10</v>
      </c>
      <c r="AC454">
        <v>0.76470588235294112</v>
      </c>
      <c r="AD454">
        <v>20</v>
      </c>
      <c r="AE454">
        <v>0</v>
      </c>
      <c r="AF454">
        <v>2.8076923076923075</v>
      </c>
      <c r="AG454">
        <v>346</v>
      </c>
      <c r="AH454" t="s">
        <v>8</v>
      </c>
    </row>
    <row r="455" spans="1:34" x14ac:dyDescent="0.2">
      <c r="A455">
        <v>2000</v>
      </c>
      <c r="B455" t="s">
        <v>8</v>
      </c>
      <c r="C455" t="s">
        <v>214</v>
      </c>
      <c r="D455">
        <v>5</v>
      </c>
      <c r="E455">
        <v>11</v>
      </c>
      <c r="W455">
        <v>0</v>
      </c>
      <c r="X455">
        <v>0.63068181818181823</v>
      </c>
      <c r="Y455">
        <v>1</v>
      </c>
      <c r="Z455">
        <v>0</v>
      </c>
      <c r="AA455">
        <v>1.2307692307692308</v>
      </c>
      <c r="AB455">
        <v>10</v>
      </c>
      <c r="AC455">
        <v>0.74285714285714288</v>
      </c>
      <c r="AD455">
        <v>20</v>
      </c>
      <c r="AE455">
        <v>0</v>
      </c>
      <c r="AF455">
        <v>2.8076923076923075</v>
      </c>
      <c r="AG455">
        <v>346</v>
      </c>
      <c r="AH455" t="s">
        <v>8</v>
      </c>
    </row>
    <row r="456" spans="1:34" x14ac:dyDescent="0.2">
      <c r="A456">
        <v>2001</v>
      </c>
      <c r="B456" t="s">
        <v>8</v>
      </c>
      <c r="C456" t="s">
        <v>214</v>
      </c>
      <c r="D456">
        <v>5</v>
      </c>
      <c r="E456">
        <v>11</v>
      </c>
      <c r="W456">
        <v>0</v>
      </c>
      <c r="X456">
        <v>0.62132352941176472</v>
      </c>
      <c r="Y456">
        <v>2</v>
      </c>
      <c r="Z456">
        <v>0</v>
      </c>
      <c r="AA456">
        <v>1.2307692307692308</v>
      </c>
      <c r="AB456">
        <v>10</v>
      </c>
      <c r="AC456">
        <v>0.72222222222222221</v>
      </c>
      <c r="AD456">
        <v>20</v>
      </c>
      <c r="AE456">
        <v>0</v>
      </c>
      <c r="AF456">
        <v>2.8076923076923075</v>
      </c>
      <c r="AG456">
        <v>346</v>
      </c>
      <c r="AH456" t="s">
        <v>8</v>
      </c>
    </row>
    <row r="457" spans="1:34" x14ac:dyDescent="0.2">
      <c r="A457">
        <v>2002</v>
      </c>
      <c r="B457" t="s">
        <v>8</v>
      </c>
      <c r="C457" t="s">
        <v>214</v>
      </c>
      <c r="D457">
        <v>5</v>
      </c>
      <c r="E457">
        <v>11</v>
      </c>
      <c r="W457">
        <v>0</v>
      </c>
      <c r="X457">
        <v>0.61250000000000004</v>
      </c>
      <c r="Y457">
        <v>2</v>
      </c>
      <c r="Z457">
        <v>0</v>
      </c>
      <c r="AA457">
        <v>1.2307692307692308</v>
      </c>
      <c r="AB457">
        <v>10</v>
      </c>
      <c r="AC457">
        <v>0.70270270270270274</v>
      </c>
      <c r="AD457">
        <v>20</v>
      </c>
      <c r="AE457">
        <v>0</v>
      </c>
      <c r="AF457">
        <v>2.8076923076923075</v>
      </c>
      <c r="AG457">
        <v>346</v>
      </c>
      <c r="AH457" t="s">
        <v>8</v>
      </c>
    </row>
    <row r="458" spans="1:34" x14ac:dyDescent="0.2">
      <c r="A458">
        <v>2003</v>
      </c>
      <c r="B458" t="s">
        <v>8</v>
      </c>
      <c r="C458" t="s">
        <v>214</v>
      </c>
      <c r="D458">
        <v>10</v>
      </c>
      <c r="E458">
        <v>6</v>
      </c>
      <c r="G458">
        <v>1</v>
      </c>
      <c r="I458">
        <v>0</v>
      </c>
      <c r="J458">
        <v>1</v>
      </c>
      <c r="O458">
        <v>1</v>
      </c>
      <c r="W458">
        <v>1</v>
      </c>
      <c r="X458">
        <v>0.61284722222222221</v>
      </c>
      <c r="Y458">
        <v>2</v>
      </c>
      <c r="Z458">
        <v>0</v>
      </c>
      <c r="AA458">
        <v>1.1851851851851851</v>
      </c>
      <c r="AB458">
        <v>10</v>
      </c>
      <c r="AC458">
        <v>0.71052631578947367</v>
      </c>
      <c r="AD458">
        <v>20</v>
      </c>
      <c r="AE458">
        <v>0</v>
      </c>
      <c r="AF458">
        <v>2.7407407407407409</v>
      </c>
      <c r="AG458">
        <v>347</v>
      </c>
      <c r="AH458" t="s">
        <v>8</v>
      </c>
    </row>
    <row r="459" spans="1:34" x14ac:dyDescent="0.2">
      <c r="A459">
        <v>2004</v>
      </c>
      <c r="B459" t="s">
        <v>8</v>
      </c>
      <c r="C459" t="s">
        <v>214</v>
      </c>
      <c r="D459">
        <v>6</v>
      </c>
      <c r="E459">
        <v>10</v>
      </c>
      <c r="W459">
        <v>0</v>
      </c>
      <c r="X459">
        <v>0.60641891891891897</v>
      </c>
      <c r="Y459">
        <v>2</v>
      </c>
      <c r="Z459">
        <v>0</v>
      </c>
      <c r="AA459">
        <v>1.1851851851851851</v>
      </c>
      <c r="AB459">
        <v>10</v>
      </c>
      <c r="AC459">
        <v>0.69230769230769229</v>
      </c>
      <c r="AD459">
        <v>20</v>
      </c>
      <c r="AE459">
        <v>0</v>
      </c>
      <c r="AF459">
        <v>2.7407407407407409</v>
      </c>
      <c r="AG459">
        <v>347</v>
      </c>
      <c r="AH459" t="s">
        <v>8</v>
      </c>
    </row>
    <row r="460" spans="1:34" x14ac:dyDescent="0.2">
      <c r="A460">
        <v>2005</v>
      </c>
      <c r="B460" t="s">
        <v>8</v>
      </c>
      <c r="C460" t="s">
        <v>214</v>
      </c>
      <c r="D460">
        <v>9</v>
      </c>
      <c r="E460">
        <v>7</v>
      </c>
      <c r="W460">
        <v>0</v>
      </c>
      <c r="X460">
        <v>0.60526315789473684</v>
      </c>
      <c r="Y460">
        <v>1</v>
      </c>
      <c r="Z460">
        <v>0</v>
      </c>
      <c r="AA460">
        <v>1.1851851851851851</v>
      </c>
      <c r="AB460">
        <v>10</v>
      </c>
      <c r="AC460">
        <v>0.67500000000000004</v>
      </c>
      <c r="AD460">
        <v>20</v>
      </c>
      <c r="AE460">
        <v>0</v>
      </c>
      <c r="AF460">
        <v>2.7407407407407409</v>
      </c>
      <c r="AG460">
        <v>347</v>
      </c>
      <c r="AH460" t="s">
        <v>8</v>
      </c>
    </row>
    <row r="461" spans="1:34" x14ac:dyDescent="0.2">
      <c r="A461">
        <v>2006</v>
      </c>
      <c r="B461" t="s">
        <v>8</v>
      </c>
      <c r="C461" t="s">
        <v>214</v>
      </c>
      <c r="D461">
        <v>9</v>
      </c>
      <c r="E461">
        <v>7</v>
      </c>
      <c r="G461">
        <v>1</v>
      </c>
      <c r="I461">
        <v>0</v>
      </c>
      <c r="J461">
        <v>1</v>
      </c>
      <c r="O461">
        <v>1</v>
      </c>
      <c r="W461">
        <v>1</v>
      </c>
      <c r="X461">
        <v>0.60416666666666663</v>
      </c>
      <c r="Y461">
        <v>1</v>
      </c>
      <c r="Z461">
        <v>0</v>
      </c>
      <c r="AA461">
        <v>1.1428571428571428</v>
      </c>
      <c r="AB461">
        <v>10</v>
      </c>
      <c r="AC461">
        <v>0.68292682926829273</v>
      </c>
      <c r="AD461">
        <v>20</v>
      </c>
      <c r="AE461">
        <v>0</v>
      </c>
      <c r="AF461">
        <v>2.6785714285714284</v>
      </c>
      <c r="AG461">
        <v>348</v>
      </c>
      <c r="AH461" t="s">
        <v>8</v>
      </c>
    </row>
    <row r="462" spans="1:34" x14ac:dyDescent="0.2">
      <c r="A462">
        <v>2007</v>
      </c>
      <c r="B462" t="s">
        <v>8</v>
      </c>
      <c r="C462" t="s">
        <v>214</v>
      </c>
      <c r="D462">
        <v>13</v>
      </c>
      <c r="E462">
        <v>3</v>
      </c>
      <c r="G462">
        <v>1</v>
      </c>
      <c r="H462">
        <v>1</v>
      </c>
      <c r="I462">
        <v>0</v>
      </c>
      <c r="J462">
        <v>1</v>
      </c>
      <c r="K462">
        <v>1</v>
      </c>
      <c r="O462">
        <v>2</v>
      </c>
      <c r="V462">
        <v>1</v>
      </c>
      <c r="W462">
        <v>4</v>
      </c>
      <c r="X462">
        <v>0.609375</v>
      </c>
      <c r="Y462">
        <v>1</v>
      </c>
      <c r="Z462">
        <v>0</v>
      </c>
      <c r="AA462">
        <v>1.103448275862069</v>
      </c>
      <c r="AB462">
        <v>10</v>
      </c>
      <c r="AC462">
        <v>0.69047619047619047</v>
      </c>
      <c r="AD462">
        <v>20</v>
      </c>
      <c r="AE462">
        <v>0</v>
      </c>
      <c r="AF462">
        <v>2.6551724137931036</v>
      </c>
      <c r="AG462">
        <v>352</v>
      </c>
      <c r="AH462" t="s">
        <v>8</v>
      </c>
    </row>
    <row r="463" spans="1:34" x14ac:dyDescent="0.2">
      <c r="A463">
        <v>2008</v>
      </c>
      <c r="B463" t="s">
        <v>8</v>
      </c>
      <c r="C463" t="s">
        <v>214</v>
      </c>
      <c r="D463">
        <v>9</v>
      </c>
      <c r="E463">
        <v>7</v>
      </c>
      <c r="W463">
        <v>0</v>
      </c>
      <c r="X463">
        <v>0.60823170731707321</v>
      </c>
      <c r="Y463">
        <v>1</v>
      </c>
      <c r="Z463">
        <v>0</v>
      </c>
      <c r="AA463">
        <v>1.103448275862069</v>
      </c>
      <c r="AB463">
        <v>10</v>
      </c>
      <c r="AC463">
        <v>0.67441860465116277</v>
      </c>
      <c r="AD463">
        <v>20</v>
      </c>
      <c r="AE463">
        <v>0</v>
      </c>
      <c r="AF463">
        <v>2.6551724137931036</v>
      </c>
      <c r="AG463">
        <v>352</v>
      </c>
      <c r="AH463" t="s">
        <v>8</v>
      </c>
    </row>
    <row r="464" spans="1:34" x14ac:dyDescent="0.2">
      <c r="A464">
        <v>2009</v>
      </c>
      <c r="B464" t="s">
        <v>8</v>
      </c>
      <c r="C464" t="s">
        <v>214</v>
      </c>
      <c r="D464">
        <v>11</v>
      </c>
      <c r="E464">
        <v>5</v>
      </c>
      <c r="G464">
        <v>1</v>
      </c>
      <c r="H464">
        <v>1</v>
      </c>
      <c r="I464">
        <v>1</v>
      </c>
      <c r="J464">
        <v>1</v>
      </c>
      <c r="K464">
        <v>1</v>
      </c>
      <c r="O464">
        <v>2</v>
      </c>
      <c r="W464">
        <v>4</v>
      </c>
      <c r="X464">
        <v>0.61011904761904767</v>
      </c>
      <c r="Y464">
        <v>1</v>
      </c>
      <c r="Z464">
        <v>0</v>
      </c>
      <c r="AA464">
        <v>1.1000000000000001</v>
      </c>
      <c r="AB464">
        <v>10</v>
      </c>
      <c r="AC464">
        <v>0.68181818181818177</v>
      </c>
      <c r="AD464">
        <v>20</v>
      </c>
      <c r="AE464">
        <v>0</v>
      </c>
      <c r="AF464">
        <v>2.6333333333333333</v>
      </c>
      <c r="AG464">
        <v>356</v>
      </c>
      <c r="AH464" t="s">
        <v>8</v>
      </c>
    </row>
    <row r="465" spans="1:34" x14ac:dyDescent="0.2">
      <c r="A465">
        <v>2010</v>
      </c>
      <c r="B465" t="s">
        <v>8</v>
      </c>
      <c r="C465" t="s">
        <v>214</v>
      </c>
      <c r="D465">
        <v>6</v>
      </c>
      <c r="E465">
        <v>10</v>
      </c>
      <c r="W465">
        <v>0</v>
      </c>
      <c r="X465">
        <v>0.60465116279069764</v>
      </c>
      <c r="Y465">
        <v>1</v>
      </c>
      <c r="Z465">
        <v>0</v>
      </c>
      <c r="AA465">
        <v>1.1000000000000001</v>
      </c>
      <c r="AB465">
        <v>10</v>
      </c>
      <c r="AC465">
        <v>0.66666666666666663</v>
      </c>
      <c r="AD465">
        <v>20</v>
      </c>
      <c r="AE465">
        <v>0</v>
      </c>
      <c r="AF465">
        <v>2.6333333333333333</v>
      </c>
      <c r="AG465">
        <v>356</v>
      </c>
      <c r="AH465" t="s">
        <v>8</v>
      </c>
    </row>
    <row r="466" spans="1:34" x14ac:dyDescent="0.2">
      <c r="A466">
        <v>2011</v>
      </c>
      <c r="B466" t="s">
        <v>8</v>
      </c>
      <c r="C466" t="s">
        <v>214</v>
      </c>
      <c r="D466">
        <v>8</v>
      </c>
      <c r="E466">
        <v>8</v>
      </c>
      <c r="W466">
        <v>0</v>
      </c>
      <c r="X466">
        <v>0.60227272727272729</v>
      </c>
      <c r="Y466">
        <v>1</v>
      </c>
      <c r="Z466">
        <v>0</v>
      </c>
      <c r="AA466">
        <v>1.1000000000000001</v>
      </c>
      <c r="AB466">
        <v>10</v>
      </c>
      <c r="AC466">
        <v>0.65217391304347827</v>
      </c>
      <c r="AD466">
        <v>20</v>
      </c>
      <c r="AE466">
        <v>0</v>
      </c>
      <c r="AF466">
        <v>2.6333333333333333</v>
      </c>
      <c r="AG466">
        <v>356</v>
      </c>
      <c r="AH466" t="s">
        <v>8</v>
      </c>
    </row>
    <row r="467" spans="1:34" x14ac:dyDescent="0.2">
      <c r="A467">
        <v>2012</v>
      </c>
      <c r="B467" t="s">
        <v>8</v>
      </c>
      <c r="C467" t="s">
        <v>214</v>
      </c>
      <c r="D467">
        <v>8</v>
      </c>
      <c r="E467">
        <v>8</v>
      </c>
      <c r="W467">
        <v>0</v>
      </c>
      <c r="X467">
        <v>0.6</v>
      </c>
      <c r="Y467">
        <v>1</v>
      </c>
      <c r="Z467">
        <v>0</v>
      </c>
      <c r="AA467">
        <v>1.1000000000000001</v>
      </c>
      <c r="AB467">
        <v>10</v>
      </c>
      <c r="AC467">
        <v>0.63829787234042556</v>
      </c>
      <c r="AD467">
        <v>20</v>
      </c>
      <c r="AE467">
        <v>0</v>
      </c>
      <c r="AF467">
        <v>2.6333333333333333</v>
      </c>
      <c r="AG467">
        <v>356</v>
      </c>
      <c r="AH467" t="s">
        <v>8</v>
      </c>
    </row>
    <row r="468" spans="1:34" x14ac:dyDescent="0.2">
      <c r="A468">
        <v>2013</v>
      </c>
      <c r="B468" t="s">
        <v>8</v>
      </c>
      <c r="C468" t="s">
        <v>214</v>
      </c>
      <c r="D468">
        <v>8</v>
      </c>
      <c r="E468">
        <v>8</v>
      </c>
      <c r="W468">
        <v>0</v>
      </c>
      <c r="X468">
        <v>0.59782608695652173</v>
      </c>
      <c r="Y468">
        <v>1</v>
      </c>
      <c r="Z468">
        <v>0</v>
      </c>
      <c r="AA468">
        <v>1.1000000000000001</v>
      </c>
      <c r="AB468">
        <v>10</v>
      </c>
      <c r="AC468">
        <v>0.625</v>
      </c>
      <c r="AD468">
        <v>20</v>
      </c>
      <c r="AE468">
        <v>0</v>
      </c>
      <c r="AF468">
        <v>2.6333333333333333</v>
      </c>
      <c r="AG468">
        <v>356</v>
      </c>
      <c r="AH468" t="s">
        <v>8</v>
      </c>
    </row>
    <row r="469" spans="1:34" x14ac:dyDescent="0.2">
      <c r="A469">
        <v>2014</v>
      </c>
      <c r="B469" t="s">
        <v>8</v>
      </c>
      <c r="C469" t="s">
        <v>214</v>
      </c>
      <c r="D469">
        <v>12</v>
      </c>
      <c r="E469">
        <v>4</v>
      </c>
      <c r="G469">
        <v>1</v>
      </c>
      <c r="H469">
        <v>1</v>
      </c>
      <c r="I469">
        <v>1</v>
      </c>
      <c r="J469">
        <v>1</v>
      </c>
      <c r="K469">
        <v>1</v>
      </c>
      <c r="O469">
        <v>2</v>
      </c>
      <c r="Q469">
        <v>1</v>
      </c>
      <c r="W469">
        <v>5</v>
      </c>
      <c r="X469">
        <v>0.60106382978723405</v>
      </c>
      <c r="Y469">
        <v>1</v>
      </c>
      <c r="Z469">
        <v>0</v>
      </c>
      <c r="AA469">
        <v>1.096774193548387</v>
      </c>
      <c r="AB469">
        <v>10</v>
      </c>
      <c r="AC469">
        <v>0.63265306122448983</v>
      </c>
      <c r="AD469">
        <v>20</v>
      </c>
      <c r="AE469">
        <v>0</v>
      </c>
      <c r="AF469">
        <v>2.6129032258064515</v>
      </c>
      <c r="AG469">
        <v>361</v>
      </c>
      <c r="AH469" t="s">
        <v>8</v>
      </c>
    </row>
    <row r="470" spans="1:34" x14ac:dyDescent="0.2">
      <c r="A470">
        <v>2015</v>
      </c>
      <c r="B470" t="s">
        <v>8</v>
      </c>
      <c r="C470" t="s">
        <v>214</v>
      </c>
      <c r="D470">
        <v>4</v>
      </c>
      <c r="E470">
        <v>12</v>
      </c>
      <c r="W470">
        <v>0</v>
      </c>
      <c r="X470">
        <v>0.59375</v>
      </c>
      <c r="Y470">
        <v>1</v>
      </c>
      <c r="Z470">
        <v>0</v>
      </c>
      <c r="AA470">
        <v>1.096774193548387</v>
      </c>
      <c r="AB470">
        <v>10</v>
      </c>
      <c r="AC470">
        <v>0.62</v>
      </c>
      <c r="AD470">
        <v>20</v>
      </c>
      <c r="AE470">
        <v>0</v>
      </c>
      <c r="AF470">
        <v>2.6129032258064515</v>
      </c>
      <c r="AG470">
        <v>361</v>
      </c>
      <c r="AH470" t="s">
        <v>8</v>
      </c>
    </row>
    <row r="471" spans="1:34" x14ac:dyDescent="0.2">
      <c r="A471">
        <v>2016</v>
      </c>
      <c r="B471" t="s">
        <v>8</v>
      </c>
      <c r="C471" t="s">
        <v>214</v>
      </c>
      <c r="D471">
        <v>13</v>
      </c>
      <c r="E471">
        <v>3</v>
      </c>
      <c r="G471">
        <v>1</v>
      </c>
      <c r="H471">
        <v>1</v>
      </c>
      <c r="I471">
        <v>0</v>
      </c>
      <c r="J471">
        <v>1</v>
      </c>
      <c r="K471">
        <v>1</v>
      </c>
      <c r="O471">
        <v>2</v>
      </c>
      <c r="S471">
        <v>1</v>
      </c>
      <c r="U471">
        <v>1</v>
      </c>
      <c r="W471">
        <v>4</v>
      </c>
      <c r="X471">
        <v>0.5982142857142857</v>
      </c>
      <c r="Y471">
        <v>1</v>
      </c>
      <c r="Z471">
        <v>0</v>
      </c>
      <c r="AA471">
        <v>1.0625</v>
      </c>
      <c r="AB471">
        <v>10</v>
      </c>
      <c r="AC471">
        <v>0.62745098039215685</v>
      </c>
      <c r="AD471">
        <v>20</v>
      </c>
      <c r="AE471">
        <v>0</v>
      </c>
      <c r="AF471">
        <v>2.59375</v>
      </c>
      <c r="AG471">
        <v>365</v>
      </c>
      <c r="AH471" t="s">
        <v>8</v>
      </c>
    </row>
    <row r="472" spans="1:34" x14ac:dyDescent="0.2">
      <c r="A472">
        <v>2017</v>
      </c>
      <c r="B472" t="s">
        <v>8</v>
      </c>
      <c r="C472" t="s">
        <v>214</v>
      </c>
      <c r="D472">
        <v>9</v>
      </c>
      <c r="E472">
        <v>7</v>
      </c>
      <c r="W472">
        <v>0</v>
      </c>
      <c r="X472">
        <v>0.59750000000000003</v>
      </c>
      <c r="Y472">
        <v>1</v>
      </c>
      <c r="Z472">
        <v>0</v>
      </c>
      <c r="AA472">
        <v>1.0625</v>
      </c>
      <c r="AB472">
        <v>10</v>
      </c>
      <c r="AC472">
        <v>0.61538461538461542</v>
      </c>
      <c r="AD472">
        <v>20</v>
      </c>
      <c r="AE472">
        <v>0</v>
      </c>
      <c r="AF472">
        <v>2.59375</v>
      </c>
      <c r="AG472">
        <v>365</v>
      </c>
      <c r="AH472" t="s">
        <v>8</v>
      </c>
    </row>
    <row r="473" spans="1:34" x14ac:dyDescent="0.2">
      <c r="A473">
        <v>2018</v>
      </c>
      <c r="B473" t="s">
        <v>8</v>
      </c>
      <c r="C473" t="s">
        <v>214</v>
      </c>
      <c r="D473">
        <v>10</v>
      </c>
      <c r="E473">
        <v>6</v>
      </c>
      <c r="G473">
        <v>1</v>
      </c>
      <c r="H473">
        <v>1</v>
      </c>
      <c r="I473">
        <v>1</v>
      </c>
      <c r="J473">
        <v>1</v>
      </c>
      <c r="K473">
        <v>1</v>
      </c>
      <c r="O473">
        <v>2</v>
      </c>
      <c r="W473">
        <v>4</v>
      </c>
      <c r="X473">
        <v>0.59803921568627449</v>
      </c>
      <c r="Y473">
        <v>1</v>
      </c>
      <c r="Z473">
        <v>0</v>
      </c>
      <c r="AA473">
        <v>1.0606060606060606</v>
      </c>
      <c r="AB473">
        <v>10</v>
      </c>
      <c r="AC473">
        <v>0.62264150943396224</v>
      </c>
      <c r="AD473">
        <v>20</v>
      </c>
      <c r="AE473">
        <v>0</v>
      </c>
      <c r="AF473">
        <v>2.5757575757575757</v>
      </c>
      <c r="AG473">
        <v>369</v>
      </c>
      <c r="AH473" t="s">
        <v>8</v>
      </c>
    </row>
    <row r="474" spans="1:34" x14ac:dyDescent="0.2">
      <c r="A474">
        <v>2019</v>
      </c>
      <c r="B474" t="s">
        <v>8</v>
      </c>
      <c r="C474" t="s">
        <v>214</v>
      </c>
      <c r="D474">
        <v>8</v>
      </c>
      <c r="E474">
        <v>8</v>
      </c>
      <c r="W474">
        <v>0</v>
      </c>
      <c r="X474">
        <v>0.59615384615384615</v>
      </c>
      <c r="Y474">
        <v>1</v>
      </c>
      <c r="Z474">
        <v>0</v>
      </c>
      <c r="AA474">
        <v>1.0606060606060606</v>
      </c>
      <c r="AB474">
        <v>10</v>
      </c>
      <c r="AC474">
        <v>0.61111111111111116</v>
      </c>
      <c r="AD474">
        <v>20</v>
      </c>
      <c r="AE474">
        <v>0</v>
      </c>
      <c r="AF474">
        <v>2.5757575757575757</v>
      </c>
      <c r="AG474">
        <v>369</v>
      </c>
      <c r="AH474" t="s">
        <v>8</v>
      </c>
    </row>
    <row r="475" spans="1:34" x14ac:dyDescent="0.2">
      <c r="A475">
        <v>2020</v>
      </c>
      <c r="B475" t="s">
        <v>8</v>
      </c>
      <c r="C475" t="s">
        <v>214</v>
      </c>
      <c r="D475">
        <v>6</v>
      </c>
      <c r="E475">
        <v>10</v>
      </c>
      <c r="W475">
        <v>0</v>
      </c>
      <c r="X475">
        <v>0.59198113207547165</v>
      </c>
      <c r="Y475">
        <v>1</v>
      </c>
      <c r="Z475">
        <v>0</v>
      </c>
      <c r="AA475">
        <v>1.0606060606060606</v>
      </c>
      <c r="AB475">
        <v>10</v>
      </c>
      <c r="AC475">
        <v>0.6</v>
      </c>
      <c r="AD475">
        <v>20</v>
      </c>
      <c r="AE475">
        <v>0</v>
      </c>
      <c r="AF475">
        <v>2.5757575757575757</v>
      </c>
      <c r="AG475">
        <v>369</v>
      </c>
      <c r="AH475" t="s">
        <v>8</v>
      </c>
    </row>
    <row r="476" spans="1:34" x14ac:dyDescent="0.2">
      <c r="A476">
        <v>2021</v>
      </c>
      <c r="B476" t="s">
        <v>8</v>
      </c>
      <c r="C476" t="s">
        <v>214</v>
      </c>
      <c r="D476">
        <v>12</v>
      </c>
      <c r="E476">
        <v>5</v>
      </c>
      <c r="G476">
        <v>1</v>
      </c>
      <c r="H476">
        <v>1</v>
      </c>
      <c r="I476">
        <v>0</v>
      </c>
      <c r="J476">
        <v>1</v>
      </c>
      <c r="O476">
        <v>1</v>
      </c>
      <c r="T476">
        <v>1</v>
      </c>
      <c r="W476">
        <v>2</v>
      </c>
      <c r="X476">
        <v>0.59421965317919079</v>
      </c>
      <c r="Y476">
        <v>1</v>
      </c>
      <c r="Z476">
        <v>0</v>
      </c>
      <c r="AA476">
        <v>1.0294117647058822</v>
      </c>
      <c r="AB476">
        <v>10</v>
      </c>
      <c r="AC476">
        <v>0.6071428571428571</v>
      </c>
      <c r="AD476">
        <v>20</v>
      </c>
      <c r="AE476">
        <v>0</v>
      </c>
      <c r="AF476">
        <v>2.5294117647058822</v>
      </c>
      <c r="AG476">
        <v>371</v>
      </c>
      <c r="AH476" t="s">
        <v>8</v>
      </c>
    </row>
    <row r="477" spans="1:34" x14ac:dyDescent="0.2">
      <c r="A477">
        <v>2022</v>
      </c>
      <c r="B477" t="s">
        <v>8</v>
      </c>
      <c r="C477" t="s">
        <v>214</v>
      </c>
      <c r="D477">
        <v>12</v>
      </c>
      <c r="E477">
        <v>5</v>
      </c>
      <c r="G477">
        <v>1</v>
      </c>
      <c r="I477">
        <v>1</v>
      </c>
      <c r="J477">
        <v>1</v>
      </c>
      <c r="K477">
        <v>1</v>
      </c>
      <c r="O477">
        <v>2</v>
      </c>
      <c r="W477">
        <v>3</v>
      </c>
      <c r="X477">
        <v>0.59637188208616776</v>
      </c>
      <c r="Y477">
        <v>1</v>
      </c>
      <c r="Z477">
        <v>0</v>
      </c>
      <c r="AA477">
        <v>1.0285714285714285</v>
      </c>
      <c r="AB477">
        <v>10</v>
      </c>
      <c r="AC477">
        <v>0.61403508771929827</v>
      </c>
      <c r="AD477">
        <v>20</v>
      </c>
      <c r="AE477">
        <v>0</v>
      </c>
      <c r="AF477">
        <v>2.5142857142857142</v>
      </c>
      <c r="AG477">
        <v>374</v>
      </c>
      <c r="AH477" t="s">
        <v>8</v>
      </c>
    </row>
    <row r="478" spans="1:34" x14ac:dyDescent="0.2">
      <c r="A478">
        <v>2023</v>
      </c>
      <c r="B478" t="s">
        <v>8</v>
      </c>
      <c r="C478" t="s">
        <v>214</v>
      </c>
      <c r="D478">
        <v>12</v>
      </c>
      <c r="E478">
        <v>5</v>
      </c>
      <c r="G478">
        <v>1</v>
      </c>
      <c r="H478">
        <v>1</v>
      </c>
      <c r="I478">
        <v>0</v>
      </c>
      <c r="J478">
        <v>1</v>
      </c>
      <c r="O478">
        <v>1</v>
      </c>
      <c r="W478">
        <v>2</v>
      </c>
      <c r="X478">
        <v>0.59844271412680761</v>
      </c>
      <c r="Y478">
        <v>1</v>
      </c>
      <c r="Z478">
        <v>0</v>
      </c>
      <c r="AA478">
        <v>1</v>
      </c>
      <c r="AB478">
        <v>10</v>
      </c>
      <c r="AC478">
        <v>0.62068965517241381</v>
      </c>
      <c r="AD478">
        <v>20</v>
      </c>
      <c r="AE478">
        <v>0</v>
      </c>
      <c r="AF478">
        <v>2.4722222222222223</v>
      </c>
      <c r="AG478">
        <v>376</v>
      </c>
      <c r="AH478" t="s">
        <v>8</v>
      </c>
    </row>
    <row r="479" spans="1:34" x14ac:dyDescent="0.2">
      <c r="A479">
        <v>2024</v>
      </c>
      <c r="B479" t="s">
        <v>8</v>
      </c>
      <c r="C479" t="s">
        <v>214</v>
      </c>
      <c r="D479">
        <v>7</v>
      </c>
      <c r="E479">
        <v>10</v>
      </c>
      <c r="W479">
        <v>0</v>
      </c>
      <c r="X479">
        <v>0.59497816593886466</v>
      </c>
      <c r="Y479">
        <v>1</v>
      </c>
      <c r="Z479">
        <v>0</v>
      </c>
      <c r="AA479">
        <v>1</v>
      </c>
      <c r="AB479">
        <v>10</v>
      </c>
      <c r="AC479">
        <v>0.61016949152542377</v>
      </c>
      <c r="AD479">
        <v>20</v>
      </c>
      <c r="AE479">
        <v>0</v>
      </c>
      <c r="AF479">
        <v>2.4722222222222223</v>
      </c>
      <c r="AG479">
        <v>376</v>
      </c>
      <c r="AH479" t="s">
        <v>8</v>
      </c>
    </row>
    <row r="480" spans="1:34" x14ac:dyDescent="0.2">
      <c r="A480">
        <v>2025</v>
      </c>
      <c r="B480" t="s">
        <v>8</v>
      </c>
      <c r="C480" t="s">
        <v>214</v>
      </c>
      <c r="D480">
        <v>7</v>
      </c>
      <c r="E480">
        <v>9</v>
      </c>
      <c r="F480">
        <v>1</v>
      </c>
      <c r="W480">
        <v>0</v>
      </c>
      <c r="X480">
        <v>0.59217577706323687</v>
      </c>
      <c r="Y480">
        <v>1</v>
      </c>
      <c r="Z480">
        <v>0</v>
      </c>
      <c r="AA480">
        <v>1</v>
      </c>
      <c r="AB480">
        <v>10</v>
      </c>
      <c r="AC480">
        <v>0.6</v>
      </c>
      <c r="AD480">
        <v>20</v>
      </c>
      <c r="AE480">
        <v>0</v>
      </c>
      <c r="AF480">
        <v>2.4722222222222223</v>
      </c>
      <c r="AG480">
        <v>376</v>
      </c>
      <c r="AH480" t="s">
        <v>8</v>
      </c>
    </row>
    <row r="481" spans="1:34" x14ac:dyDescent="0.2">
      <c r="A481">
        <v>1966</v>
      </c>
      <c r="B481" t="s">
        <v>9</v>
      </c>
      <c r="C481" t="s">
        <v>215</v>
      </c>
      <c r="D481">
        <v>4</v>
      </c>
      <c r="E481">
        <v>10</v>
      </c>
      <c r="W481">
        <v>0</v>
      </c>
      <c r="X481">
        <v>0.2857142857142857</v>
      </c>
      <c r="Y481">
        <v>20</v>
      </c>
      <c r="Z481">
        <v>0</v>
      </c>
      <c r="AA481">
        <v>0</v>
      </c>
      <c r="AB481">
        <v>0</v>
      </c>
      <c r="AC481">
        <v>0</v>
      </c>
      <c r="AD481">
        <v>0</v>
      </c>
      <c r="AE481">
        <v>0</v>
      </c>
      <c r="AF481">
        <v>0</v>
      </c>
      <c r="AG481">
        <v>0</v>
      </c>
      <c r="AH481" t="s">
        <v>9</v>
      </c>
    </row>
    <row r="482" spans="1:34" x14ac:dyDescent="0.2">
      <c r="A482">
        <v>1967</v>
      </c>
      <c r="B482" t="s">
        <v>9</v>
      </c>
      <c r="C482" t="s">
        <v>215</v>
      </c>
      <c r="D482">
        <v>3</v>
      </c>
      <c r="E482">
        <v>11</v>
      </c>
      <c r="W482">
        <v>0</v>
      </c>
      <c r="X482">
        <v>0.25</v>
      </c>
      <c r="Y482">
        <v>22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0</v>
      </c>
      <c r="AG482">
        <v>0</v>
      </c>
      <c r="AH482" t="s">
        <v>9</v>
      </c>
    </row>
    <row r="483" spans="1:34" x14ac:dyDescent="0.2">
      <c r="A483">
        <v>1968</v>
      </c>
      <c r="B483" t="s">
        <v>9</v>
      </c>
      <c r="C483" t="s">
        <v>215</v>
      </c>
      <c r="D483">
        <v>5</v>
      </c>
      <c r="E483">
        <v>9</v>
      </c>
      <c r="W483">
        <v>0</v>
      </c>
      <c r="X483">
        <v>0.2857142857142857</v>
      </c>
      <c r="Y483">
        <v>23</v>
      </c>
      <c r="Z483">
        <v>0</v>
      </c>
      <c r="AA483">
        <v>0</v>
      </c>
      <c r="AB483">
        <v>0</v>
      </c>
      <c r="AC483">
        <v>0</v>
      </c>
      <c r="AD483">
        <v>0</v>
      </c>
      <c r="AE483">
        <v>0</v>
      </c>
      <c r="AF483">
        <v>0</v>
      </c>
      <c r="AG483">
        <v>0</v>
      </c>
      <c r="AH483" t="s">
        <v>9</v>
      </c>
    </row>
    <row r="484" spans="1:34" x14ac:dyDescent="0.2">
      <c r="A484">
        <v>1969</v>
      </c>
      <c r="B484" t="s">
        <v>9</v>
      </c>
      <c r="C484" t="s">
        <v>215</v>
      </c>
      <c r="D484">
        <v>5</v>
      </c>
      <c r="E484">
        <v>8</v>
      </c>
      <c r="F484">
        <v>1</v>
      </c>
      <c r="W484">
        <v>0</v>
      </c>
      <c r="X484">
        <v>0.3125</v>
      </c>
      <c r="Y484">
        <v>21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 t="s">
        <v>9</v>
      </c>
    </row>
    <row r="485" spans="1:34" x14ac:dyDescent="0.2">
      <c r="A485">
        <v>1970</v>
      </c>
      <c r="B485" t="s">
        <v>9</v>
      </c>
      <c r="C485" t="s">
        <v>215</v>
      </c>
      <c r="D485">
        <v>5</v>
      </c>
      <c r="E485">
        <v>8</v>
      </c>
      <c r="F485">
        <v>1</v>
      </c>
      <c r="W485">
        <v>0</v>
      </c>
      <c r="X485">
        <v>0.32857142857142857</v>
      </c>
      <c r="Y485">
        <v>21</v>
      </c>
      <c r="Z485">
        <v>0</v>
      </c>
      <c r="AA485">
        <v>0</v>
      </c>
      <c r="AB485">
        <v>0</v>
      </c>
      <c r="AC485">
        <v>0</v>
      </c>
      <c r="AD485">
        <v>0</v>
      </c>
      <c r="AE485">
        <v>0</v>
      </c>
      <c r="AF485">
        <v>0</v>
      </c>
      <c r="AG485">
        <v>0</v>
      </c>
      <c r="AH485" t="s">
        <v>9</v>
      </c>
    </row>
    <row r="486" spans="1:34" x14ac:dyDescent="0.2">
      <c r="A486">
        <v>1971</v>
      </c>
      <c r="B486" t="s">
        <v>9</v>
      </c>
      <c r="C486" t="s">
        <v>215</v>
      </c>
      <c r="D486">
        <v>4</v>
      </c>
      <c r="E486">
        <v>9</v>
      </c>
      <c r="F486">
        <v>1</v>
      </c>
      <c r="W486">
        <v>0</v>
      </c>
      <c r="X486">
        <v>0.32738095238095238</v>
      </c>
      <c r="Y486">
        <v>22</v>
      </c>
      <c r="Z486">
        <v>0</v>
      </c>
      <c r="AA486">
        <v>0</v>
      </c>
      <c r="AB486">
        <v>0</v>
      </c>
      <c r="AC486">
        <v>0</v>
      </c>
      <c r="AD486">
        <v>0</v>
      </c>
      <c r="AE486">
        <v>0</v>
      </c>
      <c r="AF486">
        <v>0</v>
      </c>
      <c r="AG486">
        <v>0</v>
      </c>
      <c r="AH486" t="s">
        <v>9</v>
      </c>
    </row>
    <row r="487" spans="1:34" x14ac:dyDescent="0.2">
      <c r="A487">
        <v>1972</v>
      </c>
      <c r="B487" t="s">
        <v>9</v>
      </c>
      <c r="C487" t="s">
        <v>215</v>
      </c>
      <c r="D487">
        <v>5</v>
      </c>
      <c r="E487">
        <v>9</v>
      </c>
      <c r="W487">
        <v>0</v>
      </c>
      <c r="X487">
        <v>0.33163265306122447</v>
      </c>
      <c r="Y487">
        <v>22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0</v>
      </c>
      <c r="AF487">
        <v>0</v>
      </c>
      <c r="AG487">
        <v>0</v>
      </c>
      <c r="AH487" t="s">
        <v>9</v>
      </c>
    </row>
    <row r="488" spans="1:34" x14ac:dyDescent="0.2">
      <c r="A488">
        <v>1973</v>
      </c>
      <c r="B488" t="s">
        <v>9</v>
      </c>
      <c r="C488" t="s">
        <v>215</v>
      </c>
      <c r="D488">
        <v>7</v>
      </c>
      <c r="E488">
        <v>5</v>
      </c>
      <c r="F488">
        <v>2</v>
      </c>
      <c r="W488">
        <v>0</v>
      </c>
      <c r="X488">
        <v>0.36160714285714285</v>
      </c>
      <c r="Y488">
        <v>21</v>
      </c>
      <c r="Z488">
        <v>0</v>
      </c>
      <c r="AA488">
        <v>0</v>
      </c>
      <c r="AB488">
        <v>0</v>
      </c>
      <c r="AC488">
        <v>0</v>
      </c>
      <c r="AD488">
        <v>0</v>
      </c>
      <c r="AE488">
        <v>0</v>
      </c>
      <c r="AF488">
        <v>0</v>
      </c>
      <c r="AG488">
        <v>0</v>
      </c>
      <c r="AH488" t="s">
        <v>9</v>
      </c>
    </row>
    <row r="489" spans="1:34" x14ac:dyDescent="0.2">
      <c r="A489">
        <v>1974</v>
      </c>
      <c r="B489" t="s">
        <v>9</v>
      </c>
      <c r="C489" t="s">
        <v>215</v>
      </c>
      <c r="D489">
        <v>7</v>
      </c>
      <c r="E489">
        <v>6</v>
      </c>
      <c r="F489">
        <v>1</v>
      </c>
      <c r="W489">
        <v>0</v>
      </c>
      <c r="X489">
        <v>0.38095238095238093</v>
      </c>
      <c r="Y489">
        <v>18</v>
      </c>
      <c r="Z489">
        <v>0</v>
      </c>
      <c r="AA489">
        <v>0</v>
      </c>
      <c r="AB489">
        <v>0</v>
      </c>
      <c r="AC489">
        <v>0</v>
      </c>
      <c r="AD489">
        <v>0</v>
      </c>
      <c r="AE489">
        <v>0</v>
      </c>
      <c r="AF489">
        <v>0</v>
      </c>
      <c r="AG489">
        <v>0</v>
      </c>
      <c r="AH489" t="s">
        <v>9</v>
      </c>
    </row>
    <row r="490" spans="1:34" x14ac:dyDescent="0.2">
      <c r="A490">
        <v>1975</v>
      </c>
      <c r="B490" t="s">
        <v>9</v>
      </c>
      <c r="C490" t="s">
        <v>215</v>
      </c>
      <c r="D490">
        <v>6</v>
      </c>
      <c r="E490">
        <v>8</v>
      </c>
      <c r="W490">
        <v>0</v>
      </c>
      <c r="X490">
        <v>0.38571428571428573</v>
      </c>
      <c r="Y490">
        <v>18</v>
      </c>
      <c r="Z490">
        <v>0</v>
      </c>
      <c r="AA490">
        <v>0</v>
      </c>
      <c r="AB490">
        <v>0</v>
      </c>
      <c r="AC490">
        <v>0</v>
      </c>
      <c r="AD490">
        <v>0</v>
      </c>
      <c r="AE490">
        <v>0</v>
      </c>
      <c r="AF490">
        <v>0</v>
      </c>
      <c r="AG490">
        <v>0</v>
      </c>
      <c r="AH490" t="s">
        <v>9</v>
      </c>
    </row>
    <row r="491" spans="1:34" x14ac:dyDescent="0.2">
      <c r="A491">
        <v>1976</v>
      </c>
      <c r="B491" t="s">
        <v>9</v>
      </c>
      <c r="C491" t="s">
        <v>215</v>
      </c>
      <c r="D491">
        <v>9</v>
      </c>
      <c r="E491">
        <v>5</v>
      </c>
      <c r="W491">
        <v>0</v>
      </c>
      <c r="X491">
        <v>0.40909090909090912</v>
      </c>
      <c r="Y491">
        <v>18</v>
      </c>
      <c r="Z491">
        <v>0</v>
      </c>
      <c r="AA491">
        <v>0</v>
      </c>
      <c r="AB491">
        <v>0</v>
      </c>
      <c r="AC491">
        <v>0</v>
      </c>
      <c r="AD491">
        <v>0</v>
      </c>
      <c r="AE491">
        <v>0</v>
      </c>
      <c r="AF491">
        <v>0</v>
      </c>
      <c r="AG491">
        <v>0</v>
      </c>
      <c r="AH491" t="s">
        <v>9</v>
      </c>
    </row>
    <row r="492" spans="1:34" x14ac:dyDescent="0.2">
      <c r="A492">
        <v>1977</v>
      </c>
      <c r="B492" t="s">
        <v>9</v>
      </c>
      <c r="C492" t="s">
        <v>215</v>
      </c>
      <c r="D492">
        <v>12</v>
      </c>
      <c r="E492">
        <v>2</v>
      </c>
      <c r="G492">
        <v>1</v>
      </c>
      <c r="H492">
        <v>1</v>
      </c>
      <c r="I492">
        <v>2</v>
      </c>
      <c r="J492">
        <v>1</v>
      </c>
      <c r="K492">
        <v>1</v>
      </c>
      <c r="L492">
        <v>1</v>
      </c>
      <c r="M492">
        <v>1</v>
      </c>
      <c r="O492">
        <v>4</v>
      </c>
      <c r="V492">
        <v>1</v>
      </c>
      <c r="W492">
        <v>17</v>
      </c>
      <c r="X492">
        <v>0.44642857142857145</v>
      </c>
      <c r="Y492">
        <v>16</v>
      </c>
      <c r="Z492">
        <v>0</v>
      </c>
      <c r="AA492">
        <v>0.26315789473684209</v>
      </c>
      <c r="AB492">
        <v>0</v>
      </c>
      <c r="AC492">
        <v>8.3333333333333329E-2</v>
      </c>
      <c r="AD492">
        <v>0</v>
      </c>
      <c r="AE492">
        <v>0</v>
      </c>
      <c r="AF492">
        <v>4</v>
      </c>
      <c r="AG492">
        <v>17</v>
      </c>
      <c r="AH492" t="s">
        <v>9</v>
      </c>
    </row>
    <row r="493" spans="1:34" x14ac:dyDescent="0.2">
      <c r="A493">
        <v>1978</v>
      </c>
      <c r="B493" t="s">
        <v>9</v>
      </c>
      <c r="C493" t="s">
        <v>215</v>
      </c>
      <c r="D493">
        <v>10</v>
      </c>
      <c r="E493">
        <v>6</v>
      </c>
      <c r="G493">
        <v>1</v>
      </c>
      <c r="H493">
        <v>1</v>
      </c>
      <c r="I493">
        <v>0</v>
      </c>
      <c r="J493">
        <v>1</v>
      </c>
      <c r="K493">
        <v>1</v>
      </c>
      <c r="O493">
        <v>2</v>
      </c>
      <c r="R493">
        <v>1</v>
      </c>
      <c r="W493">
        <v>5</v>
      </c>
      <c r="X493">
        <v>0.46195652173913043</v>
      </c>
      <c r="Y493">
        <v>16</v>
      </c>
      <c r="Z493">
        <v>0</v>
      </c>
      <c r="AA493">
        <v>0.36363636363636365</v>
      </c>
      <c r="AB493">
        <v>0</v>
      </c>
      <c r="AC493">
        <v>0.15384615384615385</v>
      </c>
      <c r="AD493">
        <v>0</v>
      </c>
      <c r="AE493">
        <v>0</v>
      </c>
      <c r="AF493">
        <v>3</v>
      </c>
      <c r="AG493">
        <v>22</v>
      </c>
      <c r="AH493" t="s">
        <v>9</v>
      </c>
    </row>
    <row r="494" spans="1:34" x14ac:dyDescent="0.2">
      <c r="A494">
        <v>1979</v>
      </c>
      <c r="B494" t="s">
        <v>9</v>
      </c>
      <c r="C494" t="s">
        <v>215</v>
      </c>
      <c r="D494">
        <v>10</v>
      </c>
      <c r="E494">
        <v>6</v>
      </c>
      <c r="G494">
        <v>1</v>
      </c>
      <c r="I494">
        <v>0</v>
      </c>
      <c r="J494">
        <v>1</v>
      </c>
      <c r="O494">
        <v>1</v>
      </c>
      <c r="W494">
        <v>1</v>
      </c>
      <c r="X494">
        <v>0.47499999999999998</v>
      </c>
      <c r="Y494">
        <v>13</v>
      </c>
      <c r="Z494">
        <v>0</v>
      </c>
      <c r="AA494">
        <v>0.41666666666666669</v>
      </c>
      <c r="AB494">
        <v>0</v>
      </c>
      <c r="AC494">
        <v>0.21428571428571427</v>
      </c>
      <c r="AD494">
        <v>1</v>
      </c>
      <c r="AE494">
        <v>0</v>
      </c>
      <c r="AF494">
        <v>2.3333333333333335</v>
      </c>
      <c r="AG494">
        <v>23</v>
      </c>
      <c r="AH494" t="s">
        <v>9</v>
      </c>
    </row>
    <row r="495" spans="1:34" x14ac:dyDescent="0.2">
      <c r="A495">
        <v>1980</v>
      </c>
      <c r="B495" t="s">
        <v>9</v>
      </c>
      <c r="C495" t="s">
        <v>215</v>
      </c>
      <c r="D495">
        <v>8</v>
      </c>
      <c r="E495">
        <v>8</v>
      </c>
      <c r="W495">
        <v>0</v>
      </c>
      <c r="X495">
        <v>0.47685185185185186</v>
      </c>
      <c r="Y495">
        <v>13</v>
      </c>
      <c r="Z495">
        <v>0</v>
      </c>
      <c r="AA495">
        <v>0.4</v>
      </c>
      <c r="AB495">
        <v>0</v>
      </c>
      <c r="AC495">
        <v>0.2</v>
      </c>
      <c r="AD495">
        <v>1</v>
      </c>
      <c r="AE495">
        <v>0</v>
      </c>
      <c r="AF495">
        <v>2.3333333333333335</v>
      </c>
      <c r="AG495">
        <v>23</v>
      </c>
      <c r="AH495" t="s">
        <v>9</v>
      </c>
    </row>
    <row r="496" spans="1:34" x14ac:dyDescent="0.2">
      <c r="A496">
        <v>1981</v>
      </c>
      <c r="B496" t="s">
        <v>9</v>
      </c>
      <c r="C496" t="s">
        <v>215</v>
      </c>
      <c r="D496">
        <v>10</v>
      </c>
      <c r="E496">
        <v>6</v>
      </c>
      <c r="W496">
        <v>0</v>
      </c>
      <c r="X496">
        <v>0.48706896551724138</v>
      </c>
      <c r="Y496">
        <v>13</v>
      </c>
      <c r="Z496">
        <v>0</v>
      </c>
      <c r="AA496">
        <v>0.38461538461538464</v>
      </c>
      <c r="AB496">
        <v>0</v>
      </c>
      <c r="AC496">
        <v>0.1875</v>
      </c>
      <c r="AD496">
        <v>0</v>
      </c>
      <c r="AE496">
        <v>0</v>
      </c>
      <c r="AF496">
        <v>2.3333333333333335</v>
      </c>
      <c r="AG496">
        <v>23</v>
      </c>
      <c r="AH496" t="s">
        <v>9</v>
      </c>
    </row>
    <row r="497" spans="1:34" x14ac:dyDescent="0.2">
      <c r="A497">
        <v>1982</v>
      </c>
      <c r="B497" t="s">
        <v>9</v>
      </c>
      <c r="C497" t="s">
        <v>215</v>
      </c>
      <c r="D497">
        <v>2</v>
      </c>
      <c r="E497">
        <v>7</v>
      </c>
      <c r="W497">
        <v>0</v>
      </c>
      <c r="X497">
        <v>0.47717842323651455</v>
      </c>
      <c r="Y497">
        <v>14</v>
      </c>
      <c r="Z497">
        <v>0</v>
      </c>
      <c r="AA497">
        <v>0.37037037037037035</v>
      </c>
      <c r="AB497">
        <v>0</v>
      </c>
      <c r="AC497">
        <v>0.17647058823529413</v>
      </c>
      <c r="AD497">
        <v>0</v>
      </c>
      <c r="AE497">
        <v>0</v>
      </c>
      <c r="AF497">
        <v>2.3333333333333335</v>
      </c>
      <c r="AG497">
        <v>23</v>
      </c>
      <c r="AH497" t="s">
        <v>9</v>
      </c>
    </row>
    <row r="498" spans="1:34" x14ac:dyDescent="0.2">
      <c r="A498">
        <v>1983</v>
      </c>
      <c r="B498" t="s">
        <v>9</v>
      </c>
      <c r="C498" t="s">
        <v>215</v>
      </c>
      <c r="D498">
        <v>9</v>
      </c>
      <c r="E498">
        <v>7</v>
      </c>
      <c r="G498">
        <v>1</v>
      </c>
      <c r="I498">
        <v>0</v>
      </c>
      <c r="J498">
        <v>1</v>
      </c>
      <c r="O498">
        <v>1</v>
      </c>
      <c r="W498">
        <v>1</v>
      </c>
      <c r="X498">
        <v>0.48249027237354086</v>
      </c>
      <c r="Y498">
        <v>14</v>
      </c>
      <c r="Z498">
        <v>0</v>
      </c>
      <c r="AA498">
        <v>0.41379310344827586</v>
      </c>
      <c r="AB498">
        <v>0</v>
      </c>
      <c r="AC498">
        <v>0.22222222222222221</v>
      </c>
      <c r="AD498">
        <v>1</v>
      </c>
      <c r="AE498">
        <v>0</v>
      </c>
      <c r="AF498">
        <v>2</v>
      </c>
      <c r="AG498">
        <v>24</v>
      </c>
      <c r="AH498" t="s">
        <v>9</v>
      </c>
    </row>
    <row r="499" spans="1:34" x14ac:dyDescent="0.2">
      <c r="A499">
        <v>1984</v>
      </c>
      <c r="B499" t="s">
        <v>9</v>
      </c>
      <c r="C499" t="s">
        <v>215</v>
      </c>
      <c r="D499">
        <v>13</v>
      </c>
      <c r="E499">
        <v>3</v>
      </c>
      <c r="G499">
        <v>1</v>
      </c>
      <c r="H499">
        <v>1</v>
      </c>
      <c r="I499">
        <v>0</v>
      </c>
      <c r="J499">
        <v>1</v>
      </c>
      <c r="K499">
        <v>1</v>
      </c>
      <c r="O499">
        <v>2</v>
      </c>
      <c r="W499">
        <v>4</v>
      </c>
      <c r="X499">
        <v>0.50183150183150182</v>
      </c>
      <c r="Y499">
        <v>10</v>
      </c>
      <c r="Z499">
        <v>0</v>
      </c>
      <c r="AA499">
        <v>0.46875</v>
      </c>
      <c r="AB499">
        <v>0</v>
      </c>
      <c r="AC499">
        <v>0.26315789473684209</v>
      </c>
      <c r="AD499">
        <v>3</v>
      </c>
      <c r="AE499">
        <v>0</v>
      </c>
      <c r="AF499">
        <v>2</v>
      </c>
      <c r="AG499">
        <v>28</v>
      </c>
      <c r="AH499" t="s">
        <v>9</v>
      </c>
    </row>
    <row r="500" spans="1:34" x14ac:dyDescent="0.2">
      <c r="A500">
        <v>1985</v>
      </c>
      <c r="B500" t="s">
        <v>9</v>
      </c>
      <c r="C500" t="s">
        <v>215</v>
      </c>
      <c r="D500">
        <v>11</v>
      </c>
      <c r="E500">
        <v>5</v>
      </c>
      <c r="W500">
        <v>0</v>
      </c>
      <c r="X500">
        <v>0.51211072664359858</v>
      </c>
      <c r="Y500">
        <v>9</v>
      </c>
      <c r="Z500">
        <v>0</v>
      </c>
      <c r="AA500">
        <v>0.45454545454545453</v>
      </c>
      <c r="AB500">
        <v>0</v>
      </c>
      <c r="AC500">
        <v>0.25</v>
      </c>
      <c r="AD500">
        <v>3</v>
      </c>
      <c r="AE500">
        <v>0</v>
      </c>
      <c r="AF500">
        <v>2</v>
      </c>
      <c r="AG500">
        <v>28</v>
      </c>
      <c r="AH500" t="s">
        <v>9</v>
      </c>
    </row>
    <row r="501" spans="1:34" x14ac:dyDescent="0.2">
      <c r="A501">
        <v>1986</v>
      </c>
      <c r="B501" t="s">
        <v>9</v>
      </c>
      <c r="C501" t="s">
        <v>215</v>
      </c>
      <c r="D501">
        <v>11</v>
      </c>
      <c r="E501">
        <v>5</v>
      </c>
      <c r="G501">
        <v>1</v>
      </c>
      <c r="H501">
        <v>1</v>
      </c>
      <c r="I501">
        <v>2</v>
      </c>
      <c r="J501">
        <v>1</v>
      </c>
      <c r="K501">
        <v>1</v>
      </c>
      <c r="L501">
        <v>1</v>
      </c>
      <c r="M501">
        <v>1</v>
      </c>
      <c r="O501">
        <v>4</v>
      </c>
      <c r="W501">
        <v>17</v>
      </c>
      <c r="X501">
        <v>0.52131147540983602</v>
      </c>
      <c r="Y501">
        <v>9</v>
      </c>
      <c r="Z501">
        <v>0</v>
      </c>
      <c r="AA501">
        <v>0.55555555555555558</v>
      </c>
      <c r="AB501">
        <v>3</v>
      </c>
      <c r="AC501">
        <v>0.2857142857142857</v>
      </c>
      <c r="AD501">
        <v>3</v>
      </c>
      <c r="AE501">
        <v>0</v>
      </c>
      <c r="AF501">
        <v>2.3333333333333335</v>
      </c>
      <c r="AG501">
        <v>45</v>
      </c>
      <c r="AH501" t="s">
        <v>9</v>
      </c>
    </row>
    <row r="502" spans="1:34" x14ac:dyDescent="0.2">
      <c r="A502">
        <v>1987</v>
      </c>
      <c r="B502" t="s">
        <v>9</v>
      </c>
      <c r="C502" t="s">
        <v>215</v>
      </c>
      <c r="D502">
        <v>10</v>
      </c>
      <c r="E502">
        <v>4</v>
      </c>
      <c r="F502">
        <v>1</v>
      </c>
      <c r="G502">
        <v>1</v>
      </c>
      <c r="H502">
        <v>1</v>
      </c>
      <c r="I502">
        <v>2</v>
      </c>
      <c r="J502">
        <v>1</v>
      </c>
      <c r="K502">
        <v>1</v>
      </c>
      <c r="L502">
        <v>1</v>
      </c>
      <c r="M502">
        <v>1</v>
      </c>
      <c r="O502">
        <v>4</v>
      </c>
      <c r="P502">
        <v>1</v>
      </c>
      <c r="W502">
        <v>20</v>
      </c>
      <c r="X502">
        <v>0.52968749999999998</v>
      </c>
      <c r="Y502">
        <v>9</v>
      </c>
      <c r="Z502">
        <v>0</v>
      </c>
      <c r="AA502">
        <v>0.625</v>
      </c>
      <c r="AB502">
        <v>4</v>
      </c>
      <c r="AC502">
        <v>0.31818181818181818</v>
      </c>
      <c r="AD502">
        <v>3</v>
      </c>
      <c r="AE502">
        <v>0</v>
      </c>
      <c r="AF502">
        <v>2.5714285714285716</v>
      </c>
      <c r="AG502">
        <v>65</v>
      </c>
      <c r="AH502" t="s">
        <v>9</v>
      </c>
    </row>
    <row r="503" spans="1:34" x14ac:dyDescent="0.2">
      <c r="A503">
        <v>1988</v>
      </c>
      <c r="B503" t="s">
        <v>9</v>
      </c>
      <c r="C503" t="s">
        <v>215</v>
      </c>
      <c r="D503">
        <v>8</v>
      </c>
      <c r="E503">
        <v>8</v>
      </c>
      <c r="W503">
        <v>0</v>
      </c>
      <c r="X503">
        <v>0.52827380952380953</v>
      </c>
      <c r="Y503">
        <v>10</v>
      </c>
      <c r="Z503">
        <v>0</v>
      </c>
      <c r="AA503">
        <v>0.6097560975609756</v>
      </c>
      <c r="AB503">
        <v>4</v>
      </c>
      <c r="AC503">
        <v>0.30434782608695654</v>
      </c>
      <c r="AD503">
        <v>3</v>
      </c>
      <c r="AE503">
        <v>0</v>
      </c>
      <c r="AF503">
        <v>2.5714285714285716</v>
      </c>
      <c r="AG503">
        <v>65</v>
      </c>
      <c r="AH503" t="s">
        <v>9</v>
      </c>
    </row>
    <row r="504" spans="1:34" x14ac:dyDescent="0.2">
      <c r="A504">
        <v>1989</v>
      </c>
      <c r="B504" t="s">
        <v>9</v>
      </c>
      <c r="C504" t="s">
        <v>215</v>
      </c>
      <c r="D504">
        <v>11</v>
      </c>
      <c r="E504">
        <v>5</v>
      </c>
      <c r="G504">
        <v>1</v>
      </c>
      <c r="H504">
        <v>1</v>
      </c>
      <c r="I504">
        <v>2</v>
      </c>
      <c r="J504">
        <v>1</v>
      </c>
      <c r="K504">
        <v>1</v>
      </c>
      <c r="L504">
        <v>1</v>
      </c>
      <c r="M504">
        <v>1</v>
      </c>
      <c r="O504">
        <v>4</v>
      </c>
      <c r="W504">
        <v>17</v>
      </c>
      <c r="X504">
        <v>0.53551136363636365</v>
      </c>
      <c r="Y504">
        <v>10</v>
      </c>
      <c r="Z504">
        <v>0</v>
      </c>
      <c r="AA504">
        <v>0.68181818181818177</v>
      </c>
      <c r="AB504">
        <v>4</v>
      </c>
      <c r="AC504">
        <v>0.33333333333333331</v>
      </c>
      <c r="AD504">
        <v>3</v>
      </c>
      <c r="AE504">
        <v>0</v>
      </c>
      <c r="AF504">
        <v>2.75</v>
      </c>
      <c r="AG504">
        <v>82</v>
      </c>
      <c r="AH504" t="s">
        <v>9</v>
      </c>
    </row>
    <row r="505" spans="1:34" x14ac:dyDescent="0.2">
      <c r="A505">
        <v>1990</v>
      </c>
      <c r="B505" t="s">
        <v>9</v>
      </c>
      <c r="C505" t="s">
        <v>215</v>
      </c>
      <c r="D505">
        <v>5</v>
      </c>
      <c r="E505">
        <v>11</v>
      </c>
      <c r="W505">
        <v>0</v>
      </c>
      <c r="X505">
        <v>0.52581521739130432</v>
      </c>
      <c r="Y505">
        <v>10</v>
      </c>
      <c r="Z505">
        <v>0</v>
      </c>
      <c r="AA505">
        <v>0.66666666666666663</v>
      </c>
      <c r="AB505">
        <v>4</v>
      </c>
      <c r="AC505">
        <v>0.32</v>
      </c>
      <c r="AD505">
        <v>3</v>
      </c>
      <c r="AE505">
        <v>0</v>
      </c>
      <c r="AF505">
        <v>2.75</v>
      </c>
      <c r="AG505">
        <v>82</v>
      </c>
      <c r="AH505" t="s">
        <v>9</v>
      </c>
    </row>
    <row r="506" spans="1:34" x14ac:dyDescent="0.2">
      <c r="A506">
        <v>1991</v>
      </c>
      <c r="B506" t="s">
        <v>9</v>
      </c>
      <c r="C506" t="s">
        <v>215</v>
      </c>
      <c r="D506">
        <v>12</v>
      </c>
      <c r="E506">
        <v>4</v>
      </c>
      <c r="G506">
        <v>1</v>
      </c>
      <c r="H506">
        <v>1</v>
      </c>
      <c r="I506">
        <v>1</v>
      </c>
      <c r="J506">
        <v>1</v>
      </c>
      <c r="K506">
        <v>1</v>
      </c>
      <c r="L506">
        <v>1</v>
      </c>
      <c r="O506">
        <v>3</v>
      </c>
      <c r="T506">
        <v>1</v>
      </c>
      <c r="W506">
        <v>8</v>
      </c>
      <c r="X506">
        <v>0.53515625</v>
      </c>
      <c r="Y506">
        <v>10</v>
      </c>
      <c r="Z506">
        <v>0</v>
      </c>
      <c r="AA506">
        <v>0.70833333333333337</v>
      </c>
      <c r="AB506">
        <v>4</v>
      </c>
      <c r="AC506">
        <v>0.34615384615384615</v>
      </c>
      <c r="AD506">
        <v>3</v>
      </c>
      <c r="AE506">
        <v>0</v>
      </c>
      <c r="AF506">
        <v>2.7777777777777777</v>
      </c>
      <c r="AG506">
        <v>90</v>
      </c>
      <c r="AH506" t="s">
        <v>9</v>
      </c>
    </row>
    <row r="507" spans="1:34" x14ac:dyDescent="0.2">
      <c r="A507">
        <v>1992</v>
      </c>
      <c r="B507" t="s">
        <v>9</v>
      </c>
      <c r="C507" t="s">
        <v>215</v>
      </c>
      <c r="D507">
        <v>8</v>
      </c>
      <c r="E507">
        <v>8</v>
      </c>
      <c r="W507">
        <v>0</v>
      </c>
      <c r="X507">
        <v>0.53374999999999995</v>
      </c>
      <c r="Y507">
        <v>9</v>
      </c>
      <c r="Z507">
        <v>0</v>
      </c>
      <c r="AA507">
        <v>0.69387755102040816</v>
      </c>
      <c r="AB507">
        <v>4</v>
      </c>
      <c r="AC507">
        <v>0.33333333333333331</v>
      </c>
      <c r="AD507">
        <v>3</v>
      </c>
      <c r="AE507">
        <v>0</v>
      </c>
      <c r="AF507">
        <v>2.7777777777777777</v>
      </c>
      <c r="AG507">
        <v>90</v>
      </c>
      <c r="AH507" t="s">
        <v>9</v>
      </c>
    </row>
    <row r="508" spans="1:34" x14ac:dyDescent="0.2">
      <c r="A508">
        <v>1993</v>
      </c>
      <c r="B508" t="s">
        <v>9</v>
      </c>
      <c r="C508" t="s">
        <v>215</v>
      </c>
      <c r="D508">
        <v>9</v>
      </c>
      <c r="E508">
        <v>7</v>
      </c>
      <c r="G508">
        <v>1</v>
      </c>
      <c r="I508">
        <v>0</v>
      </c>
      <c r="J508">
        <v>1</v>
      </c>
      <c r="O508">
        <v>1</v>
      </c>
      <c r="W508">
        <v>1</v>
      </c>
      <c r="X508">
        <v>0.53485576923076927</v>
      </c>
      <c r="Y508">
        <v>9</v>
      </c>
      <c r="Z508">
        <v>0</v>
      </c>
      <c r="AA508">
        <v>0.70588235294117652</v>
      </c>
      <c r="AB508">
        <v>4</v>
      </c>
      <c r="AC508">
        <v>0.35714285714285715</v>
      </c>
      <c r="AD508">
        <v>7</v>
      </c>
      <c r="AE508">
        <v>0</v>
      </c>
      <c r="AF508">
        <v>2.6</v>
      </c>
      <c r="AG508">
        <v>91</v>
      </c>
      <c r="AH508" t="s">
        <v>9</v>
      </c>
    </row>
    <row r="509" spans="1:34" x14ac:dyDescent="0.2">
      <c r="A509">
        <v>1994</v>
      </c>
      <c r="B509" t="s">
        <v>9</v>
      </c>
      <c r="C509" t="s">
        <v>215</v>
      </c>
      <c r="D509">
        <v>7</v>
      </c>
      <c r="E509">
        <v>9</v>
      </c>
      <c r="W509">
        <v>0</v>
      </c>
      <c r="X509">
        <v>0.53125</v>
      </c>
      <c r="Y509">
        <v>10</v>
      </c>
      <c r="Z509">
        <v>0</v>
      </c>
      <c r="AA509">
        <v>0.69230769230769229</v>
      </c>
      <c r="AB509">
        <v>4</v>
      </c>
      <c r="AC509">
        <v>0.34482758620689657</v>
      </c>
      <c r="AD509">
        <v>3</v>
      </c>
      <c r="AE509">
        <v>0</v>
      </c>
      <c r="AF509">
        <v>2.6</v>
      </c>
      <c r="AG509">
        <v>91</v>
      </c>
      <c r="AH509" t="s">
        <v>9</v>
      </c>
    </row>
    <row r="510" spans="1:34" x14ac:dyDescent="0.2">
      <c r="A510">
        <v>1995</v>
      </c>
      <c r="B510" t="s">
        <v>9</v>
      </c>
      <c r="C510" t="s">
        <v>215</v>
      </c>
      <c r="D510">
        <v>8</v>
      </c>
      <c r="E510">
        <v>8</v>
      </c>
      <c r="W510">
        <v>0</v>
      </c>
      <c r="X510">
        <v>0.5301339285714286</v>
      </c>
      <c r="Y510">
        <v>9</v>
      </c>
      <c r="Z510">
        <v>0</v>
      </c>
      <c r="AA510">
        <v>0.67924528301886788</v>
      </c>
      <c r="AB510">
        <v>4</v>
      </c>
      <c r="AC510">
        <v>0.33333333333333331</v>
      </c>
      <c r="AD510">
        <v>3</v>
      </c>
      <c r="AE510">
        <v>0</v>
      </c>
      <c r="AF510">
        <v>2.6</v>
      </c>
      <c r="AG510">
        <v>91</v>
      </c>
      <c r="AH510" t="s">
        <v>9</v>
      </c>
    </row>
    <row r="511" spans="1:34" x14ac:dyDescent="0.2">
      <c r="A511">
        <v>1996</v>
      </c>
      <c r="B511" t="s">
        <v>9</v>
      </c>
      <c r="C511" t="s">
        <v>215</v>
      </c>
      <c r="D511">
        <v>13</v>
      </c>
      <c r="E511">
        <v>3</v>
      </c>
      <c r="G511">
        <v>1</v>
      </c>
      <c r="H511">
        <v>1</v>
      </c>
      <c r="I511">
        <v>0</v>
      </c>
      <c r="J511">
        <v>1</v>
      </c>
      <c r="K511">
        <v>1</v>
      </c>
      <c r="O511">
        <v>2</v>
      </c>
      <c r="Q511">
        <v>1</v>
      </c>
      <c r="W511">
        <v>5</v>
      </c>
      <c r="X511">
        <v>0.53987068965517238</v>
      </c>
      <c r="Y511">
        <v>10</v>
      </c>
      <c r="Z511">
        <v>0</v>
      </c>
      <c r="AA511">
        <v>0.6964285714285714</v>
      </c>
      <c r="AB511">
        <v>4</v>
      </c>
      <c r="AC511">
        <v>0.35483870967741937</v>
      </c>
      <c r="AD511">
        <v>7</v>
      </c>
      <c r="AE511">
        <v>0</v>
      </c>
      <c r="AF511">
        <v>2.5454545454545454</v>
      </c>
      <c r="AG511">
        <v>96</v>
      </c>
      <c r="AH511" t="s">
        <v>9</v>
      </c>
    </row>
    <row r="512" spans="1:34" x14ac:dyDescent="0.2">
      <c r="A512">
        <v>1997</v>
      </c>
      <c r="B512" t="s">
        <v>9</v>
      </c>
      <c r="C512" t="s">
        <v>215</v>
      </c>
      <c r="D512">
        <v>12</v>
      </c>
      <c r="E512">
        <v>4</v>
      </c>
      <c r="G512">
        <v>1</v>
      </c>
      <c r="I512">
        <v>4</v>
      </c>
      <c r="J512">
        <v>0</v>
      </c>
      <c r="K512">
        <v>1</v>
      </c>
      <c r="L512">
        <v>1</v>
      </c>
      <c r="M512">
        <v>1</v>
      </c>
      <c r="N512">
        <v>1</v>
      </c>
      <c r="O512">
        <v>4</v>
      </c>
      <c r="W512">
        <v>39</v>
      </c>
      <c r="X512">
        <v>0.546875</v>
      </c>
      <c r="Y512">
        <v>9</v>
      </c>
      <c r="Z512">
        <v>0</v>
      </c>
      <c r="AA512">
        <v>0.75862068965517238</v>
      </c>
      <c r="AB512">
        <v>6</v>
      </c>
      <c r="AC512">
        <v>0.375</v>
      </c>
      <c r="AD512">
        <v>7</v>
      </c>
      <c r="AE512">
        <v>0</v>
      </c>
      <c r="AF512">
        <v>2.6666666666666665</v>
      </c>
      <c r="AG512">
        <v>135</v>
      </c>
      <c r="AH512" t="s">
        <v>9</v>
      </c>
    </row>
    <row r="513" spans="1:34" x14ac:dyDescent="0.2">
      <c r="A513">
        <v>1998</v>
      </c>
      <c r="B513" t="s">
        <v>9</v>
      </c>
      <c r="C513" t="s">
        <v>215</v>
      </c>
      <c r="D513">
        <v>14</v>
      </c>
      <c r="E513">
        <v>2</v>
      </c>
      <c r="G513">
        <v>1</v>
      </c>
      <c r="H513">
        <v>1</v>
      </c>
      <c r="I513">
        <v>3</v>
      </c>
      <c r="J513">
        <v>0</v>
      </c>
      <c r="K513">
        <v>1</v>
      </c>
      <c r="L513">
        <v>1</v>
      </c>
      <c r="M513">
        <v>1</v>
      </c>
      <c r="N513">
        <v>1</v>
      </c>
      <c r="O513">
        <v>4</v>
      </c>
      <c r="P513">
        <v>1</v>
      </c>
      <c r="Q513">
        <v>1</v>
      </c>
      <c r="W513">
        <v>44</v>
      </c>
      <c r="X513">
        <v>0.55745967741935487</v>
      </c>
      <c r="Y513">
        <v>8</v>
      </c>
      <c r="Z513">
        <v>0</v>
      </c>
      <c r="AA513">
        <v>0.80327868852459017</v>
      </c>
      <c r="AB513">
        <v>6</v>
      </c>
      <c r="AC513">
        <v>0.39393939393939392</v>
      </c>
      <c r="AD513">
        <v>7</v>
      </c>
      <c r="AE513">
        <v>0</v>
      </c>
      <c r="AF513">
        <v>2.7692307692307692</v>
      </c>
      <c r="AG513">
        <v>179</v>
      </c>
      <c r="AH513" t="s">
        <v>9</v>
      </c>
    </row>
    <row r="514" spans="1:34" x14ac:dyDescent="0.2">
      <c r="A514">
        <v>1999</v>
      </c>
      <c r="B514" t="s">
        <v>9</v>
      </c>
      <c r="C514" t="s">
        <v>215</v>
      </c>
      <c r="D514">
        <v>6</v>
      </c>
      <c r="E514">
        <v>10</v>
      </c>
      <c r="W514">
        <v>0</v>
      </c>
      <c r="X514">
        <v>0.5517578125</v>
      </c>
      <c r="Y514">
        <v>10</v>
      </c>
      <c r="Z514">
        <v>0</v>
      </c>
      <c r="AA514">
        <v>0.79032258064516125</v>
      </c>
      <c r="AB514">
        <v>6</v>
      </c>
      <c r="AC514">
        <v>0.38235294117647056</v>
      </c>
      <c r="AD514">
        <v>7</v>
      </c>
      <c r="AE514">
        <v>0</v>
      </c>
      <c r="AF514">
        <v>2.7692307692307692</v>
      </c>
      <c r="AG514">
        <v>179</v>
      </c>
      <c r="AH514" t="s">
        <v>9</v>
      </c>
    </row>
    <row r="515" spans="1:34" x14ac:dyDescent="0.2">
      <c r="A515">
        <v>2000</v>
      </c>
      <c r="B515" t="s">
        <v>9</v>
      </c>
      <c r="C515" t="s">
        <v>215</v>
      </c>
      <c r="D515">
        <v>11</v>
      </c>
      <c r="E515">
        <v>5</v>
      </c>
      <c r="G515">
        <v>1</v>
      </c>
      <c r="I515">
        <v>0</v>
      </c>
      <c r="J515">
        <v>1</v>
      </c>
      <c r="O515">
        <v>1</v>
      </c>
      <c r="S515">
        <v>1</v>
      </c>
      <c r="W515">
        <v>1</v>
      </c>
      <c r="X515">
        <v>0.55587121212121215</v>
      </c>
      <c r="Y515">
        <v>9</v>
      </c>
      <c r="Z515">
        <v>0</v>
      </c>
      <c r="AA515">
        <v>0.796875</v>
      </c>
      <c r="AB515">
        <v>6</v>
      </c>
      <c r="AC515">
        <v>0.4</v>
      </c>
      <c r="AD515">
        <v>10</v>
      </c>
      <c r="AE515">
        <v>0</v>
      </c>
      <c r="AF515">
        <v>2.6428571428571428</v>
      </c>
      <c r="AG515">
        <v>180</v>
      </c>
      <c r="AH515" t="s">
        <v>9</v>
      </c>
    </row>
    <row r="516" spans="1:34" x14ac:dyDescent="0.2">
      <c r="A516">
        <v>2001</v>
      </c>
      <c r="B516" t="s">
        <v>9</v>
      </c>
      <c r="C516" t="s">
        <v>215</v>
      </c>
      <c r="D516">
        <v>8</v>
      </c>
      <c r="E516">
        <v>8</v>
      </c>
      <c r="W516">
        <v>0</v>
      </c>
      <c r="X516">
        <v>0.55422794117647056</v>
      </c>
      <c r="Y516">
        <v>9</v>
      </c>
      <c r="Z516">
        <v>0</v>
      </c>
      <c r="AA516">
        <v>0.7846153846153846</v>
      </c>
      <c r="AB516">
        <v>6</v>
      </c>
      <c r="AC516">
        <v>0.3888888888888889</v>
      </c>
      <c r="AD516">
        <v>7</v>
      </c>
      <c r="AE516">
        <v>0</v>
      </c>
      <c r="AF516">
        <v>2.6428571428571428</v>
      </c>
      <c r="AG516">
        <v>180</v>
      </c>
      <c r="AH516" t="s">
        <v>9</v>
      </c>
    </row>
    <row r="517" spans="1:34" x14ac:dyDescent="0.2">
      <c r="A517">
        <v>2002</v>
      </c>
      <c r="B517" t="s">
        <v>9</v>
      </c>
      <c r="C517" t="s">
        <v>215</v>
      </c>
      <c r="D517">
        <v>9</v>
      </c>
      <c r="E517">
        <v>7</v>
      </c>
      <c r="S517">
        <v>1</v>
      </c>
      <c r="W517">
        <v>0</v>
      </c>
      <c r="X517">
        <v>0.55446428571428574</v>
      </c>
      <c r="Y517">
        <v>9</v>
      </c>
      <c r="Z517">
        <v>0</v>
      </c>
      <c r="AA517">
        <v>0.77272727272727271</v>
      </c>
      <c r="AB517">
        <v>6</v>
      </c>
      <c r="AC517">
        <v>0.3783783783783784</v>
      </c>
      <c r="AD517">
        <v>7</v>
      </c>
      <c r="AE517">
        <v>0</v>
      </c>
      <c r="AF517">
        <v>2.6428571428571428</v>
      </c>
      <c r="AG517">
        <v>180</v>
      </c>
      <c r="AH517" t="s">
        <v>9</v>
      </c>
    </row>
    <row r="518" spans="1:34" x14ac:dyDescent="0.2">
      <c r="A518">
        <v>2003</v>
      </c>
      <c r="B518" t="s">
        <v>9</v>
      </c>
      <c r="C518" t="s">
        <v>215</v>
      </c>
      <c r="D518">
        <v>10</v>
      </c>
      <c r="E518">
        <v>6</v>
      </c>
      <c r="G518">
        <v>1</v>
      </c>
      <c r="I518">
        <v>0</v>
      </c>
      <c r="J518">
        <v>1</v>
      </c>
      <c r="O518">
        <v>1</v>
      </c>
      <c r="W518">
        <v>1</v>
      </c>
      <c r="X518">
        <v>0.55642361111111116</v>
      </c>
      <c r="Y518">
        <v>9</v>
      </c>
      <c r="Z518">
        <v>0</v>
      </c>
      <c r="AA518">
        <v>0.77941176470588236</v>
      </c>
      <c r="AB518">
        <v>6</v>
      </c>
      <c r="AC518">
        <v>0.39473684210526316</v>
      </c>
      <c r="AD518">
        <v>7</v>
      </c>
      <c r="AE518">
        <v>0</v>
      </c>
      <c r="AF518">
        <v>2.5333333333333332</v>
      </c>
      <c r="AG518">
        <v>181</v>
      </c>
      <c r="AH518" t="s">
        <v>9</v>
      </c>
    </row>
    <row r="519" spans="1:34" x14ac:dyDescent="0.2">
      <c r="A519">
        <v>2004</v>
      </c>
      <c r="B519" t="s">
        <v>9</v>
      </c>
      <c r="C519" t="s">
        <v>215</v>
      </c>
      <c r="D519">
        <v>10</v>
      </c>
      <c r="E519">
        <v>6</v>
      </c>
      <c r="G519">
        <v>1</v>
      </c>
      <c r="I519">
        <v>0</v>
      </c>
      <c r="J519">
        <v>1</v>
      </c>
      <c r="O519">
        <v>1</v>
      </c>
      <c r="W519">
        <v>1</v>
      </c>
      <c r="X519">
        <v>0.55827702702702697</v>
      </c>
      <c r="Y519">
        <v>8</v>
      </c>
      <c r="Z519">
        <v>0</v>
      </c>
      <c r="AA519">
        <v>0.7857142857142857</v>
      </c>
      <c r="AB519">
        <v>6</v>
      </c>
      <c r="AC519">
        <v>0.41025641025641024</v>
      </c>
      <c r="AD519">
        <v>10</v>
      </c>
      <c r="AE519">
        <v>0</v>
      </c>
      <c r="AF519">
        <v>2.4375</v>
      </c>
      <c r="AG519">
        <v>182</v>
      </c>
      <c r="AH519" t="s">
        <v>9</v>
      </c>
    </row>
    <row r="520" spans="1:34" x14ac:dyDescent="0.2">
      <c r="A520">
        <v>2005</v>
      </c>
      <c r="B520" t="s">
        <v>9</v>
      </c>
      <c r="C520" t="s">
        <v>215</v>
      </c>
      <c r="D520">
        <v>13</v>
      </c>
      <c r="E520">
        <v>3</v>
      </c>
      <c r="G520">
        <v>1</v>
      </c>
      <c r="H520">
        <v>1</v>
      </c>
      <c r="I520">
        <v>1</v>
      </c>
      <c r="J520">
        <v>1</v>
      </c>
      <c r="K520">
        <v>1</v>
      </c>
      <c r="L520">
        <v>1</v>
      </c>
      <c r="O520">
        <v>3</v>
      </c>
      <c r="W520">
        <v>8</v>
      </c>
      <c r="X520">
        <v>0.56496710526315785</v>
      </c>
      <c r="Y520">
        <v>7</v>
      </c>
      <c r="Z520">
        <v>0</v>
      </c>
      <c r="AA520">
        <v>0.80821917808219179</v>
      </c>
      <c r="AB520">
        <v>6</v>
      </c>
      <c r="AC520">
        <v>0.42499999999999999</v>
      </c>
      <c r="AD520">
        <v>10</v>
      </c>
      <c r="AE520">
        <v>0</v>
      </c>
      <c r="AF520">
        <v>2.4705882352941178</v>
      </c>
      <c r="AG520">
        <v>190</v>
      </c>
      <c r="AH520" t="s">
        <v>9</v>
      </c>
    </row>
    <row r="521" spans="1:34" x14ac:dyDescent="0.2">
      <c r="A521">
        <v>2006</v>
      </c>
      <c r="B521" t="s">
        <v>9</v>
      </c>
      <c r="C521" t="s">
        <v>215</v>
      </c>
      <c r="D521">
        <v>9</v>
      </c>
      <c r="E521">
        <v>7</v>
      </c>
      <c r="W521">
        <v>0</v>
      </c>
      <c r="X521">
        <v>0.56490384615384615</v>
      </c>
      <c r="Y521">
        <v>7</v>
      </c>
      <c r="Z521">
        <v>0</v>
      </c>
      <c r="AA521">
        <v>0.79729729729729726</v>
      </c>
      <c r="AB521">
        <v>6</v>
      </c>
      <c r="AC521">
        <v>0.41463414634146339</v>
      </c>
      <c r="AD521">
        <v>10</v>
      </c>
      <c r="AE521">
        <v>0</v>
      </c>
      <c r="AF521">
        <v>2.4705882352941178</v>
      </c>
      <c r="AG521">
        <v>190</v>
      </c>
      <c r="AH521" t="s">
        <v>9</v>
      </c>
    </row>
    <row r="522" spans="1:34" x14ac:dyDescent="0.2">
      <c r="A522">
        <v>2007</v>
      </c>
      <c r="B522" t="s">
        <v>9</v>
      </c>
      <c r="C522" t="s">
        <v>215</v>
      </c>
      <c r="D522">
        <v>7</v>
      </c>
      <c r="E522">
        <v>9</v>
      </c>
      <c r="W522">
        <v>0</v>
      </c>
      <c r="X522">
        <v>0.56171875000000004</v>
      </c>
      <c r="Y522">
        <v>6</v>
      </c>
      <c r="Z522">
        <v>0</v>
      </c>
      <c r="AA522">
        <v>0.78666666666666663</v>
      </c>
      <c r="AB522">
        <v>6</v>
      </c>
      <c r="AC522">
        <v>0.40476190476190477</v>
      </c>
      <c r="AD522">
        <v>10</v>
      </c>
      <c r="AE522">
        <v>0</v>
      </c>
      <c r="AF522">
        <v>2.4705882352941178</v>
      </c>
      <c r="AG522">
        <v>190</v>
      </c>
      <c r="AH522" t="s">
        <v>9</v>
      </c>
    </row>
    <row r="523" spans="1:34" x14ac:dyDescent="0.2">
      <c r="A523">
        <v>2008</v>
      </c>
      <c r="B523" t="s">
        <v>9</v>
      </c>
      <c r="C523" t="s">
        <v>215</v>
      </c>
      <c r="D523">
        <v>8</v>
      </c>
      <c r="E523">
        <v>8</v>
      </c>
      <c r="W523">
        <v>0</v>
      </c>
      <c r="X523">
        <v>0.56021341463414631</v>
      </c>
      <c r="Y523">
        <v>6</v>
      </c>
      <c r="Z523">
        <v>0</v>
      </c>
      <c r="AA523">
        <v>0.77631578947368418</v>
      </c>
      <c r="AB523">
        <v>6</v>
      </c>
      <c r="AC523">
        <v>0.39534883720930231</v>
      </c>
      <c r="AD523">
        <v>7</v>
      </c>
      <c r="AE523">
        <v>0</v>
      </c>
      <c r="AF523">
        <v>2.4705882352941178</v>
      </c>
      <c r="AG523">
        <v>190</v>
      </c>
      <c r="AH523" t="s">
        <v>9</v>
      </c>
    </row>
    <row r="524" spans="1:34" x14ac:dyDescent="0.2">
      <c r="A524">
        <v>2009</v>
      </c>
      <c r="B524" t="s">
        <v>9</v>
      </c>
      <c r="C524" t="s">
        <v>215</v>
      </c>
      <c r="D524">
        <v>8</v>
      </c>
      <c r="E524">
        <v>8</v>
      </c>
      <c r="W524">
        <v>0</v>
      </c>
      <c r="X524">
        <v>0.55877976190476186</v>
      </c>
      <c r="Y524">
        <v>6</v>
      </c>
      <c r="Z524">
        <v>0</v>
      </c>
      <c r="AA524">
        <v>0.76623376623376627</v>
      </c>
      <c r="AB524">
        <v>6</v>
      </c>
      <c r="AC524">
        <v>0.38636363636363635</v>
      </c>
      <c r="AD524">
        <v>7</v>
      </c>
      <c r="AE524">
        <v>0</v>
      </c>
      <c r="AF524">
        <v>2.4705882352941178</v>
      </c>
      <c r="AG524">
        <v>190</v>
      </c>
      <c r="AH524" t="s">
        <v>9</v>
      </c>
    </row>
    <row r="525" spans="1:34" x14ac:dyDescent="0.2">
      <c r="A525">
        <v>2010</v>
      </c>
      <c r="B525" t="s">
        <v>9</v>
      </c>
      <c r="C525" t="s">
        <v>215</v>
      </c>
      <c r="D525">
        <v>4</v>
      </c>
      <c r="E525">
        <v>12</v>
      </c>
      <c r="W525">
        <v>0</v>
      </c>
      <c r="X525">
        <v>0.55159883720930236</v>
      </c>
      <c r="Y525">
        <v>6</v>
      </c>
      <c r="Z525">
        <v>0</v>
      </c>
      <c r="AA525">
        <v>0.75641025641025639</v>
      </c>
      <c r="AB525">
        <v>6</v>
      </c>
      <c r="AC525">
        <v>0.37777777777777777</v>
      </c>
      <c r="AD525">
        <v>7</v>
      </c>
      <c r="AE525">
        <v>0</v>
      </c>
      <c r="AF525">
        <v>2.4705882352941178</v>
      </c>
      <c r="AG525">
        <v>190</v>
      </c>
      <c r="AH525" t="s">
        <v>9</v>
      </c>
    </row>
    <row r="526" spans="1:34" x14ac:dyDescent="0.2">
      <c r="A526">
        <v>2011</v>
      </c>
      <c r="B526" t="s">
        <v>9</v>
      </c>
      <c r="C526" t="s">
        <v>215</v>
      </c>
      <c r="D526">
        <v>8</v>
      </c>
      <c r="E526">
        <v>8</v>
      </c>
      <c r="G526">
        <v>1</v>
      </c>
      <c r="H526">
        <v>1</v>
      </c>
      <c r="I526">
        <v>1</v>
      </c>
      <c r="J526">
        <v>1</v>
      </c>
      <c r="K526">
        <v>1</v>
      </c>
      <c r="O526">
        <v>2</v>
      </c>
      <c r="T526">
        <v>1</v>
      </c>
      <c r="W526">
        <v>4</v>
      </c>
      <c r="X526">
        <v>0.55042613636363635</v>
      </c>
      <c r="Y526">
        <v>7</v>
      </c>
      <c r="Z526">
        <v>0</v>
      </c>
      <c r="AA526">
        <v>0.77777777777777779</v>
      </c>
      <c r="AB526">
        <v>6</v>
      </c>
      <c r="AC526">
        <v>0.39130434782608697</v>
      </c>
      <c r="AD526">
        <v>7</v>
      </c>
      <c r="AE526">
        <v>0</v>
      </c>
      <c r="AF526">
        <v>2.4444444444444446</v>
      </c>
      <c r="AG526">
        <v>194</v>
      </c>
      <c r="AH526" t="s">
        <v>9</v>
      </c>
    </row>
    <row r="527" spans="1:34" x14ac:dyDescent="0.2">
      <c r="A527">
        <v>2012</v>
      </c>
      <c r="B527" t="s">
        <v>9</v>
      </c>
      <c r="C527" t="s">
        <v>215</v>
      </c>
      <c r="D527">
        <v>13</v>
      </c>
      <c r="E527">
        <v>3</v>
      </c>
      <c r="G527">
        <v>1</v>
      </c>
      <c r="H527">
        <v>1</v>
      </c>
      <c r="I527">
        <v>0</v>
      </c>
      <c r="J527">
        <v>1</v>
      </c>
      <c r="K527">
        <v>1</v>
      </c>
      <c r="O527">
        <v>2</v>
      </c>
      <c r="V527">
        <v>1</v>
      </c>
      <c r="W527">
        <v>4</v>
      </c>
      <c r="X527">
        <v>0.55625000000000002</v>
      </c>
      <c r="Y527">
        <v>7</v>
      </c>
      <c r="Z527">
        <v>0</v>
      </c>
      <c r="AA527">
        <v>0.7857142857142857</v>
      </c>
      <c r="AB527">
        <v>6</v>
      </c>
      <c r="AC527">
        <v>0.40425531914893614</v>
      </c>
      <c r="AD527">
        <v>10</v>
      </c>
      <c r="AE527">
        <v>0</v>
      </c>
      <c r="AF527">
        <v>2.4210526315789473</v>
      </c>
      <c r="AG527">
        <v>198</v>
      </c>
      <c r="AH527" t="s">
        <v>9</v>
      </c>
    </row>
    <row r="528" spans="1:34" x14ac:dyDescent="0.2">
      <c r="A528">
        <v>2013</v>
      </c>
      <c r="B528" t="s">
        <v>9</v>
      </c>
      <c r="C528" t="s">
        <v>215</v>
      </c>
      <c r="D528">
        <v>13</v>
      </c>
      <c r="E528">
        <v>3</v>
      </c>
      <c r="G528">
        <v>1</v>
      </c>
      <c r="H528">
        <v>1</v>
      </c>
      <c r="I528">
        <v>2</v>
      </c>
      <c r="J528">
        <v>1</v>
      </c>
      <c r="K528">
        <v>1</v>
      </c>
      <c r="L528">
        <v>1</v>
      </c>
      <c r="M528">
        <v>1</v>
      </c>
      <c r="O528">
        <v>4</v>
      </c>
      <c r="P528">
        <v>1</v>
      </c>
      <c r="Q528">
        <v>1</v>
      </c>
      <c r="W528">
        <v>21</v>
      </c>
      <c r="X528">
        <v>0.56182065217391308</v>
      </c>
      <c r="Y528">
        <v>5</v>
      </c>
      <c r="Z528">
        <v>0</v>
      </c>
      <c r="AA528">
        <v>0.81609195402298851</v>
      </c>
      <c r="AB528">
        <v>6</v>
      </c>
      <c r="AC528">
        <v>0.41666666666666669</v>
      </c>
      <c r="AD528">
        <v>10</v>
      </c>
      <c r="AE528">
        <v>0</v>
      </c>
      <c r="AF528">
        <v>2.5</v>
      </c>
      <c r="AG528">
        <v>219</v>
      </c>
      <c r="AH528" t="s">
        <v>9</v>
      </c>
    </row>
    <row r="529" spans="1:34" x14ac:dyDescent="0.2">
      <c r="A529">
        <v>2014</v>
      </c>
      <c r="B529" t="s">
        <v>9</v>
      </c>
      <c r="C529" t="s">
        <v>215</v>
      </c>
      <c r="D529">
        <v>12</v>
      </c>
      <c r="E529">
        <v>4</v>
      </c>
      <c r="G529">
        <v>1</v>
      </c>
      <c r="H529">
        <v>1</v>
      </c>
      <c r="I529">
        <v>0</v>
      </c>
      <c r="J529">
        <v>1</v>
      </c>
      <c r="K529">
        <v>1</v>
      </c>
      <c r="O529">
        <v>2</v>
      </c>
      <c r="W529">
        <v>4</v>
      </c>
      <c r="X529">
        <v>0.56582446808510634</v>
      </c>
      <c r="Y529">
        <v>3</v>
      </c>
      <c r="Z529">
        <v>0</v>
      </c>
      <c r="AA529">
        <v>0.82222222222222219</v>
      </c>
      <c r="AB529">
        <v>6</v>
      </c>
      <c r="AC529">
        <v>0.42857142857142855</v>
      </c>
      <c r="AD529">
        <v>10</v>
      </c>
      <c r="AE529">
        <v>0</v>
      </c>
      <c r="AF529">
        <v>2.4761904761904763</v>
      </c>
      <c r="AG529">
        <v>223</v>
      </c>
      <c r="AH529" t="s">
        <v>9</v>
      </c>
    </row>
    <row r="530" spans="1:34" x14ac:dyDescent="0.2">
      <c r="A530">
        <v>2015</v>
      </c>
      <c r="B530" t="s">
        <v>9</v>
      </c>
      <c r="C530" t="s">
        <v>215</v>
      </c>
      <c r="D530">
        <v>12</v>
      </c>
      <c r="E530">
        <v>4</v>
      </c>
      <c r="G530">
        <v>1</v>
      </c>
      <c r="H530">
        <v>1</v>
      </c>
      <c r="I530">
        <v>3</v>
      </c>
      <c r="J530">
        <v>0</v>
      </c>
      <c r="K530">
        <v>1</v>
      </c>
      <c r="L530">
        <v>1</v>
      </c>
      <c r="M530">
        <v>1</v>
      </c>
      <c r="N530">
        <v>1</v>
      </c>
      <c r="O530">
        <v>4</v>
      </c>
      <c r="W530">
        <v>40</v>
      </c>
      <c r="X530">
        <v>0.56966145833333337</v>
      </c>
      <c r="Y530">
        <v>3</v>
      </c>
      <c r="Z530">
        <v>0</v>
      </c>
      <c r="AA530">
        <v>0.84946236559139787</v>
      </c>
      <c r="AB530">
        <v>6</v>
      </c>
      <c r="AC530">
        <v>0.44</v>
      </c>
      <c r="AD530">
        <v>10</v>
      </c>
      <c r="AE530">
        <v>0</v>
      </c>
      <c r="AF530">
        <v>2.5454545454545454</v>
      </c>
      <c r="AG530">
        <v>263</v>
      </c>
      <c r="AH530" t="s">
        <v>9</v>
      </c>
    </row>
    <row r="531" spans="1:34" x14ac:dyDescent="0.2">
      <c r="A531">
        <v>2016</v>
      </c>
      <c r="B531" t="s">
        <v>9</v>
      </c>
      <c r="C531" t="s">
        <v>215</v>
      </c>
      <c r="D531">
        <v>9</v>
      </c>
      <c r="E531">
        <v>7</v>
      </c>
      <c r="W531">
        <v>0</v>
      </c>
      <c r="X531">
        <v>0.56951530612244894</v>
      </c>
      <c r="Y531">
        <v>3</v>
      </c>
      <c r="Z531">
        <v>0</v>
      </c>
      <c r="AA531">
        <v>0.84042553191489366</v>
      </c>
      <c r="AB531">
        <v>6</v>
      </c>
      <c r="AC531">
        <v>0.43137254901960786</v>
      </c>
      <c r="AD531">
        <v>10</v>
      </c>
      <c r="AE531">
        <v>0</v>
      </c>
      <c r="AF531">
        <v>2.5454545454545454</v>
      </c>
      <c r="AG531">
        <v>263</v>
      </c>
      <c r="AH531" t="s">
        <v>9</v>
      </c>
    </row>
    <row r="532" spans="1:34" x14ac:dyDescent="0.2">
      <c r="A532">
        <v>2017</v>
      </c>
      <c r="B532" t="s">
        <v>9</v>
      </c>
      <c r="C532" t="s">
        <v>215</v>
      </c>
      <c r="D532">
        <v>5</v>
      </c>
      <c r="E532">
        <v>11</v>
      </c>
      <c r="W532">
        <v>0</v>
      </c>
      <c r="X532">
        <v>0.56437499999999996</v>
      </c>
      <c r="Y532">
        <v>3</v>
      </c>
      <c r="Z532">
        <v>0</v>
      </c>
      <c r="AA532">
        <v>0.83157894736842108</v>
      </c>
      <c r="AB532">
        <v>6</v>
      </c>
      <c r="AC532">
        <v>0.42307692307692307</v>
      </c>
      <c r="AD532">
        <v>10</v>
      </c>
      <c r="AE532">
        <v>0</v>
      </c>
      <c r="AF532">
        <v>2.5454545454545454</v>
      </c>
      <c r="AG532">
        <v>263</v>
      </c>
      <c r="AH532" t="s">
        <v>9</v>
      </c>
    </row>
    <row r="533" spans="1:34" x14ac:dyDescent="0.2">
      <c r="A533">
        <v>2018</v>
      </c>
      <c r="B533" t="s">
        <v>9</v>
      </c>
      <c r="C533" t="s">
        <v>215</v>
      </c>
      <c r="D533">
        <v>6</v>
      </c>
      <c r="E533">
        <v>10</v>
      </c>
      <c r="W533">
        <v>0</v>
      </c>
      <c r="X533">
        <v>0.56066176470588236</v>
      </c>
      <c r="Y533">
        <v>3</v>
      </c>
      <c r="Z533">
        <v>0</v>
      </c>
      <c r="AA533">
        <v>0.82291666666666663</v>
      </c>
      <c r="AB533">
        <v>6</v>
      </c>
      <c r="AC533">
        <v>0.41509433962264153</v>
      </c>
      <c r="AD533">
        <v>10</v>
      </c>
      <c r="AE533">
        <v>0</v>
      </c>
      <c r="AF533">
        <v>2.5454545454545454</v>
      </c>
      <c r="AG533">
        <v>263</v>
      </c>
      <c r="AH533" t="s">
        <v>9</v>
      </c>
    </row>
    <row r="534" spans="1:34" x14ac:dyDescent="0.2">
      <c r="A534">
        <v>2019</v>
      </c>
      <c r="B534" t="s">
        <v>9</v>
      </c>
      <c r="C534" t="s">
        <v>215</v>
      </c>
      <c r="D534">
        <v>7</v>
      </c>
      <c r="E534">
        <v>9</v>
      </c>
      <c r="W534">
        <v>0</v>
      </c>
      <c r="X534">
        <v>0.55829326923076927</v>
      </c>
      <c r="Y534">
        <v>6</v>
      </c>
      <c r="Z534">
        <v>0</v>
      </c>
      <c r="AA534">
        <v>0.81443298969072164</v>
      </c>
      <c r="AB534">
        <v>6</v>
      </c>
      <c r="AC534">
        <v>0.40740740740740738</v>
      </c>
      <c r="AD534">
        <v>10</v>
      </c>
      <c r="AE534">
        <v>0</v>
      </c>
      <c r="AF534">
        <v>2.5454545454545454</v>
      </c>
      <c r="AG534">
        <v>263</v>
      </c>
      <c r="AH534" t="s">
        <v>9</v>
      </c>
    </row>
    <row r="535" spans="1:34" x14ac:dyDescent="0.2">
      <c r="A535">
        <v>2020</v>
      </c>
      <c r="B535" t="s">
        <v>9</v>
      </c>
      <c r="C535" t="s">
        <v>215</v>
      </c>
      <c r="D535">
        <v>5</v>
      </c>
      <c r="E535">
        <v>11</v>
      </c>
      <c r="W535">
        <v>0</v>
      </c>
      <c r="X535">
        <v>0.55365566037735847</v>
      </c>
      <c r="Y535">
        <v>6</v>
      </c>
      <c r="Z535">
        <v>0</v>
      </c>
      <c r="AA535">
        <v>0.80612244897959184</v>
      </c>
      <c r="AB535">
        <v>6</v>
      </c>
      <c r="AC535">
        <v>0.4</v>
      </c>
      <c r="AD535">
        <v>10</v>
      </c>
      <c r="AE535">
        <v>0</v>
      </c>
      <c r="AF535">
        <v>2.5454545454545454</v>
      </c>
      <c r="AG535">
        <v>263</v>
      </c>
      <c r="AH535" t="s">
        <v>9</v>
      </c>
    </row>
    <row r="536" spans="1:34" x14ac:dyDescent="0.2">
      <c r="A536">
        <v>2021</v>
      </c>
      <c r="B536" t="s">
        <v>9</v>
      </c>
      <c r="C536" t="s">
        <v>215</v>
      </c>
      <c r="D536">
        <v>7</v>
      </c>
      <c r="E536">
        <v>10</v>
      </c>
      <c r="W536">
        <v>0</v>
      </c>
      <c r="X536">
        <v>0.55086705202312136</v>
      </c>
      <c r="Y536">
        <v>8</v>
      </c>
      <c r="Z536">
        <v>0</v>
      </c>
      <c r="AA536">
        <v>0.79797979797979801</v>
      </c>
      <c r="AB536">
        <v>6</v>
      </c>
      <c r="AC536">
        <v>0.39285714285714285</v>
      </c>
      <c r="AD536">
        <v>7</v>
      </c>
      <c r="AE536">
        <v>0</v>
      </c>
      <c r="AF536">
        <v>2.5454545454545454</v>
      </c>
      <c r="AG536">
        <v>263</v>
      </c>
      <c r="AH536" t="s">
        <v>9</v>
      </c>
    </row>
    <row r="537" spans="1:34" x14ac:dyDescent="0.2">
      <c r="A537">
        <v>2022</v>
      </c>
      <c r="B537" t="s">
        <v>9</v>
      </c>
      <c r="C537" t="s">
        <v>215</v>
      </c>
      <c r="D537">
        <v>5</v>
      </c>
      <c r="E537">
        <v>12</v>
      </c>
      <c r="W537">
        <v>0</v>
      </c>
      <c r="X537">
        <v>0.54591836734693877</v>
      </c>
      <c r="Y537">
        <v>9</v>
      </c>
      <c r="Z537">
        <v>0</v>
      </c>
      <c r="AA537">
        <v>0.79</v>
      </c>
      <c r="AB537">
        <v>6</v>
      </c>
      <c r="AC537">
        <v>0.38596491228070173</v>
      </c>
      <c r="AD537">
        <v>7</v>
      </c>
      <c r="AE537">
        <v>0</v>
      </c>
      <c r="AF537">
        <v>2.5454545454545454</v>
      </c>
      <c r="AG537">
        <v>263</v>
      </c>
      <c r="AH537" t="s">
        <v>9</v>
      </c>
    </row>
    <row r="538" spans="1:34" x14ac:dyDescent="0.2">
      <c r="A538">
        <v>2023</v>
      </c>
      <c r="B538" t="s">
        <v>9</v>
      </c>
      <c r="C538" t="s">
        <v>215</v>
      </c>
      <c r="D538">
        <v>8</v>
      </c>
      <c r="E538">
        <v>9</v>
      </c>
      <c r="W538">
        <v>0</v>
      </c>
      <c r="X538">
        <v>0.54449388209121241</v>
      </c>
      <c r="Y538">
        <v>10</v>
      </c>
      <c r="Z538">
        <v>0</v>
      </c>
      <c r="AA538">
        <v>0.78217821782178221</v>
      </c>
      <c r="AB538">
        <v>6</v>
      </c>
      <c r="AC538">
        <v>0.37931034482758619</v>
      </c>
      <c r="AD538">
        <v>7</v>
      </c>
      <c r="AE538">
        <v>0</v>
      </c>
      <c r="AF538">
        <v>2.5454545454545454</v>
      </c>
      <c r="AG538">
        <v>263</v>
      </c>
      <c r="AH538" t="s">
        <v>9</v>
      </c>
    </row>
    <row r="539" spans="1:34" x14ac:dyDescent="0.2">
      <c r="A539">
        <v>2024</v>
      </c>
      <c r="B539" t="s">
        <v>9</v>
      </c>
      <c r="C539" t="s">
        <v>215</v>
      </c>
      <c r="D539">
        <v>10</v>
      </c>
      <c r="E539">
        <v>7</v>
      </c>
      <c r="G539">
        <v>1</v>
      </c>
      <c r="I539">
        <v>0</v>
      </c>
      <c r="J539">
        <v>1</v>
      </c>
      <c r="O539">
        <v>1</v>
      </c>
      <c r="R539">
        <v>1</v>
      </c>
      <c r="W539">
        <v>2</v>
      </c>
      <c r="X539">
        <v>0.54530567685589515</v>
      </c>
      <c r="Y539">
        <v>10</v>
      </c>
      <c r="Z539">
        <v>0</v>
      </c>
      <c r="AA539">
        <v>0.78640776699029125</v>
      </c>
      <c r="AB539">
        <v>6</v>
      </c>
      <c r="AC539">
        <v>0.38983050847457629</v>
      </c>
      <c r="AD539">
        <v>7</v>
      </c>
      <c r="AE539">
        <v>0</v>
      </c>
      <c r="AF539">
        <v>2.4782608695652173</v>
      </c>
      <c r="AG539">
        <v>265</v>
      </c>
      <c r="AH539" t="s">
        <v>9</v>
      </c>
    </row>
    <row r="540" spans="1:34" x14ac:dyDescent="0.2">
      <c r="A540">
        <v>2025</v>
      </c>
      <c r="B540" t="s">
        <v>9</v>
      </c>
      <c r="C540" t="s">
        <v>215</v>
      </c>
      <c r="D540">
        <v>14</v>
      </c>
      <c r="E540">
        <v>3</v>
      </c>
      <c r="G540">
        <v>1</v>
      </c>
      <c r="H540">
        <v>1</v>
      </c>
      <c r="I540">
        <v>1</v>
      </c>
      <c r="J540">
        <v>1</v>
      </c>
      <c r="K540">
        <v>1</v>
      </c>
      <c r="L540">
        <v>1</v>
      </c>
      <c r="O540">
        <v>3</v>
      </c>
      <c r="W540">
        <v>8</v>
      </c>
      <c r="X540">
        <v>0.55037513397642013</v>
      </c>
      <c r="Y540">
        <v>7</v>
      </c>
      <c r="Z540">
        <v>0</v>
      </c>
      <c r="AA540">
        <v>0.80188679245283023</v>
      </c>
      <c r="AB540">
        <v>6</v>
      </c>
      <c r="AC540">
        <v>0.4</v>
      </c>
      <c r="AD540">
        <v>10</v>
      </c>
      <c r="AE540">
        <v>0</v>
      </c>
      <c r="AF540">
        <v>2.5</v>
      </c>
      <c r="AG540">
        <v>273</v>
      </c>
      <c r="AH540" t="s">
        <v>9</v>
      </c>
    </row>
    <row r="541" spans="1:34" x14ac:dyDescent="0.2">
      <c r="A541">
        <v>1966</v>
      </c>
      <c r="B541" t="s">
        <v>10</v>
      </c>
      <c r="C541" t="s">
        <v>213</v>
      </c>
      <c r="D541">
        <v>4</v>
      </c>
      <c r="E541">
        <v>9</v>
      </c>
      <c r="F541">
        <v>1</v>
      </c>
      <c r="W541">
        <v>0</v>
      </c>
      <c r="X541">
        <v>0.32142857142857145</v>
      </c>
      <c r="Y541">
        <v>18</v>
      </c>
      <c r="Z541">
        <v>0</v>
      </c>
      <c r="AA541">
        <v>0</v>
      </c>
      <c r="AB541">
        <v>0</v>
      </c>
      <c r="AC541">
        <v>0</v>
      </c>
      <c r="AD541">
        <v>0</v>
      </c>
      <c r="AE541">
        <v>0</v>
      </c>
      <c r="AF541">
        <v>0</v>
      </c>
      <c r="AG541">
        <v>0</v>
      </c>
      <c r="AH541" t="s">
        <v>10</v>
      </c>
    </row>
    <row r="542" spans="1:34" x14ac:dyDescent="0.2">
      <c r="A542">
        <v>1967</v>
      </c>
      <c r="B542" t="s">
        <v>10</v>
      </c>
      <c r="C542" t="s">
        <v>213</v>
      </c>
      <c r="D542">
        <v>5</v>
      </c>
      <c r="E542">
        <v>7</v>
      </c>
      <c r="F542">
        <v>2</v>
      </c>
      <c r="S542">
        <v>1</v>
      </c>
      <c r="T542">
        <v>1</v>
      </c>
      <c r="W542">
        <v>0</v>
      </c>
      <c r="X542">
        <v>0.375</v>
      </c>
      <c r="Y542">
        <v>18</v>
      </c>
      <c r="Z542">
        <v>0</v>
      </c>
      <c r="AA542">
        <v>0</v>
      </c>
      <c r="AB542">
        <v>0</v>
      </c>
      <c r="AC542">
        <v>0</v>
      </c>
      <c r="AD542">
        <v>0</v>
      </c>
      <c r="AE542">
        <v>0</v>
      </c>
      <c r="AF542">
        <v>0</v>
      </c>
      <c r="AG542">
        <v>0</v>
      </c>
      <c r="AH542" t="s">
        <v>10</v>
      </c>
    </row>
    <row r="543" spans="1:34" x14ac:dyDescent="0.2">
      <c r="A543">
        <v>1968</v>
      </c>
      <c r="B543" t="s">
        <v>10</v>
      </c>
      <c r="C543" t="s">
        <v>213</v>
      </c>
      <c r="D543">
        <v>4</v>
      </c>
      <c r="E543">
        <v>8</v>
      </c>
      <c r="F543">
        <v>2</v>
      </c>
      <c r="S543">
        <v>1</v>
      </c>
      <c r="W543">
        <v>0</v>
      </c>
      <c r="X543">
        <v>0.36904761904761907</v>
      </c>
      <c r="Y543">
        <v>18</v>
      </c>
      <c r="Z543">
        <v>0</v>
      </c>
      <c r="AA543">
        <v>0</v>
      </c>
      <c r="AB543">
        <v>0</v>
      </c>
      <c r="AC543">
        <v>0</v>
      </c>
      <c r="AD543">
        <v>0</v>
      </c>
      <c r="AE543">
        <v>0</v>
      </c>
      <c r="AF543">
        <v>0</v>
      </c>
      <c r="AG543">
        <v>0</v>
      </c>
      <c r="AH543" t="s">
        <v>10</v>
      </c>
    </row>
    <row r="544" spans="1:34" x14ac:dyDescent="0.2">
      <c r="A544">
        <v>1969</v>
      </c>
      <c r="B544" t="s">
        <v>10</v>
      </c>
      <c r="C544" t="s">
        <v>213</v>
      </c>
      <c r="D544">
        <v>9</v>
      </c>
      <c r="E544">
        <v>4</v>
      </c>
      <c r="F544">
        <v>1</v>
      </c>
      <c r="W544">
        <v>0</v>
      </c>
      <c r="X544">
        <v>0.44642857142857145</v>
      </c>
      <c r="Y544">
        <v>15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G544">
        <v>0</v>
      </c>
      <c r="AH544" t="s">
        <v>10</v>
      </c>
    </row>
    <row r="545" spans="1:34" x14ac:dyDescent="0.2">
      <c r="A545">
        <v>1970</v>
      </c>
      <c r="B545" t="s">
        <v>10</v>
      </c>
      <c r="C545" t="s">
        <v>213</v>
      </c>
      <c r="D545">
        <v>10</v>
      </c>
      <c r="E545">
        <v>4</v>
      </c>
      <c r="G545">
        <v>1</v>
      </c>
      <c r="I545">
        <v>0</v>
      </c>
      <c r="J545">
        <v>1</v>
      </c>
      <c r="K545">
        <v>1</v>
      </c>
      <c r="O545">
        <v>1</v>
      </c>
      <c r="W545">
        <v>3</v>
      </c>
      <c r="X545">
        <v>0.5</v>
      </c>
      <c r="Y545">
        <v>13</v>
      </c>
      <c r="Z545">
        <v>0</v>
      </c>
      <c r="AA545">
        <v>0.2</v>
      </c>
      <c r="AB545">
        <v>0</v>
      </c>
      <c r="AC545">
        <v>0.2</v>
      </c>
      <c r="AD545">
        <v>1</v>
      </c>
      <c r="AE545">
        <v>0</v>
      </c>
      <c r="AF545">
        <v>1</v>
      </c>
      <c r="AG545">
        <v>3</v>
      </c>
      <c r="AH545" t="s">
        <v>10</v>
      </c>
    </row>
    <row r="546" spans="1:34" x14ac:dyDescent="0.2">
      <c r="A546">
        <v>1971</v>
      </c>
      <c r="B546" t="s">
        <v>10</v>
      </c>
      <c r="C546" t="s">
        <v>213</v>
      </c>
      <c r="D546">
        <v>7</v>
      </c>
      <c r="E546">
        <v>6</v>
      </c>
      <c r="F546">
        <v>1</v>
      </c>
      <c r="W546">
        <v>0</v>
      </c>
      <c r="X546">
        <v>0.50595238095238093</v>
      </c>
      <c r="Y546">
        <v>12</v>
      </c>
      <c r="Z546">
        <v>0</v>
      </c>
      <c r="AA546">
        <v>0.16666666666666666</v>
      </c>
      <c r="AB546">
        <v>0</v>
      </c>
      <c r="AC546">
        <v>0.16666666666666666</v>
      </c>
      <c r="AD546">
        <v>0</v>
      </c>
      <c r="AE546">
        <v>0</v>
      </c>
      <c r="AF546">
        <v>1</v>
      </c>
      <c r="AG546">
        <v>3</v>
      </c>
      <c r="AH546" t="s">
        <v>10</v>
      </c>
    </row>
    <row r="547" spans="1:34" x14ac:dyDescent="0.2">
      <c r="A547">
        <v>1972</v>
      </c>
      <c r="B547" t="s">
        <v>10</v>
      </c>
      <c r="C547" t="s">
        <v>213</v>
      </c>
      <c r="D547">
        <v>8</v>
      </c>
      <c r="E547">
        <v>5</v>
      </c>
      <c r="F547">
        <v>1</v>
      </c>
      <c r="W547">
        <v>0</v>
      </c>
      <c r="X547">
        <v>0.52040816326530615</v>
      </c>
      <c r="Y547">
        <v>12</v>
      </c>
      <c r="Z547">
        <v>0</v>
      </c>
      <c r="AA547">
        <v>0.14285714285714285</v>
      </c>
      <c r="AB547">
        <v>0</v>
      </c>
      <c r="AC547">
        <v>0.14285714285714285</v>
      </c>
      <c r="AD547">
        <v>0</v>
      </c>
      <c r="AE547">
        <v>0</v>
      </c>
      <c r="AF547">
        <v>1</v>
      </c>
      <c r="AG547">
        <v>3</v>
      </c>
      <c r="AH547" t="s">
        <v>10</v>
      </c>
    </row>
    <row r="548" spans="1:34" x14ac:dyDescent="0.2">
      <c r="A548">
        <v>1973</v>
      </c>
      <c r="B548" t="s">
        <v>10</v>
      </c>
      <c r="C548" t="s">
        <v>213</v>
      </c>
      <c r="D548">
        <v>6</v>
      </c>
      <c r="E548">
        <v>7</v>
      </c>
      <c r="F548">
        <v>1</v>
      </c>
      <c r="W548">
        <v>0</v>
      </c>
      <c r="X548">
        <v>0.5133928571428571</v>
      </c>
      <c r="Y548">
        <v>12</v>
      </c>
      <c r="Z548">
        <v>0</v>
      </c>
      <c r="AA548">
        <v>0.125</v>
      </c>
      <c r="AB548">
        <v>0</v>
      </c>
      <c r="AC548">
        <v>0.125</v>
      </c>
      <c r="AD548">
        <v>0</v>
      </c>
      <c r="AE548">
        <v>0</v>
      </c>
      <c r="AF548">
        <v>1</v>
      </c>
      <c r="AG548">
        <v>3</v>
      </c>
      <c r="AH548" t="s">
        <v>10</v>
      </c>
    </row>
    <row r="549" spans="1:34" x14ac:dyDescent="0.2">
      <c r="A549">
        <v>1974</v>
      </c>
      <c r="B549" t="s">
        <v>10</v>
      </c>
      <c r="C549" t="s">
        <v>213</v>
      </c>
      <c r="D549">
        <v>7</v>
      </c>
      <c r="E549">
        <v>7</v>
      </c>
      <c r="W549">
        <v>0</v>
      </c>
      <c r="X549">
        <v>0.51190476190476186</v>
      </c>
      <c r="Y549">
        <v>12</v>
      </c>
      <c r="Z549">
        <v>0</v>
      </c>
      <c r="AA549">
        <v>0.11764705882352941</v>
      </c>
      <c r="AB549">
        <v>0</v>
      </c>
      <c r="AC549">
        <v>0.1111111111111111</v>
      </c>
      <c r="AD549">
        <v>0</v>
      </c>
      <c r="AE549">
        <v>0</v>
      </c>
      <c r="AF549">
        <v>1</v>
      </c>
      <c r="AG549">
        <v>3</v>
      </c>
      <c r="AH549" t="s">
        <v>10</v>
      </c>
    </row>
    <row r="550" spans="1:34" x14ac:dyDescent="0.2">
      <c r="A550">
        <v>1975</v>
      </c>
      <c r="B550" t="s">
        <v>10</v>
      </c>
      <c r="C550" t="s">
        <v>213</v>
      </c>
      <c r="D550">
        <v>7</v>
      </c>
      <c r="E550">
        <v>7</v>
      </c>
      <c r="W550">
        <v>0</v>
      </c>
      <c r="X550">
        <v>0.51071428571428568</v>
      </c>
      <c r="Y550">
        <v>12</v>
      </c>
      <c r="Z550">
        <v>0</v>
      </c>
      <c r="AA550">
        <v>0.1111111111111111</v>
      </c>
      <c r="AB550">
        <v>0</v>
      </c>
      <c r="AC550">
        <v>0.1</v>
      </c>
      <c r="AD550">
        <v>0</v>
      </c>
      <c r="AE550">
        <v>0</v>
      </c>
      <c r="AF550">
        <v>1</v>
      </c>
      <c r="AG550">
        <v>3</v>
      </c>
      <c r="AH550" t="s">
        <v>10</v>
      </c>
    </row>
    <row r="551" spans="1:34" x14ac:dyDescent="0.2">
      <c r="A551">
        <v>1976</v>
      </c>
      <c r="B551" t="s">
        <v>10</v>
      </c>
      <c r="C551" t="s">
        <v>213</v>
      </c>
      <c r="D551">
        <v>6</v>
      </c>
      <c r="E551">
        <v>8</v>
      </c>
      <c r="V551">
        <v>1</v>
      </c>
      <c r="W551">
        <v>0</v>
      </c>
      <c r="X551">
        <v>0.50324675324675328</v>
      </c>
      <c r="Y551">
        <v>15</v>
      </c>
      <c r="Z551">
        <v>0</v>
      </c>
      <c r="AA551">
        <v>0.10526315789473684</v>
      </c>
      <c r="AB551">
        <v>0</v>
      </c>
      <c r="AC551">
        <v>9.0909090909090912E-2</v>
      </c>
      <c r="AD551">
        <v>0</v>
      </c>
      <c r="AE551">
        <v>0</v>
      </c>
      <c r="AF551">
        <v>1</v>
      </c>
      <c r="AG551">
        <v>3</v>
      </c>
      <c r="AH551" t="s">
        <v>10</v>
      </c>
    </row>
    <row r="552" spans="1:34" x14ac:dyDescent="0.2">
      <c r="A552">
        <v>1977</v>
      </c>
      <c r="B552" t="s">
        <v>10</v>
      </c>
      <c r="C552" t="s">
        <v>213</v>
      </c>
      <c r="D552">
        <v>6</v>
      </c>
      <c r="E552">
        <v>8</v>
      </c>
      <c r="W552">
        <v>0</v>
      </c>
      <c r="X552">
        <v>0.49702380952380953</v>
      </c>
      <c r="Y552">
        <v>13</v>
      </c>
      <c r="Z552">
        <v>0</v>
      </c>
      <c r="AA552">
        <v>0.1</v>
      </c>
      <c r="AB552">
        <v>0</v>
      </c>
      <c r="AC552">
        <v>8.3333333333333329E-2</v>
      </c>
      <c r="AD552">
        <v>0</v>
      </c>
      <c r="AE552">
        <v>0</v>
      </c>
      <c r="AF552">
        <v>1</v>
      </c>
      <c r="AG552">
        <v>3</v>
      </c>
      <c r="AH552" t="s">
        <v>10</v>
      </c>
    </row>
    <row r="553" spans="1:34" x14ac:dyDescent="0.2">
      <c r="A553">
        <v>1978</v>
      </c>
      <c r="B553" t="s">
        <v>10</v>
      </c>
      <c r="C553" t="s">
        <v>213</v>
      </c>
      <c r="D553">
        <v>7</v>
      </c>
      <c r="E553">
        <v>9</v>
      </c>
      <c r="T553">
        <v>1</v>
      </c>
      <c r="W553">
        <v>0</v>
      </c>
      <c r="X553">
        <v>0.49184782608695654</v>
      </c>
      <c r="Y553">
        <v>13</v>
      </c>
      <c r="Z553">
        <v>0</v>
      </c>
      <c r="AA553">
        <v>9.5238095238095233E-2</v>
      </c>
      <c r="AB553">
        <v>0</v>
      </c>
      <c r="AC553">
        <v>7.6923076923076927E-2</v>
      </c>
      <c r="AD553">
        <v>0</v>
      </c>
      <c r="AE553">
        <v>0</v>
      </c>
      <c r="AF553">
        <v>1</v>
      </c>
      <c r="AG553">
        <v>3</v>
      </c>
      <c r="AH553" t="s">
        <v>10</v>
      </c>
    </row>
    <row r="554" spans="1:34" x14ac:dyDescent="0.2">
      <c r="A554">
        <v>1979</v>
      </c>
      <c r="B554" t="s">
        <v>10</v>
      </c>
      <c r="C554" t="s">
        <v>213</v>
      </c>
      <c r="D554">
        <v>2</v>
      </c>
      <c r="E554">
        <v>14</v>
      </c>
      <c r="W554">
        <v>0</v>
      </c>
      <c r="X554">
        <v>0.46250000000000002</v>
      </c>
      <c r="Y554">
        <v>16</v>
      </c>
      <c r="Z554">
        <v>0</v>
      </c>
      <c r="AA554">
        <v>9.0909090909090912E-2</v>
      </c>
      <c r="AB554">
        <v>0</v>
      </c>
      <c r="AC554">
        <v>7.1428571428571425E-2</v>
      </c>
      <c r="AD554">
        <v>0</v>
      </c>
      <c r="AE554">
        <v>0</v>
      </c>
      <c r="AF554">
        <v>1</v>
      </c>
      <c r="AG554">
        <v>3</v>
      </c>
      <c r="AH554" t="s">
        <v>10</v>
      </c>
    </row>
    <row r="555" spans="1:34" x14ac:dyDescent="0.2">
      <c r="A555">
        <v>1980</v>
      </c>
      <c r="B555" t="s">
        <v>10</v>
      </c>
      <c r="C555" t="s">
        <v>213</v>
      </c>
      <c r="D555">
        <v>9</v>
      </c>
      <c r="E555">
        <v>7</v>
      </c>
      <c r="S555">
        <v>1</v>
      </c>
      <c r="W555">
        <v>0</v>
      </c>
      <c r="X555">
        <v>0.46990740740740738</v>
      </c>
      <c r="Y555">
        <v>14</v>
      </c>
      <c r="Z555">
        <v>0</v>
      </c>
      <c r="AA555">
        <v>8.6956521739130432E-2</v>
      </c>
      <c r="AB555">
        <v>0</v>
      </c>
      <c r="AC555">
        <v>6.6666666666666666E-2</v>
      </c>
      <c r="AD555">
        <v>0</v>
      </c>
      <c r="AE555">
        <v>0</v>
      </c>
      <c r="AF555">
        <v>1</v>
      </c>
      <c r="AG555">
        <v>3</v>
      </c>
      <c r="AH555" t="s">
        <v>10</v>
      </c>
    </row>
    <row r="556" spans="1:34" x14ac:dyDescent="0.2">
      <c r="A556">
        <v>1981</v>
      </c>
      <c r="B556" t="s">
        <v>10</v>
      </c>
      <c r="C556" t="s">
        <v>213</v>
      </c>
      <c r="D556">
        <v>8</v>
      </c>
      <c r="E556">
        <v>8</v>
      </c>
      <c r="W556">
        <v>0</v>
      </c>
      <c r="X556">
        <v>0.47198275862068967</v>
      </c>
      <c r="Y556">
        <v>15</v>
      </c>
      <c r="Z556">
        <v>0</v>
      </c>
      <c r="AA556">
        <v>8.3333333333333329E-2</v>
      </c>
      <c r="AB556">
        <v>0</v>
      </c>
      <c r="AC556">
        <v>6.25E-2</v>
      </c>
      <c r="AD556">
        <v>0</v>
      </c>
      <c r="AE556">
        <v>0</v>
      </c>
      <c r="AF556">
        <v>1</v>
      </c>
      <c r="AG556">
        <v>3</v>
      </c>
      <c r="AH556" t="s">
        <v>10</v>
      </c>
    </row>
    <row r="557" spans="1:34" x14ac:dyDescent="0.2">
      <c r="A557">
        <v>1982</v>
      </c>
      <c r="B557" t="s">
        <v>10</v>
      </c>
      <c r="C557" t="s">
        <v>213</v>
      </c>
      <c r="D557">
        <v>4</v>
      </c>
      <c r="E557">
        <v>5</v>
      </c>
      <c r="G557">
        <v>1</v>
      </c>
      <c r="I557">
        <v>0</v>
      </c>
      <c r="J557">
        <v>1</v>
      </c>
      <c r="O557">
        <v>1</v>
      </c>
      <c r="W557">
        <v>1</v>
      </c>
      <c r="X557">
        <v>0.47095435684647302</v>
      </c>
      <c r="Y557">
        <v>16</v>
      </c>
      <c r="Z557">
        <v>0</v>
      </c>
      <c r="AA557">
        <v>0.15384615384615385</v>
      </c>
      <c r="AB557">
        <v>0</v>
      </c>
      <c r="AC557">
        <v>0.11764705882352941</v>
      </c>
      <c r="AD557">
        <v>0</v>
      </c>
      <c r="AE557">
        <v>0</v>
      </c>
      <c r="AF557">
        <v>1</v>
      </c>
      <c r="AG557">
        <v>4</v>
      </c>
      <c r="AH557" t="s">
        <v>10</v>
      </c>
    </row>
    <row r="558" spans="1:34" x14ac:dyDescent="0.2">
      <c r="A558">
        <v>1983</v>
      </c>
      <c r="B558" t="s">
        <v>10</v>
      </c>
      <c r="C558" t="s">
        <v>213</v>
      </c>
      <c r="D558">
        <v>9</v>
      </c>
      <c r="E558">
        <v>7</v>
      </c>
      <c r="G558">
        <v>1</v>
      </c>
      <c r="H558">
        <v>1</v>
      </c>
      <c r="I558">
        <v>0</v>
      </c>
      <c r="J558">
        <v>1</v>
      </c>
      <c r="K558">
        <v>1</v>
      </c>
      <c r="O558">
        <v>2</v>
      </c>
      <c r="W558">
        <v>4</v>
      </c>
      <c r="X558">
        <v>0.4766536964980545</v>
      </c>
      <c r="Y558">
        <v>15</v>
      </c>
      <c r="Z558">
        <v>0</v>
      </c>
      <c r="AA558">
        <v>0.2413793103448276</v>
      </c>
      <c r="AB558">
        <v>0</v>
      </c>
      <c r="AC558">
        <v>0.16666666666666666</v>
      </c>
      <c r="AD558">
        <v>0</v>
      </c>
      <c r="AE558">
        <v>0</v>
      </c>
      <c r="AF558">
        <v>1.3333333333333333</v>
      </c>
      <c r="AG558">
        <v>8</v>
      </c>
      <c r="AH558" t="s">
        <v>10</v>
      </c>
    </row>
    <row r="559" spans="1:34" x14ac:dyDescent="0.2">
      <c r="A559">
        <v>1984</v>
      </c>
      <c r="B559" t="s">
        <v>10</v>
      </c>
      <c r="C559" t="s">
        <v>213</v>
      </c>
      <c r="D559">
        <v>4</v>
      </c>
      <c r="E559">
        <v>11</v>
      </c>
      <c r="F559">
        <v>1</v>
      </c>
      <c r="W559">
        <v>0</v>
      </c>
      <c r="X559">
        <v>0.46520146520146521</v>
      </c>
      <c r="Y559">
        <v>17</v>
      </c>
      <c r="Z559">
        <v>0</v>
      </c>
      <c r="AA559">
        <v>0.22580645161290322</v>
      </c>
      <c r="AB559">
        <v>0</v>
      </c>
      <c r="AC559">
        <v>0.15789473684210525</v>
      </c>
      <c r="AD559">
        <v>0</v>
      </c>
      <c r="AE559">
        <v>0</v>
      </c>
      <c r="AF559">
        <v>1.3333333333333333</v>
      </c>
      <c r="AG559">
        <v>8</v>
      </c>
      <c r="AH559" t="s">
        <v>10</v>
      </c>
    </row>
    <row r="560" spans="1:34" x14ac:dyDescent="0.2">
      <c r="A560">
        <v>1985</v>
      </c>
      <c r="B560" t="s">
        <v>10</v>
      </c>
      <c r="C560" t="s">
        <v>213</v>
      </c>
      <c r="D560">
        <v>7</v>
      </c>
      <c r="E560">
        <v>9</v>
      </c>
      <c r="W560">
        <v>0</v>
      </c>
      <c r="X560">
        <v>0.46366782006920415</v>
      </c>
      <c r="Y560">
        <v>18</v>
      </c>
      <c r="Z560">
        <v>0</v>
      </c>
      <c r="AA560">
        <v>0.21875</v>
      </c>
      <c r="AB560">
        <v>0</v>
      </c>
      <c r="AC560">
        <v>0.15</v>
      </c>
      <c r="AD560">
        <v>0</v>
      </c>
      <c r="AE560">
        <v>0</v>
      </c>
      <c r="AF560">
        <v>1.3333333333333333</v>
      </c>
      <c r="AG560">
        <v>8</v>
      </c>
      <c r="AH560" t="s">
        <v>10</v>
      </c>
    </row>
    <row r="561" spans="1:34" x14ac:dyDescent="0.2">
      <c r="A561">
        <v>1986</v>
      </c>
      <c r="B561" t="s">
        <v>10</v>
      </c>
      <c r="C561" t="s">
        <v>213</v>
      </c>
      <c r="D561">
        <v>5</v>
      </c>
      <c r="E561">
        <v>11</v>
      </c>
      <c r="W561">
        <v>0</v>
      </c>
      <c r="X561">
        <v>0.45573770491803278</v>
      </c>
      <c r="Y561">
        <v>21</v>
      </c>
      <c r="Z561">
        <v>0</v>
      </c>
      <c r="AA561">
        <v>0.21212121212121213</v>
      </c>
      <c r="AB561">
        <v>0</v>
      </c>
      <c r="AC561">
        <v>0.14285714285714285</v>
      </c>
      <c r="AD561">
        <v>0</v>
      </c>
      <c r="AE561">
        <v>0</v>
      </c>
      <c r="AF561">
        <v>1.3333333333333333</v>
      </c>
      <c r="AG561">
        <v>8</v>
      </c>
      <c r="AH561" t="s">
        <v>10</v>
      </c>
    </row>
    <row r="562" spans="1:34" x14ac:dyDescent="0.2">
      <c r="A562">
        <v>1987</v>
      </c>
      <c r="B562" t="s">
        <v>10</v>
      </c>
      <c r="C562" t="s">
        <v>213</v>
      </c>
      <c r="D562">
        <v>4</v>
      </c>
      <c r="E562">
        <v>11</v>
      </c>
      <c r="W562">
        <v>0</v>
      </c>
      <c r="X562">
        <v>0.44687500000000002</v>
      </c>
      <c r="Y562">
        <v>21</v>
      </c>
      <c r="Z562">
        <v>0</v>
      </c>
      <c r="AA562">
        <v>0.20588235294117646</v>
      </c>
      <c r="AB562">
        <v>0</v>
      </c>
      <c r="AC562">
        <v>0.13636363636363635</v>
      </c>
      <c r="AD562">
        <v>0</v>
      </c>
      <c r="AE562">
        <v>0</v>
      </c>
      <c r="AF562">
        <v>1.3333333333333333</v>
      </c>
      <c r="AG562">
        <v>8</v>
      </c>
      <c r="AH562" t="s">
        <v>10</v>
      </c>
    </row>
    <row r="563" spans="1:34" x14ac:dyDescent="0.2">
      <c r="A563">
        <v>1988</v>
      </c>
      <c r="B563" t="s">
        <v>10</v>
      </c>
      <c r="C563" t="s">
        <v>213</v>
      </c>
      <c r="D563">
        <v>4</v>
      </c>
      <c r="E563">
        <v>12</v>
      </c>
      <c r="W563">
        <v>0</v>
      </c>
      <c r="X563">
        <v>0.4375</v>
      </c>
      <c r="Y563">
        <v>21</v>
      </c>
      <c r="Z563">
        <v>0</v>
      </c>
      <c r="AA563">
        <v>0.2</v>
      </c>
      <c r="AB563">
        <v>0</v>
      </c>
      <c r="AC563">
        <v>0.13043478260869565</v>
      </c>
      <c r="AD563">
        <v>0</v>
      </c>
      <c r="AE563">
        <v>0</v>
      </c>
      <c r="AF563">
        <v>1.3333333333333333</v>
      </c>
      <c r="AG563">
        <v>8</v>
      </c>
      <c r="AH563" t="s">
        <v>10</v>
      </c>
    </row>
    <row r="564" spans="1:34" x14ac:dyDescent="0.2">
      <c r="A564">
        <v>1989</v>
      </c>
      <c r="B564" t="s">
        <v>10</v>
      </c>
      <c r="C564" t="s">
        <v>213</v>
      </c>
      <c r="D564">
        <v>7</v>
      </c>
      <c r="E564">
        <v>9</v>
      </c>
      <c r="S564">
        <v>1</v>
      </c>
      <c r="W564">
        <v>0</v>
      </c>
      <c r="X564">
        <v>0.4375</v>
      </c>
      <c r="Y564">
        <v>22</v>
      </c>
      <c r="Z564">
        <v>0</v>
      </c>
      <c r="AA564">
        <v>0.19444444444444445</v>
      </c>
      <c r="AB564">
        <v>0</v>
      </c>
      <c r="AC564">
        <v>0.125</v>
      </c>
      <c r="AD564">
        <v>0</v>
      </c>
      <c r="AE564">
        <v>0</v>
      </c>
      <c r="AF564">
        <v>1.3333333333333333</v>
      </c>
      <c r="AG564">
        <v>8</v>
      </c>
      <c r="AH564" t="s">
        <v>10</v>
      </c>
    </row>
    <row r="565" spans="1:34" x14ac:dyDescent="0.2">
      <c r="A565">
        <v>1990</v>
      </c>
      <c r="B565" t="s">
        <v>10</v>
      </c>
      <c r="C565" t="s">
        <v>213</v>
      </c>
      <c r="D565">
        <v>6</v>
      </c>
      <c r="E565">
        <v>10</v>
      </c>
      <c r="W565">
        <v>0</v>
      </c>
      <c r="X565">
        <v>0.43478260869565216</v>
      </c>
      <c r="Y565">
        <v>23</v>
      </c>
      <c r="Z565">
        <v>0</v>
      </c>
      <c r="AA565">
        <v>0.1891891891891892</v>
      </c>
      <c r="AB565">
        <v>0</v>
      </c>
      <c r="AC565">
        <v>0.12</v>
      </c>
      <c r="AD565">
        <v>0</v>
      </c>
      <c r="AE565">
        <v>0</v>
      </c>
      <c r="AF565">
        <v>1.3333333333333333</v>
      </c>
      <c r="AG565">
        <v>8</v>
      </c>
      <c r="AH565" t="s">
        <v>10</v>
      </c>
    </row>
    <row r="566" spans="1:34" x14ac:dyDescent="0.2">
      <c r="A566">
        <v>1991</v>
      </c>
      <c r="B566" t="s">
        <v>10</v>
      </c>
      <c r="C566" t="s">
        <v>213</v>
      </c>
      <c r="D566">
        <v>12</v>
      </c>
      <c r="E566">
        <v>4</v>
      </c>
      <c r="G566">
        <v>1</v>
      </c>
      <c r="H566">
        <v>1</v>
      </c>
      <c r="I566">
        <v>1</v>
      </c>
      <c r="J566">
        <v>1</v>
      </c>
      <c r="K566">
        <v>1</v>
      </c>
      <c r="L566">
        <v>1</v>
      </c>
      <c r="O566">
        <v>3</v>
      </c>
      <c r="U566">
        <v>1</v>
      </c>
      <c r="W566">
        <v>8</v>
      </c>
      <c r="X566">
        <v>0.44791666666666669</v>
      </c>
      <c r="Y566">
        <v>21</v>
      </c>
      <c r="Z566">
        <v>0</v>
      </c>
      <c r="AA566">
        <v>0.27500000000000002</v>
      </c>
      <c r="AB566">
        <v>0</v>
      </c>
      <c r="AC566">
        <v>0.15384615384615385</v>
      </c>
      <c r="AD566">
        <v>0</v>
      </c>
      <c r="AE566">
        <v>0</v>
      </c>
      <c r="AF566">
        <v>1.75</v>
      </c>
      <c r="AG566">
        <v>16</v>
      </c>
      <c r="AH566" t="s">
        <v>10</v>
      </c>
    </row>
    <row r="567" spans="1:34" x14ac:dyDescent="0.2">
      <c r="A567">
        <v>1992</v>
      </c>
      <c r="B567" t="s">
        <v>10</v>
      </c>
      <c r="C567" t="s">
        <v>213</v>
      </c>
      <c r="D567">
        <v>5</v>
      </c>
      <c r="E567">
        <v>11</v>
      </c>
      <c r="W567">
        <v>0</v>
      </c>
      <c r="X567">
        <v>0.4425</v>
      </c>
      <c r="Y567">
        <v>22</v>
      </c>
      <c r="Z567">
        <v>0</v>
      </c>
      <c r="AA567">
        <v>0.26829268292682928</v>
      </c>
      <c r="AB567">
        <v>0</v>
      </c>
      <c r="AC567">
        <v>0.14814814814814814</v>
      </c>
      <c r="AD567">
        <v>0</v>
      </c>
      <c r="AE567">
        <v>0</v>
      </c>
      <c r="AF567">
        <v>1.75</v>
      </c>
      <c r="AG567">
        <v>16</v>
      </c>
      <c r="AH567" t="s">
        <v>10</v>
      </c>
    </row>
    <row r="568" spans="1:34" x14ac:dyDescent="0.2">
      <c r="A568">
        <v>1993</v>
      </c>
      <c r="B568" t="s">
        <v>10</v>
      </c>
      <c r="C568" t="s">
        <v>213</v>
      </c>
      <c r="D568">
        <v>10</v>
      </c>
      <c r="E568">
        <v>6</v>
      </c>
      <c r="G568">
        <v>1</v>
      </c>
      <c r="H568">
        <v>1</v>
      </c>
      <c r="I568">
        <v>0</v>
      </c>
      <c r="J568">
        <v>1</v>
      </c>
      <c r="O568">
        <v>1</v>
      </c>
      <c r="W568">
        <v>2</v>
      </c>
      <c r="X568">
        <v>0.44951923076923078</v>
      </c>
      <c r="Y568">
        <v>23</v>
      </c>
      <c r="Z568">
        <v>0</v>
      </c>
      <c r="AA568">
        <v>0.31818181818181818</v>
      </c>
      <c r="AB568">
        <v>0</v>
      </c>
      <c r="AC568">
        <v>0.17857142857142858</v>
      </c>
      <c r="AD568">
        <v>0</v>
      </c>
      <c r="AE568">
        <v>0</v>
      </c>
      <c r="AF568">
        <v>1.6</v>
      </c>
      <c r="AG568">
        <v>18</v>
      </c>
      <c r="AH568" t="s">
        <v>10</v>
      </c>
    </row>
    <row r="569" spans="1:34" x14ac:dyDescent="0.2">
      <c r="A569">
        <v>1994</v>
      </c>
      <c r="B569" t="s">
        <v>10</v>
      </c>
      <c r="C569" t="s">
        <v>213</v>
      </c>
      <c r="D569">
        <v>9</v>
      </c>
      <c r="E569">
        <v>7</v>
      </c>
      <c r="G569">
        <v>1</v>
      </c>
      <c r="I569">
        <v>0</v>
      </c>
      <c r="J569">
        <v>1</v>
      </c>
      <c r="O569">
        <v>1</v>
      </c>
      <c r="Q569">
        <v>1</v>
      </c>
      <c r="W569">
        <v>2</v>
      </c>
      <c r="X569">
        <v>0.45370370370370372</v>
      </c>
      <c r="Y569">
        <v>20</v>
      </c>
      <c r="Z569">
        <v>0</v>
      </c>
      <c r="AA569">
        <v>0.34782608695652173</v>
      </c>
      <c r="AB569">
        <v>0</v>
      </c>
      <c r="AC569">
        <v>0.20689655172413793</v>
      </c>
      <c r="AD569">
        <v>1</v>
      </c>
      <c r="AE569">
        <v>0</v>
      </c>
      <c r="AF569">
        <v>1.5</v>
      </c>
      <c r="AG569">
        <v>20</v>
      </c>
      <c r="AH569" t="s">
        <v>10</v>
      </c>
    </row>
    <row r="570" spans="1:34" x14ac:dyDescent="0.2">
      <c r="A570">
        <v>1995</v>
      </c>
      <c r="B570" t="s">
        <v>10</v>
      </c>
      <c r="C570" t="s">
        <v>213</v>
      </c>
      <c r="D570">
        <v>10</v>
      </c>
      <c r="E570">
        <v>6</v>
      </c>
      <c r="G570">
        <v>1</v>
      </c>
      <c r="I570">
        <v>0</v>
      </c>
      <c r="J570">
        <v>1</v>
      </c>
      <c r="O570">
        <v>1</v>
      </c>
      <c r="W570">
        <v>1</v>
      </c>
      <c r="X570">
        <v>0.45982142857142855</v>
      </c>
      <c r="Y570">
        <v>17</v>
      </c>
      <c r="Z570">
        <v>0</v>
      </c>
      <c r="AA570">
        <v>0.375</v>
      </c>
      <c r="AB570">
        <v>0</v>
      </c>
      <c r="AC570">
        <v>0.23333333333333334</v>
      </c>
      <c r="AD570">
        <v>1</v>
      </c>
      <c r="AE570">
        <v>0</v>
      </c>
      <c r="AF570">
        <v>1.4285714285714286</v>
      </c>
      <c r="AG570">
        <v>21</v>
      </c>
      <c r="AH570" t="s">
        <v>10</v>
      </c>
    </row>
    <row r="571" spans="1:34" x14ac:dyDescent="0.2">
      <c r="A571">
        <v>1996</v>
      </c>
      <c r="B571" t="s">
        <v>10</v>
      </c>
      <c r="C571" t="s">
        <v>213</v>
      </c>
      <c r="D571">
        <v>5</v>
      </c>
      <c r="E571">
        <v>11</v>
      </c>
      <c r="W571">
        <v>0</v>
      </c>
      <c r="X571">
        <v>0.45474137931034481</v>
      </c>
      <c r="Y571">
        <v>22</v>
      </c>
      <c r="Z571">
        <v>0</v>
      </c>
      <c r="AA571">
        <v>0.36734693877551022</v>
      </c>
      <c r="AB571">
        <v>0</v>
      </c>
      <c r="AC571">
        <v>0.22580645161290322</v>
      </c>
      <c r="AD571">
        <v>1</v>
      </c>
      <c r="AE571">
        <v>0</v>
      </c>
      <c r="AF571">
        <v>1.4285714285714286</v>
      </c>
      <c r="AG571">
        <v>21</v>
      </c>
      <c r="AH571" t="s">
        <v>10</v>
      </c>
    </row>
    <row r="572" spans="1:34" x14ac:dyDescent="0.2">
      <c r="A572">
        <v>1997</v>
      </c>
      <c r="B572" t="s">
        <v>10</v>
      </c>
      <c r="C572" t="s">
        <v>213</v>
      </c>
      <c r="D572">
        <v>9</v>
      </c>
      <c r="E572">
        <v>7</v>
      </c>
      <c r="G572">
        <v>1</v>
      </c>
      <c r="I572">
        <v>0</v>
      </c>
      <c r="J572">
        <v>1</v>
      </c>
      <c r="O572">
        <v>1</v>
      </c>
      <c r="P572">
        <v>1</v>
      </c>
      <c r="Q572">
        <v>1</v>
      </c>
      <c r="W572">
        <v>5</v>
      </c>
      <c r="X572">
        <v>0.45833333333333331</v>
      </c>
      <c r="Y572">
        <v>23</v>
      </c>
      <c r="Z572">
        <v>0</v>
      </c>
      <c r="AA572">
        <v>0.39215686274509803</v>
      </c>
      <c r="AB572">
        <v>0</v>
      </c>
      <c r="AC572">
        <v>0.25</v>
      </c>
      <c r="AD572">
        <v>3</v>
      </c>
      <c r="AE572">
        <v>0</v>
      </c>
      <c r="AF572">
        <v>1.375</v>
      </c>
      <c r="AG572">
        <v>26</v>
      </c>
      <c r="AH572" t="s">
        <v>10</v>
      </c>
    </row>
    <row r="573" spans="1:34" x14ac:dyDescent="0.2">
      <c r="A573">
        <v>1998</v>
      </c>
      <c r="B573" t="s">
        <v>10</v>
      </c>
      <c r="C573" t="s">
        <v>213</v>
      </c>
      <c r="D573">
        <v>5</v>
      </c>
      <c r="E573">
        <v>11</v>
      </c>
      <c r="W573">
        <v>0</v>
      </c>
      <c r="X573">
        <v>0.4536290322580645</v>
      </c>
      <c r="Y573">
        <v>21</v>
      </c>
      <c r="Z573">
        <v>0</v>
      </c>
      <c r="AA573">
        <v>0.38461538461538464</v>
      </c>
      <c r="AB573">
        <v>0</v>
      </c>
      <c r="AC573">
        <v>0.24242424242424243</v>
      </c>
      <c r="AD573">
        <v>1</v>
      </c>
      <c r="AE573">
        <v>0</v>
      </c>
      <c r="AF573">
        <v>1.375</v>
      </c>
      <c r="AG573">
        <v>26</v>
      </c>
      <c r="AH573" t="s">
        <v>10</v>
      </c>
    </row>
    <row r="574" spans="1:34" x14ac:dyDescent="0.2">
      <c r="A574">
        <v>1999</v>
      </c>
      <c r="B574" t="s">
        <v>10</v>
      </c>
      <c r="C574" t="s">
        <v>213</v>
      </c>
      <c r="D574">
        <v>8</v>
      </c>
      <c r="E574">
        <v>8</v>
      </c>
      <c r="G574">
        <v>1</v>
      </c>
      <c r="I574">
        <v>0</v>
      </c>
      <c r="J574">
        <v>1</v>
      </c>
      <c r="O574">
        <v>1</v>
      </c>
      <c r="W574">
        <v>1</v>
      </c>
      <c r="X574">
        <v>0.455078125</v>
      </c>
      <c r="Y574">
        <v>23</v>
      </c>
      <c r="Z574">
        <v>0</v>
      </c>
      <c r="AA574">
        <v>0.40740740740740738</v>
      </c>
      <c r="AB574">
        <v>0</v>
      </c>
      <c r="AC574">
        <v>0.26470588235294118</v>
      </c>
      <c r="AD574">
        <v>3</v>
      </c>
      <c r="AE574">
        <v>0</v>
      </c>
      <c r="AF574">
        <v>1.3333333333333333</v>
      </c>
      <c r="AG574">
        <v>27</v>
      </c>
      <c r="AH574" t="s">
        <v>10</v>
      </c>
    </row>
    <row r="575" spans="1:34" x14ac:dyDescent="0.2">
      <c r="A575">
        <v>2000</v>
      </c>
      <c r="B575" t="s">
        <v>10</v>
      </c>
      <c r="C575" t="s">
        <v>213</v>
      </c>
      <c r="D575">
        <v>9</v>
      </c>
      <c r="E575">
        <v>7</v>
      </c>
      <c r="W575">
        <v>0</v>
      </c>
      <c r="X575">
        <v>0.45833333333333331</v>
      </c>
      <c r="Y575">
        <v>22</v>
      </c>
      <c r="Z575">
        <v>0</v>
      </c>
      <c r="AA575">
        <v>0.4</v>
      </c>
      <c r="AB575">
        <v>0</v>
      </c>
      <c r="AC575">
        <v>0.25714285714285712</v>
      </c>
      <c r="AD575">
        <v>3</v>
      </c>
      <c r="AE575">
        <v>0</v>
      </c>
      <c r="AF575">
        <v>1.3333333333333333</v>
      </c>
      <c r="AG575">
        <v>27</v>
      </c>
      <c r="AH575" t="s">
        <v>10</v>
      </c>
    </row>
    <row r="576" spans="1:34" x14ac:dyDescent="0.2">
      <c r="A576">
        <v>2001</v>
      </c>
      <c r="B576" t="s">
        <v>10</v>
      </c>
      <c r="C576" t="s">
        <v>213</v>
      </c>
      <c r="D576">
        <v>2</v>
      </c>
      <c r="E576">
        <v>14</v>
      </c>
      <c r="W576">
        <v>0</v>
      </c>
      <c r="X576">
        <v>0.4485294117647059</v>
      </c>
      <c r="Y576">
        <v>25</v>
      </c>
      <c r="Z576">
        <v>0</v>
      </c>
      <c r="AA576">
        <v>0.39285714285714285</v>
      </c>
      <c r="AB576">
        <v>0</v>
      </c>
      <c r="AC576">
        <v>0.25</v>
      </c>
      <c r="AD576">
        <v>3</v>
      </c>
      <c r="AE576">
        <v>0</v>
      </c>
      <c r="AF576">
        <v>1.3333333333333333</v>
      </c>
      <c r="AG576">
        <v>27</v>
      </c>
      <c r="AH576" t="s">
        <v>10</v>
      </c>
    </row>
    <row r="577" spans="1:34" x14ac:dyDescent="0.2">
      <c r="A577">
        <v>2002</v>
      </c>
      <c r="B577" t="s">
        <v>10</v>
      </c>
      <c r="C577" t="s">
        <v>213</v>
      </c>
      <c r="D577">
        <v>3</v>
      </c>
      <c r="E577">
        <v>13</v>
      </c>
      <c r="W577">
        <v>0</v>
      </c>
      <c r="X577">
        <v>0.44107142857142856</v>
      </c>
      <c r="Y577">
        <v>25</v>
      </c>
      <c r="Z577">
        <v>0</v>
      </c>
      <c r="AA577">
        <v>0.38596491228070173</v>
      </c>
      <c r="AB577">
        <v>0</v>
      </c>
      <c r="AC577">
        <v>0.24324324324324326</v>
      </c>
      <c r="AD577">
        <v>1</v>
      </c>
      <c r="AE577">
        <v>0</v>
      </c>
      <c r="AF577">
        <v>1.3333333333333333</v>
      </c>
      <c r="AG577">
        <v>27</v>
      </c>
      <c r="AH577" t="s">
        <v>10</v>
      </c>
    </row>
    <row r="578" spans="1:34" x14ac:dyDescent="0.2">
      <c r="A578">
        <v>2003</v>
      </c>
      <c r="B578" t="s">
        <v>10</v>
      </c>
      <c r="C578" t="s">
        <v>213</v>
      </c>
      <c r="D578">
        <v>5</v>
      </c>
      <c r="E578">
        <v>11</v>
      </c>
      <c r="W578">
        <v>0</v>
      </c>
      <c r="X578">
        <v>0.4375</v>
      </c>
      <c r="Y578">
        <v>26</v>
      </c>
      <c r="Z578">
        <v>0</v>
      </c>
      <c r="AA578">
        <v>0.37931034482758619</v>
      </c>
      <c r="AB578">
        <v>0</v>
      </c>
      <c r="AC578">
        <v>0.23684210526315788</v>
      </c>
      <c r="AD578">
        <v>1</v>
      </c>
      <c r="AE578">
        <v>0</v>
      </c>
      <c r="AF578">
        <v>1.3333333333333333</v>
      </c>
      <c r="AG578">
        <v>27</v>
      </c>
      <c r="AH578" t="s">
        <v>10</v>
      </c>
    </row>
    <row r="579" spans="1:34" x14ac:dyDescent="0.2">
      <c r="A579">
        <v>2004</v>
      </c>
      <c r="B579" t="s">
        <v>10</v>
      </c>
      <c r="C579" t="s">
        <v>213</v>
      </c>
      <c r="D579">
        <v>6</v>
      </c>
      <c r="E579">
        <v>10</v>
      </c>
      <c r="W579">
        <v>0</v>
      </c>
      <c r="X579">
        <v>0.4358108108108108</v>
      </c>
      <c r="Y579">
        <v>26</v>
      </c>
      <c r="Z579">
        <v>0</v>
      </c>
      <c r="AA579">
        <v>0.3728813559322034</v>
      </c>
      <c r="AB579">
        <v>0</v>
      </c>
      <c r="AC579">
        <v>0.23076923076923078</v>
      </c>
      <c r="AD579">
        <v>1</v>
      </c>
      <c r="AE579">
        <v>0</v>
      </c>
      <c r="AF579">
        <v>1.3333333333333333</v>
      </c>
      <c r="AG579">
        <v>27</v>
      </c>
      <c r="AH579" t="s">
        <v>10</v>
      </c>
    </row>
    <row r="580" spans="1:34" x14ac:dyDescent="0.2">
      <c r="A580">
        <v>2005</v>
      </c>
      <c r="B580" t="s">
        <v>10</v>
      </c>
      <c r="C580" t="s">
        <v>213</v>
      </c>
      <c r="D580">
        <v>5</v>
      </c>
      <c r="E580">
        <v>11</v>
      </c>
      <c r="W580">
        <v>0</v>
      </c>
      <c r="X580">
        <v>0.43256578947368424</v>
      </c>
      <c r="Y580">
        <v>27</v>
      </c>
      <c r="Z580">
        <v>0</v>
      </c>
      <c r="AA580">
        <v>0.36666666666666664</v>
      </c>
      <c r="AB580">
        <v>0</v>
      </c>
      <c r="AC580">
        <v>0.22500000000000001</v>
      </c>
      <c r="AD580">
        <v>1</v>
      </c>
      <c r="AE580">
        <v>0</v>
      </c>
      <c r="AF580">
        <v>1.3333333333333333</v>
      </c>
      <c r="AG580">
        <v>27</v>
      </c>
      <c r="AH580" t="s">
        <v>10</v>
      </c>
    </row>
    <row r="581" spans="1:34" x14ac:dyDescent="0.2">
      <c r="A581">
        <v>2006</v>
      </c>
      <c r="B581" t="s">
        <v>10</v>
      </c>
      <c r="C581" t="s">
        <v>213</v>
      </c>
      <c r="D581">
        <v>3</v>
      </c>
      <c r="E581">
        <v>13</v>
      </c>
      <c r="W581">
        <v>0</v>
      </c>
      <c r="X581">
        <v>0.42628205128205127</v>
      </c>
      <c r="Y581">
        <v>27</v>
      </c>
      <c r="Z581">
        <v>0</v>
      </c>
      <c r="AA581">
        <v>0.36065573770491804</v>
      </c>
      <c r="AB581">
        <v>0</v>
      </c>
      <c r="AC581">
        <v>0.21951219512195122</v>
      </c>
      <c r="AD581">
        <v>1</v>
      </c>
      <c r="AE581">
        <v>0</v>
      </c>
      <c r="AF581">
        <v>1.3333333333333333</v>
      </c>
      <c r="AG581">
        <v>27</v>
      </c>
      <c r="AH581" t="s">
        <v>10</v>
      </c>
    </row>
    <row r="582" spans="1:34" x14ac:dyDescent="0.2">
      <c r="A582">
        <v>2007</v>
      </c>
      <c r="B582" t="s">
        <v>10</v>
      </c>
      <c r="C582" t="s">
        <v>213</v>
      </c>
      <c r="D582">
        <v>7</v>
      </c>
      <c r="E582">
        <v>9</v>
      </c>
      <c r="W582">
        <v>0</v>
      </c>
      <c r="X582">
        <v>0.42656250000000001</v>
      </c>
      <c r="Y582">
        <v>27</v>
      </c>
      <c r="Z582">
        <v>0</v>
      </c>
      <c r="AA582">
        <v>0.35483870967741937</v>
      </c>
      <c r="AB582">
        <v>0</v>
      </c>
      <c r="AC582">
        <v>0.21428571428571427</v>
      </c>
      <c r="AD582">
        <v>1</v>
      </c>
      <c r="AE582">
        <v>0</v>
      </c>
      <c r="AF582">
        <v>1.3333333333333333</v>
      </c>
      <c r="AG582">
        <v>27</v>
      </c>
      <c r="AH582" t="s">
        <v>10</v>
      </c>
    </row>
    <row r="583" spans="1:34" x14ac:dyDescent="0.2">
      <c r="A583">
        <v>2008</v>
      </c>
      <c r="B583" t="s">
        <v>10</v>
      </c>
      <c r="C583" t="s">
        <v>213</v>
      </c>
      <c r="D583">
        <v>0</v>
      </c>
      <c r="E583">
        <v>16</v>
      </c>
      <c r="W583">
        <v>0</v>
      </c>
      <c r="X583">
        <v>0.41615853658536583</v>
      </c>
      <c r="Y583">
        <v>27</v>
      </c>
      <c r="Z583">
        <v>0</v>
      </c>
      <c r="AA583">
        <v>0.34920634920634919</v>
      </c>
      <c r="AB583">
        <v>0</v>
      </c>
      <c r="AC583">
        <v>0.20930232558139536</v>
      </c>
      <c r="AD583">
        <v>1</v>
      </c>
      <c r="AE583">
        <v>0</v>
      </c>
      <c r="AF583">
        <v>1.3333333333333333</v>
      </c>
      <c r="AG583">
        <v>27</v>
      </c>
      <c r="AH583" t="s">
        <v>10</v>
      </c>
    </row>
    <row r="584" spans="1:34" x14ac:dyDescent="0.2">
      <c r="A584">
        <v>2009</v>
      </c>
      <c r="B584" t="s">
        <v>10</v>
      </c>
      <c r="C584" t="s">
        <v>213</v>
      </c>
      <c r="D584">
        <v>2</v>
      </c>
      <c r="E584">
        <v>14</v>
      </c>
      <c r="W584">
        <v>0</v>
      </c>
      <c r="X584">
        <v>0.40922619047619047</v>
      </c>
      <c r="Y584">
        <v>30</v>
      </c>
      <c r="Z584">
        <v>0</v>
      </c>
      <c r="AA584">
        <v>0.34375</v>
      </c>
      <c r="AB584">
        <v>0</v>
      </c>
      <c r="AC584">
        <v>0.20454545454545456</v>
      </c>
      <c r="AD584">
        <v>1</v>
      </c>
      <c r="AE584">
        <v>0</v>
      </c>
      <c r="AF584">
        <v>1.3333333333333333</v>
      </c>
      <c r="AG584">
        <v>27</v>
      </c>
      <c r="AH584" t="s">
        <v>10</v>
      </c>
    </row>
    <row r="585" spans="1:34" x14ac:dyDescent="0.2">
      <c r="A585">
        <v>2010</v>
      </c>
      <c r="B585" t="s">
        <v>10</v>
      </c>
      <c r="C585" t="s">
        <v>213</v>
      </c>
      <c r="D585">
        <v>6</v>
      </c>
      <c r="E585">
        <v>10</v>
      </c>
      <c r="T585">
        <v>1</v>
      </c>
      <c r="W585">
        <v>0</v>
      </c>
      <c r="X585">
        <v>0.40843023255813954</v>
      </c>
      <c r="Y585">
        <v>30</v>
      </c>
      <c r="Z585">
        <v>0</v>
      </c>
      <c r="AA585">
        <v>0.33846153846153848</v>
      </c>
      <c r="AB585">
        <v>0</v>
      </c>
      <c r="AC585">
        <v>0.2</v>
      </c>
      <c r="AD585">
        <v>1</v>
      </c>
      <c r="AE585">
        <v>0</v>
      </c>
      <c r="AF585">
        <v>1.3333333333333333</v>
      </c>
      <c r="AG585">
        <v>27</v>
      </c>
      <c r="AH585" t="s">
        <v>10</v>
      </c>
    </row>
    <row r="586" spans="1:34" x14ac:dyDescent="0.2">
      <c r="A586">
        <v>2011</v>
      </c>
      <c r="B586" t="s">
        <v>10</v>
      </c>
      <c r="C586" t="s">
        <v>213</v>
      </c>
      <c r="D586">
        <v>10</v>
      </c>
      <c r="E586">
        <v>6</v>
      </c>
      <c r="G586">
        <v>1</v>
      </c>
      <c r="I586">
        <v>0</v>
      </c>
      <c r="J586">
        <v>1</v>
      </c>
      <c r="O586">
        <v>1</v>
      </c>
      <c r="V586">
        <v>1</v>
      </c>
      <c r="W586">
        <v>1</v>
      </c>
      <c r="X586">
        <v>0.41335227272727271</v>
      </c>
      <c r="Y586">
        <v>30</v>
      </c>
      <c r="Z586">
        <v>0</v>
      </c>
      <c r="AA586">
        <v>0.35820895522388058</v>
      </c>
      <c r="AB586">
        <v>0</v>
      </c>
      <c r="AC586">
        <v>0.21739130434782608</v>
      </c>
      <c r="AD586">
        <v>1</v>
      </c>
      <c r="AE586">
        <v>0</v>
      </c>
      <c r="AF586">
        <v>1.3</v>
      </c>
      <c r="AG586">
        <v>28</v>
      </c>
      <c r="AH586" t="s">
        <v>10</v>
      </c>
    </row>
    <row r="587" spans="1:34" x14ac:dyDescent="0.2">
      <c r="A587">
        <v>2012</v>
      </c>
      <c r="B587" t="s">
        <v>10</v>
      </c>
      <c r="C587" t="s">
        <v>213</v>
      </c>
      <c r="D587">
        <v>4</v>
      </c>
      <c r="E587">
        <v>12</v>
      </c>
      <c r="W587">
        <v>0</v>
      </c>
      <c r="X587">
        <v>0.40972222222222221</v>
      </c>
      <c r="Y587">
        <v>31</v>
      </c>
      <c r="Z587">
        <v>0</v>
      </c>
      <c r="AA587">
        <v>0.35294117647058826</v>
      </c>
      <c r="AB587">
        <v>0</v>
      </c>
      <c r="AC587">
        <v>0.21276595744680851</v>
      </c>
      <c r="AD587">
        <v>1</v>
      </c>
      <c r="AE587">
        <v>0</v>
      </c>
      <c r="AF587">
        <v>1.3</v>
      </c>
      <c r="AG587">
        <v>28</v>
      </c>
      <c r="AH587" t="s">
        <v>10</v>
      </c>
    </row>
    <row r="588" spans="1:34" x14ac:dyDescent="0.2">
      <c r="A588">
        <v>2013</v>
      </c>
      <c r="B588" t="s">
        <v>10</v>
      </c>
      <c r="C588" t="s">
        <v>213</v>
      </c>
      <c r="D588">
        <v>7</v>
      </c>
      <c r="E588">
        <v>9</v>
      </c>
      <c r="W588">
        <v>0</v>
      </c>
      <c r="X588">
        <v>0.41032608695652173</v>
      </c>
      <c r="Y588">
        <v>31</v>
      </c>
      <c r="Z588">
        <v>0</v>
      </c>
      <c r="AA588">
        <v>0.34782608695652173</v>
      </c>
      <c r="AB588">
        <v>0</v>
      </c>
      <c r="AC588">
        <v>0.20833333333333334</v>
      </c>
      <c r="AD588">
        <v>1</v>
      </c>
      <c r="AE588">
        <v>0</v>
      </c>
      <c r="AF588">
        <v>1.3</v>
      </c>
      <c r="AG588">
        <v>28</v>
      </c>
      <c r="AH588" t="s">
        <v>10</v>
      </c>
    </row>
    <row r="589" spans="1:34" x14ac:dyDescent="0.2">
      <c r="A589">
        <v>2014</v>
      </c>
      <c r="B589" t="s">
        <v>10</v>
      </c>
      <c r="C589" t="s">
        <v>213</v>
      </c>
      <c r="D589">
        <v>11</v>
      </c>
      <c r="E589">
        <v>5</v>
      </c>
      <c r="G589">
        <v>1</v>
      </c>
      <c r="I589">
        <v>0</v>
      </c>
      <c r="J589">
        <v>1</v>
      </c>
      <c r="O589">
        <v>1</v>
      </c>
      <c r="W589">
        <v>1</v>
      </c>
      <c r="X589">
        <v>0.41622340425531917</v>
      </c>
      <c r="Y589">
        <v>31</v>
      </c>
      <c r="Z589">
        <v>0</v>
      </c>
      <c r="AA589">
        <v>0.36619718309859156</v>
      </c>
      <c r="AB589">
        <v>0</v>
      </c>
      <c r="AC589">
        <v>0.22448979591836735</v>
      </c>
      <c r="AD589">
        <v>1</v>
      </c>
      <c r="AE589">
        <v>0</v>
      </c>
      <c r="AF589">
        <v>1.2727272727272727</v>
      </c>
      <c r="AG589">
        <v>29</v>
      </c>
      <c r="AH589" t="s">
        <v>10</v>
      </c>
    </row>
    <row r="590" spans="1:34" x14ac:dyDescent="0.2">
      <c r="A590">
        <v>2015</v>
      </c>
      <c r="B590" t="s">
        <v>10</v>
      </c>
      <c r="C590" t="s">
        <v>213</v>
      </c>
      <c r="D590">
        <v>7</v>
      </c>
      <c r="E590">
        <v>9</v>
      </c>
      <c r="W590">
        <v>0</v>
      </c>
      <c r="X590">
        <v>0.41666666666666669</v>
      </c>
      <c r="Y590">
        <v>31</v>
      </c>
      <c r="Z590">
        <v>0</v>
      </c>
      <c r="AA590">
        <v>0.3611111111111111</v>
      </c>
      <c r="AB590">
        <v>0</v>
      </c>
      <c r="AC590">
        <v>0.22</v>
      </c>
      <c r="AD590">
        <v>1</v>
      </c>
      <c r="AE590">
        <v>0</v>
      </c>
      <c r="AF590">
        <v>1.2727272727272727</v>
      </c>
      <c r="AG590">
        <v>29</v>
      </c>
      <c r="AH590" t="s">
        <v>10</v>
      </c>
    </row>
    <row r="591" spans="1:34" x14ac:dyDescent="0.2">
      <c r="A591">
        <v>2016</v>
      </c>
      <c r="B591" t="s">
        <v>10</v>
      </c>
      <c r="C591" t="s">
        <v>213</v>
      </c>
      <c r="D591">
        <v>9</v>
      </c>
      <c r="E591">
        <v>7</v>
      </c>
      <c r="G591">
        <v>1</v>
      </c>
      <c r="I591">
        <v>0</v>
      </c>
      <c r="J591">
        <v>1</v>
      </c>
      <c r="O591">
        <v>1</v>
      </c>
      <c r="W591">
        <v>1</v>
      </c>
      <c r="X591">
        <v>0.41964285714285715</v>
      </c>
      <c r="Y591">
        <v>31</v>
      </c>
      <c r="Z591">
        <v>0</v>
      </c>
      <c r="AA591">
        <v>0.3783783783783784</v>
      </c>
      <c r="AB591">
        <v>0</v>
      </c>
      <c r="AC591">
        <v>0.23529411764705882</v>
      </c>
      <c r="AD591">
        <v>1</v>
      </c>
      <c r="AE591">
        <v>0</v>
      </c>
      <c r="AF591">
        <v>1.25</v>
      </c>
      <c r="AG591">
        <v>30</v>
      </c>
      <c r="AH591" t="s">
        <v>10</v>
      </c>
    </row>
    <row r="592" spans="1:34" x14ac:dyDescent="0.2">
      <c r="A592">
        <v>2017</v>
      </c>
      <c r="B592" t="s">
        <v>10</v>
      </c>
      <c r="C592" t="s">
        <v>213</v>
      </c>
      <c r="D592">
        <v>9</v>
      </c>
      <c r="E592">
        <v>7</v>
      </c>
      <c r="W592">
        <v>0</v>
      </c>
      <c r="X592">
        <v>0.42249999999999999</v>
      </c>
      <c r="Y592">
        <v>31</v>
      </c>
      <c r="Z592">
        <v>0</v>
      </c>
      <c r="AA592">
        <v>0.37333333333333335</v>
      </c>
      <c r="AB592">
        <v>0</v>
      </c>
      <c r="AC592">
        <v>0.23076923076923078</v>
      </c>
      <c r="AD592">
        <v>1</v>
      </c>
      <c r="AE592">
        <v>0</v>
      </c>
      <c r="AF592">
        <v>1.25</v>
      </c>
      <c r="AG592">
        <v>30</v>
      </c>
      <c r="AH592" t="s">
        <v>10</v>
      </c>
    </row>
    <row r="593" spans="1:34" x14ac:dyDescent="0.2">
      <c r="A593">
        <v>2018</v>
      </c>
      <c r="B593" t="s">
        <v>10</v>
      </c>
      <c r="C593" t="s">
        <v>213</v>
      </c>
      <c r="D593">
        <v>6</v>
      </c>
      <c r="E593">
        <v>10</v>
      </c>
      <c r="W593">
        <v>0</v>
      </c>
      <c r="X593">
        <v>0.42156862745098039</v>
      </c>
      <c r="Y593">
        <v>31</v>
      </c>
      <c r="Z593">
        <v>0</v>
      </c>
      <c r="AA593">
        <v>0.36842105263157893</v>
      </c>
      <c r="AB593">
        <v>0</v>
      </c>
      <c r="AC593">
        <v>0.22641509433962265</v>
      </c>
      <c r="AD593">
        <v>1</v>
      </c>
      <c r="AE593">
        <v>0</v>
      </c>
      <c r="AF593">
        <v>1.25</v>
      </c>
      <c r="AG593">
        <v>30</v>
      </c>
      <c r="AH593" t="s">
        <v>10</v>
      </c>
    </row>
    <row r="594" spans="1:34" x14ac:dyDescent="0.2">
      <c r="A594">
        <v>2019</v>
      </c>
      <c r="B594" t="s">
        <v>10</v>
      </c>
      <c r="C594" t="s">
        <v>213</v>
      </c>
      <c r="D594">
        <v>3</v>
      </c>
      <c r="E594">
        <v>12</v>
      </c>
      <c r="F594">
        <v>1</v>
      </c>
      <c r="W594">
        <v>0</v>
      </c>
      <c r="X594">
        <v>0.41766826923076922</v>
      </c>
      <c r="Y594">
        <v>31</v>
      </c>
      <c r="Z594">
        <v>0</v>
      </c>
      <c r="AA594">
        <v>0.35897435897435898</v>
      </c>
      <c r="AB594">
        <v>0</v>
      </c>
      <c r="AC594">
        <v>0.22222222222222221</v>
      </c>
      <c r="AD594">
        <v>1</v>
      </c>
      <c r="AE594">
        <v>0</v>
      </c>
      <c r="AF594">
        <v>1.25</v>
      </c>
      <c r="AG594">
        <v>30</v>
      </c>
      <c r="AH594" t="s">
        <v>10</v>
      </c>
    </row>
    <row r="595" spans="1:34" x14ac:dyDescent="0.2">
      <c r="A595">
        <v>2020</v>
      </c>
      <c r="B595" t="s">
        <v>10</v>
      </c>
      <c r="C595" t="s">
        <v>213</v>
      </c>
      <c r="D595">
        <v>5</v>
      </c>
      <c r="E595">
        <v>11</v>
      </c>
      <c r="W595">
        <v>0</v>
      </c>
      <c r="X595">
        <v>0.41568396226415094</v>
      </c>
      <c r="Y595">
        <v>31</v>
      </c>
      <c r="Z595">
        <v>0</v>
      </c>
      <c r="AA595">
        <v>0.35443037974683544</v>
      </c>
      <c r="AB595">
        <v>0</v>
      </c>
      <c r="AC595">
        <v>0.21818181818181817</v>
      </c>
      <c r="AD595">
        <v>1</v>
      </c>
      <c r="AE595">
        <v>0</v>
      </c>
      <c r="AF595">
        <v>1.25</v>
      </c>
      <c r="AG595">
        <v>30</v>
      </c>
      <c r="AH595" t="s">
        <v>10</v>
      </c>
    </row>
    <row r="596" spans="1:34" x14ac:dyDescent="0.2">
      <c r="A596">
        <v>2021</v>
      </c>
      <c r="B596" t="s">
        <v>10</v>
      </c>
      <c r="C596" t="s">
        <v>213</v>
      </c>
      <c r="D596">
        <v>3</v>
      </c>
      <c r="E596">
        <v>13</v>
      </c>
      <c r="F596">
        <v>1</v>
      </c>
      <c r="W596">
        <v>0</v>
      </c>
      <c r="X596">
        <v>0.41156069364161851</v>
      </c>
      <c r="Y596">
        <v>31</v>
      </c>
      <c r="Z596">
        <v>0</v>
      </c>
      <c r="AA596">
        <v>0.34567901234567899</v>
      </c>
      <c r="AB596">
        <v>0</v>
      </c>
      <c r="AC596">
        <v>0.21428571428571427</v>
      </c>
      <c r="AD596">
        <v>1</v>
      </c>
      <c r="AE596">
        <v>0</v>
      </c>
      <c r="AF596">
        <v>1.25</v>
      </c>
      <c r="AG596">
        <v>30</v>
      </c>
      <c r="AH596" t="s">
        <v>10</v>
      </c>
    </row>
    <row r="597" spans="1:34" x14ac:dyDescent="0.2">
      <c r="A597">
        <v>2022</v>
      </c>
      <c r="B597" t="s">
        <v>10</v>
      </c>
      <c r="C597" t="s">
        <v>213</v>
      </c>
      <c r="D597">
        <v>9</v>
      </c>
      <c r="E597">
        <v>8</v>
      </c>
      <c r="W597">
        <v>0</v>
      </c>
      <c r="X597">
        <v>0.41383219954648526</v>
      </c>
      <c r="Y597">
        <v>31</v>
      </c>
      <c r="Z597">
        <v>0</v>
      </c>
      <c r="AA597">
        <v>0.34146341463414637</v>
      </c>
      <c r="AB597">
        <v>0</v>
      </c>
      <c r="AC597">
        <v>0.21052631578947367</v>
      </c>
      <c r="AD597">
        <v>1</v>
      </c>
      <c r="AE597">
        <v>0</v>
      </c>
      <c r="AF597">
        <v>1.25</v>
      </c>
      <c r="AG597">
        <v>30</v>
      </c>
      <c r="AH597" t="s">
        <v>10</v>
      </c>
    </row>
    <row r="598" spans="1:34" x14ac:dyDescent="0.2">
      <c r="A598">
        <v>2023</v>
      </c>
      <c r="B598" t="s">
        <v>10</v>
      </c>
      <c r="C598" t="s">
        <v>213</v>
      </c>
      <c r="D598">
        <v>12</v>
      </c>
      <c r="E598">
        <v>5</v>
      </c>
      <c r="G598">
        <v>1</v>
      </c>
      <c r="H598">
        <v>1</v>
      </c>
      <c r="I598">
        <v>2</v>
      </c>
      <c r="J598">
        <v>1</v>
      </c>
      <c r="K598">
        <v>1</v>
      </c>
      <c r="L598">
        <v>1</v>
      </c>
      <c r="O598">
        <v>3</v>
      </c>
      <c r="W598">
        <v>8</v>
      </c>
      <c r="X598">
        <v>0.41935483870967744</v>
      </c>
      <c r="Y598">
        <v>31</v>
      </c>
      <c r="Z598">
        <v>0</v>
      </c>
      <c r="AA598">
        <v>0.38823529411764707</v>
      </c>
      <c r="AB598">
        <v>0</v>
      </c>
      <c r="AC598">
        <v>0.22413793103448276</v>
      </c>
      <c r="AD598">
        <v>1</v>
      </c>
      <c r="AE598">
        <v>0</v>
      </c>
      <c r="AF598">
        <v>1.3846153846153846</v>
      </c>
      <c r="AG598">
        <v>38</v>
      </c>
      <c r="AH598" t="s">
        <v>10</v>
      </c>
    </row>
    <row r="599" spans="1:34" x14ac:dyDescent="0.2">
      <c r="A599">
        <v>2024</v>
      </c>
      <c r="B599" t="s">
        <v>10</v>
      </c>
      <c r="C599" t="s">
        <v>213</v>
      </c>
      <c r="D599">
        <v>15</v>
      </c>
      <c r="E599">
        <v>2</v>
      </c>
      <c r="G599">
        <v>1</v>
      </c>
      <c r="H599">
        <v>1</v>
      </c>
      <c r="I599">
        <v>0</v>
      </c>
      <c r="J599">
        <v>1</v>
      </c>
      <c r="K599">
        <v>1</v>
      </c>
      <c r="O599">
        <v>2</v>
      </c>
      <c r="W599">
        <v>4</v>
      </c>
      <c r="X599">
        <v>0.42794759825327511</v>
      </c>
      <c r="Y599">
        <v>30</v>
      </c>
      <c r="Z599">
        <v>0</v>
      </c>
      <c r="AA599">
        <v>0.40909090909090912</v>
      </c>
      <c r="AB599">
        <v>0</v>
      </c>
      <c r="AC599">
        <v>0.23728813559322035</v>
      </c>
      <c r="AD599">
        <v>1</v>
      </c>
      <c r="AE599">
        <v>0</v>
      </c>
      <c r="AF599">
        <v>1.4285714285714286</v>
      </c>
      <c r="AG599">
        <v>42</v>
      </c>
      <c r="AH599" t="s">
        <v>10</v>
      </c>
    </row>
    <row r="600" spans="1:34" x14ac:dyDescent="0.2">
      <c r="A600">
        <v>2025</v>
      </c>
      <c r="B600" t="s">
        <v>10</v>
      </c>
      <c r="C600" t="s">
        <v>213</v>
      </c>
      <c r="D600">
        <v>9</v>
      </c>
      <c r="E600">
        <v>8</v>
      </c>
      <c r="W600">
        <v>0</v>
      </c>
      <c r="X600">
        <v>0.42979635584137194</v>
      </c>
      <c r="Y600">
        <v>29</v>
      </c>
      <c r="Z600">
        <v>0</v>
      </c>
      <c r="AA600">
        <v>0.4044943820224719</v>
      </c>
      <c r="AB600">
        <v>0</v>
      </c>
      <c r="AC600">
        <v>0.23333333333333334</v>
      </c>
      <c r="AD600">
        <v>1</v>
      </c>
      <c r="AE600">
        <v>0</v>
      </c>
      <c r="AF600">
        <v>1.4285714285714286</v>
      </c>
      <c r="AG600">
        <v>42</v>
      </c>
      <c r="AH600" t="s">
        <v>10</v>
      </c>
    </row>
    <row r="601" spans="1:34" x14ac:dyDescent="0.2">
      <c r="A601">
        <v>1966</v>
      </c>
      <c r="B601" t="s">
        <v>11</v>
      </c>
      <c r="C601" t="s">
        <v>213</v>
      </c>
      <c r="D601">
        <v>12</v>
      </c>
      <c r="E601">
        <v>2</v>
      </c>
      <c r="G601">
        <v>1</v>
      </c>
      <c r="H601">
        <v>1</v>
      </c>
      <c r="I601">
        <v>2</v>
      </c>
      <c r="J601">
        <v>0</v>
      </c>
      <c r="K601">
        <v>1</v>
      </c>
      <c r="L601">
        <v>1</v>
      </c>
      <c r="M601">
        <v>1</v>
      </c>
      <c r="N601">
        <v>1</v>
      </c>
      <c r="O601">
        <v>4</v>
      </c>
      <c r="P601">
        <v>1</v>
      </c>
      <c r="W601">
        <v>43</v>
      </c>
      <c r="X601">
        <v>0.8571428571428571</v>
      </c>
      <c r="Y601">
        <v>1</v>
      </c>
      <c r="Z601">
        <v>0</v>
      </c>
      <c r="AA601">
        <v>2</v>
      </c>
      <c r="AB601">
        <v>15</v>
      </c>
      <c r="AC601">
        <v>1</v>
      </c>
      <c r="AD601">
        <v>20</v>
      </c>
      <c r="AE601">
        <v>0</v>
      </c>
      <c r="AF601">
        <v>0.83333333333333337</v>
      </c>
      <c r="AG601">
        <v>43</v>
      </c>
      <c r="AH601" t="s">
        <v>11</v>
      </c>
    </row>
    <row r="602" spans="1:34" x14ac:dyDescent="0.2">
      <c r="A602">
        <v>1967</v>
      </c>
      <c r="B602" t="s">
        <v>11</v>
      </c>
      <c r="C602" t="s">
        <v>213</v>
      </c>
      <c r="D602">
        <v>9</v>
      </c>
      <c r="E602">
        <v>4</v>
      </c>
      <c r="F602">
        <v>1</v>
      </c>
      <c r="G602">
        <v>1</v>
      </c>
      <c r="H602">
        <v>1</v>
      </c>
      <c r="I602">
        <v>3</v>
      </c>
      <c r="J602">
        <v>0</v>
      </c>
      <c r="K602">
        <v>1</v>
      </c>
      <c r="L602">
        <v>1</v>
      </c>
      <c r="M602">
        <v>1</v>
      </c>
      <c r="N602">
        <v>1</v>
      </c>
      <c r="O602">
        <v>4</v>
      </c>
      <c r="W602">
        <v>40</v>
      </c>
      <c r="X602">
        <v>0.7678571428571429</v>
      </c>
      <c r="Y602">
        <v>1</v>
      </c>
      <c r="Z602">
        <v>0</v>
      </c>
      <c r="AA602">
        <v>1.2857142857142858</v>
      </c>
      <c r="AB602">
        <v>12</v>
      </c>
      <c r="AC602">
        <v>1</v>
      </c>
      <c r="AD602">
        <v>20</v>
      </c>
      <c r="AE602">
        <v>0</v>
      </c>
      <c r="AF602">
        <v>0.6875</v>
      </c>
      <c r="AG602">
        <v>83</v>
      </c>
      <c r="AH602" t="s">
        <v>11</v>
      </c>
    </row>
    <row r="603" spans="1:34" x14ac:dyDescent="0.2">
      <c r="A603">
        <v>1968</v>
      </c>
      <c r="B603" t="s">
        <v>11</v>
      </c>
      <c r="C603" t="s">
        <v>213</v>
      </c>
      <c r="D603">
        <v>6</v>
      </c>
      <c r="E603">
        <v>7</v>
      </c>
      <c r="F603">
        <v>1</v>
      </c>
      <c r="W603">
        <v>0</v>
      </c>
      <c r="X603">
        <v>0.66666666666666663</v>
      </c>
      <c r="Y603">
        <v>6</v>
      </c>
      <c r="Z603">
        <v>0</v>
      </c>
      <c r="AA603">
        <v>1</v>
      </c>
      <c r="AB603">
        <v>10</v>
      </c>
      <c r="AC603">
        <v>0.66666666666666663</v>
      </c>
      <c r="AD603">
        <v>20</v>
      </c>
      <c r="AE603">
        <v>0</v>
      </c>
      <c r="AF603">
        <v>0.45833333333333331</v>
      </c>
      <c r="AG603">
        <v>83</v>
      </c>
      <c r="AH603" t="s">
        <v>11</v>
      </c>
    </row>
    <row r="604" spans="1:34" x14ac:dyDescent="0.2">
      <c r="A604">
        <v>1969</v>
      </c>
      <c r="B604" t="s">
        <v>11</v>
      </c>
      <c r="C604" t="s">
        <v>213</v>
      </c>
      <c r="D604">
        <v>8</v>
      </c>
      <c r="E604">
        <v>6</v>
      </c>
      <c r="W604">
        <v>0</v>
      </c>
      <c r="X604">
        <v>0.6428571428571429</v>
      </c>
      <c r="Y604">
        <v>8</v>
      </c>
      <c r="Z604">
        <v>0</v>
      </c>
      <c r="AA604">
        <v>0.9</v>
      </c>
      <c r="AB604">
        <v>8</v>
      </c>
      <c r="AC604">
        <v>0.5</v>
      </c>
      <c r="AD604">
        <v>15</v>
      </c>
      <c r="AE604">
        <v>0</v>
      </c>
      <c r="AF604">
        <v>0.36666666666666664</v>
      </c>
      <c r="AG604">
        <v>83</v>
      </c>
      <c r="AH604" t="s">
        <v>11</v>
      </c>
    </row>
    <row r="605" spans="1:34" x14ac:dyDescent="0.2">
      <c r="A605">
        <v>1970</v>
      </c>
      <c r="B605" t="s">
        <v>11</v>
      </c>
      <c r="C605" t="s">
        <v>213</v>
      </c>
      <c r="D605">
        <v>6</v>
      </c>
      <c r="E605">
        <v>8</v>
      </c>
      <c r="W605">
        <v>0</v>
      </c>
      <c r="X605">
        <v>0.6</v>
      </c>
      <c r="Y605">
        <v>7</v>
      </c>
      <c r="Z605">
        <v>0</v>
      </c>
      <c r="AA605">
        <v>0.81818181818181823</v>
      </c>
      <c r="AB605">
        <v>6</v>
      </c>
      <c r="AC605">
        <v>0.4</v>
      </c>
      <c r="AD605">
        <v>10</v>
      </c>
      <c r="AE605">
        <v>0</v>
      </c>
      <c r="AF605">
        <v>0.28947368421052633</v>
      </c>
      <c r="AG605">
        <v>83</v>
      </c>
      <c r="AH605" t="s">
        <v>11</v>
      </c>
    </row>
    <row r="606" spans="1:34" x14ac:dyDescent="0.2">
      <c r="A606">
        <v>1971</v>
      </c>
      <c r="B606" t="s">
        <v>11</v>
      </c>
      <c r="C606" t="s">
        <v>213</v>
      </c>
      <c r="D606">
        <v>4</v>
      </c>
      <c r="E606">
        <v>8</v>
      </c>
      <c r="F606">
        <v>2</v>
      </c>
      <c r="S606">
        <v>1</v>
      </c>
      <c r="T606">
        <v>1</v>
      </c>
      <c r="W606">
        <v>0</v>
      </c>
      <c r="X606">
        <v>0.55952380952380953</v>
      </c>
      <c r="Y606">
        <v>8</v>
      </c>
      <c r="Z606">
        <v>0</v>
      </c>
      <c r="AA606">
        <v>0.69230769230769229</v>
      </c>
      <c r="AB606">
        <v>4</v>
      </c>
      <c r="AC606">
        <v>0.33333333333333331</v>
      </c>
      <c r="AD606">
        <v>3</v>
      </c>
      <c r="AE606">
        <v>0</v>
      </c>
      <c r="AF606">
        <v>0.22916666666666666</v>
      </c>
      <c r="AG606">
        <v>83</v>
      </c>
      <c r="AH606" t="s">
        <v>11</v>
      </c>
    </row>
    <row r="607" spans="1:34" x14ac:dyDescent="0.2">
      <c r="A607">
        <v>1972</v>
      </c>
      <c r="B607" t="s">
        <v>11</v>
      </c>
      <c r="C607" t="s">
        <v>213</v>
      </c>
      <c r="D607">
        <v>10</v>
      </c>
      <c r="E607">
        <v>4</v>
      </c>
      <c r="G607">
        <v>1</v>
      </c>
      <c r="H607">
        <v>1</v>
      </c>
      <c r="I607">
        <v>0</v>
      </c>
      <c r="J607">
        <v>1</v>
      </c>
      <c r="K607">
        <v>1</v>
      </c>
      <c r="O607">
        <v>1</v>
      </c>
      <c r="S607">
        <v>1</v>
      </c>
      <c r="T607">
        <v>1</v>
      </c>
      <c r="W607">
        <v>4</v>
      </c>
      <c r="X607">
        <v>0.58163265306122447</v>
      </c>
      <c r="Y607">
        <v>8</v>
      </c>
      <c r="Z607">
        <v>0</v>
      </c>
      <c r="AA607">
        <v>0.75</v>
      </c>
      <c r="AB607">
        <v>6</v>
      </c>
      <c r="AC607">
        <v>0.42857142857142855</v>
      </c>
      <c r="AD607">
        <v>10</v>
      </c>
      <c r="AE607">
        <v>0</v>
      </c>
      <c r="AF607">
        <v>0.24074074074074073</v>
      </c>
      <c r="AG607">
        <v>87</v>
      </c>
      <c r="AH607" t="s">
        <v>11</v>
      </c>
    </row>
    <row r="608" spans="1:34" x14ac:dyDescent="0.2">
      <c r="A608">
        <v>1973</v>
      </c>
      <c r="B608" t="s">
        <v>11</v>
      </c>
      <c r="C608" t="s">
        <v>213</v>
      </c>
      <c r="D608">
        <v>5</v>
      </c>
      <c r="E608">
        <v>7</v>
      </c>
      <c r="F608">
        <v>2</v>
      </c>
      <c r="W608">
        <v>0</v>
      </c>
      <c r="X608">
        <v>0.5625</v>
      </c>
      <c r="Y608">
        <v>9</v>
      </c>
      <c r="Z608">
        <v>0</v>
      </c>
      <c r="AA608">
        <v>0.66666666666666663</v>
      </c>
      <c r="AB608">
        <v>4</v>
      </c>
      <c r="AC608">
        <v>0.375</v>
      </c>
      <c r="AD608">
        <v>7</v>
      </c>
      <c r="AE608">
        <v>0</v>
      </c>
      <c r="AF608">
        <v>0.20634920634920634</v>
      </c>
      <c r="AG608">
        <v>87</v>
      </c>
      <c r="AH608" t="s">
        <v>11</v>
      </c>
    </row>
    <row r="609" spans="1:34" x14ac:dyDescent="0.2">
      <c r="A609">
        <v>1974</v>
      </c>
      <c r="B609" t="s">
        <v>11</v>
      </c>
      <c r="C609" t="s">
        <v>213</v>
      </c>
      <c r="D609">
        <v>6</v>
      </c>
      <c r="E609">
        <v>8</v>
      </c>
      <c r="W609">
        <v>0</v>
      </c>
      <c r="X609">
        <v>0.54761904761904767</v>
      </c>
      <c r="Y609">
        <v>10</v>
      </c>
      <c r="Z609">
        <v>0</v>
      </c>
      <c r="AA609">
        <v>0.63157894736842102</v>
      </c>
      <c r="AB609">
        <v>4</v>
      </c>
      <c r="AC609">
        <v>0.33333333333333331</v>
      </c>
      <c r="AD609">
        <v>3</v>
      </c>
      <c r="AE609">
        <v>0</v>
      </c>
      <c r="AF609">
        <v>0.18309859154929578</v>
      </c>
      <c r="AG609">
        <v>87</v>
      </c>
      <c r="AH609" t="s">
        <v>11</v>
      </c>
    </row>
    <row r="610" spans="1:34" x14ac:dyDescent="0.2">
      <c r="A610">
        <v>1975</v>
      </c>
      <c r="B610" t="s">
        <v>11</v>
      </c>
      <c r="C610" t="s">
        <v>213</v>
      </c>
      <c r="D610">
        <v>4</v>
      </c>
      <c r="E610">
        <v>10</v>
      </c>
      <c r="W610">
        <v>0</v>
      </c>
      <c r="X610">
        <v>0.52142857142857146</v>
      </c>
      <c r="Y610">
        <v>10</v>
      </c>
      <c r="Z610">
        <v>0</v>
      </c>
      <c r="AA610">
        <v>0.6</v>
      </c>
      <c r="AB610">
        <v>4</v>
      </c>
      <c r="AC610">
        <v>0.3</v>
      </c>
      <c r="AD610">
        <v>3</v>
      </c>
      <c r="AE610">
        <v>0</v>
      </c>
      <c r="AF610">
        <v>0.16049382716049382</v>
      </c>
      <c r="AG610">
        <v>87</v>
      </c>
      <c r="AH610" t="s">
        <v>11</v>
      </c>
    </row>
    <row r="611" spans="1:34" x14ac:dyDescent="0.2">
      <c r="A611">
        <v>1976</v>
      </c>
      <c r="B611" t="s">
        <v>11</v>
      </c>
      <c r="C611" t="s">
        <v>213</v>
      </c>
      <c r="D611">
        <v>5</v>
      </c>
      <c r="E611">
        <v>9</v>
      </c>
      <c r="W611">
        <v>0</v>
      </c>
      <c r="X611">
        <v>0.50649350649350644</v>
      </c>
      <c r="Y611">
        <v>13</v>
      </c>
      <c r="Z611">
        <v>0</v>
      </c>
      <c r="AA611">
        <v>0.5714285714285714</v>
      </c>
      <c r="AB611">
        <v>3</v>
      </c>
      <c r="AC611">
        <v>0.27272727272727271</v>
      </c>
      <c r="AD611">
        <v>3</v>
      </c>
      <c r="AE611">
        <v>0</v>
      </c>
      <c r="AF611">
        <v>0.14444444444444443</v>
      </c>
      <c r="AG611">
        <v>87</v>
      </c>
      <c r="AH611" t="s">
        <v>11</v>
      </c>
    </row>
    <row r="612" spans="1:34" x14ac:dyDescent="0.2">
      <c r="A612">
        <v>1977</v>
      </c>
      <c r="B612" t="s">
        <v>11</v>
      </c>
      <c r="C612" t="s">
        <v>213</v>
      </c>
      <c r="D612">
        <v>4</v>
      </c>
      <c r="E612">
        <v>10</v>
      </c>
      <c r="W612">
        <v>0</v>
      </c>
      <c r="X612">
        <v>0.48809523809523808</v>
      </c>
      <c r="Y612">
        <v>15</v>
      </c>
      <c r="Z612">
        <v>0</v>
      </c>
      <c r="AA612">
        <v>0.54545454545454541</v>
      </c>
      <c r="AB612">
        <v>3</v>
      </c>
      <c r="AC612">
        <v>0.25</v>
      </c>
      <c r="AD612">
        <v>3</v>
      </c>
      <c r="AE612">
        <v>0</v>
      </c>
      <c r="AF612">
        <v>0.13</v>
      </c>
      <c r="AG612">
        <v>87</v>
      </c>
      <c r="AH612" t="s">
        <v>11</v>
      </c>
    </row>
    <row r="613" spans="1:34" x14ac:dyDescent="0.2">
      <c r="A613">
        <v>1978</v>
      </c>
      <c r="B613" t="s">
        <v>11</v>
      </c>
      <c r="C613" t="s">
        <v>213</v>
      </c>
      <c r="D613">
        <v>8</v>
      </c>
      <c r="E613">
        <v>7</v>
      </c>
      <c r="F613">
        <v>1</v>
      </c>
      <c r="W613">
        <v>0</v>
      </c>
      <c r="X613">
        <v>0.49184782608695654</v>
      </c>
      <c r="Y613">
        <v>13</v>
      </c>
      <c r="Z613">
        <v>0</v>
      </c>
      <c r="AA613">
        <v>0.5</v>
      </c>
      <c r="AB613">
        <v>3</v>
      </c>
      <c r="AC613">
        <v>0.23076923076923078</v>
      </c>
      <c r="AD613">
        <v>1</v>
      </c>
      <c r="AE613">
        <v>0</v>
      </c>
      <c r="AF613">
        <v>0.12037037037037036</v>
      </c>
      <c r="AG613">
        <v>87</v>
      </c>
      <c r="AH613" t="s">
        <v>11</v>
      </c>
    </row>
    <row r="614" spans="1:34" x14ac:dyDescent="0.2">
      <c r="A614">
        <v>1979</v>
      </c>
      <c r="B614" t="s">
        <v>11</v>
      </c>
      <c r="C614" t="s">
        <v>213</v>
      </c>
      <c r="D614">
        <v>5</v>
      </c>
      <c r="E614">
        <v>11</v>
      </c>
      <c r="W614">
        <v>0</v>
      </c>
      <c r="X614">
        <v>0.47749999999999998</v>
      </c>
      <c r="Y614">
        <v>12</v>
      </c>
      <c r="Z614">
        <v>0</v>
      </c>
      <c r="AA614">
        <v>0.48</v>
      </c>
      <c r="AB614" t="e">
        <v>#N/A</v>
      </c>
      <c r="AC614">
        <v>0.21428571428571427</v>
      </c>
      <c r="AD614">
        <v>1</v>
      </c>
      <c r="AE614">
        <v>0</v>
      </c>
      <c r="AF614">
        <v>0.1092436974789916</v>
      </c>
      <c r="AG614">
        <v>87</v>
      </c>
      <c r="AH614" t="s">
        <v>11</v>
      </c>
    </row>
    <row r="615" spans="1:34" x14ac:dyDescent="0.2">
      <c r="A615">
        <v>1980</v>
      </c>
      <c r="B615" t="s">
        <v>11</v>
      </c>
      <c r="C615" t="s">
        <v>213</v>
      </c>
      <c r="D615">
        <v>5</v>
      </c>
      <c r="E615">
        <v>10</v>
      </c>
      <c r="F615">
        <v>1</v>
      </c>
      <c r="W615">
        <v>0</v>
      </c>
      <c r="X615">
        <v>0.46759259259259262</v>
      </c>
      <c r="Y615">
        <v>15</v>
      </c>
      <c r="Z615">
        <v>0</v>
      </c>
      <c r="AA615">
        <v>0.44444444444444442</v>
      </c>
      <c r="AB615" t="e">
        <v>#N/A</v>
      </c>
      <c r="AC615">
        <v>0.2</v>
      </c>
      <c r="AD615">
        <v>1</v>
      </c>
      <c r="AE615">
        <v>0</v>
      </c>
      <c r="AF615">
        <v>0.1</v>
      </c>
      <c r="AG615">
        <v>87</v>
      </c>
      <c r="AH615" t="s">
        <v>11</v>
      </c>
    </row>
    <row r="616" spans="1:34" x14ac:dyDescent="0.2">
      <c r="A616">
        <v>1981</v>
      </c>
      <c r="B616" t="s">
        <v>11</v>
      </c>
      <c r="C616" t="s">
        <v>213</v>
      </c>
      <c r="D616">
        <v>8</v>
      </c>
      <c r="E616">
        <v>8</v>
      </c>
      <c r="W616">
        <v>0</v>
      </c>
      <c r="X616">
        <v>0.46982758620689657</v>
      </c>
      <c r="Y616">
        <v>16</v>
      </c>
      <c r="Z616">
        <v>0</v>
      </c>
      <c r="AA616">
        <v>0.42857142857142855</v>
      </c>
      <c r="AB616" t="e">
        <v>#N/A</v>
      </c>
      <c r="AC616">
        <v>0.1875</v>
      </c>
      <c r="AD616">
        <v>0</v>
      </c>
      <c r="AE616">
        <v>0</v>
      </c>
      <c r="AF616">
        <v>9.420289855072464E-2</v>
      </c>
      <c r="AG616">
        <v>87</v>
      </c>
      <c r="AH616" t="s">
        <v>11</v>
      </c>
    </row>
    <row r="617" spans="1:34" x14ac:dyDescent="0.2">
      <c r="A617">
        <v>1982</v>
      </c>
      <c r="B617" t="s">
        <v>11</v>
      </c>
      <c r="C617" t="s">
        <v>213</v>
      </c>
      <c r="D617">
        <v>5</v>
      </c>
      <c r="E617">
        <v>3</v>
      </c>
      <c r="F617">
        <v>1</v>
      </c>
      <c r="G617">
        <v>1</v>
      </c>
      <c r="I617">
        <v>1</v>
      </c>
      <c r="J617">
        <v>1</v>
      </c>
      <c r="K617">
        <v>1</v>
      </c>
      <c r="O617">
        <v>2</v>
      </c>
      <c r="W617">
        <v>3</v>
      </c>
      <c r="X617">
        <v>0.475103734439834</v>
      </c>
      <c r="Y617">
        <v>15</v>
      </c>
      <c r="Z617">
        <v>0</v>
      </c>
      <c r="AA617">
        <v>0.4838709677419355</v>
      </c>
      <c r="AB617" t="e">
        <v>#N/A</v>
      </c>
      <c r="AC617">
        <v>0.23529411764705882</v>
      </c>
      <c r="AD617">
        <v>1</v>
      </c>
      <c r="AE617">
        <v>0</v>
      </c>
      <c r="AF617">
        <v>0.1111111111111111</v>
      </c>
      <c r="AG617">
        <v>90</v>
      </c>
      <c r="AH617" t="s">
        <v>11</v>
      </c>
    </row>
    <row r="618" spans="1:34" x14ac:dyDescent="0.2">
      <c r="A618">
        <v>1983</v>
      </c>
      <c r="B618" t="s">
        <v>11</v>
      </c>
      <c r="C618" t="s">
        <v>213</v>
      </c>
      <c r="D618">
        <v>8</v>
      </c>
      <c r="E618">
        <v>8</v>
      </c>
      <c r="W618">
        <v>0</v>
      </c>
      <c r="X618">
        <v>0.4766536964980545</v>
      </c>
      <c r="Y618">
        <v>15</v>
      </c>
      <c r="Z618">
        <v>0</v>
      </c>
      <c r="AA618">
        <v>0.46875</v>
      </c>
      <c r="AB618" t="e">
        <v>#N/A</v>
      </c>
      <c r="AC618">
        <v>0.22222222222222221</v>
      </c>
      <c r="AD618">
        <v>1</v>
      </c>
      <c r="AE618">
        <v>0</v>
      </c>
      <c r="AF618">
        <v>0.10526315789473684</v>
      </c>
      <c r="AG618">
        <v>90</v>
      </c>
      <c r="AH618" t="s">
        <v>11</v>
      </c>
    </row>
    <row r="619" spans="1:34" x14ac:dyDescent="0.2">
      <c r="A619">
        <v>1984</v>
      </c>
      <c r="B619" t="s">
        <v>11</v>
      </c>
      <c r="C619" t="s">
        <v>213</v>
      </c>
      <c r="D619">
        <v>8</v>
      </c>
      <c r="E619">
        <v>8</v>
      </c>
      <c r="W619">
        <v>0</v>
      </c>
      <c r="X619">
        <v>0.47802197802197804</v>
      </c>
      <c r="Y619">
        <v>16</v>
      </c>
      <c r="Z619">
        <v>0</v>
      </c>
      <c r="AA619">
        <v>0.45454545454545453</v>
      </c>
      <c r="AB619" t="e">
        <v>#N/A</v>
      </c>
      <c r="AC619">
        <v>0.21052631578947367</v>
      </c>
      <c r="AD619">
        <v>1</v>
      </c>
      <c r="AE619">
        <v>0</v>
      </c>
      <c r="AF619">
        <v>0.1</v>
      </c>
      <c r="AG619">
        <v>90</v>
      </c>
      <c r="AH619" t="s">
        <v>11</v>
      </c>
    </row>
    <row r="620" spans="1:34" x14ac:dyDescent="0.2">
      <c r="A620">
        <v>1985</v>
      </c>
      <c r="B620" t="s">
        <v>11</v>
      </c>
      <c r="C620" t="s">
        <v>213</v>
      </c>
      <c r="D620">
        <v>8</v>
      </c>
      <c r="E620">
        <v>8</v>
      </c>
      <c r="W620">
        <v>0</v>
      </c>
      <c r="X620">
        <v>0.47923875432525953</v>
      </c>
      <c r="Y620">
        <v>16</v>
      </c>
      <c r="Z620">
        <v>0</v>
      </c>
      <c r="AA620">
        <v>0.44117647058823528</v>
      </c>
      <c r="AB620" t="e">
        <v>#N/A</v>
      </c>
      <c r="AC620">
        <v>0.2</v>
      </c>
      <c r="AD620">
        <v>1</v>
      </c>
      <c r="AE620">
        <v>0</v>
      </c>
      <c r="AF620">
        <v>9.5238095238095233E-2</v>
      </c>
      <c r="AG620">
        <v>90</v>
      </c>
      <c r="AH620" t="s">
        <v>11</v>
      </c>
    </row>
    <row r="621" spans="1:34" x14ac:dyDescent="0.2">
      <c r="A621">
        <v>1986</v>
      </c>
      <c r="B621" t="s">
        <v>11</v>
      </c>
      <c r="C621" t="s">
        <v>213</v>
      </c>
      <c r="D621">
        <v>4</v>
      </c>
      <c r="E621">
        <v>12</v>
      </c>
      <c r="W621">
        <v>0</v>
      </c>
      <c r="X621">
        <v>0.46721311475409838</v>
      </c>
      <c r="Y621">
        <v>19</v>
      </c>
      <c r="Z621">
        <v>0</v>
      </c>
      <c r="AA621">
        <v>0.42857142857142855</v>
      </c>
      <c r="AB621" t="e">
        <v>#N/A</v>
      </c>
      <c r="AC621">
        <v>0.19047619047619047</v>
      </c>
      <c r="AD621">
        <v>0</v>
      </c>
      <c r="AE621">
        <v>0</v>
      </c>
      <c r="AF621">
        <v>8.8888888888888892E-2</v>
      </c>
      <c r="AG621">
        <v>90</v>
      </c>
      <c r="AH621" t="s">
        <v>11</v>
      </c>
    </row>
    <row r="622" spans="1:34" x14ac:dyDescent="0.2">
      <c r="A622">
        <v>1987</v>
      </c>
      <c r="B622" t="s">
        <v>11</v>
      </c>
      <c r="C622" t="s">
        <v>213</v>
      </c>
      <c r="D622">
        <v>5</v>
      </c>
      <c r="E622">
        <v>9</v>
      </c>
      <c r="F622">
        <v>1</v>
      </c>
      <c r="W622">
        <v>0</v>
      </c>
      <c r="X622">
        <v>0.46250000000000002</v>
      </c>
      <c r="Y622">
        <v>20</v>
      </c>
      <c r="Z622">
        <v>0</v>
      </c>
      <c r="AA622">
        <v>0.40540540540540543</v>
      </c>
      <c r="AB622" t="e">
        <v>#N/A</v>
      </c>
      <c r="AC622">
        <v>0.18181818181818182</v>
      </c>
      <c r="AD622">
        <v>0</v>
      </c>
      <c r="AE622">
        <v>0</v>
      </c>
      <c r="AF622">
        <v>8.4210526315789472E-2</v>
      </c>
      <c r="AG622">
        <v>90</v>
      </c>
      <c r="AH622" t="s">
        <v>11</v>
      </c>
    </row>
    <row r="623" spans="1:34" x14ac:dyDescent="0.2">
      <c r="A623">
        <v>1988</v>
      </c>
      <c r="B623" t="s">
        <v>11</v>
      </c>
      <c r="C623" t="s">
        <v>213</v>
      </c>
      <c r="D623">
        <v>4</v>
      </c>
      <c r="E623">
        <v>12</v>
      </c>
      <c r="W623">
        <v>0</v>
      </c>
      <c r="X623">
        <v>0.45238095238095238</v>
      </c>
      <c r="Y623">
        <v>20</v>
      </c>
      <c r="Z623">
        <v>0</v>
      </c>
      <c r="AA623">
        <v>0.39473684210526316</v>
      </c>
      <c r="AB623" t="e">
        <v>#N/A</v>
      </c>
      <c r="AC623">
        <v>0.17391304347826086</v>
      </c>
      <c r="AD623">
        <v>0</v>
      </c>
      <c r="AE623">
        <v>0</v>
      </c>
      <c r="AF623">
        <v>7.9207920792079209E-2</v>
      </c>
      <c r="AG623">
        <v>90</v>
      </c>
      <c r="AH623" t="s">
        <v>11</v>
      </c>
    </row>
    <row r="624" spans="1:34" x14ac:dyDescent="0.2">
      <c r="A624">
        <v>1989</v>
      </c>
      <c r="B624" t="s">
        <v>11</v>
      </c>
      <c r="C624" t="s">
        <v>213</v>
      </c>
      <c r="D624">
        <v>10</v>
      </c>
      <c r="E624">
        <v>6</v>
      </c>
      <c r="U624">
        <v>1</v>
      </c>
      <c r="W624">
        <v>0</v>
      </c>
      <c r="X624">
        <v>0.46022727272727271</v>
      </c>
      <c r="Y624">
        <v>20</v>
      </c>
      <c r="Z624">
        <v>0</v>
      </c>
      <c r="AA624">
        <v>0.38461538461538464</v>
      </c>
      <c r="AB624" t="e">
        <v>#N/A</v>
      </c>
      <c r="AC624">
        <v>0.16666666666666666</v>
      </c>
      <c r="AD624">
        <v>0</v>
      </c>
      <c r="AE624">
        <v>0</v>
      </c>
      <c r="AF624">
        <v>7.6923076923076927E-2</v>
      </c>
      <c r="AG624">
        <v>90</v>
      </c>
      <c r="AH624" t="s">
        <v>11</v>
      </c>
    </row>
    <row r="625" spans="1:34" x14ac:dyDescent="0.2">
      <c r="A625">
        <v>1990</v>
      </c>
      <c r="B625" t="s">
        <v>11</v>
      </c>
      <c r="C625" t="s">
        <v>213</v>
      </c>
      <c r="D625">
        <v>6</v>
      </c>
      <c r="E625">
        <v>10</v>
      </c>
      <c r="W625">
        <v>0</v>
      </c>
      <c r="X625">
        <v>0.45652173913043476</v>
      </c>
      <c r="Y625">
        <v>18</v>
      </c>
      <c r="Z625">
        <v>0</v>
      </c>
      <c r="AA625">
        <v>0.375</v>
      </c>
      <c r="AB625" t="e">
        <v>#N/A</v>
      </c>
      <c r="AC625">
        <v>0.16</v>
      </c>
      <c r="AD625">
        <v>0</v>
      </c>
      <c r="AE625">
        <v>0</v>
      </c>
      <c r="AF625">
        <v>7.3394495412844041E-2</v>
      </c>
      <c r="AG625">
        <v>90</v>
      </c>
      <c r="AH625" t="s">
        <v>11</v>
      </c>
    </row>
    <row r="626" spans="1:34" x14ac:dyDescent="0.2">
      <c r="A626">
        <v>1991</v>
      </c>
      <c r="B626" t="s">
        <v>11</v>
      </c>
      <c r="C626" t="s">
        <v>213</v>
      </c>
      <c r="D626">
        <v>4</v>
      </c>
      <c r="E626">
        <v>12</v>
      </c>
      <c r="W626">
        <v>0</v>
      </c>
      <c r="X626">
        <v>0.44791666666666669</v>
      </c>
      <c r="Y626">
        <v>21</v>
      </c>
      <c r="Z626">
        <v>0</v>
      </c>
      <c r="AA626">
        <v>0.36585365853658536</v>
      </c>
      <c r="AB626" t="e">
        <v>#N/A</v>
      </c>
      <c r="AC626">
        <v>0.15384615384615385</v>
      </c>
      <c r="AD626">
        <v>0</v>
      </c>
      <c r="AE626">
        <v>0</v>
      </c>
      <c r="AF626">
        <v>6.9565217391304349E-2</v>
      </c>
      <c r="AG626">
        <v>90</v>
      </c>
      <c r="AH626" t="s">
        <v>11</v>
      </c>
    </row>
    <row r="627" spans="1:34" x14ac:dyDescent="0.2">
      <c r="A627">
        <v>1992</v>
      </c>
      <c r="B627" t="s">
        <v>11</v>
      </c>
      <c r="C627" t="s">
        <v>213</v>
      </c>
      <c r="D627">
        <v>9</v>
      </c>
      <c r="E627">
        <v>7</v>
      </c>
      <c r="W627">
        <v>0</v>
      </c>
      <c r="X627">
        <v>0.45250000000000001</v>
      </c>
      <c r="Y627">
        <v>19</v>
      </c>
      <c r="Z627">
        <v>0</v>
      </c>
      <c r="AA627">
        <v>0.35714285714285715</v>
      </c>
      <c r="AB627" t="e">
        <v>#N/A</v>
      </c>
      <c r="AC627">
        <v>0.14814814814814814</v>
      </c>
      <c r="AD627">
        <v>0</v>
      </c>
      <c r="AE627">
        <v>0</v>
      </c>
      <c r="AF627">
        <v>6.7510548523206745E-2</v>
      </c>
      <c r="AG627">
        <v>90</v>
      </c>
      <c r="AH627" t="s">
        <v>11</v>
      </c>
    </row>
    <row r="628" spans="1:34" x14ac:dyDescent="0.2">
      <c r="A628">
        <v>1993</v>
      </c>
      <c r="B628" t="s">
        <v>11</v>
      </c>
      <c r="C628" t="s">
        <v>213</v>
      </c>
      <c r="D628">
        <v>9</v>
      </c>
      <c r="E628">
        <v>7</v>
      </c>
      <c r="G628">
        <v>1</v>
      </c>
      <c r="I628">
        <v>1</v>
      </c>
      <c r="J628">
        <v>1</v>
      </c>
      <c r="K628">
        <v>1</v>
      </c>
      <c r="O628">
        <v>2</v>
      </c>
      <c r="W628">
        <v>3</v>
      </c>
      <c r="X628">
        <v>0.45673076923076922</v>
      </c>
      <c r="Y628">
        <v>20</v>
      </c>
      <c r="Z628">
        <v>0</v>
      </c>
      <c r="AA628">
        <v>0.40909090909090912</v>
      </c>
      <c r="AB628" t="e">
        <v>#N/A</v>
      </c>
      <c r="AC628">
        <v>0.17857142857142858</v>
      </c>
      <c r="AD628">
        <v>0</v>
      </c>
      <c r="AE628">
        <v>0</v>
      </c>
      <c r="AF628">
        <v>7.7235772357723581E-2</v>
      </c>
      <c r="AG628">
        <v>93</v>
      </c>
      <c r="AH628" t="s">
        <v>11</v>
      </c>
    </row>
    <row r="629" spans="1:34" x14ac:dyDescent="0.2">
      <c r="A629">
        <v>1994</v>
      </c>
      <c r="B629" t="s">
        <v>11</v>
      </c>
      <c r="C629" t="s">
        <v>213</v>
      </c>
      <c r="D629">
        <v>9</v>
      </c>
      <c r="E629">
        <v>7</v>
      </c>
      <c r="G629">
        <v>1</v>
      </c>
      <c r="I629">
        <v>1</v>
      </c>
      <c r="J629">
        <v>1</v>
      </c>
      <c r="K629">
        <v>1</v>
      </c>
      <c r="O629">
        <v>2</v>
      </c>
      <c r="W629">
        <v>3</v>
      </c>
      <c r="X629">
        <v>0.46064814814814814</v>
      </c>
      <c r="Y629">
        <v>17</v>
      </c>
      <c r="Z629">
        <v>0</v>
      </c>
      <c r="AA629">
        <v>0.45652173913043476</v>
      </c>
      <c r="AB629" t="e">
        <v>#N/A</v>
      </c>
      <c r="AC629">
        <v>0.20689655172413793</v>
      </c>
      <c r="AD629">
        <v>1</v>
      </c>
      <c r="AE629">
        <v>0</v>
      </c>
      <c r="AF629">
        <v>8.6274509803921567E-2</v>
      </c>
      <c r="AG629">
        <v>96</v>
      </c>
      <c r="AH629" t="s">
        <v>11</v>
      </c>
    </row>
    <row r="630" spans="1:34" x14ac:dyDescent="0.2">
      <c r="A630">
        <v>1995</v>
      </c>
      <c r="B630" t="s">
        <v>11</v>
      </c>
      <c r="C630" t="s">
        <v>213</v>
      </c>
      <c r="D630">
        <v>11</v>
      </c>
      <c r="E630">
        <v>5</v>
      </c>
      <c r="G630">
        <v>1</v>
      </c>
      <c r="H630">
        <v>1</v>
      </c>
      <c r="I630">
        <v>2</v>
      </c>
      <c r="J630">
        <v>1</v>
      </c>
      <c r="K630">
        <v>1</v>
      </c>
      <c r="L630">
        <v>1</v>
      </c>
      <c r="O630">
        <v>3</v>
      </c>
      <c r="P630">
        <v>1</v>
      </c>
      <c r="Q630">
        <v>1</v>
      </c>
      <c r="W630">
        <v>12</v>
      </c>
      <c r="X630">
        <v>0.46875</v>
      </c>
      <c r="Y630">
        <v>15</v>
      </c>
      <c r="Z630">
        <v>0</v>
      </c>
      <c r="AA630">
        <v>0.53061224489795922</v>
      </c>
      <c r="AB630">
        <v>3</v>
      </c>
      <c r="AC630">
        <v>0.23333333333333334</v>
      </c>
      <c r="AD630">
        <v>1</v>
      </c>
      <c r="AE630">
        <v>0</v>
      </c>
      <c r="AF630">
        <v>0.10227272727272728</v>
      </c>
      <c r="AG630">
        <v>108</v>
      </c>
      <c r="AH630" t="s">
        <v>11</v>
      </c>
    </row>
    <row r="631" spans="1:34" x14ac:dyDescent="0.2">
      <c r="A631">
        <v>1996</v>
      </c>
      <c r="B631" t="s">
        <v>11</v>
      </c>
      <c r="C631" t="s">
        <v>213</v>
      </c>
      <c r="D631">
        <v>13</v>
      </c>
      <c r="E631">
        <v>3</v>
      </c>
      <c r="G631">
        <v>1</v>
      </c>
      <c r="H631">
        <v>1</v>
      </c>
      <c r="I631">
        <v>3</v>
      </c>
      <c r="J631">
        <v>0</v>
      </c>
      <c r="K631">
        <v>1</v>
      </c>
      <c r="L631">
        <v>1</v>
      </c>
      <c r="M631">
        <v>1</v>
      </c>
      <c r="N631">
        <v>1</v>
      </c>
      <c r="O631">
        <v>4</v>
      </c>
      <c r="P631">
        <v>1</v>
      </c>
      <c r="W631">
        <v>43</v>
      </c>
      <c r="X631">
        <v>0.48060344827586204</v>
      </c>
      <c r="Y631">
        <v>14</v>
      </c>
      <c r="Z631">
        <v>0</v>
      </c>
      <c r="AA631">
        <v>0.59615384615384615</v>
      </c>
      <c r="AB631">
        <v>3</v>
      </c>
      <c r="AC631">
        <v>0.25806451612903225</v>
      </c>
      <c r="AD631">
        <v>3</v>
      </c>
      <c r="AE631">
        <v>0</v>
      </c>
      <c r="AF631">
        <v>0.12132352941176471</v>
      </c>
      <c r="AG631">
        <v>151</v>
      </c>
      <c r="AH631" t="s">
        <v>11</v>
      </c>
    </row>
    <row r="632" spans="1:34" x14ac:dyDescent="0.2">
      <c r="A632">
        <v>1997</v>
      </c>
      <c r="B632" t="s">
        <v>11</v>
      </c>
      <c r="C632" t="s">
        <v>213</v>
      </c>
      <c r="D632">
        <v>13</v>
      </c>
      <c r="E632">
        <v>3</v>
      </c>
      <c r="G632">
        <v>1</v>
      </c>
      <c r="H632">
        <v>1</v>
      </c>
      <c r="I632">
        <v>2</v>
      </c>
      <c r="J632">
        <v>1</v>
      </c>
      <c r="K632">
        <v>1</v>
      </c>
      <c r="L632">
        <v>1</v>
      </c>
      <c r="M632">
        <v>1</v>
      </c>
      <c r="O632">
        <v>4</v>
      </c>
      <c r="P632">
        <v>1</v>
      </c>
      <c r="V632">
        <v>1</v>
      </c>
      <c r="W632">
        <v>20</v>
      </c>
      <c r="X632">
        <v>0.49166666666666664</v>
      </c>
      <c r="Y632">
        <v>15</v>
      </c>
      <c r="Z632">
        <v>0</v>
      </c>
      <c r="AA632">
        <v>0.65454545454545454</v>
      </c>
      <c r="AB632">
        <v>4</v>
      </c>
      <c r="AC632">
        <v>0.28125</v>
      </c>
      <c r="AD632">
        <v>3</v>
      </c>
      <c r="AE632">
        <v>0</v>
      </c>
      <c r="AF632">
        <v>0.13978494623655913</v>
      </c>
      <c r="AG632">
        <v>171</v>
      </c>
      <c r="AH632" t="s">
        <v>11</v>
      </c>
    </row>
    <row r="633" spans="1:34" x14ac:dyDescent="0.2">
      <c r="A633">
        <v>1998</v>
      </c>
      <c r="B633" t="s">
        <v>11</v>
      </c>
      <c r="C633" t="s">
        <v>213</v>
      </c>
      <c r="D633">
        <v>11</v>
      </c>
      <c r="E633">
        <v>5</v>
      </c>
      <c r="G633">
        <v>1</v>
      </c>
      <c r="I633">
        <v>0</v>
      </c>
      <c r="J633">
        <v>1</v>
      </c>
      <c r="O633">
        <v>1</v>
      </c>
      <c r="R633">
        <v>1</v>
      </c>
      <c r="W633">
        <v>2</v>
      </c>
      <c r="X633">
        <v>0.49798387096774194</v>
      </c>
      <c r="Y633">
        <v>13</v>
      </c>
      <c r="Z633">
        <v>0</v>
      </c>
      <c r="AA633">
        <v>0.66666666666666663</v>
      </c>
      <c r="AB633">
        <v>4</v>
      </c>
      <c r="AC633">
        <v>0.30303030303030304</v>
      </c>
      <c r="AD633">
        <v>3</v>
      </c>
      <c r="AE633">
        <v>0</v>
      </c>
      <c r="AF633">
        <v>0.14035087719298245</v>
      </c>
      <c r="AG633">
        <v>173</v>
      </c>
      <c r="AH633" t="s">
        <v>11</v>
      </c>
    </row>
    <row r="634" spans="1:34" x14ac:dyDescent="0.2">
      <c r="A634">
        <v>1999</v>
      </c>
      <c r="B634" t="s">
        <v>11</v>
      </c>
      <c r="C634" t="s">
        <v>213</v>
      </c>
      <c r="D634">
        <v>8</v>
      </c>
      <c r="E634">
        <v>8</v>
      </c>
      <c r="W634">
        <v>0</v>
      </c>
      <c r="X634">
        <v>0.498046875</v>
      </c>
      <c r="Y634">
        <v>13</v>
      </c>
      <c r="Z634">
        <v>0</v>
      </c>
      <c r="AA634">
        <v>0.65517241379310343</v>
      </c>
      <c r="AB634">
        <v>4</v>
      </c>
      <c r="AC634">
        <v>0.29411764705882354</v>
      </c>
      <c r="AD634">
        <v>3</v>
      </c>
      <c r="AE634">
        <v>0</v>
      </c>
      <c r="AF634">
        <v>0.13651877133105803</v>
      </c>
      <c r="AG634">
        <v>173</v>
      </c>
      <c r="AH634" t="s">
        <v>11</v>
      </c>
    </row>
    <row r="635" spans="1:34" x14ac:dyDescent="0.2">
      <c r="A635">
        <v>2000</v>
      </c>
      <c r="B635" t="s">
        <v>11</v>
      </c>
      <c r="C635" t="s">
        <v>213</v>
      </c>
      <c r="D635">
        <v>9</v>
      </c>
      <c r="E635">
        <v>7</v>
      </c>
      <c r="W635">
        <v>0</v>
      </c>
      <c r="X635">
        <v>0.5</v>
      </c>
      <c r="Y635">
        <v>13</v>
      </c>
      <c r="Z635">
        <v>0</v>
      </c>
      <c r="AA635">
        <v>0.64406779661016944</v>
      </c>
      <c r="AB635">
        <v>4</v>
      </c>
      <c r="AC635">
        <v>0.2857142857142857</v>
      </c>
      <c r="AD635">
        <v>3</v>
      </c>
      <c r="AE635">
        <v>0</v>
      </c>
      <c r="AF635">
        <v>0.13333333333333333</v>
      </c>
      <c r="AG635">
        <v>173</v>
      </c>
      <c r="AH635" t="s">
        <v>11</v>
      </c>
    </row>
    <row r="636" spans="1:34" x14ac:dyDescent="0.2">
      <c r="A636">
        <v>2001</v>
      </c>
      <c r="B636" t="s">
        <v>11</v>
      </c>
      <c r="C636" t="s">
        <v>213</v>
      </c>
      <c r="D636">
        <v>12</v>
      </c>
      <c r="E636">
        <v>4</v>
      </c>
      <c r="G636">
        <v>1</v>
      </c>
      <c r="I636">
        <v>1</v>
      </c>
      <c r="J636">
        <v>1</v>
      </c>
      <c r="K636">
        <v>1</v>
      </c>
      <c r="O636">
        <v>2</v>
      </c>
      <c r="W636">
        <v>3</v>
      </c>
      <c r="X636">
        <v>0.50735294117647056</v>
      </c>
      <c r="Y636">
        <v>12</v>
      </c>
      <c r="Z636">
        <v>0</v>
      </c>
      <c r="AA636">
        <v>0.67213114754098358</v>
      </c>
      <c r="AB636">
        <v>4</v>
      </c>
      <c r="AC636">
        <v>0.30555555555555558</v>
      </c>
      <c r="AD636">
        <v>3</v>
      </c>
      <c r="AE636">
        <v>0</v>
      </c>
      <c r="AF636">
        <v>0.14052287581699346</v>
      </c>
      <c r="AG636">
        <v>176</v>
      </c>
      <c r="AH636" t="s">
        <v>11</v>
      </c>
    </row>
    <row r="637" spans="1:34" x14ac:dyDescent="0.2">
      <c r="A637">
        <v>2002</v>
      </c>
      <c r="B637" t="s">
        <v>11</v>
      </c>
      <c r="C637" t="s">
        <v>213</v>
      </c>
      <c r="D637">
        <v>12</v>
      </c>
      <c r="E637">
        <v>4</v>
      </c>
      <c r="G637">
        <v>1</v>
      </c>
      <c r="H637">
        <v>1</v>
      </c>
      <c r="I637">
        <v>0</v>
      </c>
      <c r="J637">
        <v>1</v>
      </c>
      <c r="O637">
        <v>1</v>
      </c>
      <c r="W637">
        <v>2</v>
      </c>
      <c r="X637">
        <v>0.51428571428571423</v>
      </c>
      <c r="Y637">
        <v>12</v>
      </c>
      <c r="Z637">
        <v>0</v>
      </c>
      <c r="AA637">
        <v>0.6875</v>
      </c>
      <c r="AB637">
        <v>4</v>
      </c>
      <c r="AC637">
        <v>0.32432432432432434</v>
      </c>
      <c r="AD637">
        <v>3</v>
      </c>
      <c r="AE637">
        <v>0</v>
      </c>
      <c r="AF637">
        <v>0.14102564102564102</v>
      </c>
      <c r="AG637">
        <v>178</v>
      </c>
      <c r="AH637" t="s">
        <v>11</v>
      </c>
    </row>
    <row r="638" spans="1:34" x14ac:dyDescent="0.2">
      <c r="A638">
        <v>2003</v>
      </c>
      <c r="B638" t="s">
        <v>11</v>
      </c>
      <c r="C638" t="s">
        <v>213</v>
      </c>
      <c r="D638">
        <v>10</v>
      </c>
      <c r="E638">
        <v>6</v>
      </c>
      <c r="G638">
        <v>1</v>
      </c>
      <c r="H638">
        <v>1</v>
      </c>
      <c r="I638">
        <v>1</v>
      </c>
      <c r="J638">
        <v>1</v>
      </c>
      <c r="K638">
        <v>1</v>
      </c>
      <c r="O638">
        <v>2</v>
      </c>
      <c r="W638">
        <v>4</v>
      </c>
      <c r="X638">
        <v>0.51736111111111116</v>
      </c>
      <c r="Y638">
        <v>11</v>
      </c>
      <c r="Z638">
        <v>0</v>
      </c>
      <c r="AA638">
        <v>0.71641791044776115</v>
      </c>
      <c r="AB638">
        <v>4</v>
      </c>
      <c r="AC638">
        <v>0.34210526315789475</v>
      </c>
      <c r="AD638">
        <v>3</v>
      </c>
      <c r="AE638">
        <v>0</v>
      </c>
      <c r="AF638">
        <v>0.14641744548286603</v>
      </c>
      <c r="AG638">
        <v>182</v>
      </c>
      <c r="AH638" t="s">
        <v>11</v>
      </c>
    </row>
    <row r="639" spans="1:34" x14ac:dyDescent="0.2">
      <c r="A639">
        <v>2004</v>
      </c>
      <c r="B639" t="s">
        <v>11</v>
      </c>
      <c r="C639" t="s">
        <v>213</v>
      </c>
      <c r="D639">
        <v>10</v>
      </c>
      <c r="E639">
        <v>6</v>
      </c>
      <c r="G639">
        <v>1</v>
      </c>
      <c r="H639">
        <v>1</v>
      </c>
      <c r="I639">
        <v>0</v>
      </c>
      <c r="J639">
        <v>1</v>
      </c>
      <c r="O639">
        <v>1</v>
      </c>
      <c r="W639">
        <v>2</v>
      </c>
      <c r="X639">
        <v>0.52027027027027029</v>
      </c>
      <c r="Y639">
        <v>11</v>
      </c>
      <c r="Z639">
        <v>0</v>
      </c>
      <c r="AA639">
        <v>0.72857142857142854</v>
      </c>
      <c r="AB639">
        <v>4</v>
      </c>
      <c r="AC639">
        <v>0.35897435897435898</v>
      </c>
      <c r="AD639">
        <v>7</v>
      </c>
      <c r="AE639">
        <v>0</v>
      </c>
      <c r="AF639">
        <v>0.1458966565349544</v>
      </c>
      <c r="AG639">
        <v>184</v>
      </c>
      <c r="AH639" t="s">
        <v>11</v>
      </c>
    </row>
    <row r="640" spans="1:34" x14ac:dyDescent="0.2">
      <c r="A640">
        <v>2005</v>
      </c>
      <c r="B640" t="s">
        <v>11</v>
      </c>
      <c r="C640" t="s">
        <v>213</v>
      </c>
      <c r="D640">
        <v>4</v>
      </c>
      <c r="E640">
        <v>12</v>
      </c>
      <c r="W640">
        <v>0</v>
      </c>
      <c r="X640">
        <v>0.51315789473684215</v>
      </c>
      <c r="Y640">
        <v>12</v>
      </c>
      <c r="Z640">
        <v>0</v>
      </c>
      <c r="AA640">
        <v>0.71830985915492962</v>
      </c>
      <c r="AB640">
        <v>4</v>
      </c>
      <c r="AC640">
        <v>0.35</v>
      </c>
      <c r="AD640">
        <v>7</v>
      </c>
      <c r="AE640">
        <v>0</v>
      </c>
      <c r="AF640">
        <v>0.14076246334310852</v>
      </c>
      <c r="AG640">
        <v>184</v>
      </c>
      <c r="AH640" t="s">
        <v>11</v>
      </c>
    </row>
    <row r="641" spans="1:34" x14ac:dyDescent="0.2">
      <c r="A641">
        <v>2006</v>
      </c>
      <c r="B641" t="s">
        <v>11</v>
      </c>
      <c r="C641" t="s">
        <v>213</v>
      </c>
      <c r="D641">
        <v>8</v>
      </c>
      <c r="E641">
        <v>8</v>
      </c>
      <c r="W641">
        <v>0</v>
      </c>
      <c r="X641">
        <v>0.51282051282051277</v>
      </c>
      <c r="Y641">
        <v>13</v>
      </c>
      <c r="Z641">
        <v>0</v>
      </c>
      <c r="AA641">
        <v>0.70833333333333337</v>
      </c>
      <c r="AB641">
        <v>4</v>
      </c>
      <c r="AC641">
        <v>0.34146341463414637</v>
      </c>
      <c r="AD641">
        <v>3</v>
      </c>
      <c r="AE641">
        <v>0</v>
      </c>
      <c r="AF641">
        <v>0.13753581661891118</v>
      </c>
      <c r="AG641">
        <v>184</v>
      </c>
      <c r="AH641" t="s">
        <v>11</v>
      </c>
    </row>
    <row r="642" spans="1:34" x14ac:dyDescent="0.2">
      <c r="A642">
        <v>2007</v>
      </c>
      <c r="B642" t="s">
        <v>11</v>
      </c>
      <c r="C642" t="s">
        <v>213</v>
      </c>
      <c r="D642">
        <v>13</v>
      </c>
      <c r="E642">
        <v>3</v>
      </c>
      <c r="G642">
        <v>1</v>
      </c>
      <c r="H642">
        <v>1</v>
      </c>
      <c r="I642">
        <v>1</v>
      </c>
      <c r="J642">
        <v>1</v>
      </c>
      <c r="K642">
        <v>1</v>
      </c>
      <c r="L642">
        <v>1</v>
      </c>
      <c r="O642">
        <v>3</v>
      </c>
      <c r="W642">
        <v>8</v>
      </c>
      <c r="X642">
        <v>0.52031249999999996</v>
      </c>
      <c r="Y642">
        <v>12</v>
      </c>
      <c r="Z642">
        <v>0</v>
      </c>
      <c r="AA642">
        <v>0.73333333333333328</v>
      </c>
      <c r="AB642">
        <v>4</v>
      </c>
      <c r="AC642">
        <v>0.35714285714285715</v>
      </c>
      <c r="AD642">
        <v>7</v>
      </c>
      <c r="AE642">
        <v>0</v>
      </c>
      <c r="AF642">
        <v>0.14647887323943662</v>
      </c>
      <c r="AG642">
        <v>192</v>
      </c>
      <c r="AH642" t="s">
        <v>11</v>
      </c>
    </row>
    <row r="643" spans="1:34" x14ac:dyDescent="0.2">
      <c r="A643">
        <v>2008</v>
      </c>
      <c r="B643" t="s">
        <v>11</v>
      </c>
      <c r="C643" t="s">
        <v>213</v>
      </c>
      <c r="D643">
        <v>6</v>
      </c>
      <c r="E643">
        <v>10</v>
      </c>
      <c r="W643">
        <v>0</v>
      </c>
      <c r="X643">
        <v>0.51676829268292679</v>
      </c>
      <c r="Y643">
        <v>13</v>
      </c>
      <c r="Z643">
        <v>0</v>
      </c>
      <c r="AA643">
        <v>0.72368421052631582</v>
      </c>
      <c r="AB643">
        <v>4</v>
      </c>
      <c r="AC643">
        <v>0.34883720930232559</v>
      </c>
      <c r="AD643">
        <v>3</v>
      </c>
      <c r="AE643">
        <v>0</v>
      </c>
      <c r="AF643">
        <v>0.14246575342465753</v>
      </c>
      <c r="AG643">
        <v>192</v>
      </c>
      <c r="AH643" t="s">
        <v>11</v>
      </c>
    </row>
    <row r="644" spans="1:34" x14ac:dyDescent="0.2">
      <c r="A644">
        <v>2009</v>
      </c>
      <c r="B644" t="s">
        <v>11</v>
      </c>
      <c r="C644" t="s">
        <v>213</v>
      </c>
      <c r="D644">
        <v>11</v>
      </c>
      <c r="E644">
        <v>5</v>
      </c>
      <c r="G644">
        <v>1</v>
      </c>
      <c r="I644">
        <v>0</v>
      </c>
      <c r="J644">
        <v>1</v>
      </c>
      <c r="O644">
        <v>1</v>
      </c>
      <c r="R644">
        <v>1</v>
      </c>
      <c r="W644">
        <v>2</v>
      </c>
      <c r="X644">
        <v>0.52083333333333337</v>
      </c>
      <c r="Y644">
        <v>11</v>
      </c>
      <c r="Z644">
        <v>0</v>
      </c>
      <c r="AA644">
        <v>0.73076923076923073</v>
      </c>
      <c r="AB644">
        <v>4</v>
      </c>
      <c r="AC644">
        <v>0.36363636363636365</v>
      </c>
      <c r="AD644">
        <v>7</v>
      </c>
      <c r="AE644">
        <v>0</v>
      </c>
      <c r="AF644">
        <v>0.14285714285714285</v>
      </c>
      <c r="AG644">
        <v>194</v>
      </c>
      <c r="AH644" t="s">
        <v>11</v>
      </c>
    </row>
    <row r="645" spans="1:34" x14ac:dyDescent="0.2">
      <c r="A645">
        <v>2010</v>
      </c>
      <c r="B645" t="s">
        <v>11</v>
      </c>
      <c r="C645" t="s">
        <v>213</v>
      </c>
      <c r="D645">
        <v>10</v>
      </c>
      <c r="E645">
        <v>6</v>
      </c>
      <c r="G645">
        <v>1</v>
      </c>
      <c r="I645">
        <v>4</v>
      </c>
      <c r="J645">
        <v>0</v>
      </c>
      <c r="K645">
        <v>1</v>
      </c>
      <c r="L645">
        <v>1</v>
      </c>
      <c r="M645">
        <v>1</v>
      </c>
      <c r="N645">
        <v>1</v>
      </c>
      <c r="O645">
        <v>4</v>
      </c>
      <c r="W645">
        <v>39</v>
      </c>
      <c r="X645">
        <v>0.52325581395348841</v>
      </c>
      <c r="Y645">
        <v>12</v>
      </c>
      <c r="Z645">
        <v>0</v>
      </c>
      <c r="AA645">
        <v>0.77500000000000002</v>
      </c>
      <c r="AB645">
        <v>6</v>
      </c>
      <c r="AC645">
        <v>0.37777777777777777</v>
      </c>
      <c r="AD645">
        <v>7</v>
      </c>
      <c r="AE645">
        <v>0</v>
      </c>
      <c r="AF645">
        <v>0.15706806282722513</v>
      </c>
      <c r="AG645">
        <v>233</v>
      </c>
      <c r="AH645" t="s">
        <v>11</v>
      </c>
    </row>
    <row r="646" spans="1:34" x14ac:dyDescent="0.2">
      <c r="A646">
        <v>2011</v>
      </c>
      <c r="B646" t="s">
        <v>11</v>
      </c>
      <c r="C646" t="s">
        <v>213</v>
      </c>
      <c r="D646">
        <v>15</v>
      </c>
      <c r="E646">
        <v>1</v>
      </c>
      <c r="G646">
        <v>1</v>
      </c>
      <c r="H646">
        <v>1</v>
      </c>
      <c r="I646">
        <v>0</v>
      </c>
      <c r="J646">
        <v>1</v>
      </c>
      <c r="K646">
        <v>1</v>
      </c>
      <c r="O646">
        <v>2</v>
      </c>
      <c r="P646">
        <v>1</v>
      </c>
      <c r="W646">
        <v>7</v>
      </c>
      <c r="X646">
        <v>0.53267045454545459</v>
      </c>
      <c r="Y646">
        <v>10</v>
      </c>
      <c r="Z646">
        <v>0</v>
      </c>
      <c r="AA646">
        <v>0.7831325301204819</v>
      </c>
      <c r="AB646">
        <v>6</v>
      </c>
      <c r="AC646">
        <v>0.39130434782608697</v>
      </c>
      <c r="AD646">
        <v>7</v>
      </c>
      <c r="AE646">
        <v>0</v>
      </c>
      <c r="AF646">
        <v>0.16103896103896104</v>
      </c>
      <c r="AG646">
        <v>240</v>
      </c>
      <c r="AH646" t="s">
        <v>11</v>
      </c>
    </row>
    <row r="647" spans="1:34" x14ac:dyDescent="0.2">
      <c r="A647">
        <v>2012</v>
      </c>
      <c r="B647" t="s">
        <v>11</v>
      </c>
      <c r="C647" t="s">
        <v>213</v>
      </c>
      <c r="D647">
        <v>11</v>
      </c>
      <c r="E647">
        <v>5</v>
      </c>
      <c r="G647">
        <v>1</v>
      </c>
      <c r="H647">
        <v>1</v>
      </c>
      <c r="I647">
        <v>1</v>
      </c>
      <c r="J647">
        <v>1</v>
      </c>
      <c r="K647">
        <v>1</v>
      </c>
      <c r="O647">
        <v>2</v>
      </c>
      <c r="W647">
        <v>4</v>
      </c>
      <c r="X647">
        <v>0.53611111111111109</v>
      </c>
      <c r="Y647">
        <v>9</v>
      </c>
      <c r="Z647">
        <v>0</v>
      </c>
      <c r="AA647">
        <v>0.80232558139534882</v>
      </c>
      <c r="AB647">
        <v>6</v>
      </c>
      <c r="AC647">
        <v>0.40425531914893614</v>
      </c>
      <c r="AD647">
        <v>10</v>
      </c>
      <c r="AE647">
        <v>0</v>
      </c>
      <c r="AF647">
        <v>0.16539440203562342</v>
      </c>
      <c r="AG647">
        <v>244</v>
      </c>
      <c r="AH647" t="s">
        <v>11</v>
      </c>
    </row>
    <row r="648" spans="1:34" x14ac:dyDescent="0.2">
      <c r="A648">
        <v>2013</v>
      </c>
      <c r="B648" t="s">
        <v>11</v>
      </c>
      <c r="C648" t="s">
        <v>213</v>
      </c>
      <c r="D648">
        <v>8</v>
      </c>
      <c r="E648">
        <v>7</v>
      </c>
      <c r="F648">
        <v>1</v>
      </c>
      <c r="G648">
        <v>1</v>
      </c>
      <c r="H648">
        <v>1</v>
      </c>
      <c r="I648">
        <v>0</v>
      </c>
      <c r="J648">
        <v>1</v>
      </c>
      <c r="O648">
        <v>1</v>
      </c>
      <c r="S648">
        <v>1</v>
      </c>
      <c r="W648">
        <v>2</v>
      </c>
      <c r="X648">
        <v>0.53600543478260865</v>
      </c>
      <c r="Y648">
        <v>10</v>
      </c>
      <c r="Z648">
        <v>0</v>
      </c>
      <c r="AA648">
        <v>0.8</v>
      </c>
      <c r="AB648">
        <v>6</v>
      </c>
      <c r="AC648">
        <v>0.41666666666666669</v>
      </c>
      <c r="AD648">
        <v>10</v>
      </c>
      <c r="AE648">
        <v>0</v>
      </c>
      <c r="AF648">
        <v>0.16377171215880892</v>
      </c>
      <c r="AG648">
        <v>246</v>
      </c>
      <c r="AH648" t="s">
        <v>11</v>
      </c>
    </row>
    <row r="649" spans="1:34" x14ac:dyDescent="0.2">
      <c r="A649">
        <v>2014</v>
      </c>
      <c r="B649" t="s">
        <v>11</v>
      </c>
      <c r="C649" t="s">
        <v>213</v>
      </c>
      <c r="D649">
        <v>12</v>
      </c>
      <c r="E649">
        <v>4</v>
      </c>
      <c r="G649">
        <v>1</v>
      </c>
      <c r="H649">
        <v>1</v>
      </c>
      <c r="I649">
        <v>1</v>
      </c>
      <c r="J649">
        <v>1</v>
      </c>
      <c r="K649">
        <v>1</v>
      </c>
      <c r="L649">
        <v>1</v>
      </c>
      <c r="O649">
        <v>3</v>
      </c>
      <c r="P649">
        <v>1</v>
      </c>
      <c r="W649">
        <v>11</v>
      </c>
      <c r="X649">
        <v>0.54055851063829785</v>
      </c>
      <c r="Y649">
        <v>10</v>
      </c>
      <c r="Z649">
        <v>0</v>
      </c>
      <c r="AA649">
        <v>0.81720430107526887</v>
      </c>
      <c r="AB649">
        <v>6</v>
      </c>
      <c r="AC649">
        <v>0.42857142857142855</v>
      </c>
      <c r="AD649">
        <v>10</v>
      </c>
      <c r="AE649">
        <v>0</v>
      </c>
      <c r="AF649">
        <v>0.17073170731707318</v>
      </c>
      <c r="AG649">
        <v>257</v>
      </c>
      <c r="AH649" t="s">
        <v>11</v>
      </c>
    </row>
    <row r="650" spans="1:34" x14ac:dyDescent="0.2">
      <c r="A650">
        <v>2015</v>
      </c>
      <c r="B650" t="s">
        <v>11</v>
      </c>
      <c r="C650" t="s">
        <v>213</v>
      </c>
      <c r="D650">
        <v>10</v>
      </c>
      <c r="E650">
        <v>6</v>
      </c>
      <c r="G650">
        <v>1</v>
      </c>
      <c r="I650">
        <v>1</v>
      </c>
      <c r="J650">
        <v>1</v>
      </c>
      <c r="K650">
        <v>1</v>
      </c>
      <c r="O650">
        <v>2</v>
      </c>
      <c r="W650">
        <v>3</v>
      </c>
      <c r="X650">
        <v>0.54231770833333337</v>
      </c>
      <c r="Y650">
        <v>8</v>
      </c>
      <c r="Z650">
        <v>0</v>
      </c>
      <c r="AA650">
        <v>0.83157894736842108</v>
      </c>
      <c r="AB650">
        <v>6</v>
      </c>
      <c r="AC650">
        <v>0.44</v>
      </c>
      <c r="AD650">
        <v>10</v>
      </c>
      <c r="AE650">
        <v>0</v>
      </c>
      <c r="AF650">
        <v>0.17464114832535885</v>
      </c>
      <c r="AG650">
        <v>260</v>
      </c>
      <c r="AH650" t="s">
        <v>11</v>
      </c>
    </row>
    <row r="651" spans="1:34" x14ac:dyDescent="0.2">
      <c r="A651">
        <v>2016</v>
      </c>
      <c r="B651" t="s">
        <v>11</v>
      </c>
      <c r="C651" t="s">
        <v>213</v>
      </c>
      <c r="D651">
        <v>10</v>
      </c>
      <c r="E651">
        <v>6</v>
      </c>
      <c r="G651">
        <v>1</v>
      </c>
      <c r="H651">
        <v>1</v>
      </c>
      <c r="I651">
        <v>2</v>
      </c>
      <c r="J651">
        <v>1</v>
      </c>
      <c r="K651">
        <v>1</v>
      </c>
      <c r="L651">
        <v>1</v>
      </c>
      <c r="O651">
        <v>3</v>
      </c>
      <c r="V651">
        <v>1</v>
      </c>
      <c r="W651">
        <v>8</v>
      </c>
      <c r="X651">
        <v>0.54400510204081631</v>
      </c>
      <c r="Y651">
        <v>9</v>
      </c>
      <c r="Z651">
        <v>0</v>
      </c>
      <c r="AA651">
        <v>0.8571428571428571</v>
      </c>
      <c r="AB651">
        <v>6</v>
      </c>
      <c r="AC651">
        <v>0.45098039215686275</v>
      </c>
      <c r="AD651">
        <v>12</v>
      </c>
      <c r="AE651">
        <v>0</v>
      </c>
      <c r="AF651">
        <v>0.1822429906542056</v>
      </c>
      <c r="AG651">
        <v>268</v>
      </c>
      <c r="AH651" t="s">
        <v>11</v>
      </c>
    </row>
    <row r="652" spans="1:34" x14ac:dyDescent="0.2">
      <c r="A652">
        <v>2017</v>
      </c>
      <c r="B652" t="s">
        <v>11</v>
      </c>
      <c r="C652" t="s">
        <v>213</v>
      </c>
      <c r="D652">
        <v>7</v>
      </c>
      <c r="E652">
        <v>9</v>
      </c>
      <c r="W652">
        <v>0</v>
      </c>
      <c r="X652">
        <v>0.541875</v>
      </c>
      <c r="Y652">
        <v>9</v>
      </c>
      <c r="Z652">
        <v>0</v>
      </c>
      <c r="AA652">
        <v>0.84848484848484851</v>
      </c>
      <c r="AB652">
        <v>6</v>
      </c>
      <c r="AC652">
        <v>0.44230769230769229</v>
      </c>
      <c r="AD652">
        <v>10</v>
      </c>
      <c r="AE652">
        <v>0</v>
      </c>
      <c r="AF652">
        <v>0.17848970251716248</v>
      </c>
      <c r="AG652">
        <v>268</v>
      </c>
      <c r="AH652" t="s">
        <v>11</v>
      </c>
    </row>
    <row r="653" spans="1:34" x14ac:dyDescent="0.2">
      <c r="A653">
        <v>2018</v>
      </c>
      <c r="B653" t="s">
        <v>11</v>
      </c>
      <c r="C653" t="s">
        <v>213</v>
      </c>
      <c r="D653">
        <v>6</v>
      </c>
      <c r="E653">
        <v>9</v>
      </c>
      <c r="F653">
        <v>1</v>
      </c>
      <c r="W653">
        <v>0</v>
      </c>
      <c r="X653">
        <v>0.53921568627450978</v>
      </c>
      <c r="Y653">
        <v>9</v>
      </c>
      <c r="Z653">
        <v>0</v>
      </c>
      <c r="AA653">
        <v>0.83168316831683164</v>
      </c>
      <c r="AB653">
        <v>6</v>
      </c>
      <c r="AC653">
        <v>0.43396226415094341</v>
      </c>
      <c r="AD653">
        <v>10</v>
      </c>
      <c r="AE653">
        <v>0</v>
      </c>
      <c r="AF653">
        <v>0.17449664429530201</v>
      </c>
      <c r="AG653">
        <v>268</v>
      </c>
      <c r="AH653" t="s">
        <v>11</v>
      </c>
    </row>
    <row r="654" spans="1:34" x14ac:dyDescent="0.2">
      <c r="A654">
        <v>2019</v>
      </c>
      <c r="B654" t="s">
        <v>11</v>
      </c>
      <c r="C654" t="s">
        <v>213</v>
      </c>
      <c r="D654">
        <v>13</v>
      </c>
      <c r="E654">
        <v>3</v>
      </c>
      <c r="G654">
        <v>1</v>
      </c>
      <c r="H654">
        <v>1</v>
      </c>
      <c r="I654">
        <v>1</v>
      </c>
      <c r="J654">
        <v>1</v>
      </c>
      <c r="K654">
        <v>1</v>
      </c>
      <c r="L654">
        <v>1</v>
      </c>
      <c r="O654">
        <v>3</v>
      </c>
      <c r="W654">
        <v>8</v>
      </c>
      <c r="X654">
        <v>0.54447115384615385</v>
      </c>
      <c r="Y654">
        <v>9</v>
      </c>
      <c r="Z654">
        <v>0</v>
      </c>
      <c r="AA654">
        <v>0.84615384615384615</v>
      </c>
      <c r="AB654">
        <v>6</v>
      </c>
      <c r="AC654">
        <v>0.44444444444444442</v>
      </c>
      <c r="AD654">
        <v>10</v>
      </c>
      <c r="AE654">
        <v>0</v>
      </c>
      <c r="AF654">
        <v>0.18101545253863136</v>
      </c>
      <c r="AG654">
        <v>276</v>
      </c>
      <c r="AH654" t="s">
        <v>11</v>
      </c>
    </row>
    <row r="655" spans="1:34" x14ac:dyDescent="0.2">
      <c r="A655">
        <v>2020</v>
      </c>
      <c r="B655" t="s">
        <v>11</v>
      </c>
      <c r="C655" t="s">
        <v>213</v>
      </c>
      <c r="D655">
        <v>13</v>
      </c>
      <c r="E655">
        <v>3</v>
      </c>
      <c r="G655">
        <v>1</v>
      </c>
      <c r="H655">
        <v>1</v>
      </c>
      <c r="I655">
        <v>1</v>
      </c>
      <c r="J655">
        <v>1</v>
      </c>
      <c r="K655">
        <v>1</v>
      </c>
      <c r="L655">
        <v>1</v>
      </c>
      <c r="O655">
        <v>3</v>
      </c>
      <c r="P655">
        <v>1</v>
      </c>
      <c r="W655">
        <v>11</v>
      </c>
      <c r="X655">
        <v>0.54952830188679247</v>
      </c>
      <c r="Y655">
        <v>8</v>
      </c>
      <c r="Z655">
        <v>0</v>
      </c>
      <c r="AA655">
        <v>0.85981308411214952</v>
      </c>
      <c r="AB655">
        <v>6</v>
      </c>
      <c r="AC655">
        <v>0.45454545454545453</v>
      </c>
      <c r="AD655">
        <v>12</v>
      </c>
      <c r="AE655">
        <v>0</v>
      </c>
      <c r="AF655">
        <v>0.18736383442265794</v>
      </c>
      <c r="AG655">
        <v>287</v>
      </c>
      <c r="AH655" t="s">
        <v>11</v>
      </c>
    </row>
    <row r="656" spans="1:34" x14ac:dyDescent="0.2">
      <c r="A656">
        <v>2021</v>
      </c>
      <c r="B656" t="s">
        <v>11</v>
      </c>
      <c r="C656" t="s">
        <v>213</v>
      </c>
      <c r="D656">
        <v>13</v>
      </c>
      <c r="E656">
        <v>4</v>
      </c>
      <c r="G656">
        <v>1</v>
      </c>
      <c r="H656">
        <v>1</v>
      </c>
      <c r="I656">
        <v>0</v>
      </c>
      <c r="J656">
        <v>1</v>
      </c>
      <c r="K656">
        <v>1</v>
      </c>
      <c r="O656">
        <v>2</v>
      </c>
      <c r="P656">
        <v>1</v>
      </c>
      <c r="W656">
        <v>7</v>
      </c>
      <c r="X656">
        <v>0.55375722543352601</v>
      </c>
      <c r="Y656">
        <v>6</v>
      </c>
      <c r="Z656">
        <v>0</v>
      </c>
      <c r="AA656">
        <v>0.86363636363636365</v>
      </c>
      <c r="AB656">
        <v>6</v>
      </c>
      <c r="AC656">
        <v>0.4642857142857143</v>
      </c>
      <c r="AD656">
        <v>12</v>
      </c>
      <c r="AE656">
        <v>0</v>
      </c>
      <c r="AF656">
        <v>0.18924731182795698</v>
      </c>
      <c r="AG656">
        <v>294</v>
      </c>
      <c r="AH656" t="s">
        <v>11</v>
      </c>
    </row>
    <row r="657" spans="1:34" x14ac:dyDescent="0.2">
      <c r="A657">
        <v>2022</v>
      </c>
      <c r="B657" t="s">
        <v>11</v>
      </c>
      <c r="C657" t="s">
        <v>213</v>
      </c>
      <c r="D657">
        <v>8</v>
      </c>
      <c r="E657">
        <v>9</v>
      </c>
      <c r="W657">
        <v>0</v>
      </c>
      <c r="X657">
        <v>0.55215419501133789</v>
      </c>
      <c r="Y657">
        <v>7</v>
      </c>
      <c r="Z657">
        <v>0</v>
      </c>
      <c r="AA657">
        <v>0.85585585585585588</v>
      </c>
      <c r="AB657">
        <v>6</v>
      </c>
      <c r="AC657">
        <v>0.45614035087719296</v>
      </c>
      <c r="AD657">
        <v>12</v>
      </c>
      <c r="AE657">
        <v>0</v>
      </c>
      <c r="AF657">
        <v>0.18565400843881857</v>
      </c>
      <c r="AG657">
        <v>294</v>
      </c>
      <c r="AH657" t="s">
        <v>11</v>
      </c>
    </row>
    <row r="658" spans="1:34" x14ac:dyDescent="0.2">
      <c r="A658">
        <v>2023</v>
      </c>
      <c r="B658" t="s">
        <v>11</v>
      </c>
      <c r="C658" t="s">
        <v>213</v>
      </c>
      <c r="D658">
        <v>9</v>
      </c>
      <c r="E658">
        <v>8</v>
      </c>
      <c r="G658">
        <v>1</v>
      </c>
      <c r="I658">
        <v>1</v>
      </c>
      <c r="J658">
        <v>1</v>
      </c>
      <c r="K658">
        <v>1</v>
      </c>
      <c r="O658">
        <v>2</v>
      </c>
      <c r="W658">
        <v>3</v>
      </c>
      <c r="X658">
        <v>0.55172413793103448</v>
      </c>
      <c r="Y658">
        <v>7</v>
      </c>
      <c r="Z658">
        <v>0</v>
      </c>
      <c r="AA658">
        <v>0.86725663716814161</v>
      </c>
      <c r="AB658">
        <v>6</v>
      </c>
      <c r="AC658">
        <v>0.46551724137931033</v>
      </c>
      <c r="AD658">
        <v>12</v>
      </c>
      <c r="AE658">
        <v>0</v>
      </c>
      <c r="AF658">
        <v>0.18801652892561985</v>
      </c>
      <c r="AG658">
        <v>297</v>
      </c>
      <c r="AH658" t="s">
        <v>11</v>
      </c>
    </row>
    <row r="659" spans="1:34" x14ac:dyDescent="0.2">
      <c r="A659">
        <v>2024</v>
      </c>
      <c r="B659" t="s">
        <v>11</v>
      </c>
      <c r="C659" t="s">
        <v>213</v>
      </c>
      <c r="D659">
        <v>11</v>
      </c>
      <c r="E659">
        <v>6</v>
      </c>
      <c r="G659">
        <v>1</v>
      </c>
      <c r="I659">
        <v>0</v>
      </c>
      <c r="J659">
        <v>1</v>
      </c>
      <c r="O659">
        <v>1</v>
      </c>
      <c r="W659">
        <v>1</v>
      </c>
      <c r="X659">
        <v>0.55349344978165937</v>
      </c>
      <c r="Y659">
        <v>5</v>
      </c>
      <c r="Z659">
        <v>0</v>
      </c>
      <c r="AA659">
        <v>0.86956521739130432</v>
      </c>
      <c r="AB659">
        <v>6</v>
      </c>
      <c r="AC659">
        <v>0.47457627118644069</v>
      </c>
      <c r="AD659">
        <v>12</v>
      </c>
      <c r="AE659">
        <v>0</v>
      </c>
      <c r="AF659">
        <v>0.18737270875763748</v>
      </c>
      <c r="AG659">
        <v>298</v>
      </c>
      <c r="AH659" t="s">
        <v>11</v>
      </c>
    </row>
    <row r="660" spans="1:34" x14ac:dyDescent="0.2">
      <c r="A660">
        <v>2025</v>
      </c>
      <c r="B660" t="s">
        <v>11</v>
      </c>
      <c r="C660" t="s">
        <v>213</v>
      </c>
      <c r="D660">
        <v>9</v>
      </c>
      <c r="E660">
        <v>7</v>
      </c>
      <c r="F660">
        <v>1</v>
      </c>
      <c r="G660">
        <v>1</v>
      </c>
      <c r="I660">
        <v>0</v>
      </c>
      <c r="J660">
        <v>1</v>
      </c>
      <c r="O660">
        <v>1</v>
      </c>
      <c r="W660">
        <v>1</v>
      </c>
      <c r="X660">
        <v>0.55359056806002138</v>
      </c>
      <c r="Y660">
        <v>5</v>
      </c>
      <c r="Z660">
        <v>0</v>
      </c>
      <c r="AA660">
        <v>0.86440677966101698</v>
      </c>
      <c r="AB660">
        <v>6</v>
      </c>
      <c r="AC660">
        <v>0.48333333333333334</v>
      </c>
      <c r="AD660">
        <v>12</v>
      </c>
      <c r="AE660">
        <v>0</v>
      </c>
      <c r="AF660">
        <v>0.186</v>
      </c>
      <c r="AG660">
        <v>299</v>
      </c>
      <c r="AH660" t="s">
        <v>11</v>
      </c>
    </row>
    <row r="661" spans="1:34" x14ac:dyDescent="0.2">
      <c r="A661">
        <v>2002</v>
      </c>
      <c r="B661" t="s">
        <v>12</v>
      </c>
      <c r="C661" t="s">
        <v>216</v>
      </c>
      <c r="D661">
        <v>4</v>
      </c>
      <c r="E661">
        <v>12</v>
      </c>
      <c r="W661">
        <v>0</v>
      </c>
      <c r="X661">
        <v>0.25</v>
      </c>
      <c r="Y661">
        <v>32</v>
      </c>
      <c r="Z661">
        <v>0</v>
      </c>
      <c r="AA661">
        <v>0</v>
      </c>
      <c r="AB661">
        <v>0</v>
      </c>
      <c r="AC661">
        <v>0</v>
      </c>
      <c r="AD661">
        <v>0</v>
      </c>
      <c r="AE661">
        <v>39.017662775820675</v>
      </c>
      <c r="AF661">
        <v>0</v>
      </c>
      <c r="AG661">
        <v>39.017662775820675</v>
      </c>
      <c r="AH661" t="s">
        <v>12</v>
      </c>
    </row>
    <row r="662" spans="1:34" x14ac:dyDescent="0.2">
      <c r="A662">
        <v>2003</v>
      </c>
      <c r="B662" t="s">
        <v>12</v>
      </c>
      <c r="C662" t="s">
        <v>216</v>
      </c>
      <c r="D662">
        <v>5</v>
      </c>
      <c r="E662">
        <v>11</v>
      </c>
      <c r="W662">
        <v>0</v>
      </c>
      <c r="X662">
        <v>0.28125</v>
      </c>
      <c r="Y662">
        <v>32</v>
      </c>
      <c r="Z662">
        <v>0</v>
      </c>
      <c r="AA662">
        <v>0</v>
      </c>
      <c r="AB662">
        <v>0</v>
      </c>
      <c r="AC662">
        <v>0</v>
      </c>
      <c r="AD662">
        <v>0</v>
      </c>
      <c r="AE662">
        <v>0</v>
      </c>
      <c r="AF662">
        <v>0</v>
      </c>
      <c r="AG662">
        <v>39.017662775820675</v>
      </c>
      <c r="AH662" t="s">
        <v>12</v>
      </c>
    </row>
    <row r="663" spans="1:34" x14ac:dyDescent="0.2">
      <c r="A663">
        <v>2004</v>
      </c>
      <c r="B663" t="s">
        <v>12</v>
      </c>
      <c r="C663" t="s">
        <v>216</v>
      </c>
      <c r="D663">
        <v>7</v>
      </c>
      <c r="E663">
        <v>9</v>
      </c>
      <c r="W663">
        <v>0</v>
      </c>
      <c r="X663">
        <v>0.33333333333333331</v>
      </c>
      <c r="Y663">
        <v>32</v>
      </c>
      <c r="Z663">
        <v>0</v>
      </c>
      <c r="AA663">
        <v>0</v>
      </c>
      <c r="AB663">
        <v>0</v>
      </c>
      <c r="AC663">
        <v>0</v>
      </c>
      <c r="AD663">
        <v>0</v>
      </c>
      <c r="AE663">
        <v>0</v>
      </c>
      <c r="AF663">
        <v>0</v>
      </c>
      <c r="AG663">
        <v>39.017662775820675</v>
      </c>
      <c r="AH663" t="s">
        <v>12</v>
      </c>
    </row>
    <row r="664" spans="1:34" x14ac:dyDescent="0.2">
      <c r="A664">
        <v>2005</v>
      </c>
      <c r="B664" t="s">
        <v>12</v>
      </c>
      <c r="C664" t="s">
        <v>216</v>
      </c>
      <c r="D664">
        <v>2</v>
      </c>
      <c r="E664">
        <v>14</v>
      </c>
      <c r="W664">
        <v>0</v>
      </c>
      <c r="X664">
        <v>0.28125</v>
      </c>
      <c r="Y664">
        <v>32</v>
      </c>
      <c r="Z664">
        <v>0</v>
      </c>
      <c r="AA664">
        <v>0</v>
      </c>
      <c r="AB664">
        <v>0</v>
      </c>
      <c r="AC664">
        <v>0</v>
      </c>
      <c r="AD664">
        <v>0</v>
      </c>
      <c r="AE664">
        <v>0</v>
      </c>
      <c r="AF664">
        <v>0</v>
      </c>
      <c r="AG664">
        <v>39.017662775820675</v>
      </c>
      <c r="AH664" t="s">
        <v>12</v>
      </c>
    </row>
    <row r="665" spans="1:34" x14ac:dyDescent="0.2">
      <c r="A665">
        <v>2006</v>
      </c>
      <c r="B665" t="s">
        <v>12</v>
      </c>
      <c r="C665" t="s">
        <v>216</v>
      </c>
      <c r="D665">
        <v>6</v>
      </c>
      <c r="E665">
        <v>10</v>
      </c>
      <c r="T665">
        <v>1</v>
      </c>
      <c r="W665">
        <v>0</v>
      </c>
      <c r="X665">
        <v>0.3</v>
      </c>
      <c r="Y665">
        <v>32</v>
      </c>
      <c r="Z665">
        <v>0</v>
      </c>
      <c r="AA665">
        <v>0</v>
      </c>
      <c r="AB665">
        <v>0</v>
      </c>
      <c r="AC665">
        <v>0</v>
      </c>
      <c r="AD665">
        <v>0</v>
      </c>
      <c r="AE665">
        <v>0</v>
      </c>
      <c r="AF665">
        <v>0</v>
      </c>
      <c r="AG665">
        <v>39.017662775820675</v>
      </c>
      <c r="AH665" t="s">
        <v>12</v>
      </c>
    </row>
    <row r="666" spans="1:34" x14ac:dyDescent="0.2">
      <c r="A666">
        <v>2007</v>
      </c>
      <c r="B666" t="s">
        <v>12</v>
      </c>
      <c r="C666" t="s">
        <v>216</v>
      </c>
      <c r="D666">
        <v>8</v>
      </c>
      <c r="E666">
        <v>8</v>
      </c>
      <c r="W666">
        <v>0</v>
      </c>
      <c r="X666">
        <v>0.33333333333333331</v>
      </c>
      <c r="Y666">
        <v>32</v>
      </c>
      <c r="Z666">
        <v>0</v>
      </c>
      <c r="AA666">
        <v>0</v>
      </c>
      <c r="AB666">
        <v>0</v>
      </c>
      <c r="AC666">
        <v>0</v>
      </c>
      <c r="AD666">
        <v>0</v>
      </c>
      <c r="AE666">
        <v>0</v>
      </c>
      <c r="AF666">
        <v>0</v>
      </c>
      <c r="AG666">
        <v>39.017662775820675</v>
      </c>
      <c r="AH666" t="s">
        <v>12</v>
      </c>
    </row>
    <row r="667" spans="1:34" x14ac:dyDescent="0.2">
      <c r="A667">
        <v>2008</v>
      </c>
      <c r="B667" t="s">
        <v>12</v>
      </c>
      <c r="C667" t="s">
        <v>216</v>
      </c>
      <c r="D667">
        <v>8</v>
      </c>
      <c r="E667">
        <v>8</v>
      </c>
      <c r="W667">
        <v>0</v>
      </c>
      <c r="X667">
        <v>0.35714285714285715</v>
      </c>
      <c r="Y667">
        <v>32</v>
      </c>
      <c r="Z667">
        <v>0</v>
      </c>
      <c r="AA667">
        <v>0</v>
      </c>
      <c r="AB667">
        <v>0</v>
      </c>
      <c r="AC667">
        <v>0</v>
      </c>
      <c r="AD667">
        <v>0</v>
      </c>
      <c r="AE667">
        <v>0</v>
      </c>
      <c r="AF667">
        <v>0</v>
      </c>
      <c r="AG667">
        <v>39.017662775820675</v>
      </c>
      <c r="AH667" t="s">
        <v>12</v>
      </c>
    </row>
    <row r="668" spans="1:34" x14ac:dyDescent="0.2">
      <c r="A668">
        <v>2009</v>
      </c>
      <c r="B668" t="s">
        <v>12</v>
      </c>
      <c r="C668" t="s">
        <v>216</v>
      </c>
      <c r="D668">
        <v>9</v>
      </c>
      <c r="E668">
        <v>7</v>
      </c>
      <c r="T668">
        <v>1</v>
      </c>
      <c r="W668">
        <v>0</v>
      </c>
      <c r="X668">
        <v>0.3828125</v>
      </c>
      <c r="Y668">
        <v>32</v>
      </c>
      <c r="Z668">
        <v>0</v>
      </c>
      <c r="AA668">
        <v>0</v>
      </c>
      <c r="AB668">
        <v>0</v>
      </c>
      <c r="AC668">
        <v>0</v>
      </c>
      <c r="AD668">
        <v>0</v>
      </c>
      <c r="AE668">
        <v>0</v>
      </c>
      <c r="AF668">
        <v>0</v>
      </c>
      <c r="AG668">
        <v>39.017662775820675</v>
      </c>
      <c r="AH668" t="s">
        <v>12</v>
      </c>
    </row>
    <row r="669" spans="1:34" x14ac:dyDescent="0.2">
      <c r="A669">
        <v>2010</v>
      </c>
      <c r="B669" t="s">
        <v>12</v>
      </c>
      <c r="C669" t="s">
        <v>216</v>
      </c>
      <c r="D669">
        <v>6</v>
      </c>
      <c r="E669">
        <v>10</v>
      </c>
      <c r="W669">
        <v>0</v>
      </c>
      <c r="X669">
        <v>0.38194444444444442</v>
      </c>
      <c r="Y669">
        <v>32</v>
      </c>
      <c r="Z669">
        <v>0</v>
      </c>
      <c r="AA669">
        <v>0</v>
      </c>
      <c r="AB669">
        <v>0</v>
      </c>
      <c r="AC669">
        <v>0</v>
      </c>
      <c r="AD669">
        <v>0</v>
      </c>
      <c r="AE669">
        <v>0</v>
      </c>
      <c r="AF669">
        <v>0</v>
      </c>
      <c r="AG669">
        <v>39.017662775820675</v>
      </c>
      <c r="AH669" t="s">
        <v>12</v>
      </c>
    </row>
    <row r="670" spans="1:34" x14ac:dyDescent="0.2">
      <c r="A670">
        <v>2011</v>
      </c>
      <c r="B670" t="s">
        <v>12</v>
      </c>
      <c r="C670" t="s">
        <v>216</v>
      </c>
      <c r="D670">
        <v>10</v>
      </c>
      <c r="E670">
        <v>6</v>
      </c>
      <c r="G670">
        <v>1</v>
      </c>
      <c r="H670">
        <v>1</v>
      </c>
      <c r="I670">
        <v>1</v>
      </c>
      <c r="J670">
        <v>1</v>
      </c>
      <c r="K670">
        <v>1</v>
      </c>
      <c r="O670">
        <v>2</v>
      </c>
      <c r="W670">
        <v>4</v>
      </c>
      <c r="X670">
        <v>0.40625</v>
      </c>
      <c r="Y670">
        <v>31</v>
      </c>
      <c r="Z670">
        <v>0</v>
      </c>
      <c r="AA670">
        <v>0.33333333333333331</v>
      </c>
      <c r="AB670" t="e">
        <v>#N/A</v>
      </c>
      <c r="AC670">
        <v>0.1</v>
      </c>
      <c r="AD670">
        <v>0</v>
      </c>
      <c r="AE670">
        <v>0</v>
      </c>
      <c r="AF670">
        <v>3.0612244897959183E-2</v>
      </c>
      <c r="AG670">
        <v>43.017662775820675</v>
      </c>
      <c r="AH670" t="s">
        <v>12</v>
      </c>
    </row>
    <row r="671" spans="1:34" x14ac:dyDescent="0.2">
      <c r="A671">
        <v>2012</v>
      </c>
      <c r="B671" t="s">
        <v>12</v>
      </c>
      <c r="C671" t="s">
        <v>216</v>
      </c>
      <c r="D671">
        <v>12</v>
      </c>
      <c r="E671">
        <v>4</v>
      </c>
      <c r="G671">
        <v>1</v>
      </c>
      <c r="H671">
        <v>1</v>
      </c>
      <c r="I671">
        <v>1</v>
      </c>
      <c r="J671">
        <v>1</v>
      </c>
      <c r="K671">
        <v>1</v>
      </c>
      <c r="O671">
        <v>2</v>
      </c>
      <c r="R671">
        <v>1</v>
      </c>
      <c r="W671">
        <v>5</v>
      </c>
      <c r="X671">
        <v>0.4375</v>
      </c>
      <c r="Y671">
        <v>27</v>
      </c>
      <c r="Z671">
        <v>0</v>
      </c>
      <c r="AA671">
        <v>0.53333333333333333</v>
      </c>
      <c r="AB671">
        <v>3</v>
      </c>
      <c r="AC671">
        <v>0.18181818181818182</v>
      </c>
      <c r="AD671">
        <v>0</v>
      </c>
      <c r="AE671">
        <v>0</v>
      </c>
      <c r="AF671">
        <v>5.7142857142857141E-2</v>
      </c>
      <c r="AG671">
        <v>48.017662775820675</v>
      </c>
      <c r="AH671" t="s">
        <v>12</v>
      </c>
    </row>
    <row r="672" spans="1:34" x14ac:dyDescent="0.2">
      <c r="A672">
        <v>2013</v>
      </c>
      <c r="B672" t="s">
        <v>12</v>
      </c>
      <c r="C672" t="s">
        <v>216</v>
      </c>
      <c r="D672">
        <v>2</v>
      </c>
      <c r="E672">
        <v>14</v>
      </c>
      <c r="W672">
        <v>0</v>
      </c>
      <c r="X672">
        <v>0.41145833333333331</v>
      </c>
      <c r="Y672">
        <v>30</v>
      </c>
      <c r="Z672">
        <v>0</v>
      </c>
      <c r="AA672">
        <v>0.5</v>
      </c>
      <c r="AB672">
        <v>3</v>
      </c>
      <c r="AC672">
        <v>0.16666666666666666</v>
      </c>
      <c r="AD672">
        <v>0</v>
      </c>
      <c r="AE672">
        <v>0</v>
      </c>
      <c r="AF672">
        <v>5.0420168067226892E-2</v>
      </c>
      <c r="AG672">
        <v>48.017662775820675</v>
      </c>
      <c r="AH672" t="s">
        <v>12</v>
      </c>
    </row>
    <row r="673" spans="1:34" x14ac:dyDescent="0.2">
      <c r="A673">
        <v>2014</v>
      </c>
      <c r="B673" t="s">
        <v>12</v>
      </c>
      <c r="C673" t="s">
        <v>216</v>
      </c>
      <c r="D673">
        <v>9</v>
      </c>
      <c r="E673">
        <v>7</v>
      </c>
      <c r="R673">
        <v>1</v>
      </c>
      <c r="W673">
        <v>1</v>
      </c>
      <c r="X673">
        <v>0.42307692307692307</v>
      </c>
      <c r="Y673">
        <v>30</v>
      </c>
      <c r="Z673">
        <v>0</v>
      </c>
      <c r="AA673">
        <v>0.47058823529411764</v>
      </c>
      <c r="AB673" t="e">
        <v>#N/A</v>
      </c>
      <c r="AC673">
        <v>0.15384615384615385</v>
      </c>
      <c r="AD673">
        <v>0</v>
      </c>
      <c r="AE673">
        <v>0</v>
      </c>
      <c r="AF673">
        <v>4.7619047619047616E-2</v>
      </c>
      <c r="AG673">
        <v>49.017662775820675</v>
      </c>
      <c r="AH673" t="s">
        <v>12</v>
      </c>
    </row>
    <row r="674" spans="1:34" x14ac:dyDescent="0.2">
      <c r="A674">
        <v>2015</v>
      </c>
      <c r="B674" t="s">
        <v>12</v>
      </c>
      <c r="C674" t="s">
        <v>216</v>
      </c>
      <c r="D674">
        <v>9</v>
      </c>
      <c r="E674">
        <v>7</v>
      </c>
      <c r="G674">
        <v>1</v>
      </c>
      <c r="H674">
        <v>1</v>
      </c>
      <c r="I674">
        <v>0</v>
      </c>
      <c r="J674">
        <v>1</v>
      </c>
      <c r="O674">
        <v>1</v>
      </c>
      <c r="R674">
        <v>1</v>
      </c>
      <c r="W674">
        <v>3</v>
      </c>
      <c r="X674">
        <v>0.4330357142857143</v>
      </c>
      <c r="Y674">
        <v>30</v>
      </c>
      <c r="Z674">
        <v>0</v>
      </c>
      <c r="AA674">
        <v>0.55000000000000004</v>
      </c>
      <c r="AB674">
        <v>3</v>
      </c>
      <c r="AC674">
        <v>0.21428571428571427</v>
      </c>
      <c r="AD674">
        <v>1</v>
      </c>
      <c r="AE674">
        <v>0</v>
      </c>
      <c r="AF674">
        <v>5.185185185185185E-2</v>
      </c>
      <c r="AG674">
        <v>52.017662775820675</v>
      </c>
      <c r="AH674" t="s">
        <v>12</v>
      </c>
    </row>
    <row r="675" spans="1:34" x14ac:dyDescent="0.2">
      <c r="A675">
        <v>2016</v>
      </c>
      <c r="B675" t="s">
        <v>12</v>
      </c>
      <c r="C675" t="s">
        <v>216</v>
      </c>
      <c r="D675">
        <v>9</v>
      </c>
      <c r="E675">
        <v>7</v>
      </c>
      <c r="G675">
        <v>1</v>
      </c>
      <c r="H675">
        <v>1</v>
      </c>
      <c r="I675">
        <v>1</v>
      </c>
      <c r="J675">
        <v>1</v>
      </c>
      <c r="K675">
        <v>1</v>
      </c>
      <c r="O675">
        <v>2</v>
      </c>
      <c r="W675">
        <v>4</v>
      </c>
      <c r="X675">
        <v>0.44166666666666665</v>
      </c>
      <c r="Y675">
        <v>26</v>
      </c>
      <c r="Z675">
        <v>0</v>
      </c>
      <c r="AA675">
        <v>0.65217391304347827</v>
      </c>
      <c r="AB675">
        <v>4</v>
      </c>
      <c r="AC675">
        <v>0.26666666666666666</v>
      </c>
      <c r="AD675">
        <v>3</v>
      </c>
      <c r="AE675">
        <v>0</v>
      </c>
      <c r="AF675">
        <v>6.8965517241379309E-2</v>
      </c>
      <c r="AG675">
        <v>56.017662775820675</v>
      </c>
      <c r="AH675" t="s">
        <v>12</v>
      </c>
    </row>
    <row r="676" spans="1:34" x14ac:dyDescent="0.2">
      <c r="A676">
        <v>2017</v>
      </c>
      <c r="B676" t="s">
        <v>12</v>
      </c>
      <c r="C676" t="s">
        <v>216</v>
      </c>
      <c r="D676">
        <v>4</v>
      </c>
      <c r="E676">
        <v>12</v>
      </c>
      <c r="W676">
        <v>0</v>
      </c>
      <c r="X676">
        <v>0.4296875</v>
      </c>
      <c r="Y676">
        <v>30</v>
      </c>
      <c r="Z676">
        <v>0</v>
      </c>
      <c r="AA676">
        <v>0.625</v>
      </c>
      <c r="AB676">
        <v>4</v>
      </c>
      <c r="AC676">
        <v>0.25</v>
      </c>
      <c r="AD676">
        <v>3</v>
      </c>
      <c r="AE676">
        <v>0</v>
      </c>
      <c r="AF676">
        <v>6.3694267515923567E-2</v>
      </c>
      <c r="AG676">
        <v>56.017662775820675</v>
      </c>
      <c r="AH676" t="s">
        <v>12</v>
      </c>
    </row>
    <row r="677" spans="1:34" x14ac:dyDescent="0.2">
      <c r="A677">
        <v>2018</v>
      </c>
      <c r="B677" t="s">
        <v>12</v>
      </c>
      <c r="C677" t="s">
        <v>216</v>
      </c>
      <c r="D677">
        <v>11</v>
      </c>
      <c r="E677">
        <v>5</v>
      </c>
      <c r="G677">
        <v>1</v>
      </c>
      <c r="H677">
        <v>1</v>
      </c>
      <c r="I677">
        <v>0</v>
      </c>
      <c r="J677">
        <v>1</v>
      </c>
      <c r="O677">
        <v>1</v>
      </c>
      <c r="W677">
        <v>2</v>
      </c>
      <c r="X677">
        <v>0.44485294117647056</v>
      </c>
      <c r="Y677">
        <v>26</v>
      </c>
      <c r="Z677">
        <v>0</v>
      </c>
      <c r="AA677">
        <v>0.66666666666666663</v>
      </c>
      <c r="AB677">
        <v>4</v>
      </c>
      <c r="AC677">
        <v>0.29411764705882354</v>
      </c>
      <c r="AD677">
        <v>3</v>
      </c>
      <c r="AE677">
        <v>0</v>
      </c>
      <c r="AF677">
        <v>6.7073170731707321E-2</v>
      </c>
      <c r="AG677">
        <v>58.017662775820675</v>
      </c>
      <c r="AH677" t="s">
        <v>12</v>
      </c>
    </row>
    <row r="678" spans="1:34" x14ac:dyDescent="0.2">
      <c r="A678">
        <v>2019</v>
      </c>
      <c r="B678" t="s">
        <v>12</v>
      </c>
      <c r="C678" t="s">
        <v>216</v>
      </c>
      <c r="D678">
        <v>10</v>
      </c>
      <c r="E678">
        <v>6</v>
      </c>
      <c r="G678">
        <v>1</v>
      </c>
      <c r="H678">
        <v>1</v>
      </c>
      <c r="I678">
        <v>1</v>
      </c>
      <c r="J678">
        <v>1</v>
      </c>
      <c r="K678">
        <v>1</v>
      </c>
      <c r="O678">
        <v>2</v>
      </c>
      <c r="W678">
        <v>4</v>
      </c>
      <c r="X678">
        <v>0.4548611111111111</v>
      </c>
      <c r="Y678">
        <v>24</v>
      </c>
      <c r="Z678">
        <v>0</v>
      </c>
      <c r="AA678">
        <v>0.73333333333333328</v>
      </c>
      <c r="AB678">
        <v>4</v>
      </c>
      <c r="AC678">
        <v>0.33333333333333331</v>
      </c>
      <c r="AD678">
        <v>3</v>
      </c>
      <c r="AE678">
        <v>0</v>
      </c>
      <c r="AF678">
        <v>8.0924855491329481E-2</v>
      </c>
      <c r="AG678">
        <v>62.017662775820675</v>
      </c>
      <c r="AH678" t="s">
        <v>12</v>
      </c>
    </row>
    <row r="679" spans="1:34" x14ac:dyDescent="0.2">
      <c r="A679">
        <v>2020</v>
      </c>
      <c r="B679" t="s">
        <v>12</v>
      </c>
      <c r="C679" t="s">
        <v>216</v>
      </c>
      <c r="D679">
        <v>4</v>
      </c>
      <c r="E679">
        <v>12</v>
      </c>
      <c r="W679">
        <v>0</v>
      </c>
      <c r="X679">
        <v>0.44407894736842107</v>
      </c>
      <c r="Y679">
        <v>26</v>
      </c>
      <c r="Z679">
        <v>0</v>
      </c>
      <c r="AA679">
        <v>0.70967741935483875</v>
      </c>
      <c r="AB679">
        <v>4</v>
      </c>
      <c r="AC679">
        <v>0.31578947368421051</v>
      </c>
      <c r="AD679">
        <v>3</v>
      </c>
      <c r="AE679">
        <v>0</v>
      </c>
      <c r="AF679">
        <v>7.567567567567568E-2</v>
      </c>
      <c r="AG679">
        <v>62.017662775820675</v>
      </c>
      <c r="AH679" t="s">
        <v>12</v>
      </c>
    </row>
    <row r="680" spans="1:34" x14ac:dyDescent="0.2">
      <c r="A680">
        <v>2021</v>
      </c>
      <c r="B680" t="s">
        <v>12</v>
      </c>
      <c r="C680" t="s">
        <v>216</v>
      </c>
      <c r="D680">
        <v>4</v>
      </c>
      <c r="E680">
        <v>13</v>
      </c>
      <c r="W680">
        <v>0</v>
      </c>
      <c r="X680">
        <v>0.43302180685358255</v>
      </c>
      <c r="Y680">
        <v>29</v>
      </c>
      <c r="Z680">
        <v>0</v>
      </c>
      <c r="AA680">
        <v>0.6875</v>
      </c>
      <c r="AB680">
        <v>4</v>
      </c>
      <c r="AC680">
        <v>0.3</v>
      </c>
      <c r="AD680">
        <v>3</v>
      </c>
      <c r="AE680">
        <v>0</v>
      </c>
      <c r="AF680">
        <v>7.0707070707070704E-2</v>
      </c>
      <c r="AG680">
        <v>62.017662775820675</v>
      </c>
      <c r="AH680" t="s">
        <v>12</v>
      </c>
    </row>
    <row r="681" spans="1:34" x14ac:dyDescent="0.2">
      <c r="A681">
        <v>2022</v>
      </c>
      <c r="B681" t="s">
        <v>12</v>
      </c>
      <c r="C681" t="s">
        <v>216</v>
      </c>
      <c r="D681">
        <v>3</v>
      </c>
      <c r="E681">
        <v>13</v>
      </c>
      <c r="F681">
        <v>1</v>
      </c>
      <c r="W681">
        <v>0</v>
      </c>
      <c r="X681">
        <v>0.42159763313609466</v>
      </c>
      <c r="Y681">
        <v>29</v>
      </c>
      <c r="Z681">
        <v>0</v>
      </c>
      <c r="AA681">
        <v>0.6470588235294118</v>
      </c>
      <c r="AB681">
        <v>4</v>
      </c>
      <c r="AC681">
        <v>0.2857142857142857</v>
      </c>
      <c r="AD681">
        <v>3</v>
      </c>
      <c r="AE681">
        <v>0</v>
      </c>
      <c r="AF681">
        <v>6.6037735849056603E-2</v>
      </c>
      <c r="AG681">
        <v>62.017662775820675</v>
      </c>
      <c r="AH681" t="s">
        <v>12</v>
      </c>
    </row>
    <row r="682" spans="1:34" x14ac:dyDescent="0.2">
      <c r="A682">
        <v>2023</v>
      </c>
      <c r="B682" t="s">
        <v>12</v>
      </c>
      <c r="C682" t="s">
        <v>216</v>
      </c>
      <c r="D682">
        <v>10</v>
      </c>
      <c r="E682">
        <v>7</v>
      </c>
      <c r="G682">
        <v>1</v>
      </c>
      <c r="H682">
        <v>1</v>
      </c>
      <c r="I682">
        <v>1</v>
      </c>
      <c r="J682">
        <v>1</v>
      </c>
      <c r="K682">
        <v>1</v>
      </c>
      <c r="O682">
        <v>2</v>
      </c>
      <c r="S682">
        <v>1</v>
      </c>
      <c r="T682">
        <v>1</v>
      </c>
      <c r="W682">
        <v>4</v>
      </c>
      <c r="X682">
        <v>0.42957746478873238</v>
      </c>
      <c r="Y682">
        <v>28</v>
      </c>
      <c r="Z682">
        <v>0</v>
      </c>
      <c r="AA682">
        <v>0.70270270270270274</v>
      </c>
      <c r="AB682">
        <v>4</v>
      </c>
      <c r="AC682">
        <v>0.31818181818181818</v>
      </c>
      <c r="AD682">
        <v>3</v>
      </c>
      <c r="AE682">
        <v>0</v>
      </c>
      <c r="AF682">
        <v>7.6576576576576572E-2</v>
      </c>
      <c r="AG682">
        <v>66.017662775820668</v>
      </c>
      <c r="AH682" t="s">
        <v>12</v>
      </c>
    </row>
    <row r="683" spans="1:34" x14ac:dyDescent="0.2">
      <c r="A683">
        <v>2024</v>
      </c>
      <c r="B683" t="s">
        <v>12</v>
      </c>
      <c r="C683" t="s">
        <v>216</v>
      </c>
      <c r="D683">
        <v>10</v>
      </c>
      <c r="E683">
        <v>7</v>
      </c>
      <c r="G683">
        <v>1</v>
      </c>
      <c r="H683">
        <v>1</v>
      </c>
      <c r="I683">
        <v>1</v>
      </c>
      <c r="J683">
        <v>1</v>
      </c>
      <c r="K683">
        <v>1</v>
      </c>
      <c r="O683">
        <v>2</v>
      </c>
      <c r="W683">
        <v>4</v>
      </c>
      <c r="X683">
        <v>0.43682795698924731</v>
      </c>
      <c r="Y683">
        <v>27</v>
      </c>
      <c r="Z683">
        <v>0</v>
      </c>
      <c r="AA683">
        <v>0.75</v>
      </c>
      <c r="AB683">
        <v>6</v>
      </c>
      <c r="AC683">
        <v>0.34782608695652173</v>
      </c>
      <c r="AD683">
        <v>3</v>
      </c>
      <c r="AE683">
        <v>0</v>
      </c>
      <c r="AF683">
        <v>8.6206896551724144E-2</v>
      </c>
      <c r="AG683">
        <v>70.017662775820668</v>
      </c>
      <c r="AH683" t="s">
        <v>12</v>
      </c>
    </row>
    <row r="684" spans="1:34" x14ac:dyDescent="0.2">
      <c r="A684">
        <v>2025</v>
      </c>
      <c r="B684" t="s">
        <v>12</v>
      </c>
      <c r="C684" t="s">
        <v>216</v>
      </c>
      <c r="D684">
        <v>12</v>
      </c>
      <c r="E684">
        <v>5</v>
      </c>
      <c r="G684">
        <v>1</v>
      </c>
      <c r="I684">
        <v>1</v>
      </c>
      <c r="J684">
        <v>1</v>
      </c>
      <c r="K684">
        <v>1</v>
      </c>
      <c r="O684">
        <v>2</v>
      </c>
      <c r="W684">
        <v>3</v>
      </c>
      <c r="X684">
        <v>0.44858611825192801</v>
      </c>
      <c r="Y684">
        <v>24</v>
      </c>
      <c r="Z684">
        <v>0</v>
      </c>
      <c r="AA684">
        <v>0.7857142857142857</v>
      </c>
      <c r="AB684">
        <v>6</v>
      </c>
      <c r="AC684">
        <v>0.375</v>
      </c>
      <c r="AD684">
        <v>7</v>
      </c>
      <c r="AE684">
        <v>0</v>
      </c>
      <c r="AF684">
        <v>9.6234309623430964E-2</v>
      </c>
      <c r="AG684">
        <v>73.017662775820668</v>
      </c>
      <c r="AH684" t="s">
        <v>12</v>
      </c>
    </row>
    <row r="685" spans="1:34" x14ac:dyDescent="0.2">
      <c r="A685">
        <v>1966</v>
      </c>
      <c r="B685" t="s">
        <v>13</v>
      </c>
      <c r="C685" t="s">
        <v>216</v>
      </c>
      <c r="D685">
        <v>9</v>
      </c>
      <c r="E685">
        <v>5</v>
      </c>
      <c r="W685">
        <v>0</v>
      </c>
      <c r="X685">
        <v>0.6428571428571429</v>
      </c>
      <c r="Y685">
        <v>6</v>
      </c>
      <c r="Z685">
        <v>0</v>
      </c>
      <c r="AA685">
        <v>0</v>
      </c>
      <c r="AB685">
        <v>0</v>
      </c>
      <c r="AC685">
        <v>0</v>
      </c>
      <c r="AD685">
        <v>0</v>
      </c>
      <c r="AE685">
        <v>0</v>
      </c>
      <c r="AF685">
        <v>0</v>
      </c>
      <c r="AG685">
        <v>0</v>
      </c>
      <c r="AH685" t="s">
        <v>13</v>
      </c>
    </row>
    <row r="686" spans="1:34" x14ac:dyDescent="0.2">
      <c r="A686">
        <v>1967</v>
      </c>
      <c r="B686" t="s">
        <v>13</v>
      </c>
      <c r="C686" t="s">
        <v>216</v>
      </c>
      <c r="D686">
        <v>11</v>
      </c>
      <c r="E686">
        <v>1</v>
      </c>
      <c r="F686">
        <v>2</v>
      </c>
      <c r="P686">
        <v>1</v>
      </c>
      <c r="U686">
        <v>1</v>
      </c>
      <c r="W686">
        <v>3</v>
      </c>
      <c r="X686">
        <v>0.75</v>
      </c>
      <c r="Y686">
        <v>3</v>
      </c>
      <c r="Z686">
        <v>0</v>
      </c>
      <c r="AA686">
        <v>0</v>
      </c>
      <c r="AB686">
        <v>0</v>
      </c>
      <c r="AC686">
        <v>0</v>
      </c>
      <c r="AD686">
        <v>0</v>
      </c>
      <c r="AE686">
        <v>0</v>
      </c>
      <c r="AF686">
        <v>0</v>
      </c>
      <c r="AG686">
        <v>3</v>
      </c>
      <c r="AH686" t="s">
        <v>13</v>
      </c>
    </row>
    <row r="687" spans="1:34" x14ac:dyDescent="0.2">
      <c r="A687">
        <v>1968</v>
      </c>
      <c r="B687" t="s">
        <v>13</v>
      </c>
      <c r="C687" t="s">
        <v>216</v>
      </c>
      <c r="D687">
        <v>13</v>
      </c>
      <c r="E687">
        <v>1</v>
      </c>
      <c r="G687">
        <v>1</v>
      </c>
      <c r="H687">
        <v>1</v>
      </c>
      <c r="I687">
        <v>2</v>
      </c>
      <c r="J687">
        <v>1</v>
      </c>
      <c r="K687">
        <v>1</v>
      </c>
      <c r="L687">
        <v>1</v>
      </c>
      <c r="M687">
        <v>1</v>
      </c>
      <c r="O687">
        <v>4</v>
      </c>
      <c r="P687">
        <v>1</v>
      </c>
      <c r="U687">
        <v>1</v>
      </c>
      <c r="W687">
        <v>20</v>
      </c>
      <c r="X687">
        <v>0.80952380952380953</v>
      </c>
      <c r="Y687">
        <v>1</v>
      </c>
      <c r="Z687">
        <v>0</v>
      </c>
      <c r="AA687">
        <v>0.83333333333333337</v>
      </c>
      <c r="AB687">
        <v>6</v>
      </c>
      <c r="AC687">
        <v>0.33333333333333331</v>
      </c>
      <c r="AD687">
        <v>3</v>
      </c>
      <c r="AE687">
        <v>0</v>
      </c>
      <c r="AF687">
        <v>4</v>
      </c>
      <c r="AG687">
        <v>23</v>
      </c>
      <c r="AH687" t="s">
        <v>13</v>
      </c>
    </row>
    <row r="688" spans="1:34" x14ac:dyDescent="0.2">
      <c r="A688">
        <v>1969</v>
      </c>
      <c r="B688" t="s">
        <v>13</v>
      </c>
      <c r="C688" t="s">
        <v>216</v>
      </c>
      <c r="D688">
        <v>8</v>
      </c>
      <c r="E688">
        <v>5</v>
      </c>
      <c r="F688">
        <v>1</v>
      </c>
      <c r="W688">
        <v>0</v>
      </c>
      <c r="X688">
        <v>0.7589285714285714</v>
      </c>
      <c r="Y688">
        <v>4</v>
      </c>
      <c r="Z688">
        <v>0</v>
      </c>
      <c r="AA688">
        <v>0.625</v>
      </c>
      <c r="AB688">
        <v>4</v>
      </c>
      <c r="AC688">
        <v>0.25</v>
      </c>
      <c r="AD688">
        <v>3</v>
      </c>
      <c r="AE688">
        <v>0</v>
      </c>
      <c r="AF688">
        <v>4</v>
      </c>
      <c r="AG688">
        <v>23</v>
      </c>
      <c r="AH688" t="s">
        <v>13</v>
      </c>
    </row>
    <row r="689" spans="1:34" x14ac:dyDescent="0.2">
      <c r="A689">
        <v>1970</v>
      </c>
      <c r="B689" t="s">
        <v>13</v>
      </c>
      <c r="C689" t="s">
        <v>216</v>
      </c>
      <c r="D689">
        <v>11</v>
      </c>
      <c r="E689">
        <v>2</v>
      </c>
      <c r="F689">
        <v>1</v>
      </c>
      <c r="G689">
        <v>1</v>
      </c>
      <c r="H689">
        <v>1</v>
      </c>
      <c r="I689">
        <v>3</v>
      </c>
      <c r="J689">
        <v>0</v>
      </c>
      <c r="K689">
        <v>1</v>
      </c>
      <c r="L689">
        <v>1</v>
      </c>
      <c r="M689">
        <v>1</v>
      </c>
      <c r="N689">
        <v>1</v>
      </c>
      <c r="O689">
        <v>4</v>
      </c>
      <c r="W689">
        <v>40</v>
      </c>
      <c r="X689">
        <v>0.77142857142857146</v>
      </c>
      <c r="Y689">
        <v>2</v>
      </c>
      <c r="Z689">
        <v>0</v>
      </c>
      <c r="AA689">
        <v>0.83333333333333337</v>
      </c>
      <c r="AB689">
        <v>6</v>
      </c>
      <c r="AC689">
        <v>0.4</v>
      </c>
      <c r="AD689">
        <v>10</v>
      </c>
      <c r="AE689">
        <v>0</v>
      </c>
      <c r="AF689">
        <v>4</v>
      </c>
      <c r="AG689">
        <v>63</v>
      </c>
      <c r="AH689" t="s">
        <v>13</v>
      </c>
    </row>
    <row r="690" spans="1:34" x14ac:dyDescent="0.2">
      <c r="A690">
        <v>1971</v>
      </c>
      <c r="B690" t="s">
        <v>13</v>
      </c>
      <c r="C690" t="s">
        <v>216</v>
      </c>
      <c r="D690">
        <v>10</v>
      </c>
      <c r="E690">
        <v>4</v>
      </c>
      <c r="G690">
        <v>1</v>
      </c>
      <c r="I690">
        <v>1</v>
      </c>
      <c r="J690">
        <v>1</v>
      </c>
      <c r="K690">
        <v>1</v>
      </c>
      <c r="L690">
        <v>1</v>
      </c>
      <c r="O690">
        <v>3</v>
      </c>
      <c r="W690">
        <v>7</v>
      </c>
      <c r="X690">
        <v>0.76190476190476186</v>
      </c>
      <c r="Y690">
        <v>2</v>
      </c>
      <c r="Z690">
        <v>0</v>
      </c>
      <c r="AA690">
        <v>0.9285714285714286</v>
      </c>
      <c r="AB690">
        <v>8</v>
      </c>
      <c r="AC690">
        <v>0.5</v>
      </c>
      <c r="AD690">
        <v>15</v>
      </c>
      <c r="AE690">
        <v>0</v>
      </c>
      <c r="AF690">
        <v>3.6666666666666665</v>
      </c>
      <c r="AG690">
        <v>70</v>
      </c>
      <c r="AH690" t="s">
        <v>13</v>
      </c>
    </row>
    <row r="691" spans="1:34" x14ac:dyDescent="0.2">
      <c r="A691">
        <v>1972</v>
      </c>
      <c r="B691" t="s">
        <v>13</v>
      </c>
      <c r="C691" t="s">
        <v>216</v>
      </c>
      <c r="D691">
        <v>5</v>
      </c>
      <c r="E691">
        <v>9</v>
      </c>
      <c r="W691">
        <v>0</v>
      </c>
      <c r="X691">
        <v>0.70408163265306123</v>
      </c>
      <c r="Y691">
        <v>4</v>
      </c>
      <c r="Z691">
        <v>0</v>
      </c>
      <c r="AA691">
        <v>0.8666666666666667</v>
      </c>
      <c r="AB691">
        <v>6</v>
      </c>
      <c r="AC691">
        <v>0.42857142857142855</v>
      </c>
      <c r="AD691">
        <v>10</v>
      </c>
      <c r="AE691">
        <v>0</v>
      </c>
      <c r="AF691">
        <v>3.6666666666666665</v>
      </c>
      <c r="AG691">
        <v>70</v>
      </c>
      <c r="AH691" t="s">
        <v>13</v>
      </c>
    </row>
    <row r="692" spans="1:34" x14ac:dyDescent="0.2">
      <c r="A692">
        <v>1973</v>
      </c>
      <c r="B692" t="s">
        <v>13</v>
      </c>
      <c r="C692" t="s">
        <v>216</v>
      </c>
      <c r="D692">
        <v>4</v>
      </c>
      <c r="E692">
        <v>10</v>
      </c>
      <c r="W692">
        <v>0</v>
      </c>
      <c r="X692">
        <v>0.6517857142857143</v>
      </c>
      <c r="Y692">
        <v>6</v>
      </c>
      <c r="Z692">
        <v>0</v>
      </c>
      <c r="AA692">
        <v>0.8125</v>
      </c>
      <c r="AB692">
        <v>6</v>
      </c>
      <c r="AC692">
        <v>0.375</v>
      </c>
      <c r="AD692">
        <v>7</v>
      </c>
      <c r="AE692">
        <v>0</v>
      </c>
      <c r="AF692">
        <v>3.6666666666666665</v>
      </c>
      <c r="AG692">
        <v>70</v>
      </c>
      <c r="AH692" t="s">
        <v>13</v>
      </c>
    </row>
    <row r="693" spans="1:34" x14ac:dyDescent="0.2">
      <c r="A693">
        <v>1974</v>
      </c>
      <c r="B693" t="s">
        <v>13</v>
      </c>
      <c r="C693" t="s">
        <v>216</v>
      </c>
      <c r="D693">
        <v>2</v>
      </c>
      <c r="E693">
        <v>12</v>
      </c>
      <c r="W693">
        <v>0</v>
      </c>
      <c r="X693">
        <v>0.59523809523809523</v>
      </c>
      <c r="Y693">
        <v>7</v>
      </c>
      <c r="Z693">
        <v>0</v>
      </c>
      <c r="AA693">
        <v>0.76470588235294112</v>
      </c>
      <c r="AB693">
        <v>6</v>
      </c>
      <c r="AC693">
        <v>0.33333333333333331</v>
      </c>
      <c r="AD693">
        <v>3</v>
      </c>
      <c r="AE693">
        <v>0</v>
      </c>
      <c r="AF693">
        <v>3.6666666666666665</v>
      </c>
      <c r="AG693">
        <v>70</v>
      </c>
      <c r="AH693" t="s">
        <v>13</v>
      </c>
    </row>
    <row r="694" spans="1:34" x14ac:dyDescent="0.2">
      <c r="A694">
        <v>1975</v>
      </c>
      <c r="B694" t="s">
        <v>13</v>
      </c>
      <c r="C694" t="s">
        <v>216</v>
      </c>
      <c r="D694">
        <v>10</v>
      </c>
      <c r="E694">
        <v>4</v>
      </c>
      <c r="G694">
        <v>1</v>
      </c>
      <c r="H694">
        <v>1</v>
      </c>
      <c r="I694">
        <v>0</v>
      </c>
      <c r="J694">
        <v>1</v>
      </c>
      <c r="K694">
        <v>1</v>
      </c>
      <c r="O694">
        <v>2</v>
      </c>
      <c r="U694">
        <v>1</v>
      </c>
      <c r="W694">
        <v>4</v>
      </c>
      <c r="X694">
        <v>0.6071428571428571</v>
      </c>
      <c r="Y694">
        <v>6</v>
      </c>
      <c r="Z694">
        <v>0</v>
      </c>
      <c r="AA694">
        <v>0.8</v>
      </c>
      <c r="AB694">
        <v>6</v>
      </c>
      <c r="AC694">
        <v>0.4</v>
      </c>
      <c r="AD694">
        <v>10</v>
      </c>
      <c r="AE694">
        <v>0</v>
      </c>
      <c r="AF694">
        <v>3.25</v>
      </c>
      <c r="AG694">
        <v>74</v>
      </c>
      <c r="AH694" t="s">
        <v>13</v>
      </c>
    </row>
    <row r="695" spans="1:34" x14ac:dyDescent="0.2">
      <c r="A695">
        <v>1976</v>
      </c>
      <c r="B695" t="s">
        <v>13</v>
      </c>
      <c r="C695" t="s">
        <v>216</v>
      </c>
      <c r="D695">
        <v>11</v>
      </c>
      <c r="E695">
        <v>3</v>
      </c>
      <c r="G695">
        <v>1</v>
      </c>
      <c r="H695">
        <v>1</v>
      </c>
      <c r="I695">
        <v>0</v>
      </c>
      <c r="J695">
        <v>1</v>
      </c>
      <c r="K695">
        <v>1</v>
      </c>
      <c r="O695">
        <v>2</v>
      </c>
      <c r="P695">
        <v>1</v>
      </c>
      <c r="Q695">
        <v>1</v>
      </c>
      <c r="W695">
        <v>8</v>
      </c>
      <c r="X695">
        <v>0.62337662337662336</v>
      </c>
      <c r="Y695">
        <v>5</v>
      </c>
      <c r="Z695">
        <v>0</v>
      </c>
      <c r="AA695">
        <v>0.82608695652173914</v>
      </c>
      <c r="AB695">
        <v>6</v>
      </c>
      <c r="AC695">
        <v>0.45454545454545453</v>
      </c>
      <c r="AD695">
        <v>12</v>
      </c>
      <c r="AE695">
        <v>0</v>
      </c>
      <c r="AF695">
        <v>3</v>
      </c>
      <c r="AG695">
        <v>82</v>
      </c>
      <c r="AH695" t="s">
        <v>13</v>
      </c>
    </row>
    <row r="696" spans="1:34" x14ac:dyDescent="0.2">
      <c r="A696">
        <v>1977</v>
      </c>
      <c r="B696" t="s">
        <v>13</v>
      </c>
      <c r="C696" t="s">
        <v>216</v>
      </c>
      <c r="D696">
        <v>10</v>
      </c>
      <c r="E696">
        <v>4</v>
      </c>
      <c r="G696">
        <v>1</v>
      </c>
      <c r="H696">
        <v>1</v>
      </c>
      <c r="I696">
        <v>0</v>
      </c>
      <c r="J696">
        <v>1</v>
      </c>
      <c r="K696">
        <v>1</v>
      </c>
      <c r="O696">
        <v>2</v>
      </c>
      <c r="W696">
        <v>4</v>
      </c>
      <c r="X696">
        <v>0.63095238095238093</v>
      </c>
      <c r="Y696">
        <v>5</v>
      </c>
      <c r="Z696">
        <v>0</v>
      </c>
      <c r="AA696">
        <v>0.84615384615384615</v>
      </c>
      <c r="AB696">
        <v>6</v>
      </c>
      <c r="AC696">
        <v>0.5</v>
      </c>
      <c r="AD696">
        <v>15</v>
      </c>
      <c r="AE696">
        <v>0</v>
      </c>
      <c r="AF696">
        <v>2.8333333333333335</v>
      </c>
      <c r="AG696">
        <v>86</v>
      </c>
      <c r="AH696" t="s">
        <v>13</v>
      </c>
    </row>
    <row r="697" spans="1:34" x14ac:dyDescent="0.2">
      <c r="A697">
        <v>1978</v>
      </c>
      <c r="B697" t="s">
        <v>13</v>
      </c>
      <c r="C697" t="s">
        <v>216</v>
      </c>
      <c r="D697">
        <v>5</v>
      </c>
      <c r="E697">
        <v>11</v>
      </c>
      <c r="W697">
        <v>0</v>
      </c>
      <c r="X697">
        <v>0.60326086956521741</v>
      </c>
      <c r="Y697">
        <v>5</v>
      </c>
      <c r="Z697">
        <v>0</v>
      </c>
      <c r="AA697">
        <v>0.81481481481481477</v>
      </c>
      <c r="AB697">
        <v>6</v>
      </c>
      <c r="AC697">
        <v>0.46153846153846156</v>
      </c>
      <c r="AD697">
        <v>12</v>
      </c>
      <c r="AE697">
        <v>0</v>
      </c>
      <c r="AF697">
        <v>2.8333333333333335</v>
      </c>
      <c r="AG697">
        <v>86</v>
      </c>
      <c r="AH697" t="s">
        <v>13</v>
      </c>
    </row>
    <row r="698" spans="1:34" x14ac:dyDescent="0.2">
      <c r="A698">
        <v>1979</v>
      </c>
      <c r="B698" t="s">
        <v>13</v>
      </c>
      <c r="C698" t="s">
        <v>216</v>
      </c>
      <c r="D698">
        <v>5</v>
      </c>
      <c r="E698">
        <v>11</v>
      </c>
      <c r="W698">
        <v>0</v>
      </c>
      <c r="X698">
        <v>0.57999999999999996</v>
      </c>
      <c r="Y698">
        <v>7</v>
      </c>
      <c r="Z698">
        <v>0</v>
      </c>
      <c r="AA698">
        <v>0.7857142857142857</v>
      </c>
      <c r="AB698">
        <v>6</v>
      </c>
      <c r="AC698">
        <v>0.42857142857142855</v>
      </c>
      <c r="AD698">
        <v>10</v>
      </c>
      <c r="AE698">
        <v>0</v>
      </c>
      <c r="AF698">
        <v>2.8333333333333335</v>
      </c>
      <c r="AG698">
        <v>86</v>
      </c>
      <c r="AH698" t="s">
        <v>13</v>
      </c>
    </row>
    <row r="699" spans="1:34" x14ac:dyDescent="0.2">
      <c r="A699">
        <v>1980</v>
      </c>
      <c r="B699" t="s">
        <v>13</v>
      </c>
      <c r="C699" t="s">
        <v>216</v>
      </c>
      <c r="D699">
        <v>7</v>
      </c>
      <c r="E699">
        <v>9</v>
      </c>
      <c r="W699">
        <v>0</v>
      </c>
      <c r="X699">
        <v>0.56944444444444442</v>
      </c>
      <c r="Y699">
        <v>8</v>
      </c>
      <c r="Z699">
        <v>0</v>
      </c>
      <c r="AA699">
        <v>0.75862068965517238</v>
      </c>
      <c r="AB699">
        <v>6</v>
      </c>
      <c r="AC699">
        <v>0.4</v>
      </c>
      <c r="AD699">
        <v>10</v>
      </c>
      <c r="AE699">
        <v>0</v>
      </c>
      <c r="AF699">
        <v>2.8333333333333335</v>
      </c>
      <c r="AG699">
        <v>86</v>
      </c>
      <c r="AH699" t="s">
        <v>13</v>
      </c>
    </row>
    <row r="700" spans="1:34" x14ac:dyDescent="0.2">
      <c r="A700">
        <v>1981</v>
      </c>
      <c r="B700" t="s">
        <v>13</v>
      </c>
      <c r="C700" t="s">
        <v>216</v>
      </c>
      <c r="D700">
        <v>2</v>
      </c>
      <c r="E700">
        <v>14</v>
      </c>
      <c r="W700">
        <v>0</v>
      </c>
      <c r="X700">
        <v>0.53879310344827591</v>
      </c>
      <c r="Y700">
        <v>9</v>
      </c>
      <c r="Z700">
        <v>0</v>
      </c>
      <c r="AA700">
        <v>0.73333333333333328</v>
      </c>
      <c r="AB700">
        <v>4</v>
      </c>
      <c r="AC700">
        <v>0.375</v>
      </c>
      <c r="AD700">
        <v>7</v>
      </c>
      <c r="AE700">
        <v>0</v>
      </c>
      <c r="AF700">
        <v>2.8333333333333335</v>
      </c>
      <c r="AG700">
        <v>86</v>
      </c>
      <c r="AH700" t="s">
        <v>13</v>
      </c>
    </row>
    <row r="701" spans="1:34" x14ac:dyDescent="0.2">
      <c r="A701">
        <v>1982</v>
      </c>
      <c r="B701" t="s">
        <v>13</v>
      </c>
      <c r="C701" t="s">
        <v>216</v>
      </c>
      <c r="D701">
        <v>0</v>
      </c>
      <c r="E701">
        <v>8</v>
      </c>
      <c r="F701">
        <v>1</v>
      </c>
      <c r="W701">
        <v>0</v>
      </c>
      <c r="X701">
        <v>0.52074688796680502</v>
      </c>
      <c r="Y701">
        <v>10</v>
      </c>
      <c r="Z701">
        <v>0</v>
      </c>
      <c r="AA701">
        <v>0.6875</v>
      </c>
      <c r="AB701">
        <v>4</v>
      </c>
      <c r="AC701">
        <v>0.35294117647058826</v>
      </c>
      <c r="AD701">
        <v>7</v>
      </c>
      <c r="AE701">
        <v>0</v>
      </c>
      <c r="AF701">
        <v>2.8333333333333335</v>
      </c>
      <c r="AG701">
        <v>86</v>
      </c>
      <c r="AH701" t="s">
        <v>13</v>
      </c>
    </row>
    <row r="702" spans="1:34" x14ac:dyDescent="0.2">
      <c r="A702">
        <v>1983</v>
      </c>
      <c r="B702" t="s">
        <v>13</v>
      </c>
      <c r="C702" t="s">
        <v>216</v>
      </c>
      <c r="D702">
        <v>7</v>
      </c>
      <c r="E702">
        <v>9</v>
      </c>
      <c r="T702">
        <v>1</v>
      </c>
      <c r="W702">
        <v>0</v>
      </c>
      <c r="X702">
        <v>0.51556420233463029</v>
      </c>
      <c r="Y702">
        <v>9</v>
      </c>
      <c r="Z702">
        <v>0</v>
      </c>
      <c r="AA702">
        <v>0.66666666666666663</v>
      </c>
      <c r="AB702">
        <v>4</v>
      </c>
      <c r="AC702">
        <v>0.33333333333333331</v>
      </c>
      <c r="AD702">
        <v>3</v>
      </c>
      <c r="AE702">
        <v>0</v>
      </c>
      <c r="AF702">
        <v>2.8333333333333335</v>
      </c>
      <c r="AG702">
        <v>86</v>
      </c>
      <c r="AH702" t="s">
        <v>13</v>
      </c>
    </row>
    <row r="703" spans="1:34" x14ac:dyDescent="0.2">
      <c r="A703">
        <v>1984</v>
      </c>
      <c r="B703" t="s">
        <v>13</v>
      </c>
      <c r="C703" t="s">
        <v>216</v>
      </c>
      <c r="D703">
        <v>4</v>
      </c>
      <c r="E703">
        <v>12</v>
      </c>
      <c r="W703">
        <v>0</v>
      </c>
      <c r="X703">
        <v>0.5</v>
      </c>
      <c r="Y703">
        <v>11</v>
      </c>
      <c r="Z703">
        <v>0</v>
      </c>
      <c r="AA703">
        <v>0.6470588235294118</v>
      </c>
      <c r="AB703">
        <v>4</v>
      </c>
      <c r="AC703">
        <v>0.31578947368421051</v>
      </c>
      <c r="AD703">
        <v>3</v>
      </c>
      <c r="AE703">
        <v>0</v>
      </c>
      <c r="AF703">
        <v>2.8333333333333335</v>
      </c>
      <c r="AG703">
        <v>86</v>
      </c>
      <c r="AH703" t="s">
        <v>13</v>
      </c>
    </row>
    <row r="704" spans="1:34" x14ac:dyDescent="0.2">
      <c r="A704">
        <v>1985</v>
      </c>
      <c r="B704" t="s">
        <v>13</v>
      </c>
      <c r="C704" t="s">
        <v>216</v>
      </c>
      <c r="D704">
        <v>5</v>
      </c>
      <c r="E704">
        <v>11</v>
      </c>
      <c r="T704">
        <v>1</v>
      </c>
      <c r="W704">
        <v>0</v>
      </c>
      <c r="X704">
        <v>0.48961937716262977</v>
      </c>
      <c r="Y704">
        <v>13</v>
      </c>
      <c r="Z704">
        <v>0</v>
      </c>
      <c r="AA704">
        <v>0.62857142857142856</v>
      </c>
      <c r="AB704">
        <v>4</v>
      </c>
      <c r="AC704">
        <v>0.3</v>
      </c>
      <c r="AD704">
        <v>3</v>
      </c>
      <c r="AE704">
        <v>0</v>
      </c>
      <c r="AF704">
        <v>2.8333333333333335</v>
      </c>
      <c r="AG704">
        <v>86</v>
      </c>
      <c r="AH704" t="s">
        <v>13</v>
      </c>
    </row>
    <row r="705" spans="1:34" x14ac:dyDescent="0.2">
      <c r="A705">
        <v>1986</v>
      </c>
      <c r="B705" t="s">
        <v>13</v>
      </c>
      <c r="C705" t="s">
        <v>216</v>
      </c>
      <c r="D705">
        <v>3</v>
      </c>
      <c r="E705">
        <v>13</v>
      </c>
      <c r="W705">
        <v>0</v>
      </c>
      <c r="X705">
        <v>0.47377049180327868</v>
      </c>
      <c r="Y705">
        <v>16</v>
      </c>
      <c r="Z705">
        <v>0</v>
      </c>
      <c r="AA705">
        <v>0.61111111111111116</v>
      </c>
      <c r="AB705">
        <v>4</v>
      </c>
      <c r="AC705">
        <v>0.2857142857142857</v>
      </c>
      <c r="AD705">
        <v>3</v>
      </c>
      <c r="AE705">
        <v>0</v>
      </c>
      <c r="AF705">
        <v>2.8333333333333335</v>
      </c>
      <c r="AG705">
        <v>86</v>
      </c>
      <c r="AH705" t="s">
        <v>13</v>
      </c>
    </row>
    <row r="706" spans="1:34" x14ac:dyDescent="0.2">
      <c r="A706">
        <v>1987</v>
      </c>
      <c r="B706" t="s">
        <v>13</v>
      </c>
      <c r="C706" t="s">
        <v>216</v>
      </c>
      <c r="D706">
        <v>9</v>
      </c>
      <c r="E706">
        <v>6</v>
      </c>
      <c r="G706">
        <v>1</v>
      </c>
      <c r="H706">
        <v>1</v>
      </c>
      <c r="I706">
        <v>0</v>
      </c>
      <c r="J706">
        <v>1</v>
      </c>
      <c r="K706">
        <v>1</v>
      </c>
      <c r="O706">
        <v>2</v>
      </c>
      <c r="W706">
        <v>4</v>
      </c>
      <c r="X706">
        <v>0.47968749999999999</v>
      </c>
      <c r="Y706">
        <v>15</v>
      </c>
      <c r="Z706">
        <v>0</v>
      </c>
      <c r="AA706">
        <v>0.64102564102564108</v>
      </c>
      <c r="AB706">
        <v>4</v>
      </c>
      <c r="AC706">
        <v>0.31818181818181818</v>
      </c>
      <c r="AD706">
        <v>3</v>
      </c>
      <c r="AE706">
        <v>0</v>
      </c>
      <c r="AF706">
        <v>2.7142857142857144</v>
      </c>
      <c r="AG706">
        <v>90</v>
      </c>
      <c r="AH706" t="s">
        <v>13</v>
      </c>
    </row>
    <row r="707" spans="1:34" x14ac:dyDescent="0.2">
      <c r="A707">
        <v>1988</v>
      </c>
      <c r="B707" t="s">
        <v>13</v>
      </c>
      <c r="C707" t="s">
        <v>216</v>
      </c>
      <c r="D707">
        <v>9</v>
      </c>
      <c r="E707">
        <v>7</v>
      </c>
      <c r="W707">
        <v>0</v>
      </c>
      <c r="X707">
        <v>0.48363095238095238</v>
      </c>
      <c r="Y707">
        <v>15</v>
      </c>
      <c r="Z707">
        <v>0</v>
      </c>
      <c r="AA707">
        <v>0.625</v>
      </c>
      <c r="AB707">
        <v>4</v>
      </c>
      <c r="AC707">
        <v>0.30434782608695654</v>
      </c>
      <c r="AD707">
        <v>3</v>
      </c>
      <c r="AE707">
        <v>0</v>
      </c>
      <c r="AF707">
        <v>2.7142857142857144</v>
      </c>
      <c r="AG707">
        <v>90</v>
      </c>
      <c r="AH707" t="s">
        <v>13</v>
      </c>
    </row>
    <row r="708" spans="1:34" x14ac:dyDescent="0.2">
      <c r="A708">
        <v>1989</v>
      </c>
      <c r="B708" t="s">
        <v>13</v>
      </c>
      <c r="C708" t="s">
        <v>216</v>
      </c>
      <c r="D708">
        <v>8</v>
      </c>
      <c r="E708">
        <v>8</v>
      </c>
      <c r="W708">
        <v>0</v>
      </c>
      <c r="X708">
        <v>0.484375</v>
      </c>
      <c r="Y708">
        <v>15</v>
      </c>
      <c r="Z708">
        <v>0</v>
      </c>
      <c r="AA708">
        <v>0.6097560975609756</v>
      </c>
      <c r="AB708">
        <v>4</v>
      </c>
      <c r="AC708">
        <v>0.29166666666666669</v>
      </c>
      <c r="AD708">
        <v>3</v>
      </c>
      <c r="AE708">
        <v>0</v>
      </c>
      <c r="AF708">
        <v>2.7142857142857144</v>
      </c>
      <c r="AG708">
        <v>90</v>
      </c>
      <c r="AH708" t="s">
        <v>13</v>
      </c>
    </row>
    <row r="709" spans="1:34" x14ac:dyDescent="0.2">
      <c r="A709">
        <v>1990</v>
      </c>
      <c r="B709" t="s">
        <v>13</v>
      </c>
      <c r="C709" t="s">
        <v>216</v>
      </c>
      <c r="D709">
        <v>7</v>
      </c>
      <c r="E709">
        <v>9</v>
      </c>
      <c r="W709">
        <v>0</v>
      </c>
      <c r="X709">
        <v>0.48233695652173914</v>
      </c>
      <c r="Y709">
        <v>15</v>
      </c>
      <c r="Z709">
        <v>0</v>
      </c>
      <c r="AA709">
        <v>0.59523809523809523</v>
      </c>
      <c r="AB709">
        <v>3</v>
      </c>
      <c r="AC709">
        <v>0.28000000000000003</v>
      </c>
      <c r="AD709">
        <v>3</v>
      </c>
      <c r="AE709">
        <v>0</v>
      </c>
      <c r="AF709">
        <v>2.7142857142857144</v>
      </c>
      <c r="AG709">
        <v>90</v>
      </c>
      <c r="AH709" t="s">
        <v>13</v>
      </c>
    </row>
    <row r="710" spans="1:34" x14ac:dyDescent="0.2">
      <c r="A710">
        <v>1991</v>
      </c>
      <c r="B710" t="s">
        <v>13</v>
      </c>
      <c r="C710" t="s">
        <v>216</v>
      </c>
      <c r="D710">
        <v>1</v>
      </c>
      <c r="E710">
        <v>15</v>
      </c>
      <c r="W710">
        <v>0</v>
      </c>
      <c r="X710">
        <v>0.46484375</v>
      </c>
      <c r="Y710">
        <v>15</v>
      </c>
      <c r="Z710">
        <v>0</v>
      </c>
      <c r="AA710">
        <v>0.58139534883720934</v>
      </c>
      <c r="AB710">
        <v>3</v>
      </c>
      <c r="AC710">
        <v>0.26923076923076922</v>
      </c>
      <c r="AD710">
        <v>3</v>
      </c>
      <c r="AE710">
        <v>0</v>
      </c>
      <c r="AF710">
        <v>2.7142857142857144</v>
      </c>
      <c r="AG710">
        <v>90</v>
      </c>
      <c r="AH710" t="s">
        <v>13</v>
      </c>
    </row>
    <row r="711" spans="1:34" x14ac:dyDescent="0.2">
      <c r="A711">
        <v>1992</v>
      </c>
      <c r="B711" t="s">
        <v>13</v>
      </c>
      <c r="C711" t="s">
        <v>216</v>
      </c>
      <c r="D711">
        <v>9</v>
      </c>
      <c r="E711">
        <v>7</v>
      </c>
      <c r="W711">
        <v>0</v>
      </c>
      <c r="X711">
        <v>0.46875</v>
      </c>
      <c r="Y711">
        <v>15</v>
      </c>
      <c r="Z711">
        <v>0</v>
      </c>
      <c r="AA711">
        <v>0.56818181818181823</v>
      </c>
      <c r="AB711">
        <v>3</v>
      </c>
      <c r="AC711">
        <v>0.25925925925925924</v>
      </c>
      <c r="AD711">
        <v>3</v>
      </c>
      <c r="AE711">
        <v>0</v>
      </c>
      <c r="AF711">
        <v>2.7142857142857144</v>
      </c>
      <c r="AG711">
        <v>90</v>
      </c>
      <c r="AH711" t="s">
        <v>13</v>
      </c>
    </row>
    <row r="712" spans="1:34" x14ac:dyDescent="0.2">
      <c r="A712">
        <v>1993</v>
      </c>
      <c r="B712" t="s">
        <v>13</v>
      </c>
      <c r="C712" t="s">
        <v>216</v>
      </c>
      <c r="D712">
        <v>4</v>
      </c>
      <c r="E712">
        <v>12</v>
      </c>
      <c r="W712">
        <v>0</v>
      </c>
      <c r="X712">
        <v>0.46033653846153844</v>
      </c>
      <c r="Y712">
        <v>17</v>
      </c>
      <c r="Z712">
        <v>0</v>
      </c>
      <c r="AA712">
        <v>0.55555555555555558</v>
      </c>
      <c r="AB712">
        <v>3</v>
      </c>
      <c r="AC712">
        <v>0.25</v>
      </c>
      <c r="AD712">
        <v>3</v>
      </c>
      <c r="AE712">
        <v>0</v>
      </c>
      <c r="AF712">
        <v>2.7142857142857144</v>
      </c>
      <c r="AG712">
        <v>90</v>
      </c>
      <c r="AH712" t="s">
        <v>13</v>
      </c>
    </row>
    <row r="713" spans="1:34" x14ac:dyDescent="0.2">
      <c r="A713">
        <v>1994</v>
      </c>
      <c r="B713" t="s">
        <v>13</v>
      </c>
      <c r="C713" t="s">
        <v>216</v>
      </c>
      <c r="D713">
        <v>8</v>
      </c>
      <c r="E713">
        <v>8</v>
      </c>
      <c r="S713">
        <v>1</v>
      </c>
      <c r="W713">
        <v>0</v>
      </c>
      <c r="X713">
        <v>0.46180555555555558</v>
      </c>
      <c r="Y713">
        <v>16</v>
      </c>
      <c r="Z713">
        <v>0</v>
      </c>
      <c r="AA713">
        <v>0.54347826086956519</v>
      </c>
      <c r="AB713">
        <v>3</v>
      </c>
      <c r="AC713">
        <v>0.2413793103448276</v>
      </c>
      <c r="AD713">
        <v>1</v>
      </c>
      <c r="AE713">
        <v>0</v>
      </c>
      <c r="AF713">
        <v>2.7142857142857144</v>
      </c>
      <c r="AG713">
        <v>90</v>
      </c>
      <c r="AH713" t="s">
        <v>13</v>
      </c>
    </row>
    <row r="714" spans="1:34" x14ac:dyDescent="0.2">
      <c r="A714">
        <v>1995</v>
      </c>
      <c r="B714" t="s">
        <v>13</v>
      </c>
      <c r="C714" t="s">
        <v>216</v>
      </c>
      <c r="D714">
        <v>9</v>
      </c>
      <c r="E714">
        <v>7</v>
      </c>
      <c r="G714">
        <v>1</v>
      </c>
      <c r="I714">
        <v>2</v>
      </c>
      <c r="J714">
        <v>1</v>
      </c>
      <c r="K714">
        <v>1</v>
      </c>
      <c r="L714">
        <v>1</v>
      </c>
      <c r="O714">
        <v>3</v>
      </c>
      <c r="V714">
        <v>1</v>
      </c>
      <c r="W714">
        <v>7</v>
      </c>
      <c r="X714">
        <v>0.4654017857142857</v>
      </c>
      <c r="Y714">
        <v>16</v>
      </c>
      <c r="Z714">
        <v>0</v>
      </c>
      <c r="AA714">
        <v>0.60416666666666663</v>
      </c>
      <c r="AB714">
        <v>4</v>
      </c>
      <c r="AC714">
        <v>0.26666666666666666</v>
      </c>
      <c r="AD714">
        <v>3</v>
      </c>
      <c r="AE714">
        <v>0</v>
      </c>
      <c r="AF714">
        <v>2.75</v>
      </c>
      <c r="AG714">
        <v>97</v>
      </c>
      <c r="AH714" t="s">
        <v>13</v>
      </c>
    </row>
    <row r="715" spans="1:34" x14ac:dyDescent="0.2">
      <c r="A715">
        <v>1996</v>
      </c>
      <c r="B715" t="s">
        <v>13</v>
      </c>
      <c r="C715" t="s">
        <v>216</v>
      </c>
      <c r="D715">
        <v>9</v>
      </c>
      <c r="E715">
        <v>7</v>
      </c>
      <c r="G715">
        <v>1</v>
      </c>
      <c r="I715">
        <v>0</v>
      </c>
      <c r="J715">
        <v>1</v>
      </c>
      <c r="O715">
        <v>1</v>
      </c>
      <c r="W715">
        <v>1</v>
      </c>
      <c r="X715">
        <v>0.46875</v>
      </c>
      <c r="Y715">
        <v>17</v>
      </c>
      <c r="Z715">
        <v>0</v>
      </c>
      <c r="AA715">
        <v>0.62</v>
      </c>
      <c r="AB715">
        <v>4</v>
      </c>
      <c r="AC715">
        <v>0.29032258064516131</v>
      </c>
      <c r="AD715">
        <v>3</v>
      </c>
      <c r="AE715">
        <v>0</v>
      </c>
      <c r="AF715">
        <v>2.5555555555555554</v>
      </c>
      <c r="AG715">
        <v>98</v>
      </c>
      <c r="AH715" t="s">
        <v>13</v>
      </c>
    </row>
    <row r="716" spans="1:34" x14ac:dyDescent="0.2">
      <c r="A716">
        <v>1997</v>
      </c>
      <c r="B716" t="s">
        <v>13</v>
      </c>
      <c r="C716" t="s">
        <v>216</v>
      </c>
      <c r="D716">
        <v>3</v>
      </c>
      <c r="E716">
        <v>13</v>
      </c>
      <c r="W716">
        <v>0</v>
      </c>
      <c r="X716">
        <v>0.45937499999999998</v>
      </c>
      <c r="Y716">
        <v>20</v>
      </c>
      <c r="Z716">
        <v>0</v>
      </c>
      <c r="AA716">
        <v>0.60784313725490191</v>
      </c>
      <c r="AB716">
        <v>4</v>
      </c>
      <c r="AC716">
        <v>0.28125</v>
      </c>
      <c r="AD716">
        <v>3</v>
      </c>
      <c r="AE716">
        <v>0</v>
      </c>
      <c r="AF716">
        <v>2.5555555555555554</v>
      </c>
      <c r="AG716">
        <v>98</v>
      </c>
      <c r="AH716" t="s">
        <v>13</v>
      </c>
    </row>
    <row r="717" spans="1:34" x14ac:dyDescent="0.2">
      <c r="A717">
        <v>1998</v>
      </c>
      <c r="B717" t="s">
        <v>13</v>
      </c>
      <c r="C717" t="s">
        <v>216</v>
      </c>
      <c r="D717">
        <v>3</v>
      </c>
      <c r="E717">
        <v>13</v>
      </c>
      <c r="W717">
        <v>0</v>
      </c>
      <c r="X717">
        <v>0.45060483870967744</v>
      </c>
      <c r="Y717">
        <v>24</v>
      </c>
      <c r="Z717">
        <v>0</v>
      </c>
      <c r="AA717">
        <v>0.59615384615384615</v>
      </c>
      <c r="AB717">
        <v>3</v>
      </c>
      <c r="AC717">
        <v>0.27272727272727271</v>
      </c>
      <c r="AD717">
        <v>3</v>
      </c>
      <c r="AE717">
        <v>0</v>
      </c>
      <c r="AF717">
        <v>2.5555555555555554</v>
      </c>
      <c r="AG717">
        <v>98</v>
      </c>
      <c r="AH717" t="s">
        <v>13</v>
      </c>
    </row>
    <row r="718" spans="1:34" x14ac:dyDescent="0.2">
      <c r="A718">
        <v>1999</v>
      </c>
      <c r="B718" t="s">
        <v>13</v>
      </c>
      <c r="C718" t="s">
        <v>216</v>
      </c>
      <c r="D718">
        <v>13</v>
      </c>
      <c r="E718">
        <v>3</v>
      </c>
      <c r="G718">
        <v>1</v>
      </c>
      <c r="H718">
        <v>1</v>
      </c>
      <c r="I718">
        <v>0</v>
      </c>
      <c r="J718">
        <v>1</v>
      </c>
      <c r="K718">
        <v>1</v>
      </c>
      <c r="O718">
        <v>2</v>
      </c>
      <c r="S718">
        <v>1</v>
      </c>
      <c r="W718">
        <v>4</v>
      </c>
      <c r="X718">
        <v>0.4619140625</v>
      </c>
      <c r="Y718">
        <v>22</v>
      </c>
      <c r="Z718">
        <v>0</v>
      </c>
      <c r="AA718">
        <v>0.61818181818181817</v>
      </c>
      <c r="AB718">
        <v>4</v>
      </c>
      <c r="AC718">
        <v>0.29411764705882354</v>
      </c>
      <c r="AD718">
        <v>3</v>
      </c>
      <c r="AE718">
        <v>0</v>
      </c>
      <c r="AF718">
        <v>2.5</v>
      </c>
      <c r="AG718">
        <v>102</v>
      </c>
      <c r="AH718" t="s">
        <v>13</v>
      </c>
    </row>
    <row r="719" spans="1:34" x14ac:dyDescent="0.2">
      <c r="A719">
        <v>2000</v>
      </c>
      <c r="B719" t="s">
        <v>13</v>
      </c>
      <c r="C719" t="s">
        <v>216</v>
      </c>
      <c r="D719">
        <v>10</v>
      </c>
      <c r="E719">
        <v>6</v>
      </c>
      <c r="G719">
        <v>1</v>
      </c>
      <c r="I719">
        <v>0</v>
      </c>
      <c r="J719">
        <v>1</v>
      </c>
      <c r="O719">
        <v>1</v>
      </c>
      <c r="W719">
        <v>1</v>
      </c>
      <c r="X719">
        <v>0.46685606060606061</v>
      </c>
      <c r="Y719">
        <v>19</v>
      </c>
      <c r="Z719">
        <v>0</v>
      </c>
      <c r="AA719">
        <v>0.63157894736842102</v>
      </c>
      <c r="AB719">
        <v>4</v>
      </c>
      <c r="AC719">
        <v>0.31428571428571428</v>
      </c>
      <c r="AD719">
        <v>3</v>
      </c>
      <c r="AE719">
        <v>0</v>
      </c>
      <c r="AF719">
        <v>2.3636363636363638</v>
      </c>
      <c r="AG719">
        <v>103</v>
      </c>
      <c r="AH719" t="s">
        <v>13</v>
      </c>
    </row>
    <row r="720" spans="1:34" x14ac:dyDescent="0.2">
      <c r="A720">
        <v>2001</v>
      </c>
      <c r="B720" t="s">
        <v>13</v>
      </c>
      <c r="C720" t="s">
        <v>216</v>
      </c>
      <c r="D720">
        <v>6</v>
      </c>
      <c r="E720">
        <v>10</v>
      </c>
      <c r="W720">
        <v>0</v>
      </c>
      <c r="X720">
        <v>0.4641544117647059</v>
      </c>
      <c r="Y720">
        <v>21</v>
      </c>
      <c r="Z720">
        <v>0</v>
      </c>
      <c r="AA720">
        <v>0.62068965517241381</v>
      </c>
      <c r="AB720">
        <v>4</v>
      </c>
      <c r="AC720">
        <v>0.30555555555555558</v>
      </c>
      <c r="AD720">
        <v>3</v>
      </c>
      <c r="AE720">
        <v>0</v>
      </c>
      <c r="AF720">
        <v>2.3636363636363638</v>
      </c>
      <c r="AG720">
        <v>103</v>
      </c>
      <c r="AH720" t="s">
        <v>13</v>
      </c>
    </row>
    <row r="721" spans="1:34" x14ac:dyDescent="0.2">
      <c r="A721">
        <v>2002</v>
      </c>
      <c r="B721" t="s">
        <v>13</v>
      </c>
      <c r="C721" t="s">
        <v>216</v>
      </c>
      <c r="D721">
        <v>10</v>
      </c>
      <c r="E721">
        <v>6</v>
      </c>
      <c r="G721">
        <v>1</v>
      </c>
      <c r="I721">
        <v>0</v>
      </c>
      <c r="J721">
        <v>1</v>
      </c>
      <c r="O721">
        <v>1</v>
      </c>
      <c r="W721">
        <v>1</v>
      </c>
      <c r="X721">
        <v>0.46875</v>
      </c>
      <c r="Y721">
        <v>19</v>
      </c>
      <c r="Z721">
        <v>0</v>
      </c>
      <c r="AA721">
        <v>0.6333333333333333</v>
      </c>
      <c r="AB721">
        <v>4</v>
      </c>
      <c r="AC721">
        <v>0.32432432432432434</v>
      </c>
      <c r="AD721">
        <v>3</v>
      </c>
      <c r="AE721">
        <v>0</v>
      </c>
      <c r="AF721">
        <v>2.25</v>
      </c>
      <c r="AG721">
        <v>104</v>
      </c>
      <c r="AH721" t="s">
        <v>13</v>
      </c>
    </row>
    <row r="722" spans="1:34" x14ac:dyDescent="0.2">
      <c r="A722">
        <v>2003</v>
      </c>
      <c r="B722" t="s">
        <v>13</v>
      </c>
      <c r="C722" t="s">
        <v>216</v>
      </c>
      <c r="D722">
        <v>12</v>
      </c>
      <c r="E722">
        <v>4</v>
      </c>
      <c r="G722">
        <v>1</v>
      </c>
      <c r="H722">
        <v>1</v>
      </c>
      <c r="I722">
        <v>2</v>
      </c>
      <c r="J722">
        <v>1</v>
      </c>
      <c r="K722">
        <v>1</v>
      </c>
      <c r="L722">
        <v>1</v>
      </c>
      <c r="O722">
        <v>3</v>
      </c>
      <c r="P722">
        <v>1</v>
      </c>
      <c r="W722">
        <v>11</v>
      </c>
      <c r="X722">
        <v>0.4765625</v>
      </c>
      <c r="Y722">
        <v>18</v>
      </c>
      <c r="Z722">
        <v>0</v>
      </c>
      <c r="AA722">
        <v>0.68253968253968256</v>
      </c>
      <c r="AB722">
        <v>4</v>
      </c>
      <c r="AC722">
        <v>0.34210526315789475</v>
      </c>
      <c r="AD722">
        <v>3</v>
      </c>
      <c r="AE722">
        <v>0</v>
      </c>
      <c r="AF722">
        <v>2.3076923076923075</v>
      </c>
      <c r="AG722">
        <v>115</v>
      </c>
      <c r="AH722" t="s">
        <v>13</v>
      </c>
    </row>
    <row r="723" spans="1:34" x14ac:dyDescent="0.2">
      <c r="A723">
        <v>2004</v>
      </c>
      <c r="B723" t="s">
        <v>13</v>
      </c>
      <c r="C723" t="s">
        <v>216</v>
      </c>
      <c r="D723">
        <v>12</v>
      </c>
      <c r="E723">
        <v>4</v>
      </c>
      <c r="G723">
        <v>1</v>
      </c>
      <c r="H723">
        <v>1</v>
      </c>
      <c r="I723">
        <v>1</v>
      </c>
      <c r="J723">
        <v>1</v>
      </c>
      <c r="K723">
        <v>1</v>
      </c>
      <c r="O723">
        <v>2</v>
      </c>
      <c r="P723">
        <v>1</v>
      </c>
      <c r="Q723">
        <v>1</v>
      </c>
      <c r="W723">
        <v>8</v>
      </c>
      <c r="X723">
        <v>0.48395270270270269</v>
      </c>
      <c r="Y723">
        <v>16</v>
      </c>
      <c r="Z723">
        <v>0</v>
      </c>
      <c r="AA723">
        <v>0.71212121212121215</v>
      </c>
      <c r="AB723">
        <v>4</v>
      </c>
      <c r="AC723">
        <v>0.35897435897435898</v>
      </c>
      <c r="AD723">
        <v>7</v>
      </c>
      <c r="AE723">
        <v>0</v>
      </c>
      <c r="AF723">
        <v>2.2857142857142856</v>
      </c>
      <c r="AG723">
        <v>123</v>
      </c>
      <c r="AH723" t="s">
        <v>13</v>
      </c>
    </row>
    <row r="724" spans="1:34" x14ac:dyDescent="0.2">
      <c r="A724">
        <v>2005</v>
      </c>
      <c r="B724" t="s">
        <v>13</v>
      </c>
      <c r="C724" t="s">
        <v>216</v>
      </c>
      <c r="D724">
        <v>14</v>
      </c>
      <c r="E724">
        <v>2</v>
      </c>
      <c r="G724">
        <v>1</v>
      </c>
      <c r="H724">
        <v>1</v>
      </c>
      <c r="I724">
        <v>0</v>
      </c>
      <c r="J724">
        <v>1</v>
      </c>
      <c r="K724">
        <v>1</v>
      </c>
      <c r="O724">
        <v>2</v>
      </c>
      <c r="W724">
        <v>4</v>
      </c>
      <c r="X724">
        <v>0.49424342105263158</v>
      </c>
      <c r="Y724">
        <v>14</v>
      </c>
      <c r="Z724">
        <v>0</v>
      </c>
      <c r="AA724">
        <v>0.72463768115942029</v>
      </c>
      <c r="AB724">
        <v>4</v>
      </c>
      <c r="AC724">
        <v>0.375</v>
      </c>
      <c r="AD724">
        <v>7</v>
      </c>
      <c r="AE724">
        <v>0</v>
      </c>
      <c r="AF724">
        <v>2.2666666666666666</v>
      </c>
      <c r="AG724">
        <v>127</v>
      </c>
      <c r="AH724" t="s">
        <v>13</v>
      </c>
    </row>
    <row r="725" spans="1:34" x14ac:dyDescent="0.2">
      <c r="A725">
        <v>2006</v>
      </c>
      <c r="B725" t="s">
        <v>13</v>
      </c>
      <c r="C725" t="s">
        <v>216</v>
      </c>
      <c r="D725">
        <v>12</v>
      </c>
      <c r="E725">
        <v>4</v>
      </c>
      <c r="G725">
        <v>1</v>
      </c>
      <c r="H725">
        <v>1</v>
      </c>
      <c r="I725">
        <v>4</v>
      </c>
      <c r="J725">
        <v>0</v>
      </c>
      <c r="K725">
        <v>1</v>
      </c>
      <c r="L725">
        <v>1</v>
      </c>
      <c r="M725">
        <v>1</v>
      </c>
      <c r="N725">
        <v>1</v>
      </c>
      <c r="O725">
        <v>4</v>
      </c>
      <c r="W725">
        <v>40</v>
      </c>
      <c r="X725">
        <v>0.50080128205128205</v>
      </c>
      <c r="Y725">
        <v>14</v>
      </c>
      <c r="Z725">
        <v>0</v>
      </c>
      <c r="AA725">
        <v>0.77777777777777779</v>
      </c>
      <c r="AB725">
        <v>6</v>
      </c>
      <c r="AC725">
        <v>0.3902439024390244</v>
      </c>
      <c r="AD725">
        <v>7</v>
      </c>
      <c r="AE725">
        <v>0</v>
      </c>
      <c r="AF725">
        <v>2.375</v>
      </c>
      <c r="AG725">
        <v>167</v>
      </c>
      <c r="AH725" t="s">
        <v>13</v>
      </c>
    </row>
    <row r="726" spans="1:34" x14ac:dyDescent="0.2">
      <c r="A726">
        <v>2007</v>
      </c>
      <c r="B726" t="s">
        <v>13</v>
      </c>
      <c r="C726" t="s">
        <v>216</v>
      </c>
      <c r="D726">
        <v>13</v>
      </c>
      <c r="E726">
        <v>3</v>
      </c>
      <c r="G726">
        <v>1</v>
      </c>
      <c r="H726">
        <v>1</v>
      </c>
      <c r="I726">
        <v>0</v>
      </c>
      <c r="J726">
        <v>1</v>
      </c>
      <c r="K726">
        <v>1</v>
      </c>
      <c r="O726">
        <v>2</v>
      </c>
      <c r="R726">
        <v>1</v>
      </c>
      <c r="W726">
        <v>5</v>
      </c>
      <c r="X726">
        <v>0.50859374999999996</v>
      </c>
      <c r="Y726">
        <v>13</v>
      </c>
      <c r="Z726">
        <v>0</v>
      </c>
      <c r="AA726">
        <v>0.78666666666666663</v>
      </c>
      <c r="AB726">
        <v>6</v>
      </c>
      <c r="AC726">
        <v>0.40476190476190477</v>
      </c>
      <c r="AD726">
        <v>10</v>
      </c>
      <c r="AE726">
        <v>0</v>
      </c>
      <c r="AF726">
        <v>2.3529411764705883</v>
      </c>
      <c r="AG726">
        <v>172</v>
      </c>
      <c r="AH726" t="s">
        <v>13</v>
      </c>
    </row>
    <row r="727" spans="1:34" x14ac:dyDescent="0.2">
      <c r="A727">
        <v>2008</v>
      </c>
      <c r="B727" t="s">
        <v>13</v>
      </c>
      <c r="C727" t="s">
        <v>216</v>
      </c>
      <c r="D727">
        <v>12</v>
      </c>
      <c r="E727">
        <v>4</v>
      </c>
      <c r="G727">
        <v>1</v>
      </c>
      <c r="I727">
        <v>0</v>
      </c>
      <c r="J727">
        <v>1</v>
      </c>
      <c r="O727">
        <v>1</v>
      </c>
      <c r="P727">
        <v>1</v>
      </c>
      <c r="W727">
        <v>4</v>
      </c>
      <c r="X727">
        <v>0.51448170731707321</v>
      </c>
      <c r="Y727">
        <v>14</v>
      </c>
      <c r="Z727">
        <v>0</v>
      </c>
      <c r="AA727">
        <v>0.79220779220779225</v>
      </c>
      <c r="AB727">
        <v>6</v>
      </c>
      <c r="AC727">
        <v>0.41860465116279072</v>
      </c>
      <c r="AD727">
        <v>10</v>
      </c>
      <c r="AE727">
        <v>0</v>
      </c>
      <c r="AF727">
        <v>2.2777777777777777</v>
      </c>
      <c r="AG727">
        <v>176</v>
      </c>
      <c r="AH727" t="s">
        <v>13</v>
      </c>
    </row>
    <row r="728" spans="1:34" x14ac:dyDescent="0.2">
      <c r="A728">
        <v>2009</v>
      </c>
      <c r="B728" t="s">
        <v>13</v>
      </c>
      <c r="C728" t="s">
        <v>216</v>
      </c>
      <c r="D728">
        <v>14</v>
      </c>
      <c r="E728">
        <v>2</v>
      </c>
      <c r="G728">
        <v>1</v>
      </c>
      <c r="H728">
        <v>1</v>
      </c>
      <c r="I728">
        <v>2</v>
      </c>
      <c r="J728">
        <v>1</v>
      </c>
      <c r="K728">
        <v>1</v>
      </c>
      <c r="L728">
        <v>1</v>
      </c>
      <c r="M728">
        <v>1</v>
      </c>
      <c r="O728">
        <v>4</v>
      </c>
      <c r="P728">
        <v>1</v>
      </c>
      <c r="W728">
        <v>20</v>
      </c>
      <c r="X728">
        <v>0.52306547619047616</v>
      </c>
      <c r="Y728">
        <v>10</v>
      </c>
      <c r="Z728">
        <v>0</v>
      </c>
      <c r="AA728">
        <v>0.82499999999999996</v>
      </c>
      <c r="AB728">
        <v>6</v>
      </c>
      <c r="AC728">
        <v>0.43181818181818182</v>
      </c>
      <c r="AD728">
        <v>10</v>
      </c>
      <c r="AE728">
        <v>0</v>
      </c>
      <c r="AF728">
        <v>2.3684210526315788</v>
      </c>
      <c r="AG728">
        <v>196</v>
      </c>
      <c r="AH728" t="s">
        <v>13</v>
      </c>
    </row>
    <row r="729" spans="1:34" x14ac:dyDescent="0.2">
      <c r="A729">
        <v>2010</v>
      </c>
      <c r="B729" t="s">
        <v>13</v>
      </c>
      <c r="C729" t="s">
        <v>216</v>
      </c>
      <c r="D729">
        <v>10</v>
      </c>
      <c r="E729">
        <v>6</v>
      </c>
      <c r="G729">
        <v>1</v>
      </c>
      <c r="H729">
        <v>1</v>
      </c>
      <c r="I729">
        <v>0</v>
      </c>
      <c r="J729">
        <v>1</v>
      </c>
      <c r="O729">
        <v>1</v>
      </c>
      <c r="W729">
        <v>2</v>
      </c>
      <c r="X729">
        <v>0.5254360465116279</v>
      </c>
      <c r="Y729">
        <v>11</v>
      </c>
      <c r="Z729">
        <v>0</v>
      </c>
      <c r="AA729">
        <v>0.83132530120481929</v>
      </c>
      <c r="AB729">
        <v>6</v>
      </c>
      <c r="AC729">
        <v>0.44444444444444442</v>
      </c>
      <c r="AD729">
        <v>10</v>
      </c>
      <c r="AE729">
        <v>0</v>
      </c>
      <c r="AF729">
        <v>2.2999999999999998</v>
      </c>
      <c r="AG729">
        <v>198</v>
      </c>
      <c r="AH729" t="s">
        <v>13</v>
      </c>
    </row>
    <row r="730" spans="1:34" x14ac:dyDescent="0.2">
      <c r="A730">
        <v>2011</v>
      </c>
      <c r="B730" t="s">
        <v>13</v>
      </c>
      <c r="C730" t="s">
        <v>216</v>
      </c>
      <c r="D730">
        <v>2</v>
      </c>
      <c r="E730">
        <v>14</v>
      </c>
      <c r="W730">
        <v>0</v>
      </c>
      <c r="X730">
        <v>0.51633522727272729</v>
      </c>
      <c r="Y730">
        <v>13</v>
      </c>
      <c r="Z730">
        <v>0</v>
      </c>
      <c r="AA730">
        <v>0.8214285714285714</v>
      </c>
      <c r="AB730">
        <v>6</v>
      </c>
      <c r="AC730">
        <v>0.43478260869565216</v>
      </c>
      <c r="AD730">
        <v>10</v>
      </c>
      <c r="AE730">
        <v>0</v>
      </c>
      <c r="AF730">
        <v>2.2999999999999998</v>
      </c>
      <c r="AG730">
        <v>198</v>
      </c>
      <c r="AH730" t="s">
        <v>13</v>
      </c>
    </row>
    <row r="731" spans="1:34" x14ac:dyDescent="0.2">
      <c r="A731">
        <v>2012</v>
      </c>
      <c r="B731" t="s">
        <v>13</v>
      </c>
      <c r="C731" t="s">
        <v>216</v>
      </c>
      <c r="D731">
        <v>11</v>
      </c>
      <c r="E731">
        <v>5</v>
      </c>
      <c r="G731">
        <v>1</v>
      </c>
      <c r="I731">
        <v>0</v>
      </c>
      <c r="J731">
        <v>1</v>
      </c>
      <c r="O731">
        <v>1</v>
      </c>
      <c r="U731">
        <v>1</v>
      </c>
      <c r="W731">
        <v>1</v>
      </c>
      <c r="X731">
        <v>0.52013888888888893</v>
      </c>
      <c r="Y731">
        <v>12</v>
      </c>
      <c r="Z731">
        <v>0</v>
      </c>
      <c r="AA731">
        <v>0.82558139534883723</v>
      </c>
      <c r="AB731">
        <v>6</v>
      </c>
      <c r="AC731">
        <v>0.44680851063829785</v>
      </c>
      <c r="AD731">
        <v>10</v>
      </c>
      <c r="AE731">
        <v>0</v>
      </c>
      <c r="AF731">
        <v>2.2380952380952381</v>
      </c>
      <c r="AG731">
        <v>199</v>
      </c>
      <c r="AH731" t="s">
        <v>13</v>
      </c>
    </row>
    <row r="732" spans="1:34" x14ac:dyDescent="0.2">
      <c r="A732">
        <v>2013</v>
      </c>
      <c r="B732" t="s">
        <v>13</v>
      </c>
      <c r="C732" t="s">
        <v>216</v>
      </c>
      <c r="D732">
        <v>11</v>
      </c>
      <c r="E732">
        <v>5</v>
      </c>
      <c r="G732">
        <v>1</v>
      </c>
      <c r="H732">
        <v>1</v>
      </c>
      <c r="I732">
        <v>1</v>
      </c>
      <c r="J732">
        <v>1</v>
      </c>
      <c r="K732">
        <v>1</v>
      </c>
      <c r="O732">
        <v>2</v>
      </c>
      <c r="W732">
        <v>4</v>
      </c>
      <c r="X732">
        <v>0.52377717391304346</v>
      </c>
      <c r="Y732">
        <v>12</v>
      </c>
      <c r="Z732">
        <v>0</v>
      </c>
      <c r="AA732">
        <v>0.84269662921348309</v>
      </c>
      <c r="AB732">
        <v>6</v>
      </c>
      <c r="AC732">
        <v>0.45833333333333331</v>
      </c>
      <c r="AD732">
        <v>12</v>
      </c>
      <c r="AE732">
        <v>0</v>
      </c>
      <c r="AF732">
        <v>2.2272727272727271</v>
      </c>
      <c r="AG732">
        <v>203</v>
      </c>
      <c r="AH732" t="s">
        <v>13</v>
      </c>
    </row>
    <row r="733" spans="1:34" x14ac:dyDescent="0.2">
      <c r="A733">
        <v>2014</v>
      </c>
      <c r="B733" t="s">
        <v>13</v>
      </c>
      <c r="C733" t="s">
        <v>216</v>
      </c>
      <c r="D733">
        <v>11</v>
      </c>
      <c r="E733">
        <v>5</v>
      </c>
      <c r="G733">
        <v>1</v>
      </c>
      <c r="H733">
        <v>1</v>
      </c>
      <c r="I733">
        <v>2</v>
      </c>
      <c r="J733">
        <v>1</v>
      </c>
      <c r="K733">
        <v>1</v>
      </c>
      <c r="L733">
        <v>1</v>
      </c>
      <c r="O733">
        <v>3</v>
      </c>
      <c r="W733">
        <v>8</v>
      </c>
      <c r="X733">
        <v>0.52726063829787229</v>
      </c>
      <c r="Y733">
        <v>11</v>
      </c>
      <c r="Z733">
        <v>0</v>
      </c>
      <c r="AA733">
        <v>0.86956521739130432</v>
      </c>
      <c r="AB733">
        <v>6</v>
      </c>
      <c r="AC733">
        <v>0.46938775510204084</v>
      </c>
      <c r="AD733">
        <v>12</v>
      </c>
      <c r="AE733">
        <v>0</v>
      </c>
      <c r="AF733">
        <v>2.2608695652173911</v>
      </c>
      <c r="AG733">
        <v>211</v>
      </c>
      <c r="AH733" t="s">
        <v>13</v>
      </c>
    </row>
    <row r="734" spans="1:34" x14ac:dyDescent="0.2">
      <c r="A734">
        <v>2015</v>
      </c>
      <c r="B734" t="s">
        <v>13</v>
      </c>
      <c r="C734" t="s">
        <v>216</v>
      </c>
      <c r="D734">
        <v>8</v>
      </c>
      <c r="E734">
        <v>8</v>
      </c>
      <c r="W734">
        <v>0</v>
      </c>
      <c r="X734">
        <v>0.52669270833333337</v>
      </c>
      <c r="Y734">
        <v>11</v>
      </c>
      <c r="Z734">
        <v>0</v>
      </c>
      <c r="AA734">
        <v>0.86021505376344087</v>
      </c>
      <c r="AB734">
        <v>6</v>
      </c>
      <c r="AC734">
        <v>0.46</v>
      </c>
      <c r="AD734">
        <v>12</v>
      </c>
      <c r="AE734">
        <v>0</v>
      </c>
      <c r="AF734">
        <v>2.2608695652173911</v>
      </c>
      <c r="AG734">
        <v>211</v>
      </c>
      <c r="AH734" t="s">
        <v>13</v>
      </c>
    </row>
    <row r="735" spans="1:34" x14ac:dyDescent="0.2">
      <c r="A735">
        <v>2016</v>
      </c>
      <c r="B735" t="s">
        <v>13</v>
      </c>
      <c r="C735" t="s">
        <v>216</v>
      </c>
      <c r="D735">
        <v>8</v>
      </c>
      <c r="E735">
        <v>8</v>
      </c>
      <c r="W735">
        <v>0</v>
      </c>
      <c r="X735">
        <v>0.52614795918367352</v>
      </c>
      <c r="Y735">
        <v>11</v>
      </c>
      <c r="Z735">
        <v>0</v>
      </c>
      <c r="AA735">
        <v>0.85106382978723405</v>
      </c>
      <c r="AB735">
        <v>6</v>
      </c>
      <c r="AC735">
        <v>0.45098039215686275</v>
      </c>
      <c r="AD735">
        <v>12</v>
      </c>
      <c r="AE735">
        <v>0</v>
      </c>
      <c r="AF735">
        <v>2.2608695652173911</v>
      </c>
      <c r="AG735">
        <v>211</v>
      </c>
      <c r="AH735" t="s">
        <v>13</v>
      </c>
    </row>
    <row r="736" spans="1:34" x14ac:dyDescent="0.2">
      <c r="A736">
        <v>2017</v>
      </c>
      <c r="B736" t="s">
        <v>13</v>
      </c>
      <c r="C736" t="s">
        <v>216</v>
      </c>
      <c r="D736">
        <v>4</v>
      </c>
      <c r="E736">
        <v>12</v>
      </c>
      <c r="W736">
        <v>0</v>
      </c>
      <c r="X736">
        <v>0.520625</v>
      </c>
      <c r="Y736">
        <v>13</v>
      </c>
      <c r="Z736">
        <v>0</v>
      </c>
      <c r="AA736">
        <v>0.84210526315789469</v>
      </c>
      <c r="AB736">
        <v>6</v>
      </c>
      <c r="AC736">
        <v>0.44230769230769229</v>
      </c>
      <c r="AD736">
        <v>10</v>
      </c>
      <c r="AE736">
        <v>0</v>
      </c>
      <c r="AF736">
        <v>2.2608695652173911</v>
      </c>
      <c r="AG736">
        <v>211</v>
      </c>
      <c r="AH736" t="s">
        <v>13</v>
      </c>
    </row>
    <row r="737" spans="1:34" x14ac:dyDescent="0.2">
      <c r="A737">
        <v>2018</v>
      </c>
      <c r="B737" t="s">
        <v>13</v>
      </c>
      <c r="C737" t="s">
        <v>216</v>
      </c>
      <c r="D737">
        <v>10</v>
      </c>
      <c r="E737">
        <v>6</v>
      </c>
      <c r="G737">
        <v>1</v>
      </c>
      <c r="I737">
        <v>1</v>
      </c>
      <c r="J737">
        <v>1</v>
      </c>
      <c r="K737">
        <v>1</v>
      </c>
      <c r="O737">
        <v>2</v>
      </c>
      <c r="T737">
        <v>1</v>
      </c>
      <c r="V737">
        <v>1</v>
      </c>
      <c r="W737">
        <v>3</v>
      </c>
      <c r="X737">
        <v>0.52267156862745101</v>
      </c>
      <c r="Y737">
        <v>12</v>
      </c>
      <c r="Z737">
        <v>0</v>
      </c>
      <c r="AA737">
        <v>0.85567010309278346</v>
      </c>
      <c r="AB737">
        <v>6</v>
      </c>
      <c r="AC737">
        <v>0.45283018867924529</v>
      </c>
      <c r="AD737">
        <v>12</v>
      </c>
      <c r="AE737">
        <v>0</v>
      </c>
      <c r="AF737">
        <v>2.25</v>
      </c>
      <c r="AG737">
        <v>214</v>
      </c>
      <c r="AH737" t="s">
        <v>13</v>
      </c>
    </row>
    <row r="738" spans="1:34" x14ac:dyDescent="0.2">
      <c r="A738">
        <v>2019</v>
      </c>
      <c r="B738" t="s">
        <v>13</v>
      </c>
      <c r="C738" t="s">
        <v>216</v>
      </c>
      <c r="D738">
        <v>7</v>
      </c>
      <c r="E738">
        <v>9</v>
      </c>
      <c r="W738">
        <v>0</v>
      </c>
      <c r="X738">
        <v>0.52103365384615385</v>
      </c>
      <c r="Y738">
        <v>12</v>
      </c>
      <c r="Z738">
        <v>0</v>
      </c>
      <c r="AA738">
        <v>0.84693877551020413</v>
      </c>
      <c r="AB738">
        <v>6</v>
      </c>
      <c r="AC738">
        <v>0.44444444444444442</v>
      </c>
      <c r="AD738">
        <v>10</v>
      </c>
      <c r="AE738">
        <v>0</v>
      </c>
      <c r="AF738">
        <v>2.25</v>
      </c>
      <c r="AG738">
        <v>214</v>
      </c>
      <c r="AH738" t="s">
        <v>13</v>
      </c>
    </row>
    <row r="739" spans="1:34" x14ac:dyDescent="0.2">
      <c r="A739">
        <v>2020</v>
      </c>
      <c r="B739" t="s">
        <v>13</v>
      </c>
      <c r="C739" t="s">
        <v>216</v>
      </c>
      <c r="D739">
        <v>11</v>
      </c>
      <c r="E739">
        <v>5</v>
      </c>
      <c r="G739">
        <v>1</v>
      </c>
      <c r="I739">
        <v>0</v>
      </c>
      <c r="J739">
        <v>1</v>
      </c>
      <c r="O739">
        <v>1</v>
      </c>
      <c r="W739">
        <v>1</v>
      </c>
      <c r="X739">
        <v>0.52417452830188682</v>
      </c>
      <c r="Y739">
        <v>12</v>
      </c>
      <c r="Z739">
        <v>0</v>
      </c>
      <c r="AA739">
        <v>0.85</v>
      </c>
      <c r="AB739">
        <v>6</v>
      </c>
      <c r="AC739">
        <v>0.45454545454545453</v>
      </c>
      <c r="AD739">
        <v>12</v>
      </c>
      <c r="AE739">
        <v>0</v>
      </c>
      <c r="AF739">
        <v>2.2000000000000002</v>
      </c>
      <c r="AG739">
        <v>215</v>
      </c>
      <c r="AH739" t="s">
        <v>13</v>
      </c>
    </row>
    <row r="740" spans="1:34" x14ac:dyDescent="0.2">
      <c r="A740">
        <v>2021</v>
      </c>
      <c r="B740" t="s">
        <v>13</v>
      </c>
      <c r="C740" t="s">
        <v>216</v>
      </c>
      <c r="D740">
        <v>9</v>
      </c>
      <c r="E740">
        <v>8</v>
      </c>
      <c r="W740">
        <v>0</v>
      </c>
      <c r="X740">
        <v>0.52427745664739889</v>
      </c>
      <c r="Y740">
        <v>12</v>
      </c>
      <c r="Z740">
        <v>0</v>
      </c>
      <c r="AA740">
        <v>0.84158415841584155</v>
      </c>
      <c r="AB740">
        <v>6</v>
      </c>
      <c r="AC740">
        <v>0.44642857142857145</v>
      </c>
      <c r="AD740">
        <v>10</v>
      </c>
      <c r="AE740">
        <v>0</v>
      </c>
      <c r="AF740">
        <v>2.2000000000000002</v>
      </c>
      <c r="AG740">
        <v>215</v>
      </c>
      <c r="AH740" t="s">
        <v>13</v>
      </c>
    </row>
    <row r="741" spans="1:34" x14ac:dyDescent="0.2">
      <c r="A741">
        <v>2022</v>
      </c>
      <c r="B741" t="s">
        <v>13</v>
      </c>
      <c r="C741" t="s">
        <v>216</v>
      </c>
      <c r="D741">
        <v>4</v>
      </c>
      <c r="E741">
        <v>12</v>
      </c>
      <c r="F741">
        <v>1</v>
      </c>
      <c r="W741">
        <v>0</v>
      </c>
      <c r="X741">
        <v>0.51927437641723351</v>
      </c>
      <c r="Y741">
        <v>12</v>
      </c>
      <c r="Z741">
        <v>0</v>
      </c>
      <c r="AA741">
        <v>0.82524271844660191</v>
      </c>
      <c r="AB741">
        <v>6</v>
      </c>
      <c r="AC741">
        <v>0.43859649122807015</v>
      </c>
      <c r="AD741">
        <v>10</v>
      </c>
      <c r="AE741">
        <v>1</v>
      </c>
      <c r="AF741">
        <v>2.2000000000000002</v>
      </c>
      <c r="AG741">
        <v>215</v>
      </c>
      <c r="AH741" t="s">
        <v>13</v>
      </c>
    </row>
    <row r="742" spans="1:34" x14ac:dyDescent="0.2">
      <c r="A742">
        <v>2023</v>
      </c>
      <c r="B742" t="s">
        <v>13</v>
      </c>
      <c r="C742" t="s">
        <v>216</v>
      </c>
      <c r="D742">
        <v>9</v>
      </c>
      <c r="E742">
        <v>8</v>
      </c>
      <c r="W742">
        <v>0</v>
      </c>
      <c r="X742">
        <v>0.51946607341490547</v>
      </c>
      <c r="Y742">
        <v>12</v>
      </c>
      <c r="Z742">
        <v>0</v>
      </c>
      <c r="AA742">
        <v>0.81730769230769229</v>
      </c>
      <c r="AB742">
        <v>6</v>
      </c>
      <c r="AC742">
        <v>0.43103448275862066</v>
      </c>
      <c r="AD742">
        <v>10</v>
      </c>
      <c r="AE742">
        <v>2</v>
      </c>
      <c r="AF742">
        <v>2.2000000000000002</v>
      </c>
      <c r="AG742">
        <v>215</v>
      </c>
      <c r="AH742" t="s">
        <v>13</v>
      </c>
    </row>
    <row r="743" spans="1:34" x14ac:dyDescent="0.2">
      <c r="A743">
        <v>2024</v>
      </c>
      <c r="B743" t="s">
        <v>13</v>
      </c>
      <c r="C743" t="s">
        <v>216</v>
      </c>
      <c r="D743">
        <v>8</v>
      </c>
      <c r="E743">
        <v>9</v>
      </c>
      <c r="W743">
        <v>0</v>
      </c>
      <c r="X743">
        <v>0.51855895196506552</v>
      </c>
      <c r="Y743">
        <v>15</v>
      </c>
      <c r="Z743">
        <v>0</v>
      </c>
      <c r="AA743">
        <v>0.80952380952380953</v>
      </c>
      <c r="AB743">
        <v>6</v>
      </c>
      <c r="AC743">
        <v>0.42372881355932202</v>
      </c>
      <c r="AD743">
        <v>10</v>
      </c>
      <c r="AE743">
        <v>3</v>
      </c>
      <c r="AF743">
        <v>2.2000000000000002</v>
      </c>
      <c r="AG743">
        <v>215</v>
      </c>
      <c r="AH743" t="s">
        <v>13</v>
      </c>
    </row>
    <row r="744" spans="1:34" x14ac:dyDescent="0.2">
      <c r="A744">
        <v>2025</v>
      </c>
      <c r="B744" t="s">
        <v>13</v>
      </c>
      <c r="C744" t="s">
        <v>216</v>
      </c>
      <c r="D744">
        <v>8</v>
      </c>
      <c r="E744">
        <v>9</v>
      </c>
      <c r="W744">
        <v>0</v>
      </c>
      <c r="X744">
        <v>0.51768488745980712</v>
      </c>
      <c r="Y744">
        <v>15</v>
      </c>
      <c r="Z744">
        <v>0</v>
      </c>
      <c r="AA744">
        <v>0.80188679245283023</v>
      </c>
      <c r="AB744">
        <v>6</v>
      </c>
      <c r="AC744">
        <v>0.41666666666666669</v>
      </c>
      <c r="AD744">
        <v>10</v>
      </c>
      <c r="AE744">
        <v>4</v>
      </c>
      <c r="AF744">
        <v>2.2000000000000002</v>
      </c>
      <c r="AG744">
        <v>215</v>
      </c>
      <c r="AH744" t="s">
        <v>13</v>
      </c>
    </row>
    <row r="745" spans="1:34" x14ac:dyDescent="0.2">
      <c r="A745">
        <v>1995</v>
      </c>
      <c r="B745" t="s">
        <v>14</v>
      </c>
      <c r="C745" t="s">
        <v>216</v>
      </c>
      <c r="D745">
        <v>4</v>
      </c>
      <c r="E745">
        <v>12</v>
      </c>
      <c r="W745">
        <v>0</v>
      </c>
      <c r="X745">
        <v>0.25</v>
      </c>
      <c r="Y745">
        <v>30</v>
      </c>
      <c r="Z745">
        <v>0</v>
      </c>
      <c r="AA745">
        <v>0</v>
      </c>
      <c r="AB745">
        <v>0</v>
      </c>
      <c r="AC745">
        <v>0</v>
      </c>
      <c r="AD745">
        <v>0</v>
      </c>
      <c r="AE745">
        <v>37.049139194139201</v>
      </c>
      <c r="AF745">
        <v>0</v>
      </c>
      <c r="AG745">
        <v>37.049139194139201</v>
      </c>
      <c r="AH745" t="s">
        <v>14</v>
      </c>
    </row>
    <row r="746" spans="1:34" x14ac:dyDescent="0.2">
      <c r="A746">
        <v>1996</v>
      </c>
      <c r="B746" t="s">
        <v>14</v>
      </c>
      <c r="C746" t="s">
        <v>216</v>
      </c>
      <c r="D746">
        <v>9</v>
      </c>
      <c r="E746">
        <v>7</v>
      </c>
      <c r="G746">
        <v>1</v>
      </c>
      <c r="I746">
        <v>2</v>
      </c>
      <c r="J746">
        <v>1</v>
      </c>
      <c r="K746">
        <v>1</v>
      </c>
      <c r="L746">
        <v>1</v>
      </c>
      <c r="O746">
        <v>3</v>
      </c>
      <c r="W746">
        <v>7</v>
      </c>
      <c r="X746">
        <v>0.40625</v>
      </c>
      <c r="Y746">
        <v>27</v>
      </c>
      <c r="Z746">
        <v>0</v>
      </c>
      <c r="AA746">
        <v>1.3333333333333333</v>
      </c>
      <c r="AB746">
        <v>12</v>
      </c>
      <c r="AC746">
        <v>0.5</v>
      </c>
      <c r="AD746">
        <v>15</v>
      </c>
      <c r="AE746">
        <v>0</v>
      </c>
      <c r="AF746">
        <v>0.22727272727272727</v>
      </c>
      <c r="AG746">
        <v>44.049139194139201</v>
      </c>
      <c r="AH746" t="s">
        <v>14</v>
      </c>
    </row>
    <row r="747" spans="1:34" x14ac:dyDescent="0.2">
      <c r="A747">
        <v>1997</v>
      </c>
      <c r="B747" t="s">
        <v>14</v>
      </c>
      <c r="C747" t="s">
        <v>216</v>
      </c>
      <c r="D747">
        <v>11</v>
      </c>
      <c r="E747">
        <v>5</v>
      </c>
      <c r="G747">
        <v>1</v>
      </c>
      <c r="I747">
        <v>0</v>
      </c>
      <c r="J747">
        <v>1</v>
      </c>
      <c r="O747">
        <v>1</v>
      </c>
      <c r="W747">
        <v>1</v>
      </c>
      <c r="X747">
        <v>0.5</v>
      </c>
      <c r="Y747">
        <v>13</v>
      </c>
      <c r="Z747">
        <v>0</v>
      </c>
      <c r="AA747">
        <v>1.2</v>
      </c>
      <c r="AB747">
        <v>10</v>
      </c>
      <c r="AC747">
        <v>0.66666666666666663</v>
      </c>
      <c r="AD747">
        <v>20</v>
      </c>
      <c r="AE747">
        <v>0</v>
      </c>
      <c r="AF747">
        <v>0.21428571428571427</v>
      </c>
      <c r="AG747">
        <v>45.049139194139201</v>
      </c>
      <c r="AH747" t="s">
        <v>14</v>
      </c>
    </row>
    <row r="748" spans="1:34" x14ac:dyDescent="0.2">
      <c r="A748">
        <v>1998</v>
      </c>
      <c r="B748" t="s">
        <v>14</v>
      </c>
      <c r="C748" t="s">
        <v>216</v>
      </c>
      <c r="D748">
        <v>11</v>
      </c>
      <c r="E748">
        <v>5</v>
      </c>
      <c r="G748">
        <v>1</v>
      </c>
      <c r="H748">
        <v>1</v>
      </c>
      <c r="I748">
        <v>1</v>
      </c>
      <c r="J748">
        <v>1</v>
      </c>
      <c r="K748">
        <v>1</v>
      </c>
      <c r="O748">
        <v>2</v>
      </c>
      <c r="W748">
        <v>4</v>
      </c>
      <c r="X748">
        <v>0.546875</v>
      </c>
      <c r="Y748">
        <v>10</v>
      </c>
      <c r="Z748">
        <v>0</v>
      </c>
      <c r="AA748">
        <v>1.25</v>
      </c>
      <c r="AB748">
        <v>12</v>
      </c>
      <c r="AC748">
        <v>0.75</v>
      </c>
      <c r="AD748">
        <v>20</v>
      </c>
      <c r="AE748">
        <v>0</v>
      </c>
      <c r="AF748">
        <v>0.25</v>
      </c>
      <c r="AG748">
        <v>49.049139194139201</v>
      </c>
      <c r="AH748" t="s">
        <v>14</v>
      </c>
    </row>
    <row r="749" spans="1:34" x14ac:dyDescent="0.2">
      <c r="A749">
        <v>1999</v>
      </c>
      <c r="B749" t="s">
        <v>14</v>
      </c>
      <c r="C749" t="s">
        <v>216</v>
      </c>
      <c r="D749">
        <v>14</v>
      </c>
      <c r="E749">
        <v>2</v>
      </c>
      <c r="G749">
        <v>1</v>
      </c>
      <c r="H749">
        <v>1</v>
      </c>
      <c r="I749">
        <v>1</v>
      </c>
      <c r="J749">
        <v>1</v>
      </c>
      <c r="K749">
        <v>1</v>
      </c>
      <c r="L749">
        <v>1</v>
      </c>
      <c r="O749">
        <v>3</v>
      </c>
      <c r="W749">
        <v>8</v>
      </c>
      <c r="X749">
        <v>0.61250000000000004</v>
      </c>
      <c r="Y749">
        <v>3</v>
      </c>
      <c r="Z749">
        <v>0</v>
      </c>
      <c r="AA749">
        <v>1.2727272727272727</v>
      </c>
      <c r="AB749">
        <v>12</v>
      </c>
      <c r="AC749">
        <v>0.8</v>
      </c>
      <c r="AD749">
        <v>20</v>
      </c>
      <c r="AE749">
        <v>0</v>
      </c>
      <c r="AF749">
        <v>0.31707317073170732</v>
      </c>
      <c r="AG749">
        <v>57.049139194139201</v>
      </c>
      <c r="AH749" t="s">
        <v>14</v>
      </c>
    </row>
    <row r="750" spans="1:34" x14ac:dyDescent="0.2">
      <c r="A750">
        <v>2000</v>
      </c>
      <c r="B750" t="s">
        <v>14</v>
      </c>
      <c r="C750" t="s">
        <v>216</v>
      </c>
      <c r="D750">
        <v>7</v>
      </c>
      <c r="E750">
        <v>9</v>
      </c>
      <c r="W750">
        <v>0</v>
      </c>
      <c r="X750">
        <v>0.58333333333333337</v>
      </c>
      <c r="Y750">
        <v>6</v>
      </c>
      <c r="Z750">
        <v>0</v>
      </c>
      <c r="AA750">
        <v>1.1666666666666667</v>
      </c>
      <c r="AB750">
        <v>10</v>
      </c>
      <c r="AC750">
        <v>0.66666666666666663</v>
      </c>
      <c r="AD750">
        <v>20</v>
      </c>
      <c r="AE750">
        <v>0</v>
      </c>
      <c r="AF750">
        <v>0.26</v>
      </c>
      <c r="AG750">
        <v>57.049139194139201</v>
      </c>
      <c r="AH750" t="s">
        <v>14</v>
      </c>
    </row>
    <row r="751" spans="1:34" x14ac:dyDescent="0.2">
      <c r="A751">
        <v>2001</v>
      </c>
      <c r="B751" t="s">
        <v>14</v>
      </c>
      <c r="C751" t="s">
        <v>216</v>
      </c>
      <c r="D751">
        <v>6</v>
      </c>
      <c r="E751">
        <v>10</v>
      </c>
      <c r="W751">
        <v>0</v>
      </c>
      <c r="X751">
        <v>0.5535714285714286</v>
      </c>
      <c r="Y751">
        <v>10</v>
      </c>
      <c r="Z751">
        <v>0</v>
      </c>
      <c r="AA751">
        <v>1.0769230769230769</v>
      </c>
      <c r="AB751">
        <v>10</v>
      </c>
      <c r="AC751">
        <v>0.5714285714285714</v>
      </c>
      <c r="AD751">
        <v>17.5</v>
      </c>
      <c r="AE751">
        <v>0</v>
      </c>
      <c r="AF751">
        <v>0.21666666666666667</v>
      </c>
      <c r="AG751">
        <v>57.049139194139201</v>
      </c>
      <c r="AH751" t="s">
        <v>14</v>
      </c>
    </row>
    <row r="752" spans="1:34" x14ac:dyDescent="0.2">
      <c r="A752">
        <v>2002</v>
      </c>
      <c r="B752" t="s">
        <v>14</v>
      </c>
      <c r="C752" t="s">
        <v>216</v>
      </c>
      <c r="D752">
        <v>6</v>
      </c>
      <c r="E752">
        <v>10</v>
      </c>
      <c r="W752">
        <v>0</v>
      </c>
      <c r="X752">
        <v>0.53125</v>
      </c>
      <c r="Y752">
        <v>10</v>
      </c>
      <c r="Z752">
        <v>0</v>
      </c>
      <c r="AA752">
        <v>1</v>
      </c>
      <c r="AB752">
        <v>10</v>
      </c>
      <c r="AC752">
        <v>0.5</v>
      </c>
      <c r="AD752">
        <v>15</v>
      </c>
      <c r="AE752">
        <v>0</v>
      </c>
      <c r="AF752">
        <v>0.18571428571428572</v>
      </c>
      <c r="AG752">
        <v>57.049139194139201</v>
      </c>
      <c r="AH752" t="s">
        <v>14</v>
      </c>
    </row>
    <row r="753" spans="1:34" x14ac:dyDescent="0.2">
      <c r="A753">
        <v>2003</v>
      </c>
      <c r="B753" t="s">
        <v>14</v>
      </c>
      <c r="C753" t="s">
        <v>216</v>
      </c>
      <c r="D753">
        <v>5</v>
      </c>
      <c r="E753">
        <v>11</v>
      </c>
      <c r="W753">
        <v>0</v>
      </c>
      <c r="X753">
        <v>0.50694444444444442</v>
      </c>
      <c r="Y753">
        <v>12</v>
      </c>
      <c r="Z753">
        <v>0</v>
      </c>
      <c r="AA753">
        <v>0.93333333333333335</v>
      </c>
      <c r="AB753">
        <v>8</v>
      </c>
      <c r="AC753">
        <v>0.44444444444444442</v>
      </c>
      <c r="AD753">
        <v>10</v>
      </c>
      <c r="AE753">
        <v>0</v>
      </c>
      <c r="AF753">
        <v>0.16049382716049382</v>
      </c>
      <c r="AG753">
        <v>57.049139194139201</v>
      </c>
      <c r="AH753" t="s">
        <v>14</v>
      </c>
    </row>
    <row r="754" spans="1:34" x14ac:dyDescent="0.2">
      <c r="A754">
        <v>2004</v>
      </c>
      <c r="B754" t="s">
        <v>14</v>
      </c>
      <c r="C754" t="s">
        <v>216</v>
      </c>
      <c r="D754">
        <v>9</v>
      </c>
      <c r="E754">
        <v>7</v>
      </c>
      <c r="W754">
        <v>0</v>
      </c>
      <c r="X754">
        <v>0.51249999999999996</v>
      </c>
      <c r="Y754">
        <v>12</v>
      </c>
      <c r="Z754">
        <v>0</v>
      </c>
      <c r="AA754">
        <v>0.875</v>
      </c>
      <c r="AB754">
        <v>6</v>
      </c>
      <c r="AC754">
        <v>0.4</v>
      </c>
      <c r="AD754">
        <v>10</v>
      </c>
      <c r="AE754">
        <v>0</v>
      </c>
      <c r="AF754">
        <v>0.14772727272727273</v>
      </c>
      <c r="AG754">
        <v>57.049139194139201</v>
      </c>
      <c r="AH754" t="s">
        <v>14</v>
      </c>
    </row>
    <row r="755" spans="1:34" x14ac:dyDescent="0.2">
      <c r="A755">
        <v>2005</v>
      </c>
      <c r="B755" t="s">
        <v>14</v>
      </c>
      <c r="C755" t="s">
        <v>216</v>
      </c>
      <c r="D755">
        <v>12</v>
      </c>
      <c r="E755">
        <v>4</v>
      </c>
      <c r="G755">
        <v>1</v>
      </c>
      <c r="I755">
        <v>0</v>
      </c>
      <c r="J755">
        <v>1</v>
      </c>
      <c r="O755">
        <v>1</v>
      </c>
      <c r="W755">
        <v>1</v>
      </c>
      <c r="X755">
        <v>0.53409090909090906</v>
      </c>
      <c r="Y755">
        <v>11</v>
      </c>
      <c r="Z755">
        <v>0</v>
      </c>
      <c r="AA755">
        <v>0.88888888888888884</v>
      </c>
      <c r="AB755">
        <v>6</v>
      </c>
      <c r="AC755">
        <v>0.45454545454545453</v>
      </c>
      <c r="AD755">
        <v>12</v>
      </c>
      <c r="AE755">
        <v>0</v>
      </c>
      <c r="AF755">
        <v>0.15053763440860216</v>
      </c>
      <c r="AG755">
        <v>58.049139194139201</v>
      </c>
      <c r="AH755" t="s">
        <v>14</v>
      </c>
    </row>
    <row r="756" spans="1:34" x14ac:dyDescent="0.2">
      <c r="A756">
        <v>2006</v>
      </c>
      <c r="B756" t="s">
        <v>14</v>
      </c>
      <c r="C756" t="s">
        <v>216</v>
      </c>
      <c r="D756">
        <v>8</v>
      </c>
      <c r="E756">
        <v>8</v>
      </c>
      <c r="W756">
        <v>0</v>
      </c>
      <c r="X756">
        <v>0.53125</v>
      </c>
      <c r="Y756">
        <v>11</v>
      </c>
      <c r="Z756">
        <v>0</v>
      </c>
      <c r="AA756">
        <v>0.84210526315789469</v>
      </c>
      <c r="AB756">
        <v>6</v>
      </c>
      <c r="AC756">
        <v>0.41666666666666669</v>
      </c>
      <c r="AD756">
        <v>10</v>
      </c>
      <c r="AE756">
        <v>0</v>
      </c>
      <c r="AF756">
        <v>0.13861386138613863</v>
      </c>
      <c r="AG756">
        <v>58.049139194139201</v>
      </c>
      <c r="AH756" t="s">
        <v>14</v>
      </c>
    </row>
    <row r="757" spans="1:34" x14ac:dyDescent="0.2">
      <c r="A757">
        <v>2007</v>
      </c>
      <c r="B757" t="s">
        <v>14</v>
      </c>
      <c r="C757" t="s">
        <v>216</v>
      </c>
      <c r="D757">
        <v>11</v>
      </c>
      <c r="E757">
        <v>5</v>
      </c>
      <c r="G757">
        <v>1</v>
      </c>
      <c r="I757">
        <v>1</v>
      </c>
      <c r="J757">
        <v>1</v>
      </c>
      <c r="K757">
        <v>1</v>
      </c>
      <c r="O757">
        <v>2</v>
      </c>
      <c r="W757">
        <v>3</v>
      </c>
      <c r="X757">
        <v>0.54326923076923073</v>
      </c>
      <c r="Y757">
        <v>10</v>
      </c>
      <c r="Z757">
        <v>0</v>
      </c>
      <c r="AA757">
        <v>0.90476190476190477</v>
      </c>
      <c r="AB757">
        <v>8</v>
      </c>
      <c r="AC757">
        <v>0.46153846153846156</v>
      </c>
      <c r="AD757">
        <v>12</v>
      </c>
      <c r="AE757">
        <v>0</v>
      </c>
      <c r="AF757">
        <v>0.15740740740740741</v>
      </c>
      <c r="AG757">
        <v>61.049139194139201</v>
      </c>
      <c r="AH757" t="s">
        <v>14</v>
      </c>
    </row>
    <row r="758" spans="1:34" x14ac:dyDescent="0.2">
      <c r="A758">
        <v>2008</v>
      </c>
      <c r="B758" t="s">
        <v>14</v>
      </c>
      <c r="C758" t="s">
        <v>216</v>
      </c>
      <c r="D758">
        <v>5</v>
      </c>
      <c r="E758">
        <v>11</v>
      </c>
      <c r="W758">
        <v>0</v>
      </c>
      <c r="X758">
        <v>0.5267857142857143</v>
      </c>
      <c r="Y758">
        <v>10</v>
      </c>
      <c r="Z758">
        <v>0</v>
      </c>
      <c r="AA758">
        <v>0.86363636363636365</v>
      </c>
      <c r="AB758">
        <v>6</v>
      </c>
      <c r="AC758">
        <v>0.42857142857142855</v>
      </c>
      <c r="AD758">
        <v>10</v>
      </c>
      <c r="AE758">
        <v>0</v>
      </c>
      <c r="AF758">
        <v>0.14285714285714285</v>
      </c>
      <c r="AG758">
        <v>61.049139194139201</v>
      </c>
      <c r="AH758" t="s">
        <v>14</v>
      </c>
    </row>
    <row r="759" spans="1:34" x14ac:dyDescent="0.2">
      <c r="A759">
        <v>2009</v>
      </c>
      <c r="B759" t="s">
        <v>14</v>
      </c>
      <c r="C759" t="s">
        <v>216</v>
      </c>
      <c r="D759">
        <v>7</v>
      </c>
      <c r="E759">
        <v>9</v>
      </c>
      <c r="W759">
        <v>0</v>
      </c>
      <c r="X759">
        <v>0.52083333333333337</v>
      </c>
      <c r="Y759">
        <v>11</v>
      </c>
      <c r="Z759">
        <v>0</v>
      </c>
      <c r="AA759">
        <v>0.82608695652173914</v>
      </c>
      <c r="AB759">
        <v>6</v>
      </c>
      <c r="AC759">
        <v>0.4</v>
      </c>
      <c r="AD759">
        <v>10</v>
      </c>
      <c r="AE759">
        <v>0</v>
      </c>
      <c r="AF759">
        <v>0.1328125</v>
      </c>
      <c r="AG759">
        <v>61.049139194139201</v>
      </c>
      <c r="AH759" t="s">
        <v>14</v>
      </c>
    </row>
    <row r="760" spans="1:34" x14ac:dyDescent="0.2">
      <c r="A760">
        <v>2010</v>
      </c>
      <c r="B760" t="s">
        <v>14</v>
      </c>
      <c r="C760" t="s">
        <v>216</v>
      </c>
      <c r="D760">
        <v>8</v>
      </c>
      <c r="E760">
        <v>8</v>
      </c>
      <c r="W760">
        <v>0</v>
      </c>
      <c r="X760">
        <v>0.51953125</v>
      </c>
      <c r="Y760">
        <v>14</v>
      </c>
      <c r="Z760">
        <v>0</v>
      </c>
      <c r="AA760">
        <v>0.79166666666666663</v>
      </c>
      <c r="AB760">
        <v>6</v>
      </c>
      <c r="AC760">
        <v>0.375</v>
      </c>
      <c r="AD760">
        <v>7</v>
      </c>
      <c r="AE760">
        <v>0</v>
      </c>
      <c r="AF760">
        <v>0.125</v>
      </c>
      <c r="AG760">
        <v>61.049139194139201</v>
      </c>
      <c r="AH760" t="s">
        <v>14</v>
      </c>
    </row>
    <row r="761" spans="1:34" x14ac:dyDescent="0.2">
      <c r="A761">
        <v>2011</v>
      </c>
      <c r="B761" t="s">
        <v>14</v>
      </c>
      <c r="C761" t="s">
        <v>216</v>
      </c>
      <c r="D761">
        <v>5</v>
      </c>
      <c r="E761">
        <v>11</v>
      </c>
      <c r="W761">
        <v>0</v>
      </c>
      <c r="X761">
        <v>0.50735294117647056</v>
      </c>
      <c r="Y761">
        <v>16</v>
      </c>
      <c r="Z761">
        <v>0</v>
      </c>
      <c r="AA761">
        <v>0.76</v>
      </c>
      <c r="AB761">
        <v>6</v>
      </c>
      <c r="AC761">
        <v>0.35294117647058826</v>
      </c>
      <c r="AD761">
        <v>7</v>
      </c>
      <c r="AE761">
        <v>0</v>
      </c>
      <c r="AF761">
        <v>0.11564625850340136</v>
      </c>
      <c r="AG761">
        <v>61.049139194139201</v>
      </c>
      <c r="AH761" t="s">
        <v>14</v>
      </c>
    </row>
    <row r="762" spans="1:34" x14ac:dyDescent="0.2">
      <c r="A762">
        <v>2012</v>
      </c>
      <c r="B762" t="s">
        <v>14</v>
      </c>
      <c r="C762" t="s">
        <v>216</v>
      </c>
      <c r="D762">
        <v>2</v>
      </c>
      <c r="E762">
        <v>14</v>
      </c>
      <c r="W762">
        <v>0</v>
      </c>
      <c r="X762">
        <v>0.4861111111111111</v>
      </c>
      <c r="Y762">
        <v>18</v>
      </c>
      <c r="Z762">
        <v>0</v>
      </c>
      <c r="AA762">
        <v>0.73076923076923073</v>
      </c>
      <c r="AB762">
        <v>4</v>
      </c>
      <c r="AC762">
        <v>0.33333333333333331</v>
      </c>
      <c r="AD762">
        <v>3</v>
      </c>
      <c r="AE762">
        <v>0</v>
      </c>
      <c r="AF762">
        <v>0.10559006211180125</v>
      </c>
      <c r="AG762">
        <v>61.049139194139201</v>
      </c>
      <c r="AH762" t="s">
        <v>14</v>
      </c>
    </row>
    <row r="763" spans="1:34" x14ac:dyDescent="0.2">
      <c r="A763">
        <v>2013</v>
      </c>
      <c r="B763" t="s">
        <v>14</v>
      </c>
      <c r="C763" t="s">
        <v>216</v>
      </c>
      <c r="D763">
        <v>4</v>
      </c>
      <c r="E763">
        <v>12</v>
      </c>
      <c r="W763">
        <v>0</v>
      </c>
      <c r="X763">
        <v>0.47368421052631576</v>
      </c>
      <c r="Y763">
        <v>21</v>
      </c>
      <c r="Z763">
        <v>0</v>
      </c>
      <c r="AA763">
        <v>0.70370370370370372</v>
      </c>
      <c r="AB763">
        <v>4</v>
      </c>
      <c r="AC763">
        <v>0.31578947368421051</v>
      </c>
      <c r="AD763">
        <v>3</v>
      </c>
      <c r="AE763">
        <v>0</v>
      </c>
      <c r="AF763">
        <v>9.8265895953757232E-2</v>
      </c>
      <c r="AG763">
        <v>61.049139194139201</v>
      </c>
      <c r="AH763" t="s">
        <v>14</v>
      </c>
    </row>
    <row r="764" spans="1:34" x14ac:dyDescent="0.2">
      <c r="A764">
        <v>2014</v>
      </c>
      <c r="B764" t="s">
        <v>14</v>
      </c>
      <c r="C764" t="s">
        <v>216</v>
      </c>
      <c r="D764">
        <v>3</v>
      </c>
      <c r="E764">
        <v>13</v>
      </c>
      <c r="W764">
        <v>0</v>
      </c>
      <c r="X764">
        <v>0.45937499999999998</v>
      </c>
      <c r="Y764">
        <v>23</v>
      </c>
      <c r="Z764">
        <v>0</v>
      </c>
      <c r="AA764">
        <v>0.6785714285714286</v>
      </c>
      <c r="AB764">
        <v>4</v>
      </c>
      <c r="AC764">
        <v>0.3</v>
      </c>
      <c r="AD764">
        <v>3</v>
      </c>
      <c r="AE764">
        <v>0</v>
      </c>
      <c r="AF764">
        <v>9.1397849462365593E-2</v>
      </c>
      <c r="AG764">
        <v>61.049139194139201</v>
      </c>
      <c r="AH764" t="s">
        <v>14</v>
      </c>
    </row>
    <row r="765" spans="1:34" x14ac:dyDescent="0.2">
      <c r="A765">
        <v>2015</v>
      </c>
      <c r="B765" t="s">
        <v>14</v>
      </c>
      <c r="C765" t="s">
        <v>216</v>
      </c>
      <c r="D765">
        <v>5</v>
      </c>
      <c r="E765">
        <v>11</v>
      </c>
      <c r="W765">
        <v>0</v>
      </c>
      <c r="X765">
        <v>0.45238095238095238</v>
      </c>
      <c r="Y765">
        <v>25</v>
      </c>
      <c r="Z765">
        <v>0</v>
      </c>
      <c r="AA765">
        <v>0.65517241379310343</v>
      </c>
      <c r="AB765">
        <v>4</v>
      </c>
      <c r="AC765">
        <v>0.2857142857142857</v>
      </c>
      <c r="AD765">
        <v>3</v>
      </c>
      <c r="AE765">
        <v>0</v>
      </c>
      <c r="AF765">
        <v>8.6294416243654817E-2</v>
      </c>
      <c r="AG765">
        <v>61.049139194139201</v>
      </c>
      <c r="AH765" t="s">
        <v>14</v>
      </c>
    </row>
    <row r="766" spans="1:34" x14ac:dyDescent="0.2">
      <c r="A766">
        <v>2016</v>
      </c>
      <c r="B766" t="s">
        <v>14</v>
      </c>
      <c r="C766" t="s">
        <v>216</v>
      </c>
      <c r="D766">
        <v>3</v>
      </c>
      <c r="E766">
        <v>13</v>
      </c>
      <c r="W766">
        <v>0</v>
      </c>
      <c r="X766">
        <v>0.44034090909090912</v>
      </c>
      <c r="Y766">
        <v>27</v>
      </c>
      <c r="Z766">
        <v>0</v>
      </c>
      <c r="AA766">
        <v>0.6333333333333333</v>
      </c>
      <c r="AB766">
        <v>4</v>
      </c>
      <c r="AC766">
        <v>0.27272727272727271</v>
      </c>
      <c r="AD766">
        <v>3</v>
      </c>
      <c r="AE766">
        <v>0</v>
      </c>
      <c r="AF766">
        <v>8.0952380952380956E-2</v>
      </c>
      <c r="AG766">
        <v>61.049139194139201</v>
      </c>
      <c r="AH766" t="s">
        <v>14</v>
      </c>
    </row>
    <row r="767" spans="1:34" x14ac:dyDescent="0.2">
      <c r="A767">
        <v>2017</v>
      </c>
      <c r="B767" t="s">
        <v>14</v>
      </c>
      <c r="C767" t="s">
        <v>216</v>
      </c>
      <c r="D767">
        <v>10</v>
      </c>
      <c r="E767">
        <v>6</v>
      </c>
      <c r="G767">
        <v>1</v>
      </c>
      <c r="H767">
        <v>1</v>
      </c>
      <c r="I767">
        <v>2</v>
      </c>
      <c r="J767">
        <v>1</v>
      </c>
      <c r="K767">
        <v>1</v>
      </c>
      <c r="L767">
        <v>1</v>
      </c>
      <c r="O767">
        <v>3</v>
      </c>
      <c r="W767">
        <v>8</v>
      </c>
      <c r="X767">
        <v>0.4483695652173913</v>
      </c>
      <c r="Y767">
        <v>25</v>
      </c>
      <c r="Z767">
        <v>0</v>
      </c>
      <c r="AA767">
        <v>0.72727272727272729</v>
      </c>
      <c r="AB767">
        <v>4</v>
      </c>
      <c r="AC767">
        <v>0.30434782608695654</v>
      </c>
      <c r="AD767">
        <v>3</v>
      </c>
      <c r="AE767">
        <v>0</v>
      </c>
      <c r="AF767">
        <v>0.1</v>
      </c>
      <c r="AG767">
        <v>69.049139194139201</v>
      </c>
      <c r="AH767" t="s">
        <v>14</v>
      </c>
    </row>
    <row r="768" spans="1:34" x14ac:dyDescent="0.2">
      <c r="A768">
        <v>2018</v>
      </c>
      <c r="B768" t="s">
        <v>14</v>
      </c>
      <c r="C768" t="s">
        <v>216</v>
      </c>
      <c r="D768">
        <v>5</v>
      </c>
      <c r="E768">
        <v>11</v>
      </c>
      <c r="W768">
        <v>0</v>
      </c>
      <c r="X768">
        <v>0.44270833333333331</v>
      </c>
      <c r="Y768">
        <v>27</v>
      </c>
      <c r="Z768">
        <v>0</v>
      </c>
      <c r="AA768">
        <v>0.70588235294117652</v>
      </c>
      <c r="AB768">
        <v>4</v>
      </c>
      <c r="AC768">
        <v>0.29166666666666669</v>
      </c>
      <c r="AD768">
        <v>3</v>
      </c>
      <c r="AE768">
        <v>0</v>
      </c>
      <c r="AF768">
        <v>9.5238095238095233E-2</v>
      </c>
      <c r="AG768">
        <v>69.049139194139201</v>
      </c>
      <c r="AH768" t="s">
        <v>14</v>
      </c>
    </row>
    <row r="769" spans="1:34" x14ac:dyDescent="0.2">
      <c r="A769">
        <v>2019</v>
      </c>
      <c r="B769" t="s">
        <v>14</v>
      </c>
      <c r="C769" t="s">
        <v>216</v>
      </c>
      <c r="D769">
        <v>6</v>
      </c>
      <c r="E769">
        <v>10</v>
      </c>
      <c r="W769">
        <v>0</v>
      </c>
      <c r="X769">
        <v>0.44</v>
      </c>
      <c r="Y769">
        <v>28</v>
      </c>
      <c r="Z769">
        <v>0</v>
      </c>
      <c r="AA769">
        <v>0.68571428571428572</v>
      </c>
      <c r="AB769">
        <v>4</v>
      </c>
      <c r="AC769">
        <v>0.28000000000000003</v>
      </c>
      <c r="AD769">
        <v>3</v>
      </c>
      <c r="AE769">
        <v>0</v>
      </c>
      <c r="AF769">
        <v>9.1286307053941904E-2</v>
      </c>
      <c r="AG769">
        <v>69.049139194139201</v>
      </c>
      <c r="AH769" t="s">
        <v>14</v>
      </c>
    </row>
    <row r="770" spans="1:34" x14ac:dyDescent="0.2">
      <c r="A770">
        <v>2020</v>
      </c>
      <c r="B770" t="s">
        <v>14</v>
      </c>
      <c r="C770" t="s">
        <v>216</v>
      </c>
      <c r="D770">
        <v>1</v>
      </c>
      <c r="E770">
        <v>15</v>
      </c>
      <c r="W770">
        <v>0</v>
      </c>
      <c r="X770">
        <v>0.42548076923076922</v>
      </c>
      <c r="Y770">
        <v>30</v>
      </c>
      <c r="Z770">
        <v>0</v>
      </c>
      <c r="AA770">
        <v>0.66666666666666663</v>
      </c>
      <c r="AB770">
        <v>4</v>
      </c>
      <c r="AC770">
        <v>0.26923076923076922</v>
      </c>
      <c r="AD770">
        <v>3</v>
      </c>
      <c r="AE770">
        <v>0</v>
      </c>
      <c r="AF770">
        <v>8.59375E-2</v>
      </c>
      <c r="AG770">
        <v>69.049139194139201</v>
      </c>
      <c r="AH770" t="s">
        <v>14</v>
      </c>
    </row>
    <row r="771" spans="1:34" x14ac:dyDescent="0.2">
      <c r="A771">
        <v>2021</v>
      </c>
      <c r="B771" t="s">
        <v>14</v>
      </c>
      <c r="C771" t="s">
        <v>216</v>
      </c>
      <c r="D771">
        <v>3</v>
      </c>
      <c r="E771">
        <v>14</v>
      </c>
      <c r="W771">
        <v>0</v>
      </c>
      <c r="X771">
        <v>0.41570438799076215</v>
      </c>
      <c r="Y771">
        <v>30</v>
      </c>
      <c r="Z771">
        <v>0</v>
      </c>
      <c r="AA771">
        <v>0.64864864864864868</v>
      </c>
      <c r="AB771">
        <v>4</v>
      </c>
      <c r="AC771">
        <v>0.25925925925925924</v>
      </c>
      <c r="AD771">
        <v>3</v>
      </c>
      <c r="AE771">
        <v>0</v>
      </c>
      <c r="AF771">
        <v>8.1481481481481488E-2</v>
      </c>
      <c r="AG771">
        <v>69.049139194139201</v>
      </c>
      <c r="AH771" t="s">
        <v>14</v>
      </c>
    </row>
    <row r="772" spans="1:34" x14ac:dyDescent="0.2">
      <c r="A772">
        <v>2022</v>
      </c>
      <c r="B772" t="s">
        <v>14</v>
      </c>
      <c r="C772" t="s">
        <v>216</v>
      </c>
      <c r="D772">
        <v>9</v>
      </c>
      <c r="E772">
        <v>8</v>
      </c>
      <c r="G772">
        <v>1</v>
      </c>
      <c r="H772">
        <v>1</v>
      </c>
      <c r="I772">
        <v>1</v>
      </c>
      <c r="J772">
        <v>1</v>
      </c>
      <c r="K772">
        <v>1</v>
      </c>
      <c r="O772">
        <v>2</v>
      </c>
      <c r="W772">
        <v>4</v>
      </c>
      <c r="X772">
        <v>0.42</v>
      </c>
      <c r="Y772">
        <v>30</v>
      </c>
      <c r="Z772">
        <v>0</v>
      </c>
      <c r="AA772">
        <v>0.7</v>
      </c>
      <c r="AB772">
        <v>4</v>
      </c>
      <c r="AC772">
        <v>0.2857142857142857</v>
      </c>
      <c r="AD772">
        <v>3</v>
      </c>
      <c r="AE772">
        <v>0</v>
      </c>
      <c r="AF772">
        <v>8.8967971530249115E-2</v>
      </c>
      <c r="AG772">
        <v>73.049139194139201</v>
      </c>
      <c r="AH772" t="s">
        <v>14</v>
      </c>
    </row>
    <row r="773" spans="1:34" x14ac:dyDescent="0.2">
      <c r="A773">
        <v>2023</v>
      </c>
      <c r="B773" t="s">
        <v>14</v>
      </c>
      <c r="C773" t="s">
        <v>216</v>
      </c>
      <c r="D773">
        <v>9</v>
      </c>
      <c r="E773">
        <v>8</v>
      </c>
      <c r="W773">
        <v>0</v>
      </c>
      <c r="X773">
        <v>0.42398286937901497</v>
      </c>
      <c r="Y773">
        <v>30</v>
      </c>
      <c r="Z773">
        <v>0</v>
      </c>
      <c r="AA773">
        <v>0.68292682926829273</v>
      </c>
      <c r="AB773">
        <v>4</v>
      </c>
      <c r="AC773">
        <v>0.27586206896551724</v>
      </c>
      <c r="AD773">
        <v>3</v>
      </c>
      <c r="AE773">
        <v>0</v>
      </c>
      <c r="AF773">
        <v>8.6505190311418678E-2</v>
      </c>
      <c r="AG773">
        <v>73.049139194139201</v>
      </c>
      <c r="AH773" t="s">
        <v>14</v>
      </c>
    </row>
    <row r="774" spans="1:34" x14ac:dyDescent="0.2">
      <c r="A774">
        <v>2024</v>
      </c>
      <c r="B774" t="s">
        <v>14</v>
      </c>
      <c r="C774" t="s">
        <v>216</v>
      </c>
      <c r="D774">
        <v>4</v>
      </c>
      <c r="E774">
        <v>13</v>
      </c>
      <c r="W774">
        <v>0</v>
      </c>
      <c r="X774">
        <v>0.41735537190082644</v>
      </c>
      <c r="Y774">
        <v>31</v>
      </c>
      <c r="Z774">
        <v>0</v>
      </c>
      <c r="AA774">
        <v>0.66666666666666663</v>
      </c>
      <c r="AB774">
        <v>4</v>
      </c>
      <c r="AC774">
        <v>0.26666666666666666</v>
      </c>
      <c r="AD774">
        <v>3</v>
      </c>
      <c r="AE774">
        <v>0</v>
      </c>
      <c r="AF774">
        <v>8.2781456953642391E-2</v>
      </c>
      <c r="AG774">
        <v>73.049139194139201</v>
      </c>
      <c r="AH774" t="s">
        <v>14</v>
      </c>
    </row>
    <row r="775" spans="1:34" x14ac:dyDescent="0.2">
      <c r="A775">
        <v>2025</v>
      </c>
      <c r="B775" t="s">
        <v>14</v>
      </c>
      <c r="C775" t="s">
        <v>216</v>
      </c>
      <c r="D775">
        <v>13</v>
      </c>
      <c r="E775">
        <v>4</v>
      </c>
      <c r="G775">
        <v>1</v>
      </c>
      <c r="H775">
        <v>1</v>
      </c>
      <c r="I775">
        <v>0</v>
      </c>
      <c r="J775">
        <v>1</v>
      </c>
      <c r="O775">
        <v>1</v>
      </c>
      <c r="W775">
        <v>2</v>
      </c>
      <c r="X775">
        <v>0.42914171656686628</v>
      </c>
      <c r="Y775">
        <v>30</v>
      </c>
      <c r="Z775">
        <v>0</v>
      </c>
      <c r="AA775">
        <v>0.68888888888888888</v>
      </c>
      <c r="AB775">
        <v>4</v>
      </c>
      <c r="AC775">
        <v>0.29032258064516131</v>
      </c>
      <c r="AD775">
        <v>3</v>
      </c>
      <c r="AE775">
        <v>0</v>
      </c>
      <c r="AF775">
        <v>8.4415584415584416E-2</v>
      </c>
      <c r="AG775">
        <v>75.049139194139201</v>
      </c>
      <c r="AH775" t="s">
        <v>14</v>
      </c>
    </row>
    <row r="776" spans="1:34" x14ac:dyDescent="0.2">
      <c r="A776">
        <v>1966</v>
      </c>
      <c r="B776" t="s">
        <v>15</v>
      </c>
      <c r="C776" t="s">
        <v>215</v>
      </c>
      <c r="D776">
        <v>11</v>
      </c>
      <c r="E776">
        <v>2</v>
      </c>
      <c r="F776">
        <v>1</v>
      </c>
      <c r="G776">
        <v>1</v>
      </c>
      <c r="H776">
        <v>1</v>
      </c>
      <c r="I776">
        <v>2</v>
      </c>
      <c r="J776">
        <v>1</v>
      </c>
      <c r="K776">
        <v>1</v>
      </c>
      <c r="L776">
        <v>1</v>
      </c>
      <c r="M776">
        <v>1</v>
      </c>
      <c r="O776">
        <v>4</v>
      </c>
      <c r="W776">
        <v>17</v>
      </c>
      <c r="X776">
        <v>0.8214285714285714</v>
      </c>
      <c r="Y776">
        <v>2</v>
      </c>
      <c r="Z776">
        <v>0</v>
      </c>
      <c r="AA776">
        <v>2</v>
      </c>
      <c r="AB776">
        <v>15</v>
      </c>
      <c r="AC776">
        <v>1</v>
      </c>
      <c r="AD776">
        <v>20</v>
      </c>
      <c r="AE776">
        <v>0</v>
      </c>
      <c r="AF776">
        <v>0.8571428571428571</v>
      </c>
      <c r="AG776">
        <v>17</v>
      </c>
      <c r="AH776" t="s">
        <v>15</v>
      </c>
    </row>
    <row r="777" spans="1:34" x14ac:dyDescent="0.2">
      <c r="A777">
        <v>1967</v>
      </c>
      <c r="B777" t="s">
        <v>15</v>
      </c>
      <c r="C777" t="s">
        <v>215</v>
      </c>
      <c r="D777">
        <v>9</v>
      </c>
      <c r="E777">
        <v>5</v>
      </c>
      <c r="W777">
        <v>0</v>
      </c>
      <c r="X777">
        <v>0.7321428571428571</v>
      </c>
      <c r="Y777">
        <v>4</v>
      </c>
      <c r="Z777">
        <v>0</v>
      </c>
      <c r="AA777">
        <v>1</v>
      </c>
      <c r="AB777">
        <v>10</v>
      </c>
      <c r="AC777">
        <v>0.5</v>
      </c>
      <c r="AD777">
        <v>15</v>
      </c>
      <c r="AE777">
        <v>0</v>
      </c>
      <c r="AF777">
        <v>0.5</v>
      </c>
      <c r="AG777">
        <v>17</v>
      </c>
      <c r="AH777" t="s">
        <v>15</v>
      </c>
    </row>
    <row r="778" spans="1:34" x14ac:dyDescent="0.2">
      <c r="A778">
        <v>1968</v>
      </c>
      <c r="B778" t="s">
        <v>15</v>
      </c>
      <c r="C778" t="s">
        <v>215</v>
      </c>
      <c r="D778">
        <v>12</v>
      </c>
      <c r="E778">
        <v>2</v>
      </c>
      <c r="G778">
        <v>1</v>
      </c>
      <c r="I778">
        <v>0</v>
      </c>
      <c r="J778">
        <v>1</v>
      </c>
      <c r="K778">
        <v>1</v>
      </c>
      <c r="O778">
        <v>2</v>
      </c>
      <c r="U778">
        <v>1</v>
      </c>
      <c r="W778">
        <v>3</v>
      </c>
      <c r="X778">
        <v>0.77380952380952384</v>
      </c>
      <c r="Y778">
        <v>3</v>
      </c>
      <c r="Z778">
        <v>0</v>
      </c>
      <c r="AA778">
        <v>1</v>
      </c>
      <c r="AB778">
        <v>10</v>
      </c>
      <c r="AC778">
        <v>0.66666666666666663</v>
      </c>
      <c r="AD778">
        <v>20</v>
      </c>
      <c r="AE778">
        <v>0</v>
      </c>
      <c r="AF778">
        <v>0.53333333333333333</v>
      </c>
      <c r="AG778">
        <v>20</v>
      </c>
      <c r="AH778" t="s">
        <v>15</v>
      </c>
    </row>
    <row r="779" spans="1:34" x14ac:dyDescent="0.2">
      <c r="A779">
        <v>1969</v>
      </c>
      <c r="B779" t="s">
        <v>15</v>
      </c>
      <c r="C779" t="s">
        <v>215</v>
      </c>
      <c r="D779">
        <v>11</v>
      </c>
      <c r="E779">
        <v>3</v>
      </c>
      <c r="G779">
        <v>1</v>
      </c>
      <c r="I779">
        <v>3</v>
      </c>
      <c r="J779">
        <v>0</v>
      </c>
      <c r="K779">
        <v>1</v>
      </c>
      <c r="L779">
        <v>1</v>
      </c>
      <c r="M779">
        <v>1</v>
      </c>
      <c r="N779">
        <v>1</v>
      </c>
      <c r="O779">
        <v>4</v>
      </c>
      <c r="W779">
        <v>39</v>
      </c>
      <c r="X779">
        <v>0.7767857142857143</v>
      </c>
      <c r="Y779">
        <v>2</v>
      </c>
      <c r="Z779">
        <v>0</v>
      </c>
      <c r="AA779">
        <v>1.2222222222222223</v>
      </c>
      <c r="AB779">
        <v>10</v>
      </c>
      <c r="AC779">
        <v>0.75</v>
      </c>
      <c r="AD779">
        <v>20</v>
      </c>
      <c r="AE779">
        <v>0</v>
      </c>
      <c r="AF779">
        <v>0.63636363636363635</v>
      </c>
      <c r="AG779">
        <v>59</v>
      </c>
      <c r="AH779" t="s">
        <v>15</v>
      </c>
    </row>
    <row r="780" spans="1:34" x14ac:dyDescent="0.2">
      <c r="A780">
        <v>1970</v>
      </c>
      <c r="B780" t="s">
        <v>15</v>
      </c>
      <c r="C780" t="s">
        <v>215</v>
      </c>
      <c r="D780">
        <v>7</v>
      </c>
      <c r="E780">
        <v>5</v>
      </c>
      <c r="F780">
        <v>2</v>
      </c>
      <c r="W780">
        <v>0</v>
      </c>
      <c r="X780">
        <v>0.73571428571428577</v>
      </c>
      <c r="Y780">
        <v>4</v>
      </c>
      <c r="Z780">
        <v>0</v>
      </c>
      <c r="AA780">
        <v>1</v>
      </c>
      <c r="AB780">
        <v>10</v>
      </c>
      <c r="AC780">
        <v>0.6</v>
      </c>
      <c r="AD780">
        <v>20</v>
      </c>
      <c r="AE780">
        <v>0</v>
      </c>
      <c r="AF780">
        <v>0.48275862068965519</v>
      </c>
      <c r="AG780">
        <v>59</v>
      </c>
      <c r="AH780" t="s">
        <v>15</v>
      </c>
    </row>
    <row r="781" spans="1:34" x14ac:dyDescent="0.2">
      <c r="A781">
        <v>1971</v>
      </c>
      <c r="B781" t="s">
        <v>15</v>
      </c>
      <c r="C781" t="s">
        <v>215</v>
      </c>
      <c r="D781">
        <v>10</v>
      </c>
      <c r="E781">
        <v>3</v>
      </c>
      <c r="F781">
        <v>1</v>
      </c>
      <c r="G781">
        <v>1</v>
      </c>
      <c r="H781">
        <v>1</v>
      </c>
      <c r="I781">
        <v>0</v>
      </c>
      <c r="J781">
        <v>1</v>
      </c>
      <c r="K781">
        <v>1</v>
      </c>
      <c r="O781">
        <v>2</v>
      </c>
      <c r="P781">
        <v>1</v>
      </c>
      <c r="W781">
        <v>7</v>
      </c>
      <c r="X781">
        <v>0.73809523809523814</v>
      </c>
      <c r="Y781">
        <v>4</v>
      </c>
      <c r="Z781">
        <v>0</v>
      </c>
      <c r="AA781">
        <v>0.93333333333333335</v>
      </c>
      <c r="AB781">
        <v>8</v>
      </c>
      <c r="AC781">
        <v>0.66666666666666663</v>
      </c>
      <c r="AD781">
        <v>20</v>
      </c>
      <c r="AE781">
        <v>0</v>
      </c>
      <c r="AF781">
        <v>0.45714285714285713</v>
      </c>
      <c r="AG781">
        <v>66</v>
      </c>
      <c r="AH781" t="s">
        <v>15</v>
      </c>
    </row>
    <row r="782" spans="1:34" x14ac:dyDescent="0.2">
      <c r="A782">
        <v>1972</v>
      </c>
      <c r="B782" t="s">
        <v>15</v>
      </c>
      <c r="C782" t="s">
        <v>215</v>
      </c>
      <c r="D782">
        <v>8</v>
      </c>
      <c r="E782">
        <v>6</v>
      </c>
      <c r="W782">
        <v>0</v>
      </c>
      <c r="X782">
        <v>0.7142857142857143</v>
      </c>
      <c r="Y782">
        <v>3</v>
      </c>
      <c r="Z782">
        <v>0</v>
      </c>
      <c r="AA782">
        <v>0.875</v>
      </c>
      <c r="AB782">
        <v>6</v>
      </c>
      <c r="AC782">
        <v>0.5714285714285714</v>
      </c>
      <c r="AD782">
        <v>17.5</v>
      </c>
      <c r="AE782">
        <v>0</v>
      </c>
      <c r="AF782">
        <v>0.3902439024390244</v>
      </c>
      <c r="AG782">
        <v>66</v>
      </c>
      <c r="AH782" t="s">
        <v>15</v>
      </c>
    </row>
    <row r="783" spans="1:34" x14ac:dyDescent="0.2">
      <c r="A783">
        <v>1973</v>
      </c>
      <c r="B783" t="s">
        <v>15</v>
      </c>
      <c r="C783" t="s">
        <v>215</v>
      </c>
      <c r="D783">
        <v>7</v>
      </c>
      <c r="E783">
        <v>5</v>
      </c>
      <c r="F783">
        <v>2</v>
      </c>
      <c r="W783">
        <v>0</v>
      </c>
      <c r="X783">
        <v>0.6964285714285714</v>
      </c>
      <c r="Y783">
        <v>3</v>
      </c>
      <c r="Z783">
        <v>0</v>
      </c>
      <c r="AA783">
        <v>0.77777777777777779</v>
      </c>
      <c r="AB783">
        <v>6</v>
      </c>
      <c r="AC783">
        <v>0.5</v>
      </c>
      <c r="AD783">
        <v>15</v>
      </c>
      <c r="AE783">
        <v>0</v>
      </c>
      <c r="AF783">
        <v>0.33333333333333331</v>
      </c>
      <c r="AG783">
        <v>66</v>
      </c>
      <c r="AH783" t="s">
        <v>15</v>
      </c>
    </row>
    <row r="784" spans="1:34" x14ac:dyDescent="0.2">
      <c r="A784">
        <v>1974</v>
      </c>
      <c r="B784" t="s">
        <v>15</v>
      </c>
      <c r="C784" t="s">
        <v>215</v>
      </c>
      <c r="D784">
        <v>5</v>
      </c>
      <c r="E784">
        <v>9</v>
      </c>
      <c r="W784">
        <v>0</v>
      </c>
      <c r="X784">
        <v>0.65873015873015872</v>
      </c>
      <c r="Y784">
        <v>4</v>
      </c>
      <c r="Z784">
        <v>0</v>
      </c>
      <c r="AA784">
        <v>0.73684210526315785</v>
      </c>
      <c r="AB784">
        <v>4</v>
      </c>
      <c r="AC784">
        <v>0.44444444444444442</v>
      </c>
      <c r="AD784">
        <v>10</v>
      </c>
      <c r="AE784">
        <v>0</v>
      </c>
      <c r="AF784">
        <v>0.2807017543859649</v>
      </c>
      <c r="AG784">
        <v>66</v>
      </c>
      <c r="AH784" t="s">
        <v>15</v>
      </c>
    </row>
    <row r="785" spans="1:34" x14ac:dyDescent="0.2">
      <c r="A785">
        <v>1975</v>
      </c>
      <c r="B785" t="s">
        <v>15</v>
      </c>
      <c r="C785" t="s">
        <v>215</v>
      </c>
      <c r="D785">
        <v>5</v>
      </c>
      <c r="E785">
        <v>9</v>
      </c>
      <c r="W785">
        <v>0</v>
      </c>
      <c r="X785">
        <v>0.62857142857142856</v>
      </c>
      <c r="Y785">
        <v>5</v>
      </c>
      <c r="Z785">
        <v>0</v>
      </c>
      <c r="AA785">
        <v>0.7</v>
      </c>
      <c r="AB785">
        <v>4</v>
      </c>
      <c r="AC785">
        <v>0.4</v>
      </c>
      <c r="AD785">
        <v>10</v>
      </c>
      <c r="AE785">
        <v>0</v>
      </c>
      <c r="AF785">
        <v>0.24242424242424243</v>
      </c>
      <c r="AG785">
        <v>66</v>
      </c>
      <c r="AH785" t="s">
        <v>15</v>
      </c>
    </row>
    <row r="786" spans="1:34" x14ac:dyDescent="0.2">
      <c r="A786">
        <v>1976</v>
      </c>
      <c r="B786" t="s">
        <v>15</v>
      </c>
      <c r="C786" t="s">
        <v>215</v>
      </c>
      <c r="D786">
        <v>5</v>
      </c>
      <c r="E786">
        <v>9</v>
      </c>
      <c r="W786">
        <v>0</v>
      </c>
      <c r="X786">
        <v>0.60389610389610393</v>
      </c>
      <c r="Y786">
        <v>6</v>
      </c>
      <c r="Z786">
        <v>0</v>
      </c>
      <c r="AA786">
        <v>0.66666666666666663</v>
      </c>
      <c r="AB786">
        <v>4</v>
      </c>
      <c r="AC786">
        <v>0.36363636363636365</v>
      </c>
      <c r="AD786">
        <v>7</v>
      </c>
      <c r="AE786">
        <v>0</v>
      </c>
      <c r="AF786">
        <v>0.21333333333333335</v>
      </c>
      <c r="AG786">
        <v>66</v>
      </c>
      <c r="AH786" t="s">
        <v>15</v>
      </c>
    </row>
    <row r="787" spans="1:34" x14ac:dyDescent="0.2">
      <c r="A787">
        <v>1977</v>
      </c>
      <c r="B787" t="s">
        <v>15</v>
      </c>
      <c r="C787" t="s">
        <v>215</v>
      </c>
      <c r="D787">
        <v>2</v>
      </c>
      <c r="E787">
        <v>12</v>
      </c>
      <c r="W787">
        <v>0</v>
      </c>
      <c r="X787">
        <v>0.56547619047619047</v>
      </c>
      <c r="Y787">
        <v>9</v>
      </c>
      <c r="Z787">
        <v>0</v>
      </c>
      <c r="AA787">
        <v>0.63636363636363635</v>
      </c>
      <c r="AB787">
        <v>4</v>
      </c>
      <c r="AC787">
        <v>0.33333333333333331</v>
      </c>
      <c r="AD787">
        <v>3</v>
      </c>
      <c r="AE787">
        <v>0</v>
      </c>
      <c r="AF787">
        <v>0.18390804597701149</v>
      </c>
      <c r="AG787">
        <v>66</v>
      </c>
      <c r="AH787" t="s">
        <v>15</v>
      </c>
    </row>
    <row r="788" spans="1:34" x14ac:dyDescent="0.2">
      <c r="A788">
        <v>1978</v>
      </c>
      <c r="B788" t="s">
        <v>15</v>
      </c>
      <c r="C788" t="s">
        <v>215</v>
      </c>
      <c r="D788">
        <v>4</v>
      </c>
      <c r="E788">
        <v>12</v>
      </c>
      <c r="W788">
        <v>0</v>
      </c>
      <c r="X788">
        <v>0.53804347826086951</v>
      </c>
      <c r="Y788">
        <v>10</v>
      </c>
      <c r="Z788">
        <v>0</v>
      </c>
      <c r="AA788">
        <v>0.60869565217391308</v>
      </c>
      <c r="AB788">
        <v>4</v>
      </c>
      <c r="AC788">
        <v>0.30769230769230771</v>
      </c>
      <c r="AD788">
        <v>3</v>
      </c>
      <c r="AE788">
        <v>0</v>
      </c>
      <c r="AF788">
        <v>0.16161616161616163</v>
      </c>
      <c r="AG788">
        <v>66</v>
      </c>
      <c r="AH788" t="s">
        <v>15</v>
      </c>
    </row>
    <row r="789" spans="1:34" x14ac:dyDescent="0.2">
      <c r="A789">
        <v>1979</v>
      </c>
      <c r="B789" t="s">
        <v>15</v>
      </c>
      <c r="C789" t="s">
        <v>215</v>
      </c>
      <c r="D789">
        <v>7</v>
      </c>
      <c r="E789">
        <v>9</v>
      </c>
      <c r="W789">
        <v>0</v>
      </c>
      <c r="X789">
        <v>0.53</v>
      </c>
      <c r="Y789">
        <v>10</v>
      </c>
      <c r="Z789">
        <v>0</v>
      </c>
      <c r="AA789">
        <v>0.58333333333333337</v>
      </c>
      <c r="AB789">
        <v>3</v>
      </c>
      <c r="AC789">
        <v>0.2857142857142857</v>
      </c>
      <c r="AD789">
        <v>3</v>
      </c>
      <c r="AE789">
        <v>0</v>
      </c>
      <c r="AF789">
        <v>0.14814814814814814</v>
      </c>
      <c r="AG789">
        <v>66</v>
      </c>
      <c r="AH789" t="s">
        <v>15</v>
      </c>
    </row>
    <row r="790" spans="1:34" x14ac:dyDescent="0.2">
      <c r="A790">
        <v>1980</v>
      </c>
      <c r="B790" t="s">
        <v>15</v>
      </c>
      <c r="C790" t="s">
        <v>215</v>
      </c>
      <c r="D790">
        <v>8</v>
      </c>
      <c r="E790">
        <v>8</v>
      </c>
      <c r="W790">
        <v>0</v>
      </c>
      <c r="X790">
        <v>0.52777777777777779</v>
      </c>
      <c r="Y790">
        <v>10</v>
      </c>
      <c r="Z790">
        <v>0</v>
      </c>
      <c r="AA790">
        <v>0.56000000000000005</v>
      </c>
      <c r="AB790">
        <v>3</v>
      </c>
      <c r="AC790">
        <v>0.26666666666666666</v>
      </c>
      <c r="AD790">
        <v>3</v>
      </c>
      <c r="AE790">
        <v>0</v>
      </c>
      <c r="AF790">
        <v>0.13793103448275862</v>
      </c>
      <c r="AG790">
        <v>66</v>
      </c>
      <c r="AH790" t="s">
        <v>15</v>
      </c>
    </row>
    <row r="791" spans="1:34" x14ac:dyDescent="0.2">
      <c r="A791">
        <v>1981</v>
      </c>
      <c r="B791" t="s">
        <v>15</v>
      </c>
      <c r="C791" t="s">
        <v>215</v>
      </c>
      <c r="D791">
        <v>9</v>
      </c>
      <c r="E791">
        <v>7</v>
      </c>
      <c r="W791">
        <v>0</v>
      </c>
      <c r="X791">
        <v>0.53017241379310343</v>
      </c>
      <c r="Y791">
        <v>10</v>
      </c>
      <c r="Z791">
        <v>0</v>
      </c>
      <c r="AA791">
        <v>0.53846153846153844</v>
      </c>
      <c r="AB791">
        <v>3</v>
      </c>
      <c r="AC791">
        <v>0.25</v>
      </c>
      <c r="AD791">
        <v>3</v>
      </c>
      <c r="AE791">
        <v>0</v>
      </c>
      <c r="AF791">
        <v>0.13008130081300814</v>
      </c>
      <c r="AG791">
        <v>66</v>
      </c>
      <c r="AH791" t="s">
        <v>15</v>
      </c>
    </row>
    <row r="792" spans="1:34" x14ac:dyDescent="0.2">
      <c r="A792">
        <v>1982</v>
      </c>
      <c r="B792" t="s">
        <v>15</v>
      </c>
      <c r="C792" t="s">
        <v>215</v>
      </c>
      <c r="D792">
        <v>3</v>
      </c>
      <c r="E792">
        <v>6</v>
      </c>
      <c r="W792">
        <v>0</v>
      </c>
      <c r="X792">
        <v>0.52282157676348551</v>
      </c>
      <c r="Y792">
        <v>9</v>
      </c>
      <c r="Z792">
        <v>0</v>
      </c>
      <c r="AA792">
        <v>0.51851851851851849</v>
      </c>
      <c r="AB792">
        <v>3</v>
      </c>
      <c r="AC792">
        <v>0.23529411764705882</v>
      </c>
      <c r="AD792">
        <v>1</v>
      </c>
      <c r="AE792">
        <v>0</v>
      </c>
      <c r="AF792">
        <v>0.12403100775193798</v>
      </c>
      <c r="AG792">
        <v>66</v>
      </c>
      <c r="AH792" t="s">
        <v>15</v>
      </c>
    </row>
    <row r="793" spans="1:34" x14ac:dyDescent="0.2">
      <c r="A793">
        <v>1983</v>
      </c>
      <c r="B793" t="s">
        <v>15</v>
      </c>
      <c r="C793" t="s">
        <v>215</v>
      </c>
      <c r="D793">
        <v>6</v>
      </c>
      <c r="E793">
        <v>10</v>
      </c>
      <c r="W793">
        <v>0</v>
      </c>
      <c r="X793">
        <v>0.51361867704280151</v>
      </c>
      <c r="Y793">
        <v>10</v>
      </c>
      <c r="Z793">
        <v>0</v>
      </c>
      <c r="AA793">
        <v>0.5</v>
      </c>
      <c r="AB793">
        <v>3</v>
      </c>
      <c r="AC793">
        <v>0.22222222222222221</v>
      </c>
      <c r="AD793">
        <v>1</v>
      </c>
      <c r="AE793">
        <v>0</v>
      </c>
      <c r="AF793">
        <v>0.11510791366906475</v>
      </c>
      <c r="AG793">
        <v>66</v>
      </c>
      <c r="AH793" t="s">
        <v>15</v>
      </c>
    </row>
    <row r="794" spans="1:34" x14ac:dyDescent="0.2">
      <c r="A794">
        <v>1984</v>
      </c>
      <c r="B794" t="s">
        <v>15</v>
      </c>
      <c r="C794" t="s">
        <v>215</v>
      </c>
      <c r="D794">
        <v>8</v>
      </c>
      <c r="E794">
        <v>8</v>
      </c>
      <c r="T794">
        <v>1</v>
      </c>
      <c r="W794">
        <v>0</v>
      </c>
      <c r="X794">
        <v>0.51282051282051277</v>
      </c>
      <c r="Y794">
        <v>9</v>
      </c>
      <c r="Z794">
        <v>0</v>
      </c>
      <c r="AA794">
        <v>0.48275862068965519</v>
      </c>
      <c r="AB794">
        <v>0</v>
      </c>
      <c r="AC794">
        <v>0.21052631578947367</v>
      </c>
      <c r="AD794">
        <v>1</v>
      </c>
      <c r="AE794">
        <v>0</v>
      </c>
      <c r="AF794">
        <v>0.10884353741496598</v>
      </c>
      <c r="AG794">
        <v>66</v>
      </c>
      <c r="AH794" t="s">
        <v>15</v>
      </c>
    </row>
    <row r="795" spans="1:34" x14ac:dyDescent="0.2">
      <c r="A795">
        <v>1985</v>
      </c>
      <c r="B795" t="s">
        <v>15</v>
      </c>
      <c r="C795" t="s">
        <v>215</v>
      </c>
      <c r="D795">
        <v>6</v>
      </c>
      <c r="E795">
        <v>10</v>
      </c>
      <c r="W795">
        <v>0</v>
      </c>
      <c r="X795">
        <v>0.50519031141868509</v>
      </c>
      <c r="Y795">
        <v>10</v>
      </c>
      <c r="Z795">
        <v>0</v>
      </c>
      <c r="AA795">
        <v>0.46666666666666667</v>
      </c>
      <c r="AB795">
        <v>0</v>
      </c>
      <c r="AC795">
        <v>0.2</v>
      </c>
      <c r="AD795">
        <v>1</v>
      </c>
      <c r="AE795">
        <v>0</v>
      </c>
      <c r="AF795">
        <v>0.10191082802547771</v>
      </c>
      <c r="AG795">
        <v>66</v>
      </c>
      <c r="AH795" t="s">
        <v>15</v>
      </c>
    </row>
    <row r="796" spans="1:34" x14ac:dyDescent="0.2">
      <c r="A796">
        <v>1986</v>
      </c>
      <c r="B796" t="s">
        <v>15</v>
      </c>
      <c r="C796" t="s">
        <v>215</v>
      </c>
      <c r="D796">
        <v>10</v>
      </c>
      <c r="E796">
        <v>6</v>
      </c>
      <c r="G796">
        <v>1</v>
      </c>
      <c r="I796">
        <v>0</v>
      </c>
      <c r="J796">
        <v>1</v>
      </c>
      <c r="O796">
        <v>1</v>
      </c>
      <c r="W796">
        <v>1</v>
      </c>
      <c r="X796">
        <v>0.51147540983606554</v>
      </c>
      <c r="Y796">
        <v>10</v>
      </c>
      <c r="Z796">
        <v>0</v>
      </c>
      <c r="AA796">
        <v>0.5</v>
      </c>
      <c r="AB796">
        <v>3</v>
      </c>
      <c r="AC796">
        <v>0.23809523809523808</v>
      </c>
      <c r="AD796">
        <v>1</v>
      </c>
      <c r="AE796">
        <v>0</v>
      </c>
      <c r="AF796">
        <v>0.10365853658536585</v>
      </c>
      <c r="AG796">
        <v>67</v>
      </c>
      <c r="AH796" t="s">
        <v>15</v>
      </c>
    </row>
    <row r="797" spans="1:34" x14ac:dyDescent="0.2">
      <c r="A797">
        <v>1987</v>
      </c>
      <c r="B797" t="s">
        <v>15</v>
      </c>
      <c r="C797" t="s">
        <v>215</v>
      </c>
      <c r="D797">
        <v>4</v>
      </c>
      <c r="E797">
        <v>11</v>
      </c>
      <c r="W797">
        <v>0</v>
      </c>
      <c r="X797">
        <v>0.5</v>
      </c>
      <c r="Y797">
        <v>11</v>
      </c>
      <c r="Z797">
        <v>0</v>
      </c>
      <c r="AA797">
        <v>0.48484848484848486</v>
      </c>
      <c r="AB797">
        <v>0</v>
      </c>
      <c r="AC797">
        <v>0.22727272727272727</v>
      </c>
      <c r="AD797">
        <v>1</v>
      </c>
      <c r="AE797">
        <v>0</v>
      </c>
      <c r="AF797">
        <v>9.7142857142857142E-2</v>
      </c>
      <c r="AG797">
        <v>67</v>
      </c>
      <c r="AH797" t="s">
        <v>15</v>
      </c>
    </row>
    <row r="798" spans="1:34" x14ac:dyDescent="0.2">
      <c r="A798">
        <v>1988</v>
      </c>
      <c r="B798" t="s">
        <v>15</v>
      </c>
      <c r="C798" t="s">
        <v>215</v>
      </c>
      <c r="D798">
        <v>4</v>
      </c>
      <c r="E798">
        <v>11</v>
      </c>
      <c r="F798">
        <v>1</v>
      </c>
      <c r="W798">
        <v>0</v>
      </c>
      <c r="X798">
        <v>0.48958333333333331</v>
      </c>
      <c r="Y798">
        <v>14</v>
      </c>
      <c r="Z798">
        <v>0</v>
      </c>
      <c r="AA798">
        <v>0.45714285714285713</v>
      </c>
      <c r="AB798">
        <v>0</v>
      </c>
      <c r="AC798">
        <v>0.21739130434782608</v>
      </c>
      <c r="AD798">
        <v>1</v>
      </c>
      <c r="AE798">
        <v>0</v>
      </c>
      <c r="AF798">
        <v>9.0909090909090912E-2</v>
      </c>
      <c r="AG798">
        <v>67</v>
      </c>
      <c r="AH798" t="s">
        <v>15</v>
      </c>
    </row>
    <row r="799" spans="1:34" x14ac:dyDescent="0.2">
      <c r="A799">
        <v>1989</v>
      </c>
      <c r="B799" t="s">
        <v>15</v>
      </c>
      <c r="C799" t="s">
        <v>215</v>
      </c>
      <c r="D799">
        <v>8</v>
      </c>
      <c r="E799">
        <v>7</v>
      </c>
      <c r="F799">
        <v>1</v>
      </c>
      <c r="T799">
        <v>1</v>
      </c>
      <c r="W799">
        <v>0</v>
      </c>
      <c r="X799">
        <v>0.49147727272727271</v>
      </c>
      <c r="Y799">
        <v>13</v>
      </c>
      <c r="Z799">
        <v>0</v>
      </c>
      <c r="AA799">
        <v>0.43243243243243246</v>
      </c>
      <c r="AB799">
        <v>0</v>
      </c>
      <c r="AC799">
        <v>0.20833333333333334</v>
      </c>
      <c r="AD799">
        <v>1</v>
      </c>
      <c r="AE799">
        <v>0</v>
      </c>
      <c r="AF799">
        <v>8.7179487179487175E-2</v>
      </c>
      <c r="AG799">
        <v>67</v>
      </c>
      <c r="AH799" t="s">
        <v>15</v>
      </c>
    </row>
    <row r="800" spans="1:34" x14ac:dyDescent="0.2">
      <c r="A800">
        <v>1990</v>
      </c>
      <c r="B800" t="s">
        <v>15</v>
      </c>
      <c r="C800" t="s">
        <v>215</v>
      </c>
      <c r="D800">
        <v>11</v>
      </c>
      <c r="E800">
        <v>5</v>
      </c>
      <c r="G800">
        <v>1</v>
      </c>
      <c r="I800">
        <v>0</v>
      </c>
      <c r="J800">
        <v>1</v>
      </c>
      <c r="O800">
        <v>1</v>
      </c>
      <c r="V800">
        <v>1</v>
      </c>
      <c r="W800">
        <v>1</v>
      </c>
      <c r="X800">
        <v>0.5</v>
      </c>
      <c r="Y800">
        <v>13</v>
      </c>
      <c r="Z800">
        <v>0</v>
      </c>
      <c r="AA800">
        <v>0.46153846153846156</v>
      </c>
      <c r="AB800">
        <v>0</v>
      </c>
      <c r="AC800">
        <v>0.24</v>
      </c>
      <c r="AD800">
        <v>1</v>
      </c>
      <c r="AE800">
        <v>0</v>
      </c>
      <c r="AF800">
        <v>8.9552238805970144E-2</v>
      </c>
      <c r="AG800">
        <v>68</v>
      </c>
      <c r="AH800" t="s">
        <v>15</v>
      </c>
    </row>
    <row r="801" spans="1:34" x14ac:dyDescent="0.2">
      <c r="A801">
        <v>1991</v>
      </c>
      <c r="B801" t="s">
        <v>15</v>
      </c>
      <c r="C801" t="s">
        <v>215</v>
      </c>
      <c r="D801">
        <v>10</v>
      </c>
      <c r="E801">
        <v>6</v>
      </c>
      <c r="G801">
        <v>1</v>
      </c>
      <c r="I801">
        <v>1</v>
      </c>
      <c r="J801">
        <v>1</v>
      </c>
      <c r="K801">
        <v>1</v>
      </c>
      <c r="O801">
        <v>2</v>
      </c>
      <c r="W801">
        <v>3</v>
      </c>
      <c r="X801">
        <v>0.50520833333333337</v>
      </c>
      <c r="Y801">
        <v>12</v>
      </c>
      <c r="Z801">
        <v>0</v>
      </c>
      <c r="AA801">
        <v>0.51219512195121952</v>
      </c>
      <c r="AB801">
        <v>3</v>
      </c>
      <c r="AC801">
        <v>0.26923076923076922</v>
      </c>
      <c r="AD801">
        <v>3</v>
      </c>
      <c r="AE801">
        <v>0</v>
      </c>
      <c r="AF801">
        <v>0.10047846889952153</v>
      </c>
      <c r="AG801">
        <v>71</v>
      </c>
      <c r="AH801" t="s">
        <v>15</v>
      </c>
    </row>
    <row r="802" spans="1:34" x14ac:dyDescent="0.2">
      <c r="A802">
        <v>1992</v>
      </c>
      <c r="B802" t="s">
        <v>15</v>
      </c>
      <c r="C802" t="s">
        <v>215</v>
      </c>
      <c r="D802">
        <v>10</v>
      </c>
      <c r="E802">
        <v>6</v>
      </c>
      <c r="G802">
        <v>1</v>
      </c>
      <c r="I802">
        <v>0</v>
      </c>
      <c r="J802">
        <v>1</v>
      </c>
      <c r="O802">
        <v>1</v>
      </c>
      <c r="T802">
        <v>1</v>
      </c>
      <c r="W802">
        <v>1</v>
      </c>
      <c r="X802">
        <v>0.51</v>
      </c>
      <c r="Y802">
        <v>11</v>
      </c>
      <c r="Z802">
        <v>0</v>
      </c>
      <c r="AA802">
        <v>0.53488372093023251</v>
      </c>
      <c r="AB802">
        <v>3</v>
      </c>
      <c r="AC802">
        <v>0.29629629629629628</v>
      </c>
      <c r="AD802">
        <v>3</v>
      </c>
      <c r="AE802">
        <v>0</v>
      </c>
      <c r="AF802">
        <v>0.10185185185185185</v>
      </c>
      <c r="AG802">
        <v>72</v>
      </c>
      <c r="AH802" t="s">
        <v>15</v>
      </c>
    </row>
    <row r="803" spans="1:34" x14ac:dyDescent="0.2">
      <c r="A803">
        <v>1993</v>
      </c>
      <c r="B803" t="s">
        <v>15</v>
      </c>
      <c r="C803" t="s">
        <v>215</v>
      </c>
      <c r="D803">
        <v>11</v>
      </c>
      <c r="E803">
        <v>5</v>
      </c>
      <c r="G803">
        <v>1</v>
      </c>
      <c r="H803">
        <v>1</v>
      </c>
      <c r="I803">
        <v>2</v>
      </c>
      <c r="J803">
        <v>1</v>
      </c>
      <c r="K803">
        <v>1</v>
      </c>
      <c r="L803">
        <v>1</v>
      </c>
      <c r="O803">
        <v>3</v>
      </c>
      <c r="V803">
        <v>1</v>
      </c>
      <c r="W803">
        <v>8</v>
      </c>
      <c r="X803">
        <v>0.51682692307692313</v>
      </c>
      <c r="Y803">
        <v>11</v>
      </c>
      <c r="Z803">
        <v>0</v>
      </c>
      <c r="AA803">
        <v>0.60869565217391308</v>
      </c>
      <c r="AB803">
        <v>4</v>
      </c>
      <c r="AC803">
        <v>0.32142857142857145</v>
      </c>
      <c r="AD803">
        <v>3</v>
      </c>
      <c r="AE803">
        <v>0</v>
      </c>
      <c r="AF803">
        <v>0.12</v>
      </c>
      <c r="AG803">
        <v>80</v>
      </c>
      <c r="AH803" t="s">
        <v>15</v>
      </c>
    </row>
    <row r="804" spans="1:34" x14ac:dyDescent="0.2">
      <c r="A804">
        <v>1994</v>
      </c>
      <c r="B804" t="s">
        <v>15</v>
      </c>
      <c r="C804" t="s">
        <v>215</v>
      </c>
      <c r="D804">
        <v>9</v>
      </c>
      <c r="E804">
        <v>7</v>
      </c>
      <c r="G804">
        <v>1</v>
      </c>
      <c r="I804">
        <v>0</v>
      </c>
      <c r="J804">
        <v>1</v>
      </c>
      <c r="O804">
        <v>1</v>
      </c>
      <c r="W804">
        <v>1</v>
      </c>
      <c r="X804">
        <v>0.51851851851851849</v>
      </c>
      <c r="Y804">
        <v>11</v>
      </c>
      <c r="Z804">
        <v>0</v>
      </c>
      <c r="AA804">
        <v>0.625</v>
      </c>
      <c r="AB804">
        <v>4</v>
      </c>
      <c r="AC804">
        <v>0.34482758620689657</v>
      </c>
      <c r="AD804">
        <v>3</v>
      </c>
      <c r="AE804">
        <v>0</v>
      </c>
      <c r="AF804">
        <v>0.12017167381974249</v>
      </c>
      <c r="AG804">
        <v>81</v>
      </c>
      <c r="AH804" t="s">
        <v>15</v>
      </c>
    </row>
    <row r="805" spans="1:34" x14ac:dyDescent="0.2">
      <c r="A805">
        <v>1995</v>
      </c>
      <c r="B805" t="s">
        <v>15</v>
      </c>
      <c r="C805" t="s">
        <v>215</v>
      </c>
      <c r="D805">
        <v>13</v>
      </c>
      <c r="E805">
        <v>3</v>
      </c>
      <c r="G805">
        <v>1</v>
      </c>
      <c r="H805">
        <v>1</v>
      </c>
      <c r="I805">
        <v>0</v>
      </c>
      <c r="J805">
        <v>1</v>
      </c>
      <c r="K805">
        <v>1</v>
      </c>
      <c r="O805">
        <v>2</v>
      </c>
      <c r="W805">
        <v>4</v>
      </c>
      <c r="X805">
        <v>0.5290178571428571</v>
      </c>
      <c r="Y805">
        <v>10</v>
      </c>
      <c r="Z805">
        <v>0</v>
      </c>
      <c r="AA805">
        <v>0.6470588235294118</v>
      </c>
      <c r="AB805">
        <v>4</v>
      </c>
      <c r="AC805">
        <v>0.36666666666666664</v>
      </c>
      <c r="AD805">
        <v>7</v>
      </c>
      <c r="AE805">
        <v>0</v>
      </c>
      <c r="AF805">
        <v>0.12605042016806722</v>
      </c>
      <c r="AG805">
        <v>85</v>
      </c>
      <c r="AH805" t="s">
        <v>15</v>
      </c>
    </row>
    <row r="806" spans="1:34" x14ac:dyDescent="0.2">
      <c r="A806">
        <v>1996</v>
      </c>
      <c r="B806" t="s">
        <v>15</v>
      </c>
      <c r="C806" t="s">
        <v>215</v>
      </c>
      <c r="D806">
        <v>9</v>
      </c>
      <c r="E806">
        <v>7</v>
      </c>
      <c r="W806">
        <v>0</v>
      </c>
      <c r="X806">
        <v>0.53017241379310343</v>
      </c>
      <c r="Y806">
        <v>11</v>
      </c>
      <c r="Z806">
        <v>0</v>
      </c>
      <c r="AA806">
        <v>0.63461538461538458</v>
      </c>
      <c r="AB806">
        <v>4</v>
      </c>
      <c r="AC806">
        <v>0.35483870967741937</v>
      </c>
      <c r="AD806">
        <v>7</v>
      </c>
      <c r="AE806">
        <v>0</v>
      </c>
      <c r="AF806">
        <v>0.12244897959183673</v>
      </c>
      <c r="AG806">
        <v>85</v>
      </c>
      <c r="AH806" t="s">
        <v>15</v>
      </c>
    </row>
    <row r="807" spans="1:34" x14ac:dyDescent="0.2">
      <c r="A807">
        <v>1997</v>
      </c>
      <c r="B807" t="s">
        <v>15</v>
      </c>
      <c r="C807" t="s">
        <v>215</v>
      </c>
      <c r="D807">
        <v>13</v>
      </c>
      <c r="E807">
        <v>3</v>
      </c>
      <c r="G807">
        <v>1</v>
      </c>
      <c r="H807">
        <v>1</v>
      </c>
      <c r="I807">
        <v>0</v>
      </c>
      <c r="J807">
        <v>1</v>
      </c>
      <c r="K807">
        <v>1</v>
      </c>
      <c r="O807">
        <v>2</v>
      </c>
      <c r="W807">
        <v>4</v>
      </c>
      <c r="X807">
        <v>0.5395833333333333</v>
      </c>
      <c r="Y807">
        <v>10</v>
      </c>
      <c r="Z807">
        <v>0</v>
      </c>
      <c r="AA807">
        <v>0.65454545454545454</v>
      </c>
      <c r="AB807">
        <v>4</v>
      </c>
      <c r="AC807">
        <v>0.375</v>
      </c>
      <c r="AD807">
        <v>7</v>
      </c>
      <c r="AE807">
        <v>0</v>
      </c>
      <c r="AF807">
        <v>0.128</v>
      </c>
      <c r="AG807">
        <v>89</v>
      </c>
      <c r="AH807" t="s">
        <v>15</v>
      </c>
    </row>
    <row r="808" spans="1:34" x14ac:dyDescent="0.2">
      <c r="A808">
        <v>1998</v>
      </c>
      <c r="B808" t="s">
        <v>15</v>
      </c>
      <c r="C808" t="s">
        <v>215</v>
      </c>
      <c r="D808">
        <v>7</v>
      </c>
      <c r="E808">
        <v>9</v>
      </c>
      <c r="W808">
        <v>0</v>
      </c>
      <c r="X808">
        <v>0.53629032258064513</v>
      </c>
      <c r="Y808">
        <v>11</v>
      </c>
      <c r="Z808">
        <v>0</v>
      </c>
      <c r="AA808">
        <v>0.6428571428571429</v>
      </c>
      <c r="AB808">
        <v>4</v>
      </c>
      <c r="AC808">
        <v>0.36363636363636365</v>
      </c>
      <c r="AD808">
        <v>7</v>
      </c>
      <c r="AE808">
        <v>0</v>
      </c>
      <c r="AF808">
        <v>0.12355212355212356</v>
      </c>
      <c r="AG808">
        <v>89</v>
      </c>
      <c r="AH808" t="s">
        <v>15</v>
      </c>
    </row>
    <row r="809" spans="1:34" x14ac:dyDescent="0.2">
      <c r="A809">
        <v>1999</v>
      </c>
      <c r="B809" t="s">
        <v>15</v>
      </c>
      <c r="C809" t="s">
        <v>215</v>
      </c>
      <c r="D809">
        <v>9</v>
      </c>
      <c r="E809">
        <v>7</v>
      </c>
      <c r="W809">
        <v>0</v>
      </c>
      <c r="X809">
        <v>0.537109375</v>
      </c>
      <c r="Y809">
        <v>11</v>
      </c>
      <c r="Z809">
        <v>0</v>
      </c>
      <c r="AA809">
        <v>0.63157894736842102</v>
      </c>
      <c r="AB809">
        <v>4</v>
      </c>
      <c r="AC809">
        <v>0.35294117647058826</v>
      </c>
      <c r="AD809">
        <v>7</v>
      </c>
      <c r="AE809">
        <v>0</v>
      </c>
      <c r="AF809">
        <v>0.12030075187969924</v>
      </c>
      <c r="AG809">
        <v>89</v>
      </c>
      <c r="AH809" t="s">
        <v>15</v>
      </c>
    </row>
    <row r="810" spans="1:34" x14ac:dyDescent="0.2">
      <c r="A810">
        <v>2000</v>
      </c>
      <c r="B810" t="s">
        <v>15</v>
      </c>
      <c r="C810" t="s">
        <v>215</v>
      </c>
      <c r="D810">
        <v>7</v>
      </c>
      <c r="E810">
        <v>9</v>
      </c>
      <c r="W810">
        <v>0</v>
      </c>
      <c r="X810">
        <v>0.53409090909090906</v>
      </c>
      <c r="Y810">
        <v>11</v>
      </c>
      <c r="Z810">
        <v>0</v>
      </c>
      <c r="AA810">
        <v>0.62068965517241381</v>
      </c>
      <c r="AB810">
        <v>4</v>
      </c>
      <c r="AC810">
        <v>0.34285714285714286</v>
      </c>
      <c r="AD810">
        <v>3</v>
      </c>
      <c r="AE810">
        <v>0</v>
      </c>
      <c r="AF810">
        <v>0.11636363636363636</v>
      </c>
      <c r="AG810">
        <v>89</v>
      </c>
      <c r="AH810" t="s">
        <v>15</v>
      </c>
    </row>
    <row r="811" spans="1:34" x14ac:dyDescent="0.2">
      <c r="A811">
        <v>2001</v>
      </c>
      <c r="B811" t="s">
        <v>15</v>
      </c>
      <c r="C811" t="s">
        <v>215</v>
      </c>
      <c r="D811">
        <v>6</v>
      </c>
      <c r="E811">
        <v>10</v>
      </c>
      <c r="W811">
        <v>0</v>
      </c>
      <c r="X811">
        <v>0.52941176470588236</v>
      </c>
      <c r="Y811">
        <v>11</v>
      </c>
      <c r="Z811">
        <v>0</v>
      </c>
      <c r="AA811">
        <v>0.61016949152542377</v>
      </c>
      <c r="AB811">
        <v>4</v>
      </c>
      <c r="AC811">
        <v>0.33333333333333331</v>
      </c>
      <c r="AD811">
        <v>3</v>
      </c>
      <c r="AE811">
        <v>0</v>
      </c>
      <c r="AF811">
        <v>0.11228070175438597</v>
      </c>
      <c r="AG811">
        <v>89</v>
      </c>
      <c r="AH811" t="s">
        <v>15</v>
      </c>
    </row>
    <row r="812" spans="1:34" x14ac:dyDescent="0.2">
      <c r="A812">
        <v>2002</v>
      </c>
      <c r="B812" t="s">
        <v>15</v>
      </c>
      <c r="C812" t="s">
        <v>215</v>
      </c>
      <c r="D812">
        <v>8</v>
      </c>
      <c r="E812">
        <v>8</v>
      </c>
      <c r="Q812">
        <v>1</v>
      </c>
      <c r="W812">
        <v>1</v>
      </c>
      <c r="X812">
        <v>0.52857142857142858</v>
      </c>
      <c r="Y812">
        <v>11</v>
      </c>
      <c r="Z812">
        <v>0</v>
      </c>
      <c r="AA812">
        <v>0.6</v>
      </c>
      <c r="AB812">
        <v>4</v>
      </c>
      <c r="AC812">
        <v>0.32432432432432434</v>
      </c>
      <c r="AD812">
        <v>3</v>
      </c>
      <c r="AE812">
        <v>0</v>
      </c>
      <c r="AF812">
        <v>0.10921501706484642</v>
      </c>
      <c r="AG812">
        <v>90</v>
      </c>
      <c r="AH812" t="s">
        <v>15</v>
      </c>
    </row>
    <row r="813" spans="1:34" x14ac:dyDescent="0.2">
      <c r="A813">
        <v>2003</v>
      </c>
      <c r="B813" t="s">
        <v>15</v>
      </c>
      <c r="C813" t="s">
        <v>215</v>
      </c>
      <c r="D813">
        <v>13</v>
      </c>
      <c r="E813">
        <v>3</v>
      </c>
      <c r="G813">
        <v>1</v>
      </c>
      <c r="H813">
        <v>1</v>
      </c>
      <c r="I813">
        <v>0</v>
      </c>
      <c r="J813">
        <v>1</v>
      </c>
      <c r="K813">
        <v>1</v>
      </c>
      <c r="O813">
        <v>2</v>
      </c>
      <c r="W813">
        <v>4</v>
      </c>
      <c r="X813">
        <v>0.53645833333333337</v>
      </c>
      <c r="Y813">
        <v>10</v>
      </c>
      <c r="Z813">
        <v>0</v>
      </c>
      <c r="AA813">
        <v>0.61904761904761907</v>
      </c>
      <c r="AB813">
        <v>4</v>
      </c>
      <c r="AC813">
        <v>0.34210526315789475</v>
      </c>
      <c r="AD813">
        <v>3</v>
      </c>
      <c r="AE813">
        <v>0</v>
      </c>
      <c r="AF813">
        <v>0.11409395973154363</v>
      </c>
      <c r="AG813">
        <v>94</v>
      </c>
      <c r="AH813" t="s">
        <v>15</v>
      </c>
    </row>
    <row r="814" spans="1:34" x14ac:dyDescent="0.2">
      <c r="A814">
        <v>2004</v>
      </c>
      <c r="B814" t="s">
        <v>15</v>
      </c>
      <c r="C814" t="s">
        <v>215</v>
      </c>
      <c r="D814">
        <v>7</v>
      </c>
      <c r="E814">
        <v>9</v>
      </c>
      <c r="W814">
        <v>0</v>
      </c>
      <c r="X814">
        <v>0.53378378378378377</v>
      </c>
      <c r="Y814">
        <v>10</v>
      </c>
      <c r="Z814">
        <v>0</v>
      </c>
      <c r="AA814">
        <v>0.609375</v>
      </c>
      <c r="AB814">
        <v>4</v>
      </c>
      <c r="AC814">
        <v>0.33333333333333331</v>
      </c>
      <c r="AD814">
        <v>3</v>
      </c>
      <c r="AE814">
        <v>0</v>
      </c>
      <c r="AF814">
        <v>0.11074918566775244</v>
      </c>
      <c r="AG814">
        <v>94</v>
      </c>
      <c r="AH814" t="s">
        <v>15</v>
      </c>
    </row>
    <row r="815" spans="1:34" x14ac:dyDescent="0.2">
      <c r="A815">
        <v>2005</v>
      </c>
      <c r="B815" t="s">
        <v>15</v>
      </c>
      <c r="C815" t="s">
        <v>215</v>
      </c>
      <c r="D815">
        <v>10</v>
      </c>
      <c r="E815">
        <v>6</v>
      </c>
      <c r="W815">
        <v>0</v>
      </c>
      <c r="X815">
        <v>0.53618421052631582</v>
      </c>
      <c r="Y815">
        <v>10</v>
      </c>
      <c r="Z815">
        <v>0</v>
      </c>
      <c r="AA815">
        <v>0.6</v>
      </c>
      <c r="AB815">
        <v>4</v>
      </c>
      <c r="AC815">
        <v>0.32500000000000001</v>
      </c>
      <c r="AD815">
        <v>3</v>
      </c>
      <c r="AE815">
        <v>0</v>
      </c>
      <c r="AF815">
        <v>0.10862619808306709</v>
      </c>
      <c r="AG815">
        <v>94</v>
      </c>
      <c r="AH815" t="s">
        <v>15</v>
      </c>
    </row>
    <row r="816" spans="1:34" x14ac:dyDescent="0.2">
      <c r="A816">
        <v>2006</v>
      </c>
      <c r="B816" t="s">
        <v>15</v>
      </c>
      <c r="C816" t="s">
        <v>215</v>
      </c>
      <c r="D816">
        <v>9</v>
      </c>
      <c r="E816">
        <v>7</v>
      </c>
      <c r="G816">
        <v>1</v>
      </c>
      <c r="I816">
        <v>0</v>
      </c>
      <c r="J816">
        <v>1</v>
      </c>
      <c r="O816">
        <v>1</v>
      </c>
      <c r="W816">
        <v>1</v>
      </c>
      <c r="X816">
        <v>0.53685897435897434</v>
      </c>
      <c r="Y816">
        <v>10</v>
      </c>
      <c r="Z816">
        <v>0</v>
      </c>
      <c r="AA816">
        <v>0.61194029850746268</v>
      </c>
      <c r="AB816">
        <v>4</v>
      </c>
      <c r="AC816">
        <v>0.34146341463414637</v>
      </c>
      <c r="AD816">
        <v>3</v>
      </c>
      <c r="AE816">
        <v>0</v>
      </c>
      <c r="AF816">
        <v>0.10903426791277258</v>
      </c>
      <c r="AG816">
        <v>95</v>
      </c>
      <c r="AH816" t="s">
        <v>15</v>
      </c>
    </row>
    <row r="817" spans="1:34" x14ac:dyDescent="0.2">
      <c r="A817">
        <v>2007</v>
      </c>
      <c r="B817" t="s">
        <v>15</v>
      </c>
      <c r="C817" t="s">
        <v>215</v>
      </c>
      <c r="D817">
        <v>4</v>
      </c>
      <c r="E817">
        <v>12</v>
      </c>
      <c r="W817">
        <v>0</v>
      </c>
      <c r="X817">
        <v>0.52968749999999998</v>
      </c>
      <c r="Y817">
        <v>11</v>
      </c>
      <c r="Z817">
        <v>0</v>
      </c>
      <c r="AA817">
        <v>0.6029411764705882</v>
      </c>
      <c r="AB817">
        <v>4</v>
      </c>
      <c r="AC817">
        <v>0.33333333333333331</v>
      </c>
      <c r="AD817">
        <v>3</v>
      </c>
      <c r="AE817">
        <v>0</v>
      </c>
      <c r="AF817">
        <v>0.10510510510510511</v>
      </c>
      <c r="AG817">
        <v>95</v>
      </c>
      <c r="AH817" t="s">
        <v>15</v>
      </c>
    </row>
    <row r="818" spans="1:34" x14ac:dyDescent="0.2">
      <c r="A818">
        <v>2008</v>
      </c>
      <c r="B818" t="s">
        <v>15</v>
      </c>
      <c r="C818" t="s">
        <v>215</v>
      </c>
      <c r="D818">
        <v>2</v>
      </c>
      <c r="E818">
        <v>14</v>
      </c>
      <c r="W818">
        <v>0</v>
      </c>
      <c r="X818">
        <v>0.51981707317073167</v>
      </c>
      <c r="Y818">
        <v>11</v>
      </c>
      <c r="Z818">
        <v>0</v>
      </c>
      <c r="AA818">
        <v>0.59420289855072461</v>
      </c>
      <c r="AB818">
        <v>3</v>
      </c>
      <c r="AC818">
        <v>0.32558139534883723</v>
      </c>
      <c r="AD818">
        <v>3</v>
      </c>
      <c r="AE818">
        <v>0</v>
      </c>
      <c r="AF818">
        <v>0.10086455331412104</v>
      </c>
      <c r="AG818">
        <v>95</v>
      </c>
      <c r="AH818" t="s">
        <v>15</v>
      </c>
    </row>
    <row r="819" spans="1:34" x14ac:dyDescent="0.2">
      <c r="A819">
        <v>2009</v>
      </c>
      <c r="B819" t="s">
        <v>15</v>
      </c>
      <c r="C819" t="s">
        <v>215</v>
      </c>
      <c r="D819">
        <v>4</v>
      </c>
      <c r="E819">
        <v>12</v>
      </c>
      <c r="W819">
        <v>0</v>
      </c>
      <c r="X819">
        <v>0.5133928571428571</v>
      </c>
      <c r="Y819">
        <v>14</v>
      </c>
      <c r="Z819">
        <v>0</v>
      </c>
      <c r="AA819">
        <v>0.58571428571428574</v>
      </c>
      <c r="AB819">
        <v>3</v>
      </c>
      <c r="AC819">
        <v>0.31818181818181818</v>
      </c>
      <c r="AD819">
        <v>3</v>
      </c>
      <c r="AE819">
        <v>0</v>
      </c>
      <c r="AF819">
        <v>9.7493036211699163E-2</v>
      </c>
      <c r="AG819">
        <v>95</v>
      </c>
      <c r="AH819" t="s">
        <v>15</v>
      </c>
    </row>
    <row r="820" spans="1:34" x14ac:dyDescent="0.2">
      <c r="A820">
        <v>2010</v>
      </c>
      <c r="B820" t="s">
        <v>15</v>
      </c>
      <c r="C820" t="s">
        <v>215</v>
      </c>
      <c r="D820">
        <v>10</v>
      </c>
      <c r="E820">
        <v>6</v>
      </c>
      <c r="G820">
        <v>1</v>
      </c>
      <c r="H820">
        <v>1</v>
      </c>
      <c r="I820">
        <v>0</v>
      </c>
      <c r="J820">
        <v>1</v>
      </c>
      <c r="O820">
        <v>1</v>
      </c>
      <c r="W820">
        <v>2</v>
      </c>
      <c r="X820">
        <v>0.51598837209302328</v>
      </c>
      <c r="Y820">
        <v>15</v>
      </c>
      <c r="Z820">
        <v>0</v>
      </c>
      <c r="AA820">
        <v>0.60273972602739723</v>
      </c>
      <c r="AB820">
        <v>4</v>
      </c>
      <c r="AC820">
        <v>0.33333333333333331</v>
      </c>
      <c r="AD820">
        <v>3</v>
      </c>
      <c r="AE820">
        <v>0</v>
      </c>
      <c r="AF820">
        <v>9.8092643051771122E-2</v>
      </c>
      <c r="AG820">
        <v>97</v>
      </c>
      <c r="AH820" t="s">
        <v>15</v>
      </c>
    </row>
    <row r="821" spans="1:34" x14ac:dyDescent="0.2">
      <c r="A821">
        <v>2011</v>
      </c>
      <c r="B821" t="s">
        <v>15</v>
      </c>
      <c r="C821" t="s">
        <v>215</v>
      </c>
      <c r="D821">
        <v>7</v>
      </c>
      <c r="E821">
        <v>9</v>
      </c>
      <c r="W821">
        <v>0</v>
      </c>
      <c r="X821">
        <v>0.51420454545454541</v>
      </c>
      <c r="Y821">
        <v>14</v>
      </c>
      <c r="Z821">
        <v>0</v>
      </c>
      <c r="AA821">
        <v>0.59459459459459463</v>
      </c>
      <c r="AB821">
        <v>3</v>
      </c>
      <c r="AC821">
        <v>0.32608695652173914</v>
      </c>
      <c r="AD821">
        <v>3</v>
      </c>
      <c r="AE821">
        <v>0</v>
      </c>
      <c r="AF821">
        <v>9.5744680851063829E-2</v>
      </c>
      <c r="AG821">
        <v>97</v>
      </c>
      <c r="AH821" t="s">
        <v>15</v>
      </c>
    </row>
    <row r="822" spans="1:34" x14ac:dyDescent="0.2">
      <c r="A822">
        <v>2012</v>
      </c>
      <c r="B822" t="s">
        <v>15</v>
      </c>
      <c r="C822" t="s">
        <v>215</v>
      </c>
      <c r="D822">
        <v>2</v>
      </c>
      <c r="E822">
        <v>14</v>
      </c>
      <c r="W822">
        <v>0</v>
      </c>
      <c r="X822">
        <v>0.50555555555555554</v>
      </c>
      <c r="Y822">
        <v>14</v>
      </c>
      <c r="Z822">
        <v>0</v>
      </c>
      <c r="AA822">
        <v>0.58666666666666667</v>
      </c>
      <c r="AB822">
        <v>3</v>
      </c>
      <c r="AC822">
        <v>0.31914893617021278</v>
      </c>
      <c r="AD822">
        <v>3</v>
      </c>
      <c r="AE822">
        <v>0</v>
      </c>
      <c r="AF822">
        <v>9.2307692307692313E-2</v>
      </c>
      <c r="AG822">
        <v>97</v>
      </c>
      <c r="AH822" t="s">
        <v>15</v>
      </c>
    </row>
    <row r="823" spans="1:34" x14ac:dyDescent="0.2">
      <c r="A823">
        <v>2013</v>
      </c>
      <c r="B823" t="s">
        <v>15</v>
      </c>
      <c r="C823" t="s">
        <v>215</v>
      </c>
      <c r="D823">
        <v>11</v>
      </c>
      <c r="E823">
        <v>5</v>
      </c>
      <c r="G823">
        <v>1</v>
      </c>
      <c r="I823">
        <v>0</v>
      </c>
      <c r="J823">
        <v>1</v>
      </c>
      <c r="O823">
        <v>1</v>
      </c>
      <c r="W823">
        <v>1</v>
      </c>
      <c r="X823">
        <v>0.50951086956521741</v>
      </c>
      <c r="Y823">
        <v>14</v>
      </c>
      <c r="Z823">
        <v>0</v>
      </c>
      <c r="AA823">
        <v>0.59740259740259738</v>
      </c>
      <c r="AB823">
        <v>3</v>
      </c>
      <c r="AC823">
        <v>0.33333333333333331</v>
      </c>
      <c r="AD823">
        <v>3</v>
      </c>
      <c r="AE823">
        <v>0</v>
      </c>
      <c r="AF823">
        <v>9.3434343434343439E-2</v>
      </c>
      <c r="AG823">
        <v>98</v>
      </c>
      <c r="AH823" t="s">
        <v>15</v>
      </c>
    </row>
    <row r="824" spans="1:34" x14ac:dyDescent="0.2">
      <c r="A824">
        <v>2014</v>
      </c>
      <c r="B824" t="s">
        <v>15</v>
      </c>
      <c r="C824" t="s">
        <v>215</v>
      </c>
      <c r="D824">
        <v>9</v>
      </c>
      <c r="E824">
        <v>7</v>
      </c>
      <c r="W824">
        <v>0</v>
      </c>
      <c r="X824">
        <v>0.51063829787234039</v>
      </c>
      <c r="Y824">
        <v>14</v>
      </c>
      <c r="Z824">
        <v>0</v>
      </c>
      <c r="AA824">
        <v>0.58974358974358976</v>
      </c>
      <c r="AB824">
        <v>3</v>
      </c>
      <c r="AC824">
        <v>0.32653061224489793</v>
      </c>
      <c r="AD824">
        <v>3</v>
      </c>
      <c r="AE824">
        <v>0</v>
      </c>
      <c r="AF824">
        <v>9.1811414392059559E-2</v>
      </c>
      <c r="AG824">
        <v>98</v>
      </c>
      <c r="AH824" t="s">
        <v>15</v>
      </c>
    </row>
    <row r="825" spans="1:34" x14ac:dyDescent="0.2">
      <c r="A825">
        <v>2015</v>
      </c>
      <c r="B825" t="s">
        <v>15</v>
      </c>
      <c r="C825" t="s">
        <v>215</v>
      </c>
      <c r="D825">
        <v>11</v>
      </c>
      <c r="E825">
        <v>5</v>
      </c>
      <c r="G825">
        <v>1</v>
      </c>
      <c r="I825">
        <v>1</v>
      </c>
      <c r="J825">
        <v>1</v>
      </c>
      <c r="K825">
        <v>1</v>
      </c>
      <c r="O825">
        <v>2</v>
      </c>
      <c r="T825">
        <v>1</v>
      </c>
      <c r="V825">
        <v>1</v>
      </c>
      <c r="W825">
        <v>3</v>
      </c>
      <c r="X825">
        <v>0.51432291666666663</v>
      </c>
      <c r="Y825">
        <v>13</v>
      </c>
      <c r="Z825">
        <v>0</v>
      </c>
      <c r="AA825">
        <v>0.61250000000000004</v>
      </c>
      <c r="AB825">
        <v>4</v>
      </c>
      <c r="AC825">
        <v>0.34</v>
      </c>
      <c r="AD825">
        <v>3</v>
      </c>
      <c r="AE825">
        <v>0</v>
      </c>
      <c r="AF825">
        <v>9.7560975609756101E-2</v>
      </c>
      <c r="AG825">
        <v>101</v>
      </c>
      <c r="AH825" t="s">
        <v>15</v>
      </c>
    </row>
    <row r="826" spans="1:34" x14ac:dyDescent="0.2">
      <c r="A826">
        <v>2016</v>
      </c>
      <c r="B826" t="s">
        <v>15</v>
      </c>
      <c r="C826" t="s">
        <v>215</v>
      </c>
      <c r="D826">
        <v>12</v>
      </c>
      <c r="E826">
        <v>4</v>
      </c>
      <c r="G826">
        <v>1</v>
      </c>
      <c r="H826">
        <v>1</v>
      </c>
      <c r="I826">
        <v>0</v>
      </c>
      <c r="J826">
        <v>1</v>
      </c>
      <c r="K826">
        <v>1</v>
      </c>
      <c r="O826">
        <v>2</v>
      </c>
      <c r="W826">
        <v>4</v>
      </c>
      <c r="X826">
        <v>0.51913265306122447</v>
      </c>
      <c r="Y826">
        <v>13</v>
      </c>
      <c r="Z826">
        <v>0</v>
      </c>
      <c r="AA826">
        <v>0.62650602409638556</v>
      </c>
      <c r="AB826">
        <v>4</v>
      </c>
      <c r="AC826">
        <v>0.35294117647058826</v>
      </c>
      <c r="AD826">
        <v>7</v>
      </c>
      <c r="AE826">
        <v>0</v>
      </c>
      <c r="AF826">
        <v>0.10096153846153846</v>
      </c>
      <c r="AG826">
        <v>105</v>
      </c>
      <c r="AH826" t="s">
        <v>15</v>
      </c>
    </row>
    <row r="827" spans="1:34" x14ac:dyDescent="0.2">
      <c r="A827">
        <v>2017</v>
      </c>
      <c r="B827" t="s">
        <v>15</v>
      </c>
      <c r="C827" t="s">
        <v>215</v>
      </c>
      <c r="D827">
        <v>10</v>
      </c>
      <c r="E827">
        <v>6</v>
      </c>
      <c r="G827">
        <v>1</v>
      </c>
      <c r="H827">
        <v>1</v>
      </c>
      <c r="I827">
        <v>0</v>
      </c>
      <c r="J827">
        <v>1</v>
      </c>
      <c r="O827">
        <v>1</v>
      </c>
      <c r="W827">
        <v>2</v>
      </c>
      <c r="X827">
        <v>0.52124999999999999</v>
      </c>
      <c r="Y827">
        <v>12</v>
      </c>
      <c r="Z827">
        <v>0</v>
      </c>
      <c r="AA827">
        <v>0.63953488372093026</v>
      </c>
      <c r="AB827">
        <v>4</v>
      </c>
      <c r="AC827">
        <v>0.36538461538461536</v>
      </c>
      <c r="AD827">
        <v>7</v>
      </c>
      <c r="AE827">
        <v>0</v>
      </c>
      <c r="AF827">
        <v>0.10141509433962265</v>
      </c>
      <c r="AG827">
        <v>107</v>
      </c>
      <c r="AH827" t="s">
        <v>15</v>
      </c>
    </row>
    <row r="828" spans="1:34" x14ac:dyDescent="0.2">
      <c r="A828">
        <v>2018</v>
      </c>
      <c r="B828" t="s">
        <v>15</v>
      </c>
      <c r="C828" t="s">
        <v>215</v>
      </c>
      <c r="D828">
        <v>12</v>
      </c>
      <c r="E828">
        <v>4</v>
      </c>
      <c r="G828">
        <v>1</v>
      </c>
      <c r="H828">
        <v>1</v>
      </c>
      <c r="I828">
        <v>1</v>
      </c>
      <c r="J828">
        <v>1</v>
      </c>
      <c r="K828">
        <v>1</v>
      </c>
      <c r="L828">
        <v>1</v>
      </c>
      <c r="O828">
        <v>3</v>
      </c>
      <c r="P828">
        <v>1</v>
      </c>
      <c r="Q828">
        <v>1</v>
      </c>
      <c r="W828">
        <v>12</v>
      </c>
      <c r="X828">
        <v>0.52573529411764708</v>
      </c>
      <c r="Y828">
        <v>11</v>
      </c>
      <c r="Z828">
        <v>0</v>
      </c>
      <c r="AA828">
        <v>0.6629213483146067</v>
      </c>
      <c r="AB828">
        <v>4</v>
      </c>
      <c r="AC828">
        <v>0.37735849056603776</v>
      </c>
      <c r="AD828">
        <v>7</v>
      </c>
      <c r="AE828">
        <v>0</v>
      </c>
      <c r="AF828">
        <v>0.10904872389791183</v>
      </c>
      <c r="AG828">
        <v>119</v>
      </c>
      <c r="AH828" t="s">
        <v>15</v>
      </c>
    </row>
    <row r="829" spans="1:34" x14ac:dyDescent="0.2">
      <c r="A829">
        <v>2019</v>
      </c>
      <c r="B829" t="s">
        <v>15</v>
      </c>
      <c r="C829" t="s">
        <v>215</v>
      </c>
      <c r="D829">
        <v>12</v>
      </c>
      <c r="E829">
        <v>4</v>
      </c>
      <c r="G829">
        <v>1</v>
      </c>
      <c r="H829">
        <v>1</v>
      </c>
      <c r="I829">
        <v>3</v>
      </c>
      <c r="J829">
        <v>0</v>
      </c>
      <c r="K829">
        <v>1</v>
      </c>
      <c r="L829">
        <v>1</v>
      </c>
      <c r="M829">
        <v>1</v>
      </c>
      <c r="N829">
        <v>1</v>
      </c>
      <c r="O829">
        <v>4</v>
      </c>
      <c r="W829">
        <v>40</v>
      </c>
      <c r="X829">
        <v>0.53004807692307687</v>
      </c>
      <c r="Y829">
        <v>11</v>
      </c>
      <c r="Z829">
        <v>0</v>
      </c>
      <c r="AA829">
        <v>0.69565217391304346</v>
      </c>
      <c r="AB829">
        <v>4</v>
      </c>
      <c r="AC829">
        <v>0.3888888888888889</v>
      </c>
      <c r="AD829">
        <v>7</v>
      </c>
      <c r="AE829">
        <v>0</v>
      </c>
      <c r="AF829">
        <v>0.12045454545454545</v>
      </c>
      <c r="AG829">
        <v>159</v>
      </c>
      <c r="AH829" t="s">
        <v>15</v>
      </c>
    </row>
    <row r="830" spans="1:34" x14ac:dyDescent="0.2">
      <c r="A830">
        <v>2020</v>
      </c>
      <c r="B830" t="s">
        <v>15</v>
      </c>
      <c r="C830" t="s">
        <v>215</v>
      </c>
      <c r="D830">
        <v>14</v>
      </c>
      <c r="E830">
        <v>2</v>
      </c>
      <c r="G830">
        <v>1</v>
      </c>
      <c r="H830">
        <v>1</v>
      </c>
      <c r="I830">
        <v>2</v>
      </c>
      <c r="J830">
        <v>1</v>
      </c>
      <c r="K830">
        <v>1</v>
      </c>
      <c r="L830">
        <v>1</v>
      </c>
      <c r="M830">
        <v>1</v>
      </c>
      <c r="O830">
        <v>4</v>
      </c>
      <c r="W830">
        <v>17</v>
      </c>
      <c r="X830">
        <v>0.53655660377358494</v>
      </c>
      <c r="Y830">
        <v>10</v>
      </c>
      <c r="Z830">
        <v>0</v>
      </c>
      <c r="AA830">
        <v>0.72631578947368425</v>
      </c>
      <c r="AB830">
        <v>4</v>
      </c>
      <c r="AC830">
        <v>0.4</v>
      </c>
      <c r="AD830">
        <v>10</v>
      </c>
      <c r="AE830">
        <v>0</v>
      </c>
      <c r="AF830">
        <v>0.13228699551569506</v>
      </c>
      <c r="AG830">
        <v>176</v>
      </c>
      <c r="AH830" t="s">
        <v>15</v>
      </c>
    </row>
    <row r="831" spans="1:34" x14ac:dyDescent="0.2">
      <c r="A831">
        <v>2021</v>
      </c>
      <c r="B831" t="s">
        <v>15</v>
      </c>
      <c r="C831" t="s">
        <v>215</v>
      </c>
      <c r="D831">
        <v>12</v>
      </c>
      <c r="E831">
        <v>5</v>
      </c>
      <c r="G831">
        <v>1</v>
      </c>
      <c r="H831">
        <v>1</v>
      </c>
      <c r="I831">
        <v>2</v>
      </c>
      <c r="J831">
        <v>1</v>
      </c>
      <c r="K831">
        <v>1</v>
      </c>
      <c r="L831">
        <v>1</v>
      </c>
      <c r="O831">
        <v>3</v>
      </c>
      <c r="W831">
        <v>8</v>
      </c>
      <c r="X831">
        <v>0.53988439306358382</v>
      </c>
      <c r="Y831">
        <v>10</v>
      </c>
      <c r="Z831">
        <v>0</v>
      </c>
      <c r="AA831">
        <v>0.75510204081632648</v>
      </c>
      <c r="AB831">
        <v>6</v>
      </c>
      <c r="AC831">
        <v>0.4107142857142857</v>
      </c>
      <c r="AD831">
        <v>10</v>
      </c>
      <c r="AE831">
        <v>0</v>
      </c>
      <c r="AF831">
        <v>0.14065934065934066</v>
      </c>
      <c r="AG831">
        <v>184</v>
      </c>
      <c r="AH831" t="s">
        <v>15</v>
      </c>
    </row>
    <row r="832" spans="1:34" x14ac:dyDescent="0.2">
      <c r="A832">
        <v>2022</v>
      </c>
      <c r="B832" t="s">
        <v>15</v>
      </c>
      <c r="C832" t="s">
        <v>215</v>
      </c>
      <c r="D832">
        <v>14</v>
      </c>
      <c r="E832">
        <v>3</v>
      </c>
      <c r="G832">
        <v>1</v>
      </c>
      <c r="H832">
        <v>1</v>
      </c>
      <c r="I832">
        <v>3</v>
      </c>
      <c r="J832">
        <v>0</v>
      </c>
      <c r="K832">
        <v>1</v>
      </c>
      <c r="L832">
        <v>1</v>
      </c>
      <c r="M832">
        <v>1</v>
      </c>
      <c r="N832">
        <v>1</v>
      </c>
      <c r="O832">
        <v>4</v>
      </c>
      <c r="P832">
        <v>1</v>
      </c>
      <c r="W832">
        <v>43</v>
      </c>
      <c r="X832">
        <v>0.54535147392290251</v>
      </c>
      <c r="Y832">
        <v>10</v>
      </c>
      <c r="Z832">
        <v>0</v>
      </c>
      <c r="AA832">
        <v>0.78217821782178221</v>
      </c>
      <c r="AB832">
        <v>6</v>
      </c>
      <c r="AC832">
        <v>0.42105263157894735</v>
      </c>
      <c r="AD832">
        <v>10</v>
      </c>
      <c r="AE832">
        <v>0</v>
      </c>
      <c r="AF832">
        <v>0.15118790496760259</v>
      </c>
      <c r="AG832">
        <v>227</v>
      </c>
      <c r="AH832" t="s">
        <v>15</v>
      </c>
    </row>
    <row r="833" spans="1:34" x14ac:dyDescent="0.2">
      <c r="A833">
        <v>2023</v>
      </c>
      <c r="B833" t="s">
        <v>15</v>
      </c>
      <c r="C833" t="s">
        <v>215</v>
      </c>
      <c r="D833">
        <v>11</v>
      </c>
      <c r="E833">
        <v>6</v>
      </c>
      <c r="G833">
        <v>1</v>
      </c>
      <c r="H833">
        <v>1</v>
      </c>
      <c r="I833">
        <v>4</v>
      </c>
      <c r="J833">
        <v>0</v>
      </c>
      <c r="K833">
        <v>1</v>
      </c>
      <c r="L833">
        <v>1</v>
      </c>
      <c r="M833">
        <v>1</v>
      </c>
      <c r="N833">
        <v>1</v>
      </c>
      <c r="O833">
        <v>4</v>
      </c>
      <c r="W833">
        <v>40</v>
      </c>
      <c r="X833">
        <v>0.54727474972191326</v>
      </c>
      <c r="Y833">
        <v>9</v>
      </c>
      <c r="Z833">
        <v>0</v>
      </c>
      <c r="AA833">
        <v>0.81730769230769229</v>
      </c>
      <c r="AB833">
        <v>6</v>
      </c>
      <c r="AC833">
        <v>0.43103448275862066</v>
      </c>
      <c r="AD833">
        <v>10</v>
      </c>
      <c r="AE833">
        <v>1</v>
      </c>
      <c r="AF833">
        <v>0.16210526315789472</v>
      </c>
      <c r="AG833">
        <v>267</v>
      </c>
      <c r="AH833" t="s">
        <v>15</v>
      </c>
    </row>
    <row r="834" spans="1:34" x14ac:dyDescent="0.2">
      <c r="A834">
        <v>2024</v>
      </c>
      <c r="B834" t="s">
        <v>15</v>
      </c>
      <c r="C834" t="s">
        <v>215</v>
      </c>
      <c r="D834">
        <v>15</v>
      </c>
      <c r="E834">
        <v>2</v>
      </c>
      <c r="G834">
        <v>1</v>
      </c>
      <c r="H834">
        <v>1</v>
      </c>
      <c r="I834">
        <v>2</v>
      </c>
      <c r="J834">
        <v>1</v>
      </c>
      <c r="K834">
        <v>1</v>
      </c>
      <c r="L834">
        <v>1</v>
      </c>
      <c r="M834">
        <v>1</v>
      </c>
      <c r="O834">
        <v>4</v>
      </c>
      <c r="W834">
        <v>17</v>
      </c>
      <c r="X834">
        <v>0.55349344978165937</v>
      </c>
      <c r="Y834">
        <v>5</v>
      </c>
      <c r="Z834">
        <v>0</v>
      </c>
      <c r="AA834">
        <v>0.84112149532710279</v>
      </c>
      <c r="AB834">
        <v>6</v>
      </c>
      <c r="AC834">
        <v>0.44067796610169491</v>
      </c>
      <c r="AD834">
        <v>10</v>
      </c>
      <c r="AE834">
        <v>2</v>
      </c>
      <c r="AF834">
        <v>0.17255717255717257</v>
      </c>
      <c r="AG834">
        <v>284</v>
      </c>
      <c r="AH834" t="s">
        <v>15</v>
      </c>
    </row>
    <row r="835" spans="1:34" x14ac:dyDescent="0.2">
      <c r="A835">
        <v>2025</v>
      </c>
      <c r="B835" t="s">
        <v>15</v>
      </c>
      <c r="C835" t="s">
        <v>215</v>
      </c>
      <c r="D835">
        <v>6</v>
      </c>
      <c r="E835">
        <v>11</v>
      </c>
      <c r="W835">
        <v>0</v>
      </c>
      <c r="X835">
        <v>0.54983922829581988</v>
      </c>
      <c r="Y835">
        <v>9</v>
      </c>
      <c r="Z835">
        <v>0</v>
      </c>
      <c r="AA835">
        <v>0.83333333333333337</v>
      </c>
      <c r="AB835">
        <v>6</v>
      </c>
      <c r="AC835">
        <v>0.43333333333333335</v>
      </c>
      <c r="AD835">
        <v>10</v>
      </c>
      <c r="AE835">
        <v>3</v>
      </c>
      <c r="AF835">
        <v>0.16869918699186992</v>
      </c>
      <c r="AG835">
        <v>284</v>
      </c>
      <c r="AH835" t="s">
        <v>15</v>
      </c>
    </row>
    <row r="836" spans="1:34" x14ac:dyDescent="0.2">
      <c r="A836">
        <v>1966</v>
      </c>
      <c r="B836" t="s">
        <v>16</v>
      </c>
      <c r="C836" t="s">
        <v>215</v>
      </c>
      <c r="D836">
        <v>8</v>
      </c>
      <c r="E836">
        <v>5</v>
      </c>
      <c r="F836">
        <v>1</v>
      </c>
      <c r="W836">
        <v>0</v>
      </c>
      <c r="X836">
        <v>0.6071428571428571</v>
      </c>
      <c r="Y836">
        <v>9</v>
      </c>
      <c r="Z836">
        <v>0</v>
      </c>
      <c r="AA836">
        <v>0</v>
      </c>
      <c r="AB836">
        <v>0</v>
      </c>
      <c r="AC836">
        <v>0</v>
      </c>
      <c r="AD836">
        <v>0</v>
      </c>
      <c r="AE836">
        <v>0</v>
      </c>
      <c r="AF836">
        <v>0</v>
      </c>
      <c r="AG836">
        <v>0</v>
      </c>
      <c r="AH836" t="s">
        <v>16</v>
      </c>
    </row>
    <row r="837" spans="1:34" x14ac:dyDescent="0.2">
      <c r="A837">
        <v>1967</v>
      </c>
      <c r="B837" t="s">
        <v>16</v>
      </c>
      <c r="C837" t="s">
        <v>215</v>
      </c>
      <c r="D837">
        <v>13</v>
      </c>
      <c r="E837">
        <v>1</v>
      </c>
      <c r="G837">
        <v>1</v>
      </c>
      <c r="H837">
        <v>1</v>
      </c>
      <c r="I837">
        <v>2</v>
      </c>
      <c r="J837">
        <v>1</v>
      </c>
      <c r="K837">
        <v>1</v>
      </c>
      <c r="L837">
        <v>1</v>
      </c>
      <c r="M837">
        <v>1</v>
      </c>
      <c r="O837">
        <v>4</v>
      </c>
      <c r="P837">
        <v>1</v>
      </c>
      <c r="W837">
        <v>20</v>
      </c>
      <c r="X837">
        <v>0.7678571428571429</v>
      </c>
      <c r="Y837">
        <v>1</v>
      </c>
      <c r="Z837">
        <v>0</v>
      </c>
      <c r="AA837">
        <v>1</v>
      </c>
      <c r="AB837">
        <v>10</v>
      </c>
      <c r="AC837">
        <v>0.5</v>
      </c>
      <c r="AD837">
        <v>15</v>
      </c>
      <c r="AE837">
        <v>0</v>
      </c>
      <c r="AF837">
        <v>0.54545454545454541</v>
      </c>
      <c r="AG837">
        <v>20</v>
      </c>
      <c r="AH837" t="s">
        <v>16</v>
      </c>
    </row>
    <row r="838" spans="1:34" x14ac:dyDescent="0.2">
      <c r="A838">
        <v>1968</v>
      </c>
      <c r="B838" t="s">
        <v>16</v>
      </c>
      <c r="C838" t="s">
        <v>215</v>
      </c>
      <c r="D838">
        <v>12</v>
      </c>
      <c r="E838">
        <v>2</v>
      </c>
      <c r="G838">
        <v>1</v>
      </c>
      <c r="H838">
        <v>1</v>
      </c>
      <c r="I838">
        <v>1</v>
      </c>
      <c r="J838">
        <v>1</v>
      </c>
      <c r="K838">
        <v>1</v>
      </c>
      <c r="L838">
        <v>1</v>
      </c>
      <c r="O838">
        <v>3</v>
      </c>
      <c r="W838">
        <v>8</v>
      </c>
      <c r="X838">
        <v>0.79761904761904767</v>
      </c>
      <c r="Y838">
        <v>2</v>
      </c>
      <c r="Z838">
        <v>0</v>
      </c>
      <c r="AA838">
        <v>1.125</v>
      </c>
      <c r="AB838">
        <v>10</v>
      </c>
      <c r="AC838">
        <v>0.66666666666666663</v>
      </c>
      <c r="AD838">
        <v>20</v>
      </c>
      <c r="AE838">
        <v>0</v>
      </c>
      <c r="AF838">
        <v>0.625</v>
      </c>
      <c r="AG838">
        <v>28</v>
      </c>
      <c r="AH838" t="s">
        <v>16</v>
      </c>
    </row>
    <row r="839" spans="1:34" x14ac:dyDescent="0.2">
      <c r="A839">
        <v>1969</v>
      </c>
      <c r="B839" t="s">
        <v>16</v>
      </c>
      <c r="C839" t="s">
        <v>215</v>
      </c>
      <c r="D839">
        <v>12</v>
      </c>
      <c r="E839">
        <v>1</v>
      </c>
      <c r="F839">
        <v>1</v>
      </c>
      <c r="G839">
        <v>1</v>
      </c>
      <c r="H839">
        <v>1</v>
      </c>
      <c r="I839">
        <v>1</v>
      </c>
      <c r="J839">
        <v>1</v>
      </c>
      <c r="K839">
        <v>1</v>
      </c>
      <c r="L839">
        <v>1</v>
      </c>
      <c r="O839">
        <v>3</v>
      </c>
      <c r="P839">
        <v>1</v>
      </c>
      <c r="W839">
        <v>11</v>
      </c>
      <c r="X839">
        <v>0.8214285714285714</v>
      </c>
      <c r="Y839">
        <v>1</v>
      </c>
      <c r="Z839">
        <v>0</v>
      </c>
      <c r="AA839">
        <v>1.0833333333333333</v>
      </c>
      <c r="AB839">
        <v>10</v>
      </c>
      <c r="AC839">
        <v>0.75</v>
      </c>
      <c r="AD839">
        <v>20</v>
      </c>
      <c r="AE839">
        <v>0</v>
      </c>
      <c r="AF839">
        <v>0.66666666666666663</v>
      </c>
      <c r="AG839">
        <v>39</v>
      </c>
      <c r="AH839" t="s">
        <v>16</v>
      </c>
    </row>
    <row r="840" spans="1:34" x14ac:dyDescent="0.2">
      <c r="A840">
        <v>1970</v>
      </c>
      <c r="B840" t="s">
        <v>16</v>
      </c>
      <c r="C840" t="s">
        <v>215</v>
      </c>
      <c r="D840">
        <v>8</v>
      </c>
      <c r="E840">
        <v>4</v>
      </c>
      <c r="F840">
        <v>2</v>
      </c>
      <c r="G840">
        <v>1</v>
      </c>
      <c r="H840">
        <v>1</v>
      </c>
      <c r="I840">
        <v>1</v>
      </c>
      <c r="J840">
        <v>1</v>
      </c>
      <c r="K840">
        <v>1</v>
      </c>
      <c r="L840">
        <v>1</v>
      </c>
      <c r="O840">
        <v>3</v>
      </c>
      <c r="W840">
        <v>8</v>
      </c>
      <c r="X840">
        <v>0.7857142857142857</v>
      </c>
      <c r="Y840">
        <v>1</v>
      </c>
      <c r="Z840">
        <v>0</v>
      </c>
      <c r="AA840">
        <v>1.0625</v>
      </c>
      <c r="AB840">
        <v>10</v>
      </c>
      <c r="AC840">
        <v>0.8</v>
      </c>
      <c r="AD840">
        <v>20</v>
      </c>
      <c r="AE840">
        <v>0</v>
      </c>
      <c r="AF840">
        <v>0.6</v>
      </c>
      <c r="AG840">
        <v>47</v>
      </c>
      <c r="AH840" t="s">
        <v>16</v>
      </c>
    </row>
    <row r="841" spans="1:34" x14ac:dyDescent="0.2">
      <c r="A841">
        <v>1971</v>
      </c>
      <c r="B841" t="s">
        <v>16</v>
      </c>
      <c r="C841" t="s">
        <v>215</v>
      </c>
      <c r="D841">
        <v>8</v>
      </c>
      <c r="E841">
        <v>4</v>
      </c>
      <c r="F841">
        <v>2</v>
      </c>
      <c r="W841">
        <v>0</v>
      </c>
      <c r="X841">
        <v>0.76190476190476186</v>
      </c>
      <c r="Y841">
        <v>2</v>
      </c>
      <c r="Z841">
        <v>0</v>
      </c>
      <c r="AA841">
        <v>0.94444444444444442</v>
      </c>
      <c r="AB841">
        <v>8</v>
      </c>
      <c r="AC841">
        <v>0.66666666666666663</v>
      </c>
      <c r="AD841">
        <v>20</v>
      </c>
      <c r="AE841">
        <v>0</v>
      </c>
      <c r="AF841">
        <v>0.5</v>
      </c>
      <c r="AG841">
        <v>47</v>
      </c>
      <c r="AH841" t="s">
        <v>16</v>
      </c>
    </row>
    <row r="842" spans="1:34" x14ac:dyDescent="0.2">
      <c r="A842">
        <v>1972</v>
      </c>
      <c r="B842" t="s">
        <v>16</v>
      </c>
      <c r="C842" t="s">
        <v>215</v>
      </c>
      <c r="D842">
        <v>10</v>
      </c>
      <c r="E842">
        <v>3</v>
      </c>
      <c r="F842">
        <v>1</v>
      </c>
      <c r="G842">
        <v>1</v>
      </c>
      <c r="H842">
        <v>1</v>
      </c>
      <c r="I842">
        <v>0</v>
      </c>
      <c r="J842">
        <v>1</v>
      </c>
      <c r="K842">
        <v>1</v>
      </c>
      <c r="O842">
        <v>2</v>
      </c>
      <c r="W842">
        <v>4</v>
      </c>
      <c r="X842">
        <v>0.76020408163265307</v>
      </c>
      <c r="Y842">
        <v>1</v>
      </c>
      <c r="Z842">
        <v>0</v>
      </c>
      <c r="AA842">
        <v>0.90909090909090906</v>
      </c>
      <c r="AB842">
        <v>8</v>
      </c>
      <c r="AC842">
        <v>0.7142857142857143</v>
      </c>
      <c r="AD842">
        <v>20</v>
      </c>
      <c r="AE842">
        <v>0</v>
      </c>
      <c r="AF842">
        <v>0.47619047619047616</v>
      </c>
      <c r="AG842">
        <v>51</v>
      </c>
      <c r="AH842" t="s">
        <v>16</v>
      </c>
    </row>
    <row r="843" spans="1:34" x14ac:dyDescent="0.2">
      <c r="A843">
        <v>1973</v>
      </c>
      <c r="B843" t="s">
        <v>16</v>
      </c>
      <c r="C843" t="s">
        <v>215</v>
      </c>
      <c r="D843">
        <v>9</v>
      </c>
      <c r="E843">
        <v>4</v>
      </c>
      <c r="F843">
        <v>1</v>
      </c>
      <c r="G843">
        <v>1</v>
      </c>
      <c r="H843">
        <v>1</v>
      </c>
      <c r="I843">
        <v>1</v>
      </c>
      <c r="J843">
        <v>1</v>
      </c>
      <c r="K843">
        <v>1</v>
      </c>
      <c r="L843">
        <v>1</v>
      </c>
      <c r="O843">
        <v>3</v>
      </c>
      <c r="W843">
        <v>8</v>
      </c>
      <c r="X843">
        <v>0.75</v>
      </c>
      <c r="Y843">
        <v>1</v>
      </c>
      <c r="Z843">
        <v>0</v>
      </c>
      <c r="AA843">
        <v>0.92307692307692313</v>
      </c>
      <c r="AB843">
        <v>8</v>
      </c>
      <c r="AC843">
        <v>0.75</v>
      </c>
      <c r="AD843">
        <v>20</v>
      </c>
      <c r="AE843">
        <v>0</v>
      </c>
      <c r="AF843">
        <v>0.48</v>
      </c>
      <c r="AG843">
        <v>59</v>
      </c>
      <c r="AH843" t="s">
        <v>16</v>
      </c>
    </row>
    <row r="844" spans="1:34" x14ac:dyDescent="0.2">
      <c r="A844">
        <v>1974</v>
      </c>
      <c r="B844" t="s">
        <v>16</v>
      </c>
      <c r="C844" t="s">
        <v>215</v>
      </c>
      <c r="D844">
        <v>12</v>
      </c>
      <c r="E844">
        <v>2</v>
      </c>
      <c r="F844">
        <v>1</v>
      </c>
      <c r="G844">
        <v>1</v>
      </c>
      <c r="H844">
        <v>1</v>
      </c>
      <c r="I844">
        <v>1</v>
      </c>
      <c r="J844">
        <v>1</v>
      </c>
      <c r="K844">
        <v>1</v>
      </c>
      <c r="L844">
        <v>1</v>
      </c>
      <c r="O844">
        <v>3</v>
      </c>
      <c r="P844">
        <v>1</v>
      </c>
      <c r="Q844">
        <v>1</v>
      </c>
      <c r="W844">
        <v>12</v>
      </c>
      <c r="X844">
        <v>0.75984251968503935</v>
      </c>
      <c r="Y844">
        <v>1</v>
      </c>
      <c r="Z844">
        <v>0</v>
      </c>
      <c r="AA844">
        <v>0.93333333333333335</v>
      </c>
      <c r="AB844">
        <v>8</v>
      </c>
      <c r="AC844">
        <v>0.77777777777777779</v>
      </c>
      <c r="AD844">
        <v>20</v>
      </c>
      <c r="AE844">
        <v>0</v>
      </c>
      <c r="AF844">
        <v>0.5</v>
      </c>
      <c r="AG844">
        <v>71</v>
      </c>
      <c r="AH844" t="s">
        <v>16</v>
      </c>
    </row>
    <row r="845" spans="1:34" x14ac:dyDescent="0.2">
      <c r="A845">
        <v>1975</v>
      </c>
      <c r="B845" t="s">
        <v>16</v>
      </c>
      <c r="C845" t="s">
        <v>215</v>
      </c>
      <c r="D845">
        <v>11</v>
      </c>
      <c r="E845">
        <v>3</v>
      </c>
      <c r="G845">
        <v>1</v>
      </c>
      <c r="H845">
        <v>1</v>
      </c>
      <c r="I845">
        <v>1</v>
      </c>
      <c r="J845">
        <v>1</v>
      </c>
      <c r="K845">
        <v>1</v>
      </c>
      <c r="L845">
        <v>1</v>
      </c>
      <c r="O845">
        <v>3</v>
      </c>
      <c r="W845">
        <v>8</v>
      </c>
      <c r="X845">
        <v>0.76241134751773054</v>
      </c>
      <c r="Y845">
        <v>1</v>
      </c>
      <c r="Z845">
        <v>0</v>
      </c>
      <c r="AA845">
        <v>0.96969696969696972</v>
      </c>
      <c r="AB845">
        <v>8</v>
      </c>
      <c r="AC845">
        <v>0.8</v>
      </c>
      <c r="AD845">
        <v>20</v>
      </c>
      <c r="AE845">
        <v>0</v>
      </c>
      <c r="AF845">
        <v>0.5161290322580645</v>
      </c>
      <c r="AG845">
        <v>79</v>
      </c>
      <c r="AH845" t="s">
        <v>16</v>
      </c>
    </row>
    <row r="846" spans="1:34" x14ac:dyDescent="0.2">
      <c r="A846">
        <v>1976</v>
      </c>
      <c r="B846" t="s">
        <v>16</v>
      </c>
      <c r="C846" t="s">
        <v>215</v>
      </c>
      <c r="D846">
        <v>13</v>
      </c>
      <c r="E846">
        <v>1</v>
      </c>
      <c r="G846">
        <v>1</v>
      </c>
      <c r="H846">
        <v>1</v>
      </c>
      <c r="I846">
        <v>3</v>
      </c>
      <c r="J846">
        <v>0</v>
      </c>
      <c r="K846">
        <v>1</v>
      </c>
      <c r="L846">
        <v>1</v>
      </c>
      <c r="M846">
        <v>1</v>
      </c>
      <c r="N846">
        <v>1</v>
      </c>
      <c r="O846">
        <v>4</v>
      </c>
      <c r="W846">
        <v>40</v>
      </c>
      <c r="X846">
        <v>0.77741935483870972</v>
      </c>
      <c r="Y846">
        <v>1</v>
      </c>
      <c r="Z846">
        <v>0</v>
      </c>
      <c r="AA846">
        <v>1.0277777777777777</v>
      </c>
      <c r="AB846">
        <v>10</v>
      </c>
      <c r="AC846">
        <v>0.81818181818181823</v>
      </c>
      <c r="AD846">
        <v>20</v>
      </c>
      <c r="AE846">
        <v>0</v>
      </c>
      <c r="AF846">
        <v>0.55882352941176472</v>
      </c>
      <c r="AG846">
        <v>119</v>
      </c>
      <c r="AH846" t="s">
        <v>16</v>
      </c>
    </row>
    <row r="847" spans="1:34" x14ac:dyDescent="0.2">
      <c r="A847">
        <v>1977</v>
      </c>
      <c r="B847" t="s">
        <v>16</v>
      </c>
      <c r="C847" t="s">
        <v>215</v>
      </c>
      <c r="D847">
        <v>11</v>
      </c>
      <c r="E847">
        <v>3</v>
      </c>
      <c r="G847">
        <v>1</v>
      </c>
      <c r="I847">
        <v>1</v>
      </c>
      <c r="J847">
        <v>1</v>
      </c>
      <c r="K847">
        <v>1</v>
      </c>
      <c r="L847">
        <v>1</v>
      </c>
      <c r="O847">
        <v>3</v>
      </c>
      <c r="W847">
        <v>7</v>
      </c>
      <c r="X847">
        <v>0.77810650887573962</v>
      </c>
      <c r="Y847">
        <v>1</v>
      </c>
      <c r="Z847">
        <v>0</v>
      </c>
      <c r="AA847">
        <v>1.0526315789473684</v>
      </c>
      <c r="AB847">
        <v>10</v>
      </c>
      <c r="AC847">
        <v>0.83333333333333337</v>
      </c>
      <c r="AD847">
        <v>20</v>
      </c>
      <c r="AE847">
        <v>0</v>
      </c>
      <c r="AF847">
        <v>0.57534246575342463</v>
      </c>
      <c r="AG847">
        <v>126</v>
      </c>
      <c r="AH847" t="s">
        <v>16</v>
      </c>
    </row>
    <row r="848" spans="1:34" x14ac:dyDescent="0.2">
      <c r="A848">
        <v>1978</v>
      </c>
      <c r="B848" t="s">
        <v>16</v>
      </c>
      <c r="C848" t="s">
        <v>215</v>
      </c>
      <c r="D848">
        <v>9</v>
      </c>
      <c r="E848">
        <v>7</v>
      </c>
      <c r="W848">
        <v>0</v>
      </c>
      <c r="X848">
        <v>0.75945945945945947</v>
      </c>
      <c r="Y848">
        <v>1</v>
      </c>
      <c r="Z848">
        <v>0</v>
      </c>
      <c r="AA848">
        <v>1.0256410256410255</v>
      </c>
      <c r="AB848">
        <v>10</v>
      </c>
      <c r="AC848">
        <v>0.76923076923076927</v>
      </c>
      <c r="AD848">
        <v>20</v>
      </c>
      <c r="AE848">
        <v>0</v>
      </c>
      <c r="AF848">
        <v>0.52500000000000002</v>
      </c>
      <c r="AG848">
        <v>126</v>
      </c>
      <c r="AH848" t="s">
        <v>16</v>
      </c>
    </row>
    <row r="849" spans="1:34" x14ac:dyDescent="0.2">
      <c r="A849">
        <v>1979</v>
      </c>
      <c r="B849" t="s">
        <v>16</v>
      </c>
      <c r="C849" t="s">
        <v>215</v>
      </c>
      <c r="D849">
        <v>9</v>
      </c>
      <c r="E849">
        <v>7</v>
      </c>
      <c r="W849">
        <v>0</v>
      </c>
      <c r="X849">
        <v>0.74378109452736318</v>
      </c>
      <c r="Y849">
        <v>1</v>
      </c>
      <c r="Z849">
        <v>0</v>
      </c>
      <c r="AA849">
        <v>1</v>
      </c>
      <c r="AB849">
        <v>10</v>
      </c>
      <c r="AC849">
        <v>0.7142857142857143</v>
      </c>
      <c r="AD849">
        <v>20</v>
      </c>
      <c r="AE849">
        <v>0</v>
      </c>
      <c r="AF849">
        <v>0.48275862068965519</v>
      </c>
      <c r="AG849">
        <v>126</v>
      </c>
      <c r="AH849" t="s">
        <v>16</v>
      </c>
    </row>
    <row r="850" spans="1:34" x14ac:dyDescent="0.2">
      <c r="A850">
        <v>1980</v>
      </c>
      <c r="B850" t="s">
        <v>16</v>
      </c>
      <c r="C850" t="s">
        <v>215</v>
      </c>
      <c r="D850">
        <v>11</v>
      </c>
      <c r="E850">
        <v>5</v>
      </c>
      <c r="G850">
        <v>1</v>
      </c>
      <c r="I850">
        <v>4</v>
      </c>
      <c r="J850">
        <v>0</v>
      </c>
      <c r="K850">
        <v>1</v>
      </c>
      <c r="L850">
        <v>1</v>
      </c>
      <c r="M850">
        <v>1</v>
      </c>
      <c r="N850">
        <v>1</v>
      </c>
      <c r="O850">
        <v>4</v>
      </c>
      <c r="R850">
        <v>1</v>
      </c>
      <c r="V850">
        <v>1</v>
      </c>
      <c r="W850">
        <v>40</v>
      </c>
      <c r="X850">
        <v>0.73963133640552992</v>
      </c>
      <c r="Y850">
        <v>2</v>
      </c>
      <c r="Z850">
        <v>0</v>
      </c>
      <c r="AA850">
        <v>1.0714285714285714</v>
      </c>
      <c r="AB850">
        <v>10</v>
      </c>
      <c r="AC850">
        <v>0.73333333333333328</v>
      </c>
      <c r="AD850">
        <v>20</v>
      </c>
      <c r="AE850">
        <v>0</v>
      </c>
      <c r="AF850">
        <v>0.50515463917525771</v>
      </c>
      <c r="AG850">
        <v>166</v>
      </c>
      <c r="AH850" t="s">
        <v>16</v>
      </c>
    </row>
    <row r="851" spans="1:34" x14ac:dyDescent="0.2">
      <c r="A851">
        <v>1981</v>
      </c>
      <c r="B851" t="s">
        <v>16</v>
      </c>
      <c r="C851" t="s">
        <v>215</v>
      </c>
      <c r="D851">
        <v>7</v>
      </c>
      <c r="E851">
        <v>9</v>
      </c>
      <c r="W851">
        <v>0</v>
      </c>
      <c r="X851">
        <v>0.7188841201716738</v>
      </c>
      <c r="Y851">
        <v>2</v>
      </c>
      <c r="Z851">
        <v>0</v>
      </c>
      <c r="AA851">
        <v>1.0465116279069768</v>
      </c>
      <c r="AB851">
        <v>10</v>
      </c>
      <c r="AC851">
        <v>0.6875</v>
      </c>
      <c r="AD851">
        <v>20</v>
      </c>
      <c r="AE851">
        <v>0</v>
      </c>
      <c r="AF851">
        <v>0.46226415094339623</v>
      </c>
      <c r="AG851">
        <v>166</v>
      </c>
      <c r="AH851" t="s">
        <v>16</v>
      </c>
    </row>
    <row r="852" spans="1:34" x14ac:dyDescent="0.2">
      <c r="A852">
        <v>1982</v>
      </c>
      <c r="B852" t="s">
        <v>16</v>
      </c>
      <c r="C852" t="s">
        <v>215</v>
      </c>
      <c r="D852">
        <v>8</v>
      </c>
      <c r="E852">
        <v>1</v>
      </c>
      <c r="G852">
        <v>1</v>
      </c>
      <c r="H852">
        <v>1</v>
      </c>
      <c r="I852">
        <v>1</v>
      </c>
      <c r="J852">
        <v>1</v>
      </c>
      <c r="K852">
        <v>1</v>
      </c>
      <c r="O852">
        <v>2</v>
      </c>
      <c r="S852">
        <v>1</v>
      </c>
      <c r="V852">
        <v>1</v>
      </c>
      <c r="W852">
        <v>4</v>
      </c>
      <c r="X852">
        <v>0.72520661157024791</v>
      </c>
      <c r="Y852">
        <v>2</v>
      </c>
      <c r="Z852">
        <v>0</v>
      </c>
      <c r="AA852">
        <v>1.0652173913043479</v>
      </c>
      <c r="AB852">
        <v>10</v>
      </c>
      <c r="AC852">
        <v>0.70588235294117652</v>
      </c>
      <c r="AD852">
        <v>20</v>
      </c>
      <c r="AE852">
        <v>0</v>
      </c>
      <c r="AF852">
        <v>0.47272727272727272</v>
      </c>
      <c r="AG852">
        <v>170</v>
      </c>
      <c r="AH852" t="s">
        <v>16</v>
      </c>
    </row>
    <row r="853" spans="1:34" x14ac:dyDescent="0.2">
      <c r="A853">
        <v>1983</v>
      </c>
      <c r="B853" t="s">
        <v>16</v>
      </c>
      <c r="C853" t="s">
        <v>215</v>
      </c>
      <c r="D853">
        <v>12</v>
      </c>
      <c r="E853">
        <v>4</v>
      </c>
      <c r="G853">
        <v>1</v>
      </c>
      <c r="H853">
        <v>1</v>
      </c>
      <c r="I853">
        <v>3</v>
      </c>
      <c r="J853">
        <v>0</v>
      </c>
      <c r="K853">
        <v>1</v>
      </c>
      <c r="L853">
        <v>1</v>
      </c>
      <c r="M853">
        <v>1</v>
      </c>
      <c r="N853">
        <v>1</v>
      </c>
      <c r="O853">
        <v>4</v>
      </c>
      <c r="W853">
        <v>40</v>
      </c>
      <c r="X853">
        <v>0.72674418604651159</v>
      </c>
      <c r="Y853">
        <v>2</v>
      </c>
      <c r="Z853">
        <v>0</v>
      </c>
      <c r="AA853">
        <v>1.1020408163265305</v>
      </c>
      <c r="AB853">
        <v>10</v>
      </c>
      <c r="AC853">
        <v>0.72222222222222221</v>
      </c>
      <c r="AD853">
        <v>20</v>
      </c>
      <c r="AE853">
        <v>0</v>
      </c>
      <c r="AF853">
        <v>0.48739495798319327</v>
      </c>
      <c r="AG853">
        <v>210</v>
      </c>
      <c r="AH853" t="s">
        <v>16</v>
      </c>
    </row>
    <row r="854" spans="1:34" x14ac:dyDescent="0.2">
      <c r="A854">
        <v>1984</v>
      </c>
      <c r="B854" t="s">
        <v>16</v>
      </c>
      <c r="C854" t="s">
        <v>215</v>
      </c>
      <c r="D854">
        <v>11</v>
      </c>
      <c r="E854">
        <v>5</v>
      </c>
      <c r="G854">
        <v>1</v>
      </c>
      <c r="I854">
        <v>0</v>
      </c>
      <c r="J854">
        <v>1</v>
      </c>
      <c r="O854">
        <v>1</v>
      </c>
      <c r="W854">
        <v>1</v>
      </c>
      <c r="X854">
        <v>0.72445255474452552</v>
      </c>
      <c r="Y854">
        <v>2</v>
      </c>
      <c r="Z854">
        <v>0</v>
      </c>
      <c r="AA854">
        <v>1.0980392156862746</v>
      </c>
      <c r="AB854">
        <v>10</v>
      </c>
      <c r="AC854">
        <v>0.73684210526315785</v>
      </c>
      <c r="AD854">
        <v>20</v>
      </c>
      <c r="AE854">
        <v>0</v>
      </c>
      <c r="AF854">
        <v>0.47199999999999998</v>
      </c>
      <c r="AG854">
        <v>211</v>
      </c>
      <c r="AH854" t="s">
        <v>16</v>
      </c>
    </row>
    <row r="855" spans="1:34" x14ac:dyDescent="0.2">
      <c r="A855">
        <v>1985</v>
      </c>
      <c r="B855" t="s">
        <v>16</v>
      </c>
      <c r="C855" t="s">
        <v>215</v>
      </c>
      <c r="D855">
        <v>12</v>
      </c>
      <c r="E855">
        <v>4</v>
      </c>
      <c r="G855">
        <v>1</v>
      </c>
      <c r="H855">
        <v>1</v>
      </c>
      <c r="I855">
        <v>0</v>
      </c>
      <c r="J855">
        <v>1</v>
      </c>
      <c r="K855">
        <v>1</v>
      </c>
      <c r="O855">
        <v>2</v>
      </c>
      <c r="P855">
        <v>1</v>
      </c>
      <c r="Q855">
        <v>1</v>
      </c>
      <c r="W855">
        <v>8</v>
      </c>
      <c r="X855">
        <v>0.72586206896551719</v>
      </c>
      <c r="Y855">
        <v>1</v>
      </c>
      <c r="Z855">
        <v>0</v>
      </c>
      <c r="AA855">
        <v>1.0925925925925926</v>
      </c>
      <c r="AB855">
        <v>10</v>
      </c>
      <c r="AC855">
        <v>0.75</v>
      </c>
      <c r="AD855">
        <v>20</v>
      </c>
      <c r="AE855">
        <v>0</v>
      </c>
      <c r="AF855">
        <v>0.46564885496183206</v>
      </c>
      <c r="AG855">
        <v>219</v>
      </c>
      <c r="AH855" t="s">
        <v>16</v>
      </c>
    </row>
    <row r="856" spans="1:34" x14ac:dyDescent="0.2">
      <c r="A856">
        <v>1986</v>
      </c>
      <c r="B856" t="s">
        <v>16</v>
      </c>
      <c r="C856" t="s">
        <v>215</v>
      </c>
      <c r="D856">
        <v>8</v>
      </c>
      <c r="E856">
        <v>8</v>
      </c>
      <c r="W856">
        <v>0</v>
      </c>
      <c r="X856">
        <v>0.71405228758169936</v>
      </c>
      <c r="Y856">
        <v>1</v>
      </c>
      <c r="Z856">
        <v>0</v>
      </c>
      <c r="AA856">
        <v>1.0727272727272728</v>
      </c>
      <c r="AB856">
        <v>10</v>
      </c>
      <c r="AC856">
        <v>0.7142857142857143</v>
      </c>
      <c r="AD856">
        <v>20</v>
      </c>
      <c r="AE856">
        <v>0</v>
      </c>
      <c r="AF856">
        <v>0.43884892086330934</v>
      </c>
      <c r="AG856">
        <v>219</v>
      </c>
      <c r="AH856" t="s">
        <v>16</v>
      </c>
    </row>
    <row r="857" spans="1:34" x14ac:dyDescent="0.2">
      <c r="A857">
        <v>1987</v>
      </c>
      <c r="B857" t="s">
        <v>16</v>
      </c>
      <c r="C857" t="s">
        <v>215</v>
      </c>
      <c r="D857">
        <v>5</v>
      </c>
      <c r="E857">
        <v>10</v>
      </c>
      <c r="W857">
        <v>0</v>
      </c>
      <c r="X857">
        <v>0.69626168224299068</v>
      </c>
      <c r="Y857">
        <v>2</v>
      </c>
      <c r="Z857">
        <v>0</v>
      </c>
      <c r="AA857">
        <v>1.0535714285714286</v>
      </c>
      <c r="AB857">
        <v>10</v>
      </c>
      <c r="AC857">
        <v>0.68181818181818177</v>
      </c>
      <c r="AD857">
        <v>20</v>
      </c>
      <c r="AE857">
        <v>0</v>
      </c>
      <c r="AF857">
        <v>0.40939597315436244</v>
      </c>
      <c r="AG857">
        <v>219</v>
      </c>
      <c r="AH857" t="s">
        <v>16</v>
      </c>
    </row>
    <row r="858" spans="1:34" x14ac:dyDescent="0.2">
      <c r="A858">
        <v>1988</v>
      </c>
      <c r="B858" t="s">
        <v>16</v>
      </c>
      <c r="C858" t="s">
        <v>215</v>
      </c>
      <c r="D858">
        <v>7</v>
      </c>
      <c r="E858">
        <v>9</v>
      </c>
      <c r="W858">
        <v>0</v>
      </c>
      <c r="X858">
        <v>0.68397626112759646</v>
      </c>
      <c r="Y858">
        <v>1</v>
      </c>
      <c r="Z858">
        <v>0</v>
      </c>
      <c r="AA858">
        <v>1.0350877192982457</v>
      </c>
      <c r="AB858">
        <v>10</v>
      </c>
      <c r="AC858">
        <v>0.65217391304347827</v>
      </c>
      <c r="AD858">
        <v>20</v>
      </c>
      <c r="AE858">
        <v>0</v>
      </c>
      <c r="AF858">
        <v>0.38607594936708861</v>
      </c>
      <c r="AG858">
        <v>219</v>
      </c>
      <c r="AH858" t="s">
        <v>16</v>
      </c>
    </row>
    <row r="859" spans="1:34" x14ac:dyDescent="0.2">
      <c r="A859">
        <v>1989</v>
      </c>
      <c r="B859" t="s">
        <v>16</v>
      </c>
      <c r="C859" t="s">
        <v>215</v>
      </c>
      <c r="D859">
        <v>8</v>
      </c>
      <c r="E859">
        <v>8</v>
      </c>
      <c r="W859">
        <v>0</v>
      </c>
      <c r="X859">
        <v>0.67563739376770537</v>
      </c>
      <c r="Y859">
        <v>1</v>
      </c>
      <c r="Z859">
        <v>0</v>
      </c>
      <c r="AA859">
        <v>1.0172413793103448</v>
      </c>
      <c r="AB859">
        <v>10</v>
      </c>
      <c r="AC859">
        <v>0.625</v>
      </c>
      <c r="AD859">
        <v>20</v>
      </c>
      <c r="AE859">
        <v>0</v>
      </c>
      <c r="AF859">
        <v>0.36746987951807231</v>
      </c>
      <c r="AG859">
        <v>219</v>
      </c>
      <c r="AH859" t="s">
        <v>16</v>
      </c>
    </row>
    <row r="860" spans="1:34" x14ac:dyDescent="0.2">
      <c r="A860">
        <v>1990</v>
      </c>
      <c r="B860" t="s">
        <v>16</v>
      </c>
      <c r="C860" t="s">
        <v>215</v>
      </c>
      <c r="D860">
        <v>12</v>
      </c>
      <c r="E860">
        <v>4</v>
      </c>
      <c r="G860">
        <v>1</v>
      </c>
      <c r="H860">
        <v>1</v>
      </c>
      <c r="I860">
        <v>1</v>
      </c>
      <c r="J860">
        <v>1</v>
      </c>
      <c r="K860">
        <v>1</v>
      </c>
      <c r="L860">
        <v>1</v>
      </c>
      <c r="O860">
        <v>3</v>
      </c>
      <c r="W860">
        <v>8</v>
      </c>
      <c r="X860">
        <v>0.67886178861788615</v>
      </c>
      <c r="Y860">
        <v>1</v>
      </c>
      <c r="Z860">
        <v>0</v>
      </c>
      <c r="AA860">
        <v>1.0327868852459017</v>
      </c>
      <c r="AB860">
        <v>10</v>
      </c>
      <c r="AC860">
        <v>0.64</v>
      </c>
      <c r="AD860">
        <v>20</v>
      </c>
      <c r="AE860">
        <v>0</v>
      </c>
      <c r="AF860">
        <v>0.37572254335260113</v>
      </c>
      <c r="AG860">
        <v>227</v>
      </c>
      <c r="AH860" t="s">
        <v>16</v>
      </c>
    </row>
    <row r="861" spans="1:34" x14ac:dyDescent="0.2">
      <c r="A861">
        <v>1991</v>
      </c>
      <c r="B861" t="s">
        <v>16</v>
      </c>
      <c r="C861" t="s">
        <v>215</v>
      </c>
      <c r="D861">
        <v>9</v>
      </c>
      <c r="E861">
        <v>7</v>
      </c>
      <c r="G861">
        <v>1</v>
      </c>
      <c r="I861">
        <v>0</v>
      </c>
      <c r="J861">
        <v>1</v>
      </c>
      <c r="O861">
        <v>1</v>
      </c>
      <c r="W861">
        <v>1</v>
      </c>
      <c r="X861">
        <v>0.67402597402597397</v>
      </c>
      <c r="Y861">
        <v>1</v>
      </c>
      <c r="Z861">
        <v>0</v>
      </c>
      <c r="AA861">
        <v>1.0317460317460319</v>
      </c>
      <c r="AB861">
        <v>10</v>
      </c>
      <c r="AC861">
        <v>0.65384615384615385</v>
      </c>
      <c r="AD861">
        <v>20</v>
      </c>
      <c r="AE861">
        <v>0</v>
      </c>
      <c r="AF861">
        <v>0.36464088397790057</v>
      </c>
      <c r="AG861">
        <v>228</v>
      </c>
      <c r="AH861" t="s">
        <v>16</v>
      </c>
    </row>
    <row r="862" spans="1:34" x14ac:dyDescent="0.2">
      <c r="A862">
        <v>1992</v>
      </c>
      <c r="B862" t="s">
        <v>16</v>
      </c>
      <c r="C862" t="s">
        <v>215</v>
      </c>
      <c r="D862">
        <v>7</v>
      </c>
      <c r="E862">
        <v>9</v>
      </c>
      <c r="W862">
        <v>0</v>
      </c>
      <c r="X862">
        <v>0.6645885286783042</v>
      </c>
      <c r="Y862">
        <v>1</v>
      </c>
      <c r="Z862">
        <v>0</v>
      </c>
      <c r="AA862">
        <v>1.015625</v>
      </c>
      <c r="AB862">
        <v>10</v>
      </c>
      <c r="AC862">
        <v>0.62962962962962965</v>
      </c>
      <c r="AD862">
        <v>20</v>
      </c>
      <c r="AE862">
        <v>0</v>
      </c>
      <c r="AF862">
        <v>0.3473684210526316</v>
      </c>
      <c r="AG862">
        <v>228</v>
      </c>
      <c r="AH862" t="s">
        <v>16</v>
      </c>
    </row>
    <row r="863" spans="1:34" x14ac:dyDescent="0.2">
      <c r="A863">
        <v>1993</v>
      </c>
      <c r="B863" t="s">
        <v>16</v>
      </c>
      <c r="C863" t="s">
        <v>215</v>
      </c>
      <c r="D863">
        <v>10</v>
      </c>
      <c r="E863">
        <v>6</v>
      </c>
      <c r="G863">
        <v>1</v>
      </c>
      <c r="I863">
        <v>1</v>
      </c>
      <c r="J863">
        <v>1</v>
      </c>
      <c r="K863">
        <v>1</v>
      </c>
      <c r="O863">
        <v>2</v>
      </c>
      <c r="W863">
        <v>3</v>
      </c>
      <c r="X863">
        <v>0.66306954436450838</v>
      </c>
      <c r="Y863">
        <v>1</v>
      </c>
      <c r="Z863">
        <v>0</v>
      </c>
      <c r="AA863">
        <v>1.0303030303030303</v>
      </c>
      <c r="AB863">
        <v>10</v>
      </c>
      <c r="AC863">
        <v>0.6428571428571429</v>
      </c>
      <c r="AD863">
        <v>20</v>
      </c>
      <c r="AE863">
        <v>0</v>
      </c>
      <c r="AF863">
        <v>0.34848484848484851</v>
      </c>
      <c r="AG863">
        <v>231</v>
      </c>
      <c r="AH863" t="s">
        <v>16</v>
      </c>
    </row>
    <row r="864" spans="1:34" x14ac:dyDescent="0.2">
      <c r="A864">
        <v>1994</v>
      </c>
      <c r="B864" t="s">
        <v>16</v>
      </c>
      <c r="C864" t="s">
        <v>215</v>
      </c>
      <c r="D864">
        <v>9</v>
      </c>
      <c r="E864">
        <v>7</v>
      </c>
      <c r="W864">
        <v>0</v>
      </c>
      <c r="X864">
        <v>0.65935334872979212</v>
      </c>
      <c r="Y864">
        <v>1</v>
      </c>
      <c r="Z864">
        <v>0</v>
      </c>
      <c r="AA864">
        <v>1.0149253731343284</v>
      </c>
      <c r="AB864">
        <v>10</v>
      </c>
      <c r="AC864">
        <v>0.62068965517241381</v>
      </c>
      <c r="AD864">
        <v>20</v>
      </c>
      <c r="AE864">
        <v>0</v>
      </c>
      <c r="AF864">
        <v>0.33658536585365856</v>
      </c>
      <c r="AG864">
        <v>231</v>
      </c>
      <c r="AH864" t="s">
        <v>16</v>
      </c>
    </row>
    <row r="865" spans="1:34" x14ac:dyDescent="0.2">
      <c r="A865">
        <v>1995</v>
      </c>
      <c r="B865" t="s">
        <v>16</v>
      </c>
      <c r="C865" t="s">
        <v>215</v>
      </c>
      <c r="D865">
        <v>8</v>
      </c>
      <c r="E865">
        <v>8</v>
      </c>
      <c r="W865">
        <v>0</v>
      </c>
      <c r="X865">
        <v>0.65367483296213813</v>
      </c>
      <c r="Y865">
        <v>2</v>
      </c>
      <c r="Z865">
        <v>0</v>
      </c>
      <c r="AA865">
        <v>1</v>
      </c>
      <c r="AB865">
        <v>10</v>
      </c>
      <c r="AC865">
        <v>0.6</v>
      </c>
      <c r="AD865">
        <v>20</v>
      </c>
      <c r="AE865">
        <v>0</v>
      </c>
      <c r="AF865">
        <v>0.323943661971831</v>
      </c>
      <c r="AG865">
        <v>231</v>
      </c>
      <c r="AH865" t="s">
        <v>16</v>
      </c>
    </row>
    <row r="866" spans="1:34" x14ac:dyDescent="0.2">
      <c r="A866">
        <v>1996</v>
      </c>
      <c r="B866" t="s">
        <v>16</v>
      </c>
      <c r="C866" t="s">
        <v>215</v>
      </c>
      <c r="D866">
        <v>7</v>
      </c>
      <c r="E866">
        <v>9</v>
      </c>
      <c r="W866">
        <v>0</v>
      </c>
      <c r="X866">
        <v>0.64623655913978495</v>
      </c>
      <c r="Y866">
        <v>2</v>
      </c>
      <c r="Z866">
        <v>0</v>
      </c>
      <c r="AA866">
        <v>0.98550724637681164</v>
      </c>
      <c r="AB866">
        <v>8</v>
      </c>
      <c r="AC866">
        <v>0.58064516129032262</v>
      </c>
      <c r="AD866">
        <v>17.5</v>
      </c>
      <c r="AE866">
        <v>0</v>
      </c>
      <c r="AF866">
        <v>0.3108108108108108</v>
      </c>
      <c r="AG866">
        <v>231</v>
      </c>
      <c r="AH866" t="s">
        <v>16</v>
      </c>
    </row>
    <row r="867" spans="1:34" x14ac:dyDescent="0.2">
      <c r="A867">
        <v>1997</v>
      </c>
      <c r="B867" t="s">
        <v>16</v>
      </c>
      <c r="C867" t="s">
        <v>215</v>
      </c>
      <c r="D867">
        <v>4</v>
      </c>
      <c r="E867">
        <v>12</v>
      </c>
      <c r="W867">
        <v>0</v>
      </c>
      <c r="X867">
        <v>0.63305613305613306</v>
      </c>
      <c r="Y867">
        <v>2</v>
      </c>
      <c r="Z867">
        <v>0</v>
      </c>
      <c r="AA867">
        <v>0.97142857142857142</v>
      </c>
      <c r="AB867">
        <v>8</v>
      </c>
      <c r="AC867">
        <v>0.5625</v>
      </c>
      <c r="AD867">
        <v>17.5</v>
      </c>
      <c r="AE867">
        <v>0</v>
      </c>
      <c r="AF867">
        <v>0.29487179487179488</v>
      </c>
      <c r="AG867">
        <v>231</v>
      </c>
      <c r="AH867" t="s">
        <v>16</v>
      </c>
    </row>
    <row r="868" spans="1:34" x14ac:dyDescent="0.2">
      <c r="A868">
        <v>1998</v>
      </c>
      <c r="B868" t="s">
        <v>16</v>
      </c>
      <c r="C868" t="s">
        <v>215</v>
      </c>
      <c r="D868">
        <v>8</v>
      </c>
      <c r="E868">
        <v>8</v>
      </c>
      <c r="T868">
        <v>1</v>
      </c>
      <c r="W868">
        <v>0</v>
      </c>
      <c r="X868">
        <v>0.62877263581488929</v>
      </c>
      <c r="Y868">
        <v>2</v>
      </c>
      <c r="Z868">
        <v>0</v>
      </c>
      <c r="AA868">
        <v>0.95774647887323938</v>
      </c>
      <c r="AB868">
        <v>8</v>
      </c>
      <c r="AC868">
        <v>0.54545454545454541</v>
      </c>
      <c r="AD868">
        <v>15</v>
      </c>
      <c r="AE868">
        <v>0</v>
      </c>
      <c r="AF868">
        <v>0.28512396694214875</v>
      </c>
      <c r="AG868">
        <v>231</v>
      </c>
      <c r="AH868" t="s">
        <v>16</v>
      </c>
    </row>
    <row r="869" spans="1:34" x14ac:dyDescent="0.2">
      <c r="A869">
        <v>1999</v>
      </c>
      <c r="B869" t="s">
        <v>16</v>
      </c>
      <c r="C869" t="s">
        <v>215</v>
      </c>
      <c r="D869">
        <v>8</v>
      </c>
      <c r="E869">
        <v>8</v>
      </c>
      <c r="W869">
        <v>0</v>
      </c>
      <c r="X869">
        <v>0.62475633528265107</v>
      </c>
      <c r="Y869">
        <v>2</v>
      </c>
      <c r="Z869">
        <v>0</v>
      </c>
      <c r="AA869">
        <v>0.94444444444444442</v>
      </c>
      <c r="AB869">
        <v>8</v>
      </c>
      <c r="AC869">
        <v>0.52941176470588236</v>
      </c>
      <c r="AD869">
        <v>15</v>
      </c>
      <c r="AE869">
        <v>0</v>
      </c>
      <c r="AF869">
        <v>0.27600000000000002</v>
      </c>
      <c r="AG869">
        <v>231</v>
      </c>
      <c r="AH869" t="s">
        <v>16</v>
      </c>
    </row>
    <row r="870" spans="1:34" x14ac:dyDescent="0.2">
      <c r="A870">
        <v>2000</v>
      </c>
      <c r="B870" t="s">
        <v>16</v>
      </c>
      <c r="C870" t="s">
        <v>215</v>
      </c>
      <c r="D870">
        <v>12</v>
      </c>
      <c r="E870">
        <v>4</v>
      </c>
      <c r="G870">
        <v>1</v>
      </c>
      <c r="H870">
        <v>1</v>
      </c>
      <c r="I870">
        <v>1</v>
      </c>
      <c r="J870">
        <v>1</v>
      </c>
      <c r="K870">
        <v>1</v>
      </c>
      <c r="L870">
        <v>1</v>
      </c>
      <c r="O870">
        <v>3</v>
      </c>
      <c r="W870">
        <v>8</v>
      </c>
      <c r="X870">
        <v>0.62854442344045369</v>
      </c>
      <c r="Y870">
        <v>2</v>
      </c>
      <c r="Z870">
        <v>0</v>
      </c>
      <c r="AA870">
        <v>0.96</v>
      </c>
      <c r="AB870">
        <v>8</v>
      </c>
      <c r="AC870">
        <v>0.54285714285714282</v>
      </c>
      <c r="AD870">
        <v>15</v>
      </c>
      <c r="AE870">
        <v>0</v>
      </c>
      <c r="AF870">
        <v>0.28404669260700388</v>
      </c>
      <c r="AG870">
        <v>239</v>
      </c>
      <c r="AH870" t="s">
        <v>16</v>
      </c>
    </row>
    <row r="871" spans="1:34" x14ac:dyDescent="0.2">
      <c r="A871">
        <v>2001</v>
      </c>
      <c r="B871" t="s">
        <v>16</v>
      </c>
      <c r="C871" t="s">
        <v>215</v>
      </c>
      <c r="D871">
        <v>10</v>
      </c>
      <c r="E871">
        <v>6</v>
      </c>
      <c r="G871">
        <v>1</v>
      </c>
      <c r="H871">
        <v>1</v>
      </c>
      <c r="I871">
        <v>1</v>
      </c>
      <c r="J871">
        <v>1</v>
      </c>
      <c r="K871">
        <v>1</v>
      </c>
      <c r="O871">
        <v>2</v>
      </c>
      <c r="W871">
        <v>4</v>
      </c>
      <c r="X871">
        <v>0.62844036697247707</v>
      </c>
      <c r="Y871">
        <v>1</v>
      </c>
      <c r="Z871">
        <v>0</v>
      </c>
      <c r="AA871">
        <v>0.97435897435897434</v>
      </c>
      <c r="AB871">
        <v>8</v>
      </c>
      <c r="AC871">
        <v>0.55555555555555558</v>
      </c>
      <c r="AD871">
        <v>17.5</v>
      </c>
      <c r="AE871">
        <v>0</v>
      </c>
      <c r="AF871">
        <v>0.2857142857142857</v>
      </c>
      <c r="AG871">
        <v>243</v>
      </c>
      <c r="AH871" t="s">
        <v>16</v>
      </c>
    </row>
    <row r="872" spans="1:34" x14ac:dyDescent="0.2">
      <c r="A872">
        <v>2002</v>
      </c>
      <c r="B872" t="s">
        <v>16</v>
      </c>
      <c r="C872" t="s">
        <v>215</v>
      </c>
      <c r="D872">
        <v>11</v>
      </c>
      <c r="E872">
        <v>5</v>
      </c>
      <c r="G872">
        <v>1</v>
      </c>
      <c r="H872">
        <v>1</v>
      </c>
      <c r="I872">
        <v>2</v>
      </c>
      <c r="J872">
        <v>1</v>
      </c>
      <c r="K872">
        <v>1</v>
      </c>
      <c r="L872">
        <v>1</v>
      </c>
      <c r="M872">
        <v>1</v>
      </c>
      <c r="O872">
        <v>4</v>
      </c>
      <c r="P872">
        <v>1</v>
      </c>
      <c r="W872">
        <v>20</v>
      </c>
      <c r="X872">
        <v>0.63012477718360071</v>
      </c>
      <c r="Y872">
        <v>1</v>
      </c>
      <c r="Z872">
        <v>0</v>
      </c>
      <c r="AA872">
        <v>1</v>
      </c>
      <c r="AB872">
        <v>10</v>
      </c>
      <c r="AC872">
        <v>0.56756756756756754</v>
      </c>
      <c r="AD872">
        <v>17.5</v>
      </c>
      <c r="AE872">
        <v>0</v>
      </c>
      <c r="AF872">
        <v>0.29818181818181816</v>
      </c>
      <c r="AG872">
        <v>263</v>
      </c>
      <c r="AH872" t="s">
        <v>16</v>
      </c>
    </row>
    <row r="873" spans="1:34" x14ac:dyDescent="0.2">
      <c r="A873">
        <v>2003</v>
      </c>
      <c r="B873" t="s">
        <v>16</v>
      </c>
      <c r="C873" t="s">
        <v>215</v>
      </c>
      <c r="D873">
        <v>4</v>
      </c>
      <c r="E873">
        <v>12</v>
      </c>
      <c r="W873">
        <v>0</v>
      </c>
      <c r="X873">
        <v>0.61958405545927209</v>
      </c>
      <c r="Y873">
        <v>1</v>
      </c>
      <c r="Z873">
        <v>0</v>
      </c>
      <c r="AA873">
        <v>0.98780487804878048</v>
      </c>
      <c r="AB873">
        <v>8</v>
      </c>
      <c r="AC873">
        <v>0.55263157894736847</v>
      </c>
      <c r="AD873">
        <v>17.5</v>
      </c>
      <c r="AE873">
        <v>0</v>
      </c>
      <c r="AF873">
        <v>0.2857142857142857</v>
      </c>
      <c r="AG873">
        <v>263</v>
      </c>
      <c r="AH873" t="s">
        <v>16</v>
      </c>
    </row>
    <row r="874" spans="1:34" x14ac:dyDescent="0.2">
      <c r="A874">
        <v>2004</v>
      </c>
      <c r="B874" t="s">
        <v>16</v>
      </c>
      <c r="C874" t="s">
        <v>215</v>
      </c>
      <c r="D874">
        <v>5</v>
      </c>
      <c r="E874">
        <v>11</v>
      </c>
      <c r="W874">
        <v>0</v>
      </c>
      <c r="X874">
        <v>0.61129848229342332</v>
      </c>
      <c r="Y874">
        <v>1</v>
      </c>
      <c r="Z874">
        <v>0</v>
      </c>
      <c r="AA874">
        <v>0.97590361445783136</v>
      </c>
      <c r="AB874">
        <v>8</v>
      </c>
      <c r="AC874">
        <v>0.53846153846153844</v>
      </c>
      <c r="AD874">
        <v>15</v>
      </c>
      <c r="AE874">
        <v>0</v>
      </c>
      <c r="AF874">
        <v>0.27516778523489932</v>
      </c>
      <c r="AG874">
        <v>263</v>
      </c>
      <c r="AH874" t="s">
        <v>16</v>
      </c>
    </row>
    <row r="875" spans="1:34" x14ac:dyDescent="0.2">
      <c r="A875">
        <v>2005</v>
      </c>
      <c r="B875" t="s">
        <v>16</v>
      </c>
      <c r="C875" t="s">
        <v>215</v>
      </c>
      <c r="D875">
        <v>4</v>
      </c>
      <c r="E875">
        <v>12</v>
      </c>
      <c r="W875">
        <v>0</v>
      </c>
      <c r="X875">
        <v>0.60180623973727421</v>
      </c>
      <c r="Y875">
        <v>2</v>
      </c>
      <c r="Z875">
        <v>0</v>
      </c>
      <c r="AA875">
        <v>0.9642857142857143</v>
      </c>
      <c r="AB875">
        <v>8</v>
      </c>
      <c r="AC875">
        <v>0.52500000000000002</v>
      </c>
      <c r="AD875">
        <v>15</v>
      </c>
      <c r="AE875">
        <v>0</v>
      </c>
      <c r="AF875">
        <v>0.26451612903225807</v>
      </c>
      <c r="AG875">
        <v>263</v>
      </c>
      <c r="AH875" t="s">
        <v>16</v>
      </c>
    </row>
    <row r="876" spans="1:34" x14ac:dyDescent="0.2">
      <c r="A876">
        <v>2006</v>
      </c>
      <c r="B876" t="s">
        <v>16</v>
      </c>
      <c r="C876" t="s">
        <v>215</v>
      </c>
      <c r="D876">
        <v>2</v>
      </c>
      <c r="E876">
        <v>14</v>
      </c>
      <c r="W876">
        <v>0</v>
      </c>
      <c r="X876">
        <v>0.58960000000000001</v>
      </c>
      <c r="Y876">
        <v>3</v>
      </c>
      <c r="Z876">
        <v>0</v>
      </c>
      <c r="AA876">
        <v>0.95294117647058818</v>
      </c>
      <c r="AB876">
        <v>8</v>
      </c>
      <c r="AC876">
        <v>0.51219512195121952</v>
      </c>
      <c r="AD876">
        <v>15</v>
      </c>
      <c r="AE876">
        <v>0</v>
      </c>
      <c r="AF876">
        <v>0.25308641975308643</v>
      </c>
      <c r="AG876">
        <v>263</v>
      </c>
      <c r="AH876" t="s">
        <v>16</v>
      </c>
    </row>
    <row r="877" spans="1:34" x14ac:dyDescent="0.2">
      <c r="A877">
        <v>2007</v>
      </c>
      <c r="B877" t="s">
        <v>16</v>
      </c>
      <c r="C877" t="s">
        <v>215</v>
      </c>
      <c r="D877">
        <v>4</v>
      </c>
      <c r="E877">
        <v>12</v>
      </c>
      <c r="W877">
        <v>0</v>
      </c>
      <c r="X877">
        <v>0.58112324492979717</v>
      </c>
      <c r="Y877">
        <v>2</v>
      </c>
      <c r="Z877">
        <v>0</v>
      </c>
      <c r="AA877">
        <v>0.94186046511627908</v>
      </c>
      <c r="AB877">
        <v>8</v>
      </c>
      <c r="AC877">
        <v>0.5</v>
      </c>
      <c r="AD877">
        <v>15</v>
      </c>
      <c r="AE877">
        <v>0</v>
      </c>
      <c r="AF877">
        <v>0.24404761904761904</v>
      </c>
      <c r="AG877">
        <v>263</v>
      </c>
      <c r="AH877" t="s">
        <v>16</v>
      </c>
    </row>
    <row r="878" spans="1:34" x14ac:dyDescent="0.2">
      <c r="A878">
        <v>2008</v>
      </c>
      <c r="B878" t="s">
        <v>16</v>
      </c>
      <c r="C878" t="s">
        <v>215</v>
      </c>
      <c r="D878">
        <v>5</v>
      </c>
      <c r="E878">
        <v>11</v>
      </c>
      <c r="W878">
        <v>0</v>
      </c>
      <c r="X878">
        <v>0.57458143074581436</v>
      </c>
      <c r="Y878">
        <v>4</v>
      </c>
      <c r="Z878">
        <v>0</v>
      </c>
      <c r="AA878">
        <v>0.93103448275862066</v>
      </c>
      <c r="AB878">
        <v>8</v>
      </c>
      <c r="AC878">
        <v>0.48837209302325579</v>
      </c>
      <c r="AD878">
        <v>12</v>
      </c>
      <c r="AE878">
        <v>0</v>
      </c>
      <c r="AF878">
        <v>0.23631123919308358</v>
      </c>
      <c r="AG878">
        <v>263</v>
      </c>
      <c r="AH878" t="s">
        <v>16</v>
      </c>
    </row>
    <row r="879" spans="1:34" x14ac:dyDescent="0.2">
      <c r="A879">
        <v>2009</v>
      </c>
      <c r="B879" t="s">
        <v>16</v>
      </c>
      <c r="C879" t="s">
        <v>215</v>
      </c>
      <c r="D879">
        <v>5</v>
      </c>
      <c r="E879">
        <v>11</v>
      </c>
      <c r="W879">
        <v>0</v>
      </c>
      <c r="X879">
        <v>0.56835066864784545</v>
      </c>
      <c r="Y879">
        <v>5</v>
      </c>
      <c r="Z879">
        <v>0</v>
      </c>
      <c r="AA879">
        <v>0.92045454545454541</v>
      </c>
      <c r="AB879">
        <v>8</v>
      </c>
      <c r="AC879">
        <v>0.47727272727272729</v>
      </c>
      <c r="AD879">
        <v>12</v>
      </c>
      <c r="AE879">
        <v>0</v>
      </c>
      <c r="AF879">
        <v>0.22905027932960895</v>
      </c>
      <c r="AG879">
        <v>263</v>
      </c>
      <c r="AH879" t="s">
        <v>16</v>
      </c>
    </row>
    <row r="880" spans="1:34" x14ac:dyDescent="0.2">
      <c r="A880">
        <v>2010</v>
      </c>
      <c r="B880" t="s">
        <v>16</v>
      </c>
      <c r="C880" t="s">
        <v>215</v>
      </c>
      <c r="D880">
        <v>8</v>
      </c>
      <c r="E880">
        <v>8</v>
      </c>
      <c r="W880">
        <v>0</v>
      </c>
      <c r="X880">
        <v>0.56676342525399126</v>
      </c>
      <c r="Y880">
        <v>5</v>
      </c>
      <c r="Z880">
        <v>0</v>
      </c>
      <c r="AA880">
        <v>0.9101123595505618</v>
      </c>
      <c r="AB880">
        <v>8</v>
      </c>
      <c r="AC880">
        <v>0.46666666666666667</v>
      </c>
      <c r="AD880">
        <v>12</v>
      </c>
      <c r="AE880">
        <v>0</v>
      </c>
      <c r="AF880">
        <v>0.22404371584699453</v>
      </c>
      <c r="AG880">
        <v>263</v>
      </c>
      <c r="AH880" t="s">
        <v>16</v>
      </c>
    </row>
    <row r="881" spans="1:34" x14ac:dyDescent="0.2">
      <c r="A881">
        <v>2011</v>
      </c>
      <c r="B881" t="s">
        <v>16</v>
      </c>
      <c r="C881" t="s">
        <v>215</v>
      </c>
      <c r="D881">
        <v>8</v>
      </c>
      <c r="E881">
        <v>8</v>
      </c>
      <c r="W881">
        <v>0</v>
      </c>
      <c r="X881">
        <v>0.56524822695035459</v>
      </c>
      <c r="Y881">
        <v>4</v>
      </c>
      <c r="Z881">
        <v>0</v>
      </c>
      <c r="AA881">
        <v>0.9</v>
      </c>
      <c r="AB881">
        <v>8</v>
      </c>
      <c r="AC881">
        <v>0.45652173913043476</v>
      </c>
      <c r="AD881">
        <v>12</v>
      </c>
      <c r="AE881">
        <v>0</v>
      </c>
      <c r="AF881">
        <v>0.21925133689839571</v>
      </c>
      <c r="AG881">
        <v>263</v>
      </c>
      <c r="AH881" t="s">
        <v>16</v>
      </c>
    </row>
    <row r="882" spans="1:34" x14ac:dyDescent="0.2">
      <c r="A882">
        <v>2012</v>
      </c>
      <c r="B882" t="s">
        <v>16</v>
      </c>
      <c r="C882" t="s">
        <v>215</v>
      </c>
      <c r="D882">
        <v>4</v>
      </c>
      <c r="E882">
        <v>12</v>
      </c>
      <c r="W882">
        <v>0</v>
      </c>
      <c r="X882">
        <v>0.55825242718446599</v>
      </c>
      <c r="Y882">
        <v>6</v>
      </c>
      <c r="Z882">
        <v>0</v>
      </c>
      <c r="AA882">
        <v>0.89010989010989006</v>
      </c>
      <c r="AB882">
        <v>6</v>
      </c>
      <c r="AC882">
        <v>0.44680851063829785</v>
      </c>
      <c r="AD882">
        <v>10</v>
      </c>
      <c r="AE882">
        <v>0</v>
      </c>
      <c r="AF882">
        <v>0.21243523316062177</v>
      </c>
      <c r="AG882">
        <v>263</v>
      </c>
      <c r="AH882" t="s">
        <v>16</v>
      </c>
    </row>
    <row r="883" spans="1:34" x14ac:dyDescent="0.2">
      <c r="A883">
        <v>2013</v>
      </c>
      <c r="B883" t="s">
        <v>16</v>
      </c>
      <c r="C883" t="s">
        <v>215</v>
      </c>
      <c r="D883">
        <v>4</v>
      </c>
      <c r="E883">
        <v>12</v>
      </c>
      <c r="W883">
        <v>0</v>
      </c>
      <c r="X883">
        <v>0.55156037991858886</v>
      </c>
      <c r="Y883">
        <v>7</v>
      </c>
      <c r="Z883">
        <v>0</v>
      </c>
      <c r="AA883">
        <v>0.88043478260869568</v>
      </c>
      <c r="AB883">
        <v>6</v>
      </c>
      <c r="AC883">
        <v>0.4375</v>
      </c>
      <c r="AD883">
        <v>10</v>
      </c>
      <c r="AE883">
        <v>0</v>
      </c>
      <c r="AF883">
        <v>0.20603015075376885</v>
      </c>
      <c r="AG883">
        <v>263</v>
      </c>
      <c r="AH883" t="s">
        <v>16</v>
      </c>
    </row>
    <row r="884" spans="1:34" x14ac:dyDescent="0.2">
      <c r="A884">
        <v>2014</v>
      </c>
      <c r="B884" t="s">
        <v>16</v>
      </c>
      <c r="C884" t="s">
        <v>215</v>
      </c>
      <c r="D884">
        <v>3</v>
      </c>
      <c r="E884">
        <v>13</v>
      </c>
      <c r="W884">
        <v>0</v>
      </c>
      <c r="X884">
        <v>0.54382470119521908</v>
      </c>
      <c r="Y884">
        <v>8</v>
      </c>
      <c r="Z884">
        <v>0</v>
      </c>
      <c r="AA884">
        <v>0.87096774193548387</v>
      </c>
      <c r="AB884">
        <v>6</v>
      </c>
      <c r="AC884">
        <v>0.42857142857142855</v>
      </c>
      <c r="AD884">
        <v>10</v>
      </c>
      <c r="AE884">
        <v>0</v>
      </c>
      <c r="AF884">
        <v>0.19951338199513383</v>
      </c>
      <c r="AG884">
        <v>263</v>
      </c>
      <c r="AH884" t="s">
        <v>16</v>
      </c>
    </row>
    <row r="885" spans="1:34" x14ac:dyDescent="0.2">
      <c r="A885">
        <v>2015</v>
      </c>
      <c r="B885" t="s">
        <v>16</v>
      </c>
      <c r="C885" t="s">
        <v>215</v>
      </c>
      <c r="D885">
        <v>7</v>
      </c>
      <c r="E885">
        <v>9</v>
      </c>
      <c r="W885">
        <v>0</v>
      </c>
      <c r="X885">
        <v>0.5416124837451235</v>
      </c>
      <c r="Y885">
        <v>10</v>
      </c>
      <c r="Z885">
        <v>0</v>
      </c>
      <c r="AA885">
        <v>0.86170212765957444</v>
      </c>
      <c r="AB885">
        <v>6</v>
      </c>
      <c r="AC885">
        <v>0.42</v>
      </c>
      <c r="AD885">
        <v>10</v>
      </c>
      <c r="AE885">
        <v>0</v>
      </c>
      <c r="AF885">
        <v>0.19523809523809524</v>
      </c>
      <c r="AG885">
        <v>263</v>
      </c>
      <c r="AH885" t="s">
        <v>16</v>
      </c>
    </row>
    <row r="886" spans="1:34" x14ac:dyDescent="0.2">
      <c r="A886">
        <v>2016</v>
      </c>
      <c r="B886" t="s">
        <v>16</v>
      </c>
      <c r="C886" t="s">
        <v>215</v>
      </c>
      <c r="D886">
        <v>12</v>
      </c>
      <c r="E886">
        <v>4</v>
      </c>
      <c r="G886">
        <v>1</v>
      </c>
      <c r="I886">
        <v>0</v>
      </c>
      <c r="J886">
        <v>1</v>
      </c>
      <c r="O886">
        <v>1</v>
      </c>
      <c r="R886">
        <v>1</v>
      </c>
      <c r="W886">
        <v>2</v>
      </c>
      <c r="X886">
        <v>0.54585987261146496</v>
      </c>
      <c r="Y886">
        <v>8</v>
      </c>
      <c r="Z886">
        <v>0</v>
      </c>
      <c r="AA886">
        <v>0.86458333333333337</v>
      </c>
      <c r="AB886">
        <v>6</v>
      </c>
      <c r="AC886">
        <v>0.43137254901960786</v>
      </c>
      <c r="AD886">
        <v>10</v>
      </c>
      <c r="AE886">
        <v>0</v>
      </c>
      <c r="AF886">
        <v>0.19529411764705881</v>
      </c>
      <c r="AG886">
        <v>265</v>
      </c>
      <c r="AH886" t="s">
        <v>16</v>
      </c>
    </row>
    <row r="887" spans="1:34" x14ac:dyDescent="0.2">
      <c r="A887">
        <v>2017</v>
      </c>
      <c r="B887" t="s">
        <v>16</v>
      </c>
      <c r="C887" t="s">
        <v>215</v>
      </c>
      <c r="D887">
        <v>6</v>
      </c>
      <c r="E887">
        <v>10</v>
      </c>
      <c r="W887">
        <v>0</v>
      </c>
      <c r="X887">
        <v>0.54244694132334581</v>
      </c>
      <c r="Y887">
        <v>8</v>
      </c>
      <c r="Z887">
        <v>0</v>
      </c>
      <c r="AA887">
        <v>0.85567010309278346</v>
      </c>
      <c r="AB887">
        <v>6</v>
      </c>
      <c r="AC887">
        <v>0.42307692307692307</v>
      </c>
      <c r="AD887">
        <v>10</v>
      </c>
      <c r="AE887">
        <v>0</v>
      </c>
      <c r="AF887">
        <v>0.19080459770114944</v>
      </c>
      <c r="AG887">
        <v>265</v>
      </c>
      <c r="AH887" t="s">
        <v>16</v>
      </c>
    </row>
    <row r="888" spans="1:34" x14ac:dyDescent="0.2">
      <c r="A888">
        <v>2018</v>
      </c>
      <c r="B888" t="s">
        <v>16</v>
      </c>
      <c r="C888" t="s">
        <v>215</v>
      </c>
      <c r="D888">
        <v>4</v>
      </c>
      <c r="E888">
        <v>12</v>
      </c>
      <c r="W888">
        <v>0</v>
      </c>
      <c r="X888">
        <v>0.5367197062423501</v>
      </c>
      <c r="Y888">
        <v>10</v>
      </c>
      <c r="Z888">
        <v>0</v>
      </c>
      <c r="AA888">
        <v>0.84693877551020413</v>
      </c>
      <c r="AB888">
        <v>6</v>
      </c>
      <c r="AC888">
        <v>0.41509433962264153</v>
      </c>
      <c r="AD888">
        <v>10</v>
      </c>
      <c r="AE888">
        <v>0</v>
      </c>
      <c r="AF888">
        <v>0.18568232662192394</v>
      </c>
      <c r="AG888">
        <v>265</v>
      </c>
      <c r="AH888" t="s">
        <v>16</v>
      </c>
    </row>
    <row r="889" spans="1:34" x14ac:dyDescent="0.2">
      <c r="A889">
        <v>2019</v>
      </c>
      <c r="B889" t="s">
        <v>16</v>
      </c>
      <c r="C889" t="s">
        <v>215</v>
      </c>
      <c r="D889">
        <v>7</v>
      </c>
      <c r="E889">
        <v>9</v>
      </c>
      <c r="W889">
        <v>0</v>
      </c>
      <c r="X889">
        <v>0.53481392557022811</v>
      </c>
      <c r="Y889">
        <v>10</v>
      </c>
      <c r="Z889">
        <v>0</v>
      </c>
      <c r="AA889">
        <v>0.83838383838383834</v>
      </c>
      <c r="AB889">
        <v>6</v>
      </c>
      <c r="AC889">
        <v>0.40740740740740738</v>
      </c>
      <c r="AD889">
        <v>10</v>
      </c>
      <c r="AE889">
        <v>0</v>
      </c>
      <c r="AF889">
        <v>0.18201754385964913</v>
      </c>
      <c r="AG889">
        <v>265</v>
      </c>
      <c r="AH889" t="s">
        <v>16</v>
      </c>
    </row>
    <row r="890" spans="1:34" x14ac:dyDescent="0.2">
      <c r="A890">
        <v>2020</v>
      </c>
      <c r="B890" t="s">
        <v>16</v>
      </c>
      <c r="C890" t="s">
        <v>215</v>
      </c>
      <c r="D890">
        <v>8</v>
      </c>
      <c r="E890">
        <v>8</v>
      </c>
      <c r="W890">
        <v>0</v>
      </c>
      <c r="X890">
        <v>0.5341578327444052</v>
      </c>
      <c r="Y890">
        <v>11</v>
      </c>
      <c r="Z890">
        <v>0</v>
      </c>
      <c r="AA890">
        <v>0.83</v>
      </c>
      <c r="AB890">
        <v>6</v>
      </c>
      <c r="AC890">
        <v>0.4</v>
      </c>
      <c r="AD890">
        <v>10</v>
      </c>
      <c r="AE890">
        <v>0</v>
      </c>
      <c r="AF890">
        <v>0.1788793103448276</v>
      </c>
      <c r="AG890">
        <v>265</v>
      </c>
      <c r="AH890" t="s">
        <v>16</v>
      </c>
    </row>
    <row r="891" spans="1:34" x14ac:dyDescent="0.2">
      <c r="A891">
        <v>2021</v>
      </c>
      <c r="B891" t="s">
        <v>16</v>
      </c>
      <c r="C891" t="s">
        <v>215</v>
      </c>
      <c r="D891">
        <v>10</v>
      </c>
      <c r="E891">
        <v>7</v>
      </c>
      <c r="G891">
        <v>1</v>
      </c>
      <c r="I891">
        <v>0</v>
      </c>
      <c r="J891">
        <v>1</v>
      </c>
      <c r="O891">
        <v>1</v>
      </c>
      <c r="W891">
        <v>1</v>
      </c>
      <c r="X891">
        <v>0.53521939953810627</v>
      </c>
      <c r="Y891">
        <v>11</v>
      </c>
      <c r="Z891">
        <v>0</v>
      </c>
      <c r="AA891">
        <v>0.83333333333333337</v>
      </c>
      <c r="AB891">
        <v>6</v>
      </c>
      <c r="AC891">
        <v>0.4107142857142857</v>
      </c>
      <c r="AD891">
        <v>10</v>
      </c>
      <c r="AE891">
        <v>0</v>
      </c>
      <c r="AF891">
        <v>0.17796610169491525</v>
      </c>
      <c r="AG891">
        <v>266</v>
      </c>
      <c r="AH891" t="s">
        <v>16</v>
      </c>
    </row>
    <row r="892" spans="1:34" x14ac:dyDescent="0.2">
      <c r="A892">
        <v>2022</v>
      </c>
      <c r="B892" t="s">
        <v>16</v>
      </c>
      <c r="C892" t="s">
        <v>215</v>
      </c>
      <c r="D892">
        <v>6</v>
      </c>
      <c r="E892">
        <v>11</v>
      </c>
      <c r="W892">
        <v>0</v>
      </c>
      <c r="X892">
        <v>0.5317100792751982</v>
      </c>
      <c r="Y892">
        <v>11</v>
      </c>
      <c r="Z892">
        <v>0</v>
      </c>
      <c r="AA892">
        <v>0.82524271844660191</v>
      </c>
      <c r="AB892">
        <v>6</v>
      </c>
      <c r="AC892">
        <v>0.40350877192982454</v>
      </c>
      <c r="AD892">
        <v>10</v>
      </c>
      <c r="AE892">
        <v>1</v>
      </c>
      <c r="AF892">
        <v>0.17391304347826086</v>
      </c>
      <c r="AG892">
        <v>266</v>
      </c>
      <c r="AH892" t="s">
        <v>16</v>
      </c>
    </row>
    <row r="893" spans="1:34" x14ac:dyDescent="0.2">
      <c r="A893">
        <v>2023</v>
      </c>
      <c r="B893" t="s">
        <v>16</v>
      </c>
      <c r="C893" t="s">
        <v>215</v>
      </c>
      <c r="D893">
        <v>8</v>
      </c>
      <c r="E893">
        <v>9</v>
      </c>
      <c r="W893">
        <v>0</v>
      </c>
      <c r="X893">
        <v>0.53055555555555556</v>
      </c>
      <c r="Y893">
        <v>11</v>
      </c>
      <c r="Z893">
        <v>0</v>
      </c>
      <c r="AA893">
        <v>0.81730769230769229</v>
      </c>
      <c r="AB893">
        <v>6</v>
      </c>
      <c r="AC893">
        <v>0.39655172413793105</v>
      </c>
      <c r="AD893">
        <v>7</v>
      </c>
      <c r="AE893">
        <v>2</v>
      </c>
      <c r="AF893">
        <v>0.17073170731707318</v>
      </c>
      <c r="AG893">
        <v>266</v>
      </c>
      <c r="AH893" t="s">
        <v>16</v>
      </c>
    </row>
    <row r="894" spans="1:34" x14ac:dyDescent="0.2">
      <c r="A894">
        <v>2024</v>
      </c>
      <c r="B894" t="s">
        <v>16</v>
      </c>
      <c r="C894" t="s">
        <v>215</v>
      </c>
      <c r="D894">
        <v>4</v>
      </c>
      <c r="E894">
        <v>13</v>
      </c>
      <c r="W894">
        <v>0</v>
      </c>
      <c r="X894">
        <v>0.52508178844056708</v>
      </c>
      <c r="Y894">
        <v>11</v>
      </c>
      <c r="Z894">
        <v>0</v>
      </c>
      <c r="AA894">
        <v>0.80952380952380953</v>
      </c>
      <c r="AB894">
        <v>6</v>
      </c>
      <c r="AC894">
        <v>0.38983050847457629</v>
      </c>
      <c r="AD894">
        <v>7</v>
      </c>
      <c r="AE894">
        <v>3</v>
      </c>
      <c r="AF894">
        <v>0.16633663366336635</v>
      </c>
      <c r="AG894">
        <v>266</v>
      </c>
      <c r="AH894" t="s">
        <v>16</v>
      </c>
    </row>
    <row r="895" spans="1:34" x14ac:dyDescent="0.2">
      <c r="A895">
        <v>2025</v>
      </c>
      <c r="B895" t="s">
        <v>16</v>
      </c>
      <c r="C895" t="s">
        <v>215</v>
      </c>
      <c r="D895">
        <v>3</v>
      </c>
      <c r="E895">
        <v>14</v>
      </c>
      <c r="W895">
        <v>0</v>
      </c>
      <c r="X895">
        <v>0.51873661670235549</v>
      </c>
      <c r="Y895">
        <v>14</v>
      </c>
      <c r="Z895">
        <v>0</v>
      </c>
      <c r="AA895">
        <v>0.80188679245283023</v>
      </c>
      <c r="AB895">
        <v>6</v>
      </c>
      <c r="AC895">
        <v>0.38333333333333336</v>
      </c>
      <c r="AD895">
        <v>7</v>
      </c>
      <c r="AE895">
        <v>4</v>
      </c>
      <c r="AF895">
        <v>0.16184971098265896</v>
      </c>
      <c r="AG895">
        <v>266</v>
      </c>
      <c r="AH895" t="s">
        <v>16</v>
      </c>
    </row>
    <row r="896" spans="1:34" x14ac:dyDescent="0.2">
      <c r="A896">
        <v>1966</v>
      </c>
      <c r="B896" t="s">
        <v>18</v>
      </c>
      <c r="C896" t="s">
        <v>215</v>
      </c>
      <c r="D896">
        <v>7</v>
      </c>
      <c r="E896">
        <v>6</v>
      </c>
      <c r="F896">
        <v>1</v>
      </c>
      <c r="W896">
        <v>0</v>
      </c>
      <c r="X896">
        <v>0.5357142857142857</v>
      </c>
      <c r="Y896">
        <v>12</v>
      </c>
      <c r="Z896">
        <v>0</v>
      </c>
      <c r="AA896">
        <v>0</v>
      </c>
      <c r="AB896">
        <v>0</v>
      </c>
      <c r="AC896">
        <v>0</v>
      </c>
      <c r="AD896">
        <v>0</v>
      </c>
      <c r="AE896">
        <v>0</v>
      </c>
      <c r="AF896">
        <v>0</v>
      </c>
      <c r="AG896">
        <v>0</v>
      </c>
      <c r="AH896" t="s">
        <v>18</v>
      </c>
    </row>
    <row r="897" spans="1:34" x14ac:dyDescent="0.2">
      <c r="A897">
        <v>1967</v>
      </c>
      <c r="B897" t="s">
        <v>18</v>
      </c>
      <c r="C897" t="s">
        <v>215</v>
      </c>
      <c r="D897">
        <v>8</v>
      </c>
      <c r="E897">
        <v>5</v>
      </c>
      <c r="F897">
        <v>1</v>
      </c>
      <c r="W897">
        <v>0</v>
      </c>
      <c r="X897">
        <v>0.5714285714285714</v>
      </c>
      <c r="Y897">
        <v>8</v>
      </c>
      <c r="Z897">
        <v>0</v>
      </c>
      <c r="AA897">
        <v>0</v>
      </c>
      <c r="AB897">
        <v>0</v>
      </c>
      <c r="AC897">
        <v>0</v>
      </c>
      <c r="AD897">
        <v>0</v>
      </c>
      <c r="AE897">
        <v>0</v>
      </c>
      <c r="AF897">
        <v>0</v>
      </c>
      <c r="AG897">
        <v>0</v>
      </c>
      <c r="AH897" t="s">
        <v>18</v>
      </c>
    </row>
    <row r="898" spans="1:34" x14ac:dyDescent="0.2">
      <c r="A898">
        <v>1968</v>
      </c>
      <c r="B898" t="s">
        <v>18</v>
      </c>
      <c r="C898" t="s">
        <v>215</v>
      </c>
      <c r="D898">
        <v>9</v>
      </c>
      <c r="E898">
        <v>5</v>
      </c>
      <c r="W898">
        <v>0</v>
      </c>
      <c r="X898">
        <v>0.59523809523809523</v>
      </c>
      <c r="Y898">
        <v>9</v>
      </c>
      <c r="Z898">
        <v>0</v>
      </c>
      <c r="AA898">
        <v>0</v>
      </c>
      <c r="AB898">
        <v>0</v>
      </c>
      <c r="AC898">
        <v>0</v>
      </c>
      <c r="AD898">
        <v>0</v>
      </c>
      <c r="AE898">
        <v>0</v>
      </c>
      <c r="AF898">
        <v>0</v>
      </c>
      <c r="AG898">
        <v>0</v>
      </c>
      <c r="AH898" t="s">
        <v>18</v>
      </c>
    </row>
    <row r="899" spans="1:34" x14ac:dyDescent="0.2">
      <c r="A899">
        <v>1969</v>
      </c>
      <c r="B899" t="s">
        <v>18</v>
      </c>
      <c r="C899" t="s">
        <v>215</v>
      </c>
      <c r="D899">
        <v>8</v>
      </c>
      <c r="E899">
        <v>6</v>
      </c>
      <c r="W899">
        <v>0</v>
      </c>
      <c r="X899">
        <v>0.5892857142857143</v>
      </c>
      <c r="Y899">
        <v>9</v>
      </c>
      <c r="Z899">
        <v>0</v>
      </c>
      <c r="AA899">
        <v>0</v>
      </c>
      <c r="AB899">
        <v>0</v>
      </c>
      <c r="AC899">
        <v>0</v>
      </c>
      <c r="AD899">
        <v>0</v>
      </c>
      <c r="AE899">
        <v>0</v>
      </c>
      <c r="AF899">
        <v>0</v>
      </c>
      <c r="AG899">
        <v>0</v>
      </c>
      <c r="AH899" t="s">
        <v>18</v>
      </c>
    </row>
    <row r="900" spans="1:34" x14ac:dyDescent="0.2">
      <c r="A900">
        <v>1970</v>
      </c>
      <c r="B900" t="s">
        <v>18</v>
      </c>
      <c r="C900" t="s">
        <v>215</v>
      </c>
      <c r="D900">
        <v>5</v>
      </c>
      <c r="E900">
        <v>6</v>
      </c>
      <c r="F900">
        <v>3</v>
      </c>
      <c r="W900">
        <v>0</v>
      </c>
      <c r="X900">
        <v>0.56428571428571428</v>
      </c>
      <c r="Y900">
        <v>10</v>
      </c>
      <c r="Z900">
        <v>0</v>
      </c>
      <c r="AA900">
        <v>0</v>
      </c>
      <c r="AB900">
        <v>0</v>
      </c>
      <c r="AC900">
        <v>0</v>
      </c>
      <c r="AD900">
        <v>0</v>
      </c>
      <c r="AE900">
        <v>0</v>
      </c>
      <c r="AF900">
        <v>0</v>
      </c>
      <c r="AG900">
        <v>0</v>
      </c>
      <c r="AH900" t="s">
        <v>18</v>
      </c>
    </row>
    <row r="901" spans="1:34" x14ac:dyDescent="0.2">
      <c r="A901">
        <v>1971</v>
      </c>
      <c r="B901" t="s">
        <v>18</v>
      </c>
      <c r="C901" t="s">
        <v>215</v>
      </c>
      <c r="D901">
        <v>6</v>
      </c>
      <c r="E901">
        <v>8</v>
      </c>
      <c r="W901">
        <v>0</v>
      </c>
      <c r="X901">
        <v>0.54166666666666663</v>
      </c>
      <c r="Y901">
        <v>11</v>
      </c>
      <c r="Z901">
        <v>0</v>
      </c>
      <c r="AA901">
        <v>0</v>
      </c>
      <c r="AB901">
        <v>0</v>
      </c>
      <c r="AC901">
        <v>0</v>
      </c>
      <c r="AD901">
        <v>0</v>
      </c>
      <c r="AE901">
        <v>0</v>
      </c>
      <c r="AF901">
        <v>0</v>
      </c>
      <c r="AG901">
        <v>0</v>
      </c>
      <c r="AH901" t="s">
        <v>18</v>
      </c>
    </row>
    <row r="902" spans="1:34" x14ac:dyDescent="0.2">
      <c r="A902">
        <v>1972</v>
      </c>
      <c r="B902" t="s">
        <v>18</v>
      </c>
      <c r="C902" t="s">
        <v>215</v>
      </c>
      <c r="D902">
        <v>4</v>
      </c>
      <c r="E902">
        <v>9</v>
      </c>
      <c r="F902">
        <v>1</v>
      </c>
      <c r="W902">
        <v>0</v>
      </c>
      <c r="X902">
        <v>0.51020408163265307</v>
      </c>
      <c r="Y902">
        <v>14</v>
      </c>
      <c r="Z902">
        <v>0</v>
      </c>
      <c r="AA902">
        <v>0</v>
      </c>
      <c r="AB902">
        <v>0</v>
      </c>
      <c r="AC902">
        <v>0</v>
      </c>
      <c r="AD902">
        <v>0</v>
      </c>
      <c r="AE902">
        <v>0</v>
      </c>
      <c r="AF902">
        <v>0</v>
      </c>
      <c r="AG902">
        <v>0</v>
      </c>
      <c r="AH902" t="s">
        <v>18</v>
      </c>
    </row>
    <row r="903" spans="1:34" x14ac:dyDescent="0.2">
      <c r="A903">
        <v>1973</v>
      </c>
      <c r="B903" t="s">
        <v>18</v>
      </c>
      <c r="C903" t="s">
        <v>215</v>
      </c>
      <c r="D903">
        <v>2</v>
      </c>
      <c r="E903">
        <v>11</v>
      </c>
      <c r="F903">
        <v>1</v>
      </c>
      <c r="W903">
        <v>0</v>
      </c>
      <c r="X903">
        <v>0.46875</v>
      </c>
      <c r="Y903">
        <v>14</v>
      </c>
      <c r="Z903">
        <v>0</v>
      </c>
      <c r="AA903">
        <v>0</v>
      </c>
      <c r="AB903">
        <v>0</v>
      </c>
      <c r="AC903">
        <v>0</v>
      </c>
      <c r="AD903">
        <v>0</v>
      </c>
      <c r="AE903">
        <v>0</v>
      </c>
      <c r="AF903">
        <v>0</v>
      </c>
      <c r="AG903">
        <v>0</v>
      </c>
      <c r="AH903" t="s">
        <v>18</v>
      </c>
    </row>
    <row r="904" spans="1:34" x14ac:dyDescent="0.2">
      <c r="A904">
        <v>1974</v>
      </c>
      <c r="B904" t="s">
        <v>18</v>
      </c>
      <c r="C904" t="s">
        <v>215</v>
      </c>
      <c r="D904">
        <v>5</v>
      </c>
      <c r="E904">
        <v>9</v>
      </c>
      <c r="S904">
        <v>1</v>
      </c>
      <c r="W904">
        <v>0</v>
      </c>
      <c r="X904">
        <v>0.45634920634920634</v>
      </c>
      <c r="Y904">
        <v>15</v>
      </c>
      <c r="Z904">
        <v>0</v>
      </c>
      <c r="AA904">
        <v>0</v>
      </c>
      <c r="AB904">
        <v>0</v>
      </c>
      <c r="AC904">
        <v>0</v>
      </c>
      <c r="AD904">
        <v>0</v>
      </c>
      <c r="AE904">
        <v>0</v>
      </c>
      <c r="AF904">
        <v>0</v>
      </c>
      <c r="AG904">
        <v>0</v>
      </c>
      <c r="AH904" t="s">
        <v>18</v>
      </c>
    </row>
    <row r="905" spans="1:34" x14ac:dyDescent="0.2">
      <c r="A905">
        <v>1975</v>
      </c>
      <c r="B905" t="s">
        <v>18</v>
      </c>
      <c r="C905" t="s">
        <v>215</v>
      </c>
      <c r="D905">
        <v>2</v>
      </c>
      <c r="E905">
        <v>12</v>
      </c>
      <c r="W905">
        <v>0</v>
      </c>
      <c r="X905">
        <v>0.42499999999999999</v>
      </c>
      <c r="Y905">
        <v>17</v>
      </c>
      <c r="Z905">
        <v>0</v>
      </c>
      <c r="AA905">
        <v>0</v>
      </c>
      <c r="AB905">
        <v>0</v>
      </c>
      <c r="AC905">
        <v>0</v>
      </c>
      <c r="AD905">
        <v>0</v>
      </c>
      <c r="AE905">
        <v>0</v>
      </c>
      <c r="AF905">
        <v>0</v>
      </c>
      <c r="AG905">
        <v>0</v>
      </c>
      <c r="AH905" t="s">
        <v>18</v>
      </c>
    </row>
    <row r="906" spans="1:34" x14ac:dyDescent="0.2">
      <c r="A906">
        <v>1976</v>
      </c>
      <c r="B906" t="s">
        <v>18</v>
      </c>
      <c r="C906" t="s">
        <v>215</v>
      </c>
      <c r="D906">
        <v>6</v>
      </c>
      <c r="E906">
        <v>8</v>
      </c>
      <c r="W906">
        <v>0</v>
      </c>
      <c r="X906">
        <v>0.42532467532467533</v>
      </c>
      <c r="Y906">
        <v>17</v>
      </c>
      <c r="Z906">
        <v>0</v>
      </c>
      <c r="AA906">
        <v>0</v>
      </c>
      <c r="AB906">
        <v>0</v>
      </c>
      <c r="AC906">
        <v>0</v>
      </c>
      <c r="AD906">
        <v>0</v>
      </c>
      <c r="AE906">
        <v>0</v>
      </c>
      <c r="AF906">
        <v>0</v>
      </c>
      <c r="AG906">
        <v>0</v>
      </c>
      <c r="AH906" t="s">
        <v>18</v>
      </c>
    </row>
    <row r="907" spans="1:34" x14ac:dyDescent="0.2">
      <c r="A907">
        <v>1977</v>
      </c>
      <c r="B907" t="s">
        <v>18</v>
      </c>
      <c r="C907" t="s">
        <v>215</v>
      </c>
      <c r="D907">
        <v>7</v>
      </c>
      <c r="E907">
        <v>7</v>
      </c>
      <c r="W907">
        <v>0</v>
      </c>
      <c r="X907">
        <v>0.43154761904761907</v>
      </c>
      <c r="Y907">
        <v>18</v>
      </c>
      <c r="Z907">
        <v>0</v>
      </c>
      <c r="AA907">
        <v>0</v>
      </c>
      <c r="AB907">
        <v>0</v>
      </c>
      <c r="AC907">
        <v>0</v>
      </c>
      <c r="AD907">
        <v>0</v>
      </c>
      <c r="AE907">
        <v>0</v>
      </c>
      <c r="AF907">
        <v>0</v>
      </c>
      <c r="AG907">
        <v>0</v>
      </c>
      <c r="AH907" t="s">
        <v>18</v>
      </c>
    </row>
    <row r="908" spans="1:34" x14ac:dyDescent="0.2">
      <c r="A908">
        <v>1978</v>
      </c>
      <c r="B908" t="s">
        <v>18</v>
      </c>
      <c r="C908" t="s">
        <v>215</v>
      </c>
      <c r="D908">
        <v>9</v>
      </c>
      <c r="E908">
        <v>7</v>
      </c>
      <c r="W908">
        <v>0</v>
      </c>
      <c r="X908">
        <v>0.44293478260869568</v>
      </c>
      <c r="Y908">
        <v>17</v>
      </c>
      <c r="Z908">
        <v>0</v>
      </c>
      <c r="AA908">
        <v>0</v>
      </c>
      <c r="AB908">
        <v>0</v>
      </c>
      <c r="AC908">
        <v>0</v>
      </c>
      <c r="AD908">
        <v>0</v>
      </c>
      <c r="AE908">
        <v>0</v>
      </c>
      <c r="AF908">
        <v>0</v>
      </c>
      <c r="AG908">
        <v>0</v>
      </c>
      <c r="AH908" t="s">
        <v>18</v>
      </c>
    </row>
    <row r="909" spans="1:34" x14ac:dyDescent="0.2">
      <c r="A909">
        <v>1979</v>
      </c>
      <c r="B909" t="s">
        <v>18</v>
      </c>
      <c r="C909" t="s">
        <v>215</v>
      </c>
      <c r="D909">
        <v>12</v>
      </c>
      <c r="E909">
        <v>4</v>
      </c>
      <c r="G909">
        <v>1</v>
      </c>
      <c r="H909">
        <v>1</v>
      </c>
      <c r="I909">
        <v>0</v>
      </c>
      <c r="J909">
        <v>1</v>
      </c>
      <c r="K909">
        <v>1</v>
      </c>
      <c r="O909">
        <v>2</v>
      </c>
      <c r="W909">
        <v>4</v>
      </c>
      <c r="X909">
        <v>0.46750000000000003</v>
      </c>
      <c r="Y909">
        <v>15</v>
      </c>
      <c r="Z909">
        <v>0</v>
      </c>
      <c r="AA909">
        <v>0</v>
      </c>
      <c r="AB909">
        <v>0</v>
      </c>
      <c r="AC909">
        <v>7.1428571428571425E-2</v>
      </c>
      <c r="AD909">
        <v>0</v>
      </c>
      <c r="AE909">
        <v>0</v>
      </c>
      <c r="AF909">
        <v>1</v>
      </c>
      <c r="AG909">
        <v>4</v>
      </c>
      <c r="AH909" t="s">
        <v>18</v>
      </c>
    </row>
    <row r="910" spans="1:34" x14ac:dyDescent="0.2">
      <c r="A910">
        <v>1980</v>
      </c>
      <c r="B910" t="s">
        <v>18</v>
      </c>
      <c r="C910" t="s">
        <v>215</v>
      </c>
      <c r="D910">
        <v>11</v>
      </c>
      <c r="E910">
        <v>5</v>
      </c>
      <c r="G910">
        <v>1</v>
      </c>
      <c r="H910">
        <v>1</v>
      </c>
      <c r="I910">
        <v>1</v>
      </c>
      <c r="J910">
        <v>1</v>
      </c>
      <c r="K910">
        <v>1</v>
      </c>
      <c r="L910">
        <v>1</v>
      </c>
      <c r="O910">
        <v>3</v>
      </c>
      <c r="W910">
        <v>8</v>
      </c>
      <c r="X910">
        <v>0.48379629629629628</v>
      </c>
      <c r="Y910">
        <v>12</v>
      </c>
      <c r="Z910">
        <v>0</v>
      </c>
      <c r="AA910">
        <v>0.5</v>
      </c>
      <c r="AB910">
        <v>3</v>
      </c>
      <c r="AC910">
        <v>0.13333333333333333</v>
      </c>
      <c r="AD910">
        <v>0</v>
      </c>
      <c r="AE910">
        <v>0</v>
      </c>
      <c r="AF910">
        <v>1.25</v>
      </c>
      <c r="AG910">
        <v>12</v>
      </c>
      <c r="AH910" t="s">
        <v>18</v>
      </c>
    </row>
    <row r="911" spans="1:34" x14ac:dyDescent="0.2">
      <c r="A911">
        <v>1981</v>
      </c>
      <c r="B911" t="s">
        <v>18</v>
      </c>
      <c r="C911" t="s">
        <v>215</v>
      </c>
      <c r="D911">
        <v>10</v>
      </c>
      <c r="E911">
        <v>6</v>
      </c>
      <c r="G911">
        <v>1</v>
      </c>
      <c r="H911">
        <v>1</v>
      </c>
      <c r="I911">
        <v>1</v>
      </c>
      <c r="J911">
        <v>1</v>
      </c>
      <c r="K911">
        <v>1</v>
      </c>
      <c r="L911">
        <v>1</v>
      </c>
      <c r="O911">
        <v>3</v>
      </c>
      <c r="W911">
        <v>8</v>
      </c>
      <c r="X911">
        <v>0.49353448275862066</v>
      </c>
      <c r="Y911">
        <v>11</v>
      </c>
      <c r="Z911">
        <v>0</v>
      </c>
      <c r="AA911">
        <v>0.66666666666666663</v>
      </c>
      <c r="AB911">
        <v>4</v>
      </c>
      <c r="AC911">
        <v>0.1875</v>
      </c>
      <c r="AD911">
        <v>0</v>
      </c>
      <c r="AE911">
        <v>0</v>
      </c>
      <c r="AF911">
        <v>1.3333333333333333</v>
      </c>
      <c r="AG911">
        <v>20</v>
      </c>
      <c r="AH911" t="s">
        <v>18</v>
      </c>
    </row>
    <row r="912" spans="1:34" x14ac:dyDescent="0.2">
      <c r="A912">
        <v>1982</v>
      </c>
      <c r="B912" t="s">
        <v>18</v>
      </c>
      <c r="C912" t="s">
        <v>215</v>
      </c>
      <c r="D912">
        <v>6</v>
      </c>
      <c r="E912">
        <v>3</v>
      </c>
      <c r="G912">
        <v>1</v>
      </c>
      <c r="I912">
        <v>1</v>
      </c>
      <c r="J912">
        <v>1</v>
      </c>
      <c r="K912">
        <v>1</v>
      </c>
      <c r="O912">
        <v>2</v>
      </c>
      <c r="Q912">
        <v>1</v>
      </c>
      <c r="W912">
        <v>4</v>
      </c>
      <c r="X912">
        <v>0.5</v>
      </c>
      <c r="Y912">
        <v>11</v>
      </c>
      <c r="Z912">
        <v>0</v>
      </c>
      <c r="AA912">
        <v>0.75</v>
      </c>
      <c r="AB912">
        <v>6</v>
      </c>
      <c r="AC912">
        <v>0.23529411764705882</v>
      </c>
      <c r="AD912">
        <v>1</v>
      </c>
      <c r="AE912">
        <v>0</v>
      </c>
      <c r="AF912">
        <v>1.4285714285714286</v>
      </c>
      <c r="AG912">
        <v>24</v>
      </c>
      <c r="AH912" t="s">
        <v>18</v>
      </c>
    </row>
    <row r="913" spans="1:34" x14ac:dyDescent="0.2">
      <c r="A913">
        <v>1983</v>
      </c>
      <c r="B913" t="s">
        <v>18</v>
      </c>
      <c r="C913" t="s">
        <v>215</v>
      </c>
      <c r="D913">
        <v>6</v>
      </c>
      <c r="E913">
        <v>10</v>
      </c>
      <c r="W913">
        <v>0</v>
      </c>
      <c r="X913">
        <v>0.49221789883268485</v>
      </c>
      <c r="Y913">
        <v>12</v>
      </c>
      <c r="Z913">
        <v>0</v>
      </c>
      <c r="AA913">
        <v>0.75</v>
      </c>
      <c r="AB913">
        <v>6</v>
      </c>
      <c r="AC913">
        <v>0.22222222222222221</v>
      </c>
      <c r="AD913">
        <v>1</v>
      </c>
      <c r="AE913">
        <v>0</v>
      </c>
      <c r="AF913">
        <v>1.4285714285714286</v>
      </c>
      <c r="AG913">
        <v>24</v>
      </c>
      <c r="AH913" t="s">
        <v>18</v>
      </c>
    </row>
    <row r="914" spans="1:34" x14ac:dyDescent="0.2">
      <c r="A914">
        <v>1984</v>
      </c>
      <c r="B914" t="s">
        <v>18</v>
      </c>
      <c r="C914" t="s">
        <v>215</v>
      </c>
      <c r="D914">
        <v>7</v>
      </c>
      <c r="E914">
        <v>9</v>
      </c>
      <c r="W914">
        <v>0</v>
      </c>
      <c r="X914">
        <v>0.48901098901098899</v>
      </c>
      <c r="Y914">
        <v>15</v>
      </c>
      <c r="Z914">
        <v>0</v>
      </c>
      <c r="AA914">
        <v>0.75</v>
      </c>
      <c r="AB914">
        <v>6</v>
      </c>
      <c r="AC914">
        <v>0.21052631578947367</v>
      </c>
      <c r="AD914">
        <v>1</v>
      </c>
      <c r="AE914">
        <v>0</v>
      </c>
      <c r="AF914">
        <v>1.4285714285714286</v>
      </c>
      <c r="AG914">
        <v>24</v>
      </c>
      <c r="AH914" t="s">
        <v>18</v>
      </c>
    </row>
    <row r="915" spans="1:34" x14ac:dyDescent="0.2">
      <c r="A915">
        <v>1985</v>
      </c>
      <c r="B915" t="s">
        <v>18</v>
      </c>
      <c r="C915" t="s">
        <v>215</v>
      </c>
      <c r="D915">
        <v>8</v>
      </c>
      <c r="E915">
        <v>8</v>
      </c>
      <c r="W915">
        <v>0</v>
      </c>
      <c r="X915">
        <v>0.48961937716262977</v>
      </c>
      <c r="Y915">
        <v>13</v>
      </c>
      <c r="Z915">
        <v>0</v>
      </c>
      <c r="AA915">
        <v>0.75</v>
      </c>
      <c r="AB915">
        <v>6</v>
      </c>
      <c r="AC915">
        <v>0.2</v>
      </c>
      <c r="AD915">
        <v>1</v>
      </c>
      <c r="AE915">
        <v>0</v>
      </c>
      <c r="AF915">
        <v>1.4285714285714286</v>
      </c>
      <c r="AG915">
        <v>24</v>
      </c>
      <c r="AH915" t="s">
        <v>18</v>
      </c>
    </row>
    <row r="916" spans="1:34" x14ac:dyDescent="0.2">
      <c r="A916">
        <v>1986</v>
      </c>
      <c r="B916" t="s">
        <v>18</v>
      </c>
      <c r="C916" t="s">
        <v>215</v>
      </c>
      <c r="D916">
        <v>4</v>
      </c>
      <c r="E916">
        <v>12</v>
      </c>
      <c r="T916">
        <v>1</v>
      </c>
      <c r="W916">
        <v>0</v>
      </c>
      <c r="X916">
        <v>0.47704918032786886</v>
      </c>
      <c r="Y916">
        <v>13</v>
      </c>
      <c r="Z916">
        <v>0</v>
      </c>
      <c r="AA916">
        <v>0.75</v>
      </c>
      <c r="AB916">
        <v>6</v>
      </c>
      <c r="AC916">
        <v>0.19047619047619047</v>
      </c>
      <c r="AD916">
        <v>0</v>
      </c>
      <c r="AE916">
        <v>0</v>
      </c>
      <c r="AF916">
        <v>1.4285714285714286</v>
      </c>
      <c r="AG916">
        <v>24</v>
      </c>
      <c r="AH916" t="s">
        <v>18</v>
      </c>
    </row>
    <row r="917" spans="1:34" x14ac:dyDescent="0.2">
      <c r="A917">
        <v>1987</v>
      </c>
      <c r="B917" t="s">
        <v>18</v>
      </c>
      <c r="C917" t="s">
        <v>215</v>
      </c>
      <c r="D917">
        <v>8</v>
      </c>
      <c r="E917">
        <v>7</v>
      </c>
      <c r="W917">
        <v>0</v>
      </c>
      <c r="X917">
        <v>0.47968749999999999</v>
      </c>
      <c r="Y917">
        <v>15</v>
      </c>
      <c r="Z917">
        <v>0</v>
      </c>
      <c r="AA917">
        <v>0.75</v>
      </c>
      <c r="AB917">
        <v>6</v>
      </c>
      <c r="AC917">
        <v>0.18181818181818182</v>
      </c>
      <c r="AD917">
        <v>0</v>
      </c>
      <c r="AE917">
        <v>0</v>
      </c>
      <c r="AF917">
        <v>1.4285714285714286</v>
      </c>
      <c r="AG917">
        <v>24</v>
      </c>
      <c r="AH917" t="s">
        <v>18</v>
      </c>
    </row>
    <row r="918" spans="1:34" x14ac:dyDescent="0.2">
      <c r="A918">
        <v>1988</v>
      </c>
      <c r="B918" t="s">
        <v>18</v>
      </c>
      <c r="C918" t="s">
        <v>215</v>
      </c>
      <c r="D918">
        <v>6</v>
      </c>
      <c r="E918">
        <v>10</v>
      </c>
      <c r="W918">
        <v>0</v>
      </c>
      <c r="X918">
        <v>0.47470238095238093</v>
      </c>
      <c r="Y918">
        <v>17</v>
      </c>
      <c r="Z918">
        <v>0</v>
      </c>
      <c r="AA918">
        <v>0.75</v>
      </c>
      <c r="AB918">
        <v>6</v>
      </c>
      <c r="AC918">
        <v>0.17391304347826086</v>
      </c>
      <c r="AD918">
        <v>0</v>
      </c>
      <c r="AE918">
        <v>0</v>
      </c>
      <c r="AF918">
        <v>1.4285714285714286</v>
      </c>
      <c r="AG918">
        <v>24</v>
      </c>
      <c r="AH918" t="s">
        <v>18</v>
      </c>
    </row>
    <row r="919" spans="1:34" x14ac:dyDescent="0.2">
      <c r="A919">
        <v>1989</v>
      </c>
      <c r="B919" t="s">
        <v>18</v>
      </c>
      <c r="C919" t="s">
        <v>215</v>
      </c>
      <c r="D919">
        <v>6</v>
      </c>
      <c r="E919">
        <v>10</v>
      </c>
      <c r="W919">
        <v>0</v>
      </c>
      <c r="X919">
        <v>0.47017045454545453</v>
      </c>
      <c r="Y919">
        <v>16</v>
      </c>
      <c r="Z919">
        <v>0</v>
      </c>
      <c r="AA919">
        <v>0.75</v>
      </c>
      <c r="AB919">
        <v>6</v>
      </c>
      <c r="AC919">
        <v>0.16666666666666666</v>
      </c>
      <c r="AD919">
        <v>0</v>
      </c>
      <c r="AE919">
        <v>0</v>
      </c>
      <c r="AF919">
        <v>1.4285714285714286</v>
      </c>
      <c r="AG919">
        <v>24</v>
      </c>
      <c r="AH919" t="s">
        <v>18</v>
      </c>
    </row>
    <row r="920" spans="1:34" x14ac:dyDescent="0.2">
      <c r="A920">
        <v>1990</v>
      </c>
      <c r="B920" t="s">
        <v>18</v>
      </c>
      <c r="C920" t="s">
        <v>215</v>
      </c>
      <c r="D920">
        <v>6</v>
      </c>
      <c r="E920">
        <v>10</v>
      </c>
      <c r="W920">
        <v>0</v>
      </c>
      <c r="X920">
        <v>0.46603260869565216</v>
      </c>
      <c r="Y920">
        <v>16</v>
      </c>
      <c r="Z920">
        <v>0</v>
      </c>
      <c r="AA920">
        <v>0.75</v>
      </c>
      <c r="AB920">
        <v>6</v>
      </c>
      <c r="AC920">
        <v>0.16</v>
      </c>
      <c r="AD920">
        <v>0</v>
      </c>
      <c r="AE920">
        <v>0</v>
      </c>
      <c r="AF920">
        <v>1.4285714285714286</v>
      </c>
      <c r="AG920">
        <v>24</v>
      </c>
      <c r="AH920" t="s">
        <v>18</v>
      </c>
    </row>
    <row r="921" spans="1:34" x14ac:dyDescent="0.2">
      <c r="A921">
        <v>1991</v>
      </c>
      <c r="B921" t="s">
        <v>18</v>
      </c>
      <c r="C921" t="s">
        <v>215</v>
      </c>
      <c r="D921">
        <v>4</v>
      </c>
      <c r="E921">
        <v>12</v>
      </c>
      <c r="W921">
        <v>0</v>
      </c>
      <c r="X921">
        <v>0.45703125</v>
      </c>
      <c r="Y921">
        <v>18</v>
      </c>
      <c r="Z921">
        <v>0</v>
      </c>
      <c r="AA921">
        <v>0.75</v>
      </c>
      <c r="AB921">
        <v>6</v>
      </c>
      <c r="AC921">
        <v>0.15384615384615385</v>
      </c>
      <c r="AD921">
        <v>0</v>
      </c>
      <c r="AE921">
        <v>0</v>
      </c>
      <c r="AF921">
        <v>1.4285714285714286</v>
      </c>
      <c r="AG921">
        <v>24</v>
      </c>
      <c r="AH921" t="s">
        <v>18</v>
      </c>
    </row>
    <row r="922" spans="1:34" x14ac:dyDescent="0.2">
      <c r="A922">
        <v>1992</v>
      </c>
      <c r="B922" t="s">
        <v>18</v>
      </c>
      <c r="C922" t="s">
        <v>215</v>
      </c>
      <c r="D922">
        <v>11</v>
      </c>
      <c r="E922">
        <v>5</v>
      </c>
      <c r="G922">
        <v>1</v>
      </c>
      <c r="H922">
        <v>1</v>
      </c>
      <c r="I922">
        <v>1</v>
      </c>
      <c r="J922">
        <v>1</v>
      </c>
      <c r="K922">
        <v>1</v>
      </c>
      <c r="O922">
        <v>2</v>
      </c>
      <c r="W922">
        <v>4</v>
      </c>
      <c r="X922">
        <v>0.46625</v>
      </c>
      <c r="Y922">
        <v>16</v>
      </c>
      <c r="Z922">
        <v>0</v>
      </c>
      <c r="AA922">
        <v>0.8</v>
      </c>
      <c r="AB922">
        <v>6</v>
      </c>
      <c r="AC922">
        <v>0.18518518518518517</v>
      </c>
      <c r="AD922">
        <v>0</v>
      </c>
      <c r="AE922">
        <v>0</v>
      </c>
      <c r="AF922">
        <v>1.3333333333333333</v>
      </c>
      <c r="AG922">
        <v>28</v>
      </c>
      <c r="AH922" t="s">
        <v>18</v>
      </c>
    </row>
    <row r="923" spans="1:34" x14ac:dyDescent="0.2">
      <c r="A923">
        <v>1993</v>
      </c>
      <c r="B923" t="s">
        <v>18</v>
      </c>
      <c r="C923" t="s">
        <v>215</v>
      </c>
      <c r="D923">
        <v>8</v>
      </c>
      <c r="E923">
        <v>8</v>
      </c>
      <c r="W923">
        <v>0</v>
      </c>
      <c r="X923">
        <v>0.46754807692307693</v>
      </c>
      <c r="Y923">
        <v>15</v>
      </c>
      <c r="Z923">
        <v>0</v>
      </c>
      <c r="AA923">
        <v>0.8</v>
      </c>
      <c r="AB923">
        <v>6</v>
      </c>
      <c r="AC923">
        <v>0.17857142857142858</v>
      </c>
      <c r="AD923">
        <v>0</v>
      </c>
      <c r="AE923">
        <v>0</v>
      </c>
      <c r="AF923">
        <v>1.3333333333333333</v>
      </c>
      <c r="AG923">
        <v>28</v>
      </c>
      <c r="AH923" t="s">
        <v>18</v>
      </c>
    </row>
    <row r="924" spans="1:34" x14ac:dyDescent="0.2">
      <c r="A924">
        <v>1994</v>
      </c>
      <c r="B924" t="s">
        <v>18</v>
      </c>
      <c r="C924" t="s">
        <v>215</v>
      </c>
      <c r="D924">
        <v>11</v>
      </c>
      <c r="E924">
        <v>5</v>
      </c>
      <c r="G924">
        <v>1</v>
      </c>
      <c r="H924">
        <v>1</v>
      </c>
      <c r="I924">
        <v>2</v>
      </c>
      <c r="J924">
        <v>1</v>
      </c>
      <c r="K924">
        <v>1</v>
      </c>
      <c r="L924">
        <v>1</v>
      </c>
      <c r="M924">
        <v>1</v>
      </c>
      <c r="O924">
        <v>4</v>
      </c>
      <c r="W924">
        <v>17</v>
      </c>
      <c r="X924">
        <v>0.47569444444444442</v>
      </c>
      <c r="Y924">
        <v>13</v>
      </c>
      <c r="Z924">
        <v>0</v>
      </c>
      <c r="AA924">
        <v>1</v>
      </c>
      <c r="AB924">
        <v>10</v>
      </c>
      <c r="AC924">
        <v>0.20689655172413793</v>
      </c>
      <c r="AD924">
        <v>1</v>
      </c>
      <c r="AE924">
        <v>0</v>
      </c>
      <c r="AF924">
        <v>1.4545454545454546</v>
      </c>
      <c r="AG924">
        <v>45</v>
      </c>
      <c r="AH924" t="s">
        <v>18</v>
      </c>
    </row>
    <row r="925" spans="1:34" x14ac:dyDescent="0.2">
      <c r="A925">
        <v>1995</v>
      </c>
      <c r="B925" t="s">
        <v>18</v>
      </c>
      <c r="C925" t="s">
        <v>215</v>
      </c>
      <c r="D925">
        <v>9</v>
      </c>
      <c r="E925">
        <v>7</v>
      </c>
      <c r="G925">
        <v>1</v>
      </c>
      <c r="I925">
        <v>0</v>
      </c>
      <c r="J925">
        <v>1</v>
      </c>
      <c r="O925">
        <v>1</v>
      </c>
      <c r="W925">
        <v>1</v>
      </c>
      <c r="X925">
        <v>0.47879464285714285</v>
      </c>
      <c r="Y925">
        <v>13</v>
      </c>
      <c r="Z925">
        <v>0</v>
      </c>
      <c r="AA925">
        <v>0.8571428571428571</v>
      </c>
      <c r="AB925">
        <v>6</v>
      </c>
      <c r="AC925">
        <v>0.23333333333333334</v>
      </c>
      <c r="AD925">
        <v>1</v>
      </c>
      <c r="AE925">
        <v>0</v>
      </c>
      <c r="AF925">
        <v>1.4166666666666667</v>
      </c>
      <c r="AG925">
        <v>46</v>
      </c>
      <c r="AH925" t="s">
        <v>18</v>
      </c>
    </row>
    <row r="926" spans="1:34" x14ac:dyDescent="0.2">
      <c r="A926">
        <v>1996</v>
      </c>
      <c r="B926" t="s">
        <v>18</v>
      </c>
      <c r="C926" t="s">
        <v>215</v>
      </c>
      <c r="D926">
        <v>8</v>
      </c>
      <c r="E926">
        <v>8</v>
      </c>
      <c r="W926">
        <v>0</v>
      </c>
      <c r="X926">
        <v>0.47952586206896552</v>
      </c>
      <c r="Y926">
        <v>16</v>
      </c>
      <c r="Z926">
        <v>0</v>
      </c>
      <c r="AA926">
        <v>0.8571428571428571</v>
      </c>
      <c r="AB926">
        <v>6</v>
      </c>
      <c r="AC926">
        <v>0.22580645161290322</v>
      </c>
      <c r="AD926">
        <v>1</v>
      </c>
      <c r="AE926">
        <v>0</v>
      </c>
      <c r="AF926">
        <v>1.4166666666666667</v>
      </c>
      <c r="AG926">
        <v>46</v>
      </c>
      <c r="AH926" t="s">
        <v>18</v>
      </c>
    </row>
    <row r="927" spans="1:34" x14ac:dyDescent="0.2">
      <c r="A927">
        <v>1997</v>
      </c>
      <c r="B927" t="s">
        <v>18</v>
      </c>
      <c r="C927" t="s">
        <v>215</v>
      </c>
      <c r="D927">
        <v>4</v>
      </c>
      <c r="E927">
        <v>12</v>
      </c>
      <c r="W927">
        <v>0</v>
      </c>
      <c r="X927">
        <v>0.47187499999999999</v>
      </c>
      <c r="Y927">
        <v>17</v>
      </c>
      <c r="Z927">
        <v>0</v>
      </c>
      <c r="AA927">
        <v>0.8571428571428571</v>
      </c>
      <c r="AB927">
        <v>6</v>
      </c>
      <c r="AC927">
        <v>0.21875</v>
      </c>
      <c r="AD927">
        <v>1</v>
      </c>
      <c r="AE927">
        <v>0</v>
      </c>
      <c r="AF927">
        <v>1.4166666666666667</v>
      </c>
      <c r="AG927">
        <v>46</v>
      </c>
      <c r="AH927" t="s">
        <v>18</v>
      </c>
    </row>
    <row r="928" spans="1:34" x14ac:dyDescent="0.2">
      <c r="A928">
        <v>1998</v>
      </c>
      <c r="B928" t="s">
        <v>18</v>
      </c>
      <c r="C928" t="s">
        <v>215</v>
      </c>
      <c r="D928">
        <v>5</v>
      </c>
      <c r="E928">
        <v>11</v>
      </c>
      <c r="W928">
        <v>0</v>
      </c>
      <c r="X928">
        <v>0.46673387096774194</v>
      </c>
      <c r="Y928">
        <v>17</v>
      </c>
      <c r="Z928">
        <v>0</v>
      </c>
      <c r="AA928">
        <v>0.8571428571428571</v>
      </c>
      <c r="AB928">
        <v>6</v>
      </c>
      <c r="AC928">
        <v>0.21212121212121213</v>
      </c>
      <c r="AD928">
        <v>1</v>
      </c>
      <c r="AE928">
        <v>0</v>
      </c>
      <c r="AF928">
        <v>1.4166666666666667</v>
      </c>
      <c r="AG928">
        <v>46</v>
      </c>
      <c r="AH928" t="s">
        <v>18</v>
      </c>
    </row>
    <row r="929" spans="1:34" x14ac:dyDescent="0.2">
      <c r="A929">
        <v>1999</v>
      </c>
      <c r="B929" t="s">
        <v>18</v>
      </c>
      <c r="C929" t="s">
        <v>215</v>
      </c>
      <c r="D929">
        <v>8</v>
      </c>
      <c r="E929">
        <v>8</v>
      </c>
      <c r="W929">
        <v>0</v>
      </c>
      <c r="X929">
        <v>0.4677734375</v>
      </c>
      <c r="Y929">
        <v>17</v>
      </c>
      <c r="Z929">
        <v>0</v>
      </c>
      <c r="AA929">
        <v>0.8571428571428571</v>
      </c>
      <c r="AB929">
        <v>6</v>
      </c>
      <c r="AC929">
        <v>0.20588235294117646</v>
      </c>
      <c r="AD929">
        <v>1</v>
      </c>
      <c r="AE929">
        <v>0</v>
      </c>
      <c r="AF929">
        <v>1.4166666666666667</v>
      </c>
      <c r="AG929">
        <v>46</v>
      </c>
      <c r="AH929" t="s">
        <v>18</v>
      </c>
    </row>
    <row r="930" spans="1:34" x14ac:dyDescent="0.2">
      <c r="A930">
        <v>2000</v>
      </c>
      <c r="B930" t="s">
        <v>18</v>
      </c>
      <c r="C930" t="s">
        <v>215</v>
      </c>
      <c r="D930">
        <v>1</v>
      </c>
      <c r="E930">
        <v>15</v>
      </c>
      <c r="W930">
        <v>0</v>
      </c>
      <c r="X930">
        <v>0.45549242424242425</v>
      </c>
      <c r="Y930">
        <v>24</v>
      </c>
      <c r="Z930">
        <v>0</v>
      </c>
      <c r="AA930">
        <v>0.8571428571428571</v>
      </c>
      <c r="AB930">
        <v>6</v>
      </c>
      <c r="AC930">
        <v>0.2</v>
      </c>
      <c r="AD930">
        <v>1</v>
      </c>
      <c r="AE930">
        <v>0</v>
      </c>
      <c r="AF930">
        <v>1.4166666666666667</v>
      </c>
      <c r="AG930">
        <v>46</v>
      </c>
      <c r="AH930" t="s">
        <v>18</v>
      </c>
    </row>
    <row r="931" spans="1:34" x14ac:dyDescent="0.2">
      <c r="A931">
        <v>2001</v>
      </c>
      <c r="B931" t="s">
        <v>18</v>
      </c>
      <c r="C931" t="s">
        <v>215</v>
      </c>
      <c r="D931">
        <v>5</v>
      </c>
      <c r="E931">
        <v>11</v>
      </c>
      <c r="W931">
        <v>0</v>
      </c>
      <c r="X931">
        <v>0.45128676470588236</v>
      </c>
      <c r="Y931">
        <v>24</v>
      </c>
      <c r="Z931">
        <v>0</v>
      </c>
      <c r="AA931">
        <v>0.8571428571428571</v>
      </c>
      <c r="AB931">
        <v>6</v>
      </c>
      <c r="AC931">
        <v>0.19444444444444445</v>
      </c>
      <c r="AD931">
        <v>0</v>
      </c>
      <c r="AE931">
        <v>0</v>
      </c>
      <c r="AF931">
        <v>1.4166666666666667</v>
      </c>
      <c r="AG931">
        <v>46</v>
      </c>
      <c r="AH931" t="s">
        <v>18</v>
      </c>
    </row>
    <row r="932" spans="1:34" x14ac:dyDescent="0.2">
      <c r="A932">
        <v>2002</v>
      </c>
      <c r="B932" t="s">
        <v>18</v>
      </c>
      <c r="C932" t="s">
        <v>215</v>
      </c>
      <c r="D932">
        <v>8</v>
      </c>
      <c r="E932">
        <v>8</v>
      </c>
      <c r="W932">
        <v>0</v>
      </c>
      <c r="X932">
        <v>0.45267857142857143</v>
      </c>
      <c r="Y932">
        <v>24</v>
      </c>
      <c r="Z932">
        <v>0</v>
      </c>
      <c r="AA932">
        <v>0.8571428571428571</v>
      </c>
      <c r="AB932">
        <v>6</v>
      </c>
      <c r="AC932">
        <v>0.1891891891891892</v>
      </c>
      <c r="AD932">
        <v>0</v>
      </c>
      <c r="AE932">
        <v>0</v>
      </c>
      <c r="AF932">
        <v>1.4166666666666667</v>
      </c>
      <c r="AG932">
        <v>46</v>
      </c>
      <c r="AH932" t="s">
        <v>18</v>
      </c>
    </row>
    <row r="933" spans="1:34" x14ac:dyDescent="0.2">
      <c r="A933">
        <v>2003</v>
      </c>
      <c r="B933" t="s">
        <v>18</v>
      </c>
      <c r="C933" t="s">
        <v>215</v>
      </c>
      <c r="D933">
        <v>4</v>
      </c>
      <c r="E933">
        <v>12</v>
      </c>
      <c r="W933">
        <v>0</v>
      </c>
      <c r="X933">
        <v>0.4470486111111111</v>
      </c>
      <c r="Y933">
        <v>24</v>
      </c>
      <c r="Z933">
        <v>0</v>
      </c>
      <c r="AA933">
        <v>0.8571428571428571</v>
      </c>
      <c r="AB933">
        <v>6</v>
      </c>
      <c r="AC933">
        <v>0.18421052631578946</v>
      </c>
      <c r="AD933">
        <v>0</v>
      </c>
      <c r="AE933">
        <v>0</v>
      </c>
      <c r="AF933">
        <v>1.4166666666666667</v>
      </c>
      <c r="AG933">
        <v>46</v>
      </c>
      <c r="AH933" t="s">
        <v>18</v>
      </c>
    </row>
    <row r="934" spans="1:34" x14ac:dyDescent="0.2">
      <c r="A934">
        <v>2004</v>
      </c>
      <c r="B934" t="s">
        <v>18</v>
      </c>
      <c r="C934" t="s">
        <v>215</v>
      </c>
      <c r="D934">
        <v>12</v>
      </c>
      <c r="E934">
        <v>4</v>
      </c>
      <c r="G934">
        <v>1</v>
      </c>
      <c r="H934">
        <v>1</v>
      </c>
      <c r="I934">
        <v>0</v>
      </c>
      <c r="J934">
        <v>1</v>
      </c>
      <c r="O934">
        <v>1</v>
      </c>
      <c r="U934">
        <v>1</v>
      </c>
      <c r="V934">
        <v>1</v>
      </c>
      <c r="W934">
        <v>2</v>
      </c>
      <c r="X934">
        <v>0.45523648648648651</v>
      </c>
      <c r="Y934">
        <v>24</v>
      </c>
      <c r="Z934">
        <v>0</v>
      </c>
      <c r="AA934">
        <v>0.75</v>
      </c>
      <c r="AB934">
        <v>6</v>
      </c>
      <c r="AC934">
        <v>0.20512820512820512</v>
      </c>
      <c r="AD934">
        <v>1</v>
      </c>
      <c r="AE934">
        <v>0</v>
      </c>
      <c r="AF934">
        <v>1.2857142857142858</v>
      </c>
      <c r="AG934">
        <v>48</v>
      </c>
      <c r="AH934" t="s">
        <v>18</v>
      </c>
    </row>
    <row r="935" spans="1:34" x14ac:dyDescent="0.2">
      <c r="A935">
        <v>2005</v>
      </c>
      <c r="B935" t="s">
        <v>18</v>
      </c>
      <c r="C935" t="s">
        <v>215</v>
      </c>
      <c r="D935">
        <v>9</v>
      </c>
      <c r="E935">
        <v>7</v>
      </c>
      <c r="T935">
        <v>1</v>
      </c>
      <c r="W935">
        <v>0</v>
      </c>
      <c r="X935">
        <v>0.45805921052631576</v>
      </c>
      <c r="Y935">
        <v>24</v>
      </c>
      <c r="Z935">
        <v>0</v>
      </c>
      <c r="AA935">
        <v>0.75</v>
      </c>
      <c r="AB935">
        <v>6</v>
      </c>
      <c r="AC935">
        <v>0.2</v>
      </c>
      <c r="AD935">
        <v>1</v>
      </c>
      <c r="AE935">
        <v>0</v>
      </c>
      <c r="AF935">
        <v>1.2857142857142858</v>
      </c>
      <c r="AG935">
        <v>48</v>
      </c>
      <c r="AH935" t="s">
        <v>18</v>
      </c>
    </row>
    <row r="936" spans="1:34" x14ac:dyDescent="0.2">
      <c r="A936">
        <v>2006</v>
      </c>
      <c r="B936" t="s">
        <v>18</v>
      </c>
      <c r="C936" t="s">
        <v>215</v>
      </c>
      <c r="D936">
        <v>14</v>
      </c>
      <c r="E936">
        <v>2</v>
      </c>
      <c r="G936">
        <v>1</v>
      </c>
      <c r="H936">
        <v>1</v>
      </c>
      <c r="I936">
        <v>0</v>
      </c>
      <c r="J936">
        <v>1</v>
      </c>
      <c r="K936">
        <v>1</v>
      </c>
      <c r="O936">
        <v>2</v>
      </c>
      <c r="P936">
        <v>1</v>
      </c>
      <c r="Q936">
        <v>1</v>
      </c>
      <c r="W936">
        <v>8</v>
      </c>
      <c r="X936">
        <v>0.46875</v>
      </c>
      <c r="Y936">
        <v>22</v>
      </c>
      <c r="Z936">
        <v>0</v>
      </c>
      <c r="AA936">
        <v>0.66666666666666663</v>
      </c>
      <c r="AB936">
        <v>4</v>
      </c>
      <c r="AC936">
        <v>0.21951219512195122</v>
      </c>
      <c r="AD936">
        <v>1</v>
      </c>
      <c r="AE936">
        <v>0</v>
      </c>
      <c r="AF936">
        <v>1.25</v>
      </c>
      <c r="AG936">
        <v>56</v>
      </c>
      <c r="AH936" t="s">
        <v>18</v>
      </c>
    </row>
    <row r="937" spans="1:34" x14ac:dyDescent="0.2">
      <c r="A937">
        <v>2007</v>
      </c>
      <c r="B937" t="s">
        <v>18</v>
      </c>
      <c r="C937" t="s">
        <v>215</v>
      </c>
      <c r="D937">
        <v>11</v>
      </c>
      <c r="E937">
        <v>5</v>
      </c>
      <c r="G937">
        <v>1</v>
      </c>
      <c r="H937">
        <v>1</v>
      </c>
      <c r="I937">
        <v>2</v>
      </c>
      <c r="J937">
        <v>1</v>
      </c>
      <c r="K937">
        <v>1</v>
      </c>
      <c r="L937">
        <v>1</v>
      </c>
      <c r="O937">
        <v>3</v>
      </c>
      <c r="W937">
        <v>8</v>
      </c>
      <c r="X937">
        <v>0.47421875000000002</v>
      </c>
      <c r="Y937">
        <v>22</v>
      </c>
      <c r="Z937">
        <v>0</v>
      </c>
      <c r="AA937">
        <v>0.8</v>
      </c>
      <c r="AB937">
        <v>6</v>
      </c>
      <c r="AC937">
        <v>0.23809523809523808</v>
      </c>
      <c r="AD937">
        <v>1</v>
      </c>
      <c r="AE937">
        <v>0</v>
      </c>
      <c r="AF937">
        <v>1.2777777777777777</v>
      </c>
      <c r="AG937">
        <v>64</v>
      </c>
      <c r="AH937" t="s">
        <v>18</v>
      </c>
    </row>
    <row r="938" spans="1:34" x14ac:dyDescent="0.2">
      <c r="A938">
        <v>2008</v>
      </c>
      <c r="B938" t="s">
        <v>18</v>
      </c>
      <c r="C938" t="s">
        <v>215</v>
      </c>
      <c r="D938">
        <v>8</v>
      </c>
      <c r="E938">
        <v>8</v>
      </c>
      <c r="G938">
        <v>1</v>
      </c>
      <c r="H938">
        <v>1</v>
      </c>
      <c r="I938">
        <v>1</v>
      </c>
      <c r="J938">
        <v>1</v>
      </c>
      <c r="K938">
        <v>1</v>
      </c>
      <c r="O938">
        <v>2</v>
      </c>
      <c r="W938">
        <v>4</v>
      </c>
      <c r="X938">
        <v>0.47484756097560976</v>
      </c>
      <c r="Y938">
        <v>23</v>
      </c>
      <c r="Z938">
        <v>0</v>
      </c>
      <c r="AA938">
        <v>0.81818181818181823</v>
      </c>
      <c r="AB938">
        <v>6</v>
      </c>
      <c r="AC938">
        <v>0.2558139534883721</v>
      </c>
      <c r="AD938">
        <v>3</v>
      </c>
      <c r="AE938">
        <v>0</v>
      </c>
      <c r="AF938">
        <v>1.25</v>
      </c>
      <c r="AG938">
        <v>68</v>
      </c>
      <c r="AH938" t="s">
        <v>18</v>
      </c>
    </row>
    <row r="939" spans="1:34" x14ac:dyDescent="0.2">
      <c r="A939">
        <v>2009</v>
      </c>
      <c r="B939" t="s">
        <v>18</v>
      </c>
      <c r="C939" t="s">
        <v>215</v>
      </c>
      <c r="D939">
        <v>13</v>
      </c>
      <c r="E939">
        <v>3</v>
      </c>
      <c r="G939">
        <v>1</v>
      </c>
      <c r="H939">
        <v>1</v>
      </c>
      <c r="I939">
        <v>0</v>
      </c>
      <c r="J939">
        <v>1</v>
      </c>
      <c r="K939">
        <v>1</v>
      </c>
      <c r="O939">
        <v>2</v>
      </c>
      <c r="W939">
        <v>4</v>
      </c>
      <c r="X939">
        <v>0.48288690476190477</v>
      </c>
      <c r="Y939">
        <v>20</v>
      </c>
      <c r="Z939">
        <v>0</v>
      </c>
      <c r="AA939">
        <v>0.75</v>
      </c>
      <c r="AB939">
        <v>6</v>
      </c>
      <c r="AC939">
        <v>0.27272727272727271</v>
      </c>
      <c r="AD939">
        <v>3</v>
      </c>
      <c r="AE939">
        <v>0</v>
      </c>
      <c r="AF939">
        <v>1.2272727272727273</v>
      </c>
      <c r="AG939">
        <v>72</v>
      </c>
      <c r="AH939" t="s">
        <v>18</v>
      </c>
    </row>
    <row r="940" spans="1:34" x14ac:dyDescent="0.2">
      <c r="A940">
        <v>2010</v>
      </c>
      <c r="B940" t="s">
        <v>18</v>
      </c>
      <c r="C940" t="s">
        <v>215</v>
      </c>
      <c r="D940">
        <v>9</v>
      </c>
      <c r="E940">
        <v>7</v>
      </c>
      <c r="W940">
        <v>0</v>
      </c>
      <c r="X940">
        <v>0.48473837209302323</v>
      </c>
      <c r="Y940">
        <v>20</v>
      </c>
      <c r="Z940">
        <v>0</v>
      </c>
      <c r="AA940">
        <v>0.75</v>
      </c>
      <c r="AB940">
        <v>6</v>
      </c>
      <c r="AC940">
        <v>0.26666666666666666</v>
      </c>
      <c r="AD940">
        <v>3</v>
      </c>
      <c r="AE940">
        <v>0</v>
      </c>
      <c r="AF940">
        <v>1.2272727272727273</v>
      </c>
      <c r="AG940">
        <v>72</v>
      </c>
      <c r="AH940" t="s">
        <v>18</v>
      </c>
    </row>
    <row r="941" spans="1:34" x14ac:dyDescent="0.2">
      <c r="A941">
        <v>2011</v>
      </c>
      <c r="B941" t="s">
        <v>18</v>
      </c>
      <c r="C941" t="s">
        <v>215</v>
      </c>
      <c r="D941">
        <v>8</v>
      </c>
      <c r="E941">
        <v>8</v>
      </c>
      <c r="W941">
        <v>0</v>
      </c>
      <c r="X941">
        <v>0.48508522727272729</v>
      </c>
      <c r="Y941">
        <v>20</v>
      </c>
      <c r="Z941">
        <v>0</v>
      </c>
      <c r="AA941">
        <v>0.75</v>
      </c>
      <c r="AB941">
        <v>6</v>
      </c>
      <c r="AC941">
        <v>0.2608695652173913</v>
      </c>
      <c r="AD941">
        <v>3</v>
      </c>
      <c r="AE941">
        <v>0</v>
      </c>
      <c r="AF941">
        <v>1.2272727272727273</v>
      </c>
      <c r="AG941">
        <v>72</v>
      </c>
      <c r="AH941" t="s">
        <v>18</v>
      </c>
    </row>
    <row r="942" spans="1:34" x14ac:dyDescent="0.2">
      <c r="A942">
        <v>2012</v>
      </c>
      <c r="B942" t="s">
        <v>18</v>
      </c>
      <c r="C942" t="s">
        <v>215</v>
      </c>
      <c r="D942">
        <v>7</v>
      </c>
      <c r="E942">
        <v>9</v>
      </c>
      <c r="W942">
        <v>0</v>
      </c>
      <c r="X942">
        <v>0.48402777777777778</v>
      </c>
      <c r="Y942">
        <v>20</v>
      </c>
      <c r="Z942">
        <v>0</v>
      </c>
      <c r="AA942">
        <v>0.75</v>
      </c>
      <c r="AB942">
        <v>6</v>
      </c>
      <c r="AC942">
        <v>0.25531914893617019</v>
      </c>
      <c r="AD942">
        <v>3</v>
      </c>
      <c r="AE942">
        <v>0</v>
      </c>
      <c r="AF942">
        <v>1.2272727272727273</v>
      </c>
      <c r="AG942">
        <v>72</v>
      </c>
      <c r="AH942" t="s">
        <v>18</v>
      </c>
    </row>
    <row r="943" spans="1:34" x14ac:dyDescent="0.2">
      <c r="A943">
        <v>2013</v>
      </c>
      <c r="B943" t="s">
        <v>18</v>
      </c>
      <c r="C943" t="s">
        <v>215</v>
      </c>
      <c r="D943">
        <v>9</v>
      </c>
      <c r="E943">
        <v>7</v>
      </c>
      <c r="G943">
        <v>1</v>
      </c>
      <c r="I943">
        <v>1</v>
      </c>
      <c r="J943">
        <v>1</v>
      </c>
      <c r="K943">
        <v>1</v>
      </c>
      <c r="O943">
        <v>2</v>
      </c>
      <c r="V943">
        <v>1</v>
      </c>
      <c r="W943">
        <v>3</v>
      </c>
      <c r="X943">
        <v>0.48573369565217389</v>
      </c>
      <c r="Y943">
        <v>19</v>
      </c>
      <c r="Z943">
        <v>0</v>
      </c>
      <c r="AA943">
        <v>0.76923076923076927</v>
      </c>
      <c r="AB943">
        <v>6</v>
      </c>
      <c r="AC943">
        <v>0.27083333333333331</v>
      </c>
      <c r="AD943">
        <v>3</v>
      </c>
      <c r="AE943">
        <v>0</v>
      </c>
      <c r="AF943">
        <v>1.2608695652173914</v>
      </c>
      <c r="AG943">
        <v>75</v>
      </c>
      <c r="AH943" t="s">
        <v>18</v>
      </c>
    </row>
    <row r="944" spans="1:34" x14ac:dyDescent="0.2">
      <c r="A944">
        <v>2014</v>
      </c>
      <c r="B944" t="s">
        <v>18</v>
      </c>
      <c r="C944" t="s">
        <v>215</v>
      </c>
      <c r="D944">
        <v>9</v>
      </c>
      <c r="E944">
        <v>7</v>
      </c>
      <c r="W944">
        <v>0</v>
      </c>
      <c r="X944">
        <v>0.48736702127659576</v>
      </c>
      <c r="Y944">
        <v>18</v>
      </c>
      <c r="Z944">
        <v>0</v>
      </c>
      <c r="AA944">
        <v>0.76923076923076927</v>
      </c>
      <c r="AB944">
        <v>6</v>
      </c>
      <c r="AC944">
        <v>0.26530612244897961</v>
      </c>
      <c r="AD944">
        <v>3</v>
      </c>
      <c r="AE944">
        <v>0</v>
      </c>
      <c r="AF944">
        <v>1.2608695652173914</v>
      </c>
      <c r="AG944">
        <v>75</v>
      </c>
      <c r="AH944" t="s">
        <v>18</v>
      </c>
    </row>
    <row r="945" spans="1:34" x14ac:dyDescent="0.2">
      <c r="A945">
        <v>2015</v>
      </c>
      <c r="B945" t="s">
        <v>18</v>
      </c>
      <c r="C945" t="s">
        <v>215</v>
      </c>
      <c r="D945">
        <v>4</v>
      </c>
      <c r="E945">
        <v>12</v>
      </c>
      <c r="W945">
        <v>0</v>
      </c>
      <c r="X945">
        <v>0.482421875</v>
      </c>
      <c r="Y945">
        <v>20</v>
      </c>
      <c r="Z945">
        <v>0</v>
      </c>
      <c r="AA945">
        <v>0.76923076923076927</v>
      </c>
      <c r="AB945">
        <v>6</v>
      </c>
      <c r="AC945">
        <v>0.26</v>
      </c>
      <c r="AD945">
        <v>3</v>
      </c>
      <c r="AE945">
        <v>0</v>
      </c>
      <c r="AF945">
        <v>1.2608695652173914</v>
      </c>
      <c r="AG945">
        <v>75</v>
      </c>
      <c r="AH945" t="s">
        <v>18</v>
      </c>
    </row>
    <row r="946" spans="1:34" x14ac:dyDescent="0.2">
      <c r="A946">
        <v>2016</v>
      </c>
      <c r="B946" t="s">
        <v>18</v>
      </c>
      <c r="C946" t="s">
        <v>215</v>
      </c>
      <c r="D946">
        <v>5</v>
      </c>
      <c r="E946">
        <v>11</v>
      </c>
      <c r="T946">
        <v>1</v>
      </c>
      <c r="W946">
        <v>0</v>
      </c>
      <c r="X946">
        <v>0.47895408163265307</v>
      </c>
      <c r="Y946">
        <v>20</v>
      </c>
      <c r="Z946">
        <v>0</v>
      </c>
      <c r="AA946">
        <v>0.76923076923076927</v>
      </c>
      <c r="AB946">
        <v>6</v>
      </c>
      <c r="AC946">
        <v>0.25490196078431371</v>
      </c>
      <c r="AD946">
        <v>3</v>
      </c>
      <c r="AE946">
        <v>0</v>
      </c>
      <c r="AF946">
        <v>1.2608695652173914</v>
      </c>
      <c r="AG946">
        <v>75</v>
      </c>
      <c r="AH946" t="s">
        <v>18</v>
      </c>
    </row>
    <row r="947" spans="1:34" x14ac:dyDescent="0.2">
      <c r="A947">
        <v>2017</v>
      </c>
      <c r="B947" t="s">
        <v>18</v>
      </c>
      <c r="C947" t="s">
        <v>215</v>
      </c>
      <c r="D947">
        <v>9</v>
      </c>
      <c r="E947">
        <v>7</v>
      </c>
      <c r="V947">
        <v>1</v>
      </c>
      <c r="W947">
        <v>0</v>
      </c>
      <c r="X947">
        <v>0.48062500000000002</v>
      </c>
      <c r="Y947">
        <v>19</v>
      </c>
      <c r="Z947">
        <v>0</v>
      </c>
      <c r="AA947">
        <v>0.76923076923076927</v>
      </c>
      <c r="AB947">
        <v>6</v>
      </c>
      <c r="AC947">
        <v>0.25</v>
      </c>
      <c r="AD947">
        <v>3</v>
      </c>
      <c r="AE947">
        <v>0</v>
      </c>
      <c r="AF947">
        <v>1.2608695652173914</v>
      </c>
      <c r="AG947">
        <v>75</v>
      </c>
      <c r="AH947" t="s">
        <v>18</v>
      </c>
    </row>
    <row r="948" spans="1:34" x14ac:dyDescent="0.2">
      <c r="A948">
        <v>2018</v>
      </c>
      <c r="B948" t="s">
        <v>18</v>
      </c>
      <c r="C948" t="s">
        <v>215</v>
      </c>
      <c r="D948">
        <v>12</v>
      </c>
      <c r="E948">
        <v>4</v>
      </c>
      <c r="G948">
        <v>1</v>
      </c>
      <c r="I948">
        <v>1</v>
      </c>
      <c r="J948">
        <v>1</v>
      </c>
      <c r="K948">
        <v>1</v>
      </c>
      <c r="O948">
        <v>2</v>
      </c>
      <c r="W948">
        <v>3</v>
      </c>
      <c r="X948">
        <v>0.48590686274509803</v>
      </c>
      <c r="Y948">
        <v>18</v>
      </c>
      <c r="Z948">
        <v>0</v>
      </c>
      <c r="AA948">
        <v>0.7857142857142857</v>
      </c>
      <c r="AB948">
        <v>6</v>
      </c>
      <c r="AC948">
        <v>0.26415094339622641</v>
      </c>
      <c r="AD948">
        <v>3</v>
      </c>
      <c r="AE948">
        <v>0</v>
      </c>
      <c r="AF948">
        <v>1.2916666666666667</v>
      </c>
      <c r="AG948">
        <v>78</v>
      </c>
      <c r="AH948" t="s">
        <v>18</v>
      </c>
    </row>
    <row r="949" spans="1:34" x14ac:dyDescent="0.2">
      <c r="A949">
        <v>2019</v>
      </c>
      <c r="B949" t="s">
        <v>18</v>
      </c>
      <c r="C949" t="s">
        <v>215</v>
      </c>
      <c r="D949">
        <v>5</v>
      </c>
      <c r="E949">
        <v>11</v>
      </c>
      <c r="W949">
        <v>0</v>
      </c>
      <c r="X949">
        <v>0.48257211538461536</v>
      </c>
      <c r="Y949">
        <v>18</v>
      </c>
      <c r="Z949">
        <v>0</v>
      </c>
      <c r="AA949">
        <v>0.7857142857142857</v>
      </c>
      <c r="AB949">
        <v>6</v>
      </c>
      <c r="AC949">
        <v>0.25925925925925924</v>
      </c>
      <c r="AD949">
        <v>3</v>
      </c>
      <c r="AE949">
        <v>0</v>
      </c>
      <c r="AF949">
        <v>1.2916666666666667</v>
      </c>
      <c r="AG949">
        <v>78</v>
      </c>
      <c r="AH949" t="s">
        <v>18</v>
      </c>
    </row>
    <row r="950" spans="1:34" x14ac:dyDescent="0.2">
      <c r="A950">
        <v>2020</v>
      </c>
      <c r="B950" t="s">
        <v>18</v>
      </c>
      <c r="C950" t="s">
        <v>215</v>
      </c>
      <c r="D950">
        <v>7</v>
      </c>
      <c r="E950">
        <v>9</v>
      </c>
      <c r="S950">
        <v>1</v>
      </c>
      <c r="W950">
        <v>0</v>
      </c>
      <c r="X950">
        <v>0.48172169811320753</v>
      </c>
      <c r="Y950">
        <v>18</v>
      </c>
      <c r="Z950">
        <v>0</v>
      </c>
      <c r="AA950">
        <v>0.7857142857142857</v>
      </c>
      <c r="AB950">
        <v>6</v>
      </c>
      <c r="AC950">
        <v>0.25454545454545452</v>
      </c>
      <c r="AD950">
        <v>3</v>
      </c>
      <c r="AE950">
        <v>0</v>
      </c>
      <c r="AF950">
        <v>1.2916666666666667</v>
      </c>
      <c r="AG950">
        <v>78</v>
      </c>
      <c r="AH950" t="s">
        <v>18</v>
      </c>
    </row>
    <row r="951" spans="1:34" x14ac:dyDescent="0.2">
      <c r="A951">
        <v>2021</v>
      </c>
      <c r="B951" t="s">
        <v>18</v>
      </c>
      <c r="C951" t="s">
        <v>215</v>
      </c>
      <c r="D951">
        <v>9</v>
      </c>
      <c r="E951">
        <v>8</v>
      </c>
      <c r="W951">
        <v>0</v>
      </c>
      <c r="X951">
        <v>0.48265895953757226</v>
      </c>
      <c r="Y951">
        <v>19</v>
      </c>
      <c r="Z951">
        <v>0</v>
      </c>
      <c r="AA951">
        <v>0.7857142857142857</v>
      </c>
      <c r="AB951">
        <v>6</v>
      </c>
      <c r="AC951">
        <v>0.25</v>
      </c>
      <c r="AD951">
        <v>3</v>
      </c>
      <c r="AE951">
        <v>0</v>
      </c>
      <c r="AF951">
        <v>1.2916666666666667</v>
      </c>
      <c r="AG951">
        <v>78</v>
      </c>
      <c r="AH951" t="s">
        <v>18</v>
      </c>
    </row>
    <row r="952" spans="1:34" x14ac:dyDescent="0.2">
      <c r="A952">
        <v>2022</v>
      </c>
      <c r="B952" t="s">
        <v>18</v>
      </c>
      <c r="C952" t="s">
        <v>215</v>
      </c>
      <c r="D952">
        <v>10</v>
      </c>
      <c r="E952">
        <v>7</v>
      </c>
      <c r="G952">
        <v>1</v>
      </c>
      <c r="I952">
        <v>0</v>
      </c>
      <c r="J952">
        <v>1</v>
      </c>
      <c r="O952">
        <v>1</v>
      </c>
      <c r="W952">
        <v>1</v>
      </c>
      <c r="X952">
        <v>0.48469387755102039</v>
      </c>
      <c r="Y952">
        <v>17</v>
      </c>
      <c r="Z952">
        <v>0</v>
      </c>
      <c r="AA952">
        <v>0.73333333333333328</v>
      </c>
      <c r="AB952">
        <v>4</v>
      </c>
      <c r="AC952">
        <v>0.26315789473684209</v>
      </c>
      <c r="AD952">
        <v>3</v>
      </c>
      <c r="AE952">
        <v>0</v>
      </c>
      <c r="AF952">
        <v>0.96875</v>
      </c>
      <c r="AG952">
        <v>79</v>
      </c>
      <c r="AH952" t="s">
        <v>18</v>
      </c>
    </row>
    <row r="953" spans="1:34" x14ac:dyDescent="0.2">
      <c r="A953">
        <v>2023</v>
      </c>
      <c r="B953" t="s">
        <v>18</v>
      </c>
      <c r="C953" t="s">
        <v>215</v>
      </c>
      <c r="D953">
        <v>5</v>
      </c>
      <c r="E953">
        <v>12</v>
      </c>
      <c r="W953">
        <v>0</v>
      </c>
      <c r="X953">
        <v>0.48109010011123471</v>
      </c>
      <c r="Y953">
        <v>18</v>
      </c>
      <c r="Z953">
        <v>0</v>
      </c>
      <c r="AA953">
        <v>0.73333333333333328</v>
      </c>
      <c r="AB953">
        <v>4</v>
      </c>
      <c r="AC953">
        <v>0.25862068965517243</v>
      </c>
      <c r="AD953">
        <v>3</v>
      </c>
      <c r="AE953">
        <v>0</v>
      </c>
      <c r="AF953">
        <v>0.7441860465116279</v>
      </c>
      <c r="AG953">
        <v>79</v>
      </c>
      <c r="AH953" t="s">
        <v>18</v>
      </c>
    </row>
    <row r="954" spans="1:34" x14ac:dyDescent="0.2">
      <c r="A954">
        <v>2024</v>
      </c>
      <c r="B954" t="s">
        <v>18</v>
      </c>
      <c r="C954" t="s">
        <v>215</v>
      </c>
      <c r="D954">
        <v>11</v>
      </c>
      <c r="E954">
        <v>6</v>
      </c>
      <c r="G954">
        <v>1</v>
      </c>
      <c r="I954">
        <v>0</v>
      </c>
      <c r="J954">
        <v>1</v>
      </c>
      <c r="O954">
        <v>1</v>
      </c>
      <c r="W954">
        <v>1</v>
      </c>
      <c r="X954">
        <v>0.48417030567685587</v>
      </c>
      <c r="Y954">
        <v>17</v>
      </c>
      <c r="Z954">
        <v>0</v>
      </c>
      <c r="AA954">
        <v>0.6875</v>
      </c>
      <c r="AB954">
        <v>4</v>
      </c>
      <c r="AC954">
        <v>0.2711864406779661</v>
      </c>
      <c r="AD954">
        <v>3</v>
      </c>
      <c r="AE954">
        <v>0</v>
      </c>
      <c r="AF954">
        <v>8.5769980506822607E-2</v>
      </c>
      <c r="AG954">
        <v>80</v>
      </c>
      <c r="AH954" t="s">
        <v>18</v>
      </c>
    </row>
    <row r="955" spans="1:34" x14ac:dyDescent="0.2">
      <c r="A955">
        <v>2025</v>
      </c>
      <c r="B955" t="s">
        <v>18</v>
      </c>
      <c r="C955" t="s">
        <v>215</v>
      </c>
      <c r="D955">
        <v>11</v>
      </c>
      <c r="E955">
        <v>6</v>
      </c>
      <c r="G955">
        <v>1</v>
      </c>
      <c r="I955">
        <v>0</v>
      </c>
      <c r="J955">
        <v>1</v>
      </c>
      <c r="O955">
        <v>1</v>
      </c>
      <c r="W955">
        <v>1</v>
      </c>
      <c r="X955">
        <v>0.48713826366559487</v>
      </c>
      <c r="Y955">
        <v>17</v>
      </c>
      <c r="Z955">
        <v>0</v>
      </c>
      <c r="AA955">
        <v>0.6470588235294118</v>
      </c>
      <c r="AB955">
        <v>4</v>
      </c>
      <c r="AC955">
        <v>0.28333333333333333</v>
      </c>
      <c r="AD955">
        <v>3</v>
      </c>
      <c r="AE955">
        <v>0</v>
      </c>
      <c r="AF955">
        <v>8.6538461538461536E-2</v>
      </c>
      <c r="AG955">
        <v>81</v>
      </c>
      <c r="AH955" t="s">
        <v>18</v>
      </c>
    </row>
    <row r="956" spans="1:34" x14ac:dyDescent="0.2">
      <c r="A956">
        <v>1966</v>
      </c>
      <c r="B956" t="s">
        <v>17</v>
      </c>
      <c r="C956" t="s">
        <v>209</v>
      </c>
      <c r="D956">
        <v>8</v>
      </c>
      <c r="E956">
        <v>6</v>
      </c>
      <c r="W956">
        <v>0</v>
      </c>
      <c r="X956">
        <v>0.5714285714285714</v>
      </c>
      <c r="Y956">
        <v>11</v>
      </c>
      <c r="Z956">
        <v>0</v>
      </c>
      <c r="AA956">
        <v>0</v>
      </c>
      <c r="AB956">
        <v>0</v>
      </c>
      <c r="AC956">
        <v>0</v>
      </c>
      <c r="AD956">
        <v>0</v>
      </c>
      <c r="AE956">
        <v>0</v>
      </c>
      <c r="AF956">
        <v>0</v>
      </c>
      <c r="AG956">
        <v>0</v>
      </c>
      <c r="AH956" t="s">
        <v>17</v>
      </c>
    </row>
    <row r="957" spans="1:34" x14ac:dyDescent="0.2">
      <c r="A957">
        <v>1967</v>
      </c>
      <c r="B957" t="s">
        <v>17</v>
      </c>
      <c r="C957" t="s">
        <v>209</v>
      </c>
      <c r="D957">
        <v>11</v>
      </c>
      <c r="E957">
        <v>1</v>
      </c>
      <c r="F957">
        <v>2</v>
      </c>
      <c r="G957">
        <v>1</v>
      </c>
      <c r="H957">
        <v>1</v>
      </c>
      <c r="I957">
        <v>0</v>
      </c>
      <c r="J957">
        <v>1</v>
      </c>
      <c r="K957">
        <v>1</v>
      </c>
      <c r="L957">
        <v>1</v>
      </c>
      <c r="O957">
        <v>3</v>
      </c>
      <c r="R957">
        <v>1</v>
      </c>
      <c r="U957">
        <v>1</v>
      </c>
      <c r="W957">
        <v>9</v>
      </c>
      <c r="X957">
        <v>0.7142857142857143</v>
      </c>
      <c r="Y957">
        <v>5</v>
      </c>
      <c r="Z957">
        <v>0</v>
      </c>
      <c r="AA957">
        <v>0.6</v>
      </c>
      <c r="AB957">
        <v>4</v>
      </c>
      <c r="AC957">
        <v>0.5</v>
      </c>
      <c r="AD957">
        <v>15</v>
      </c>
      <c r="AE957">
        <v>0</v>
      </c>
      <c r="AF957">
        <v>0.27272727272727271</v>
      </c>
      <c r="AG957">
        <v>9</v>
      </c>
      <c r="AH957" t="s">
        <v>17</v>
      </c>
    </row>
    <row r="958" spans="1:34" x14ac:dyDescent="0.2">
      <c r="A958">
        <v>1968</v>
      </c>
      <c r="B958" t="s">
        <v>17</v>
      </c>
      <c r="C958" t="s">
        <v>209</v>
      </c>
      <c r="D958">
        <v>10</v>
      </c>
      <c r="E958">
        <v>3</v>
      </c>
      <c r="F958">
        <v>1</v>
      </c>
      <c r="R958">
        <v>1</v>
      </c>
      <c r="W958">
        <v>1</v>
      </c>
      <c r="X958">
        <v>0.72619047619047616</v>
      </c>
      <c r="Y958">
        <v>5</v>
      </c>
      <c r="Z958">
        <v>0</v>
      </c>
      <c r="AA958">
        <v>0.42857142857142855</v>
      </c>
      <c r="AB958">
        <v>0</v>
      </c>
      <c r="AC958">
        <v>0.33333333333333331</v>
      </c>
      <c r="AD958">
        <v>3</v>
      </c>
      <c r="AE958">
        <v>0</v>
      </c>
      <c r="AF958">
        <v>0.2</v>
      </c>
      <c r="AG958">
        <v>10</v>
      </c>
      <c r="AH958" t="s">
        <v>17</v>
      </c>
    </row>
    <row r="959" spans="1:34" x14ac:dyDescent="0.2">
      <c r="A959">
        <v>1969</v>
      </c>
      <c r="B959" t="s">
        <v>17</v>
      </c>
      <c r="C959" t="s">
        <v>209</v>
      </c>
      <c r="D959">
        <v>11</v>
      </c>
      <c r="E959">
        <v>3</v>
      </c>
      <c r="G959">
        <v>1</v>
      </c>
      <c r="H959">
        <v>1</v>
      </c>
      <c r="I959">
        <v>0</v>
      </c>
      <c r="J959">
        <v>1</v>
      </c>
      <c r="K959">
        <v>1</v>
      </c>
      <c r="L959">
        <v>1</v>
      </c>
      <c r="O959">
        <v>2</v>
      </c>
      <c r="P959">
        <v>1</v>
      </c>
      <c r="W959">
        <v>11</v>
      </c>
      <c r="X959">
        <v>0.7410714285714286</v>
      </c>
      <c r="Y959">
        <v>5</v>
      </c>
      <c r="Z959">
        <v>0</v>
      </c>
      <c r="AA959">
        <v>0.6</v>
      </c>
      <c r="AB959">
        <v>4</v>
      </c>
      <c r="AC959">
        <v>0.5</v>
      </c>
      <c r="AD959">
        <v>15</v>
      </c>
      <c r="AE959">
        <v>0</v>
      </c>
      <c r="AF959">
        <v>0.3</v>
      </c>
      <c r="AG959">
        <v>21</v>
      </c>
      <c r="AH959" t="s">
        <v>17</v>
      </c>
    </row>
    <row r="960" spans="1:34" x14ac:dyDescent="0.2">
      <c r="A960">
        <v>1970</v>
      </c>
      <c r="B960" t="s">
        <v>17</v>
      </c>
      <c r="C960" t="s">
        <v>209</v>
      </c>
      <c r="D960">
        <v>9</v>
      </c>
      <c r="E960">
        <v>4</v>
      </c>
      <c r="F960">
        <v>1</v>
      </c>
      <c r="W960">
        <v>0</v>
      </c>
      <c r="X960">
        <v>0.72857142857142854</v>
      </c>
      <c r="Y960">
        <v>5</v>
      </c>
      <c r="Z960">
        <v>0</v>
      </c>
      <c r="AA960">
        <v>0.5</v>
      </c>
      <c r="AB960">
        <v>3</v>
      </c>
      <c r="AC960">
        <v>0.4</v>
      </c>
      <c r="AD960">
        <v>10</v>
      </c>
      <c r="AE960">
        <v>0</v>
      </c>
      <c r="AF960">
        <v>0.24</v>
      </c>
      <c r="AG960">
        <v>21</v>
      </c>
      <c r="AH960" t="s">
        <v>17</v>
      </c>
    </row>
    <row r="961" spans="1:34" x14ac:dyDescent="0.2">
      <c r="A961">
        <v>1971</v>
      </c>
      <c r="B961" t="s">
        <v>17</v>
      </c>
      <c r="C961" t="s">
        <v>209</v>
      </c>
      <c r="D961">
        <v>8</v>
      </c>
      <c r="E961">
        <v>5</v>
      </c>
      <c r="F961">
        <v>1</v>
      </c>
      <c r="T961">
        <v>1</v>
      </c>
      <c r="W961">
        <v>0</v>
      </c>
      <c r="X961">
        <v>0.70833333333333337</v>
      </c>
      <c r="Y961">
        <v>5</v>
      </c>
      <c r="Z961">
        <v>0</v>
      </c>
      <c r="AA961">
        <v>0.42857142857142855</v>
      </c>
      <c r="AB961">
        <v>0</v>
      </c>
      <c r="AC961">
        <v>0.33333333333333331</v>
      </c>
      <c r="AD961">
        <v>3</v>
      </c>
      <c r="AE961">
        <v>0</v>
      </c>
      <c r="AF961">
        <v>0.19354838709677419</v>
      </c>
      <c r="AG961">
        <v>21</v>
      </c>
      <c r="AH961" t="s">
        <v>17</v>
      </c>
    </row>
    <row r="962" spans="1:34" x14ac:dyDescent="0.2">
      <c r="A962">
        <v>1972</v>
      </c>
      <c r="B962" t="s">
        <v>17</v>
      </c>
      <c r="C962" t="s">
        <v>209</v>
      </c>
      <c r="D962">
        <v>6</v>
      </c>
      <c r="E962">
        <v>7</v>
      </c>
      <c r="F962">
        <v>1</v>
      </c>
      <c r="W962">
        <v>0</v>
      </c>
      <c r="X962">
        <v>0.67346938775510201</v>
      </c>
      <c r="Y962">
        <v>5</v>
      </c>
      <c r="Z962">
        <v>0</v>
      </c>
      <c r="AA962">
        <v>0.375</v>
      </c>
      <c r="AB962">
        <v>0</v>
      </c>
      <c r="AC962">
        <v>0.2857142857142857</v>
      </c>
      <c r="AD962">
        <v>3</v>
      </c>
      <c r="AE962">
        <v>0</v>
      </c>
      <c r="AF962">
        <v>0.15384615384615385</v>
      </c>
      <c r="AG962">
        <v>21</v>
      </c>
      <c r="AH962" t="s">
        <v>17</v>
      </c>
    </row>
    <row r="963" spans="1:34" x14ac:dyDescent="0.2">
      <c r="A963">
        <v>1973</v>
      </c>
      <c r="B963" t="s">
        <v>17</v>
      </c>
      <c r="C963" t="s">
        <v>209</v>
      </c>
      <c r="D963">
        <v>12</v>
      </c>
      <c r="E963">
        <v>2</v>
      </c>
      <c r="G963">
        <v>1</v>
      </c>
      <c r="H963">
        <v>1</v>
      </c>
      <c r="I963">
        <v>0</v>
      </c>
      <c r="J963">
        <v>1</v>
      </c>
      <c r="K963">
        <v>1</v>
      </c>
      <c r="O963">
        <v>2</v>
      </c>
      <c r="U963">
        <v>1</v>
      </c>
      <c r="W963">
        <v>4</v>
      </c>
      <c r="X963">
        <v>0.6964285714285714</v>
      </c>
      <c r="Y963">
        <v>3</v>
      </c>
      <c r="Z963">
        <v>0</v>
      </c>
      <c r="AA963">
        <v>0.47368421052631576</v>
      </c>
      <c r="AB963">
        <v>0</v>
      </c>
      <c r="AC963">
        <v>0.375</v>
      </c>
      <c r="AD963">
        <v>7</v>
      </c>
      <c r="AE963">
        <v>0</v>
      </c>
      <c r="AF963">
        <v>0.18604651162790697</v>
      </c>
      <c r="AG963">
        <v>25</v>
      </c>
      <c r="AH963" t="s">
        <v>17</v>
      </c>
    </row>
    <row r="964" spans="1:34" x14ac:dyDescent="0.2">
      <c r="A964">
        <v>1974</v>
      </c>
      <c r="B964" t="s">
        <v>17</v>
      </c>
      <c r="C964" t="s">
        <v>209</v>
      </c>
      <c r="D964">
        <v>10</v>
      </c>
      <c r="E964">
        <v>4</v>
      </c>
      <c r="G964">
        <v>1</v>
      </c>
      <c r="H964">
        <v>1</v>
      </c>
      <c r="I964">
        <v>1</v>
      </c>
      <c r="J964">
        <v>1</v>
      </c>
      <c r="K964">
        <v>1</v>
      </c>
      <c r="L964">
        <v>1</v>
      </c>
      <c r="O964">
        <v>3</v>
      </c>
      <c r="W964">
        <v>8</v>
      </c>
      <c r="X964">
        <v>0.69841269841269837</v>
      </c>
      <c r="Y964">
        <v>3</v>
      </c>
      <c r="Z964">
        <v>0</v>
      </c>
      <c r="AA964">
        <v>0.59090909090909094</v>
      </c>
      <c r="AB964">
        <v>3</v>
      </c>
      <c r="AC964">
        <v>0.44444444444444442</v>
      </c>
      <c r="AD964">
        <v>10</v>
      </c>
      <c r="AE964">
        <v>0</v>
      </c>
      <c r="AF964">
        <v>0.24</v>
      </c>
      <c r="AG964">
        <v>33</v>
      </c>
      <c r="AH964" t="s">
        <v>17</v>
      </c>
    </row>
    <row r="965" spans="1:34" x14ac:dyDescent="0.2">
      <c r="A965">
        <v>1975</v>
      </c>
      <c r="B965" t="s">
        <v>17</v>
      </c>
      <c r="C965" t="s">
        <v>209</v>
      </c>
      <c r="D965">
        <v>12</v>
      </c>
      <c r="E965">
        <v>2</v>
      </c>
      <c r="G965">
        <v>1</v>
      </c>
      <c r="H965">
        <v>1</v>
      </c>
      <c r="I965">
        <v>1</v>
      </c>
      <c r="J965">
        <v>1</v>
      </c>
      <c r="K965">
        <v>1</v>
      </c>
      <c r="L965">
        <v>1</v>
      </c>
      <c r="O965">
        <v>3</v>
      </c>
      <c r="R965">
        <v>1</v>
      </c>
      <c r="W965">
        <v>9</v>
      </c>
      <c r="X965">
        <v>0.7142857142857143</v>
      </c>
      <c r="Y965">
        <v>3</v>
      </c>
      <c r="Z965">
        <v>0</v>
      </c>
      <c r="AA965">
        <v>0.68</v>
      </c>
      <c r="AB965">
        <v>4</v>
      </c>
      <c r="AC965">
        <v>0.5</v>
      </c>
      <c r="AD965">
        <v>15</v>
      </c>
      <c r="AE965">
        <v>0</v>
      </c>
      <c r="AF965">
        <v>0.29090909090909089</v>
      </c>
      <c r="AG965">
        <v>42</v>
      </c>
      <c r="AH965" t="s">
        <v>17</v>
      </c>
    </row>
    <row r="966" spans="1:34" x14ac:dyDescent="0.2">
      <c r="A966">
        <v>1976</v>
      </c>
      <c r="B966" t="s">
        <v>17</v>
      </c>
      <c r="C966" t="s">
        <v>209</v>
      </c>
      <c r="D966">
        <v>10</v>
      </c>
      <c r="E966">
        <v>3</v>
      </c>
      <c r="F966">
        <v>1</v>
      </c>
      <c r="G966">
        <v>1</v>
      </c>
      <c r="H966">
        <v>1</v>
      </c>
      <c r="I966">
        <v>1</v>
      </c>
      <c r="J966">
        <v>1</v>
      </c>
      <c r="K966">
        <v>1</v>
      </c>
      <c r="L966">
        <v>1</v>
      </c>
      <c r="O966">
        <v>3</v>
      </c>
      <c r="W966">
        <v>8</v>
      </c>
      <c r="X966">
        <v>0.71753246753246758</v>
      </c>
      <c r="Y966">
        <v>3</v>
      </c>
      <c r="Z966">
        <v>0</v>
      </c>
      <c r="AA966">
        <v>0.72413793103448276</v>
      </c>
      <c r="AB966">
        <v>4</v>
      </c>
      <c r="AC966">
        <v>0.54545454545454541</v>
      </c>
      <c r="AD966">
        <v>15</v>
      </c>
      <c r="AE966">
        <v>0</v>
      </c>
      <c r="AF966">
        <v>0.32258064516129031</v>
      </c>
      <c r="AG966">
        <v>50</v>
      </c>
      <c r="AH966" t="s">
        <v>17</v>
      </c>
    </row>
    <row r="967" spans="1:34" x14ac:dyDescent="0.2">
      <c r="A967">
        <v>1977</v>
      </c>
      <c r="B967" t="s">
        <v>17</v>
      </c>
      <c r="C967" t="s">
        <v>209</v>
      </c>
      <c r="D967">
        <v>10</v>
      </c>
      <c r="E967">
        <v>4</v>
      </c>
      <c r="G967">
        <v>1</v>
      </c>
      <c r="H967">
        <v>1</v>
      </c>
      <c r="I967">
        <v>0</v>
      </c>
      <c r="J967">
        <v>1</v>
      </c>
      <c r="K967">
        <v>1</v>
      </c>
      <c r="O967">
        <v>2</v>
      </c>
      <c r="W967">
        <v>4</v>
      </c>
      <c r="X967">
        <v>0.71726190476190477</v>
      </c>
      <c r="Y967">
        <v>3</v>
      </c>
      <c r="Z967">
        <v>0</v>
      </c>
      <c r="AA967">
        <v>0.75</v>
      </c>
      <c r="AB967">
        <v>6</v>
      </c>
      <c r="AC967">
        <v>0.58333333333333337</v>
      </c>
      <c r="AD967">
        <v>17.5</v>
      </c>
      <c r="AE967">
        <v>0</v>
      </c>
      <c r="AF967">
        <v>0.3235294117647059</v>
      </c>
      <c r="AG967">
        <v>54</v>
      </c>
      <c r="AH967" t="s">
        <v>17</v>
      </c>
    </row>
    <row r="968" spans="1:34" x14ac:dyDescent="0.2">
      <c r="A968">
        <v>1978</v>
      </c>
      <c r="B968" t="s">
        <v>17</v>
      </c>
      <c r="C968" t="s">
        <v>209</v>
      </c>
      <c r="D968">
        <v>12</v>
      </c>
      <c r="E968">
        <v>4</v>
      </c>
      <c r="G968">
        <v>1</v>
      </c>
      <c r="H968">
        <v>1</v>
      </c>
      <c r="I968">
        <v>1</v>
      </c>
      <c r="J968">
        <v>1</v>
      </c>
      <c r="K968">
        <v>1</v>
      </c>
      <c r="L968">
        <v>1</v>
      </c>
      <c r="O968">
        <v>3</v>
      </c>
      <c r="W968">
        <v>8</v>
      </c>
      <c r="X968">
        <v>0.72010869565217395</v>
      </c>
      <c r="Y968">
        <v>3</v>
      </c>
      <c r="Z968">
        <v>0</v>
      </c>
      <c r="AA968">
        <v>0.8</v>
      </c>
      <c r="AB968">
        <v>6</v>
      </c>
      <c r="AC968">
        <v>0.61538461538461542</v>
      </c>
      <c r="AD968">
        <v>20</v>
      </c>
      <c r="AE968">
        <v>0</v>
      </c>
      <c r="AF968">
        <v>0.34666666666666668</v>
      </c>
      <c r="AG968">
        <v>62</v>
      </c>
      <c r="AH968" t="s">
        <v>17</v>
      </c>
    </row>
    <row r="969" spans="1:34" x14ac:dyDescent="0.2">
      <c r="A969">
        <v>1979</v>
      </c>
      <c r="B969" t="s">
        <v>17</v>
      </c>
      <c r="C969" t="s">
        <v>209</v>
      </c>
      <c r="D969">
        <v>9</v>
      </c>
      <c r="E969">
        <v>7</v>
      </c>
      <c r="G969">
        <v>1</v>
      </c>
      <c r="H969">
        <v>1</v>
      </c>
      <c r="I969">
        <v>2</v>
      </c>
      <c r="J969">
        <v>1</v>
      </c>
      <c r="K969">
        <v>1</v>
      </c>
      <c r="L969">
        <v>1</v>
      </c>
      <c r="M969">
        <v>1</v>
      </c>
      <c r="O969">
        <v>4</v>
      </c>
      <c r="W969">
        <v>17</v>
      </c>
      <c r="X969">
        <v>0.70750000000000002</v>
      </c>
      <c r="Y969">
        <v>3</v>
      </c>
      <c r="Z969">
        <v>0</v>
      </c>
      <c r="AA969">
        <v>0.86842105263157898</v>
      </c>
      <c r="AB969">
        <v>6</v>
      </c>
      <c r="AC969">
        <v>0.6428571428571429</v>
      </c>
      <c r="AD969">
        <v>20</v>
      </c>
      <c r="AE969">
        <v>0</v>
      </c>
      <c r="AF969">
        <v>0.37209302325581395</v>
      </c>
      <c r="AG969">
        <v>79</v>
      </c>
      <c r="AH969" t="s">
        <v>17</v>
      </c>
    </row>
    <row r="970" spans="1:34" x14ac:dyDescent="0.2">
      <c r="A970">
        <v>1980</v>
      </c>
      <c r="B970" t="s">
        <v>17</v>
      </c>
      <c r="C970" t="s">
        <v>209</v>
      </c>
      <c r="D970">
        <v>11</v>
      </c>
      <c r="E970">
        <v>5</v>
      </c>
      <c r="G970">
        <v>1</v>
      </c>
      <c r="I970">
        <v>0</v>
      </c>
      <c r="J970">
        <v>1</v>
      </c>
      <c r="O970">
        <v>1</v>
      </c>
      <c r="W970">
        <v>1</v>
      </c>
      <c r="X970">
        <v>0.70601851851851849</v>
      </c>
      <c r="Y970">
        <v>3</v>
      </c>
      <c r="Z970">
        <v>0</v>
      </c>
      <c r="AA970">
        <v>0.875</v>
      </c>
      <c r="AB970">
        <v>6</v>
      </c>
      <c r="AC970">
        <v>0.66666666666666663</v>
      </c>
      <c r="AD970">
        <v>20</v>
      </c>
      <c r="AE970">
        <v>0</v>
      </c>
      <c r="AF970">
        <v>0.35869565217391303</v>
      </c>
      <c r="AG970">
        <v>80</v>
      </c>
      <c r="AH970" t="s">
        <v>17</v>
      </c>
    </row>
    <row r="971" spans="1:34" x14ac:dyDescent="0.2">
      <c r="A971">
        <v>1981</v>
      </c>
      <c r="B971" t="s">
        <v>17</v>
      </c>
      <c r="C971" t="s">
        <v>209</v>
      </c>
      <c r="D971">
        <v>6</v>
      </c>
      <c r="E971">
        <v>10</v>
      </c>
      <c r="W971">
        <v>0</v>
      </c>
      <c r="X971">
        <v>0.68318965517241381</v>
      </c>
      <c r="Y971">
        <v>3</v>
      </c>
      <c r="Z971">
        <v>0</v>
      </c>
      <c r="AA971">
        <v>0.85365853658536583</v>
      </c>
      <c r="AB971">
        <v>6</v>
      </c>
      <c r="AC971">
        <v>0.625</v>
      </c>
      <c r="AD971">
        <v>20</v>
      </c>
      <c r="AE971">
        <v>0</v>
      </c>
      <c r="AF971">
        <v>0.3235294117647059</v>
      </c>
      <c r="AG971">
        <v>80</v>
      </c>
      <c r="AH971" t="s">
        <v>17</v>
      </c>
    </row>
    <row r="972" spans="1:34" x14ac:dyDescent="0.2">
      <c r="A972">
        <v>1982</v>
      </c>
      <c r="B972" t="s">
        <v>17</v>
      </c>
      <c r="C972" t="s">
        <v>209</v>
      </c>
      <c r="D972">
        <v>2</v>
      </c>
      <c r="E972">
        <v>7</v>
      </c>
      <c r="W972">
        <v>0</v>
      </c>
      <c r="X972">
        <v>0.6659751037344398</v>
      </c>
      <c r="Y972">
        <v>3</v>
      </c>
      <c r="Z972">
        <v>0</v>
      </c>
      <c r="AA972">
        <v>0.83333333333333337</v>
      </c>
      <c r="AB972">
        <v>6</v>
      </c>
      <c r="AC972">
        <v>0.58823529411764708</v>
      </c>
      <c r="AD972">
        <v>17.5</v>
      </c>
      <c r="AE972">
        <v>0</v>
      </c>
      <c r="AF972">
        <v>0.30275229357798167</v>
      </c>
      <c r="AG972">
        <v>80</v>
      </c>
      <c r="AH972" t="s">
        <v>17</v>
      </c>
    </row>
    <row r="973" spans="1:34" x14ac:dyDescent="0.2">
      <c r="A973">
        <v>1983</v>
      </c>
      <c r="B973" t="s">
        <v>17</v>
      </c>
      <c r="C973" t="s">
        <v>209</v>
      </c>
      <c r="D973">
        <v>9</v>
      </c>
      <c r="E973">
        <v>7</v>
      </c>
      <c r="G973">
        <v>1</v>
      </c>
      <c r="I973">
        <v>1</v>
      </c>
      <c r="J973">
        <v>1</v>
      </c>
      <c r="K973">
        <v>1</v>
      </c>
      <c r="O973">
        <v>2</v>
      </c>
      <c r="S973">
        <v>1</v>
      </c>
      <c r="W973">
        <v>3</v>
      </c>
      <c r="X973">
        <v>0.65953307392996108</v>
      </c>
      <c r="Y973">
        <v>3</v>
      </c>
      <c r="Z973">
        <v>0</v>
      </c>
      <c r="AA973">
        <v>0.86363636363636365</v>
      </c>
      <c r="AB973">
        <v>6</v>
      </c>
      <c r="AC973">
        <v>0.61111111111111116</v>
      </c>
      <c r="AD973">
        <v>20</v>
      </c>
      <c r="AE973">
        <v>0</v>
      </c>
      <c r="AF973">
        <v>0.30508474576271188</v>
      </c>
      <c r="AG973">
        <v>83</v>
      </c>
      <c r="AH973" t="s">
        <v>17</v>
      </c>
    </row>
    <row r="974" spans="1:34" x14ac:dyDescent="0.2">
      <c r="A974">
        <v>1984</v>
      </c>
      <c r="B974" t="s">
        <v>17</v>
      </c>
      <c r="C974" t="s">
        <v>209</v>
      </c>
      <c r="D974">
        <v>10</v>
      </c>
      <c r="E974">
        <v>6</v>
      </c>
      <c r="G974">
        <v>1</v>
      </c>
      <c r="I974">
        <v>0</v>
      </c>
      <c r="J974">
        <v>1</v>
      </c>
      <c r="O974">
        <v>1</v>
      </c>
      <c r="W974">
        <v>1</v>
      </c>
      <c r="X974">
        <v>0.6575091575091575</v>
      </c>
      <c r="Y974">
        <v>3</v>
      </c>
      <c r="Z974">
        <v>0</v>
      </c>
      <c r="AA974">
        <v>0.86956521739130432</v>
      </c>
      <c r="AB974">
        <v>6</v>
      </c>
      <c r="AC974">
        <v>0.63157894736842102</v>
      </c>
      <c r="AD974">
        <v>20</v>
      </c>
      <c r="AE974">
        <v>0</v>
      </c>
      <c r="AF974">
        <v>0.29599999999999999</v>
      </c>
      <c r="AG974">
        <v>84</v>
      </c>
      <c r="AH974" t="s">
        <v>17</v>
      </c>
    </row>
    <row r="975" spans="1:34" x14ac:dyDescent="0.2">
      <c r="A975">
        <v>1985</v>
      </c>
      <c r="B975" t="s">
        <v>17</v>
      </c>
      <c r="C975" t="s">
        <v>209</v>
      </c>
      <c r="D975">
        <v>11</v>
      </c>
      <c r="E975">
        <v>5</v>
      </c>
      <c r="G975">
        <v>1</v>
      </c>
      <c r="H975">
        <v>1</v>
      </c>
      <c r="I975">
        <v>1</v>
      </c>
      <c r="J975">
        <v>1</v>
      </c>
      <c r="K975">
        <v>1</v>
      </c>
      <c r="L975">
        <v>1</v>
      </c>
      <c r="O975">
        <v>3</v>
      </c>
      <c r="W975">
        <v>8</v>
      </c>
      <c r="X975">
        <v>0.65916955017301038</v>
      </c>
      <c r="Y975">
        <v>3</v>
      </c>
      <c r="Z975">
        <v>0</v>
      </c>
      <c r="AA975">
        <v>0.89795918367346939</v>
      </c>
      <c r="AB975">
        <v>6</v>
      </c>
      <c r="AC975">
        <v>0.65</v>
      </c>
      <c r="AD975">
        <v>20</v>
      </c>
      <c r="AE975">
        <v>0</v>
      </c>
      <c r="AF975">
        <v>0.30827067669172931</v>
      </c>
      <c r="AG975">
        <v>92</v>
      </c>
      <c r="AH975" t="s">
        <v>17</v>
      </c>
    </row>
    <row r="976" spans="1:34" x14ac:dyDescent="0.2">
      <c r="A976">
        <v>1986</v>
      </c>
      <c r="B976" t="s">
        <v>17</v>
      </c>
      <c r="C976" t="s">
        <v>209</v>
      </c>
      <c r="D976">
        <v>10</v>
      </c>
      <c r="E976">
        <v>6</v>
      </c>
      <c r="G976">
        <v>1</v>
      </c>
      <c r="I976">
        <v>0</v>
      </c>
      <c r="J976">
        <v>1</v>
      </c>
      <c r="O976">
        <v>1</v>
      </c>
      <c r="Q976">
        <v>1</v>
      </c>
      <c r="W976">
        <v>2</v>
      </c>
      <c r="X976">
        <v>0.65737704918032791</v>
      </c>
      <c r="Y976">
        <v>3</v>
      </c>
      <c r="Z976">
        <v>0</v>
      </c>
      <c r="AA976">
        <v>0.90196078431372551</v>
      </c>
      <c r="AB976">
        <v>8</v>
      </c>
      <c r="AC976">
        <v>0.66666666666666663</v>
      </c>
      <c r="AD976">
        <v>20</v>
      </c>
      <c r="AE976">
        <v>0</v>
      </c>
      <c r="AF976">
        <v>0.3</v>
      </c>
      <c r="AG976">
        <v>94</v>
      </c>
      <c r="AH976" t="s">
        <v>17</v>
      </c>
    </row>
    <row r="977" spans="1:34" x14ac:dyDescent="0.2">
      <c r="A977">
        <v>1987</v>
      </c>
      <c r="B977" t="s">
        <v>17</v>
      </c>
      <c r="C977" t="s">
        <v>209</v>
      </c>
      <c r="D977">
        <v>6</v>
      </c>
      <c r="E977">
        <v>9</v>
      </c>
      <c r="W977">
        <v>0</v>
      </c>
      <c r="X977">
        <v>0.64531249999999996</v>
      </c>
      <c r="Y977">
        <v>3</v>
      </c>
      <c r="Z977">
        <v>0</v>
      </c>
      <c r="AA977">
        <v>0.88461538461538458</v>
      </c>
      <c r="AB977">
        <v>6</v>
      </c>
      <c r="AC977">
        <v>0.63636363636363635</v>
      </c>
      <c r="AD977">
        <v>20</v>
      </c>
      <c r="AE977">
        <v>0</v>
      </c>
      <c r="AF977">
        <v>0.28187919463087246</v>
      </c>
      <c r="AG977">
        <v>94</v>
      </c>
      <c r="AH977" t="s">
        <v>17</v>
      </c>
    </row>
    <row r="978" spans="1:34" x14ac:dyDescent="0.2">
      <c r="A978">
        <v>1988</v>
      </c>
      <c r="B978" t="s">
        <v>17</v>
      </c>
      <c r="C978" t="s">
        <v>209</v>
      </c>
      <c r="D978">
        <v>10</v>
      </c>
      <c r="E978">
        <v>6</v>
      </c>
      <c r="G978">
        <v>1</v>
      </c>
      <c r="I978">
        <v>0</v>
      </c>
      <c r="J978">
        <v>1</v>
      </c>
      <c r="O978">
        <v>1</v>
      </c>
      <c r="W978">
        <v>1</v>
      </c>
      <c r="X978">
        <v>0.64434523809523814</v>
      </c>
      <c r="Y978">
        <v>3</v>
      </c>
      <c r="Z978">
        <v>0</v>
      </c>
      <c r="AA978">
        <v>0.88888888888888884</v>
      </c>
      <c r="AB978">
        <v>6</v>
      </c>
      <c r="AC978">
        <v>0.65217391304347827</v>
      </c>
      <c r="AD978">
        <v>20</v>
      </c>
      <c r="AE978">
        <v>0</v>
      </c>
      <c r="AF978">
        <v>0.27564102564102566</v>
      </c>
      <c r="AG978">
        <v>95</v>
      </c>
      <c r="AH978" t="s">
        <v>17</v>
      </c>
    </row>
    <row r="979" spans="1:34" x14ac:dyDescent="0.2">
      <c r="A979">
        <v>1989</v>
      </c>
      <c r="B979" t="s">
        <v>17</v>
      </c>
      <c r="C979" t="s">
        <v>209</v>
      </c>
      <c r="D979">
        <v>11</v>
      </c>
      <c r="E979">
        <v>5</v>
      </c>
      <c r="G979">
        <v>1</v>
      </c>
      <c r="I979">
        <v>2</v>
      </c>
      <c r="J979">
        <v>1</v>
      </c>
      <c r="K979">
        <v>1</v>
      </c>
      <c r="L979">
        <v>1</v>
      </c>
      <c r="O979">
        <v>3</v>
      </c>
      <c r="W979">
        <v>7</v>
      </c>
      <c r="X979">
        <v>0.64630681818181823</v>
      </c>
      <c r="Y979">
        <v>2</v>
      </c>
      <c r="Z979">
        <v>0</v>
      </c>
      <c r="AA979">
        <v>0.9285714285714286</v>
      </c>
      <c r="AB979">
        <v>8</v>
      </c>
      <c r="AC979">
        <v>0.66666666666666663</v>
      </c>
      <c r="AD979">
        <v>20</v>
      </c>
      <c r="AE979">
        <v>0</v>
      </c>
      <c r="AF979">
        <v>0.29268292682926828</v>
      </c>
      <c r="AG979">
        <v>102</v>
      </c>
      <c r="AH979" t="s">
        <v>17</v>
      </c>
    </row>
    <row r="980" spans="1:34" x14ac:dyDescent="0.2">
      <c r="A980">
        <v>1990</v>
      </c>
      <c r="B980" t="s">
        <v>17</v>
      </c>
      <c r="C980" t="s">
        <v>209</v>
      </c>
      <c r="D980">
        <v>5</v>
      </c>
      <c r="E980">
        <v>11</v>
      </c>
      <c r="W980">
        <v>0</v>
      </c>
      <c r="X980">
        <v>0.63179347826086951</v>
      </c>
      <c r="Y980">
        <v>3</v>
      </c>
      <c r="Z980">
        <v>0</v>
      </c>
      <c r="AA980">
        <v>0.91228070175438591</v>
      </c>
      <c r="AB980">
        <v>8</v>
      </c>
      <c r="AC980">
        <v>0.64</v>
      </c>
      <c r="AD980">
        <v>20</v>
      </c>
      <c r="AE980">
        <v>0</v>
      </c>
      <c r="AF980">
        <v>0.2742857142857143</v>
      </c>
      <c r="AG980">
        <v>102</v>
      </c>
      <c r="AH980" t="s">
        <v>17</v>
      </c>
    </row>
    <row r="981" spans="1:34" x14ac:dyDescent="0.2">
      <c r="A981">
        <v>1991</v>
      </c>
      <c r="B981" t="s">
        <v>17</v>
      </c>
      <c r="C981" t="s">
        <v>209</v>
      </c>
      <c r="D981">
        <v>3</v>
      </c>
      <c r="E981">
        <v>13</v>
      </c>
      <c r="W981">
        <v>0</v>
      </c>
      <c r="X981">
        <v>0.61328125</v>
      </c>
      <c r="Y981">
        <v>4</v>
      </c>
      <c r="Z981">
        <v>0</v>
      </c>
      <c r="AA981">
        <v>0.89655172413793105</v>
      </c>
      <c r="AB981">
        <v>6</v>
      </c>
      <c r="AC981">
        <v>0.61538461538461542</v>
      </c>
      <c r="AD981">
        <v>20</v>
      </c>
      <c r="AE981">
        <v>0</v>
      </c>
      <c r="AF981">
        <v>0.25531914893617019</v>
      </c>
      <c r="AG981">
        <v>102</v>
      </c>
      <c r="AH981" t="s">
        <v>17</v>
      </c>
    </row>
    <row r="982" spans="1:34" x14ac:dyDescent="0.2">
      <c r="A982">
        <v>1992</v>
      </c>
      <c r="B982" t="s">
        <v>17</v>
      </c>
      <c r="C982" t="s">
        <v>209</v>
      </c>
      <c r="D982">
        <v>6</v>
      </c>
      <c r="E982">
        <v>10</v>
      </c>
      <c r="W982">
        <v>0</v>
      </c>
      <c r="X982">
        <v>0.60375000000000001</v>
      </c>
      <c r="Y982">
        <v>5</v>
      </c>
      <c r="Z982">
        <v>0</v>
      </c>
      <c r="AA982">
        <v>0.88135593220338981</v>
      </c>
      <c r="AB982">
        <v>6</v>
      </c>
      <c r="AC982">
        <v>0.59259259259259256</v>
      </c>
      <c r="AD982">
        <v>17.5</v>
      </c>
      <c r="AE982">
        <v>0</v>
      </c>
      <c r="AF982">
        <v>0.24242424242424243</v>
      </c>
      <c r="AG982">
        <v>102</v>
      </c>
      <c r="AH982" t="s">
        <v>17</v>
      </c>
    </row>
    <row r="983" spans="1:34" x14ac:dyDescent="0.2">
      <c r="A983">
        <v>1993</v>
      </c>
      <c r="B983" t="s">
        <v>17</v>
      </c>
      <c r="C983" t="s">
        <v>209</v>
      </c>
      <c r="D983">
        <v>5</v>
      </c>
      <c r="E983">
        <v>11</v>
      </c>
      <c r="S983">
        <v>1</v>
      </c>
      <c r="W983">
        <v>0</v>
      </c>
      <c r="X983">
        <v>0.59254807692307687</v>
      </c>
      <c r="Y983">
        <v>5</v>
      </c>
      <c r="Z983">
        <v>0</v>
      </c>
      <c r="AA983">
        <v>0.8666666666666667</v>
      </c>
      <c r="AB983">
        <v>6</v>
      </c>
      <c r="AC983">
        <v>0.5714285714285714</v>
      </c>
      <c r="AD983">
        <v>17.5</v>
      </c>
      <c r="AE983">
        <v>0</v>
      </c>
      <c r="AF983">
        <v>0.22966507177033493</v>
      </c>
      <c r="AG983">
        <v>102</v>
      </c>
      <c r="AH983" t="s">
        <v>17</v>
      </c>
    </row>
    <row r="984" spans="1:34" x14ac:dyDescent="0.2">
      <c r="A984">
        <v>1994</v>
      </c>
      <c r="B984" t="s">
        <v>17</v>
      </c>
      <c r="C984" t="s">
        <v>209</v>
      </c>
      <c r="D984">
        <v>4</v>
      </c>
      <c r="E984">
        <v>12</v>
      </c>
      <c r="W984">
        <v>0</v>
      </c>
      <c r="X984">
        <v>0.57986111111111116</v>
      </c>
      <c r="Y984">
        <v>6</v>
      </c>
      <c r="Z984">
        <v>0</v>
      </c>
      <c r="AA984">
        <v>0.85245901639344257</v>
      </c>
      <c r="AB984">
        <v>6</v>
      </c>
      <c r="AC984">
        <v>0.55172413793103448</v>
      </c>
      <c r="AD984">
        <v>17.5</v>
      </c>
      <c r="AE984">
        <v>0</v>
      </c>
      <c r="AF984">
        <v>0.21719457013574661</v>
      </c>
      <c r="AG984">
        <v>102</v>
      </c>
      <c r="AH984" t="s">
        <v>17</v>
      </c>
    </row>
    <row r="985" spans="1:34" x14ac:dyDescent="0.2">
      <c r="A985">
        <v>1995</v>
      </c>
      <c r="B985" t="s">
        <v>17</v>
      </c>
      <c r="C985" t="s">
        <v>209</v>
      </c>
      <c r="D985">
        <v>7</v>
      </c>
      <c r="E985">
        <v>9</v>
      </c>
      <c r="W985">
        <v>0</v>
      </c>
      <c r="X985">
        <v>0.5747767857142857</v>
      </c>
      <c r="Y985">
        <v>7</v>
      </c>
      <c r="Z985">
        <v>0</v>
      </c>
      <c r="AA985">
        <v>0.83870967741935487</v>
      </c>
      <c r="AB985">
        <v>6</v>
      </c>
      <c r="AC985">
        <v>0.53333333333333333</v>
      </c>
      <c r="AD985">
        <v>15</v>
      </c>
      <c r="AE985">
        <v>0</v>
      </c>
      <c r="AF985">
        <v>0.20869565217391303</v>
      </c>
      <c r="AG985">
        <v>102</v>
      </c>
      <c r="AH985" t="s">
        <v>17</v>
      </c>
    </row>
    <row r="986" spans="1:34" x14ac:dyDescent="0.2">
      <c r="A986">
        <v>1996</v>
      </c>
      <c r="B986" t="s">
        <v>17</v>
      </c>
      <c r="C986" t="s">
        <v>209</v>
      </c>
      <c r="D986">
        <v>6</v>
      </c>
      <c r="E986">
        <v>10</v>
      </c>
      <c r="W986">
        <v>0</v>
      </c>
      <c r="X986">
        <v>0.56788793103448276</v>
      </c>
      <c r="Y986">
        <v>8</v>
      </c>
      <c r="Z986">
        <v>0</v>
      </c>
      <c r="AA986">
        <v>0.82539682539682535</v>
      </c>
      <c r="AB986">
        <v>6</v>
      </c>
      <c r="AC986">
        <v>0.5161290322580645</v>
      </c>
      <c r="AD986">
        <v>15</v>
      </c>
      <c r="AE986">
        <v>0</v>
      </c>
      <c r="AF986">
        <v>0.2</v>
      </c>
      <c r="AG986">
        <v>102</v>
      </c>
      <c r="AH986" t="s">
        <v>17</v>
      </c>
    </row>
    <row r="987" spans="1:34" x14ac:dyDescent="0.2">
      <c r="A987">
        <v>1997</v>
      </c>
      <c r="B987" t="s">
        <v>17</v>
      </c>
      <c r="C987" t="s">
        <v>209</v>
      </c>
      <c r="D987">
        <v>5</v>
      </c>
      <c r="E987">
        <v>11</v>
      </c>
      <c r="W987">
        <v>0</v>
      </c>
      <c r="X987">
        <v>0.55937499999999996</v>
      </c>
      <c r="Y987">
        <v>8</v>
      </c>
      <c r="Z987">
        <v>0</v>
      </c>
      <c r="AA987">
        <v>0.8125</v>
      </c>
      <c r="AB987">
        <v>6</v>
      </c>
      <c r="AC987">
        <v>0.5</v>
      </c>
      <c r="AD987">
        <v>15</v>
      </c>
      <c r="AE987">
        <v>0</v>
      </c>
      <c r="AF987">
        <v>0.19123505976095617</v>
      </c>
      <c r="AG987">
        <v>102</v>
      </c>
      <c r="AH987" t="s">
        <v>17</v>
      </c>
    </row>
    <row r="988" spans="1:34" x14ac:dyDescent="0.2">
      <c r="A988">
        <v>1998</v>
      </c>
      <c r="B988" t="s">
        <v>17</v>
      </c>
      <c r="C988" t="s">
        <v>209</v>
      </c>
      <c r="D988">
        <v>4</v>
      </c>
      <c r="E988">
        <v>12</v>
      </c>
      <c r="W988">
        <v>0</v>
      </c>
      <c r="X988">
        <v>0.54939516129032262</v>
      </c>
      <c r="Y988">
        <v>9</v>
      </c>
      <c r="Z988">
        <v>0</v>
      </c>
      <c r="AA988">
        <v>0.8</v>
      </c>
      <c r="AB988">
        <v>6</v>
      </c>
      <c r="AC988">
        <v>0.48484848484848486</v>
      </c>
      <c r="AD988">
        <v>12</v>
      </c>
      <c r="AE988">
        <v>0</v>
      </c>
      <c r="AF988">
        <v>0.18250950570342206</v>
      </c>
      <c r="AG988">
        <v>102</v>
      </c>
      <c r="AH988" t="s">
        <v>17</v>
      </c>
    </row>
    <row r="989" spans="1:34" x14ac:dyDescent="0.2">
      <c r="A989">
        <v>1999</v>
      </c>
      <c r="B989" t="s">
        <v>17</v>
      </c>
      <c r="C989" t="s">
        <v>209</v>
      </c>
      <c r="D989">
        <v>13</v>
      </c>
      <c r="E989">
        <v>3</v>
      </c>
      <c r="G989">
        <v>1</v>
      </c>
      <c r="H989">
        <v>1</v>
      </c>
      <c r="I989">
        <v>3</v>
      </c>
      <c r="J989">
        <v>0</v>
      </c>
      <c r="K989">
        <v>1</v>
      </c>
      <c r="L989">
        <v>1</v>
      </c>
      <c r="M989">
        <v>1</v>
      </c>
      <c r="N989">
        <v>1</v>
      </c>
      <c r="O989">
        <v>4</v>
      </c>
      <c r="P989">
        <v>1</v>
      </c>
      <c r="Q989">
        <v>1</v>
      </c>
      <c r="U989">
        <v>1</v>
      </c>
      <c r="W989">
        <v>44</v>
      </c>
      <c r="X989">
        <v>0.5576171875</v>
      </c>
      <c r="Y989">
        <v>8</v>
      </c>
      <c r="Z989">
        <v>0</v>
      </c>
      <c r="AA989">
        <v>0.83823529411764708</v>
      </c>
      <c r="AB989">
        <v>6</v>
      </c>
      <c r="AC989">
        <v>0.5</v>
      </c>
      <c r="AD989">
        <v>15</v>
      </c>
      <c r="AE989">
        <v>0</v>
      </c>
      <c r="AF989">
        <v>0.19926199261992619</v>
      </c>
      <c r="AG989">
        <v>146</v>
      </c>
      <c r="AH989" t="s">
        <v>17</v>
      </c>
    </row>
    <row r="990" spans="1:34" x14ac:dyDescent="0.2">
      <c r="A990">
        <v>2000</v>
      </c>
      <c r="B990" t="s">
        <v>17</v>
      </c>
      <c r="C990" t="s">
        <v>209</v>
      </c>
      <c r="D990">
        <v>10</v>
      </c>
      <c r="E990">
        <v>6</v>
      </c>
      <c r="G990">
        <v>1</v>
      </c>
      <c r="I990">
        <v>0</v>
      </c>
      <c r="J990">
        <v>1</v>
      </c>
      <c r="O990">
        <v>1</v>
      </c>
      <c r="P990">
        <v>1</v>
      </c>
      <c r="Q990">
        <v>1</v>
      </c>
      <c r="W990">
        <v>5</v>
      </c>
      <c r="X990">
        <v>0.55965909090909094</v>
      </c>
      <c r="Y990">
        <v>8</v>
      </c>
      <c r="Z990">
        <v>0</v>
      </c>
      <c r="AA990">
        <v>0.84285714285714286</v>
      </c>
      <c r="AB990">
        <v>6</v>
      </c>
      <c r="AC990">
        <v>0.51428571428571423</v>
      </c>
      <c r="AD990">
        <v>15</v>
      </c>
      <c r="AE990">
        <v>0</v>
      </c>
      <c r="AF990">
        <v>0.19784172661870503</v>
      </c>
      <c r="AG990">
        <v>151</v>
      </c>
      <c r="AH990" t="s">
        <v>17</v>
      </c>
    </row>
    <row r="991" spans="1:34" x14ac:dyDescent="0.2">
      <c r="A991">
        <v>2001</v>
      </c>
      <c r="B991" t="s">
        <v>17</v>
      </c>
      <c r="C991" t="s">
        <v>209</v>
      </c>
      <c r="D991">
        <v>14</v>
      </c>
      <c r="E991">
        <v>2</v>
      </c>
      <c r="G991">
        <v>1</v>
      </c>
      <c r="H991">
        <v>1</v>
      </c>
      <c r="I991">
        <v>2</v>
      </c>
      <c r="J991">
        <v>1</v>
      </c>
      <c r="K991">
        <v>1</v>
      </c>
      <c r="L991">
        <v>1</v>
      </c>
      <c r="M991">
        <v>1</v>
      </c>
      <c r="O991">
        <v>4</v>
      </c>
      <c r="P991">
        <v>1</v>
      </c>
      <c r="Q991">
        <v>1</v>
      </c>
      <c r="W991">
        <v>21</v>
      </c>
      <c r="X991">
        <v>0.5689338235294118</v>
      </c>
      <c r="Y991">
        <v>7</v>
      </c>
      <c r="Z991">
        <v>0</v>
      </c>
      <c r="AA991">
        <v>0.87671232876712324</v>
      </c>
      <c r="AB991">
        <v>6</v>
      </c>
      <c r="AC991">
        <v>0.52777777777777779</v>
      </c>
      <c r="AD991">
        <v>15</v>
      </c>
      <c r="AE991">
        <v>0</v>
      </c>
      <c r="AF991">
        <v>0.21478873239436619</v>
      </c>
      <c r="AG991">
        <v>172</v>
      </c>
      <c r="AH991" t="s">
        <v>17</v>
      </c>
    </row>
    <row r="992" spans="1:34" x14ac:dyDescent="0.2">
      <c r="A992">
        <v>2002</v>
      </c>
      <c r="B992" t="s">
        <v>17</v>
      </c>
      <c r="C992" t="s">
        <v>209</v>
      </c>
      <c r="D992">
        <v>7</v>
      </c>
      <c r="E992">
        <v>9</v>
      </c>
      <c r="W992">
        <v>0</v>
      </c>
      <c r="X992">
        <v>0.56517857142857142</v>
      </c>
      <c r="Y992">
        <v>7</v>
      </c>
      <c r="Z992">
        <v>0</v>
      </c>
      <c r="AA992">
        <v>0.86486486486486491</v>
      </c>
      <c r="AB992">
        <v>6</v>
      </c>
      <c r="AC992">
        <v>0.51351351351351349</v>
      </c>
      <c r="AD992">
        <v>15</v>
      </c>
      <c r="AE992">
        <v>0</v>
      </c>
      <c r="AF992">
        <v>0.20819112627986347</v>
      </c>
      <c r="AG992">
        <v>172</v>
      </c>
      <c r="AH992" t="s">
        <v>17</v>
      </c>
    </row>
    <row r="993" spans="1:34" x14ac:dyDescent="0.2">
      <c r="A993">
        <v>2003</v>
      </c>
      <c r="B993" t="s">
        <v>17</v>
      </c>
      <c r="C993" t="s">
        <v>209</v>
      </c>
      <c r="D993">
        <v>12</v>
      </c>
      <c r="E993">
        <v>4</v>
      </c>
      <c r="G993">
        <v>1</v>
      </c>
      <c r="H993">
        <v>1</v>
      </c>
      <c r="I993">
        <v>0</v>
      </c>
      <c r="J993">
        <v>1</v>
      </c>
      <c r="K993">
        <v>1</v>
      </c>
      <c r="O993">
        <v>2</v>
      </c>
      <c r="W993">
        <v>4</v>
      </c>
      <c r="X993">
        <v>0.5703125</v>
      </c>
      <c r="Y993">
        <v>6</v>
      </c>
      <c r="Z993">
        <v>0</v>
      </c>
      <c r="AA993">
        <v>0.87012987012987009</v>
      </c>
      <c r="AB993">
        <v>6</v>
      </c>
      <c r="AC993">
        <v>0.52631578947368418</v>
      </c>
      <c r="AD993">
        <v>15</v>
      </c>
      <c r="AE993">
        <v>0</v>
      </c>
      <c r="AF993">
        <v>0.21070234113712374</v>
      </c>
      <c r="AG993">
        <v>176</v>
      </c>
      <c r="AH993" t="s">
        <v>17</v>
      </c>
    </row>
    <row r="994" spans="1:34" x14ac:dyDescent="0.2">
      <c r="A994">
        <v>2004</v>
      </c>
      <c r="B994" t="s">
        <v>17</v>
      </c>
      <c r="C994" t="s">
        <v>209</v>
      </c>
      <c r="D994">
        <v>8</v>
      </c>
      <c r="E994">
        <v>8</v>
      </c>
      <c r="G994">
        <v>1</v>
      </c>
      <c r="I994">
        <v>1</v>
      </c>
      <c r="J994">
        <v>1</v>
      </c>
      <c r="K994">
        <v>1</v>
      </c>
      <c r="O994">
        <v>2</v>
      </c>
      <c r="W994">
        <v>3</v>
      </c>
      <c r="X994">
        <v>0.56841216216216217</v>
      </c>
      <c r="Y994">
        <v>6</v>
      </c>
      <c r="Z994">
        <v>0</v>
      </c>
      <c r="AA994">
        <v>0.88607594936708856</v>
      </c>
      <c r="AB994">
        <v>6</v>
      </c>
      <c r="AC994">
        <v>0.53846153846153844</v>
      </c>
      <c r="AD994">
        <v>15</v>
      </c>
      <c r="AE994">
        <v>0</v>
      </c>
      <c r="AF994">
        <v>0.21359223300970873</v>
      </c>
      <c r="AG994">
        <v>179</v>
      </c>
      <c r="AH994" t="s">
        <v>17</v>
      </c>
    </row>
    <row r="995" spans="1:34" x14ac:dyDescent="0.2">
      <c r="A995">
        <v>2005</v>
      </c>
      <c r="B995" t="s">
        <v>17</v>
      </c>
      <c r="C995" t="s">
        <v>209</v>
      </c>
      <c r="D995">
        <v>6</v>
      </c>
      <c r="E995">
        <v>10</v>
      </c>
      <c r="W995">
        <v>0</v>
      </c>
      <c r="X995">
        <v>0.56332236842105265</v>
      </c>
      <c r="Y995">
        <v>8</v>
      </c>
      <c r="Z995">
        <v>0</v>
      </c>
      <c r="AA995">
        <v>0.875</v>
      </c>
      <c r="AB995">
        <v>6</v>
      </c>
      <c r="AC995">
        <v>0.52500000000000002</v>
      </c>
      <c r="AD995">
        <v>15</v>
      </c>
      <c r="AE995">
        <v>0</v>
      </c>
      <c r="AF995">
        <v>0.20689655172413793</v>
      </c>
      <c r="AG995">
        <v>179</v>
      </c>
      <c r="AH995" t="s">
        <v>17</v>
      </c>
    </row>
    <row r="996" spans="1:34" x14ac:dyDescent="0.2">
      <c r="A996">
        <v>2006</v>
      </c>
      <c r="B996" t="s">
        <v>17</v>
      </c>
      <c r="C996" t="s">
        <v>209</v>
      </c>
      <c r="D996">
        <v>8</v>
      </c>
      <c r="E996">
        <v>8</v>
      </c>
      <c r="W996">
        <v>0</v>
      </c>
      <c r="X996">
        <v>0.56169871794871795</v>
      </c>
      <c r="Y996">
        <v>8</v>
      </c>
      <c r="Z996">
        <v>0</v>
      </c>
      <c r="AA996">
        <v>0.86419753086419748</v>
      </c>
      <c r="AB996">
        <v>6</v>
      </c>
      <c r="AC996">
        <v>0.51219512195121952</v>
      </c>
      <c r="AD996">
        <v>15</v>
      </c>
      <c r="AE996">
        <v>0</v>
      </c>
      <c r="AF996">
        <v>0.20183486238532111</v>
      </c>
      <c r="AG996">
        <v>179</v>
      </c>
      <c r="AH996" t="s">
        <v>17</v>
      </c>
    </row>
    <row r="997" spans="1:34" x14ac:dyDescent="0.2">
      <c r="A997">
        <v>2007</v>
      </c>
      <c r="B997" t="s">
        <v>17</v>
      </c>
      <c r="C997" t="s">
        <v>209</v>
      </c>
      <c r="D997">
        <v>3</v>
      </c>
      <c r="E997">
        <v>13</v>
      </c>
      <c r="W997">
        <v>0</v>
      </c>
      <c r="X997">
        <v>0.55234375000000002</v>
      </c>
      <c r="Y997">
        <v>8</v>
      </c>
      <c r="Z997">
        <v>0</v>
      </c>
      <c r="AA997">
        <v>0.85365853658536583</v>
      </c>
      <c r="AB997">
        <v>6</v>
      </c>
      <c r="AC997">
        <v>0.5</v>
      </c>
      <c r="AD997">
        <v>15</v>
      </c>
      <c r="AE997">
        <v>0</v>
      </c>
      <c r="AF997">
        <v>0.19411764705882353</v>
      </c>
      <c r="AG997">
        <v>179</v>
      </c>
      <c r="AH997" t="s">
        <v>17</v>
      </c>
    </row>
    <row r="998" spans="1:34" x14ac:dyDescent="0.2">
      <c r="A998">
        <v>2008</v>
      </c>
      <c r="B998" t="s">
        <v>17</v>
      </c>
      <c r="C998" t="s">
        <v>209</v>
      </c>
      <c r="D998">
        <v>2</v>
      </c>
      <c r="E998">
        <v>14</v>
      </c>
      <c r="W998">
        <v>0</v>
      </c>
      <c r="X998">
        <v>0.54192073170731703</v>
      </c>
      <c r="Y998">
        <v>9</v>
      </c>
      <c r="Z998">
        <v>0</v>
      </c>
      <c r="AA998">
        <v>0.84337349397590367</v>
      </c>
      <c r="AB998">
        <v>6</v>
      </c>
      <c r="AC998">
        <v>0.48837209302325579</v>
      </c>
      <c r="AD998">
        <v>12</v>
      </c>
      <c r="AE998">
        <v>0</v>
      </c>
      <c r="AF998">
        <v>0.1864406779661017</v>
      </c>
      <c r="AG998">
        <v>179</v>
      </c>
      <c r="AH998" t="s">
        <v>17</v>
      </c>
    </row>
    <row r="999" spans="1:34" x14ac:dyDescent="0.2">
      <c r="A999">
        <v>2009</v>
      </c>
      <c r="B999" t="s">
        <v>17</v>
      </c>
      <c r="C999" t="s">
        <v>209</v>
      </c>
      <c r="D999">
        <v>1</v>
      </c>
      <c r="E999">
        <v>15</v>
      </c>
      <c r="W999">
        <v>0</v>
      </c>
      <c r="X999">
        <v>0.53050595238095233</v>
      </c>
      <c r="Y999">
        <v>9</v>
      </c>
      <c r="Z999">
        <v>0</v>
      </c>
      <c r="AA999">
        <v>0.83333333333333337</v>
      </c>
      <c r="AB999">
        <v>6</v>
      </c>
      <c r="AC999">
        <v>0.47727272727272729</v>
      </c>
      <c r="AD999">
        <v>12</v>
      </c>
      <c r="AE999">
        <v>0</v>
      </c>
      <c r="AF999">
        <v>0.17886178861788618</v>
      </c>
      <c r="AG999">
        <v>179</v>
      </c>
      <c r="AH999" t="s">
        <v>17</v>
      </c>
    </row>
    <row r="1000" spans="1:34" x14ac:dyDescent="0.2">
      <c r="A1000">
        <v>2010</v>
      </c>
      <c r="B1000" t="s">
        <v>17</v>
      </c>
      <c r="C1000" t="s">
        <v>209</v>
      </c>
      <c r="D1000">
        <v>7</v>
      </c>
      <c r="E1000">
        <v>9</v>
      </c>
      <c r="S1000">
        <v>1</v>
      </c>
      <c r="W1000">
        <v>0</v>
      </c>
      <c r="X1000">
        <v>0.52834302325581395</v>
      </c>
      <c r="Y1000">
        <v>10</v>
      </c>
      <c r="Z1000">
        <v>0</v>
      </c>
      <c r="AA1000">
        <v>0.82352941176470584</v>
      </c>
      <c r="AB1000">
        <v>6</v>
      </c>
      <c r="AC1000">
        <v>0.46666666666666667</v>
      </c>
      <c r="AD1000">
        <v>12</v>
      </c>
      <c r="AE1000">
        <v>0</v>
      </c>
      <c r="AF1000">
        <v>0.17460317460317459</v>
      </c>
      <c r="AG1000">
        <v>179</v>
      </c>
      <c r="AH1000" t="s">
        <v>17</v>
      </c>
    </row>
    <row r="1001" spans="1:34" x14ac:dyDescent="0.2">
      <c r="A1001">
        <v>2011</v>
      </c>
      <c r="B1001" t="s">
        <v>17</v>
      </c>
      <c r="C1001" t="s">
        <v>209</v>
      </c>
      <c r="D1001">
        <v>2</v>
      </c>
      <c r="E1001">
        <v>14</v>
      </c>
      <c r="W1001">
        <v>0</v>
      </c>
      <c r="X1001">
        <v>0.51917613636363635</v>
      </c>
      <c r="Y1001">
        <v>12</v>
      </c>
      <c r="Z1001">
        <v>0</v>
      </c>
      <c r="AA1001">
        <v>0.81395348837209303</v>
      </c>
      <c r="AB1001">
        <v>6</v>
      </c>
      <c r="AC1001">
        <v>0.45652173913043476</v>
      </c>
      <c r="AD1001">
        <v>12</v>
      </c>
      <c r="AE1001">
        <v>0</v>
      </c>
      <c r="AF1001">
        <v>0.1683673469387755</v>
      </c>
      <c r="AG1001">
        <v>179</v>
      </c>
      <c r="AH1001" t="s">
        <v>17</v>
      </c>
    </row>
    <row r="1002" spans="1:34" x14ac:dyDescent="0.2">
      <c r="A1002">
        <v>2012</v>
      </c>
      <c r="B1002" t="s">
        <v>17</v>
      </c>
      <c r="C1002" t="s">
        <v>209</v>
      </c>
      <c r="D1002">
        <v>7</v>
      </c>
      <c r="E1002">
        <v>8</v>
      </c>
      <c r="F1002">
        <v>1</v>
      </c>
      <c r="W1002">
        <v>0</v>
      </c>
      <c r="X1002">
        <v>0.5180555555555556</v>
      </c>
      <c r="Y1002">
        <v>13</v>
      </c>
      <c r="Z1002">
        <v>0</v>
      </c>
      <c r="AA1002">
        <v>0.79545454545454541</v>
      </c>
      <c r="AB1002">
        <v>6</v>
      </c>
      <c r="AC1002">
        <v>0.44680851063829785</v>
      </c>
      <c r="AD1002">
        <v>10</v>
      </c>
      <c r="AE1002">
        <v>0</v>
      </c>
      <c r="AF1002">
        <v>0.16458852867830423</v>
      </c>
      <c r="AG1002">
        <v>179</v>
      </c>
      <c r="AH1002" t="s">
        <v>17</v>
      </c>
    </row>
    <row r="1003" spans="1:34" x14ac:dyDescent="0.2">
      <c r="A1003">
        <v>2013</v>
      </c>
      <c r="B1003" t="s">
        <v>17</v>
      </c>
      <c r="C1003" t="s">
        <v>209</v>
      </c>
      <c r="D1003">
        <v>7</v>
      </c>
      <c r="E1003">
        <v>9</v>
      </c>
      <c r="W1003">
        <v>0</v>
      </c>
      <c r="X1003">
        <v>0.51630434782608692</v>
      </c>
      <c r="Y1003">
        <v>13</v>
      </c>
      <c r="Z1003">
        <v>0</v>
      </c>
      <c r="AA1003">
        <v>0.7865168539325843</v>
      </c>
      <c r="AB1003">
        <v>6</v>
      </c>
      <c r="AC1003">
        <v>0.4375</v>
      </c>
      <c r="AD1003">
        <v>10</v>
      </c>
      <c r="AE1003">
        <v>0</v>
      </c>
      <c r="AF1003">
        <v>0.16097560975609757</v>
      </c>
      <c r="AG1003">
        <v>179</v>
      </c>
      <c r="AH1003" t="s">
        <v>17</v>
      </c>
    </row>
    <row r="1004" spans="1:34" x14ac:dyDescent="0.2">
      <c r="A1004">
        <v>2014</v>
      </c>
      <c r="B1004" t="s">
        <v>17</v>
      </c>
      <c r="C1004" t="s">
        <v>209</v>
      </c>
      <c r="D1004">
        <v>6</v>
      </c>
      <c r="E1004">
        <v>10</v>
      </c>
      <c r="T1004">
        <v>1</v>
      </c>
      <c r="W1004">
        <v>0</v>
      </c>
      <c r="X1004">
        <v>0.51329787234042556</v>
      </c>
      <c r="Y1004">
        <v>13</v>
      </c>
      <c r="Z1004">
        <v>0</v>
      </c>
      <c r="AA1004">
        <v>0.77777777777777779</v>
      </c>
      <c r="AB1004">
        <v>6</v>
      </c>
      <c r="AC1004">
        <v>0.42857142857142855</v>
      </c>
      <c r="AD1004">
        <v>10</v>
      </c>
      <c r="AE1004">
        <v>0</v>
      </c>
      <c r="AF1004">
        <v>0.15714285714285714</v>
      </c>
      <c r="AG1004">
        <v>179</v>
      </c>
      <c r="AH1004" t="s">
        <v>17</v>
      </c>
    </row>
    <row r="1005" spans="1:34" x14ac:dyDescent="0.2">
      <c r="A1005">
        <v>2015</v>
      </c>
      <c r="B1005" t="s">
        <v>17</v>
      </c>
      <c r="C1005" t="s">
        <v>209</v>
      </c>
      <c r="D1005">
        <v>7</v>
      </c>
      <c r="E1005">
        <v>9</v>
      </c>
      <c r="S1005">
        <v>1</v>
      </c>
      <c r="W1005">
        <v>0</v>
      </c>
      <c r="X1005">
        <v>0.51171875</v>
      </c>
      <c r="Y1005">
        <v>14</v>
      </c>
      <c r="Z1005">
        <v>0</v>
      </c>
      <c r="AA1005">
        <v>0.76923076923076927</v>
      </c>
      <c r="AB1005">
        <v>6</v>
      </c>
      <c r="AC1005">
        <v>0.42</v>
      </c>
      <c r="AD1005">
        <v>10</v>
      </c>
      <c r="AE1005">
        <v>0</v>
      </c>
      <c r="AF1005">
        <v>0.15384615384615385</v>
      </c>
      <c r="AG1005">
        <v>179</v>
      </c>
      <c r="AH1005" t="s">
        <v>17</v>
      </c>
    </row>
    <row r="1006" spans="1:34" x14ac:dyDescent="0.2">
      <c r="A1006">
        <v>2016</v>
      </c>
      <c r="B1006" t="s">
        <v>17</v>
      </c>
      <c r="C1006" t="s">
        <v>209</v>
      </c>
      <c r="D1006">
        <v>4</v>
      </c>
      <c r="E1006">
        <v>12</v>
      </c>
      <c r="W1006">
        <v>0</v>
      </c>
      <c r="X1006">
        <v>0.50637755102040816</v>
      </c>
      <c r="Y1006">
        <v>14</v>
      </c>
      <c r="Z1006">
        <v>0</v>
      </c>
      <c r="AA1006">
        <v>0.76086956521739135</v>
      </c>
      <c r="AB1006">
        <v>6</v>
      </c>
      <c r="AC1006">
        <v>0.41176470588235292</v>
      </c>
      <c r="AD1006">
        <v>10</v>
      </c>
      <c r="AE1006">
        <v>0</v>
      </c>
      <c r="AF1006">
        <v>0.14965986394557823</v>
      </c>
      <c r="AG1006">
        <v>179</v>
      </c>
      <c r="AH1006" t="s">
        <v>17</v>
      </c>
    </row>
    <row r="1007" spans="1:34" x14ac:dyDescent="0.2">
      <c r="A1007">
        <v>2017</v>
      </c>
      <c r="B1007" t="s">
        <v>17</v>
      </c>
      <c r="C1007" t="s">
        <v>209</v>
      </c>
      <c r="D1007">
        <v>11</v>
      </c>
      <c r="E1007">
        <v>5</v>
      </c>
      <c r="G1007">
        <v>1</v>
      </c>
      <c r="H1007">
        <v>1</v>
      </c>
      <c r="I1007">
        <v>0</v>
      </c>
      <c r="J1007">
        <v>1</v>
      </c>
      <c r="O1007">
        <v>1</v>
      </c>
      <c r="Q1007">
        <v>1</v>
      </c>
      <c r="R1007">
        <v>1</v>
      </c>
      <c r="U1007">
        <v>1</v>
      </c>
      <c r="W1007">
        <v>4</v>
      </c>
      <c r="X1007">
        <v>0.51</v>
      </c>
      <c r="Y1007">
        <v>15</v>
      </c>
      <c r="Z1007">
        <v>0</v>
      </c>
      <c r="AA1007">
        <v>0.76842105263157889</v>
      </c>
      <c r="AB1007">
        <v>6</v>
      </c>
      <c r="AC1007">
        <v>0.42307692307692307</v>
      </c>
      <c r="AD1007">
        <v>10</v>
      </c>
      <c r="AE1007">
        <v>0</v>
      </c>
      <c r="AF1007">
        <v>0.14955357142857142</v>
      </c>
      <c r="AG1007">
        <v>183</v>
      </c>
      <c r="AH1007" t="s">
        <v>17</v>
      </c>
    </row>
    <row r="1008" spans="1:34" x14ac:dyDescent="0.2">
      <c r="A1008">
        <v>2018</v>
      </c>
      <c r="B1008" t="s">
        <v>17</v>
      </c>
      <c r="C1008" t="s">
        <v>209</v>
      </c>
      <c r="D1008">
        <v>13</v>
      </c>
      <c r="E1008">
        <v>3</v>
      </c>
      <c r="G1008">
        <v>1</v>
      </c>
      <c r="H1008">
        <v>1</v>
      </c>
      <c r="I1008">
        <v>2</v>
      </c>
      <c r="J1008">
        <v>1</v>
      </c>
      <c r="K1008">
        <v>1</v>
      </c>
      <c r="L1008">
        <v>1</v>
      </c>
      <c r="M1008">
        <v>1</v>
      </c>
      <c r="O1008">
        <v>4</v>
      </c>
      <c r="R1008">
        <v>1</v>
      </c>
      <c r="W1008">
        <v>18</v>
      </c>
      <c r="X1008">
        <v>0.51593137254901966</v>
      </c>
      <c r="Y1008">
        <v>14</v>
      </c>
      <c r="Z1008">
        <v>0</v>
      </c>
      <c r="AA1008">
        <v>0.79591836734693877</v>
      </c>
      <c r="AB1008">
        <v>6</v>
      </c>
      <c r="AC1008">
        <v>0.43396226415094341</v>
      </c>
      <c r="AD1008">
        <v>10</v>
      </c>
      <c r="AE1008">
        <v>0</v>
      </c>
      <c r="AF1008">
        <v>0.16043956043956045</v>
      </c>
      <c r="AG1008">
        <v>201</v>
      </c>
      <c r="AH1008" t="s">
        <v>17</v>
      </c>
    </row>
    <row r="1009" spans="1:34" x14ac:dyDescent="0.2">
      <c r="A1009">
        <v>2019</v>
      </c>
      <c r="B1009" t="s">
        <v>17</v>
      </c>
      <c r="C1009" t="s">
        <v>209</v>
      </c>
      <c r="D1009">
        <v>9</v>
      </c>
      <c r="E1009">
        <v>7</v>
      </c>
      <c r="W1009">
        <v>0</v>
      </c>
      <c r="X1009">
        <v>0.51682692307692313</v>
      </c>
      <c r="Y1009">
        <v>13</v>
      </c>
      <c r="Z1009">
        <v>0</v>
      </c>
      <c r="AA1009">
        <v>0.78787878787878785</v>
      </c>
      <c r="AB1009">
        <v>6</v>
      </c>
      <c r="AC1009">
        <v>0.42592592592592593</v>
      </c>
      <c r="AD1009">
        <v>10</v>
      </c>
      <c r="AE1009">
        <v>0</v>
      </c>
      <c r="AF1009">
        <v>0.15800865800865802</v>
      </c>
      <c r="AG1009">
        <v>201</v>
      </c>
      <c r="AH1009" t="s">
        <v>17</v>
      </c>
    </row>
    <row r="1010" spans="1:34" x14ac:dyDescent="0.2">
      <c r="A1010">
        <v>2020</v>
      </c>
      <c r="B1010" t="s">
        <v>17</v>
      </c>
      <c r="C1010" t="s">
        <v>209</v>
      </c>
      <c r="D1010">
        <v>10</v>
      </c>
      <c r="E1010">
        <v>6</v>
      </c>
      <c r="G1010">
        <v>1</v>
      </c>
      <c r="I1010">
        <v>1</v>
      </c>
      <c r="J1010">
        <v>1</v>
      </c>
      <c r="K1010">
        <v>1</v>
      </c>
      <c r="O1010">
        <v>2</v>
      </c>
      <c r="R1010">
        <v>1</v>
      </c>
      <c r="W1010">
        <v>4</v>
      </c>
      <c r="X1010">
        <v>0.51886792452830188</v>
      </c>
      <c r="Y1010">
        <v>14</v>
      </c>
      <c r="Z1010">
        <v>0</v>
      </c>
      <c r="AA1010">
        <v>0.80198019801980203</v>
      </c>
      <c r="AB1010">
        <v>6</v>
      </c>
      <c r="AC1010">
        <v>0.43636363636363634</v>
      </c>
      <c r="AD1010">
        <v>10</v>
      </c>
      <c r="AE1010">
        <v>0</v>
      </c>
      <c r="AF1010">
        <v>0.16170212765957448</v>
      </c>
      <c r="AG1010">
        <v>205</v>
      </c>
      <c r="AH1010" t="s">
        <v>17</v>
      </c>
    </row>
    <row r="1011" spans="1:34" x14ac:dyDescent="0.2">
      <c r="A1011">
        <v>2021</v>
      </c>
      <c r="B1011" t="s">
        <v>17</v>
      </c>
      <c r="C1011" t="s">
        <v>209</v>
      </c>
      <c r="D1011">
        <v>12</v>
      </c>
      <c r="E1011">
        <v>5</v>
      </c>
      <c r="G1011">
        <v>1</v>
      </c>
      <c r="H1011">
        <v>1</v>
      </c>
      <c r="I1011">
        <v>4</v>
      </c>
      <c r="J1011">
        <v>0</v>
      </c>
      <c r="K1011">
        <v>1</v>
      </c>
      <c r="L1011">
        <v>1</v>
      </c>
      <c r="M1011">
        <v>1</v>
      </c>
      <c r="N1011">
        <v>1</v>
      </c>
      <c r="O1011">
        <v>4</v>
      </c>
      <c r="Q1011">
        <v>1</v>
      </c>
      <c r="W1011">
        <v>41</v>
      </c>
      <c r="X1011">
        <v>0.52254335260115603</v>
      </c>
      <c r="Y1011">
        <v>13</v>
      </c>
      <c r="Z1011">
        <v>0</v>
      </c>
      <c r="AA1011">
        <v>0.83653846153846156</v>
      </c>
      <c r="AB1011">
        <v>6</v>
      </c>
      <c r="AC1011">
        <v>0.44642857142857145</v>
      </c>
      <c r="AD1011">
        <v>10</v>
      </c>
      <c r="AE1011">
        <v>0</v>
      </c>
      <c r="AF1011">
        <v>0.17255717255717257</v>
      </c>
      <c r="AG1011">
        <v>246</v>
      </c>
      <c r="AH1011" t="s">
        <v>17</v>
      </c>
    </row>
    <row r="1012" spans="1:34" x14ac:dyDescent="0.2">
      <c r="A1012">
        <v>2022</v>
      </c>
      <c r="B1012" t="s">
        <v>17</v>
      </c>
      <c r="C1012" t="s">
        <v>209</v>
      </c>
      <c r="D1012">
        <v>5</v>
      </c>
      <c r="E1012">
        <v>12</v>
      </c>
      <c r="W1012">
        <v>0</v>
      </c>
      <c r="X1012">
        <v>0.51814058956916098</v>
      </c>
      <c r="Y1012">
        <v>13</v>
      </c>
      <c r="Z1012">
        <v>0</v>
      </c>
      <c r="AA1012">
        <v>0.82857142857142863</v>
      </c>
      <c r="AB1012">
        <v>6</v>
      </c>
      <c r="AC1012">
        <v>0.43859649122807015</v>
      </c>
      <c r="AD1012">
        <v>10</v>
      </c>
      <c r="AE1012">
        <v>1</v>
      </c>
      <c r="AF1012">
        <v>0.16835699797160245</v>
      </c>
      <c r="AG1012">
        <v>246</v>
      </c>
      <c r="AH1012" t="s">
        <v>17</v>
      </c>
    </row>
    <row r="1013" spans="1:34" x14ac:dyDescent="0.2">
      <c r="A1013">
        <v>2023</v>
      </c>
      <c r="B1013" t="s">
        <v>17</v>
      </c>
      <c r="C1013" t="s">
        <v>209</v>
      </c>
      <c r="D1013">
        <v>10</v>
      </c>
      <c r="E1013">
        <v>7</v>
      </c>
      <c r="G1013">
        <v>1</v>
      </c>
      <c r="I1013">
        <v>0</v>
      </c>
      <c r="J1013">
        <v>1</v>
      </c>
      <c r="O1013">
        <v>1</v>
      </c>
      <c r="W1013">
        <v>1</v>
      </c>
      <c r="X1013">
        <v>0.51946607341490547</v>
      </c>
      <c r="Y1013">
        <v>12</v>
      </c>
      <c r="Z1013">
        <v>0</v>
      </c>
      <c r="AA1013">
        <v>0.83177570093457942</v>
      </c>
      <c r="AB1013">
        <v>6</v>
      </c>
      <c r="AC1013">
        <v>0.44827586206896552</v>
      </c>
      <c r="AD1013">
        <v>10</v>
      </c>
      <c r="AE1013">
        <v>2</v>
      </c>
      <c r="AF1013">
        <v>0.16766467065868262</v>
      </c>
      <c r="AG1013">
        <v>247</v>
      </c>
      <c r="AH1013" t="s">
        <v>17</v>
      </c>
    </row>
    <row r="1014" spans="1:34" x14ac:dyDescent="0.2">
      <c r="A1014">
        <v>2024</v>
      </c>
      <c r="B1014" t="s">
        <v>17</v>
      </c>
      <c r="C1014" t="s">
        <v>209</v>
      </c>
      <c r="D1014">
        <v>10</v>
      </c>
      <c r="E1014">
        <v>7</v>
      </c>
      <c r="G1014">
        <v>1</v>
      </c>
      <c r="H1014">
        <v>1</v>
      </c>
      <c r="I1014">
        <v>1</v>
      </c>
      <c r="J1014">
        <v>1</v>
      </c>
      <c r="K1014">
        <v>1</v>
      </c>
      <c r="O1014">
        <v>2</v>
      </c>
      <c r="T1014">
        <v>1</v>
      </c>
      <c r="W1014">
        <v>4</v>
      </c>
      <c r="X1014">
        <v>0.52074235807860259</v>
      </c>
      <c r="Y1014">
        <v>13</v>
      </c>
      <c r="Z1014">
        <v>0</v>
      </c>
      <c r="AA1014">
        <v>0.84545454545454546</v>
      </c>
      <c r="AB1014">
        <v>6</v>
      </c>
      <c r="AC1014">
        <v>0.4576271186440678</v>
      </c>
      <c r="AD1014">
        <v>12</v>
      </c>
      <c r="AE1014">
        <v>3</v>
      </c>
      <c r="AF1014">
        <v>0.17025440313111545</v>
      </c>
      <c r="AG1014">
        <v>251</v>
      </c>
      <c r="AH1014" t="s">
        <v>17</v>
      </c>
    </row>
    <row r="1015" spans="1:34" x14ac:dyDescent="0.2">
      <c r="A1015">
        <v>2025</v>
      </c>
      <c r="B1015" t="s">
        <v>17</v>
      </c>
      <c r="C1015" t="s">
        <v>209</v>
      </c>
      <c r="D1015">
        <v>12</v>
      </c>
      <c r="E1015">
        <v>5</v>
      </c>
      <c r="G1015">
        <v>1</v>
      </c>
      <c r="I1015">
        <v>2</v>
      </c>
      <c r="J1015">
        <v>1</v>
      </c>
      <c r="K1015">
        <v>1</v>
      </c>
      <c r="L1015">
        <v>1</v>
      </c>
      <c r="O1015">
        <v>3</v>
      </c>
      <c r="P1015">
        <v>1</v>
      </c>
      <c r="W1015">
        <v>10</v>
      </c>
      <c r="X1015">
        <v>0.52411575562700963</v>
      </c>
      <c r="Y1015">
        <v>13</v>
      </c>
      <c r="Z1015">
        <v>0</v>
      </c>
      <c r="AA1015">
        <v>0.8660714285714286</v>
      </c>
      <c r="AB1015">
        <v>6</v>
      </c>
      <c r="AC1015">
        <v>0.46666666666666667</v>
      </c>
      <c r="AD1015">
        <v>12</v>
      </c>
      <c r="AE1015">
        <v>4</v>
      </c>
      <c r="AF1015">
        <v>0.17726396917148363</v>
      </c>
      <c r="AG1015">
        <v>261</v>
      </c>
      <c r="AH1015" t="s">
        <v>17</v>
      </c>
    </row>
    <row r="1016" spans="1:34" x14ac:dyDescent="0.2">
      <c r="A1016">
        <v>1966</v>
      </c>
      <c r="B1016" t="s">
        <v>19</v>
      </c>
      <c r="C1016" t="s">
        <v>213</v>
      </c>
      <c r="D1016">
        <v>4</v>
      </c>
      <c r="E1016">
        <v>9</v>
      </c>
      <c r="F1016">
        <v>1</v>
      </c>
      <c r="W1016">
        <v>0</v>
      </c>
      <c r="X1016">
        <v>0.32142857142857145</v>
      </c>
      <c r="Y1016">
        <v>18</v>
      </c>
      <c r="Z1016">
        <v>0</v>
      </c>
      <c r="AA1016">
        <v>0</v>
      </c>
      <c r="AB1016">
        <v>0</v>
      </c>
      <c r="AC1016">
        <v>0</v>
      </c>
      <c r="AD1016">
        <v>0</v>
      </c>
      <c r="AE1016">
        <v>0</v>
      </c>
      <c r="AF1016">
        <v>0</v>
      </c>
      <c r="AG1016">
        <v>0</v>
      </c>
      <c r="AH1016" t="s">
        <v>19</v>
      </c>
    </row>
    <row r="1017" spans="1:34" x14ac:dyDescent="0.2">
      <c r="A1017">
        <v>1967</v>
      </c>
      <c r="B1017" t="s">
        <v>19</v>
      </c>
      <c r="C1017" t="s">
        <v>213</v>
      </c>
      <c r="D1017">
        <v>3</v>
      </c>
      <c r="E1017">
        <v>8</v>
      </c>
      <c r="F1017">
        <v>3</v>
      </c>
      <c r="W1017">
        <v>0</v>
      </c>
      <c r="X1017">
        <v>0.32142857142857145</v>
      </c>
      <c r="Y1017">
        <v>20</v>
      </c>
      <c r="Z1017">
        <v>0</v>
      </c>
      <c r="AA1017">
        <v>0</v>
      </c>
      <c r="AB1017">
        <v>0</v>
      </c>
      <c r="AC1017">
        <v>0</v>
      </c>
      <c r="AD1017">
        <v>0</v>
      </c>
      <c r="AE1017">
        <v>0</v>
      </c>
      <c r="AF1017">
        <v>0</v>
      </c>
      <c r="AG1017">
        <v>0</v>
      </c>
      <c r="AH1017" t="s">
        <v>19</v>
      </c>
    </row>
    <row r="1018" spans="1:34" x14ac:dyDescent="0.2">
      <c r="A1018">
        <v>1968</v>
      </c>
      <c r="B1018" t="s">
        <v>19</v>
      </c>
      <c r="C1018" t="s">
        <v>213</v>
      </c>
      <c r="D1018">
        <v>8</v>
      </c>
      <c r="E1018">
        <v>6</v>
      </c>
      <c r="G1018">
        <v>1</v>
      </c>
      <c r="H1018">
        <v>1</v>
      </c>
      <c r="I1018">
        <v>1</v>
      </c>
      <c r="J1018">
        <v>1</v>
      </c>
      <c r="K1018">
        <v>1</v>
      </c>
      <c r="L1018">
        <v>1</v>
      </c>
      <c r="O1018">
        <v>3</v>
      </c>
      <c r="W1018">
        <v>8</v>
      </c>
      <c r="X1018">
        <v>0.40476190476190477</v>
      </c>
      <c r="Y1018">
        <v>16</v>
      </c>
      <c r="Z1018">
        <v>0</v>
      </c>
      <c r="AA1018">
        <v>1</v>
      </c>
      <c r="AB1018">
        <v>10</v>
      </c>
      <c r="AC1018">
        <v>0.33333333333333331</v>
      </c>
      <c r="AD1018">
        <v>3</v>
      </c>
      <c r="AE1018">
        <v>0</v>
      </c>
      <c r="AF1018">
        <v>1.5</v>
      </c>
      <c r="AG1018">
        <v>8</v>
      </c>
      <c r="AH1018" t="s">
        <v>19</v>
      </c>
    </row>
    <row r="1019" spans="1:34" x14ac:dyDescent="0.2">
      <c r="A1019">
        <v>1969</v>
      </c>
      <c r="B1019" t="s">
        <v>19</v>
      </c>
      <c r="C1019" t="s">
        <v>213</v>
      </c>
      <c r="D1019">
        <v>12</v>
      </c>
      <c r="E1019">
        <v>2</v>
      </c>
      <c r="G1019">
        <v>1</v>
      </c>
      <c r="H1019">
        <v>1</v>
      </c>
      <c r="I1019">
        <v>2</v>
      </c>
      <c r="J1019">
        <v>1</v>
      </c>
      <c r="K1019">
        <v>1</v>
      </c>
      <c r="L1019">
        <v>1</v>
      </c>
      <c r="M1019">
        <v>1</v>
      </c>
      <c r="O1019">
        <v>4</v>
      </c>
      <c r="U1019">
        <v>1</v>
      </c>
      <c r="W1019">
        <v>17</v>
      </c>
      <c r="X1019">
        <v>0.5178571428571429</v>
      </c>
      <c r="Y1019">
        <v>10</v>
      </c>
      <c r="Z1019">
        <v>0</v>
      </c>
      <c r="AA1019">
        <v>1.5</v>
      </c>
      <c r="AB1019">
        <v>15</v>
      </c>
      <c r="AC1019">
        <v>0.5</v>
      </c>
      <c r="AD1019">
        <v>15</v>
      </c>
      <c r="AE1019">
        <v>0</v>
      </c>
      <c r="AF1019">
        <v>1.75</v>
      </c>
      <c r="AG1019">
        <v>25</v>
      </c>
      <c r="AH1019" t="s">
        <v>19</v>
      </c>
    </row>
    <row r="1020" spans="1:34" x14ac:dyDescent="0.2">
      <c r="A1020">
        <v>1970</v>
      </c>
      <c r="B1020" t="s">
        <v>19</v>
      </c>
      <c r="C1020" t="s">
        <v>213</v>
      </c>
      <c r="D1020">
        <v>12</v>
      </c>
      <c r="E1020">
        <v>2</v>
      </c>
      <c r="G1020">
        <v>1</v>
      </c>
      <c r="H1020">
        <v>1</v>
      </c>
      <c r="I1020">
        <v>0</v>
      </c>
      <c r="J1020">
        <v>1</v>
      </c>
      <c r="K1020">
        <v>1</v>
      </c>
      <c r="O1020">
        <v>2</v>
      </c>
      <c r="W1020">
        <v>4</v>
      </c>
      <c r="X1020">
        <v>0.58571428571428574</v>
      </c>
      <c r="Y1020">
        <v>8</v>
      </c>
      <c r="Z1020">
        <v>0</v>
      </c>
      <c r="AA1020">
        <v>1</v>
      </c>
      <c r="AB1020">
        <v>10</v>
      </c>
      <c r="AC1020">
        <v>0.6</v>
      </c>
      <c r="AD1020">
        <v>20</v>
      </c>
      <c r="AE1020">
        <v>0</v>
      </c>
      <c r="AF1020">
        <v>1.5</v>
      </c>
      <c r="AG1020">
        <v>29</v>
      </c>
      <c r="AH1020" t="s">
        <v>19</v>
      </c>
    </row>
    <row r="1021" spans="1:34" x14ac:dyDescent="0.2">
      <c r="A1021">
        <v>1971</v>
      </c>
      <c r="B1021" t="s">
        <v>19</v>
      </c>
      <c r="C1021" t="s">
        <v>213</v>
      </c>
      <c r="D1021">
        <v>11</v>
      </c>
      <c r="E1021">
        <v>3</v>
      </c>
      <c r="G1021">
        <v>1</v>
      </c>
      <c r="H1021">
        <v>1</v>
      </c>
      <c r="I1021">
        <v>0</v>
      </c>
      <c r="J1021">
        <v>1</v>
      </c>
      <c r="K1021">
        <v>1</v>
      </c>
      <c r="O1021">
        <v>2</v>
      </c>
      <c r="P1021">
        <v>1</v>
      </c>
      <c r="R1021">
        <v>1</v>
      </c>
      <c r="W1021">
        <v>8</v>
      </c>
      <c r="X1021">
        <v>0.61904761904761907</v>
      </c>
      <c r="Y1021">
        <v>7</v>
      </c>
      <c r="Z1021">
        <v>0</v>
      </c>
      <c r="AA1021">
        <v>0.75</v>
      </c>
      <c r="AB1021">
        <v>6</v>
      </c>
      <c r="AC1021">
        <v>0.66666666666666663</v>
      </c>
      <c r="AD1021">
        <v>20</v>
      </c>
      <c r="AE1021">
        <v>0</v>
      </c>
      <c r="AF1021">
        <v>1.375</v>
      </c>
      <c r="AG1021">
        <v>37</v>
      </c>
      <c r="AH1021" t="s">
        <v>19</v>
      </c>
    </row>
    <row r="1022" spans="1:34" x14ac:dyDescent="0.2">
      <c r="A1022">
        <v>1972</v>
      </c>
      <c r="B1022" t="s">
        <v>19</v>
      </c>
      <c r="C1022" t="s">
        <v>213</v>
      </c>
      <c r="D1022">
        <v>7</v>
      </c>
      <c r="E1022">
        <v>7</v>
      </c>
      <c r="W1022">
        <v>0</v>
      </c>
      <c r="X1022">
        <v>0.60204081632653061</v>
      </c>
      <c r="Y1022">
        <v>7</v>
      </c>
      <c r="Z1022">
        <v>0</v>
      </c>
      <c r="AA1022">
        <v>0.75</v>
      </c>
      <c r="AB1022">
        <v>6</v>
      </c>
      <c r="AC1022">
        <v>0.5714285714285714</v>
      </c>
      <c r="AD1022">
        <v>17.5</v>
      </c>
      <c r="AE1022">
        <v>0</v>
      </c>
      <c r="AF1022">
        <v>1.375</v>
      </c>
      <c r="AG1022">
        <v>37</v>
      </c>
      <c r="AH1022" t="s">
        <v>19</v>
      </c>
    </row>
    <row r="1023" spans="1:34" x14ac:dyDescent="0.2">
      <c r="A1023">
        <v>1973</v>
      </c>
      <c r="B1023" t="s">
        <v>19</v>
      </c>
      <c r="C1023" t="s">
        <v>213</v>
      </c>
      <c r="D1023">
        <v>12</v>
      </c>
      <c r="E1023">
        <v>2</v>
      </c>
      <c r="G1023">
        <v>1</v>
      </c>
      <c r="H1023">
        <v>1</v>
      </c>
      <c r="I1023">
        <v>2</v>
      </c>
      <c r="J1023">
        <v>1</v>
      </c>
      <c r="K1023">
        <v>1</v>
      </c>
      <c r="L1023">
        <v>1</v>
      </c>
      <c r="M1023">
        <v>1</v>
      </c>
      <c r="O1023">
        <v>4</v>
      </c>
      <c r="S1023">
        <v>1</v>
      </c>
      <c r="W1023">
        <v>17</v>
      </c>
      <c r="X1023">
        <v>0.6339285714285714</v>
      </c>
      <c r="Y1023">
        <v>7</v>
      </c>
      <c r="Z1023">
        <v>0</v>
      </c>
      <c r="AA1023">
        <v>1</v>
      </c>
      <c r="AB1023">
        <v>10</v>
      </c>
      <c r="AC1023">
        <v>0.625</v>
      </c>
      <c r="AD1023">
        <v>20</v>
      </c>
      <c r="AE1023">
        <v>0</v>
      </c>
      <c r="AF1023">
        <v>1.5</v>
      </c>
      <c r="AG1023">
        <v>54</v>
      </c>
      <c r="AH1023" t="s">
        <v>19</v>
      </c>
    </row>
    <row r="1024" spans="1:34" x14ac:dyDescent="0.2">
      <c r="A1024">
        <v>1974</v>
      </c>
      <c r="B1024" t="s">
        <v>19</v>
      </c>
      <c r="C1024" t="s">
        <v>213</v>
      </c>
      <c r="D1024">
        <v>10</v>
      </c>
      <c r="E1024">
        <v>4</v>
      </c>
      <c r="G1024">
        <v>1</v>
      </c>
      <c r="H1024">
        <v>1</v>
      </c>
      <c r="I1024">
        <v>2</v>
      </c>
      <c r="J1024">
        <v>1</v>
      </c>
      <c r="K1024">
        <v>1</v>
      </c>
      <c r="L1024">
        <v>1</v>
      </c>
      <c r="M1024">
        <v>1</v>
      </c>
      <c r="O1024">
        <v>4</v>
      </c>
      <c r="W1024">
        <v>17</v>
      </c>
      <c r="X1024">
        <v>0.6428571428571429</v>
      </c>
      <c r="Y1024">
        <v>5</v>
      </c>
      <c r="Z1024">
        <v>0</v>
      </c>
      <c r="AA1024">
        <v>1.1666666666666667</v>
      </c>
      <c r="AB1024">
        <v>10</v>
      </c>
      <c r="AC1024">
        <v>0.66666666666666663</v>
      </c>
      <c r="AD1024">
        <v>20</v>
      </c>
      <c r="AE1024">
        <v>0</v>
      </c>
      <c r="AF1024">
        <v>1.5833333333333333</v>
      </c>
      <c r="AG1024">
        <v>71</v>
      </c>
      <c r="AH1024" t="s">
        <v>19</v>
      </c>
    </row>
    <row r="1025" spans="1:34" x14ac:dyDescent="0.2">
      <c r="A1025">
        <v>1975</v>
      </c>
      <c r="B1025" t="s">
        <v>19</v>
      </c>
      <c r="C1025" t="s">
        <v>213</v>
      </c>
      <c r="D1025">
        <v>12</v>
      </c>
      <c r="E1025">
        <v>2</v>
      </c>
      <c r="G1025">
        <v>1</v>
      </c>
      <c r="H1025">
        <v>1</v>
      </c>
      <c r="I1025">
        <v>0</v>
      </c>
      <c r="J1025">
        <v>1</v>
      </c>
      <c r="K1025">
        <v>1</v>
      </c>
      <c r="O1025">
        <v>2</v>
      </c>
      <c r="P1025">
        <v>1</v>
      </c>
      <c r="Q1025">
        <v>1</v>
      </c>
      <c r="W1025">
        <v>8</v>
      </c>
      <c r="X1025">
        <v>0.66428571428571426</v>
      </c>
      <c r="Y1025">
        <v>4</v>
      </c>
      <c r="Z1025">
        <v>0</v>
      </c>
      <c r="AA1025">
        <v>1</v>
      </c>
      <c r="AB1025">
        <v>10</v>
      </c>
      <c r="AC1025">
        <v>0.7</v>
      </c>
      <c r="AD1025">
        <v>20</v>
      </c>
      <c r="AE1025">
        <v>0</v>
      </c>
      <c r="AF1025">
        <v>1.5</v>
      </c>
      <c r="AG1025">
        <v>79</v>
      </c>
      <c r="AH1025" t="s">
        <v>19</v>
      </c>
    </row>
    <row r="1026" spans="1:34" x14ac:dyDescent="0.2">
      <c r="A1026">
        <v>1976</v>
      </c>
      <c r="B1026" t="s">
        <v>19</v>
      </c>
      <c r="C1026" t="s">
        <v>213</v>
      </c>
      <c r="D1026">
        <v>11</v>
      </c>
      <c r="E1026">
        <v>2</v>
      </c>
      <c r="F1026">
        <v>1</v>
      </c>
      <c r="G1026">
        <v>1</v>
      </c>
      <c r="H1026">
        <v>1</v>
      </c>
      <c r="I1026">
        <v>2</v>
      </c>
      <c r="J1026">
        <v>1</v>
      </c>
      <c r="K1026">
        <v>1</v>
      </c>
      <c r="L1026">
        <v>1</v>
      </c>
      <c r="M1026">
        <v>1</v>
      </c>
      <c r="O1026">
        <v>4</v>
      </c>
      <c r="S1026">
        <v>1</v>
      </c>
      <c r="W1026">
        <v>17</v>
      </c>
      <c r="X1026">
        <v>0.6785714285714286</v>
      </c>
      <c r="Y1026">
        <v>4</v>
      </c>
      <c r="Z1026">
        <v>0</v>
      </c>
      <c r="AA1026">
        <v>1.125</v>
      </c>
      <c r="AB1026">
        <v>10</v>
      </c>
      <c r="AC1026">
        <v>0.72727272727272729</v>
      </c>
      <c r="AD1026">
        <v>20</v>
      </c>
      <c r="AE1026">
        <v>0</v>
      </c>
      <c r="AF1026">
        <v>1.5625</v>
      </c>
      <c r="AG1026">
        <v>96</v>
      </c>
      <c r="AH1026" t="s">
        <v>19</v>
      </c>
    </row>
    <row r="1027" spans="1:34" x14ac:dyDescent="0.2">
      <c r="A1027">
        <v>1977</v>
      </c>
      <c r="B1027" t="s">
        <v>19</v>
      </c>
      <c r="C1027" t="s">
        <v>213</v>
      </c>
      <c r="D1027">
        <v>9</v>
      </c>
      <c r="E1027">
        <v>5</v>
      </c>
      <c r="G1027">
        <v>1</v>
      </c>
      <c r="H1027">
        <v>1</v>
      </c>
      <c r="I1027">
        <v>1</v>
      </c>
      <c r="J1027">
        <v>1</v>
      </c>
      <c r="K1027">
        <v>1</v>
      </c>
      <c r="L1027">
        <v>1</v>
      </c>
      <c r="O1027">
        <v>3</v>
      </c>
      <c r="W1027">
        <v>8</v>
      </c>
      <c r="X1027">
        <v>0.67559523809523814</v>
      </c>
      <c r="Y1027">
        <v>4</v>
      </c>
      <c r="Z1027">
        <v>0</v>
      </c>
      <c r="AA1027">
        <v>1.1111111111111112</v>
      </c>
      <c r="AB1027">
        <v>10</v>
      </c>
      <c r="AC1027">
        <v>0.75</v>
      </c>
      <c r="AD1027">
        <v>20</v>
      </c>
      <c r="AE1027">
        <v>0</v>
      </c>
      <c r="AF1027">
        <v>1.5555555555555556</v>
      </c>
      <c r="AG1027">
        <v>104</v>
      </c>
      <c r="AH1027" t="s">
        <v>19</v>
      </c>
    </row>
    <row r="1028" spans="1:34" x14ac:dyDescent="0.2">
      <c r="A1028">
        <v>1978</v>
      </c>
      <c r="B1028" t="s">
        <v>19</v>
      </c>
      <c r="C1028" t="s">
        <v>213</v>
      </c>
      <c r="D1028">
        <v>8</v>
      </c>
      <c r="E1028">
        <v>7</v>
      </c>
      <c r="F1028">
        <v>1</v>
      </c>
      <c r="G1028">
        <v>1</v>
      </c>
      <c r="H1028">
        <v>1</v>
      </c>
      <c r="I1028">
        <v>0</v>
      </c>
      <c r="J1028">
        <v>1</v>
      </c>
      <c r="K1028">
        <v>1</v>
      </c>
      <c r="O1028">
        <v>2</v>
      </c>
      <c r="W1028">
        <v>4</v>
      </c>
      <c r="X1028">
        <v>0.66304347826086951</v>
      </c>
      <c r="Y1028">
        <v>4</v>
      </c>
      <c r="Z1028">
        <v>0</v>
      </c>
      <c r="AA1028">
        <v>1</v>
      </c>
      <c r="AB1028">
        <v>10</v>
      </c>
      <c r="AC1028">
        <v>0.76923076923076927</v>
      </c>
      <c r="AD1028">
        <v>20</v>
      </c>
      <c r="AE1028">
        <v>0</v>
      </c>
      <c r="AF1028">
        <v>1.5</v>
      </c>
      <c r="AG1028">
        <v>108</v>
      </c>
      <c r="AH1028" t="s">
        <v>19</v>
      </c>
    </row>
    <row r="1029" spans="1:34" x14ac:dyDescent="0.2">
      <c r="A1029">
        <v>1979</v>
      </c>
      <c r="B1029" t="s">
        <v>19</v>
      </c>
      <c r="C1029" t="s">
        <v>213</v>
      </c>
      <c r="D1029">
        <v>7</v>
      </c>
      <c r="E1029">
        <v>9</v>
      </c>
      <c r="W1029">
        <v>0</v>
      </c>
      <c r="X1029">
        <v>0.64500000000000002</v>
      </c>
      <c r="Y1029">
        <v>4</v>
      </c>
      <c r="Z1029">
        <v>0</v>
      </c>
      <c r="AA1029">
        <v>1</v>
      </c>
      <c r="AB1029">
        <v>10</v>
      </c>
      <c r="AC1029">
        <v>0.7142857142857143</v>
      </c>
      <c r="AD1029">
        <v>20</v>
      </c>
      <c r="AE1029">
        <v>0</v>
      </c>
      <c r="AF1029">
        <v>1.5</v>
      </c>
      <c r="AG1029">
        <v>108</v>
      </c>
      <c r="AH1029" t="s">
        <v>19</v>
      </c>
    </row>
    <row r="1030" spans="1:34" x14ac:dyDescent="0.2">
      <c r="A1030">
        <v>1980</v>
      </c>
      <c r="B1030" t="s">
        <v>19</v>
      </c>
      <c r="C1030" t="s">
        <v>213</v>
      </c>
      <c r="D1030">
        <v>9</v>
      </c>
      <c r="E1030">
        <v>7</v>
      </c>
      <c r="G1030">
        <v>1</v>
      </c>
      <c r="H1030">
        <v>1</v>
      </c>
      <c r="I1030">
        <v>0</v>
      </c>
      <c r="J1030">
        <v>1</v>
      </c>
      <c r="K1030">
        <v>1</v>
      </c>
      <c r="O1030">
        <v>2</v>
      </c>
      <c r="W1030">
        <v>4</v>
      </c>
      <c r="X1030">
        <v>0.63888888888888884</v>
      </c>
      <c r="Y1030">
        <v>4</v>
      </c>
      <c r="Z1030">
        <v>0</v>
      </c>
      <c r="AA1030">
        <v>0.90909090909090906</v>
      </c>
      <c r="AB1030">
        <v>8</v>
      </c>
      <c r="AC1030">
        <v>0.73333333333333328</v>
      </c>
      <c r="AD1030">
        <v>20</v>
      </c>
      <c r="AE1030">
        <v>0</v>
      </c>
      <c r="AF1030">
        <v>1.4545454545454546</v>
      </c>
      <c r="AG1030">
        <v>112</v>
      </c>
      <c r="AH1030" t="s">
        <v>19</v>
      </c>
    </row>
    <row r="1031" spans="1:34" x14ac:dyDescent="0.2">
      <c r="A1031">
        <v>1981</v>
      </c>
      <c r="B1031" t="s">
        <v>19</v>
      </c>
      <c r="C1031" t="s">
        <v>213</v>
      </c>
      <c r="D1031">
        <v>7</v>
      </c>
      <c r="E1031">
        <v>9</v>
      </c>
      <c r="W1031">
        <v>0</v>
      </c>
      <c r="X1031">
        <v>0.625</v>
      </c>
      <c r="Y1031">
        <v>4</v>
      </c>
      <c r="Z1031">
        <v>0</v>
      </c>
      <c r="AA1031">
        <v>0.90909090909090906</v>
      </c>
      <c r="AB1031">
        <v>8</v>
      </c>
      <c r="AC1031">
        <v>0.6875</v>
      </c>
      <c r="AD1031">
        <v>20</v>
      </c>
      <c r="AE1031">
        <v>0</v>
      </c>
      <c r="AF1031">
        <v>1.4545454545454546</v>
      </c>
      <c r="AG1031">
        <v>112</v>
      </c>
      <c r="AH1031" t="s">
        <v>19</v>
      </c>
    </row>
    <row r="1032" spans="1:34" x14ac:dyDescent="0.2">
      <c r="A1032">
        <v>1982</v>
      </c>
      <c r="B1032" t="s">
        <v>19</v>
      </c>
      <c r="C1032" t="s">
        <v>213</v>
      </c>
      <c r="D1032">
        <v>5</v>
      </c>
      <c r="E1032">
        <v>4</v>
      </c>
      <c r="G1032">
        <v>1</v>
      </c>
      <c r="I1032">
        <v>1</v>
      </c>
      <c r="J1032">
        <v>1</v>
      </c>
      <c r="K1032">
        <v>1</v>
      </c>
      <c r="O1032">
        <v>2</v>
      </c>
      <c r="W1032">
        <v>3</v>
      </c>
      <c r="X1032">
        <v>0.62240663900414939</v>
      </c>
      <c r="Y1032">
        <v>4</v>
      </c>
      <c r="Z1032">
        <v>0</v>
      </c>
      <c r="AA1032">
        <v>0.91666666666666663</v>
      </c>
      <c r="AB1032">
        <v>8</v>
      </c>
      <c r="AC1032">
        <v>0.70588235294117652</v>
      </c>
      <c r="AD1032">
        <v>20</v>
      </c>
      <c r="AE1032">
        <v>0</v>
      </c>
      <c r="AF1032">
        <v>1.4782608695652173</v>
      </c>
      <c r="AG1032">
        <v>115</v>
      </c>
      <c r="AH1032" t="s">
        <v>19</v>
      </c>
    </row>
    <row r="1033" spans="1:34" x14ac:dyDescent="0.2">
      <c r="A1033">
        <v>1983</v>
      </c>
      <c r="B1033" t="s">
        <v>19</v>
      </c>
      <c r="C1033" t="s">
        <v>213</v>
      </c>
      <c r="D1033">
        <v>8</v>
      </c>
      <c r="E1033">
        <v>8</v>
      </c>
      <c r="W1033">
        <v>0</v>
      </c>
      <c r="X1033">
        <v>0.61478599221789887</v>
      </c>
      <c r="Y1033">
        <v>5</v>
      </c>
      <c r="Z1033">
        <v>0</v>
      </c>
      <c r="AA1033">
        <v>0.91666666666666663</v>
      </c>
      <c r="AB1033">
        <v>8</v>
      </c>
      <c r="AC1033">
        <v>0.66666666666666663</v>
      </c>
      <c r="AD1033">
        <v>20</v>
      </c>
      <c r="AE1033">
        <v>0</v>
      </c>
      <c r="AF1033">
        <v>1.4782608695652173</v>
      </c>
      <c r="AG1033">
        <v>115</v>
      </c>
      <c r="AH1033" t="s">
        <v>19</v>
      </c>
    </row>
    <row r="1034" spans="1:34" x14ac:dyDescent="0.2">
      <c r="A1034">
        <v>1984</v>
      </c>
      <c r="B1034" t="s">
        <v>19</v>
      </c>
      <c r="C1034" t="s">
        <v>213</v>
      </c>
      <c r="D1034">
        <v>3</v>
      </c>
      <c r="E1034">
        <v>13</v>
      </c>
      <c r="W1034">
        <v>0</v>
      </c>
      <c r="X1034">
        <v>0.58974358974358976</v>
      </c>
      <c r="Y1034">
        <v>6</v>
      </c>
      <c r="Z1034">
        <v>0</v>
      </c>
      <c r="AA1034">
        <v>0.91666666666666663</v>
      </c>
      <c r="AB1034">
        <v>8</v>
      </c>
      <c r="AC1034">
        <v>0.63157894736842102</v>
      </c>
      <c r="AD1034">
        <v>20</v>
      </c>
      <c r="AE1034">
        <v>0</v>
      </c>
      <c r="AF1034">
        <v>1.4782608695652173</v>
      </c>
      <c r="AG1034">
        <v>115</v>
      </c>
      <c r="AH1034" t="s">
        <v>19</v>
      </c>
    </row>
    <row r="1035" spans="1:34" x14ac:dyDescent="0.2">
      <c r="A1035">
        <v>1985</v>
      </c>
      <c r="B1035" t="s">
        <v>19</v>
      </c>
      <c r="C1035" t="s">
        <v>213</v>
      </c>
      <c r="D1035">
        <v>7</v>
      </c>
      <c r="E1035">
        <v>9</v>
      </c>
      <c r="W1035">
        <v>0</v>
      </c>
      <c r="X1035">
        <v>0.58131487889273359</v>
      </c>
      <c r="Y1035">
        <v>6</v>
      </c>
      <c r="Z1035">
        <v>0</v>
      </c>
      <c r="AA1035">
        <v>0.91666666666666663</v>
      </c>
      <c r="AB1035">
        <v>8</v>
      </c>
      <c r="AC1035">
        <v>0.6</v>
      </c>
      <c r="AD1035">
        <v>20</v>
      </c>
      <c r="AE1035">
        <v>0</v>
      </c>
      <c r="AF1035">
        <v>1.4782608695652173</v>
      </c>
      <c r="AG1035">
        <v>115</v>
      </c>
      <c r="AH1035" t="s">
        <v>19</v>
      </c>
    </row>
    <row r="1036" spans="1:34" x14ac:dyDescent="0.2">
      <c r="A1036">
        <v>1986</v>
      </c>
      <c r="B1036" t="s">
        <v>19</v>
      </c>
      <c r="C1036" t="s">
        <v>213</v>
      </c>
      <c r="D1036">
        <v>9</v>
      </c>
      <c r="E1036">
        <v>7</v>
      </c>
      <c r="U1036">
        <v>1</v>
      </c>
      <c r="W1036">
        <v>0</v>
      </c>
      <c r="X1036">
        <v>0.58032786885245902</v>
      </c>
      <c r="Y1036">
        <v>6</v>
      </c>
      <c r="Z1036">
        <v>0</v>
      </c>
      <c r="AA1036">
        <v>0.91666666666666663</v>
      </c>
      <c r="AB1036">
        <v>8</v>
      </c>
      <c r="AC1036">
        <v>0.5714285714285714</v>
      </c>
      <c r="AD1036">
        <v>17.5</v>
      </c>
      <c r="AE1036">
        <v>0</v>
      </c>
      <c r="AF1036">
        <v>1.4782608695652173</v>
      </c>
      <c r="AG1036">
        <v>115</v>
      </c>
      <c r="AH1036" t="s">
        <v>19</v>
      </c>
    </row>
    <row r="1037" spans="1:34" x14ac:dyDescent="0.2">
      <c r="A1037">
        <v>1987</v>
      </c>
      <c r="B1037" t="s">
        <v>19</v>
      </c>
      <c r="C1037" t="s">
        <v>213</v>
      </c>
      <c r="D1037">
        <v>8</v>
      </c>
      <c r="E1037">
        <v>7</v>
      </c>
      <c r="G1037">
        <v>1</v>
      </c>
      <c r="I1037">
        <v>2</v>
      </c>
      <c r="J1037">
        <v>1</v>
      </c>
      <c r="K1037">
        <v>1</v>
      </c>
      <c r="L1037">
        <v>1</v>
      </c>
      <c r="O1037">
        <v>3</v>
      </c>
      <c r="W1037">
        <v>7</v>
      </c>
      <c r="X1037">
        <v>0.578125</v>
      </c>
      <c r="Y1037">
        <v>6</v>
      </c>
      <c r="Z1037">
        <v>0</v>
      </c>
      <c r="AA1037">
        <v>1</v>
      </c>
      <c r="AB1037">
        <v>10</v>
      </c>
      <c r="AC1037">
        <v>0.59090909090909094</v>
      </c>
      <c r="AD1037">
        <v>17.5</v>
      </c>
      <c r="AE1037">
        <v>0</v>
      </c>
      <c r="AF1037">
        <v>1.5416666666666667</v>
      </c>
      <c r="AG1037">
        <v>122</v>
      </c>
      <c r="AH1037" t="s">
        <v>19</v>
      </c>
    </row>
    <row r="1038" spans="1:34" x14ac:dyDescent="0.2">
      <c r="A1038">
        <v>1988</v>
      </c>
      <c r="B1038" t="s">
        <v>19</v>
      </c>
      <c r="C1038" t="s">
        <v>213</v>
      </c>
      <c r="D1038">
        <v>11</v>
      </c>
      <c r="E1038">
        <v>5</v>
      </c>
      <c r="G1038">
        <v>1</v>
      </c>
      <c r="I1038">
        <v>1</v>
      </c>
      <c r="J1038">
        <v>1</v>
      </c>
      <c r="K1038">
        <v>1</v>
      </c>
      <c r="O1038">
        <v>2</v>
      </c>
      <c r="W1038">
        <v>3</v>
      </c>
      <c r="X1038">
        <v>0.58333333333333337</v>
      </c>
      <c r="Y1038">
        <v>6</v>
      </c>
      <c r="Z1038">
        <v>0</v>
      </c>
      <c r="AA1038">
        <v>1</v>
      </c>
      <c r="AB1038">
        <v>10</v>
      </c>
      <c r="AC1038">
        <v>0.60869565217391308</v>
      </c>
      <c r="AD1038">
        <v>20</v>
      </c>
      <c r="AE1038">
        <v>0</v>
      </c>
      <c r="AF1038">
        <v>1.56</v>
      </c>
      <c r="AG1038">
        <v>125</v>
      </c>
      <c r="AH1038" t="s">
        <v>19</v>
      </c>
    </row>
    <row r="1039" spans="1:34" x14ac:dyDescent="0.2">
      <c r="A1039">
        <v>1989</v>
      </c>
      <c r="B1039" t="s">
        <v>19</v>
      </c>
      <c r="C1039" t="s">
        <v>213</v>
      </c>
      <c r="D1039">
        <v>10</v>
      </c>
      <c r="E1039">
        <v>6</v>
      </c>
      <c r="G1039">
        <v>1</v>
      </c>
      <c r="H1039">
        <v>1</v>
      </c>
      <c r="I1039">
        <v>0</v>
      </c>
      <c r="J1039">
        <v>1</v>
      </c>
      <c r="K1039">
        <v>1</v>
      </c>
      <c r="O1039">
        <v>2</v>
      </c>
      <c r="R1039">
        <v>1</v>
      </c>
      <c r="W1039">
        <v>5</v>
      </c>
      <c r="X1039">
        <v>0.58522727272727271</v>
      </c>
      <c r="Y1039">
        <v>6</v>
      </c>
      <c r="Z1039">
        <v>0</v>
      </c>
      <c r="AA1039">
        <v>0.93333333333333335</v>
      </c>
      <c r="AB1039">
        <v>8</v>
      </c>
      <c r="AC1039">
        <v>0.625</v>
      </c>
      <c r="AD1039">
        <v>20</v>
      </c>
      <c r="AE1039">
        <v>0</v>
      </c>
      <c r="AF1039">
        <v>1.5185185185185186</v>
      </c>
      <c r="AG1039">
        <v>130</v>
      </c>
      <c r="AH1039" t="s">
        <v>19</v>
      </c>
    </row>
    <row r="1040" spans="1:34" x14ac:dyDescent="0.2">
      <c r="A1040">
        <v>1990</v>
      </c>
      <c r="B1040" t="s">
        <v>19</v>
      </c>
      <c r="C1040" t="s">
        <v>213</v>
      </c>
      <c r="D1040">
        <v>6</v>
      </c>
      <c r="E1040">
        <v>10</v>
      </c>
      <c r="W1040">
        <v>0</v>
      </c>
      <c r="X1040">
        <v>0.57608695652173914</v>
      </c>
      <c r="Y1040">
        <v>6</v>
      </c>
      <c r="Z1040">
        <v>0</v>
      </c>
      <c r="AA1040">
        <v>0.93333333333333335</v>
      </c>
      <c r="AB1040">
        <v>8</v>
      </c>
      <c r="AC1040">
        <v>0.6</v>
      </c>
      <c r="AD1040">
        <v>20</v>
      </c>
      <c r="AE1040">
        <v>0</v>
      </c>
      <c r="AF1040">
        <v>1.5185185185185186</v>
      </c>
      <c r="AG1040">
        <v>130</v>
      </c>
      <c r="AH1040" t="s">
        <v>19</v>
      </c>
    </row>
    <row r="1041" spans="1:34" x14ac:dyDescent="0.2">
      <c r="A1041">
        <v>1991</v>
      </c>
      <c r="B1041" t="s">
        <v>19</v>
      </c>
      <c r="C1041" t="s">
        <v>213</v>
      </c>
      <c r="D1041">
        <v>8</v>
      </c>
      <c r="E1041">
        <v>8</v>
      </c>
      <c r="W1041">
        <v>0</v>
      </c>
      <c r="X1041">
        <v>0.57291666666666663</v>
      </c>
      <c r="Y1041">
        <v>6</v>
      </c>
      <c r="Z1041">
        <v>0</v>
      </c>
      <c r="AA1041">
        <v>0.93333333333333335</v>
      </c>
      <c r="AB1041">
        <v>8</v>
      </c>
      <c r="AC1041">
        <v>0.57692307692307687</v>
      </c>
      <c r="AD1041">
        <v>17.5</v>
      </c>
      <c r="AE1041">
        <v>0</v>
      </c>
      <c r="AF1041">
        <v>1.5185185185185186</v>
      </c>
      <c r="AG1041">
        <v>130</v>
      </c>
      <c r="AH1041" t="s">
        <v>19</v>
      </c>
    </row>
    <row r="1042" spans="1:34" x14ac:dyDescent="0.2">
      <c r="A1042">
        <v>1992</v>
      </c>
      <c r="B1042" t="s">
        <v>19</v>
      </c>
      <c r="C1042" t="s">
        <v>213</v>
      </c>
      <c r="D1042">
        <v>11</v>
      </c>
      <c r="E1042">
        <v>5</v>
      </c>
      <c r="G1042">
        <v>1</v>
      </c>
      <c r="H1042">
        <v>1</v>
      </c>
      <c r="I1042">
        <v>0</v>
      </c>
      <c r="J1042">
        <v>1</v>
      </c>
      <c r="O1042">
        <v>1</v>
      </c>
      <c r="U1042">
        <v>1</v>
      </c>
      <c r="W1042">
        <v>2</v>
      </c>
      <c r="X1042">
        <v>0.57750000000000001</v>
      </c>
      <c r="Y1042">
        <v>6</v>
      </c>
      <c r="Z1042">
        <v>0</v>
      </c>
      <c r="AA1042">
        <v>0.875</v>
      </c>
      <c r="AB1042">
        <v>6</v>
      </c>
      <c r="AC1042">
        <v>0.59259259259259256</v>
      </c>
      <c r="AD1042">
        <v>17.5</v>
      </c>
      <c r="AE1042">
        <v>0</v>
      </c>
      <c r="AF1042">
        <v>1.4482758620689655</v>
      </c>
      <c r="AG1042">
        <v>132</v>
      </c>
      <c r="AH1042" t="s">
        <v>19</v>
      </c>
    </row>
    <row r="1043" spans="1:34" x14ac:dyDescent="0.2">
      <c r="A1043">
        <v>1993</v>
      </c>
      <c r="B1043" t="s">
        <v>19</v>
      </c>
      <c r="C1043" t="s">
        <v>213</v>
      </c>
      <c r="D1043">
        <v>9</v>
      </c>
      <c r="E1043">
        <v>7</v>
      </c>
      <c r="G1043">
        <v>1</v>
      </c>
      <c r="I1043">
        <v>0</v>
      </c>
      <c r="J1043">
        <v>1</v>
      </c>
      <c r="O1043">
        <v>1</v>
      </c>
      <c r="W1043">
        <v>1</v>
      </c>
      <c r="X1043">
        <v>0.57692307692307687</v>
      </c>
      <c r="Y1043">
        <v>6</v>
      </c>
      <c r="Z1043">
        <v>0</v>
      </c>
      <c r="AA1043">
        <v>0.82352941176470584</v>
      </c>
      <c r="AB1043">
        <v>6</v>
      </c>
      <c r="AC1043">
        <v>0.6071428571428571</v>
      </c>
      <c r="AD1043">
        <v>20</v>
      </c>
      <c r="AE1043">
        <v>0</v>
      </c>
      <c r="AF1043">
        <v>1.4333333333333333</v>
      </c>
      <c r="AG1043">
        <v>133</v>
      </c>
      <c r="AH1043" t="s">
        <v>19</v>
      </c>
    </row>
    <row r="1044" spans="1:34" x14ac:dyDescent="0.2">
      <c r="A1044">
        <v>1994</v>
      </c>
      <c r="B1044" t="s">
        <v>19</v>
      </c>
      <c r="C1044" t="s">
        <v>213</v>
      </c>
      <c r="D1044">
        <v>10</v>
      </c>
      <c r="E1044">
        <v>6</v>
      </c>
      <c r="G1044">
        <v>1</v>
      </c>
      <c r="H1044">
        <v>1</v>
      </c>
      <c r="I1044">
        <v>0</v>
      </c>
      <c r="J1044">
        <v>1</v>
      </c>
      <c r="O1044">
        <v>1</v>
      </c>
      <c r="W1044">
        <v>2</v>
      </c>
      <c r="X1044">
        <v>0.57870370370370372</v>
      </c>
      <c r="Y1044">
        <v>7</v>
      </c>
      <c r="Z1044">
        <v>0</v>
      </c>
      <c r="AA1044">
        <v>0.77777777777777779</v>
      </c>
      <c r="AB1044">
        <v>6</v>
      </c>
      <c r="AC1044">
        <v>0.62068965517241381</v>
      </c>
      <c r="AD1044">
        <v>20</v>
      </c>
      <c r="AE1044">
        <v>0</v>
      </c>
      <c r="AF1044">
        <v>1.375</v>
      </c>
      <c r="AG1044">
        <v>135</v>
      </c>
      <c r="AH1044" t="s">
        <v>19</v>
      </c>
    </row>
    <row r="1045" spans="1:34" x14ac:dyDescent="0.2">
      <c r="A1045">
        <v>1995</v>
      </c>
      <c r="B1045" t="s">
        <v>19</v>
      </c>
      <c r="C1045" t="s">
        <v>213</v>
      </c>
      <c r="D1045">
        <v>8</v>
      </c>
      <c r="E1045">
        <v>8</v>
      </c>
      <c r="W1045">
        <v>0</v>
      </c>
      <c r="X1045">
        <v>0.5758928571428571</v>
      </c>
      <c r="Y1045">
        <v>6</v>
      </c>
      <c r="Z1045">
        <v>0</v>
      </c>
      <c r="AA1045">
        <v>0.77777777777777779</v>
      </c>
      <c r="AB1045">
        <v>6</v>
      </c>
      <c r="AC1045">
        <v>0.6</v>
      </c>
      <c r="AD1045">
        <v>20</v>
      </c>
      <c r="AE1045">
        <v>0</v>
      </c>
      <c r="AF1045">
        <v>1.375</v>
      </c>
      <c r="AG1045">
        <v>135</v>
      </c>
      <c r="AH1045" t="s">
        <v>19</v>
      </c>
    </row>
    <row r="1046" spans="1:34" x14ac:dyDescent="0.2">
      <c r="A1046">
        <v>1996</v>
      </c>
      <c r="B1046" t="s">
        <v>19</v>
      </c>
      <c r="C1046" t="s">
        <v>213</v>
      </c>
      <c r="D1046">
        <v>9</v>
      </c>
      <c r="E1046">
        <v>7</v>
      </c>
      <c r="G1046">
        <v>1</v>
      </c>
      <c r="I1046">
        <v>0</v>
      </c>
      <c r="J1046">
        <v>1</v>
      </c>
      <c r="O1046">
        <v>1</v>
      </c>
      <c r="W1046">
        <v>1</v>
      </c>
      <c r="X1046">
        <v>0.57543103448275867</v>
      </c>
      <c r="Y1046">
        <v>7</v>
      </c>
      <c r="Z1046">
        <v>0</v>
      </c>
      <c r="AA1046">
        <v>0.73684210526315785</v>
      </c>
      <c r="AB1046">
        <v>4</v>
      </c>
      <c r="AC1046">
        <v>0.61290322580645162</v>
      </c>
      <c r="AD1046">
        <v>20</v>
      </c>
      <c r="AE1046">
        <v>0</v>
      </c>
      <c r="AF1046">
        <v>1.3636363636363635</v>
      </c>
      <c r="AG1046">
        <v>136</v>
      </c>
      <c r="AH1046" t="s">
        <v>19</v>
      </c>
    </row>
    <row r="1047" spans="1:34" x14ac:dyDescent="0.2">
      <c r="A1047">
        <v>1997</v>
      </c>
      <c r="B1047" t="s">
        <v>19</v>
      </c>
      <c r="C1047" t="s">
        <v>213</v>
      </c>
      <c r="D1047">
        <v>9</v>
      </c>
      <c r="E1047">
        <v>7</v>
      </c>
      <c r="G1047">
        <v>1</v>
      </c>
      <c r="I1047">
        <v>1</v>
      </c>
      <c r="J1047">
        <v>1</v>
      </c>
      <c r="K1047">
        <v>1</v>
      </c>
      <c r="O1047">
        <v>2</v>
      </c>
      <c r="W1047">
        <v>3</v>
      </c>
      <c r="X1047">
        <v>0.57499999999999996</v>
      </c>
      <c r="Y1047">
        <v>6</v>
      </c>
      <c r="Z1047">
        <v>0</v>
      </c>
      <c r="AA1047">
        <v>0.75</v>
      </c>
      <c r="AB1047">
        <v>6</v>
      </c>
      <c r="AC1047">
        <v>0.625</v>
      </c>
      <c r="AD1047">
        <v>20</v>
      </c>
      <c r="AE1047">
        <v>0</v>
      </c>
      <c r="AF1047">
        <v>1.3823529411764706</v>
      </c>
      <c r="AG1047">
        <v>139</v>
      </c>
      <c r="AH1047" t="s">
        <v>19</v>
      </c>
    </row>
    <row r="1048" spans="1:34" x14ac:dyDescent="0.2">
      <c r="A1048">
        <v>1998</v>
      </c>
      <c r="B1048" t="s">
        <v>19</v>
      </c>
      <c r="C1048" t="s">
        <v>213</v>
      </c>
      <c r="D1048">
        <v>15</v>
      </c>
      <c r="E1048">
        <v>1</v>
      </c>
      <c r="G1048">
        <v>1</v>
      </c>
      <c r="H1048">
        <v>1</v>
      </c>
      <c r="I1048">
        <v>1</v>
      </c>
      <c r="J1048">
        <v>1</v>
      </c>
      <c r="K1048">
        <v>1</v>
      </c>
      <c r="L1048">
        <v>1</v>
      </c>
      <c r="O1048">
        <v>3</v>
      </c>
      <c r="S1048">
        <v>1</v>
      </c>
      <c r="U1048">
        <v>1</v>
      </c>
      <c r="W1048">
        <v>8</v>
      </c>
      <c r="X1048">
        <v>0.58669354838709675</v>
      </c>
      <c r="Y1048">
        <v>5</v>
      </c>
      <c r="Z1048">
        <v>0</v>
      </c>
      <c r="AA1048">
        <v>0.76190476190476186</v>
      </c>
      <c r="AB1048">
        <v>6</v>
      </c>
      <c r="AC1048">
        <v>0.63636363636363635</v>
      </c>
      <c r="AD1048">
        <v>20</v>
      </c>
      <c r="AE1048">
        <v>0</v>
      </c>
      <c r="AF1048">
        <v>1.3888888888888888</v>
      </c>
      <c r="AG1048">
        <v>147</v>
      </c>
      <c r="AH1048" t="s">
        <v>19</v>
      </c>
    </row>
    <row r="1049" spans="1:34" x14ac:dyDescent="0.2">
      <c r="A1049">
        <v>1999</v>
      </c>
      <c r="B1049" t="s">
        <v>19</v>
      </c>
      <c r="C1049" t="s">
        <v>213</v>
      </c>
      <c r="D1049">
        <v>10</v>
      </c>
      <c r="E1049">
        <v>6</v>
      </c>
      <c r="G1049">
        <v>1</v>
      </c>
      <c r="I1049">
        <v>1</v>
      </c>
      <c r="J1049">
        <v>1</v>
      </c>
      <c r="K1049">
        <v>1</v>
      </c>
      <c r="O1049">
        <v>2</v>
      </c>
      <c r="W1049">
        <v>3</v>
      </c>
      <c r="X1049">
        <v>0.587890625</v>
      </c>
      <c r="Y1049">
        <v>6</v>
      </c>
      <c r="Z1049">
        <v>0</v>
      </c>
      <c r="AA1049">
        <v>0.77272727272727271</v>
      </c>
      <c r="AB1049">
        <v>6</v>
      </c>
      <c r="AC1049">
        <v>0.6470588235294118</v>
      </c>
      <c r="AD1049">
        <v>20</v>
      </c>
      <c r="AE1049">
        <v>0</v>
      </c>
      <c r="AF1049">
        <v>1.4054054054054055</v>
      </c>
      <c r="AG1049">
        <v>150</v>
      </c>
      <c r="AH1049" t="s">
        <v>19</v>
      </c>
    </row>
    <row r="1050" spans="1:34" x14ac:dyDescent="0.2">
      <c r="A1050">
        <v>2000</v>
      </c>
      <c r="B1050" t="s">
        <v>19</v>
      </c>
      <c r="C1050" t="s">
        <v>213</v>
      </c>
      <c r="D1050">
        <v>11</v>
      </c>
      <c r="E1050">
        <v>5</v>
      </c>
      <c r="G1050">
        <v>1</v>
      </c>
      <c r="H1050">
        <v>1</v>
      </c>
      <c r="I1050">
        <v>1</v>
      </c>
      <c r="J1050">
        <v>1</v>
      </c>
      <c r="K1050">
        <v>1</v>
      </c>
      <c r="L1050">
        <v>1</v>
      </c>
      <c r="O1050">
        <v>2</v>
      </c>
      <c r="W1050">
        <v>8</v>
      </c>
      <c r="X1050">
        <v>0.59090909090909094</v>
      </c>
      <c r="Y1050">
        <v>4</v>
      </c>
      <c r="Z1050">
        <v>0</v>
      </c>
      <c r="AA1050">
        <v>0.78260869565217395</v>
      </c>
      <c r="AB1050">
        <v>6</v>
      </c>
      <c r="AC1050">
        <v>0.65714285714285714</v>
      </c>
      <c r="AD1050">
        <v>20</v>
      </c>
      <c r="AE1050">
        <v>0</v>
      </c>
      <c r="AF1050">
        <v>1.3846153846153846</v>
      </c>
      <c r="AG1050">
        <v>158</v>
      </c>
      <c r="AH1050" t="s">
        <v>19</v>
      </c>
    </row>
    <row r="1051" spans="1:34" x14ac:dyDescent="0.2">
      <c r="A1051">
        <v>2001</v>
      </c>
      <c r="B1051" t="s">
        <v>19</v>
      </c>
      <c r="C1051" t="s">
        <v>213</v>
      </c>
      <c r="D1051">
        <v>5</v>
      </c>
      <c r="E1051">
        <v>11</v>
      </c>
      <c r="W1051">
        <v>0</v>
      </c>
      <c r="X1051">
        <v>0.58272058823529416</v>
      </c>
      <c r="Y1051">
        <v>5</v>
      </c>
      <c r="Z1051">
        <v>0</v>
      </c>
      <c r="AA1051">
        <v>0.78260869565217395</v>
      </c>
      <c r="AB1051">
        <v>6</v>
      </c>
      <c r="AC1051">
        <v>0.63888888888888884</v>
      </c>
      <c r="AD1051">
        <v>20</v>
      </c>
      <c r="AE1051">
        <v>0</v>
      </c>
      <c r="AF1051">
        <v>1.3846153846153846</v>
      </c>
      <c r="AG1051">
        <v>158</v>
      </c>
      <c r="AH1051" t="s">
        <v>19</v>
      </c>
    </row>
    <row r="1052" spans="1:34" x14ac:dyDescent="0.2">
      <c r="A1052">
        <v>2002</v>
      </c>
      <c r="B1052" t="s">
        <v>19</v>
      </c>
      <c r="C1052" t="s">
        <v>213</v>
      </c>
      <c r="D1052">
        <v>6</v>
      </c>
      <c r="E1052">
        <v>10</v>
      </c>
      <c r="W1052">
        <v>0</v>
      </c>
      <c r="X1052">
        <v>0.57678571428571423</v>
      </c>
      <c r="Y1052">
        <v>5</v>
      </c>
      <c r="Z1052">
        <v>0</v>
      </c>
      <c r="AA1052">
        <v>0.78260869565217395</v>
      </c>
      <c r="AB1052">
        <v>6</v>
      </c>
      <c r="AC1052">
        <v>0.6216216216216216</v>
      </c>
      <c r="AD1052">
        <v>20</v>
      </c>
      <c r="AE1052">
        <v>0</v>
      </c>
      <c r="AF1052">
        <v>1.3846153846153846</v>
      </c>
      <c r="AG1052">
        <v>158</v>
      </c>
      <c r="AH1052" t="s">
        <v>19</v>
      </c>
    </row>
    <row r="1053" spans="1:34" x14ac:dyDescent="0.2">
      <c r="A1053">
        <v>2003</v>
      </c>
      <c r="B1053" t="s">
        <v>19</v>
      </c>
      <c r="C1053" t="s">
        <v>213</v>
      </c>
      <c r="D1053">
        <v>9</v>
      </c>
      <c r="E1053">
        <v>7</v>
      </c>
      <c r="W1053">
        <v>0</v>
      </c>
      <c r="X1053">
        <v>0.57638888888888884</v>
      </c>
      <c r="Y1053">
        <v>5</v>
      </c>
      <c r="Z1053">
        <v>0</v>
      </c>
      <c r="AA1053">
        <v>0.78260869565217395</v>
      </c>
      <c r="AB1053">
        <v>6</v>
      </c>
      <c r="AC1053">
        <v>0.60526315789473684</v>
      </c>
      <c r="AD1053">
        <v>20</v>
      </c>
      <c r="AE1053">
        <v>0</v>
      </c>
      <c r="AF1053">
        <v>1.3846153846153846</v>
      </c>
      <c r="AG1053">
        <v>158</v>
      </c>
      <c r="AH1053" t="s">
        <v>19</v>
      </c>
    </row>
    <row r="1054" spans="1:34" x14ac:dyDescent="0.2">
      <c r="A1054">
        <v>2004</v>
      </c>
      <c r="B1054" t="s">
        <v>19</v>
      </c>
      <c r="C1054" t="s">
        <v>213</v>
      </c>
      <c r="D1054">
        <v>8</v>
      </c>
      <c r="E1054">
        <v>8</v>
      </c>
      <c r="G1054">
        <v>1</v>
      </c>
      <c r="I1054">
        <v>1</v>
      </c>
      <c r="J1054">
        <v>1</v>
      </c>
      <c r="K1054">
        <v>1</v>
      </c>
      <c r="O1054">
        <v>2</v>
      </c>
      <c r="W1054">
        <v>3</v>
      </c>
      <c r="X1054">
        <v>0.57432432432432434</v>
      </c>
      <c r="Y1054">
        <v>5</v>
      </c>
      <c r="Z1054">
        <v>0</v>
      </c>
      <c r="AA1054">
        <v>0.79166666666666663</v>
      </c>
      <c r="AB1054">
        <v>6</v>
      </c>
      <c r="AC1054">
        <v>0.61538461538461542</v>
      </c>
      <c r="AD1054">
        <v>20</v>
      </c>
      <c r="AE1054">
        <v>0</v>
      </c>
      <c r="AF1054">
        <v>1.4</v>
      </c>
      <c r="AG1054">
        <v>161</v>
      </c>
      <c r="AH1054" t="s">
        <v>19</v>
      </c>
    </row>
    <row r="1055" spans="1:34" x14ac:dyDescent="0.2">
      <c r="A1055">
        <v>2005</v>
      </c>
      <c r="B1055" t="s">
        <v>19</v>
      </c>
      <c r="C1055" t="s">
        <v>213</v>
      </c>
      <c r="D1055">
        <v>9</v>
      </c>
      <c r="E1055">
        <v>7</v>
      </c>
      <c r="W1055">
        <v>0</v>
      </c>
      <c r="X1055">
        <v>0.57401315789473684</v>
      </c>
      <c r="Y1055">
        <v>4</v>
      </c>
      <c r="Z1055">
        <v>0</v>
      </c>
      <c r="AA1055">
        <v>0.79166666666666663</v>
      </c>
      <c r="AB1055">
        <v>6</v>
      </c>
      <c r="AC1055">
        <v>0.6</v>
      </c>
      <c r="AD1055">
        <v>20</v>
      </c>
      <c r="AE1055">
        <v>0</v>
      </c>
      <c r="AF1055">
        <v>1.4</v>
      </c>
      <c r="AG1055">
        <v>161</v>
      </c>
      <c r="AH1055" t="s">
        <v>19</v>
      </c>
    </row>
    <row r="1056" spans="1:34" x14ac:dyDescent="0.2">
      <c r="A1056">
        <v>2006</v>
      </c>
      <c r="B1056" t="s">
        <v>19</v>
      </c>
      <c r="C1056" t="s">
        <v>213</v>
      </c>
      <c r="D1056">
        <v>6</v>
      </c>
      <c r="E1056">
        <v>10</v>
      </c>
      <c r="W1056">
        <v>0</v>
      </c>
      <c r="X1056">
        <v>0.56891025641025639</v>
      </c>
      <c r="Y1056">
        <v>5</v>
      </c>
      <c r="Z1056">
        <v>0</v>
      </c>
      <c r="AA1056">
        <v>0.79166666666666663</v>
      </c>
      <c r="AB1056">
        <v>6</v>
      </c>
      <c r="AC1056">
        <v>0.58536585365853655</v>
      </c>
      <c r="AD1056">
        <v>17.5</v>
      </c>
      <c r="AE1056">
        <v>0</v>
      </c>
      <c r="AF1056">
        <v>1.4</v>
      </c>
      <c r="AG1056">
        <v>161</v>
      </c>
      <c r="AH1056" t="s">
        <v>19</v>
      </c>
    </row>
    <row r="1057" spans="1:34" x14ac:dyDescent="0.2">
      <c r="A1057">
        <v>2007</v>
      </c>
      <c r="B1057" t="s">
        <v>19</v>
      </c>
      <c r="C1057" t="s">
        <v>213</v>
      </c>
      <c r="D1057">
        <v>8</v>
      </c>
      <c r="E1057">
        <v>8</v>
      </c>
      <c r="S1057">
        <v>1</v>
      </c>
      <c r="W1057">
        <v>0</v>
      </c>
      <c r="X1057">
        <v>0.56718749999999996</v>
      </c>
      <c r="Y1057">
        <v>5</v>
      </c>
      <c r="Z1057">
        <v>0</v>
      </c>
      <c r="AA1057">
        <v>0.79166666666666663</v>
      </c>
      <c r="AB1057">
        <v>6</v>
      </c>
      <c r="AC1057">
        <v>0.5714285714285714</v>
      </c>
      <c r="AD1057">
        <v>17.5</v>
      </c>
      <c r="AE1057">
        <v>0</v>
      </c>
      <c r="AF1057">
        <v>1.4</v>
      </c>
      <c r="AG1057">
        <v>161</v>
      </c>
      <c r="AH1057" t="s">
        <v>19</v>
      </c>
    </row>
    <row r="1058" spans="1:34" x14ac:dyDescent="0.2">
      <c r="A1058">
        <v>2008</v>
      </c>
      <c r="B1058" t="s">
        <v>19</v>
      </c>
      <c r="C1058" t="s">
        <v>213</v>
      </c>
      <c r="D1058">
        <v>10</v>
      </c>
      <c r="E1058">
        <v>6</v>
      </c>
      <c r="G1058">
        <v>1</v>
      </c>
      <c r="H1058">
        <v>1</v>
      </c>
      <c r="I1058">
        <v>0</v>
      </c>
      <c r="J1058">
        <v>1</v>
      </c>
      <c r="W1058">
        <v>2</v>
      </c>
      <c r="X1058">
        <v>0.56859756097560976</v>
      </c>
      <c r="Y1058">
        <v>5</v>
      </c>
      <c r="Z1058">
        <v>0</v>
      </c>
      <c r="AA1058">
        <v>0.76</v>
      </c>
      <c r="AB1058">
        <v>6</v>
      </c>
      <c r="AC1058">
        <v>0.58139534883720934</v>
      </c>
      <c r="AD1058">
        <v>17.5</v>
      </c>
      <c r="AE1058">
        <v>0</v>
      </c>
      <c r="AF1058">
        <v>1.3333333333333333</v>
      </c>
      <c r="AG1058">
        <v>163</v>
      </c>
      <c r="AH1058" t="s">
        <v>19</v>
      </c>
    </row>
    <row r="1059" spans="1:34" x14ac:dyDescent="0.2">
      <c r="A1059">
        <v>2009</v>
      </c>
      <c r="B1059" t="s">
        <v>19</v>
      </c>
      <c r="C1059" t="s">
        <v>213</v>
      </c>
      <c r="D1059">
        <v>12</v>
      </c>
      <c r="E1059">
        <v>4</v>
      </c>
      <c r="G1059">
        <v>1</v>
      </c>
      <c r="H1059">
        <v>1</v>
      </c>
      <c r="I1059">
        <v>1</v>
      </c>
      <c r="J1059">
        <v>1</v>
      </c>
      <c r="K1059">
        <v>1</v>
      </c>
      <c r="L1059">
        <v>1</v>
      </c>
      <c r="O1059">
        <v>3</v>
      </c>
      <c r="S1059">
        <v>1</v>
      </c>
      <c r="W1059">
        <v>8</v>
      </c>
      <c r="X1059">
        <v>0.57291666666666663</v>
      </c>
      <c r="Y1059">
        <v>4</v>
      </c>
      <c r="Z1059">
        <v>0</v>
      </c>
      <c r="AA1059">
        <v>0.76923076923076927</v>
      </c>
      <c r="AB1059">
        <v>6</v>
      </c>
      <c r="AC1059">
        <v>0.59090909090909094</v>
      </c>
      <c r="AD1059">
        <v>17.5</v>
      </c>
      <c r="AE1059">
        <v>0</v>
      </c>
      <c r="AF1059">
        <v>1.3409090909090908</v>
      </c>
      <c r="AG1059">
        <v>171</v>
      </c>
      <c r="AH1059" t="s">
        <v>19</v>
      </c>
    </row>
    <row r="1060" spans="1:34" x14ac:dyDescent="0.2">
      <c r="A1060">
        <v>2010</v>
      </c>
      <c r="B1060" t="s">
        <v>19</v>
      </c>
      <c r="C1060" t="s">
        <v>213</v>
      </c>
      <c r="D1060">
        <v>6</v>
      </c>
      <c r="E1060">
        <v>10</v>
      </c>
      <c r="W1060">
        <v>0</v>
      </c>
      <c r="X1060">
        <v>0.5683139534883721</v>
      </c>
      <c r="Y1060">
        <v>4</v>
      </c>
      <c r="Z1060">
        <v>0</v>
      </c>
      <c r="AA1060">
        <v>0.76923076923076927</v>
      </c>
      <c r="AB1060">
        <v>6</v>
      </c>
      <c r="AC1060">
        <v>0.57777777777777772</v>
      </c>
      <c r="AD1060">
        <v>17.5</v>
      </c>
      <c r="AE1060">
        <v>0</v>
      </c>
      <c r="AF1060">
        <v>1.3409090909090908</v>
      </c>
      <c r="AG1060">
        <v>171</v>
      </c>
      <c r="AH1060" t="s">
        <v>19</v>
      </c>
    </row>
    <row r="1061" spans="1:34" x14ac:dyDescent="0.2">
      <c r="A1061">
        <v>2011</v>
      </c>
      <c r="B1061" t="s">
        <v>19</v>
      </c>
      <c r="C1061" t="s">
        <v>213</v>
      </c>
      <c r="D1061">
        <v>3</v>
      </c>
      <c r="E1061">
        <v>13</v>
      </c>
      <c r="W1061">
        <v>0</v>
      </c>
      <c r="X1061">
        <v>0.55965909090909094</v>
      </c>
      <c r="Y1061">
        <v>5</v>
      </c>
      <c r="Z1061">
        <v>0</v>
      </c>
      <c r="AA1061">
        <v>0.76923076923076927</v>
      </c>
      <c r="AB1061">
        <v>6</v>
      </c>
      <c r="AC1061">
        <v>0.56521739130434778</v>
      </c>
      <c r="AD1061">
        <v>17.5</v>
      </c>
      <c r="AE1061">
        <v>0</v>
      </c>
      <c r="AF1061">
        <v>1.3409090909090908</v>
      </c>
      <c r="AG1061">
        <v>171</v>
      </c>
      <c r="AH1061" t="s">
        <v>19</v>
      </c>
    </row>
    <row r="1062" spans="1:34" x14ac:dyDescent="0.2">
      <c r="A1062">
        <v>2012</v>
      </c>
      <c r="B1062" t="s">
        <v>19</v>
      </c>
      <c r="C1062" t="s">
        <v>213</v>
      </c>
      <c r="D1062">
        <v>10</v>
      </c>
      <c r="E1062">
        <v>6</v>
      </c>
      <c r="G1062">
        <v>1</v>
      </c>
      <c r="I1062">
        <v>0</v>
      </c>
      <c r="J1062">
        <v>1</v>
      </c>
      <c r="O1062">
        <v>1</v>
      </c>
      <c r="P1062">
        <v>1</v>
      </c>
      <c r="Q1062">
        <v>1</v>
      </c>
      <c r="W1062">
        <v>5</v>
      </c>
      <c r="X1062">
        <v>0.56111111111111112</v>
      </c>
      <c r="Y1062">
        <v>4</v>
      </c>
      <c r="Z1062">
        <v>0</v>
      </c>
      <c r="AA1062">
        <v>0.7407407407407407</v>
      </c>
      <c r="AB1062">
        <v>4</v>
      </c>
      <c r="AC1062">
        <v>0.57446808510638303</v>
      </c>
      <c r="AD1062">
        <v>17.5</v>
      </c>
      <c r="AE1062">
        <v>0</v>
      </c>
      <c r="AF1062">
        <v>1.3333333333333333</v>
      </c>
      <c r="AG1062">
        <v>176</v>
      </c>
      <c r="AH1062" t="s">
        <v>19</v>
      </c>
    </row>
    <row r="1063" spans="1:34" x14ac:dyDescent="0.2">
      <c r="A1063">
        <v>2013</v>
      </c>
      <c r="B1063" t="s">
        <v>19</v>
      </c>
      <c r="C1063" t="s">
        <v>213</v>
      </c>
      <c r="D1063">
        <v>5</v>
      </c>
      <c r="E1063">
        <v>10</v>
      </c>
      <c r="F1063">
        <v>1</v>
      </c>
      <c r="W1063">
        <v>0</v>
      </c>
      <c r="X1063">
        <v>0.55638586956521741</v>
      </c>
      <c r="Y1063">
        <v>6</v>
      </c>
      <c r="Z1063">
        <v>0</v>
      </c>
      <c r="AA1063">
        <v>0.7407407407407407</v>
      </c>
      <c r="AB1063">
        <v>4</v>
      </c>
      <c r="AC1063">
        <v>0.5625</v>
      </c>
      <c r="AD1063">
        <v>17.5</v>
      </c>
      <c r="AE1063">
        <v>0</v>
      </c>
      <c r="AF1063">
        <v>1.3333333333333333</v>
      </c>
      <c r="AG1063">
        <v>176</v>
      </c>
      <c r="AH1063" t="s">
        <v>19</v>
      </c>
    </row>
    <row r="1064" spans="1:34" x14ac:dyDescent="0.2">
      <c r="A1064">
        <v>2014</v>
      </c>
      <c r="B1064" t="s">
        <v>19</v>
      </c>
      <c r="C1064" t="s">
        <v>213</v>
      </c>
      <c r="D1064">
        <v>7</v>
      </c>
      <c r="E1064">
        <v>9</v>
      </c>
      <c r="W1064">
        <v>0</v>
      </c>
      <c r="X1064">
        <v>0.55385638297872342</v>
      </c>
      <c r="Y1064">
        <v>7</v>
      </c>
      <c r="Z1064">
        <v>0</v>
      </c>
      <c r="AA1064">
        <v>0.7407407407407407</v>
      </c>
      <c r="AB1064">
        <v>4</v>
      </c>
      <c r="AC1064">
        <v>0.55102040816326525</v>
      </c>
      <c r="AD1064">
        <v>17.5</v>
      </c>
      <c r="AE1064">
        <v>0</v>
      </c>
      <c r="AF1064">
        <v>1.3333333333333333</v>
      </c>
      <c r="AG1064">
        <v>176</v>
      </c>
      <c r="AH1064" t="s">
        <v>19</v>
      </c>
    </row>
    <row r="1065" spans="1:34" x14ac:dyDescent="0.2">
      <c r="A1065">
        <v>2015</v>
      </c>
      <c r="B1065" t="s">
        <v>19</v>
      </c>
      <c r="C1065" t="s">
        <v>213</v>
      </c>
      <c r="D1065">
        <v>11</v>
      </c>
      <c r="E1065">
        <v>5</v>
      </c>
      <c r="G1065">
        <v>1</v>
      </c>
      <c r="H1065">
        <v>1</v>
      </c>
      <c r="I1065">
        <v>0</v>
      </c>
      <c r="J1065">
        <v>1</v>
      </c>
      <c r="O1065">
        <v>1</v>
      </c>
      <c r="W1065">
        <v>2</v>
      </c>
      <c r="X1065">
        <v>0.556640625</v>
      </c>
      <c r="Y1065">
        <v>6</v>
      </c>
      <c r="Z1065">
        <v>0</v>
      </c>
      <c r="AA1065">
        <v>0.7142857142857143</v>
      </c>
      <c r="AB1065">
        <v>4</v>
      </c>
      <c r="AC1065">
        <v>0.56000000000000005</v>
      </c>
      <c r="AD1065">
        <v>17.5</v>
      </c>
      <c r="AE1065">
        <v>0</v>
      </c>
      <c r="AF1065">
        <v>1.2978723404255319</v>
      </c>
      <c r="AG1065">
        <v>178</v>
      </c>
      <c r="AH1065" t="s">
        <v>19</v>
      </c>
    </row>
    <row r="1066" spans="1:34" x14ac:dyDescent="0.2">
      <c r="A1066">
        <v>2016</v>
      </c>
      <c r="B1066" t="s">
        <v>19</v>
      </c>
      <c r="C1066" t="s">
        <v>213</v>
      </c>
      <c r="D1066">
        <v>8</v>
      </c>
      <c r="E1066">
        <v>8</v>
      </c>
      <c r="W1066">
        <v>0</v>
      </c>
      <c r="X1066">
        <v>0.55548469387755106</v>
      </c>
      <c r="Y1066">
        <v>5</v>
      </c>
      <c r="Z1066">
        <v>0</v>
      </c>
      <c r="AA1066">
        <v>0.7142857142857143</v>
      </c>
      <c r="AB1066">
        <v>4</v>
      </c>
      <c r="AC1066">
        <v>0.5490196078431373</v>
      </c>
      <c r="AD1066">
        <v>15</v>
      </c>
      <c r="AE1066">
        <v>0</v>
      </c>
      <c r="AF1066">
        <v>1.2978723404255319</v>
      </c>
      <c r="AG1066">
        <v>178</v>
      </c>
      <c r="AH1066" t="s">
        <v>19</v>
      </c>
    </row>
    <row r="1067" spans="1:34" x14ac:dyDescent="0.2">
      <c r="A1067">
        <v>2017</v>
      </c>
      <c r="B1067" t="s">
        <v>19</v>
      </c>
      <c r="C1067" t="s">
        <v>213</v>
      </c>
      <c r="D1067">
        <v>13</v>
      </c>
      <c r="E1067">
        <v>3</v>
      </c>
      <c r="G1067">
        <v>1</v>
      </c>
      <c r="H1067">
        <v>1</v>
      </c>
      <c r="I1067">
        <v>1</v>
      </c>
      <c r="J1067">
        <v>1</v>
      </c>
      <c r="K1067">
        <v>1</v>
      </c>
      <c r="L1067">
        <v>1</v>
      </c>
      <c r="O1067">
        <v>3</v>
      </c>
      <c r="W1067">
        <v>8</v>
      </c>
      <c r="X1067">
        <v>0.56062500000000004</v>
      </c>
      <c r="Y1067">
        <v>4</v>
      </c>
      <c r="Z1067">
        <v>0</v>
      </c>
      <c r="AA1067">
        <v>0.72413793103448276</v>
      </c>
      <c r="AB1067">
        <v>4</v>
      </c>
      <c r="AC1067">
        <v>0.55769230769230771</v>
      </c>
      <c r="AD1067">
        <v>17.5</v>
      </c>
      <c r="AE1067">
        <v>0</v>
      </c>
      <c r="AF1067">
        <v>1.3061224489795917</v>
      </c>
      <c r="AG1067">
        <v>186</v>
      </c>
      <c r="AH1067" t="s">
        <v>19</v>
      </c>
    </row>
    <row r="1068" spans="1:34" x14ac:dyDescent="0.2">
      <c r="A1068">
        <v>2018</v>
      </c>
      <c r="B1068" t="s">
        <v>19</v>
      </c>
      <c r="C1068" t="s">
        <v>213</v>
      </c>
      <c r="D1068">
        <v>8</v>
      </c>
      <c r="E1068">
        <v>7</v>
      </c>
      <c r="F1068">
        <v>1</v>
      </c>
      <c r="W1068">
        <v>0</v>
      </c>
      <c r="X1068">
        <v>0.56004901960784315</v>
      </c>
      <c r="Y1068">
        <v>5</v>
      </c>
      <c r="Z1068">
        <v>0</v>
      </c>
      <c r="AA1068">
        <v>0.72413793103448276</v>
      </c>
      <c r="AB1068">
        <v>4</v>
      </c>
      <c r="AC1068">
        <v>0.54716981132075471</v>
      </c>
      <c r="AD1068">
        <v>15</v>
      </c>
      <c r="AE1068">
        <v>0</v>
      </c>
      <c r="AF1068">
        <v>1.3061224489795917</v>
      </c>
      <c r="AG1068">
        <v>186</v>
      </c>
      <c r="AH1068" t="s">
        <v>19</v>
      </c>
    </row>
    <row r="1069" spans="1:34" x14ac:dyDescent="0.2">
      <c r="A1069">
        <v>2019</v>
      </c>
      <c r="B1069" t="s">
        <v>19</v>
      </c>
      <c r="C1069" t="s">
        <v>213</v>
      </c>
      <c r="D1069">
        <v>10</v>
      </c>
      <c r="E1069">
        <v>6</v>
      </c>
      <c r="G1069">
        <v>1</v>
      </c>
      <c r="I1069">
        <v>1</v>
      </c>
      <c r="J1069">
        <v>1</v>
      </c>
      <c r="K1069">
        <v>1</v>
      </c>
      <c r="O1069">
        <v>2</v>
      </c>
      <c r="W1069">
        <v>3</v>
      </c>
      <c r="X1069">
        <v>0.56129807692307687</v>
      </c>
      <c r="Y1069">
        <v>4</v>
      </c>
      <c r="Z1069">
        <v>0</v>
      </c>
      <c r="AA1069">
        <v>0.73333333333333328</v>
      </c>
      <c r="AB1069">
        <v>4</v>
      </c>
      <c r="AC1069">
        <v>0.55555555555555558</v>
      </c>
      <c r="AD1069">
        <v>17.5</v>
      </c>
      <c r="AE1069">
        <v>0</v>
      </c>
      <c r="AF1069">
        <v>1.32</v>
      </c>
      <c r="AG1069">
        <v>189</v>
      </c>
      <c r="AH1069" t="s">
        <v>19</v>
      </c>
    </row>
    <row r="1070" spans="1:34" x14ac:dyDescent="0.2">
      <c r="A1070">
        <v>2020</v>
      </c>
      <c r="B1070" t="s">
        <v>19</v>
      </c>
      <c r="C1070" t="s">
        <v>213</v>
      </c>
      <c r="D1070">
        <v>7</v>
      </c>
      <c r="E1070">
        <v>9</v>
      </c>
      <c r="W1070">
        <v>0</v>
      </c>
      <c r="X1070">
        <v>0.55896226415094341</v>
      </c>
      <c r="Y1070">
        <v>5</v>
      </c>
      <c r="Z1070">
        <v>0</v>
      </c>
      <c r="AA1070">
        <v>0.73333333333333328</v>
      </c>
      <c r="AB1070">
        <v>4</v>
      </c>
      <c r="AC1070">
        <v>0.54545454545454541</v>
      </c>
      <c r="AD1070">
        <v>15</v>
      </c>
      <c r="AE1070">
        <v>0</v>
      </c>
      <c r="AF1070">
        <v>1.32</v>
      </c>
      <c r="AG1070">
        <v>189</v>
      </c>
      <c r="AH1070" t="s">
        <v>19</v>
      </c>
    </row>
    <row r="1071" spans="1:34" x14ac:dyDescent="0.2">
      <c r="A1071">
        <v>2021</v>
      </c>
      <c r="B1071" t="s">
        <v>19</v>
      </c>
      <c r="C1071" t="s">
        <v>213</v>
      </c>
      <c r="D1071">
        <v>8</v>
      </c>
      <c r="E1071">
        <v>9</v>
      </c>
      <c r="W1071">
        <v>0</v>
      </c>
      <c r="X1071">
        <v>0.55722543352601162</v>
      </c>
      <c r="Y1071">
        <v>5</v>
      </c>
      <c r="Z1071">
        <v>0</v>
      </c>
      <c r="AA1071">
        <v>0.73333333333333328</v>
      </c>
      <c r="AB1071">
        <v>4</v>
      </c>
      <c r="AC1071">
        <v>0.5357142857142857</v>
      </c>
      <c r="AD1071">
        <v>15</v>
      </c>
      <c r="AE1071">
        <v>0</v>
      </c>
      <c r="AF1071">
        <v>1.32</v>
      </c>
      <c r="AG1071">
        <v>189</v>
      </c>
      <c r="AH1071" t="s">
        <v>19</v>
      </c>
    </row>
    <row r="1072" spans="1:34" x14ac:dyDescent="0.2">
      <c r="A1072">
        <v>2022</v>
      </c>
      <c r="B1072" t="s">
        <v>19</v>
      </c>
      <c r="C1072" t="s">
        <v>213</v>
      </c>
      <c r="D1072">
        <v>13</v>
      </c>
      <c r="E1072">
        <v>4</v>
      </c>
      <c r="G1072">
        <v>1</v>
      </c>
      <c r="H1072">
        <v>1</v>
      </c>
      <c r="I1072">
        <v>0</v>
      </c>
      <c r="J1072">
        <v>1</v>
      </c>
      <c r="O1072">
        <v>1</v>
      </c>
      <c r="Q1072">
        <v>1</v>
      </c>
      <c r="W1072">
        <v>3</v>
      </c>
      <c r="X1072">
        <v>0.56122448979591832</v>
      </c>
      <c r="Y1072">
        <v>3</v>
      </c>
      <c r="Z1072">
        <v>0</v>
      </c>
      <c r="AA1072">
        <v>0.70967741935483875</v>
      </c>
      <c r="AB1072">
        <v>4</v>
      </c>
      <c r="AC1072">
        <v>0.54385964912280704</v>
      </c>
      <c r="AD1072">
        <v>15</v>
      </c>
      <c r="AE1072">
        <v>0</v>
      </c>
      <c r="AF1072">
        <v>0.84146341463414631</v>
      </c>
      <c r="AG1072">
        <v>192</v>
      </c>
      <c r="AH1072" t="s">
        <v>19</v>
      </c>
    </row>
    <row r="1073" spans="1:34" x14ac:dyDescent="0.2">
      <c r="A1073">
        <v>2023</v>
      </c>
      <c r="B1073" t="s">
        <v>19</v>
      </c>
      <c r="C1073" t="s">
        <v>213</v>
      </c>
      <c r="D1073">
        <v>7</v>
      </c>
      <c r="E1073">
        <v>10</v>
      </c>
      <c r="W1073">
        <v>0</v>
      </c>
      <c r="X1073">
        <v>0.5583982202447163</v>
      </c>
      <c r="Y1073">
        <v>4</v>
      </c>
      <c r="Z1073">
        <v>0</v>
      </c>
      <c r="AA1073">
        <v>0.70967741935483875</v>
      </c>
      <c r="AB1073">
        <v>4</v>
      </c>
      <c r="AC1073">
        <v>0.53448275862068961</v>
      </c>
      <c r="AD1073">
        <v>15</v>
      </c>
      <c r="AE1073">
        <v>0</v>
      </c>
      <c r="AF1073">
        <v>0.84146341463414631</v>
      </c>
      <c r="AG1073">
        <v>192</v>
      </c>
      <c r="AH1073" t="s">
        <v>19</v>
      </c>
    </row>
    <row r="1074" spans="1:34" x14ac:dyDescent="0.2">
      <c r="A1074">
        <v>2024</v>
      </c>
      <c r="B1074" t="s">
        <v>19</v>
      </c>
      <c r="C1074" t="s">
        <v>213</v>
      </c>
      <c r="D1074">
        <v>14</v>
      </c>
      <c r="E1074">
        <v>3</v>
      </c>
      <c r="G1074">
        <v>1</v>
      </c>
      <c r="I1074">
        <v>0</v>
      </c>
      <c r="J1074">
        <v>1</v>
      </c>
      <c r="O1074">
        <v>1</v>
      </c>
      <c r="U1074">
        <v>1</v>
      </c>
      <c r="W1074">
        <v>1</v>
      </c>
      <c r="X1074">
        <v>0.5633187772925764</v>
      </c>
      <c r="Y1074">
        <v>4</v>
      </c>
      <c r="Z1074">
        <v>0</v>
      </c>
      <c r="AA1074">
        <v>0.6875</v>
      </c>
      <c r="AB1074">
        <v>4</v>
      </c>
      <c r="AC1074">
        <v>0.5423728813559322</v>
      </c>
      <c r="AD1074">
        <v>15</v>
      </c>
      <c r="AE1074">
        <v>0</v>
      </c>
      <c r="AF1074">
        <v>0.19206680584551147</v>
      </c>
      <c r="AG1074">
        <v>193</v>
      </c>
      <c r="AH1074" t="s">
        <v>19</v>
      </c>
    </row>
    <row r="1075" spans="1:34" x14ac:dyDescent="0.2">
      <c r="A1075">
        <v>2025</v>
      </c>
      <c r="B1075" t="s">
        <v>19</v>
      </c>
      <c r="C1075" t="s">
        <v>213</v>
      </c>
      <c r="D1075">
        <v>9</v>
      </c>
      <c r="E1075">
        <v>8</v>
      </c>
      <c r="W1075">
        <v>0</v>
      </c>
      <c r="X1075">
        <v>0.56270096463022512</v>
      </c>
      <c r="Y1075">
        <v>4</v>
      </c>
      <c r="Z1075">
        <v>0</v>
      </c>
      <c r="AA1075">
        <v>0.6875</v>
      </c>
      <c r="AB1075">
        <v>4</v>
      </c>
      <c r="AC1075">
        <v>0.53333333333333333</v>
      </c>
      <c r="AD1075">
        <v>15</v>
      </c>
      <c r="AE1075">
        <v>0</v>
      </c>
      <c r="AF1075">
        <v>0.18891170431211499</v>
      </c>
      <c r="AG1075">
        <v>193</v>
      </c>
      <c r="AH1075" t="s">
        <v>19</v>
      </c>
    </row>
    <row r="1076" spans="1:34" x14ac:dyDescent="0.2">
      <c r="A1076">
        <v>1966</v>
      </c>
      <c r="B1076" t="s">
        <v>20</v>
      </c>
      <c r="C1076" t="s">
        <v>212</v>
      </c>
      <c r="D1076">
        <v>3</v>
      </c>
      <c r="E1076">
        <v>11</v>
      </c>
      <c r="W1076">
        <v>0</v>
      </c>
      <c r="X1076">
        <v>0.21428571428571427</v>
      </c>
      <c r="Y1076">
        <v>22</v>
      </c>
      <c r="Z1076">
        <v>0</v>
      </c>
      <c r="AA1076">
        <v>0</v>
      </c>
      <c r="AB1076">
        <v>0</v>
      </c>
      <c r="AC1076">
        <v>0</v>
      </c>
      <c r="AD1076">
        <v>0</v>
      </c>
      <c r="AE1076">
        <v>2</v>
      </c>
      <c r="AF1076">
        <v>0</v>
      </c>
      <c r="AG1076">
        <v>0</v>
      </c>
      <c r="AH1076" t="s">
        <v>20</v>
      </c>
    </row>
    <row r="1077" spans="1:34" x14ac:dyDescent="0.2">
      <c r="A1077">
        <v>1967</v>
      </c>
      <c r="B1077" t="s">
        <v>20</v>
      </c>
      <c r="C1077" t="s">
        <v>212</v>
      </c>
      <c r="D1077">
        <v>4</v>
      </c>
      <c r="E1077">
        <v>10</v>
      </c>
      <c r="W1077">
        <v>0</v>
      </c>
      <c r="X1077">
        <v>0.25</v>
      </c>
      <c r="Y1077">
        <v>22</v>
      </c>
      <c r="Z1077">
        <v>0</v>
      </c>
      <c r="AA1077">
        <v>0</v>
      </c>
      <c r="AB1077">
        <v>0</v>
      </c>
      <c r="AC1077">
        <v>0</v>
      </c>
      <c r="AD1077">
        <v>0</v>
      </c>
      <c r="AE1077">
        <v>1.8</v>
      </c>
      <c r="AF1077">
        <v>0</v>
      </c>
      <c r="AG1077">
        <v>0</v>
      </c>
      <c r="AH1077" t="s">
        <v>20</v>
      </c>
    </row>
    <row r="1078" spans="1:34" x14ac:dyDescent="0.2">
      <c r="A1078">
        <v>1968</v>
      </c>
      <c r="B1078" t="s">
        <v>20</v>
      </c>
      <c r="C1078" t="s">
        <v>212</v>
      </c>
      <c r="D1078">
        <v>5</v>
      </c>
      <c r="E1078">
        <v>8</v>
      </c>
      <c r="F1078">
        <v>1</v>
      </c>
      <c r="W1078">
        <v>0</v>
      </c>
      <c r="X1078">
        <v>0.29761904761904762</v>
      </c>
      <c r="Y1078">
        <v>21</v>
      </c>
      <c r="Z1078">
        <v>0</v>
      </c>
      <c r="AA1078">
        <v>0</v>
      </c>
      <c r="AB1078">
        <v>0</v>
      </c>
      <c r="AC1078">
        <v>0</v>
      </c>
      <c r="AD1078">
        <v>0</v>
      </c>
      <c r="AE1078">
        <v>1.6</v>
      </c>
      <c r="AF1078">
        <v>0</v>
      </c>
      <c r="AG1078">
        <v>0</v>
      </c>
      <c r="AH1078" t="s">
        <v>20</v>
      </c>
    </row>
    <row r="1079" spans="1:34" x14ac:dyDescent="0.2">
      <c r="A1079">
        <v>1969</v>
      </c>
      <c r="B1079" t="s">
        <v>20</v>
      </c>
      <c r="C1079" t="s">
        <v>212</v>
      </c>
      <c r="D1079">
        <v>3</v>
      </c>
      <c r="E1079">
        <v>10</v>
      </c>
      <c r="W1079">
        <v>0</v>
      </c>
      <c r="X1079">
        <v>0.2818181818181818</v>
      </c>
      <c r="Y1079">
        <v>23</v>
      </c>
      <c r="Z1079">
        <v>0</v>
      </c>
      <c r="AA1079">
        <v>0</v>
      </c>
      <c r="AB1079">
        <v>0</v>
      </c>
      <c r="AC1079">
        <v>0</v>
      </c>
      <c r="AD1079">
        <v>0</v>
      </c>
      <c r="AE1079">
        <v>1.4000000000000001</v>
      </c>
      <c r="AF1079">
        <v>0</v>
      </c>
      <c r="AG1079">
        <v>0</v>
      </c>
      <c r="AH1079" t="s">
        <v>20</v>
      </c>
    </row>
    <row r="1080" spans="1:34" x14ac:dyDescent="0.2">
      <c r="A1080">
        <v>1970</v>
      </c>
      <c r="B1080" t="s">
        <v>20</v>
      </c>
      <c r="C1080" t="s">
        <v>212</v>
      </c>
      <c r="D1080">
        <v>10</v>
      </c>
      <c r="E1080">
        <v>4</v>
      </c>
      <c r="G1080">
        <v>1</v>
      </c>
      <c r="I1080">
        <v>1</v>
      </c>
      <c r="J1080">
        <v>1</v>
      </c>
      <c r="K1080">
        <v>1</v>
      </c>
      <c r="O1080">
        <v>2</v>
      </c>
      <c r="W1080">
        <v>3</v>
      </c>
      <c r="X1080">
        <v>0.36956521739130432</v>
      </c>
      <c r="Y1080">
        <v>18</v>
      </c>
      <c r="Z1080">
        <v>0</v>
      </c>
      <c r="AA1080">
        <v>0.42857142857142855</v>
      </c>
      <c r="AB1080">
        <v>0</v>
      </c>
      <c r="AC1080">
        <v>0.2</v>
      </c>
      <c r="AD1080">
        <v>1</v>
      </c>
      <c r="AE1080">
        <v>1.2000000000000002</v>
      </c>
      <c r="AF1080">
        <v>6.5217391304347824E-2</v>
      </c>
      <c r="AG1080">
        <v>3</v>
      </c>
      <c r="AH1080" t="s">
        <v>20</v>
      </c>
    </row>
    <row r="1081" spans="1:34" x14ac:dyDescent="0.2">
      <c r="A1081">
        <v>1971</v>
      </c>
      <c r="B1081" t="s">
        <v>20</v>
      </c>
      <c r="C1081" t="s">
        <v>212</v>
      </c>
      <c r="D1081">
        <v>10</v>
      </c>
      <c r="E1081">
        <v>3</v>
      </c>
      <c r="F1081">
        <v>1</v>
      </c>
      <c r="G1081">
        <v>1</v>
      </c>
      <c r="H1081">
        <v>1</v>
      </c>
      <c r="I1081">
        <v>2</v>
      </c>
      <c r="J1081">
        <v>1</v>
      </c>
      <c r="K1081">
        <v>1</v>
      </c>
      <c r="L1081">
        <v>1</v>
      </c>
      <c r="M1081">
        <v>1</v>
      </c>
      <c r="O1081">
        <v>4</v>
      </c>
      <c r="W1081">
        <v>17</v>
      </c>
      <c r="X1081">
        <v>0.43373493975903615</v>
      </c>
      <c r="Y1081">
        <v>15</v>
      </c>
      <c r="Z1081">
        <v>0</v>
      </c>
      <c r="AA1081">
        <v>0.72727272727272729</v>
      </c>
      <c r="AB1081">
        <v>4</v>
      </c>
      <c r="AC1081">
        <v>0.33333333333333331</v>
      </c>
      <c r="AD1081">
        <v>3</v>
      </c>
      <c r="AE1081">
        <v>1.0000000000000002</v>
      </c>
      <c r="AF1081">
        <v>0.16666666666666666</v>
      </c>
      <c r="AG1081">
        <v>20</v>
      </c>
      <c r="AH1081" t="s">
        <v>20</v>
      </c>
    </row>
    <row r="1082" spans="1:34" x14ac:dyDescent="0.2">
      <c r="A1082">
        <v>1972</v>
      </c>
      <c r="B1082" t="s">
        <v>20</v>
      </c>
      <c r="C1082" t="s">
        <v>212</v>
      </c>
      <c r="D1082">
        <v>14</v>
      </c>
      <c r="E1082">
        <v>0</v>
      </c>
      <c r="G1082">
        <v>1</v>
      </c>
      <c r="H1082">
        <v>1</v>
      </c>
      <c r="I1082">
        <v>3</v>
      </c>
      <c r="J1082">
        <v>0</v>
      </c>
      <c r="K1082">
        <v>1</v>
      </c>
      <c r="L1082">
        <v>1</v>
      </c>
      <c r="M1082">
        <v>1</v>
      </c>
      <c r="N1082">
        <v>1</v>
      </c>
      <c r="O1082">
        <v>4</v>
      </c>
      <c r="U1082">
        <v>1</v>
      </c>
      <c r="V1082">
        <v>1</v>
      </c>
      <c r="W1082">
        <v>40</v>
      </c>
      <c r="X1082">
        <v>0.51546391752577314</v>
      </c>
      <c r="Y1082">
        <v>13</v>
      </c>
      <c r="Z1082">
        <v>0</v>
      </c>
      <c r="AA1082">
        <v>0.9285714285714286</v>
      </c>
      <c r="AB1082">
        <v>8</v>
      </c>
      <c r="AC1082">
        <v>0.42857142857142855</v>
      </c>
      <c r="AD1082">
        <v>10</v>
      </c>
      <c r="AE1082">
        <v>0.80000000000000027</v>
      </c>
      <c r="AF1082">
        <v>0.25423728813559321</v>
      </c>
      <c r="AG1082">
        <v>60</v>
      </c>
      <c r="AH1082" t="s">
        <v>20</v>
      </c>
    </row>
    <row r="1083" spans="1:34" x14ac:dyDescent="0.2">
      <c r="A1083">
        <v>1973</v>
      </c>
      <c r="B1083" t="s">
        <v>20</v>
      </c>
      <c r="C1083" t="s">
        <v>212</v>
      </c>
      <c r="D1083">
        <v>12</v>
      </c>
      <c r="E1083">
        <v>2</v>
      </c>
      <c r="G1083">
        <v>1</v>
      </c>
      <c r="H1083">
        <v>1</v>
      </c>
      <c r="I1083">
        <v>3</v>
      </c>
      <c r="J1083">
        <v>0</v>
      </c>
      <c r="K1083">
        <v>1</v>
      </c>
      <c r="L1083">
        <v>1</v>
      </c>
      <c r="M1083">
        <v>1</v>
      </c>
      <c r="N1083">
        <v>1</v>
      </c>
      <c r="O1083">
        <v>4</v>
      </c>
      <c r="R1083">
        <v>1</v>
      </c>
      <c r="W1083">
        <v>41</v>
      </c>
      <c r="X1083">
        <v>0.55855855855855852</v>
      </c>
      <c r="Y1083">
        <v>10</v>
      </c>
      <c r="Z1083">
        <v>0</v>
      </c>
      <c r="AA1083">
        <v>1.0588235294117647</v>
      </c>
      <c r="AB1083">
        <v>10</v>
      </c>
      <c r="AC1083">
        <v>0.5</v>
      </c>
      <c r="AD1083">
        <v>15</v>
      </c>
      <c r="AE1083">
        <v>0.60000000000000031</v>
      </c>
      <c r="AF1083">
        <v>0.31818181818181818</v>
      </c>
      <c r="AG1083">
        <v>101</v>
      </c>
      <c r="AH1083" t="s">
        <v>20</v>
      </c>
    </row>
    <row r="1084" spans="1:34" x14ac:dyDescent="0.2">
      <c r="A1084">
        <v>1974</v>
      </c>
      <c r="B1084" t="s">
        <v>20</v>
      </c>
      <c r="C1084" t="s">
        <v>212</v>
      </c>
      <c r="D1084">
        <v>11</v>
      </c>
      <c r="E1084">
        <v>3</v>
      </c>
      <c r="G1084">
        <v>1</v>
      </c>
      <c r="H1084">
        <v>1</v>
      </c>
      <c r="I1084">
        <v>0</v>
      </c>
      <c r="J1084">
        <v>1</v>
      </c>
      <c r="K1084">
        <v>1</v>
      </c>
      <c r="O1084">
        <v>2</v>
      </c>
      <c r="W1084">
        <v>4</v>
      </c>
      <c r="X1084">
        <v>0.58399999999999996</v>
      </c>
      <c r="Y1084">
        <v>8</v>
      </c>
      <c r="Z1084">
        <v>0</v>
      </c>
      <c r="AA1084">
        <v>1.05</v>
      </c>
      <c r="AB1084">
        <v>10</v>
      </c>
      <c r="AC1084">
        <v>0.55555555555555558</v>
      </c>
      <c r="AD1084">
        <v>17.5</v>
      </c>
      <c r="AE1084">
        <v>0.4000000000000003</v>
      </c>
      <c r="AF1084">
        <v>0.323943661971831</v>
      </c>
      <c r="AG1084">
        <v>105</v>
      </c>
      <c r="AH1084" t="s">
        <v>20</v>
      </c>
    </row>
    <row r="1085" spans="1:34" x14ac:dyDescent="0.2">
      <c r="A1085">
        <v>1975</v>
      </c>
      <c r="B1085" t="s">
        <v>20</v>
      </c>
      <c r="C1085" t="s">
        <v>212</v>
      </c>
      <c r="D1085">
        <v>10</v>
      </c>
      <c r="E1085">
        <v>4</v>
      </c>
      <c r="W1085">
        <v>0</v>
      </c>
      <c r="X1085">
        <v>0.59712230215827333</v>
      </c>
      <c r="Y1085">
        <v>7</v>
      </c>
      <c r="Z1085">
        <v>0</v>
      </c>
      <c r="AA1085">
        <v>1</v>
      </c>
      <c r="AB1085">
        <v>10</v>
      </c>
      <c r="AC1085">
        <v>0.5</v>
      </c>
      <c r="AD1085">
        <v>15</v>
      </c>
      <c r="AE1085">
        <v>0.20000000000000029</v>
      </c>
      <c r="AF1085">
        <v>0.30666666666666664</v>
      </c>
      <c r="AG1085">
        <v>105</v>
      </c>
      <c r="AH1085" t="s">
        <v>20</v>
      </c>
    </row>
    <row r="1086" spans="1:34" x14ac:dyDescent="0.2">
      <c r="A1086">
        <v>1976</v>
      </c>
      <c r="B1086" t="s">
        <v>20</v>
      </c>
      <c r="C1086" t="s">
        <v>212</v>
      </c>
      <c r="D1086">
        <v>6</v>
      </c>
      <c r="E1086">
        <v>8</v>
      </c>
      <c r="W1086">
        <v>0</v>
      </c>
      <c r="X1086">
        <v>0.5816993464052288</v>
      </c>
      <c r="Y1086">
        <v>9</v>
      </c>
      <c r="Z1086">
        <v>0</v>
      </c>
      <c r="AA1086">
        <v>0.95454545454545459</v>
      </c>
      <c r="AB1086">
        <v>8</v>
      </c>
      <c r="AC1086">
        <v>0.45454545454545453</v>
      </c>
      <c r="AD1086">
        <v>12</v>
      </c>
      <c r="AE1086">
        <v>0</v>
      </c>
      <c r="AF1086">
        <v>0.27710843373493976</v>
      </c>
      <c r="AG1086">
        <v>105</v>
      </c>
      <c r="AH1086" t="s">
        <v>20</v>
      </c>
    </row>
    <row r="1087" spans="1:34" x14ac:dyDescent="0.2">
      <c r="A1087">
        <v>1977</v>
      </c>
      <c r="B1087" t="s">
        <v>20</v>
      </c>
      <c r="C1087" t="s">
        <v>212</v>
      </c>
      <c r="D1087">
        <v>10</v>
      </c>
      <c r="E1087">
        <v>4</v>
      </c>
      <c r="T1087">
        <v>1</v>
      </c>
      <c r="W1087">
        <v>0</v>
      </c>
      <c r="X1087">
        <v>0.59281437125748504</v>
      </c>
      <c r="Y1087">
        <v>7</v>
      </c>
      <c r="Z1087">
        <v>0</v>
      </c>
      <c r="AA1087">
        <v>0.91304347826086951</v>
      </c>
      <c r="AB1087">
        <v>8</v>
      </c>
      <c r="AC1087">
        <v>0.41666666666666669</v>
      </c>
      <c r="AD1087">
        <v>10</v>
      </c>
      <c r="AE1087">
        <v>0</v>
      </c>
      <c r="AF1087">
        <v>0.26436781609195403</v>
      </c>
      <c r="AG1087">
        <v>105</v>
      </c>
      <c r="AH1087" t="s">
        <v>20</v>
      </c>
    </row>
    <row r="1088" spans="1:34" x14ac:dyDescent="0.2">
      <c r="A1088">
        <v>1978</v>
      </c>
      <c r="B1088" t="s">
        <v>20</v>
      </c>
      <c r="C1088" t="s">
        <v>212</v>
      </c>
      <c r="D1088">
        <v>11</v>
      </c>
      <c r="E1088">
        <v>5</v>
      </c>
      <c r="G1088">
        <v>1</v>
      </c>
      <c r="I1088">
        <v>0</v>
      </c>
      <c r="J1088">
        <v>1</v>
      </c>
      <c r="O1088">
        <v>1</v>
      </c>
      <c r="W1088">
        <v>1</v>
      </c>
      <c r="X1088">
        <v>0.60109289617486339</v>
      </c>
      <c r="Y1088">
        <v>6</v>
      </c>
      <c r="Z1088">
        <v>0</v>
      </c>
      <c r="AA1088">
        <v>0.92</v>
      </c>
      <c r="AB1088">
        <v>8</v>
      </c>
      <c r="AC1088">
        <v>0.46153846153846156</v>
      </c>
      <c r="AD1088">
        <v>12</v>
      </c>
      <c r="AE1088">
        <v>0</v>
      </c>
      <c r="AF1088">
        <v>0.25806451612903225</v>
      </c>
      <c r="AG1088">
        <v>106</v>
      </c>
      <c r="AH1088" t="s">
        <v>20</v>
      </c>
    </row>
    <row r="1089" spans="1:34" x14ac:dyDescent="0.2">
      <c r="A1089">
        <v>1979</v>
      </c>
      <c r="B1089" t="s">
        <v>20</v>
      </c>
      <c r="C1089" t="s">
        <v>212</v>
      </c>
      <c r="D1089">
        <v>10</v>
      </c>
      <c r="E1089">
        <v>6</v>
      </c>
      <c r="G1089">
        <v>1</v>
      </c>
      <c r="H1089">
        <v>1</v>
      </c>
      <c r="I1089">
        <v>0</v>
      </c>
      <c r="J1089">
        <v>1</v>
      </c>
      <c r="K1089">
        <v>1</v>
      </c>
      <c r="O1089">
        <v>2</v>
      </c>
      <c r="V1089">
        <v>1</v>
      </c>
      <c r="W1089">
        <v>4</v>
      </c>
      <c r="X1089">
        <v>0.60301507537688437</v>
      </c>
      <c r="Y1089">
        <v>5</v>
      </c>
      <c r="Z1089">
        <v>0</v>
      </c>
      <c r="AA1089">
        <v>0.9285714285714286</v>
      </c>
      <c r="AB1089">
        <v>8</v>
      </c>
      <c r="AC1089">
        <v>0.5</v>
      </c>
      <c r="AD1089">
        <v>15</v>
      </c>
      <c r="AE1089">
        <v>0</v>
      </c>
      <c r="AF1089">
        <v>0.25742574257425743</v>
      </c>
      <c r="AG1089">
        <v>110</v>
      </c>
      <c r="AH1089" t="s">
        <v>20</v>
      </c>
    </row>
    <row r="1090" spans="1:34" x14ac:dyDescent="0.2">
      <c r="A1090">
        <v>1980</v>
      </c>
      <c r="B1090" t="s">
        <v>20</v>
      </c>
      <c r="C1090" t="s">
        <v>212</v>
      </c>
      <c r="D1090">
        <v>8</v>
      </c>
      <c r="E1090">
        <v>8</v>
      </c>
      <c r="W1090">
        <v>0</v>
      </c>
      <c r="X1090">
        <v>0.59534883720930232</v>
      </c>
      <c r="Y1090">
        <v>5</v>
      </c>
      <c r="Z1090">
        <v>0</v>
      </c>
      <c r="AA1090">
        <v>0.89655172413793105</v>
      </c>
      <c r="AB1090">
        <v>6</v>
      </c>
      <c r="AC1090">
        <v>0.46666666666666667</v>
      </c>
      <c r="AD1090">
        <v>12</v>
      </c>
      <c r="AE1090">
        <v>0</v>
      </c>
      <c r="AF1090">
        <v>0.23853211009174313</v>
      </c>
      <c r="AG1090">
        <v>110</v>
      </c>
      <c r="AH1090" t="s">
        <v>20</v>
      </c>
    </row>
    <row r="1091" spans="1:34" x14ac:dyDescent="0.2">
      <c r="A1091">
        <v>1981</v>
      </c>
      <c r="B1091" t="s">
        <v>20</v>
      </c>
      <c r="C1091" t="s">
        <v>212</v>
      </c>
      <c r="D1091">
        <v>11</v>
      </c>
      <c r="E1091">
        <v>4</v>
      </c>
      <c r="F1091">
        <v>1</v>
      </c>
      <c r="G1091">
        <v>1</v>
      </c>
      <c r="H1091">
        <v>1</v>
      </c>
      <c r="I1091">
        <v>0</v>
      </c>
      <c r="J1091">
        <v>1</v>
      </c>
      <c r="K1091">
        <v>1</v>
      </c>
      <c r="O1091">
        <v>2</v>
      </c>
      <c r="W1091">
        <v>4</v>
      </c>
      <c r="X1091">
        <v>0.60389610389610393</v>
      </c>
      <c r="Y1091">
        <v>5</v>
      </c>
      <c r="Z1091">
        <v>0</v>
      </c>
      <c r="AA1091">
        <v>0.87878787878787878</v>
      </c>
      <c r="AB1091">
        <v>6</v>
      </c>
      <c r="AC1091">
        <v>0.5</v>
      </c>
      <c r="AD1091">
        <v>15</v>
      </c>
      <c r="AE1091">
        <v>0</v>
      </c>
      <c r="AF1091">
        <v>0.2413793103448276</v>
      </c>
      <c r="AG1091">
        <v>114</v>
      </c>
      <c r="AH1091" t="s">
        <v>20</v>
      </c>
    </row>
    <row r="1092" spans="1:34" x14ac:dyDescent="0.2">
      <c r="A1092">
        <v>1982</v>
      </c>
      <c r="B1092" t="s">
        <v>20</v>
      </c>
      <c r="C1092" t="s">
        <v>212</v>
      </c>
      <c r="D1092">
        <v>7</v>
      </c>
      <c r="E1092">
        <v>2</v>
      </c>
      <c r="G1092">
        <v>1</v>
      </c>
      <c r="I1092">
        <v>3</v>
      </c>
      <c r="J1092">
        <v>1</v>
      </c>
      <c r="K1092">
        <v>1</v>
      </c>
      <c r="L1092">
        <v>1</v>
      </c>
      <c r="M1092">
        <v>1</v>
      </c>
      <c r="O1092">
        <v>4</v>
      </c>
      <c r="W1092">
        <v>16</v>
      </c>
      <c r="X1092">
        <v>0.61041666666666672</v>
      </c>
      <c r="Y1092">
        <v>5</v>
      </c>
      <c r="Z1092">
        <v>0</v>
      </c>
      <c r="AA1092">
        <v>0.97142857142857142</v>
      </c>
      <c r="AB1092">
        <v>8</v>
      </c>
      <c r="AC1092">
        <v>0.52941176470588236</v>
      </c>
      <c r="AD1092">
        <v>15</v>
      </c>
      <c r="AE1092">
        <v>0</v>
      </c>
      <c r="AF1092">
        <v>0.28688524590163933</v>
      </c>
      <c r="AG1092">
        <v>130</v>
      </c>
      <c r="AH1092" t="s">
        <v>20</v>
      </c>
    </row>
    <row r="1093" spans="1:34" x14ac:dyDescent="0.2">
      <c r="A1093">
        <v>1983</v>
      </c>
      <c r="B1093" t="s">
        <v>20</v>
      </c>
      <c r="C1093" t="s">
        <v>212</v>
      </c>
      <c r="D1093">
        <v>12</v>
      </c>
      <c r="E1093">
        <v>4</v>
      </c>
      <c r="G1093">
        <v>1</v>
      </c>
      <c r="H1093">
        <v>1</v>
      </c>
      <c r="I1093">
        <v>0</v>
      </c>
      <c r="J1093">
        <v>1</v>
      </c>
      <c r="K1093">
        <v>1</v>
      </c>
      <c r="O1093">
        <v>2</v>
      </c>
      <c r="R1093">
        <v>1</v>
      </c>
      <c r="W1093">
        <v>5</v>
      </c>
      <c r="X1093">
        <v>0.619140625</v>
      </c>
      <c r="Y1093">
        <v>4</v>
      </c>
      <c r="Z1093">
        <v>0</v>
      </c>
      <c r="AA1093">
        <v>0.97368421052631582</v>
      </c>
      <c r="AB1093">
        <v>8</v>
      </c>
      <c r="AC1093">
        <v>0.55555555555555558</v>
      </c>
      <c r="AD1093">
        <v>17.5</v>
      </c>
      <c r="AE1093">
        <v>0</v>
      </c>
      <c r="AF1093">
        <v>0.2890625</v>
      </c>
      <c r="AG1093">
        <v>135</v>
      </c>
      <c r="AH1093" t="s">
        <v>20</v>
      </c>
    </row>
    <row r="1094" spans="1:34" x14ac:dyDescent="0.2">
      <c r="A1094">
        <v>1984</v>
      </c>
      <c r="B1094" t="s">
        <v>20</v>
      </c>
      <c r="C1094" t="s">
        <v>212</v>
      </c>
      <c r="D1094">
        <v>14</v>
      </c>
      <c r="E1094">
        <v>2</v>
      </c>
      <c r="G1094">
        <v>1</v>
      </c>
      <c r="H1094">
        <v>1</v>
      </c>
      <c r="I1094">
        <v>2</v>
      </c>
      <c r="J1094">
        <v>1</v>
      </c>
      <c r="K1094">
        <v>1</v>
      </c>
      <c r="L1094">
        <v>1</v>
      </c>
      <c r="M1094">
        <v>1</v>
      </c>
      <c r="O1094">
        <v>4</v>
      </c>
      <c r="P1094">
        <v>1</v>
      </c>
      <c r="Q1094">
        <v>1</v>
      </c>
      <c r="W1094">
        <v>21</v>
      </c>
      <c r="X1094">
        <v>0.6341911764705882</v>
      </c>
      <c r="Y1094">
        <v>4</v>
      </c>
      <c r="Z1094">
        <v>0</v>
      </c>
      <c r="AA1094">
        <v>1.024390243902439</v>
      </c>
      <c r="AB1094">
        <v>10</v>
      </c>
      <c r="AC1094">
        <v>0.57894736842105265</v>
      </c>
      <c r="AD1094">
        <v>17.5</v>
      </c>
      <c r="AE1094">
        <v>0</v>
      </c>
      <c r="AF1094">
        <v>0.32089552238805968</v>
      </c>
      <c r="AG1094">
        <v>156</v>
      </c>
      <c r="AH1094" t="s">
        <v>20</v>
      </c>
    </row>
    <row r="1095" spans="1:34" x14ac:dyDescent="0.2">
      <c r="A1095">
        <v>1985</v>
      </c>
      <c r="B1095" t="s">
        <v>20</v>
      </c>
      <c r="C1095" t="s">
        <v>212</v>
      </c>
      <c r="D1095">
        <v>12</v>
      </c>
      <c r="E1095">
        <v>4</v>
      </c>
      <c r="G1095">
        <v>1</v>
      </c>
      <c r="H1095">
        <v>1</v>
      </c>
      <c r="I1095">
        <v>1</v>
      </c>
      <c r="J1095">
        <v>1</v>
      </c>
      <c r="K1095">
        <v>1</v>
      </c>
      <c r="L1095">
        <v>1</v>
      </c>
      <c r="O1095">
        <v>3</v>
      </c>
      <c r="W1095">
        <v>8</v>
      </c>
      <c r="X1095">
        <v>0.640625</v>
      </c>
      <c r="Y1095">
        <v>4</v>
      </c>
      <c r="Z1095">
        <v>0</v>
      </c>
      <c r="AA1095">
        <v>1.0454545454545454</v>
      </c>
      <c r="AB1095">
        <v>10</v>
      </c>
      <c r="AC1095">
        <v>0.6</v>
      </c>
      <c r="AD1095">
        <v>20</v>
      </c>
      <c r="AE1095">
        <v>0</v>
      </c>
      <c r="AF1095">
        <v>0.33333333333333331</v>
      </c>
      <c r="AG1095">
        <v>164</v>
      </c>
      <c r="AH1095" t="s">
        <v>20</v>
      </c>
    </row>
    <row r="1096" spans="1:34" x14ac:dyDescent="0.2">
      <c r="A1096">
        <v>1986</v>
      </c>
      <c r="B1096" t="s">
        <v>20</v>
      </c>
      <c r="C1096" t="s">
        <v>212</v>
      </c>
      <c r="D1096">
        <v>8</v>
      </c>
      <c r="E1096">
        <v>8</v>
      </c>
      <c r="W1096">
        <v>0</v>
      </c>
      <c r="X1096">
        <v>0.63322368421052633</v>
      </c>
      <c r="Y1096">
        <v>4</v>
      </c>
      <c r="Z1096">
        <v>0</v>
      </c>
      <c r="AA1096">
        <v>1.0222222222222221</v>
      </c>
      <c r="AB1096">
        <v>10</v>
      </c>
      <c r="AC1096">
        <v>0.5714285714285714</v>
      </c>
      <c r="AD1096">
        <v>17.5</v>
      </c>
      <c r="AE1096">
        <v>0</v>
      </c>
      <c r="AF1096">
        <v>0.31543624161073824</v>
      </c>
      <c r="AG1096">
        <v>164</v>
      </c>
      <c r="AH1096" t="s">
        <v>20</v>
      </c>
    </row>
    <row r="1097" spans="1:34" x14ac:dyDescent="0.2">
      <c r="A1097">
        <v>1987</v>
      </c>
      <c r="B1097" t="s">
        <v>20</v>
      </c>
      <c r="C1097" t="s">
        <v>212</v>
      </c>
      <c r="D1097">
        <v>8</v>
      </c>
      <c r="E1097">
        <v>7</v>
      </c>
      <c r="S1097">
        <v>1</v>
      </c>
      <c r="W1097">
        <v>0</v>
      </c>
      <c r="X1097">
        <v>0.62852664576802508</v>
      </c>
      <c r="Y1097">
        <v>4</v>
      </c>
      <c r="Z1097">
        <v>0</v>
      </c>
      <c r="AA1097">
        <v>1</v>
      </c>
      <c r="AB1097">
        <v>10</v>
      </c>
      <c r="AC1097">
        <v>0.54545454545454541</v>
      </c>
      <c r="AD1097">
        <v>15</v>
      </c>
      <c r="AE1097">
        <v>0</v>
      </c>
      <c r="AF1097">
        <v>0.30128205128205127</v>
      </c>
      <c r="AG1097">
        <v>164</v>
      </c>
      <c r="AH1097" t="s">
        <v>20</v>
      </c>
    </row>
    <row r="1098" spans="1:34" x14ac:dyDescent="0.2">
      <c r="A1098">
        <v>1988</v>
      </c>
      <c r="B1098" t="s">
        <v>20</v>
      </c>
      <c r="C1098" t="s">
        <v>212</v>
      </c>
      <c r="D1098">
        <v>6</v>
      </c>
      <c r="E1098">
        <v>10</v>
      </c>
      <c r="W1098">
        <v>0</v>
      </c>
      <c r="X1098">
        <v>0.61641791044776117</v>
      </c>
      <c r="Y1098">
        <v>4</v>
      </c>
      <c r="Z1098">
        <v>0</v>
      </c>
      <c r="AA1098">
        <v>0.97872340425531912</v>
      </c>
      <c r="AB1098">
        <v>8</v>
      </c>
      <c r="AC1098">
        <v>0.52173913043478259</v>
      </c>
      <c r="AD1098">
        <v>15</v>
      </c>
      <c r="AE1098">
        <v>0</v>
      </c>
      <c r="AF1098">
        <v>0.28313253012048195</v>
      </c>
      <c r="AG1098">
        <v>164</v>
      </c>
      <c r="AH1098" t="s">
        <v>20</v>
      </c>
    </row>
    <row r="1099" spans="1:34" x14ac:dyDescent="0.2">
      <c r="A1099">
        <v>1989</v>
      </c>
      <c r="B1099" t="s">
        <v>20</v>
      </c>
      <c r="C1099" t="s">
        <v>212</v>
      </c>
      <c r="D1099">
        <v>8</v>
      </c>
      <c r="E1099">
        <v>8</v>
      </c>
      <c r="W1099">
        <v>0</v>
      </c>
      <c r="X1099">
        <v>0.61111111111111116</v>
      </c>
      <c r="Y1099">
        <v>4</v>
      </c>
      <c r="Z1099">
        <v>0</v>
      </c>
      <c r="AA1099">
        <v>0.95833333333333337</v>
      </c>
      <c r="AB1099">
        <v>8</v>
      </c>
      <c r="AC1099">
        <v>0.5</v>
      </c>
      <c r="AD1099">
        <v>15</v>
      </c>
      <c r="AE1099">
        <v>0</v>
      </c>
      <c r="AF1099">
        <v>0.27011494252873564</v>
      </c>
      <c r="AG1099">
        <v>164</v>
      </c>
      <c r="AH1099" t="s">
        <v>20</v>
      </c>
    </row>
    <row r="1100" spans="1:34" x14ac:dyDescent="0.2">
      <c r="A1100">
        <v>1990</v>
      </c>
      <c r="B1100" t="s">
        <v>20</v>
      </c>
      <c r="C1100" t="s">
        <v>212</v>
      </c>
      <c r="D1100">
        <v>12</v>
      </c>
      <c r="E1100">
        <v>4</v>
      </c>
      <c r="G1100">
        <v>1</v>
      </c>
      <c r="I1100">
        <v>1</v>
      </c>
      <c r="J1100">
        <v>1</v>
      </c>
      <c r="K1100">
        <v>1</v>
      </c>
      <c r="O1100">
        <v>2</v>
      </c>
      <c r="W1100">
        <v>3</v>
      </c>
      <c r="X1100">
        <v>0.6171662125340599</v>
      </c>
      <c r="Y1100">
        <v>4</v>
      </c>
      <c r="Z1100">
        <v>0</v>
      </c>
      <c r="AA1100">
        <v>0.98</v>
      </c>
      <c r="AB1100">
        <v>8</v>
      </c>
      <c r="AC1100">
        <v>0.52</v>
      </c>
      <c r="AD1100">
        <v>15</v>
      </c>
      <c r="AE1100">
        <v>0</v>
      </c>
      <c r="AF1100">
        <v>0.27777777777777779</v>
      </c>
      <c r="AG1100">
        <v>167</v>
      </c>
      <c r="AH1100" t="s">
        <v>20</v>
      </c>
    </row>
    <row r="1101" spans="1:34" x14ac:dyDescent="0.2">
      <c r="A1101">
        <v>1991</v>
      </c>
      <c r="B1101" t="s">
        <v>20</v>
      </c>
      <c r="C1101" t="s">
        <v>212</v>
      </c>
      <c r="D1101">
        <v>8</v>
      </c>
      <c r="E1101">
        <v>8</v>
      </c>
      <c r="W1101">
        <v>0</v>
      </c>
      <c r="X1101">
        <v>0.6122715404699739</v>
      </c>
      <c r="Y1101">
        <v>5</v>
      </c>
      <c r="Z1101">
        <v>0</v>
      </c>
      <c r="AA1101">
        <v>0.96078431372549022</v>
      </c>
      <c r="AB1101">
        <v>8</v>
      </c>
      <c r="AC1101">
        <v>0.5</v>
      </c>
      <c r="AD1101">
        <v>15</v>
      </c>
      <c r="AE1101">
        <v>0</v>
      </c>
      <c r="AF1101">
        <v>0.26595744680851063</v>
      </c>
      <c r="AG1101">
        <v>167</v>
      </c>
      <c r="AH1101" t="s">
        <v>20</v>
      </c>
    </row>
    <row r="1102" spans="1:34" x14ac:dyDescent="0.2">
      <c r="A1102">
        <v>1992</v>
      </c>
      <c r="B1102" t="s">
        <v>20</v>
      </c>
      <c r="C1102" t="s">
        <v>212</v>
      </c>
      <c r="D1102">
        <v>11</v>
      </c>
      <c r="E1102">
        <v>5</v>
      </c>
      <c r="G1102">
        <v>1</v>
      </c>
      <c r="H1102">
        <v>1</v>
      </c>
      <c r="I1102">
        <v>1</v>
      </c>
      <c r="J1102">
        <v>1</v>
      </c>
      <c r="K1102">
        <v>1</v>
      </c>
      <c r="L1102">
        <v>1</v>
      </c>
      <c r="O1102">
        <v>3</v>
      </c>
      <c r="W1102">
        <v>8</v>
      </c>
      <c r="X1102">
        <v>0.61528822055137844</v>
      </c>
      <c r="Y1102">
        <v>4</v>
      </c>
      <c r="Z1102">
        <v>0</v>
      </c>
      <c r="AA1102">
        <v>0.98148148148148151</v>
      </c>
      <c r="AB1102">
        <v>8</v>
      </c>
      <c r="AC1102">
        <v>0.51851851851851849</v>
      </c>
      <c r="AD1102">
        <v>15</v>
      </c>
      <c r="AE1102">
        <v>0</v>
      </c>
      <c r="AF1102">
        <v>0.27551020408163263</v>
      </c>
      <c r="AG1102">
        <v>175</v>
      </c>
      <c r="AH1102" t="s">
        <v>20</v>
      </c>
    </row>
    <row r="1103" spans="1:34" x14ac:dyDescent="0.2">
      <c r="A1103">
        <v>1993</v>
      </c>
      <c r="B1103" t="s">
        <v>20</v>
      </c>
      <c r="C1103" t="s">
        <v>212</v>
      </c>
      <c r="D1103">
        <v>9</v>
      </c>
      <c r="E1103">
        <v>7</v>
      </c>
      <c r="W1103">
        <v>0</v>
      </c>
      <c r="X1103">
        <v>0.61325301204819282</v>
      </c>
      <c r="Y1103">
        <v>3</v>
      </c>
      <c r="Z1103">
        <v>0</v>
      </c>
      <c r="AA1103">
        <v>0.96363636363636362</v>
      </c>
      <c r="AB1103">
        <v>8</v>
      </c>
      <c r="AC1103">
        <v>0.5</v>
      </c>
      <c r="AD1103">
        <v>15</v>
      </c>
      <c r="AE1103">
        <v>0</v>
      </c>
      <c r="AF1103">
        <v>0.26600985221674878</v>
      </c>
      <c r="AG1103">
        <v>175</v>
      </c>
      <c r="AH1103" t="s">
        <v>20</v>
      </c>
    </row>
    <row r="1104" spans="1:34" x14ac:dyDescent="0.2">
      <c r="A1104">
        <v>1994</v>
      </c>
      <c r="B1104" t="s">
        <v>20</v>
      </c>
      <c r="C1104" t="s">
        <v>212</v>
      </c>
      <c r="D1104">
        <v>10</v>
      </c>
      <c r="E1104">
        <v>6</v>
      </c>
      <c r="G1104">
        <v>1</v>
      </c>
      <c r="H1104">
        <v>1</v>
      </c>
      <c r="I1104">
        <v>1</v>
      </c>
      <c r="J1104">
        <v>1</v>
      </c>
      <c r="K1104">
        <v>1</v>
      </c>
      <c r="O1104">
        <v>2</v>
      </c>
      <c r="T1104">
        <v>1</v>
      </c>
      <c r="V1104">
        <v>1</v>
      </c>
      <c r="W1104">
        <v>4</v>
      </c>
      <c r="X1104">
        <v>0.61368909512761016</v>
      </c>
      <c r="Y1104">
        <v>3</v>
      </c>
      <c r="Z1104">
        <v>0</v>
      </c>
      <c r="AA1104">
        <v>0.98275862068965514</v>
      </c>
      <c r="AB1104">
        <v>8</v>
      </c>
      <c r="AC1104">
        <v>0.51724137931034486</v>
      </c>
      <c r="AD1104">
        <v>15</v>
      </c>
      <c r="AE1104">
        <v>0</v>
      </c>
      <c r="AF1104">
        <v>0.26886792452830188</v>
      </c>
      <c r="AG1104">
        <v>179</v>
      </c>
      <c r="AH1104" t="s">
        <v>20</v>
      </c>
    </row>
    <row r="1105" spans="1:34" x14ac:dyDescent="0.2">
      <c r="A1105">
        <v>1995</v>
      </c>
      <c r="B1105" t="s">
        <v>20</v>
      </c>
      <c r="C1105" t="s">
        <v>212</v>
      </c>
      <c r="D1105">
        <v>9</v>
      </c>
      <c r="E1105">
        <v>7</v>
      </c>
      <c r="G1105">
        <v>1</v>
      </c>
      <c r="I1105">
        <v>0</v>
      </c>
      <c r="J1105">
        <v>1</v>
      </c>
      <c r="O1105">
        <v>1</v>
      </c>
      <c r="W1105">
        <v>1</v>
      </c>
      <c r="X1105">
        <v>0.61185682326621926</v>
      </c>
      <c r="Y1105">
        <v>3</v>
      </c>
      <c r="Z1105">
        <v>0</v>
      </c>
      <c r="AA1105">
        <v>0.98333333333333328</v>
      </c>
      <c r="AB1105">
        <v>8</v>
      </c>
      <c r="AC1105">
        <v>0.53333333333333333</v>
      </c>
      <c r="AD1105">
        <v>15</v>
      </c>
      <c r="AE1105">
        <v>0</v>
      </c>
      <c r="AF1105">
        <v>0.26363636363636361</v>
      </c>
      <c r="AG1105">
        <v>180</v>
      </c>
      <c r="AH1105" t="s">
        <v>20</v>
      </c>
    </row>
    <row r="1106" spans="1:34" x14ac:dyDescent="0.2">
      <c r="A1106">
        <v>1996</v>
      </c>
      <c r="B1106" t="s">
        <v>20</v>
      </c>
      <c r="C1106" t="s">
        <v>212</v>
      </c>
      <c r="D1106">
        <v>8</v>
      </c>
      <c r="E1106">
        <v>8</v>
      </c>
      <c r="W1106">
        <v>0</v>
      </c>
      <c r="X1106">
        <v>0.60799136069114468</v>
      </c>
      <c r="Y1106">
        <v>3</v>
      </c>
      <c r="Z1106">
        <v>0</v>
      </c>
      <c r="AA1106">
        <v>0.96721311475409832</v>
      </c>
      <c r="AB1106">
        <v>8</v>
      </c>
      <c r="AC1106">
        <v>0.5161290322580645</v>
      </c>
      <c r="AD1106">
        <v>15</v>
      </c>
      <c r="AE1106">
        <v>0</v>
      </c>
      <c r="AF1106">
        <v>0.25438596491228072</v>
      </c>
      <c r="AG1106">
        <v>180</v>
      </c>
      <c r="AH1106" t="s">
        <v>20</v>
      </c>
    </row>
    <row r="1107" spans="1:34" x14ac:dyDescent="0.2">
      <c r="A1107">
        <v>1997</v>
      </c>
      <c r="B1107" t="s">
        <v>20</v>
      </c>
      <c r="C1107" t="s">
        <v>212</v>
      </c>
      <c r="D1107">
        <v>9</v>
      </c>
      <c r="E1107">
        <v>7</v>
      </c>
      <c r="G1107">
        <v>1</v>
      </c>
      <c r="I1107">
        <v>0</v>
      </c>
      <c r="J1107">
        <v>1</v>
      </c>
      <c r="O1107">
        <v>1</v>
      </c>
      <c r="W1107">
        <v>1</v>
      </c>
      <c r="X1107">
        <v>0.60647181628392488</v>
      </c>
      <c r="Y1107">
        <v>3</v>
      </c>
      <c r="Z1107">
        <v>0</v>
      </c>
      <c r="AA1107">
        <v>0.96825396825396826</v>
      </c>
      <c r="AB1107">
        <v>8</v>
      </c>
      <c r="AC1107">
        <v>0.53125</v>
      </c>
      <c r="AD1107">
        <v>15</v>
      </c>
      <c r="AE1107">
        <v>0</v>
      </c>
      <c r="AF1107">
        <v>0.25</v>
      </c>
      <c r="AG1107">
        <v>181</v>
      </c>
      <c r="AH1107" t="s">
        <v>20</v>
      </c>
    </row>
    <row r="1108" spans="1:34" x14ac:dyDescent="0.2">
      <c r="A1108">
        <v>1998</v>
      </c>
      <c r="B1108" t="s">
        <v>20</v>
      </c>
      <c r="C1108" t="s">
        <v>212</v>
      </c>
      <c r="D1108">
        <v>10</v>
      </c>
      <c r="E1108">
        <v>6</v>
      </c>
      <c r="G1108">
        <v>1</v>
      </c>
      <c r="I1108">
        <v>1</v>
      </c>
      <c r="J1108">
        <v>1</v>
      </c>
      <c r="K1108">
        <v>1</v>
      </c>
      <c r="O1108">
        <v>2</v>
      </c>
      <c r="W1108">
        <v>3</v>
      </c>
      <c r="X1108">
        <v>0.60707070707070709</v>
      </c>
      <c r="Y1108">
        <v>3</v>
      </c>
      <c r="Z1108">
        <v>0</v>
      </c>
      <c r="AA1108">
        <v>0.98461538461538467</v>
      </c>
      <c r="AB1108">
        <v>8</v>
      </c>
      <c r="AC1108">
        <v>0.54545454545454541</v>
      </c>
      <c r="AD1108">
        <v>15</v>
      </c>
      <c r="AE1108">
        <v>0</v>
      </c>
      <c r="AF1108">
        <v>0.25409836065573771</v>
      </c>
      <c r="AG1108">
        <v>184</v>
      </c>
      <c r="AH1108" t="s">
        <v>20</v>
      </c>
    </row>
    <row r="1109" spans="1:34" x14ac:dyDescent="0.2">
      <c r="A1109">
        <v>1999</v>
      </c>
      <c r="B1109" t="s">
        <v>20</v>
      </c>
      <c r="C1109" t="s">
        <v>212</v>
      </c>
      <c r="D1109">
        <v>9</v>
      </c>
      <c r="E1109">
        <v>7</v>
      </c>
      <c r="G1109">
        <v>1</v>
      </c>
      <c r="I1109">
        <v>1</v>
      </c>
      <c r="J1109">
        <v>1</v>
      </c>
      <c r="K1109">
        <v>1</v>
      </c>
      <c r="O1109">
        <v>2</v>
      </c>
      <c r="W1109">
        <v>3</v>
      </c>
      <c r="X1109">
        <v>0.60567514677103718</v>
      </c>
      <c r="Y1109">
        <v>4</v>
      </c>
      <c r="Z1109">
        <v>0</v>
      </c>
      <c r="AA1109">
        <v>1</v>
      </c>
      <c r="AB1109">
        <v>10</v>
      </c>
      <c r="AC1109">
        <v>0.55882352941176472</v>
      </c>
      <c r="AD1109">
        <v>17.5</v>
      </c>
      <c r="AE1109">
        <v>0</v>
      </c>
      <c r="AF1109">
        <v>0.25691699604743085</v>
      </c>
      <c r="AG1109">
        <v>187</v>
      </c>
      <c r="AH1109" t="s">
        <v>20</v>
      </c>
    </row>
    <row r="1110" spans="1:34" x14ac:dyDescent="0.2">
      <c r="A1110">
        <v>2000</v>
      </c>
      <c r="B1110" t="s">
        <v>20</v>
      </c>
      <c r="C1110" t="s">
        <v>212</v>
      </c>
      <c r="D1110">
        <v>11</v>
      </c>
      <c r="E1110">
        <v>5</v>
      </c>
      <c r="G1110">
        <v>1</v>
      </c>
      <c r="H1110">
        <v>1</v>
      </c>
      <c r="I1110">
        <v>1</v>
      </c>
      <c r="J1110">
        <v>1</v>
      </c>
      <c r="K1110">
        <v>1</v>
      </c>
      <c r="O1110">
        <v>2</v>
      </c>
      <c r="W1110">
        <v>4</v>
      </c>
      <c r="X1110">
        <v>0.60815939278937381</v>
      </c>
      <c r="Y1110">
        <v>3</v>
      </c>
      <c r="Z1110">
        <v>0</v>
      </c>
      <c r="AA1110">
        <v>1.0142857142857142</v>
      </c>
      <c r="AB1110">
        <v>10</v>
      </c>
      <c r="AC1110">
        <v>0.5714285714285714</v>
      </c>
      <c r="AD1110">
        <v>17.5</v>
      </c>
      <c r="AE1110">
        <v>0</v>
      </c>
      <c r="AF1110">
        <v>0.26053639846743293</v>
      </c>
      <c r="AG1110">
        <v>191</v>
      </c>
      <c r="AH1110" t="s">
        <v>20</v>
      </c>
    </row>
    <row r="1111" spans="1:34" x14ac:dyDescent="0.2">
      <c r="A1111">
        <v>2001</v>
      </c>
      <c r="B1111" t="s">
        <v>20</v>
      </c>
      <c r="C1111" t="s">
        <v>212</v>
      </c>
      <c r="D1111">
        <v>11</v>
      </c>
      <c r="E1111">
        <v>5</v>
      </c>
      <c r="G1111">
        <v>1</v>
      </c>
      <c r="I1111">
        <v>0</v>
      </c>
      <c r="J1111">
        <v>1</v>
      </c>
      <c r="O1111">
        <v>1</v>
      </c>
      <c r="W1111">
        <v>1</v>
      </c>
      <c r="X1111">
        <v>0.61049723756906082</v>
      </c>
      <c r="Y1111">
        <v>3</v>
      </c>
      <c r="Z1111">
        <v>0</v>
      </c>
      <c r="AA1111">
        <v>1.0138888888888888</v>
      </c>
      <c r="AB1111">
        <v>10</v>
      </c>
      <c r="AC1111">
        <v>0.58333333333333337</v>
      </c>
      <c r="AD1111">
        <v>17.5</v>
      </c>
      <c r="AE1111">
        <v>0</v>
      </c>
      <c r="AF1111">
        <v>0.25842696629213485</v>
      </c>
      <c r="AG1111">
        <v>192</v>
      </c>
      <c r="AH1111" t="s">
        <v>20</v>
      </c>
    </row>
    <row r="1112" spans="1:34" x14ac:dyDescent="0.2">
      <c r="A1112">
        <v>2002</v>
      </c>
      <c r="B1112" t="s">
        <v>20</v>
      </c>
      <c r="C1112" t="s">
        <v>212</v>
      </c>
      <c r="D1112">
        <v>9</v>
      </c>
      <c r="E1112">
        <v>7</v>
      </c>
      <c r="W1112">
        <v>0</v>
      </c>
      <c r="X1112">
        <v>0.6091234347048301</v>
      </c>
      <c r="Y1112">
        <v>3</v>
      </c>
      <c r="Z1112">
        <v>0</v>
      </c>
      <c r="AA1112">
        <v>1</v>
      </c>
      <c r="AB1112">
        <v>10</v>
      </c>
      <c r="AC1112">
        <v>0.56756756756756754</v>
      </c>
      <c r="AD1112">
        <v>17.5</v>
      </c>
      <c r="AE1112">
        <v>0</v>
      </c>
      <c r="AF1112">
        <v>0.2518248175182482</v>
      </c>
      <c r="AG1112">
        <v>192</v>
      </c>
      <c r="AH1112" t="s">
        <v>20</v>
      </c>
    </row>
    <row r="1113" spans="1:34" x14ac:dyDescent="0.2">
      <c r="A1113">
        <v>2003</v>
      </c>
      <c r="B1113" t="s">
        <v>20</v>
      </c>
      <c r="C1113" t="s">
        <v>212</v>
      </c>
      <c r="D1113">
        <v>10</v>
      </c>
      <c r="E1113">
        <v>6</v>
      </c>
      <c r="W1113">
        <v>0</v>
      </c>
      <c r="X1113">
        <v>0.60956521739130431</v>
      </c>
      <c r="Y1113">
        <v>3</v>
      </c>
      <c r="Z1113">
        <v>0</v>
      </c>
      <c r="AA1113">
        <v>0.98648648648648651</v>
      </c>
      <c r="AB1113">
        <v>8</v>
      </c>
      <c r="AC1113">
        <v>0.55263157894736847</v>
      </c>
      <c r="AD1113">
        <v>17.5</v>
      </c>
      <c r="AE1113">
        <v>0</v>
      </c>
      <c r="AF1113">
        <v>0.24642857142857144</v>
      </c>
      <c r="AG1113">
        <v>192</v>
      </c>
      <c r="AH1113" t="s">
        <v>20</v>
      </c>
    </row>
    <row r="1114" spans="1:34" x14ac:dyDescent="0.2">
      <c r="A1114">
        <v>2004</v>
      </c>
      <c r="B1114" t="s">
        <v>20</v>
      </c>
      <c r="C1114" t="s">
        <v>212</v>
      </c>
      <c r="D1114">
        <v>4</v>
      </c>
      <c r="E1114">
        <v>12</v>
      </c>
      <c r="W1114">
        <v>0</v>
      </c>
      <c r="X1114">
        <v>0.59983079526226735</v>
      </c>
      <c r="Y1114">
        <v>3</v>
      </c>
      <c r="Z1114">
        <v>0</v>
      </c>
      <c r="AA1114">
        <v>0.97333333333333338</v>
      </c>
      <c r="AB1114">
        <v>8</v>
      </c>
      <c r="AC1114">
        <v>0.53846153846153844</v>
      </c>
      <c r="AD1114">
        <v>15</v>
      </c>
      <c r="AE1114">
        <v>0</v>
      </c>
      <c r="AF1114">
        <v>0.2363013698630137</v>
      </c>
      <c r="AG1114">
        <v>192</v>
      </c>
      <c r="AH1114" t="s">
        <v>20</v>
      </c>
    </row>
    <row r="1115" spans="1:34" x14ac:dyDescent="0.2">
      <c r="A1115">
        <v>2005</v>
      </c>
      <c r="B1115" t="s">
        <v>20</v>
      </c>
      <c r="C1115" t="s">
        <v>212</v>
      </c>
      <c r="D1115">
        <v>9</v>
      </c>
      <c r="E1115">
        <v>7</v>
      </c>
      <c r="W1115">
        <v>0</v>
      </c>
      <c r="X1115">
        <v>0.59884678747940689</v>
      </c>
      <c r="Y1115">
        <v>3</v>
      </c>
      <c r="Z1115">
        <v>0</v>
      </c>
      <c r="AA1115">
        <v>0.96052631578947367</v>
      </c>
      <c r="AB1115">
        <v>8</v>
      </c>
      <c r="AC1115">
        <v>0.52500000000000002</v>
      </c>
      <c r="AD1115">
        <v>15</v>
      </c>
      <c r="AE1115">
        <v>0</v>
      </c>
      <c r="AF1115">
        <v>0.23076923076923078</v>
      </c>
      <c r="AG1115">
        <v>192</v>
      </c>
      <c r="AH1115" t="s">
        <v>20</v>
      </c>
    </row>
    <row r="1116" spans="1:34" x14ac:dyDescent="0.2">
      <c r="A1116">
        <v>2006</v>
      </c>
      <c r="B1116" t="s">
        <v>20</v>
      </c>
      <c r="C1116" t="s">
        <v>212</v>
      </c>
      <c r="D1116">
        <v>6</v>
      </c>
      <c r="E1116">
        <v>10</v>
      </c>
      <c r="R1116">
        <v>1</v>
      </c>
      <c r="W1116">
        <v>1</v>
      </c>
      <c r="X1116">
        <v>0.5930979133226324</v>
      </c>
      <c r="Y1116">
        <v>2</v>
      </c>
      <c r="Z1116">
        <v>0</v>
      </c>
      <c r="AA1116">
        <v>0.94805194805194803</v>
      </c>
      <c r="AB1116">
        <v>8</v>
      </c>
      <c r="AC1116">
        <v>0.51219512195121952</v>
      </c>
      <c r="AD1116">
        <v>15</v>
      </c>
      <c r="AE1116">
        <v>0</v>
      </c>
      <c r="AF1116">
        <v>0.22330097087378642</v>
      </c>
      <c r="AG1116">
        <v>193</v>
      </c>
      <c r="AH1116" t="s">
        <v>20</v>
      </c>
    </row>
    <row r="1117" spans="1:34" x14ac:dyDescent="0.2">
      <c r="A1117">
        <v>2007</v>
      </c>
      <c r="B1117" t="s">
        <v>20</v>
      </c>
      <c r="C1117" t="s">
        <v>212</v>
      </c>
      <c r="D1117">
        <v>1</v>
      </c>
      <c r="E1117">
        <v>15</v>
      </c>
      <c r="W1117">
        <v>0</v>
      </c>
      <c r="X1117">
        <v>0.57981220657276999</v>
      </c>
      <c r="Y1117">
        <v>3</v>
      </c>
      <c r="Z1117">
        <v>0</v>
      </c>
      <c r="AA1117">
        <v>0.9358974358974359</v>
      </c>
      <c r="AB1117">
        <v>8</v>
      </c>
      <c r="AC1117">
        <v>0.5</v>
      </c>
      <c r="AD1117">
        <v>15</v>
      </c>
      <c r="AE1117">
        <v>0</v>
      </c>
      <c r="AF1117">
        <v>0.21296296296296297</v>
      </c>
      <c r="AG1117">
        <v>193</v>
      </c>
      <c r="AH1117" t="s">
        <v>20</v>
      </c>
    </row>
    <row r="1118" spans="1:34" x14ac:dyDescent="0.2">
      <c r="A1118">
        <v>2008</v>
      </c>
      <c r="B1118" t="s">
        <v>20</v>
      </c>
      <c r="C1118" t="s">
        <v>212</v>
      </c>
      <c r="D1118">
        <v>11</v>
      </c>
      <c r="E1118">
        <v>5</v>
      </c>
      <c r="G1118">
        <v>1</v>
      </c>
      <c r="H1118">
        <v>1</v>
      </c>
      <c r="I1118">
        <v>0</v>
      </c>
      <c r="J1118">
        <v>1</v>
      </c>
      <c r="O1118">
        <v>1</v>
      </c>
      <c r="V1118">
        <v>1</v>
      </c>
      <c r="W1118">
        <v>2</v>
      </c>
      <c r="X1118">
        <v>0.58244274809160301</v>
      </c>
      <c r="Y1118">
        <v>2</v>
      </c>
      <c r="Z1118">
        <v>0</v>
      </c>
      <c r="AA1118">
        <v>0.93827160493827155</v>
      </c>
      <c r="AB1118">
        <v>8</v>
      </c>
      <c r="AC1118">
        <v>0.51162790697674421</v>
      </c>
      <c r="AD1118">
        <v>15</v>
      </c>
      <c r="AE1118">
        <v>0</v>
      </c>
      <c r="AF1118">
        <v>0.21148036253776434</v>
      </c>
      <c r="AG1118">
        <v>195</v>
      </c>
      <c r="AH1118" t="s">
        <v>20</v>
      </c>
    </row>
    <row r="1119" spans="1:34" x14ac:dyDescent="0.2">
      <c r="A1119">
        <v>2009</v>
      </c>
      <c r="B1119" t="s">
        <v>20</v>
      </c>
      <c r="C1119" t="s">
        <v>212</v>
      </c>
      <c r="D1119">
        <v>7</v>
      </c>
      <c r="E1119">
        <v>9</v>
      </c>
      <c r="W1119">
        <v>0</v>
      </c>
      <c r="X1119">
        <v>0.57898658718330853</v>
      </c>
      <c r="Y1119">
        <v>2</v>
      </c>
      <c r="Z1119">
        <v>0</v>
      </c>
      <c r="AA1119">
        <v>0.92682926829268297</v>
      </c>
      <c r="AB1119">
        <v>8</v>
      </c>
      <c r="AC1119">
        <v>0.5</v>
      </c>
      <c r="AD1119">
        <v>15</v>
      </c>
      <c r="AE1119">
        <v>0</v>
      </c>
      <c r="AF1119">
        <v>0.20588235294117646</v>
      </c>
      <c r="AG1119">
        <v>195</v>
      </c>
      <c r="AH1119" t="s">
        <v>20</v>
      </c>
    </row>
    <row r="1120" spans="1:34" x14ac:dyDescent="0.2">
      <c r="A1120">
        <v>2010</v>
      </c>
      <c r="B1120" t="s">
        <v>20</v>
      </c>
      <c r="C1120" t="s">
        <v>212</v>
      </c>
      <c r="D1120">
        <v>7</v>
      </c>
      <c r="E1120">
        <v>9</v>
      </c>
      <c r="W1120">
        <v>0</v>
      </c>
      <c r="X1120">
        <v>0.57569141193595341</v>
      </c>
      <c r="Y1120">
        <v>3</v>
      </c>
      <c r="Z1120">
        <v>0</v>
      </c>
      <c r="AA1120">
        <v>0.91566265060240959</v>
      </c>
      <c r="AB1120">
        <v>8</v>
      </c>
      <c r="AC1120">
        <v>0.48888888888888887</v>
      </c>
      <c r="AD1120">
        <v>12</v>
      </c>
      <c r="AE1120">
        <v>0</v>
      </c>
      <c r="AF1120">
        <v>0.20057306590257878</v>
      </c>
      <c r="AG1120">
        <v>195</v>
      </c>
      <c r="AH1120" t="s">
        <v>20</v>
      </c>
    </row>
    <row r="1121" spans="1:34" x14ac:dyDescent="0.2">
      <c r="A1121">
        <v>2011</v>
      </c>
      <c r="B1121" t="s">
        <v>20</v>
      </c>
      <c r="C1121" t="s">
        <v>212</v>
      </c>
      <c r="D1121">
        <v>6</v>
      </c>
      <c r="E1121">
        <v>10</v>
      </c>
      <c r="W1121">
        <v>0</v>
      </c>
      <c r="X1121">
        <v>0.57112375533428161</v>
      </c>
      <c r="Y1121">
        <v>3</v>
      </c>
      <c r="Z1121">
        <v>0</v>
      </c>
      <c r="AA1121">
        <v>0.90476190476190477</v>
      </c>
      <c r="AB1121">
        <v>8</v>
      </c>
      <c r="AC1121">
        <v>0.47826086956521741</v>
      </c>
      <c r="AD1121">
        <v>12</v>
      </c>
      <c r="AE1121">
        <v>0</v>
      </c>
      <c r="AF1121">
        <v>0.19498607242339833</v>
      </c>
      <c r="AG1121">
        <v>195</v>
      </c>
      <c r="AH1121" t="s">
        <v>20</v>
      </c>
    </row>
    <row r="1122" spans="1:34" x14ac:dyDescent="0.2">
      <c r="A1122">
        <v>2012</v>
      </c>
      <c r="B1122" t="s">
        <v>20</v>
      </c>
      <c r="C1122" t="s">
        <v>212</v>
      </c>
      <c r="D1122">
        <v>7</v>
      </c>
      <c r="E1122">
        <v>9</v>
      </c>
      <c r="W1122">
        <v>0</v>
      </c>
      <c r="X1122">
        <v>0.56815020862308763</v>
      </c>
      <c r="Y1122">
        <v>3</v>
      </c>
      <c r="Z1122">
        <v>0</v>
      </c>
      <c r="AA1122">
        <v>0.89411764705882357</v>
      </c>
      <c r="AB1122">
        <v>6</v>
      </c>
      <c r="AC1122">
        <v>0.46808510638297873</v>
      </c>
      <c r="AD1122">
        <v>12</v>
      </c>
      <c r="AE1122">
        <v>0</v>
      </c>
      <c r="AF1122">
        <v>0.19021739130434784</v>
      </c>
      <c r="AG1122">
        <v>195</v>
      </c>
      <c r="AH1122" t="s">
        <v>20</v>
      </c>
    </row>
    <row r="1123" spans="1:34" x14ac:dyDescent="0.2">
      <c r="A1123">
        <v>2013</v>
      </c>
      <c r="B1123" t="s">
        <v>20</v>
      </c>
      <c r="C1123" t="s">
        <v>212</v>
      </c>
      <c r="D1123">
        <v>8</v>
      </c>
      <c r="E1123">
        <v>8</v>
      </c>
      <c r="W1123">
        <v>0</v>
      </c>
      <c r="X1123">
        <v>0.56666666666666665</v>
      </c>
      <c r="Y1123">
        <v>3</v>
      </c>
      <c r="Z1123">
        <v>0</v>
      </c>
      <c r="AA1123">
        <v>0.88372093023255816</v>
      </c>
      <c r="AB1123">
        <v>6</v>
      </c>
      <c r="AC1123">
        <v>0.45833333333333331</v>
      </c>
      <c r="AD1123">
        <v>12</v>
      </c>
      <c r="AE1123">
        <v>0</v>
      </c>
      <c r="AF1123">
        <v>0.18617021276595744</v>
      </c>
      <c r="AG1123">
        <v>195</v>
      </c>
      <c r="AH1123" t="s">
        <v>20</v>
      </c>
    </row>
    <row r="1124" spans="1:34" x14ac:dyDescent="0.2">
      <c r="A1124">
        <v>2014</v>
      </c>
      <c r="B1124" t="s">
        <v>20</v>
      </c>
      <c r="C1124" t="s">
        <v>212</v>
      </c>
      <c r="D1124">
        <v>8</v>
      </c>
      <c r="E1124">
        <v>8</v>
      </c>
      <c r="W1124">
        <v>0</v>
      </c>
      <c r="X1124">
        <v>0.56524633821571235</v>
      </c>
      <c r="Y1124">
        <v>4</v>
      </c>
      <c r="Z1124">
        <v>0</v>
      </c>
      <c r="AA1124">
        <v>0.87356321839080464</v>
      </c>
      <c r="AB1124">
        <v>6</v>
      </c>
      <c r="AC1124">
        <v>0.44897959183673469</v>
      </c>
      <c r="AD1124">
        <v>10</v>
      </c>
      <c r="AE1124">
        <v>0</v>
      </c>
      <c r="AF1124">
        <v>0.18229166666666666</v>
      </c>
      <c r="AG1124">
        <v>195</v>
      </c>
      <c r="AH1124" t="s">
        <v>20</v>
      </c>
    </row>
    <row r="1125" spans="1:34" x14ac:dyDescent="0.2">
      <c r="A1125">
        <v>2015</v>
      </c>
      <c r="B1125" t="s">
        <v>20</v>
      </c>
      <c r="C1125" t="s">
        <v>212</v>
      </c>
      <c r="D1125">
        <v>6</v>
      </c>
      <c r="E1125">
        <v>10</v>
      </c>
      <c r="W1125">
        <v>0</v>
      </c>
      <c r="X1125">
        <v>0.56127770534550192</v>
      </c>
      <c r="Y1125">
        <v>4</v>
      </c>
      <c r="Z1125">
        <v>0</v>
      </c>
      <c r="AA1125">
        <v>0.86363636363636365</v>
      </c>
      <c r="AB1125">
        <v>6</v>
      </c>
      <c r="AC1125">
        <v>0.44</v>
      </c>
      <c r="AD1125">
        <v>10</v>
      </c>
      <c r="AE1125">
        <v>0</v>
      </c>
      <c r="AF1125">
        <v>0.17766497461928935</v>
      </c>
      <c r="AG1125">
        <v>195</v>
      </c>
      <c r="AH1125" t="s">
        <v>20</v>
      </c>
    </row>
    <row r="1126" spans="1:34" x14ac:dyDescent="0.2">
      <c r="A1126">
        <v>2016</v>
      </c>
      <c r="B1126" t="s">
        <v>20</v>
      </c>
      <c r="C1126" t="s">
        <v>212</v>
      </c>
      <c r="D1126">
        <v>10</v>
      </c>
      <c r="E1126">
        <v>6</v>
      </c>
      <c r="G1126">
        <v>1</v>
      </c>
      <c r="I1126">
        <v>0</v>
      </c>
      <c r="J1126">
        <v>1</v>
      </c>
      <c r="O1126">
        <v>1</v>
      </c>
      <c r="W1126">
        <v>1</v>
      </c>
      <c r="X1126">
        <v>0.56257982120051087</v>
      </c>
      <c r="Y1126">
        <v>4</v>
      </c>
      <c r="Z1126">
        <v>0</v>
      </c>
      <c r="AA1126">
        <v>0.8666666666666667</v>
      </c>
      <c r="AB1126">
        <v>6</v>
      </c>
      <c r="AC1126">
        <v>0.45098039215686275</v>
      </c>
      <c r="AD1126">
        <v>12</v>
      </c>
      <c r="AE1126">
        <v>0</v>
      </c>
      <c r="AF1126">
        <v>0.17705735660847879</v>
      </c>
      <c r="AG1126">
        <v>196</v>
      </c>
      <c r="AH1126" t="s">
        <v>20</v>
      </c>
    </row>
    <row r="1127" spans="1:34" x14ac:dyDescent="0.2">
      <c r="A1127">
        <v>2017</v>
      </c>
      <c r="B1127" t="s">
        <v>20</v>
      </c>
      <c r="C1127" t="s">
        <v>212</v>
      </c>
      <c r="D1127">
        <v>6</v>
      </c>
      <c r="E1127">
        <v>10</v>
      </c>
      <c r="W1127">
        <v>0</v>
      </c>
      <c r="X1127">
        <v>0.55882352941176472</v>
      </c>
      <c r="Y1127">
        <v>5</v>
      </c>
      <c r="Z1127">
        <v>0</v>
      </c>
      <c r="AA1127">
        <v>0.8571428571428571</v>
      </c>
      <c r="AB1127">
        <v>6</v>
      </c>
      <c r="AC1127">
        <v>0.44230769230769229</v>
      </c>
      <c r="AD1127">
        <v>10</v>
      </c>
      <c r="AE1127">
        <v>0</v>
      </c>
      <c r="AF1127">
        <v>0.17274939172749393</v>
      </c>
      <c r="AG1127">
        <v>196</v>
      </c>
      <c r="AH1127" t="s">
        <v>20</v>
      </c>
    </row>
    <row r="1128" spans="1:34" x14ac:dyDescent="0.2">
      <c r="A1128">
        <v>2018</v>
      </c>
      <c r="B1128" t="s">
        <v>20</v>
      </c>
      <c r="C1128" t="s">
        <v>212</v>
      </c>
      <c r="D1128">
        <v>7</v>
      </c>
      <c r="E1128">
        <v>9</v>
      </c>
      <c r="W1128">
        <v>0</v>
      </c>
      <c r="X1128">
        <v>0.55644171779141105</v>
      </c>
      <c r="Y1128">
        <v>6</v>
      </c>
      <c r="Z1128">
        <v>0</v>
      </c>
      <c r="AA1128">
        <v>0.84782608695652173</v>
      </c>
      <c r="AB1128">
        <v>6</v>
      </c>
      <c r="AC1128">
        <v>0.43396226415094341</v>
      </c>
      <c r="AD1128">
        <v>10</v>
      </c>
      <c r="AE1128">
        <v>0</v>
      </c>
      <c r="AF1128">
        <v>0.16904761904761906</v>
      </c>
      <c r="AG1128">
        <v>196</v>
      </c>
      <c r="AH1128" t="s">
        <v>20</v>
      </c>
    </row>
    <row r="1129" spans="1:34" x14ac:dyDescent="0.2">
      <c r="A1129">
        <v>2019</v>
      </c>
      <c r="B1129" t="s">
        <v>20</v>
      </c>
      <c r="C1129" t="s">
        <v>212</v>
      </c>
      <c r="D1129">
        <v>5</v>
      </c>
      <c r="E1129">
        <v>11</v>
      </c>
      <c r="W1129">
        <v>0</v>
      </c>
      <c r="X1129">
        <v>0.55174488567990376</v>
      </c>
      <c r="Y1129">
        <v>7</v>
      </c>
      <c r="Z1129">
        <v>0</v>
      </c>
      <c r="AA1129">
        <v>0.83870967741935487</v>
      </c>
      <c r="AB1129">
        <v>6</v>
      </c>
      <c r="AC1129">
        <v>0.42592592592592593</v>
      </c>
      <c r="AD1129">
        <v>10</v>
      </c>
      <c r="AE1129">
        <v>0</v>
      </c>
      <c r="AF1129">
        <v>0.16473317865429235</v>
      </c>
      <c r="AG1129">
        <v>196</v>
      </c>
      <c r="AH1129" t="s">
        <v>20</v>
      </c>
    </row>
    <row r="1130" spans="1:34" x14ac:dyDescent="0.2">
      <c r="A1130">
        <v>2020</v>
      </c>
      <c r="B1130" t="s">
        <v>20</v>
      </c>
      <c r="C1130" t="s">
        <v>212</v>
      </c>
      <c r="D1130">
        <v>10</v>
      </c>
      <c r="E1130">
        <v>6</v>
      </c>
      <c r="W1130">
        <v>0</v>
      </c>
      <c r="X1130">
        <v>0.55312868949232585</v>
      </c>
      <c r="Y1130">
        <v>7</v>
      </c>
      <c r="Z1130">
        <v>0</v>
      </c>
      <c r="AA1130">
        <v>0.82978723404255317</v>
      </c>
      <c r="AB1130">
        <v>6</v>
      </c>
      <c r="AC1130">
        <v>0.41818181818181815</v>
      </c>
      <c r="AD1130">
        <v>10</v>
      </c>
      <c r="AE1130">
        <v>0</v>
      </c>
      <c r="AF1130">
        <v>0.16247139588100687</v>
      </c>
      <c r="AG1130">
        <v>196</v>
      </c>
      <c r="AH1130" t="s">
        <v>20</v>
      </c>
    </row>
    <row r="1131" spans="1:34" x14ac:dyDescent="0.2">
      <c r="A1131">
        <v>2021</v>
      </c>
      <c r="B1131" t="s">
        <v>20</v>
      </c>
      <c r="C1131" t="s">
        <v>212</v>
      </c>
      <c r="D1131">
        <v>9</v>
      </c>
      <c r="E1131">
        <v>8</v>
      </c>
      <c r="W1131">
        <v>0</v>
      </c>
      <c r="X1131">
        <v>0.55266203703703709</v>
      </c>
      <c r="Y1131">
        <v>7</v>
      </c>
      <c r="Z1131">
        <v>0</v>
      </c>
      <c r="AA1131">
        <v>0.82105263157894737</v>
      </c>
      <c r="AB1131">
        <v>6</v>
      </c>
      <c r="AC1131">
        <v>0.4107142857142857</v>
      </c>
      <c r="AD1131">
        <v>10</v>
      </c>
      <c r="AE1131">
        <v>0</v>
      </c>
      <c r="AF1131">
        <v>0.15955056179775282</v>
      </c>
      <c r="AG1131">
        <v>196</v>
      </c>
      <c r="AH1131" t="s">
        <v>20</v>
      </c>
    </row>
    <row r="1132" spans="1:34" x14ac:dyDescent="0.2">
      <c r="A1132">
        <v>2022</v>
      </c>
      <c r="B1132" t="s">
        <v>20</v>
      </c>
      <c r="C1132" t="s">
        <v>212</v>
      </c>
      <c r="D1132">
        <v>9</v>
      </c>
      <c r="E1132">
        <v>8</v>
      </c>
      <c r="G1132">
        <v>1</v>
      </c>
      <c r="I1132">
        <v>0</v>
      </c>
      <c r="J1132">
        <v>1</v>
      </c>
      <c r="O1132">
        <v>1</v>
      </c>
      <c r="W1132">
        <v>1</v>
      </c>
      <c r="X1132">
        <v>0.55221339387060164</v>
      </c>
      <c r="Y1132">
        <v>6</v>
      </c>
      <c r="Z1132">
        <v>0</v>
      </c>
      <c r="AA1132">
        <v>0.82474226804123707</v>
      </c>
      <c r="AB1132">
        <v>6</v>
      </c>
      <c r="AC1132">
        <v>0.42105263157894735</v>
      </c>
      <c r="AD1132">
        <v>10</v>
      </c>
      <c r="AE1132">
        <v>0</v>
      </c>
      <c r="AF1132">
        <v>0.15859030837004406</v>
      </c>
      <c r="AG1132">
        <v>197</v>
      </c>
      <c r="AH1132" t="s">
        <v>20</v>
      </c>
    </row>
    <row r="1133" spans="1:34" x14ac:dyDescent="0.2">
      <c r="A1133">
        <v>2023</v>
      </c>
      <c r="B1133" t="s">
        <v>20</v>
      </c>
      <c r="C1133" t="s">
        <v>212</v>
      </c>
      <c r="D1133">
        <v>11</v>
      </c>
      <c r="E1133">
        <v>6</v>
      </c>
      <c r="G1133">
        <v>1</v>
      </c>
      <c r="I1133">
        <v>0</v>
      </c>
      <c r="J1133">
        <v>1</v>
      </c>
      <c r="O1133">
        <v>1</v>
      </c>
      <c r="W1133">
        <v>1</v>
      </c>
      <c r="X1133">
        <v>0.55400890868596886</v>
      </c>
      <c r="Y1133">
        <v>6</v>
      </c>
      <c r="Z1133">
        <v>0</v>
      </c>
      <c r="AA1133">
        <v>0.82828282828282829</v>
      </c>
      <c r="AB1133">
        <v>6</v>
      </c>
      <c r="AC1133">
        <v>0.43103448275862066</v>
      </c>
      <c r="AD1133">
        <v>10</v>
      </c>
      <c r="AE1133">
        <v>0</v>
      </c>
      <c r="AF1133">
        <v>0.15835140997830802</v>
      </c>
      <c r="AG1133">
        <v>198</v>
      </c>
      <c r="AH1133" t="s">
        <v>20</v>
      </c>
    </row>
    <row r="1134" spans="1:34" x14ac:dyDescent="0.2">
      <c r="A1134">
        <v>2024</v>
      </c>
      <c r="B1134" t="s">
        <v>20</v>
      </c>
      <c r="C1134" t="s">
        <v>212</v>
      </c>
      <c r="D1134">
        <v>8</v>
      </c>
      <c r="E1134">
        <v>9</v>
      </c>
      <c r="W1134">
        <v>0</v>
      </c>
      <c r="X1134">
        <v>0.55245901639344264</v>
      </c>
      <c r="Y1134">
        <v>7</v>
      </c>
      <c r="Z1134">
        <v>0</v>
      </c>
      <c r="AA1134">
        <v>0.82</v>
      </c>
      <c r="AB1134">
        <v>6</v>
      </c>
      <c r="AC1134">
        <v>0.42372881355932202</v>
      </c>
      <c r="AD1134">
        <v>10</v>
      </c>
      <c r="AE1134">
        <v>0</v>
      </c>
      <c r="AF1134">
        <v>0.15531914893617021</v>
      </c>
      <c r="AG1134">
        <v>198</v>
      </c>
      <c r="AH1134" t="s">
        <v>20</v>
      </c>
    </row>
    <row r="1135" spans="1:34" x14ac:dyDescent="0.2">
      <c r="A1135">
        <v>2025</v>
      </c>
      <c r="B1135" t="s">
        <v>20</v>
      </c>
      <c r="C1135" t="s">
        <v>212</v>
      </c>
      <c r="D1135">
        <v>7</v>
      </c>
      <c r="E1135">
        <v>10</v>
      </c>
      <c r="W1135">
        <v>0</v>
      </c>
      <c r="X1135">
        <v>0.54989270386266098</v>
      </c>
      <c r="Y1135">
        <v>8</v>
      </c>
      <c r="Z1135">
        <v>0</v>
      </c>
      <c r="AA1135">
        <v>0.81188118811881194</v>
      </c>
      <c r="AB1135">
        <v>6</v>
      </c>
      <c r="AC1135">
        <v>0.41666666666666669</v>
      </c>
      <c r="AD1135">
        <v>10</v>
      </c>
      <c r="AE1135">
        <v>1</v>
      </c>
      <c r="AF1135">
        <v>0.15208333333333332</v>
      </c>
      <c r="AG1135">
        <v>198</v>
      </c>
      <c r="AH1135" t="s">
        <v>20</v>
      </c>
    </row>
    <row r="1136" spans="1:34" x14ac:dyDescent="0.2">
      <c r="A1136">
        <v>1966</v>
      </c>
      <c r="B1136" t="s">
        <v>21</v>
      </c>
      <c r="C1136" t="s">
        <v>212</v>
      </c>
      <c r="D1136">
        <v>8</v>
      </c>
      <c r="E1136">
        <v>4</v>
      </c>
      <c r="F1136">
        <v>2</v>
      </c>
      <c r="P1136">
        <v>1</v>
      </c>
      <c r="W1136">
        <v>3</v>
      </c>
      <c r="X1136">
        <v>0.6428571428571429</v>
      </c>
      <c r="Y1136">
        <v>6</v>
      </c>
      <c r="Z1136">
        <v>0</v>
      </c>
      <c r="AA1136">
        <v>0</v>
      </c>
      <c r="AB1136">
        <v>0</v>
      </c>
      <c r="AC1136">
        <v>0</v>
      </c>
      <c r="AD1136">
        <v>0</v>
      </c>
      <c r="AE1136">
        <v>0</v>
      </c>
      <c r="AF1136">
        <v>0</v>
      </c>
      <c r="AG1136">
        <v>3</v>
      </c>
      <c r="AH1136" t="s">
        <v>21</v>
      </c>
    </row>
    <row r="1137" spans="1:34" x14ac:dyDescent="0.2">
      <c r="A1137">
        <v>1967</v>
      </c>
      <c r="B1137" t="s">
        <v>21</v>
      </c>
      <c r="C1137" t="s">
        <v>212</v>
      </c>
      <c r="D1137">
        <v>3</v>
      </c>
      <c r="E1137">
        <v>10</v>
      </c>
      <c r="F1137">
        <v>1</v>
      </c>
      <c r="W1137">
        <v>0</v>
      </c>
      <c r="X1137">
        <v>0.44642857142857145</v>
      </c>
      <c r="Y1137">
        <v>16</v>
      </c>
      <c r="Z1137">
        <v>0</v>
      </c>
      <c r="AA1137">
        <v>0</v>
      </c>
      <c r="AB1137">
        <v>0</v>
      </c>
      <c r="AC1137">
        <v>0</v>
      </c>
      <c r="AD1137">
        <v>0</v>
      </c>
      <c r="AE1137">
        <v>0</v>
      </c>
      <c r="AF1137">
        <v>0</v>
      </c>
      <c r="AG1137">
        <v>3</v>
      </c>
      <c r="AH1137" t="s">
        <v>21</v>
      </c>
    </row>
    <row r="1138" spans="1:34" x14ac:dyDescent="0.2">
      <c r="A1138">
        <v>1968</v>
      </c>
      <c r="B1138" t="s">
        <v>21</v>
      </c>
      <c r="C1138" t="s">
        <v>212</v>
      </c>
      <c r="D1138">
        <v>4</v>
      </c>
      <c r="E1138">
        <v>10</v>
      </c>
      <c r="W1138">
        <v>0</v>
      </c>
      <c r="X1138">
        <v>0.39285714285714285</v>
      </c>
      <c r="Y1138">
        <v>17</v>
      </c>
      <c r="Z1138">
        <v>0</v>
      </c>
      <c r="AA1138">
        <v>0</v>
      </c>
      <c r="AB1138">
        <v>0</v>
      </c>
      <c r="AC1138">
        <v>0</v>
      </c>
      <c r="AD1138">
        <v>0</v>
      </c>
      <c r="AE1138">
        <v>0</v>
      </c>
      <c r="AF1138">
        <v>0</v>
      </c>
      <c r="AG1138">
        <v>3</v>
      </c>
      <c r="AH1138" t="s">
        <v>21</v>
      </c>
    </row>
    <row r="1139" spans="1:34" x14ac:dyDescent="0.2">
      <c r="A1139">
        <v>1969</v>
      </c>
      <c r="B1139" t="s">
        <v>21</v>
      </c>
      <c r="C1139" t="s">
        <v>212</v>
      </c>
      <c r="D1139">
        <v>4</v>
      </c>
      <c r="E1139">
        <v>10</v>
      </c>
      <c r="W1139">
        <v>0</v>
      </c>
      <c r="X1139">
        <v>0.36607142857142855</v>
      </c>
      <c r="Y1139">
        <v>19</v>
      </c>
      <c r="Z1139">
        <v>0</v>
      </c>
      <c r="AA1139">
        <v>0</v>
      </c>
      <c r="AB1139">
        <v>0</v>
      </c>
      <c r="AC1139">
        <v>0</v>
      </c>
      <c r="AD1139">
        <v>0</v>
      </c>
      <c r="AE1139">
        <v>0</v>
      </c>
      <c r="AF1139">
        <v>0</v>
      </c>
      <c r="AG1139">
        <v>3</v>
      </c>
      <c r="AH1139" t="s">
        <v>21</v>
      </c>
    </row>
    <row r="1140" spans="1:34" x14ac:dyDescent="0.2">
      <c r="A1140">
        <v>1970</v>
      </c>
      <c r="B1140" t="s">
        <v>21</v>
      </c>
      <c r="C1140" t="s">
        <v>212</v>
      </c>
      <c r="D1140">
        <v>2</v>
      </c>
      <c r="E1140">
        <v>12</v>
      </c>
      <c r="W1140">
        <v>0</v>
      </c>
      <c r="X1140">
        <v>0.32142857142857145</v>
      </c>
      <c r="Y1140">
        <v>22</v>
      </c>
      <c r="Z1140">
        <v>0</v>
      </c>
      <c r="AA1140">
        <v>0</v>
      </c>
      <c r="AB1140">
        <v>0</v>
      </c>
      <c r="AC1140">
        <v>0</v>
      </c>
      <c r="AD1140">
        <v>0</v>
      </c>
      <c r="AE1140">
        <v>0</v>
      </c>
      <c r="AF1140">
        <v>0</v>
      </c>
      <c r="AG1140">
        <v>3</v>
      </c>
      <c r="AH1140" t="s">
        <v>21</v>
      </c>
    </row>
    <row r="1141" spans="1:34" x14ac:dyDescent="0.2">
      <c r="A1141">
        <v>1971</v>
      </c>
      <c r="B1141" t="s">
        <v>21</v>
      </c>
      <c r="C1141" t="s">
        <v>212</v>
      </c>
      <c r="D1141">
        <v>6</v>
      </c>
      <c r="E1141">
        <v>8</v>
      </c>
      <c r="W1141">
        <v>0</v>
      </c>
      <c r="X1141">
        <v>0.3392857142857143</v>
      </c>
      <c r="Y1141">
        <v>21</v>
      </c>
      <c r="Z1141">
        <v>0</v>
      </c>
      <c r="AA1141">
        <v>0</v>
      </c>
      <c r="AB1141">
        <v>0</v>
      </c>
      <c r="AC1141">
        <v>0</v>
      </c>
      <c r="AD1141">
        <v>0</v>
      </c>
      <c r="AE1141">
        <v>0</v>
      </c>
      <c r="AF1141">
        <v>0</v>
      </c>
      <c r="AG1141">
        <v>3</v>
      </c>
      <c r="AH1141" t="s">
        <v>21</v>
      </c>
    </row>
    <row r="1142" spans="1:34" x14ac:dyDescent="0.2">
      <c r="A1142">
        <v>1972</v>
      </c>
      <c r="B1142" t="s">
        <v>21</v>
      </c>
      <c r="C1142" t="s">
        <v>212</v>
      </c>
      <c r="D1142">
        <v>3</v>
      </c>
      <c r="E1142">
        <v>11</v>
      </c>
      <c r="W1142">
        <v>0</v>
      </c>
      <c r="X1142">
        <v>0.32142857142857145</v>
      </c>
      <c r="Y1142">
        <v>24</v>
      </c>
      <c r="Z1142">
        <v>0</v>
      </c>
      <c r="AA1142">
        <v>0</v>
      </c>
      <c r="AB1142">
        <v>0</v>
      </c>
      <c r="AC1142">
        <v>0</v>
      </c>
      <c r="AD1142">
        <v>0</v>
      </c>
      <c r="AE1142">
        <v>0</v>
      </c>
      <c r="AF1142">
        <v>0</v>
      </c>
      <c r="AG1142">
        <v>3</v>
      </c>
      <c r="AH1142" t="s">
        <v>21</v>
      </c>
    </row>
    <row r="1143" spans="1:34" x14ac:dyDescent="0.2">
      <c r="A1143">
        <v>1973</v>
      </c>
      <c r="B1143" t="s">
        <v>21</v>
      </c>
      <c r="C1143" t="s">
        <v>212</v>
      </c>
      <c r="D1143">
        <v>5</v>
      </c>
      <c r="E1143">
        <v>9</v>
      </c>
      <c r="W1143">
        <v>0</v>
      </c>
      <c r="X1143">
        <v>0.32589285714285715</v>
      </c>
      <c r="Y1143">
        <v>24</v>
      </c>
      <c r="Z1143">
        <v>0</v>
      </c>
      <c r="AA1143">
        <v>0</v>
      </c>
      <c r="AB1143">
        <v>0</v>
      </c>
      <c r="AC1143">
        <v>0</v>
      </c>
      <c r="AD1143">
        <v>0</v>
      </c>
      <c r="AE1143">
        <v>0</v>
      </c>
      <c r="AF1143">
        <v>0</v>
      </c>
      <c r="AG1143">
        <v>3</v>
      </c>
      <c r="AH1143" t="s">
        <v>21</v>
      </c>
    </row>
    <row r="1144" spans="1:34" x14ac:dyDescent="0.2">
      <c r="A1144">
        <v>1974</v>
      </c>
      <c r="B1144" t="s">
        <v>21</v>
      </c>
      <c r="C1144" t="s">
        <v>212</v>
      </c>
      <c r="D1144">
        <v>7</v>
      </c>
      <c r="E1144">
        <v>7</v>
      </c>
      <c r="W1144">
        <v>0</v>
      </c>
      <c r="X1144">
        <v>0.34523809523809523</v>
      </c>
      <c r="Y1144">
        <v>24</v>
      </c>
      <c r="Z1144">
        <v>0</v>
      </c>
      <c r="AA1144">
        <v>0</v>
      </c>
      <c r="AB1144">
        <v>0</v>
      </c>
      <c r="AC1144">
        <v>0</v>
      </c>
      <c r="AD1144">
        <v>0</v>
      </c>
      <c r="AE1144">
        <v>0</v>
      </c>
      <c r="AF1144">
        <v>0</v>
      </c>
      <c r="AG1144">
        <v>3</v>
      </c>
      <c r="AH1144" t="s">
        <v>21</v>
      </c>
    </row>
    <row r="1145" spans="1:34" x14ac:dyDescent="0.2">
      <c r="A1145">
        <v>1975</v>
      </c>
      <c r="B1145" t="s">
        <v>21</v>
      </c>
      <c r="C1145" t="s">
        <v>212</v>
      </c>
      <c r="D1145">
        <v>3</v>
      </c>
      <c r="E1145">
        <v>11</v>
      </c>
      <c r="W1145">
        <v>0</v>
      </c>
      <c r="X1145">
        <v>0.33214285714285713</v>
      </c>
      <c r="Y1145">
        <v>25</v>
      </c>
      <c r="Z1145">
        <v>0</v>
      </c>
      <c r="AA1145">
        <v>0</v>
      </c>
      <c r="AB1145">
        <v>0</v>
      </c>
      <c r="AC1145">
        <v>0</v>
      </c>
      <c r="AD1145">
        <v>0</v>
      </c>
      <c r="AE1145">
        <v>0</v>
      </c>
      <c r="AF1145">
        <v>0</v>
      </c>
      <c r="AG1145">
        <v>3</v>
      </c>
      <c r="AH1145" t="s">
        <v>21</v>
      </c>
    </row>
    <row r="1146" spans="1:34" x14ac:dyDescent="0.2">
      <c r="A1146">
        <v>1976</v>
      </c>
      <c r="B1146" t="s">
        <v>21</v>
      </c>
      <c r="C1146" t="s">
        <v>212</v>
      </c>
      <c r="D1146">
        <v>11</v>
      </c>
      <c r="E1146">
        <v>3</v>
      </c>
      <c r="G1146">
        <v>1</v>
      </c>
      <c r="I1146">
        <v>0</v>
      </c>
      <c r="J1146">
        <v>1</v>
      </c>
      <c r="K1146">
        <v>1</v>
      </c>
      <c r="O1146">
        <v>2</v>
      </c>
      <c r="T1146">
        <v>1</v>
      </c>
      <c r="W1146">
        <v>3</v>
      </c>
      <c r="X1146">
        <v>0.37337662337662336</v>
      </c>
      <c r="Y1146">
        <v>20</v>
      </c>
      <c r="Z1146">
        <v>0</v>
      </c>
      <c r="AA1146">
        <v>0</v>
      </c>
      <c r="AB1146">
        <v>0</v>
      </c>
      <c r="AC1146">
        <v>9.0909090909090912E-2</v>
      </c>
      <c r="AD1146">
        <v>0</v>
      </c>
      <c r="AE1146">
        <v>0</v>
      </c>
      <c r="AF1146">
        <v>2</v>
      </c>
      <c r="AG1146">
        <v>6</v>
      </c>
      <c r="AH1146" t="s">
        <v>21</v>
      </c>
    </row>
    <row r="1147" spans="1:34" x14ac:dyDescent="0.2">
      <c r="A1147">
        <v>1977</v>
      </c>
      <c r="B1147" t="s">
        <v>21</v>
      </c>
      <c r="C1147" t="s">
        <v>212</v>
      </c>
      <c r="D1147">
        <v>9</v>
      </c>
      <c r="E1147">
        <v>5</v>
      </c>
      <c r="W1147">
        <v>0</v>
      </c>
      <c r="X1147">
        <v>0.39583333333333331</v>
      </c>
      <c r="Y1147">
        <v>19</v>
      </c>
      <c r="Z1147">
        <v>0</v>
      </c>
      <c r="AA1147">
        <v>0</v>
      </c>
      <c r="AB1147">
        <v>0</v>
      </c>
      <c r="AC1147">
        <v>8.3333333333333329E-2</v>
      </c>
      <c r="AD1147">
        <v>0</v>
      </c>
      <c r="AE1147">
        <v>0</v>
      </c>
      <c r="AF1147">
        <v>2</v>
      </c>
      <c r="AG1147">
        <v>6</v>
      </c>
      <c r="AH1147" t="s">
        <v>21</v>
      </c>
    </row>
    <row r="1148" spans="1:34" x14ac:dyDescent="0.2">
      <c r="A1148">
        <v>1978</v>
      </c>
      <c r="B1148" t="s">
        <v>21</v>
      </c>
      <c r="C1148" t="s">
        <v>212</v>
      </c>
      <c r="D1148">
        <v>11</v>
      </c>
      <c r="E1148">
        <v>5</v>
      </c>
      <c r="G1148">
        <v>1</v>
      </c>
      <c r="H1148">
        <v>1</v>
      </c>
      <c r="I1148">
        <v>0</v>
      </c>
      <c r="J1148">
        <v>1</v>
      </c>
      <c r="K1148">
        <v>1</v>
      </c>
      <c r="O1148">
        <v>2</v>
      </c>
      <c r="W1148">
        <v>4</v>
      </c>
      <c r="X1148">
        <v>0.42119565217391303</v>
      </c>
      <c r="Y1148">
        <v>19</v>
      </c>
      <c r="Z1148">
        <v>0</v>
      </c>
      <c r="AA1148">
        <v>0</v>
      </c>
      <c r="AB1148">
        <v>0</v>
      </c>
      <c r="AC1148">
        <v>0.15384615384615385</v>
      </c>
      <c r="AD1148">
        <v>0</v>
      </c>
      <c r="AE1148">
        <v>0</v>
      </c>
      <c r="AF1148">
        <v>1.3333333333333333</v>
      </c>
      <c r="AG1148">
        <v>10</v>
      </c>
      <c r="AH1148" t="s">
        <v>21</v>
      </c>
    </row>
    <row r="1149" spans="1:34" x14ac:dyDescent="0.2">
      <c r="A1149">
        <v>1979</v>
      </c>
      <c r="B1149" t="s">
        <v>21</v>
      </c>
      <c r="C1149" t="s">
        <v>212</v>
      </c>
      <c r="D1149">
        <v>9</v>
      </c>
      <c r="E1149">
        <v>7</v>
      </c>
      <c r="W1149">
        <v>0</v>
      </c>
      <c r="X1149">
        <v>0.4325</v>
      </c>
      <c r="Y1149">
        <v>20</v>
      </c>
      <c r="Z1149">
        <v>0</v>
      </c>
      <c r="AA1149">
        <v>0</v>
      </c>
      <c r="AB1149">
        <v>0</v>
      </c>
      <c r="AC1149">
        <v>0.14285714285714285</v>
      </c>
      <c r="AD1149">
        <v>0</v>
      </c>
      <c r="AE1149">
        <v>0</v>
      </c>
      <c r="AF1149">
        <v>1.3333333333333333</v>
      </c>
      <c r="AG1149">
        <v>10</v>
      </c>
      <c r="AH1149" t="s">
        <v>21</v>
      </c>
    </row>
    <row r="1150" spans="1:34" x14ac:dyDescent="0.2">
      <c r="A1150">
        <v>1980</v>
      </c>
      <c r="B1150" t="s">
        <v>21</v>
      </c>
      <c r="C1150" t="s">
        <v>212</v>
      </c>
      <c r="D1150">
        <v>10</v>
      </c>
      <c r="E1150">
        <v>6</v>
      </c>
      <c r="W1150">
        <v>0</v>
      </c>
      <c r="X1150">
        <v>0.44675925925925924</v>
      </c>
      <c r="Y1150">
        <v>18</v>
      </c>
      <c r="Z1150">
        <v>0</v>
      </c>
      <c r="AA1150">
        <v>0</v>
      </c>
      <c r="AB1150">
        <v>0</v>
      </c>
      <c r="AC1150">
        <v>0.13333333333333333</v>
      </c>
      <c r="AD1150">
        <v>0</v>
      </c>
      <c r="AE1150">
        <v>0</v>
      </c>
      <c r="AF1150">
        <v>1.3333333333333333</v>
      </c>
      <c r="AG1150">
        <v>10</v>
      </c>
      <c r="AH1150" t="s">
        <v>21</v>
      </c>
    </row>
    <row r="1151" spans="1:34" x14ac:dyDescent="0.2">
      <c r="A1151">
        <v>1981</v>
      </c>
      <c r="B1151" t="s">
        <v>21</v>
      </c>
      <c r="C1151" t="s">
        <v>212</v>
      </c>
      <c r="D1151">
        <v>2</v>
      </c>
      <c r="E1151">
        <v>14</v>
      </c>
      <c r="W1151">
        <v>0</v>
      </c>
      <c r="X1151">
        <v>0.42456896551724138</v>
      </c>
      <c r="Y1151">
        <v>21</v>
      </c>
      <c r="Z1151">
        <v>0</v>
      </c>
      <c r="AA1151">
        <v>0</v>
      </c>
      <c r="AB1151">
        <v>0</v>
      </c>
      <c r="AC1151">
        <v>0.125</v>
      </c>
      <c r="AD1151">
        <v>0</v>
      </c>
      <c r="AE1151">
        <v>0</v>
      </c>
      <c r="AF1151">
        <v>1.3333333333333333</v>
      </c>
      <c r="AG1151">
        <v>10</v>
      </c>
      <c r="AH1151" t="s">
        <v>21</v>
      </c>
    </row>
    <row r="1152" spans="1:34" x14ac:dyDescent="0.2">
      <c r="A1152">
        <v>1982</v>
      </c>
      <c r="B1152" t="s">
        <v>21</v>
      </c>
      <c r="C1152" t="s">
        <v>212</v>
      </c>
      <c r="D1152">
        <v>5</v>
      </c>
      <c r="E1152">
        <v>4</v>
      </c>
      <c r="G1152">
        <v>1</v>
      </c>
      <c r="I1152">
        <v>0</v>
      </c>
      <c r="J1152">
        <v>1</v>
      </c>
      <c r="O1152">
        <v>1</v>
      </c>
      <c r="W1152">
        <v>1</v>
      </c>
      <c r="X1152">
        <v>0.42946058091286304</v>
      </c>
      <c r="Y1152">
        <v>21</v>
      </c>
      <c r="Z1152">
        <v>0</v>
      </c>
      <c r="AA1152">
        <v>0</v>
      </c>
      <c r="AB1152">
        <v>0</v>
      </c>
      <c r="AC1152">
        <v>0.17647058823529413</v>
      </c>
      <c r="AD1152">
        <v>0</v>
      </c>
      <c r="AE1152">
        <v>0</v>
      </c>
      <c r="AF1152">
        <v>1.25</v>
      </c>
      <c r="AG1152">
        <v>11</v>
      </c>
      <c r="AH1152" t="s">
        <v>21</v>
      </c>
    </row>
    <row r="1153" spans="1:34" x14ac:dyDescent="0.2">
      <c r="A1153">
        <v>1983</v>
      </c>
      <c r="B1153" t="s">
        <v>21</v>
      </c>
      <c r="C1153" t="s">
        <v>212</v>
      </c>
      <c r="D1153">
        <v>8</v>
      </c>
      <c r="E1153">
        <v>8</v>
      </c>
      <c r="W1153">
        <v>0</v>
      </c>
      <c r="X1153">
        <v>0.43385214007782102</v>
      </c>
      <c r="Y1153">
        <v>19</v>
      </c>
      <c r="Z1153">
        <v>0</v>
      </c>
      <c r="AA1153">
        <v>0</v>
      </c>
      <c r="AB1153">
        <v>0</v>
      </c>
      <c r="AC1153">
        <v>0.16666666666666666</v>
      </c>
      <c r="AD1153">
        <v>0</v>
      </c>
      <c r="AE1153">
        <v>0</v>
      </c>
      <c r="AF1153">
        <v>1.25</v>
      </c>
      <c r="AG1153">
        <v>11</v>
      </c>
      <c r="AH1153" t="s">
        <v>21</v>
      </c>
    </row>
    <row r="1154" spans="1:34" x14ac:dyDescent="0.2">
      <c r="A1154">
        <v>1984</v>
      </c>
      <c r="B1154" t="s">
        <v>21</v>
      </c>
      <c r="C1154" t="s">
        <v>212</v>
      </c>
      <c r="D1154">
        <v>9</v>
      </c>
      <c r="E1154">
        <v>7</v>
      </c>
      <c r="W1154">
        <v>0</v>
      </c>
      <c r="X1154">
        <v>0.44139194139194138</v>
      </c>
      <c r="Y1154">
        <v>20</v>
      </c>
      <c r="Z1154">
        <v>0</v>
      </c>
      <c r="AA1154">
        <v>0</v>
      </c>
      <c r="AB1154">
        <v>0</v>
      </c>
      <c r="AC1154">
        <v>0.15789473684210525</v>
      </c>
      <c r="AD1154">
        <v>0</v>
      </c>
      <c r="AE1154">
        <v>0</v>
      </c>
      <c r="AF1154">
        <v>1.25</v>
      </c>
      <c r="AG1154">
        <v>11</v>
      </c>
      <c r="AH1154" t="s">
        <v>21</v>
      </c>
    </row>
    <row r="1155" spans="1:34" x14ac:dyDescent="0.2">
      <c r="A1155">
        <v>1985</v>
      </c>
      <c r="B1155" t="s">
        <v>21</v>
      </c>
      <c r="C1155" t="s">
        <v>212</v>
      </c>
      <c r="D1155">
        <v>11</v>
      </c>
      <c r="E1155">
        <v>5</v>
      </c>
      <c r="G1155">
        <v>1</v>
      </c>
      <c r="I1155">
        <v>3</v>
      </c>
      <c r="J1155">
        <v>1</v>
      </c>
      <c r="K1155">
        <v>1</v>
      </c>
      <c r="L1155">
        <v>1</v>
      </c>
      <c r="M1155">
        <v>1</v>
      </c>
      <c r="O1155">
        <v>4</v>
      </c>
      <c r="W1155">
        <v>16</v>
      </c>
      <c r="X1155">
        <v>0.45501730103806226</v>
      </c>
      <c r="Y1155">
        <v>20</v>
      </c>
      <c r="Z1155">
        <v>0</v>
      </c>
      <c r="AA1155">
        <v>0.75</v>
      </c>
      <c r="AB1155">
        <v>6</v>
      </c>
      <c r="AC1155">
        <v>0.2</v>
      </c>
      <c r="AD1155">
        <v>1</v>
      </c>
      <c r="AE1155">
        <v>0</v>
      </c>
      <c r="AF1155">
        <v>1.8</v>
      </c>
      <c r="AG1155">
        <v>27</v>
      </c>
      <c r="AH1155" t="s">
        <v>21</v>
      </c>
    </row>
    <row r="1156" spans="1:34" x14ac:dyDescent="0.2">
      <c r="A1156">
        <v>1986</v>
      </c>
      <c r="B1156" t="s">
        <v>21</v>
      </c>
      <c r="C1156" t="s">
        <v>212</v>
      </c>
      <c r="D1156">
        <v>11</v>
      </c>
      <c r="E1156">
        <v>5</v>
      </c>
      <c r="G1156">
        <v>1</v>
      </c>
      <c r="H1156">
        <v>1</v>
      </c>
      <c r="I1156">
        <v>0</v>
      </c>
      <c r="J1156">
        <v>1</v>
      </c>
      <c r="K1156">
        <v>1</v>
      </c>
      <c r="O1156">
        <v>2</v>
      </c>
      <c r="W1156">
        <v>4</v>
      </c>
      <c r="X1156">
        <v>0.46721311475409838</v>
      </c>
      <c r="Y1156">
        <v>19</v>
      </c>
      <c r="Z1156">
        <v>0</v>
      </c>
      <c r="AA1156">
        <v>0.6</v>
      </c>
      <c r="AB1156">
        <v>4</v>
      </c>
      <c r="AC1156">
        <v>0.23809523809523808</v>
      </c>
      <c r="AD1156">
        <v>1</v>
      </c>
      <c r="AE1156">
        <v>0</v>
      </c>
      <c r="AF1156">
        <v>1.5714285714285714</v>
      </c>
      <c r="AG1156">
        <v>31</v>
      </c>
      <c r="AH1156" t="s">
        <v>21</v>
      </c>
    </row>
    <row r="1157" spans="1:34" x14ac:dyDescent="0.2">
      <c r="A1157">
        <v>1987</v>
      </c>
      <c r="B1157" t="s">
        <v>21</v>
      </c>
      <c r="C1157" t="s">
        <v>212</v>
      </c>
      <c r="D1157">
        <v>8</v>
      </c>
      <c r="E1157">
        <v>7</v>
      </c>
      <c r="W1157">
        <v>0</v>
      </c>
      <c r="X1157">
        <v>0.47031250000000002</v>
      </c>
      <c r="Y1157">
        <v>19</v>
      </c>
      <c r="Z1157">
        <v>0</v>
      </c>
      <c r="AA1157">
        <v>0.6</v>
      </c>
      <c r="AB1157">
        <v>4</v>
      </c>
      <c r="AC1157">
        <v>0.22727272727272727</v>
      </c>
      <c r="AD1157">
        <v>1</v>
      </c>
      <c r="AE1157">
        <v>0</v>
      </c>
      <c r="AF1157">
        <v>1.5714285714285714</v>
      </c>
      <c r="AG1157">
        <v>31</v>
      </c>
      <c r="AH1157" t="s">
        <v>21</v>
      </c>
    </row>
    <row r="1158" spans="1:34" x14ac:dyDescent="0.2">
      <c r="A1158">
        <v>1988</v>
      </c>
      <c r="B1158" t="s">
        <v>21</v>
      </c>
      <c r="C1158" t="s">
        <v>212</v>
      </c>
      <c r="D1158">
        <v>9</v>
      </c>
      <c r="E1158">
        <v>7</v>
      </c>
      <c r="S1158">
        <v>1</v>
      </c>
      <c r="W1158">
        <v>0</v>
      </c>
      <c r="X1158">
        <v>0.47470238095238093</v>
      </c>
      <c r="Y1158">
        <v>17</v>
      </c>
      <c r="Z1158">
        <v>0</v>
      </c>
      <c r="AA1158">
        <v>0.6</v>
      </c>
      <c r="AB1158">
        <v>4</v>
      </c>
      <c r="AC1158">
        <v>0.21739130434782608</v>
      </c>
      <c r="AD1158">
        <v>1</v>
      </c>
      <c r="AE1158">
        <v>0</v>
      </c>
      <c r="AF1158">
        <v>1.5714285714285714</v>
      </c>
      <c r="AG1158">
        <v>31</v>
      </c>
      <c r="AH1158" t="s">
        <v>21</v>
      </c>
    </row>
    <row r="1159" spans="1:34" x14ac:dyDescent="0.2">
      <c r="A1159">
        <v>1989</v>
      </c>
      <c r="B1159" t="s">
        <v>21</v>
      </c>
      <c r="C1159" t="s">
        <v>212</v>
      </c>
      <c r="D1159">
        <v>5</v>
      </c>
      <c r="E1159">
        <v>11</v>
      </c>
      <c r="W1159">
        <v>0</v>
      </c>
      <c r="X1159">
        <v>0.46732954545454547</v>
      </c>
      <c r="Y1159">
        <v>17</v>
      </c>
      <c r="Z1159">
        <v>0</v>
      </c>
      <c r="AA1159">
        <v>0.6</v>
      </c>
      <c r="AB1159">
        <v>4</v>
      </c>
      <c r="AC1159">
        <v>0.20833333333333334</v>
      </c>
      <c r="AD1159">
        <v>1</v>
      </c>
      <c r="AE1159">
        <v>0</v>
      </c>
      <c r="AF1159">
        <v>1.5714285714285714</v>
      </c>
      <c r="AG1159">
        <v>31</v>
      </c>
      <c r="AH1159" t="s">
        <v>21</v>
      </c>
    </row>
    <row r="1160" spans="1:34" x14ac:dyDescent="0.2">
      <c r="A1160">
        <v>1990</v>
      </c>
      <c r="B1160" t="s">
        <v>21</v>
      </c>
      <c r="C1160" t="s">
        <v>212</v>
      </c>
      <c r="D1160">
        <v>1</v>
      </c>
      <c r="E1160">
        <v>15</v>
      </c>
      <c r="W1160">
        <v>0</v>
      </c>
      <c r="X1160">
        <v>0.44972826086956524</v>
      </c>
      <c r="Y1160">
        <v>22</v>
      </c>
      <c r="Z1160">
        <v>0</v>
      </c>
      <c r="AA1160">
        <v>0.6</v>
      </c>
      <c r="AB1160">
        <v>4</v>
      </c>
      <c r="AC1160">
        <v>0.2</v>
      </c>
      <c r="AD1160">
        <v>1</v>
      </c>
      <c r="AE1160">
        <v>0</v>
      </c>
      <c r="AF1160">
        <v>1.5714285714285714</v>
      </c>
      <c r="AG1160">
        <v>31</v>
      </c>
      <c r="AH1160" t="s">
        <v>21</v>
      </c>
    </row>
    <row r="1161" spans="1:34" x14ac:dyDescent="0.2">
      <c r="A1161">
        <v>1991</v>
      </c>
      <c r="B1161" t="s">
        <v>21</v>
      </c>
      <c r="C1161" t="s">
        <v>212</v>
      </c>
      <c r="D1161">
        <v>6</v>
      </c>
      <c r="E1161">
        <v>10</v>
      </c>
      <c r="S1161">
        <v>1</v>
      </c>
      <c r="W1161">
        <v>0</v>
      </c>
      <c r="X1161">
        <v>0.44661458333333331</v>
      </c>
      <c r="Y1161">
        <v>23</v>
      </c>
      <c r="Z1161">
        <v>0</v>
      </c>
      <c r="AA1161">
        <v>0.6</v>
      </c>
      <c r="AB1161">
        <v>4</v>
      </c>
      <c r="AC1161">
        <v>0.19230769230769232</v>
      </c>
      <c r="AD1161">
        <v>0</v>
      </c>
      <c r="AE1161">
        <v>0</v>
      </c>
      <c r="AF1161">
        <v>1.5714285714285714</v>
      </c>
      <c r="AG1161">
        <v>31</v>
      </c>
      <c r="AH1161" t="s">
        <v>21</v>
      </c>
    </row>
    <row r="1162" spans="1:34" x14ac:dyDescent="0.2">
      <c r="A1162">
        <v>1992</v>
      </c>
      <c r="B1162" t="s">
        <v>21</v>
      </c>
      <c r="C1162" t="s">
        <v>212</v>
      </c>
      <c r="D1162">
        <v>2</v>
      </c>
      <c r="E1162">
        <v>14</v>
      </c>
      <c r="W1162">
        <v>0</v>
      </c>
      <c r="X1162">
        <v>0.43375000000000002</v>
      </c>
      <c r="Y1162">
        <v>25</v>
      </c>
      <c r="Z1162">
        <v>0</v>
      </c>
      <c r="AA1162">
        <v>0.6</v>
      </c>
      <c r="AB1162">
        <v>4</v>
      </c>
      <c r="AC1162">
        <v>0.18518518518518517</v>
      </c>
      <c r="AD1162">
        <v>0</v>
      </c>
      <c r="AE1162">
        <v>0</v>
      </c>
      <c r="AF1162">
        <v>1.5714285714285714</v>
      </c>
      <c r="AG1162">
        <v>31</v>
      </c>
      <c r="AH1162" t="s">
        <v>21</v>
      </c>
    </row>
    <row r="1163" spans="1:34" x14ac:dyDescent="0.2">
      <c r="A1163">
        <v>1993</v>
      </c>
      <c r="B1163" t="s">
        <v>21</v>
      </c>
      <c r="C1163" t="s">
        <v>212</v>
      </c>
      <c r="D1163">
        <v>5</v>
      </c>
      <c r="E1163">
        <v>11</v>
      </c>
      <c r="W1163">
        <v>0</v>
      </c>
      <c r="X1163">
        <v>0.42908653846153844</v>
      </c>
      <c r="Y1163">
        <v>25</v>
      </c>
      <c r="Z1163">
        <v>0</v>
      </c>
      <c r="AA1163">
        <v>0.6</v>
      </c>
      <c r="AB1163">
        <v>4</v>
      </c>
      <c r="AC1163">
        <v>0.17857142857142858</v>
      </c>
      <c r="AD1163">
        <v>0</v>
      </c>
      <c r="AE1163">
        <v>0</v>
      </c>
      <c r="AF1163">
        <v>1.5714285714285714</v>
      </c>
      <c r="AG1163">
        <v>31</v>
      </c>
      <c r="AH1163" t="s">
        <v>21</v>
      </c>
    </row>
    <row r="1164" spans="1:34" x14ac:dyDescent="0.2">
      <c r="A1164">
        <v>1994</v>
      </c>
      <c r="B1164" t="s">
        <v>21</v>
      </c>
      <c r="C1164" t="s">
        <v>212</v>
      </c>
      <c r="D1164">
        <v>10</v>
      </c>
      <c r="E1164">
        <v>6</v>
      </c>
      <c r="G1164">
        <v>1</v>
      </c>
      <c r="I1164">
        <v>0</v>
      </c>
      <c r="J1164">
        <v>1</v>
      </c>
      <c r="O1164">
        <v>1</v>
      </c>
      <c r="U1164">
        <v>1</v>
      </c>
      <c r="W1164">
        <v>1</v>
      </c>
      <c r="X1164">
        <v>0.43634259259259262</v>
      </c>
      <c r="Y1164">
        <v>25</v>
      </c>
      <c r="Z1164">
        <v>0</v>
      </c>
      <c r="AA1164">
        <v>0.5</v>
      </c>
      <c r="AB1164">
        <v>3</v>
      </c>
      <c r="AC1164">
        <v>0.20689655172413793</v>
      </c>
      <c r="AD1164">
        <v>1</v>
      </c>
      <c r="AE1164">
        <v>0</v>
      </c>
      <c r="AF1164">
        <v>1.5</v>
      </c>
      <c r="AG1164">
        <v>32</v>
      </c>
      <c r="AH1164" t="s">
        <v>21</v>
      </c>
    </row>
    <row r="1165" spans="1:34" x14ac:dyDescent="0.2">
      <c r="A1165">
        <v>1995</v>
      </c>
      <c r="B1165" t="s">
        <v>21</v>
      </c>
      <c r="C1165" t="s">
        <v>212</v>
      </c>
      <c r="D1165">
        <v>6</v>
      </c>
      <c r="E1165">
        <v>10</v>
      </c>
      <c r="S1165">
        <v>1</v>
      </c>
      <c r="W1165">
        <v>0</v>
      </c>
      <c r="X1165">
        <v>0.4341517857142857</v>
      </c>
      <c r="Y1165">
        <v>26</v>
      </c>
      <c r="Z1165">
        <v>0</v>
      </c>
      <c r="AA1165">
        <v>0.5</v>
      </c>
      <c r="AB1165">
        <v>3</v>
      </c>
      <c r="AC1165">
        <v>0.2</v>
      </c>
      <c r="AD1165">
        <v>1</v>
      </c>
      <c r="AE1165">
        <v>0</v>
      </c>
      <c r="AF1165">
        <v>1.5</v>
      </c>
      <c r="AG1165">
        <v>32</v>
      </c>
      <c r="AH1165" t="s">
        <v>21</v>
      </c>
    </row>
    <row r="1166" spans="1:34" x14ac:dyDescent="0.2">
      <c r="A1166">
        <v>1996</v>
      </c>
      <c r="B1166" t="s">
        <v>21</v>
      </c>
      <c r="C1166" t="s">
        <v>212</v>
      </c>
      <c r="D1166">
        <v>11</v>
      </c>
      <c r="E1166">
        <v>5</v>
      </c>
      <c r="G1166">
        <v>1</v>
      </c>
      <c r="H1166">
        <v>1</v>
      </c>
      <c r="I1166">
        <v>2</v>
      </c>
      <c r="J1166">
        <v>1</v>
      </c>
      <c r="K1166">
        <v>1</v>
      </c>
      <c r="L1166">
        <v>1</v>
      </c>
      <c r="M1166">
        <v>1</v>
      </c>
      <c r="O1166">
        <v>4</v>
      </c>
      <c r="W1166">
        <v>17</v>
      </c>
      <c r="X1166">
        <v>0.44288793103448276</v>
      </c>
      <c r="Y1166">
        <v>24</v>
      </c>
      <c r="Z1166">
        <v>0</v>
      </c>
      <c r="AA1166">
        <v>0.7142857142857143</v>
      </c>
      <c r="AB1166">
        <v>4</v>
      </c>
      <c r="AC1166">
        <v>0.22580645161290322</v>
      </c>
      <c r="AD1166">
        <v>1</v>
      </c>
      <c r="AE1166">
        <v>0</v>
      </c>
      <c r="AF1166">
        <v>1.6</v>
      </c>
      <c r="AG1166">
        <v>49</v>
      </c>
      <c r="AH1166" t="s">
        <v>21</v>
      </c>
    </row>
    <row r="1167" spans="1:34" x14ac:dyDescent="0.2">
      <c r="A1167">
        <v>1997</v>
      </c>
      <c r="B1167" t="s">
        <v>21</v>
      </c>
      <c r="C1167" t="s">
        <v>212</v>
      </c>
      <c r="D1167">
        <v>10</v>
      </c>
      <c r="E1167">
        <v>6</v>
      </c>
      <c r="G1167">
        <v>1</v>
      </c>
      <c r="H1167">
        <v>1</v>
      </c>
      <c r="I1167">
        <v>1</v>
      </c>
      <c r="J1167">
        <v>1</v>
      </c>
      <c r="K1167">
        <v>1</v>
      </c>
      <c r="O1167">
        <v>2</v>
      </c>
      <c r="W1167">
        <v>4</v>
      </c>
      <c r="X1167">
        <v>0.44895833333333335</v>
      </c>
      <c r="Y1167">
        <v>25</v>
      </c>
      <c r="Z1167">
        <v>0</v>
      </c>
      <c r="AA1167">
        <v>0.75</v>
      </c>
      <c r="AB1167">
        <v>6</v>
      </c>
      <c r="AC1167">
        <v>0.25</v>
      </c>
      <c r="AD1167">
        <v>3</v>
      </c>
      <c r="AE1167">
        <v>0</v>
      </c>
      <c r="AF1167">
        <v>1.5</v>
      </c>
      <c r="AG1167">
        <v>53</v>
      </c>
      <c r="AH1167" t="s">
        <v>21</v>
      </c>
    </row>
    <row r="1168" spans="1:34" x14ac:dyDescent="0.2">
      <c r="A1168">
        <v>1998</v>
      </c>
      <c r="B1168" t="s">
        <v>21</v>
      </c>
      <c r="C1168" t="s">
        <v>212</v>
      </c>
      <c r="D1168">
        <v>9</v>
      </c>
      <c r="E1168">
        <v>7</v>
      </c>
      <c r="G1168">
        <v>1</v>
      </c>
      <c r="I1168">
        <v>0</v>
      </c>
      <c r="J1168">
        <v>1</v>
      </c>
      <c r="O1168">
        <v>1</v>
      </c>
      <c r="W1168">
        <v>1</v>
      </c>
      <c r="X1168">
        <v>0.4526209677419355</v>
      </c>
      <c r="Y1168">
        <v>22</v>
      </c>
      <c r="Z1168">
        <v>0</v>
      </c>
      <c r="AA1168">
        <v>0.66666666666666663</v>
      </c>
      <c r="AB1168">
        <v>4</v>
      </c>
      <c r="AC1168">
        <v>0.27272727272727271</v>
      </c>
      <c r="AD1168">
        <v>3</v>
      </c>
      <c r="AE1168">
        <v>0</v>
      </c>
      <c r="AF1168">
        <v>1.4615384615384615</v>
      </c>
      <c r="AG1168">
        <v>54</v>
      </c>
      <c r="AH1168" t="s">
        <v>21</v>
      </c>
    </row>
    <row r="1169" spans="1:34" x14ac:dyDescent="0.2">
      <c r="A1169">
        <v>1999</v>
      </c>
      <c r="B1169" t="s">
        <v>21</v>
      </c>
      <c r="C1169" t="s">
        <v>212</v>
      </c>
      <c r="D1169">
        <v>8</v>
      </c>
      <c r="E1169">
        <v>8</v>
      </c>
      <c r="W1169">
        <v>0</v>
      </c>
      <c r="X1169">
        <v>0.4541015625</v>
      </c>
      <c r="Y1169">
        <v>24</v>
      </c>
      <c r="Z1169">
        <v>0</v>
      </c>
      <c r="AA1169">
        <v>0.66666666666666663</v>
      </c>
      <c r="AB1169">
        <v>4</v>
      </c>
      <c r="AC1169">
        <v>0.26470588235294118</v>
      </c>
      <c r="AD1169">
        <v>3</v>
      </c>
      <c r="AE1169">
        <v>0</v>
      </c>
      <c r="AF1169">
        <v>1.4615384615384615</v>
      </c>
      <c r="AG1169">
        <v>54</v>
      </c>
      <c r="AH1169" t="s">
        <v>21</v>
      </c>
    </row>
    <row r="1170" spans="1:34" x14ac:dyDescent="0.2">
      <c r="A1170">
        <v>2000</v>
      </c>
      <c r="B1170" t="s">
        <v>21</v>
      </c>
      <c r="C1170" t="s">
        <v>212</v>
      </c>
      <c r="D1170">
        <v>5</v>
      </c>
      <c r="E1170">
        <v>11</v>
      </c>
      <c r="W1170">
        <v>0</v>
      </c>
      <c r="X1170">
        <v>0.44981060606060608</v>
      </c>
      <c r="Y1170">
        <v>25</v>
      </c>
      <c r="Z1170">
        <v>0</v>
      </c>
      <c r="AA1170">
        <v>0.66666666666666663</v>
      </c>
      <c r="AB1170">
        <v>4</v>
      </c>
      <c r="AC1170">
        <v>0.25714285714285712</v>
      </c>
      <c r="AD1170">
        <v>3</v>
      </c>
      <c r="AE1170">
        <v>0</v>
      </c>
      <c r="AF1170">
        <v>1.4615384615384615</v>
      </c>
      <c r="AG1170">
        <v>54</v>
      </c>
      <c r="AH1170" t="s">
        <v>21</v>
      </c>
    </row>
    <row r="1171" spans="1:34" x14ac:dyDescent="0.2">
      <c r="A1171">
        <v>2001</v>
      </c>
      <c r="B1171" t="s">
        <v>21</v>
      </c>
      <c r="C1171" t="s">
        <v>212</v>
      </c>
      <c r="D1171">
        <v>11</v>
      </c>
      <c r="E1171">
        <v>5</v>
      </c>
      <c r="G1171">
        <v>1</v>
      </c>
      <c r="H1171">
        <v>1</v>
      </c>
      <c r="I1171">
        <v>3</v>
      </c>
      <c r="J1171">
        <v>0</v>
      </c>
      <c r="K1171">
        <v>1</v>
      </c>
      <c r="L1171">
        <v>1</v>
      </c>
      <c r="M1171">
        <v>1</v>
      </c>
      <c r="N1171">
        <v>1</v>
      </c>
      <c r="O1171">
        <v>4</v>
      </c>
      <c r="W1171">
        <v>40</v>
      </c>
      <c r="X1171">
        <v>0.45680147058823528</v>
      </c>
      <c r="Y1171">
        <v>22</v>
      </c>
      <c r="Z1171">
        <v>0</v>
      </c>
      <c r="AA1171">
        <v>0.9</v>
      </c>
      <c r="AB1171">
        <v>8</v>
      </c>
      <c r="AC1171">
        <v>0.27777777777777779</v>
      </c>
      <c r="AD1171">
        <v>3</v>
      </c>
      <c r="AE1171">
        <v>0</v>
      </c>
      <c r="AF1171">
        <v>1.5333333333333334</v>
      </c>
      <c r="AG1171">
        <v>94</v>
      </c>
      <c r="AH1171" t="s">
        <v>21</v>
      </c>
    </row>
    <row r="1172" spans="1:34" x14ac:dyDescent="0.2">
      <c r="A1172">
        <v>2002</v>
      </c>
      <c r="B1172" t="s">
        <v>21</v>
      </c>
      <c r="C1172" t="s">
        <v>212</v>
      </c>
      <c r="D1172">
        <v>9</v>
      </c>
      <c r="E1172">
        <v>7</v>
      </c>
      <c r="W1172">
        <v>0</v>
      </c>
      <c r="X1172">
        <v>0.45982142857142855</v>
      </c>
      <c r="Y1172">
        <v>22</v>
      </c>
      <c r="Z1172">
        <v>0</v>
      </c>
      <c r="AA1172">
        <v>0.9</v>
      </c>
      <c r="AB1172">
        <v>8</v>
      </c>
      <c r="AC1172">
        <v>0.27027027027027029</v>
      </c>
      <c r="AD1172">
        <v>3</v>
      </c>
      <c r="AE1172">
        <v>0</v>
      </c>
      <c r="AF1172">
        <v>1.5333333333333334</v>
      </c>
      <c r="AG1172">
        <v>94</v>
      </c>
      <c r="AH1172" t="s">
        <v>21</v>
      </c>
    </row>
    <row r="1173" spans="1:34" x14ac:dyDescent="0.2">
      <c r="A1173">
        <v>2003</v>
      </c>
      <c r="B1173" t="s">
        <v>21</v>
      </c>
      <c r="C1173" t="s">
        <v>212</v>
      </c>
      <c r="D1173">
        <v>14</v>
      </c>
      <c r="E1173">
        <v>2</v>
      </c>
      <c r="G1173">
        <v>1</v>
      </c>
      <c r="H1173">
        <v>1</v>
      </c>
      <c r="I1173">
        <v>3</v>
      </c>
      <c r="J1173">
        <v>0</v>
      </c>
      <c r="K1173">
        <v>1</v>
      </c>
      <c r="L1173">
        <v>1</v>
      </c>
      <c r="M1173">
        <v>1</v>
      </c>
      <c r="N1173">
        <v>1</v>
      </c>
      <c r="O1173">
        <v>4</v>
      </c>
      <c r="U1173">
        <v>1</v>
      </c>
      <c r="W1173">
        <v>40</v>
      </c>
      <c r="X1173">
        <v>0.47135416666666669</v>
      </c>
      <c r="Y1173">
        <v>19</v>
      </c>
      <c r="Z1173">
        <v>0</v>
      </c>
      <c r="AA1173">
        <v>1.0909090909090908</v>
      </c>
      <c r="AB1173">
        <v>10</v>
      </c>
      <c r="AC1173">
        <v>0.28947368421052633</v>
      </c>
      <c r="AD1173">
        <v>3</v>
      </c>
      <c r="AE1173">
        <v>0</v>
      </c>
      <c r="AF1173">
        <v>1.588235294117647</v>
      </c>
      <c r="AG1173">
        <v>134</v>
      </c>
      <c r="AH1173" t="s">
        <v>21</v>
      </c>
    </row>
    <row r="1174" spans="1:34" x14ac:dyDescent="0.2">
      <c r="A1174">
        <v>2004</v>
      </c>
      <c r="B1174" t="s">
        <v>21</v>
      </c>
      <c r="C1174" t="s">
        <v>212</v>
      </c>
      <c r="D1174">
        <v>14</v>
      </c>
      <c r="E1174">
        <v>2</v>
      </c>
      <c r="G1174">
        <v>1</v>
      </c>
      <c r="H1174">
        <v>1</v>
      </c>
      <c r="I1174">
        <v>3</v>
      </c>
      <c r="J1174">
        <v>0</v>
      </c>
      <c r="K1174">
        <v>1</v>
      </c>
      <c r="L1174">
        <v>1</v>
      </c>
      <c r="M1174">
        <v>1</v>
      </c>
      <c r="N1174">
        <v>1</v>
      </c>
      <c r="O1174">
        <v>4</v>
      </c>
      <c r="W1174">
        <v>40</v>
      </c>
      <c r="X1174">
        <v>0.48226351351351349</v>
      </c>
      <c r="Y1174">
        <v>17</v>
      </c>
      <c r="Z1174">
        <v>0</v>
      </c>
      <c r="AA1174">
        <v>1.25</v>
      </c>
      <c r="AB1174">
        <v>12</v>
      </c>
      <c r="AC1174">
        <v>0.30769230769230771</v>
      </c>
      <c r="AD1174">
        <v>3</v>
      </c>
      <c r="AE1174">
        <v>0</v>
      </c>
      <c r="AF1174">
        <v>1.631578947368421</v>
      </c>
      <c r="AG1174">
        <v>174</v>
      </c>
      <c r="AH1174" t="s">
        <v>21</v>
      </c>
    </row>
    <row r="1175" spans="1:34" x14ac:dyDescent="0.2">
      <c r="A1175">
        <v>2005</v>
      </c>
      <c r="B1175" t="s">
        <v>21</v>
      </c>
      <c r="C1175" t="s">
        <v>212</v>
      </c>
      <c r="D1175">
        <v>10</v>
      </c>
      <c r="E1175">
        <v>6</v>
      </c>
      <c r="G1175">
        <v>1</v>
      </c>
      <c r="H1175">
        <v>1</v>
      </c>
      <c r="I1175">
        <v>1</v>
      </c>
      <c r="J1175">
        <v>1</v>
      </c>
      <c r="K1175">
        <v>1</v>
      </c>
      <c r="O1175">
        <v>2</v>
      </c>
      <c r="V1175">
        <v>1</v>
      </c>
      <c r="W1175">
        <v>4</v>
      </c>
      <c r="X1175">
        <v>0.48601973684210525</v>
      </c>
      <c r="Y1175">
        <v>16</v>
      </c>
      <c r="Z1175">
        <v>0</v>
      </c>
      <c r="AA1175">
        <v>1.2307692307692308</v>
      </c>
      <c r="AB1175">
        <v>10</v>
      </c>
      <c r="AC1175">
        <v>0.32500000000000001</v>
      </c>
      <c r="AD1175">
        <v>3</v>
      </c>
      <c r="AE1175">
        <v>0</v>
      </c>
      <c r="AF1175">
        <v>1.5714285714285714</v>
      </c>
      <c r="AG1175">
        <v>178</v>
      </c>
      <c r="AH1175" t="s">
        <v>21</v>
      </c>
    </row>
    <row r="1176" spans="1:34" x14ac:dyDescent="0.2">
      <c r="A1176">
        <v>2006</v>
      </c>
      <c r="B1176" t="s">
        <v>21</v>
      </c>
      <c r="C1176" t="s">
        <v>212</v>
      </c>
      <c r="D1176">
        <v>12</v>
      </c>
      <c r="E1176">
        <v>4</v>
      </c>
      <c r="G1176">
        <v>1</v>
      </c>
      <c r="H1176">
        <v>1</v>
      </c>
      <c r="I1176">
        <v>2</v>
      </c>
      <c r="J1176">
        <v>1</v>
      </c>
      <c r="K1176">
        <v>1</v>
      </c>
      <c r="L1176">
        <v>1</v>
      </c>
      <c r="O1176">
        <v>3</v>
      </c>
      <c r="W1176">
        <v>8</v>
      </c>
      <c r="X1176">
        <v>0.49278846153846156</v>
      </c>
      <c r="Y1176">
        <v>16</v>
      </c>
      <c r="Z1176">
        <v>0</v>
      </c>
      <c r="AA1176">
        <v>1.2857142857142858</v>
      </c>
      <c r="AB1176">
        <v>12</v>
      </c>
      <c r="AC1176">
        <v>0.34146341463414637</v>
      </c>
      <c r="AD1176">
        <v>3</v>
      </c>
      <c r="AE1176">
        <v>0</v>
      </c>
      <c r="AF1176">
        <v>1.5652173913043479</v>
      </c>
      <c r="AG1176">
        <v>186</v>
      </c>
      <c r="AH1176" t="s">
        <v>21</v>
      </c>
    </row>
    <row r="1177" spans="1:34" x14ac:dyDescent="0.2">
      <c r="A1177">
        <v>2007</v>
      </c>
      <c r="B1177" t="s">
        <v>21</v>
      </c>
      <c r="C1177" t="s">
        <v>212</v>
      </c>
      <c r="D1177">
        <v>16</v>
      </c>
      <c r="E1177">
        <v>0</v>
      </c>
      <c r="G1177">
        <v>1</v>
      </c>
      <c r="H1177">
        <v>1</v>
      </c>
      <c r="I1177">
        <v>2</v>
      </c>
      <c r="J1177">
        <v>1</v>
      </c>
      <c r="K1177">
        <v>1</v>
      </c>
      <c r="L1177">
        <v>1</v>
      </c>
      <c r="M1177">
        <v>1</v>
      </c>
      <c r="O1177">
        <v>4</v>
      </c>
      <c r="P1177">
        <v>1</v>
      </c>
      <c r="Q1177">
        <v>1</v>
      </c>
      <c r="U1177">
        <v>1</v>
      </c>
      <c r="W1177">
        <v>21</v>
      </c>
      <c r="X1177">
        <v>0.50546875000000002</v>
      </c>
      <c r="Y1177">
        <v>14</v>
      </c>
      <c r="Z1177">
        <v>0</v>
      </c>
      <c r="AA1177">
        <v>1.3333333333333333</v>
      </c>
      <c r="AB1177">
        <v>12</v>
      </c>
      <c r="AC1177">
        <v>0.35714285714285715</v>
      </c>
      <c r="AD1177">
        <v>7</v>
      </c>
      <c r="AE1177">
        <v>0</v>
      </c>
      <c r="AF1177">
        <v>1.6</v>
      </c>
      <c r="AG1177">
        <v>207</v>
      </c>
      <c r="AH1177" t="s">
        <v>21</v>
      </c>
    </row>
    <row r="1178" spans="1:34" x14ac:dyDescent="0.2">
      <c r="A1178">
        <v>2008</v>
      </c>
      <c r="B1178" t="s">
        <v>21</v>
      </c>
      <c r="C1178" t="s">
        <v>212</v>
      </c>
      <c r="D1178">
        <v>11</v>
      </c>
      <c r="E1178">
        <v>5</v>
      </c>
      <c r="T1178">
        <v>1</v>
      </c>
      <c r="W1178">
        <v>0</v>
      </c>
      <c r="X1178">
        <v>0.50990853658536583</v>
      </c>
      <c r="Y1178">
        <v>15</v>
      </c>
      <c r="Z1178">
        <v>0</v>
      </c>
      <c r="AA1178">
        <v>1.3333333333333333</v>
      </c>
      <c r="AB1178">
        <v>12</v>
      </c>
      <c r="AC1178">
        <v>0.34883720930232559</v>
      </c>
      <c r="AD1178">
        <v>3</v>
      </c>
      <c r="AE1178">
        <v>0</v>
      </c>
      <c r="AF1178">
        <v>1.6</v>
      </c>
      <c r="AG1178">
        <v>207</v>
      </c>
      <c r="AH1178" t="s">
        <v>21</v>
      </c>
    </row>
    <row r="1179" spans="1:34" x14ac:dyDescent="0.2">
      <c r="A1179">
        <v>2009</v>
      </c>
      <c r="B1179" t="s">
        <v>21</v>
      </c>
      <c r="C1179" t="s">
        <v>212</v>
      </c>
      <c r="D1179">
        <v>10</v>
      </c>
      <c r="E1179">
        <v>6</v>
      </c>
      <c r="G1179">
        <v>1</v>
      </c>
      <c r="H1179">
        <v>1</v>
      </c>
      <c r="I1179">
        <v>0</v>
      </c>
      <c r="J1179">
        <v>1</v>
      </c>
      <c r="O1179">
        <v>1</v>
      </c>
      <c r="V1179">
        <v>1</v>
      </c>
      <c r="W1179">
        <v>2</v>
      </c>
      <c r="X1179">
        <v>0.51264880952380953</v>
      </c>
      <c r="Y1179">
        <v>15</v>
      </c>
      <c r="Z1179">
        <v>0</v>
      </c>
      <c r="AA1179">
        <v>1.25</v>
      </c>
      <c r="AB1179">
        <v>12</v>
      </c>
      <c r="AC1179">
        <v>0.36363636363636365</v>
      </c>
      <c r="AD1179">
        <v>7</v>
      </c>
      <c r="AE1179">
        <v>0</v>
      </c>
      <c r="AF1179">
        <v>1.5185185185185186</v>
      </c>
      <c r="AG1179">
        <v>209</v>
      </c>
      <c r="AH1179" t="s">
        <v>21</v>
      </c>
    </row>
    <row r="1180" spans="1:34" x14ac:dyDescent="0.2">
      <c r="A1180">
        <v>2010</v>
      </c>
      <c r="B1180" t="s">
        <v>21</v>
      </c>
      <c r="C1180" t="s">
        <v>212</v>
      </c>
      <c r="D1180">
        <v>14</v>
      </c>
      <c r="E1180">
        <v>2</v>
      </c>
      <c r="G1180">
        <v>1</v>
      </c>
      <c r="H1180">
        <v>1</v>
      </c>
      <c r="I1180">
        <v>0</v>
      </c>
      <c r="J1180">
        <v>1</v>
      </c>
      <c r="K1180">
        <v>1</v>
      </c>
      <c r="O1180">
        <v>2</v>
      </c>
      <c r="P1180">
        <v>1</v>
      </c>
      <c r="Q1180">
        <v>1</v>
      </c>
      <c r="U1180">
        <v>1</v>
      </c>
      <c r="W1180">
        <v>8</v>
      </c>
      <c r="X1180">
        <v>0.52107558139534882</v>
      </c>
      <c r="Y1180">
        <v>13</v>
      </c>
      <c r="Z1180">
        <v>0</v>
      </c>
      <c r="AA1180">
        <v>1.1764705882352942</v>
      </c>
      <c r="AB1180">
        <v>10</v>
      </c>
      <c r="AC1180">
        <v>0.37777777777777777</v>
      </c>
      <c r="AD1180">
        <v>7</v>
      </c>
      <c r="AE1180">
        <v>0</v>
      </c>
      <c r="AF1180">
        <v>1.4827586206896552</v>
      </c>
      <c r="AG1180">
        <v>217</v>
      </c>
      <c r="AH1180" t="s">
        <v>21</v>
      </c>
    </row>
    <row r="1181" spans="1:34" x14ac:dyDescent="0.2">
      <c r="A1181">
        <v>2011</v>
      </c>
      <c r="B1181" t="s">
        <v>21</v>
      </c>
      <c r="C1181" t="s">
        <v>212</v>
      </c>
      <c r="D1181">
        <v>13</v>
      </c>
      <c r="E1181">
        <v>3</v>
      </c>
      <c r="G1181">
        <v>1</v>
      </c>
      <c r="H1181">
        <v>1</v>
      </c>
      <c r="I1181">
        <v>2</v>
      </c>
      <c r="J1181">
        <v>1</v>
      </c>
      <c r="K1181">
        <v>1</v>
      </c>
      <c r="L1181">
        <v>1</v>
      </c>
      <c r="M1181">
        <v>1</v>
      </c>
      <c r="O1181">
        <v>4</v>
      </c>
      <c r="W1181">
        <v>17</v>
      </c>
      <c r="X1181">
        <v>0.52769886363636365</v>
      </c>
      <c r="Y1181">
        <v>11</v>
      </c>
      <c r="Z1181">
        <v>0</v>
      </c>
      <c r="AA1181">
        <v>1.2222222222222223</v>
      </c>
      <c r="AB1181">
        <v>10</v>
      </c>
      <c r="AC1181">
        <v>0.39130434782608697</v>
      </c>
      <c r="AD1181">
        <v>7</v>
      </c>
      <c r="AE1181">
        <v>0</v>
      </c>
      <c r="AF1181">
        <v>1.5161290322580645</v>
      </c>
      <c r="AG1181">
        <v>234</v>
      </c>
      <c r="AH1181" t="s">
        <v>21</v>
      </c>
    </row>
    <row r="1182" spans="1:34" x14ac:dyDescent="0.2">
      <c r="A1182">
        <v>2012</v>
      </c>
      <c r="B1182" t="s">
        <v>21</v>
      </c>
      <c r="C1182" t="s">
        <v>212</v>
      </c>
      <c r="D1182">
        <v>12</v>
      </c>
      <c r="E1182">
        <v>4</v>
      </c>
      <c r="G1182">
        <v>1</v>
      </c>
      <c r="H1182">
        <v>1</v>
      </c>
      <c r="I1182">
        <v>1</v>
      </c>
      <c r="J1182">
        <v>1</v>
      </c>
      <c r="K1182">
        <v>1</v>
      </c>
      <c r="L1182">
        <v>1</v>
      </c>
      <c r="O1182">
        <v>3</v>
      </c>
      <c r="W1182">
        <v>8</v>
      </c>
      <c r="X1182">
        <v>0.53263888888888888</v>
      </c>
      <c r="Y1182">
        <v>11</v>
      </c>
      <c r="Z1182">
        <v>0</v>
      </c>
      <c r="AA1182">
        <v>1.2105263157894737</v>
      </c>
      <c r="AB1182">
        <v>10</v>
      </c>
      <c r="AC1182">
        <v>0.40425531914893614</v>
      </c>
      <c r="AD1182">
        <v>10</v>
      </c>
      <c r="AE1182">
        <v>0</v>
      </c>
      <c r="AF1182">
        <v>1.5151515151515151</v>
      </c>
      <c r="AG1182">
        <v>242</v>
      </c>
      <c r="AH1182" t="s">
        <v>21</v>
      </c>
    </row>
    <row r="1183" spans="1:34" x14ac:dyDescent="0.2">
      <c r="A1183">
        <v>2013</v>
      </c>
      <c r="B1183" t="s">
        <v>21</v>
      </c>
      <c r="C1183" t="s">
        <v>212</v>
      </c>
      <c r="D1183">
        <v>12</v>
      </c>
      <c r="E1183">
        <v>4</v>
      </c>
      <c r="G1183">
        <v>1</v>
      </c>
      <c r="H1183">
        <v>1</v>
      </c>
      <c r="I1183">
        <v>1</v>
      </c>
      <c r="J1183">
        <v>1</v>
      </c>
      <c r="K1183">
        <v>1</v>
      </c>
      <c r="L1183">
        <v>1</v>
      </c>
      <c r="O1183">
        <v>3</v>
      </c>
      <c r="W1183">
        <v>8</v>
      </c>
      <c r="X1183">
        <v>0.53736413043478259</v>
      </c>
      <c r="Y1183">
        <v>9</v>
      </c>
      <c r="Z1183">
        <v>0</v>
      </c>
      <c r="AA1183">
        <v>1.2</v>
      </c>
      <c r="AB1183">
        <v>10</v>
      </c>
      <c r="AC1183">
        <v>0.41666666666666669</v>
      </c>
      <c r="AD1183">
        <v>10</v>
      </c>
      <c r="AE1183">
        <v>0</v>
      </c>
      <c r="AF1183">
        <v>1.5142857142857142</v>
      </c>
      <c r="AG1183">
        <v>250</v>
      </c>
      <c r="AH1183" t="s">
        <v>21</v>
      </c>
    </row>
    <row r="1184" spans="1:34" x14ac:dyDescent="0.2">
      <c r="A1184">
        <v>2014</v>
      </c>
      <c r="B1184" t="s">
        <v>21</v>
      </c>
      <c r="C1184" t="s">
        <v>212</v>
      </c>
      <c r="D1184">
        <v>12</v>
      </c>
      <c r="E1184">
        <v>4</v>
      </c>
      <c r="G1184">
        <v>1</v>
      </c>
      <c r="H1184">
        <v>1</v>
      </c>
      <c r="I1184">
        <v>3</v>
      </c>
      <c r="J1184">
        <v>0</v>
      </c>
      <c r="K1184">
        <v>1</v>
      </c>
      <c r="L1184">
        <v>1</v>
      </c>
      <c r="M1184">
        <v>1</v>
      </c>
      <c r="N1184">
        <v>1</v>
      </c>
      <c r="O1184">
        <v>4</v>
      </c>
      <c r="V1184">
        <v>1</v>
      </c>
      <c r="W1184">
        <v>40</v>
      </c>
      <c r="X1184">
        <v>0.54188829787234039</v>
      </c>
      <c r="Y1184">
        <v>9</v>
      </c>
      <c r="Z1184">
        <v>0</v>
      </c>
      <c r="AA1184">
        <v>1.2857142857142858</v>
      </c>
      <c r="AB1184">
        <v>12</v>
      </c>
      <c r="AC1184">
        <v>0.42857142857142855</v>
      </c>
      <c r="AD1184">
        <v>10</v>
      </c>
      <c r="AE1184">
        <v>0</v>
      </c>
      <c r="AF1184">
        <v>1.5405405405405406</v>
      </c>
      <c r="AG1184">
        <v>290</v>
      </c>
      <c r="AH1184" t="s">
        <v>21</v>
      </c>
    </row>
    <row r="1185" spans="1:34" x14ac:dyDescent="0.2">
      <c r="A1185">
        <v>2015</v>
      </c>
      <c r="B1185" t="s">
        <v>21</v>
      </c>
      <c r="C1185" t="s">
        <v>212</v>
      </c>
      <c r="D1185">
        <v>12</v>
      </c>
      <c r="E1185">
        <v>4</v>
      </c>
      <c r="G1185">
        <v>1</v>
      </c>
      <c r="H1185">
        <v>1</v>
      </c>
      <c r="I1185">
        <v>1</v>
      </c>
      <c r="J1185">
        <v>1</v>
      </c>
      <c r="K1185">
        <v>1</v>
      </c>
      <c r="L1185">
        <v>1</v>
      </c>
      <c r="O1185">
        <v>3</v>
      </c>
      <c r="W1185">
        <v>8</v>
      </c>
      <c r="X1185">
        <v>0.54622395833333337</v>
      </c>
      <c r="Y1185">
        <v>7</v>
      </c>
      <c r="Z1185">
        <v>0</v>
      </c>
      <c r="AA1185">
        <v>1.2727272727272727</v>
      </c>
      <c r="AB1185">
        <v>12</v>
      </c>
      <c r="AC1185">
        <v>0.44</v>
      </c>
      <c r="AD1185">
        <v>10</v>
      </c>
      <c r="AE1185">
        <v>0</v>
      </c>
      <c r="AF1185">
        <v>1.5384615384615385</v>
      </c>
      <c r="AG1185">
        <v>298</v>
      </c>
      <c r="AH1185" t="s">
        <v>21</v>
      </c>
    </row>
    <row r="1186" spans="1:34" x14ac:dyDescent="0.2">
      <c r="A1186">
        <v>2016</v>
      </c>
      <c r="B1186" t="s">
        <v>21</v>
      </c>
      <c r="C1186" t="s">
        <v>212</v>
      </c>
      <c r="D1186">
        <v>14</v>
      </c>
      <c r="E1186">
        <v>2</v>
      </c>
      <c r="G1186">
        <v>1</v>
      </c>
      <c r="H1186">
        <v>1</v>
      </c>
      <c r="I1186">
        <v>3</v>
      </c>
      <c r="J1186">
        <v>0</v>
      </c>
      <c r="K1186">
        <v>1</v>
      </c>
      <c r="L1186">
        <v>1</v>
      </c>
      <c r="M1186">
        <v>1</v>
      </c>
      <c r="N1186">
        <v>1</v>
      </c>
      <c r="O1186">
        <v>4</v>
      </c>
      <c r="W1186">
        <v>40</v>
      </c>
      <c r="X1186">
        <v>0.55293367346938771</v>
      </c>
      <c r="Y1186">
        <v>6</v>
      </c>
      <c r="Z1186">
        <v>0</v>
      </c>
      <c r="AA1186">
        <v>1.3478260869565217</v>
      </c>
      <c r="AB1186">
        <v>12</v>
      </c>
      <c r="AC1186">
        <v>0.45098039215686275</v>
      </c>
      <c r="AD1186">
        <v>12</v>
      </c>
      <c r="AE1186">
        <v>0</v>
      </c>
      <c r="AF1186">
        <v>1.5609756097560976</v>
      </c>
      <c r="AG1186">
        <v>338</v>
      </c>
      <c r="AH1186" t="s">
        <v>21</v>
      </c>
    </row>
    <row r="1187" spans="1:34" x14ac:dyDescent="0.2">
      <c r="A1187">
        <v>2017</v>
      </c>
      <c r="B1187" t="s">
        <v>21</v>
      </c>
      <c r="C1187" t="s">
        <v>212</v>
      </c>
      <c r="D1187">
        <v>13</v>
      </c>
      <c r="E1187">
        <v>3</v>
      </c>
      <c r="G1187">
        <v>1</v>
      </c>
      <c r="H1187">
        <v>1</v>
      </c>
      <c r="I1187">
        <v>2</v>
      </c>
      <c r="J1187">
        <v>1</v>
      </c>
      <c r="K1187">
        <v>1</v>
      </c>
      <c r="L1187">
        <v>1</v>
      </c>
      <c r="M1187">
        <v>1</v>
      </c>
      <c r="O1187">
        <v>4</v>
      </c>
      <c r="P1187">
        <v>1</v>
      </c>
      <c r="W1187">
        <v>20</v>
      </c>
      <c r="X1187">
        <v>0.55812499999999998</v>
      </c>
      <c r="Y1187">
        <v>6</v>
      </c>
      <c r="Z1187">
        <v>0</v>
      </c>
      <c r="AA1187">
        <v>1.375</v>
      </c>
      <c r="AB1187">
        <v>12</v>
      </c>
      <c r="AC1187">
        <v>0.46153846153846156</v>
      </c>
      <c r="AD1187">
        <v>12</v>
      </c>
      <c r="AE1187">
        <v>0</v>
      </c>
      <c r="AF1187">
        <v>1.5813953488372092</v>
      </c>
      <c r="AG1187">
        <v>358</v>
      </c>
      <c r="AH1187" t="s">
        <v>21</v>
      </c>
    </row>
    <row r="1188" spans="1:34" x14ac:dyDescent="0.2">
      <c r="A1188">
        <v>2018</v>
      </c>
      <c r="B1188" t="s">
        <v>21</v>
      </c>
      <c r="C1188" t="s">
        <v>212</v>
      </c>
      <c r="D1188">
        <v>11</v>
      </c>
      <c r="E1188">
        <v>5</v>
      </c>
      <c r="G1188">
        <v>1</v>
      </c>
      <c r="H1188">
        <v>1</v>
      </c>
      <c r="I1188">
        <v>3</v>
      </c>
      <c r="J1188">
        <v>0</v>
      </c>
      <c r="K1188">
        <v>1</v>
      </c>
      <c r="L1188">
        <v>1</v>
      </c>
      <c r="M1188">
        <v>1</v>
      </c>
      <c r="N1188">
        <v>1</v>
      </c>
      <c r="O1188">
        <v>4</v>
      </c>
      <c r="W1188">
        <v>40</v>
      </c>
      <c r="X1188">
        <v>0.56066176470588236</v>
      </c>
      <c r="Y1188">
        <v>3</v>
      </c>
      <c r="Z1188">
        <v>0</v>
      </c>
      <c r="AA1188">
        <v>1.44</v>
      </c>
      <c r="AB1188">
        <v>12</v>
      </c>
      <c r="AC1188">
        <v>0.47169811320754718</v>
      </c>
      <c r="AD1188">
        <v>12</v>
      </c>
      <c r="AE1188">
        <v>0</v>
      </c>
      <c r="AF1188">
        <v>1.6</v>
      </c>
      <c r="AG1188">
        <v>398</v>
      </c>
      <c r="AH1188" t="s">
        <v>21</v>
      </c>
    </row>
    <row r="1189" spans="1:34" x14ac:dyDescent="0.2">
      <c r="A1189">
        <v>2019</v>
      </c>
      <c r="B1189" t="s">
        <v>21</v>
      </c>
      <c r="C1189" t="s">
        <v>212</v>
      </c>
      <c r="D1189">
        <v>12</v>
      </c>
      <c r="E1189">
        <v>4</v>
      </c>
      <c r="G1189">
        <v>1</v>
      </c>
      <c r="H1189">
        <v>1</v>
      </c>
      <c r="I1189">
        <v>0</v>
      </c>
      <c r="J1189">
        <v>1</v>
      </c>
      <c r="O1189">
        <v>1</v>
      </c>
      <c r="R1189">
        <v>1</v>
      </c>
      <c r="W1189">
        <v>3</v>
      </c>
      <c r="X1189">
        <v>0.56430288461538458</v>
      </c>
      <c r="Y1189">
        <v>3</v>
      </c>
      <c r="Z1189">
        <v>0</v>
      </c>
      <c r="AA1189">
        <v>1.3846153846153846</v>
      </c>
      <c r="AB1189">
        <v>12</v>
      </c>
      <c r="AC1189">
        <v>0.48148148148148145</v>
      </c>
      <c r="AD1189">
        <v>12</v>
      </c>
      <c r="AE1189">
        <v>0</v>
      </c>
      <c r="AF1189">
        <v>1.553191489361702</v>
      </c>
      <c r="AG1189">
        <v>401</v>
      </c>
      <c r="AH1189" t="s">
        <v>21</v>
      </c>
    </row>
    <row r="1190" spans="1:34" x14ac:dyDescent="0.2">
      <c r="A1190">
        <v>2020</v>
      </c>
      <c r="B1190" t="s">
        <v>21</v>
      </c>
      <c r="C1190" t="s">
        <v>212</v>
      </c>
      <c r="D1190">
        <v>7</v>
      </c>
      <c r="E1190">
        <v>9</v>
      </c>
      <c r="W1190">
        <v>0</v>
      </c>
      <c r="X1190">
        <v>0.56191037735849059</v>
      </c>
      <c r="Y1190">
        <v>4</v>
      </c>
      <c r="Z1190">
        <v>0</v>
      </c>
      <c r="AA1190">
        <v>1.3846153846153846</v>
      </c>
      <c r="AB1190">
        <v>12</v>
      </c>
      <c r="AC1190">
        <v>0.47272727272727272</v>
      </c>
      <c r="AD1190">
        <v>12</v>
      </c>
      <c r="AE1190">
        <v>0</v>
      </c>
      <c r="AF1190">
        <v>1.553191489361702</v>
      </c>
      <c r="AG1190">
        <v>401</v>
      </c>
      <c r="AH1190" t="s">
        <v>21</v>
      </c>
    </row>
    <row r="1191" spans="1:34" x14ac:dyDescent="0.2">
      <c r="A1191">
        <v>2021</v>
      </c>
      <c r="B1191" t="s">
        <v>21</v>
      </c>
      <c r="C1191" t="s">
        <v>212</v>
      </c>
      <c r="D1191">
        <v>10</v>
      </c>
      <c r="E1191">
        <v>7</v>
      </c>
      <c r="G1191">
        <v>1</v>
      </c>
      <c r="I1191">
        <v>0</v>
      </c>
      <c r="J1191">
        <v>1</v>
      </c>
      <c r="O1191">
        <v>1</v>
      </c>
      <c r="W1191">
        <v>1</v>
      </c>
      <c r="X1191">
        <v>0.56242774566473985</v>
      </c>
      <c r="Y1191">
        <v>3</v>
      </c>
      <c r="Z1191">
        <v>0</v>
      </c>
      <c r="AA1191">
        <v>1.3333333333333333</v>
      </c>
      <c r="AB1191">
        <v>12</v>
      </c>
      <c r="AC1191">
        <v>0.48214285714285715</v>
      </c>
      <c r="AD1191">
        <v>12</v>
      </c>
      <c r="AE1191">
        <v>0</v>
      </c>
      <c r="AF1191">
        <v>1.5416666666666667</v>
      </c>
      <c r="AG1191">
        <v>402</v>
      </c>
      <c r="AH1191" t="s">
        <v>21</v>
      </c>
    </row>
    <row r="1192" spans="1:34" x14ac:dyDescent="0.2">
      <c r="A1192">
        <v>2022</v>
      </c>
      <c r="B1192" t="s">
        <v>21</v>
      </c>
      <c r="C1192" t="s">
        <v>212</v>
      </c>
      <c r="D1192">
        <v>8</v>
      </c>
      <c r="E1192">
        <v>9</v>
      </c>
      <c r="W1192">
        <v>0</v>
      </c>
      <c r="X1192">
        <v>0.56065759637188206</v>
      </c>
      <c r="Y1192">
        <v>5</v>
      </c>
      <c r="Z1192">
        <v>0</v>
      </c>
      <c r="AA1192">
        <v>1.3333333333333333</v>
      </c>
      <c r="AB1192">
        <v>12</v>
      </c>
      <c r="AC1192">
        <v>0.47368421052631576</v>
      </c>
      <c r="AD1192">
        <v>12</v>
      </c>
      <c r="AE1192">
        <v>0</v>
      </c>
      <c r="AF1192">
        <v>0.7816091954022989</v>
      </c>
      <c r="AG1192">
        <v>402</v>
      </c>
      <c r="AH1192" t="s">
        <v>21</v>
      </c>
    </row>
    <row r="1193" spans="1:34" x14ac:dyDescent="0.2">
      <c r="A1193">
        <v>2023</v>
      </c>
      <c r="B1193" t="s">
        <v>21</v>
      </c>
      <c r="C1193" t="s">
        <v>212</v>
      </c>
      <c r="D1193">
        <v>4</v>
      </c>
      <c r="E1193">
        <v>13</v>
      </c>
      <c r="W1193">
        <v>0</v>
      </c>
      <c r="X1193">
        <v>0.55450500556173521</v>
      </c>
      <c r="Y1193">
        <v>5</v>
      </c>
      <c r="Z1193">
        <v>0</v>
      </c>
      <c r="AA1193">
        <v>1.3333333333333333</v>
      </c>
      <c r="AB1193">
        <v>12</v>
      </c>
      <c r="AC1193">
        <v>0.46551724137931033</v>
      </c>
      <c r="AD1193">
        <v>12</v>
      </c>
      <c r="AE1193">
        <v>0</v>
      </c>
      <c r="AF1193">
        <v>0.7816091954022989</v>
      </c>
      <c r="AG1193">
        <v>402</v>
      </c>
      <c r="AH1193" t="s">
        <v>21</v>
      </c>
    </row>
    <row r="1194" spans="1:34" x14ac:dyDescent="0.2">
      <c r="A1194">
        <v>2024</v>
      </c>
      <c r="B1194" t="s">
        <v>21</v>
      </c>
      <c r="C1194" t="s">
        <v>212</v>
      </c>
      <c r="D1194">
        <v>4</v>
      </c>
      <c r="E1194">
        <v>13</v>
      </c>
      <c r="W1194">
        <v>0</v>
      </c>
      <c r="X1194">
        <v>0.54858078602620086</v>
      </c>
      <c r="Y1194">
        <v>8</v>
      </c>
      <c r="Z1194">
        <v>0</v>
      </c>
      <c r="AA1194">
        <v>1.3333333333333333</v>
      </c>
      <c r="AB1194">
        <v>12</v>
      </c>
      <c r="AC1194">
        <v>0.4576271186440678</v>
      </c>
      <c r="AD1194">
        <v>12</v>
      </c>
      <c r="AE1194">
        <v>0</v>
      </c>
      <c r="AF1194">
        <v>0.20841683366733466</v>
      </c>
      <c r="AG1194">
        <v>402</v>
      </c>
      <c r="AH1194" t="s">
        <v>21</v>
      </c>
    </row>
    <row r="1195" spans="1:34" x14ac:dyDescent="0.2">
      <c r="A1195">
        <v>2025</v>
      </c>
      <c r="B1195" t="s">
        <v>21</v>
      </c>
      <c r="C1195" t="s">
        <v>212</v>
      </c>
      <c r="D1195">
        <v>14</v>
      </c>
      <c r="E1195">
        <v>3</v>
      </c>
      <c r="G1195">
        <v>1</v>
      </c>
      <c r="H1195">
        <v>1</v>
      </c>
      <c r="I1195">
        <v>3</v>
      </c>
      <c r="J1195">
        <v>1</v>
      </c>
      <c r="K1195">
        <v>1</v>
      </c>
      <c r="L1195">
        <v>1</v>
      </c>
      <c r="M1195">
        <v>1</v>
      </c>
      <c r="O1195">
        <v>4</v>
      </c>
      <c r="U1195">
        <v>1</v>
      </c>
      <c r="W1195">
        <v>17</v>
      </c>
      <c r="X1195">
        <v>0.55359056806002138</v>
      </c>
      <c r="Y1195">
        <v>5</v>
      </c>
      <c r="Z1195">
        <v>0</v>
      </c>
      <c r="AA1195">
        <v>1.3928571428571428</v>
      </c>
      <c r="AB1195">
        <v>12</v>
      </c>
      <c r="AC1195">
        <v>0.46666666666666667</v>
      </c>
      <c r="AD1195">
        <v>12</v>
      </c>
      <c r="AE1195">
        <v>0</v>
      </c>
      <c r="AF1195">
        <v>0.21893491124260356</v>
      </c>
      <c r="AG1195">
        <v>419</v>
      </c>
      <c r="AH1195" t="s">
        <v>21</v>
      </c>
    </row>
    <row r="1196" spans="1:34" x14ac:dyDescent="0.2">
      <c r="A1196">
        <v>1967</v>
      </c>
      <c r="B1196" t="s">
        <v>22</v>
      </c>
      <c r="C1196" t="s">
        <v>210</v>
      </c>
      <c r="D1196">
        <v>3</v>
      </c>
      <c r="E1196">
        <v>11</v>
      </c>
      <c r="W1196">
        <v>0</v>
      </c>
      <c r="X1196">
        <v>0.21428571428571427</v>
      </c>
      <c r="Y1196">
        <v>24</v>
      </c>
      <c r="Z1196">
        <v>0</v>
      </c>
      <c r="AA1196">
        <v>0</v>
      </c>
      <c r="AB1196">
        <v>0</v>
      </c>
      <c r="AC1196">
        <v>0</v>
      </c>
      <c r="AD1196">
        <v>0</v>
      </c>
      <c r="AE1196">
        <v>1.4875</v>
      </c>
      <c r="AF1196">
        <v>0</v>
      </c>
      <c r="AG1196">
        <v>1.4875</v>
      </c>
      <c r="AH1196" t="s">
        <v>22</v>
      </c>
    </row>
    <row r="1197" spans="1:34" x14ac:dyDescent="0.2">
      <c r="A1197">
        <v>1968</v>
      </c>
      <c r="B1197" t="s">
        <v>22</v>
      </c>
      <c r="C1197" t="s">
        <v>210</v>
      </c>
      <c r="D1197">
        <v>4</v>
      </c>
      <c r="E1197">
        <v>9</v>
      </c>
      <c r="F1197">
        <v>1</v>
      </c>
      <c r="W1197">
        <v>0</v>
      </c>
      <c r="X1197">
        <v>0.26785714285714285</v>
      </c>
      <c r="Y1197">
        <v>24</v>
      </c>
      <c r="Z1197">
        <v>0</v>
      </c>
      <c r="AA1197">
        <v>0</v>
      </c>
      <c r="AB1197">
        <v>0</v>
      </c>
      <c r="AC1197">
        <v>0</v>
      </c>
      <c r="AD1197">
        <v>0</v>
      </c>
      <c r="AE1197">
        <v>0</v>
      </c>
      <c r="AF1197">
        <v>0</v>
      </c>
      <c r="AG1197">
        <v>1.4875</v>
      </c>
      <c r="AH1197" t="s">
        <v>22</v>
      </c>
    </row>
    <row r="1198" spans="1:34" x14ac:dyDescent="0.2">
      <c r="A1198">
        <v>1969</v>
      </c>
      <c r="B1198" t="s">
        <v>22</v>
      </c>
      <c r="C1198" t="s">
        <v>210</v>
      </c>
      <c r="D1198">
        <v>5</v>
      </c>
      <c r="E1198">
        <v>9</v>
      </c>
      <c r="W1198">
        <v>0</v>
      </c>
      <c r="X1198">
        <v>0.29761904761904762</v>
      </c>
      <c r="Y1198">
        <v>22</v>
      </c>
      <c r="Z1198">
        <v>0</v>
      </c>
      <c r="AA1198">
        <v>0</v>
      </c>
      <c r="AB1198">
        <v>0</v>
      </c>
      <c r="AC1198">
        <v>0</v>
      </c>
      <c r="AD1198">
        <v>0</v>
      </c>
      <c r="AE1198">
        <v>0</v>
      </c>
      <c r="AF1198">
        <v>0</v>
      </c>
      <c r="AG1198">
        <v>1.4875</v>
      </c>
      <c r="AH1198" t="s">
        <v>22</v>
      </c>
    </row>
    <row r="1199" spans="1:34" x14ac:dyDescent="0.2">
      <c r="A1199">
        <v>1970</v>
      </c>
      <c r="B1199" t="s">
        <v>22</v>
      </c>
      <c r="C1199" t="s">
        <v>210</v>
      </c>
      <c r="D1199">
        <v>2</v>
      </c>
      <c r="E1199">
        <v>11</v>
      </c>
      <c r="F1199">
        <v>1</v>
      </c>
      <c r="W1199">
        <v>0</v>
      </c>
      <c r="X1199">
        <v>0.26785714285714285</v>
      </c>
      <c r="Y1199">
        <v>24</v>
      </c>
      <c r="Z1199">
        <v>0</v>
      </c>
      <c r="AA1199">
        <v>0</v>
      </c>
      <c r="AB1199">
        <v>0</v>
      </c>
      <c r="AC1199">
        <v>0</v>
      </c>
      <c r="AD1199">
        <v>0</v>
      </c>
      <c r="AE1199">
        <v>0</v>
      </c>
      <c r="AF1199">
        <v>0</v>
      </c>
      <c r="AG1199">
        <v>1.4875</v>
      </c>
      <c r="AH1199" t="s">
        <v>22</v>
      </c>
    </row>
    <row r="1200" spans="1:34" x14ac:dyDescent="0.2">
      <c r="A1200">
        <v>1971</v>
      </c>
      <c r="B1200" t="s">
        <v>22</v>
      </c>
      <c r="C1200" t="s">
        <v>210</v>
      </c>
      <c r="D1200">
        <v>4</v>
      </c>
      <c r="E1200">
        <v>8</v>
      </c>
      <c r="F1200">
        <v>2</v>
      </c>
      <c r="W1200">
        <v>0</v>
      </c>
      <c r="X1200">
        <v>0.2857142857142857</v>
      </c>
      <c r="Y1200">
        <v>25</v>
      </c>
      <c r="Z1200">
        <v>0</v>
      </c>
      <c r="AA1200">
        <v>0</v>
      </c>
      <c r="AB1200">
        <v>0</v>
      </c>
      <c r="AC1200">
        <v>0</v>
      </c>
      <c r="AD1200">
        <v>0</v>
      </c>
      <c r="AE1200">
        <v>0</v>
      </c>
      <c r="AF1200">
        <v>0</v>
      </c>
      <c r="AG1200">
        <v>1.4875</v>
      </c>
      <c r="AH1200" t="s">
        <v>22</v>
      </c>
    </row>
    <row r="1201" spans="1:34" x14ac:dyDescent="0.2">
      <c r="A1201">
        <v>1972</v>
      </c>
      <c r="B1201" t="s">
        <v>22</v>
      </c>
      <c r="C1201" t="s">
        <v>210</v>
      </c>
      <c r="D1201">
        <v>2</v>
      </c>
      <c r="E1201">
        <v>11</v>
      </c>
      <c r="F1201">
        <v>1</v>
      </c>
      <c r="W1201">
        <v>0</v>
      </c>
      <c r="X1201">
        <v>0.26785714285714285</v>
      </c>
      <c r="Y1201">
        <v>26</v>
      </c>
      <c r="Z1201">
        <v>0</v>
      </c>
      <c r="AA1201">
        <v>0</v>
      </c>
      <c r="AB1201">
        <v>0</v>
      </c>
      <c r="AC1201">
        <v>0</v>
      </c>
      <c r="AD1201">
        <v>0</v>
      </c>
      <c r="AE1201">
        <v>0</v>
      </c>
      <c r="AF1201">
        <v>0</v>
      </c>
      <c r="AG1201">
        <v>1.4875</v>
      </c>
      <c r="AH1201" t="s">
        <v>22</v>
      </c>
    </row>
    <row r="1202" spans="1:34" x14ac:dyDescent="0.2">
      <c r="A1202">
        <v>1973</v>
      </c>
      <c r="B1202" t="s">
        <v>22</v>
      </c>
      <c r="C1202" t="s">
        <v>210</v>
      </c>
      <c r="D1202">
        <v>5</v>
      </c>
      <c r="E1202">
        <v>9</v>
      </c>
      <c r="W1202">
        <v>0</v>
      </c>
      <c r="X1202">
        <v>0.28061224489795916</v>
      </c>
      <c r="Y1202">
        <v>26</v>
      </c>
      <c r="Z1202">
        <v>0</v>
      </c>
      <c r="AA1202">
        <v>0</v>
      </c>
      <c r="AB1202">
        <v>0</v>
      </c>
      <c r="AC1202">
        <v>0</v>
      </c>
      <c r="AD1202">
        <v>0</v>
      </c>
      <c r="AE1202">
        <v>0</v>
      </c>
      <c r="AF1202">
        <v>0</v>
      </c>
      <c r="AG1202">
        <v>1.4875</v>
      </c>
      <c r="AH1202" t="s">
        <v>22</v>
      </c>
    </row>
    <row r="1203" spans="1:34" x14ac:dyDescent="0.2">
      <c r="A1203">
        <v>1974</v>
      </c>
      <c r="B1203" t="s">
        <v>22</v>
      </c>
      <c r="C1203" t="s">
        <v>210</v>
      </c>
      <c r="D1203">
        <v>5</v>
      </c>
      <c r="E1203">
        <v>9</v>
      </c>
      <c r="W1203">
        <v>0</v>
      </c>
      <c r="X1203">
        <v>0.29017857142857145</v>
      </c>
      <c r="Y1203">
        <v>26</v>
      </c>
      <c r="Z1203">
        <v>0</v>
      </c>
      <c r="AA1203">
        <v>0</v>
      </c>
      <c r="AB1203">
        <v>0</v>
      </c>
      <c r="AC1203">
        <v>0</v>
      </c>
      <c r="AD1203">
        <v>0</v>
      </c>
      <c r="AE1203">
        <v>0</v>
      </c>
      <c r="AF1203">
        <v>0</v>
      </c>
      <c r="AG1203">
        <v>1.4875</v>
      </c>
      <c r="AH1203" t="s">
        <v>22</v>
      </c>
    </row>
    <row r="1204" spans="1:34" x14ac:dyDescent="0.2">
      <c r="A1204">
        <v>1975</v>
      </c>
      <c r="B1204" t="s">
        <v>22</v>
      </c>
      <c r="C1204" t="s">
        <v>210</v>
      </c>
      <c r="D1204">
        <v>2</v>
      </c>
      <c r="E1204">
        <v>12</v>
      </c>
      <c r="W1204">
        <v>0</v>
      </c>
      <c r="X1204">
        <v>0.27380952380952384</v>
      </c>
      <c r="Y1204">
        <v>26</v>
      </c>
      <c r="Z1204">
        <v>0</v>
      </c>
      <c r="AA1204">
        <v>0</v>
      </c>
      <c r="AB1204">
        <v>0</v>
      </c>
      <c r="AC1204">
        <v>0</v>
      </c>
      <c r="AD1204">
        <v>0</v>
      </c>
      <c r="AE1204">
        <v>0</v>
      </c>
      <c r="AF1204">
        <v>0</v>
      </c>
      <c r="AG1204">
        <v>1.4875</v>
      </c>
      <c r="AH1204" t="s">
        <v>22</v>
      </c>
    </row>
    <row r="1205" spans="1:34" x14ac:dyDescent="0.2">
      <c r="A1205">
        <v>1976</v>
      </c>
      <c r="B1205" t="s">
        <v>22</v>
      </c>
      <c r="C1205" t="s">
        <v>210</v>
      </c>
      <c r="D1205">
        <v>4</v>
      </c>
      <c r="E1205">
        <v>10</v>
      </c>
      <c r="W1205">
        <v>0</v>
      </c>
      <c r="X1205">
        <v>0.27500000000000002</v>
      </c>
      <c r="Y1205">
        <v>26</v>
      </c>
      <c r="Z1205">
        <v>0</v>
      </c>
      <c r="AA1205">
        <v>0</v>
      </c>
      <c r="AB1205">
        <v>0</v>
      </c>
      <c r="AC1205">
        <v>0</v>
      </c>
      <c r="AD1205">
        <v>0</v>
      </c>
      <c r="AE1205">
        <v>0</v>
      </c>
      <c r="AF1205">
        <v>0</v>
      </c>
      <c r="AG1205">
        <v>1.4875</v>
      </c>
      <c r="AH1205" t="s">
        <v>22</v>
      </c>
    </row>
    <row r="1206" spans="1:34" x14ac:dyDescent="0.2">
      <c r="A1206">
        <v>1977</v>
      </c>
      <c r="B1206" t="s">
        <v>22</v>
      </c>
      <c r="C1206" t="s">
        <v>210</v>
      </c>
      <c r="D1206">
        <v>3</v>
      </c>
      <c r="E1206">
        <v>11</v>
      </c>
      <c r="W1206">
        <v>0</v>
      </c>
      <c r="X1206">
        <v>0.26948051948051949</v>
      </c>
      <c r="Y1206">
        <v>26</v>
      </c>
      <c r="Z1206">
        <v>0</v>
      </c>
      <c r="AA1206">
        <v>0</v>
      </c>
      <c r="AB1206">
        <v>0</v>
      </c>
      <c r="AC1206">
        <v>0</v>
      </c>
      <c r="AD1206">
        <v>0</v>
      </c>
      <c r="AE1206">
        <v>0</v>
      </c>
      <c r="AF1206">
        <v>0</v>
      </c>
      <c r="AG1206">
        <v>1.4875</v>
      </c>
      <c r="AH1206" t="s">
        <v>22</v>
      </c>
    </row>
    <row r="1207" spans="1:34" x14ac:dyDescent="0.2">
      <c r="A1207">
        <v>1978</v>
      </c>
      <c r="B1207" t="s">
        <v>22</v>
      </c>
      <c r="C1207" t="s">
        <v>210</v>
      </c>
      <c r="D1207">
        <v>7</v>
      </c>
      <c r="E1207">
        <v>9</v>
      </c>
      <c r="W1207">
        <v>0</v>
      </c>
      <c r="X1207">
        <v>0.28529411764705881</v>
      </c>
      <c r="Y1207">
        <v>27</v>
      </c>
      <c r="Z1207">
        <v>0</v>
      </c>
      <c r="AA1207">
        <v>0</v>
      </c>
      <c r="AB1207">
        <v>0</v>
      </c>
      <c r="AC1207">
        <v>0</v>
      </c>
      <c r="AD1207">
        <v>0</v>
      </c>
      <c r="AE1207">
        <v>0</v>
      </c>
      <c r="AF1207">
        <v>0</v>
      </c>
      <c r="AG1207">
        <v>1.4875</v>
      </c>
      <c r="AH1207" t="s">
        <v>22</v>
      </c>
    </row>
    <row r="1208" spans="1:34" x14ac:dyDescent="0.2">
      <c r="A1208">
        <v>1979</v>
      </c>
      <c r="B1208" t="s">
        <v>22</v>
      </c>
      <c r="C1208" t="s">
        <v>210</v>
      </c>
      <c r="D1208">
        <v>8</v>
      </c>
      <c r="E1208">
        <v>8</v>
      </c>
      <c r="W1208">
        <v>0</v>
      </c>
      <c r="X1208">
        <v>0.30376344086021506</v>
      </c>
      <c r="Y1208">
        <v>27</v>
      </c>
      <c r="Z1208">
        <v>0</v>
      </c>
      <c r="AA1208">
        <v>0</v>
      </c>
      <c r="AB1208">
        <v>0</v>
      </c>
      <c r="AC1208">
        <v>0</v>
      </c>
      <c r="AD1208">
        <v>0</v>
      </c>
      <c r="AE1208">
        <v>0</v>
      </c>
      <c r="AF1208">
        <v>0</v>
      </c>
      <c r="AG1208">
        <v>1.4875</v>
      </c>
      <c r="AH1208" t="s">
        <v>22</v>
      </c>
    </row>
    <row r="1209" spans="1:34" x14ac:dyDescent="0.2">
      <c r="A1209">
        <v>1980</v>
      </c>
      <c r="B1209" t="s">
        <v>22</v>
      </c>
      <c r="C1209" t="s">
        <v>210</v>
      </c>
      <c r="D1209">
        <v>1</v>
      </c>
      <c r="E1209">
        <v>15</v>
      </c>
      <c r="W1209">
        <v>0</v>
      </c>
      <c r="X1209">
        <v>0.28465346534653463</v>
      </c>
      <c r="Y1209">
        <v>28</v>
      </c>
      <c r="Z1209">
        <v>0</v>
      </c>
      <c r="AA1209">
        <v>0</v>
      </c>
      <c r="AB1209">
        <v>0</v>
      </c>
      <c r="AC1209">
        <v>0</v>
      </c>
      <c r="AD1209">
        <v>0</v>
      </c>
      <c r="AE1209">
        <v>0</v>
      </c>
      <c r="AF1209">
        <v>0</v>
      </c>
      <c r="AG1209">
        <v>1.4875</v>
      </c>
      <c r="AH1209" t="s">
        <v>22</v>
      </c>
    </row>
    <row r="1210" spans="1:34" x14ac:dyDescent="0.2">
      <c r="A1210">
        <v>1981</v>
      </c>
      <c r="B1210" t="s">
        <v>22</v>
      </c>
      <c r="C1210" t="s">
        <v>210</v>
      </c>
      <c r="D1210">
        <v>4</v>
      </c>
      <c r="E1210">
        <v>12</v>
      </c>
      <c r="S1210">
        <v>1</v>
      </c>
      <c r="W1210">
        <v>0</v>
      </c>
      <c r="X1210">
        <v>0.28211009174311924</v>
      </c>
      <c r="Y1210">
        <v>28</v>
      </c>
      <c r="Z1210">
        <v>0</v>
      </c>
      <c r="AA1210">
        <v>0</v>
      </c>
      <c r="AB1210">
        <v>0</v>
      </c>
      <c r="AC1210">
        <v>0</v>
      </c>
      <c r="AD1210">
        <v>0</v>
      </c>
      <c r="AE1210">
        <v>0</v>
      </c>
      <c r="AF1210">
        <v>0</v>
      </c>
      <c r="AG1210">
        <v>1.4875</v>
      </c>
      <c r="AH1210" t="s">
        <v>22</v>
      </c>
    </row>
    <row r="1211" spans="1:34" x14ac:dyDescent="0.2">
      <c r="A1211">
        <v>1982</v>
      </c>
      <c r="B1211" t="s">
        <v>22</v>
      </c>
      <c r="C1211" t="s">
        <v>210</v>
      </c>
      <c r="D1211">
        <v>4</v>
      </c>
      <c r="E1211">
        <v>5</v>
      </c>
      <c r="W1211">
        <v>0</v>
      </c>
      <c r="X1211">
        <v>0.28854625550660795</v>
      </c>
      <c r="Y1211">
        <v>28</v>
      </c>
      <c r="Z1211">
        <v>0</v>
      </c>
      <c r="AA1211">
        <v>0</v>
      </c>
      <c r="AB1211">
        <v>0</v>
      </c>
      <c r="AC1211">
        <v>0</v>
      </c>
      <c r="AD1211">
        <v>0</v>
      </c>
      <c r="AE1211">
        <v>0</v>
      </c>
      <c r="AF1211">
        <v>0</v>
      </c>
      <c r="AG1211">
        <v>1.4875</v>
      </c>
      <c r="AH1211" t="s">
        <v>22</v>
      </c>
    </row>
    <row r="1212" spans="1:34" x14ac:dyDescent="0.2">
      <c r="A1212">
        <v>1983</v>
      </c>
      <c r="B1212" t="s">
        <v>22</v>
      </c>
      <c r="C1212" t="s">
        <v>210</v>
      </c>
      <c r="D1212">
        <v>8</v>
      </c>
      <c r="E1212">
        <v>8</v>
      </c>
      <c r="W1212">
        <v>0</v>
      </c>
      <c r="X1212">
        <v>0.30246913580246915</v>
      </c>
      <c r="Y1212">
        <v>28</v>
      </c>
      <c r="Z1212">
        <v>0</v>
      </c>
      <c r="AA1212">
        <v>0</v>
      </c>
      <c r="AB1212">
        <v>0</v>
      </c>
      <c r="AC1212">
        <v>0</v>
      </c>
      <c r="AD1212">
        <v>0</v>
      </c>
      <c r="AE1212">
        <v>0</v>
      </c>
      <c r="AF1212">
        <v>0</v>
      </c>
      <c r="AG1212">
        <v>1.4875</v>
      </c>
      <c r="AH1212" t="s">
        <v>22</v>
      </c>
    </row>
    <row r="1213" spans="1:34" x14ac:dyDescent="0.2">
      <c r="A1213">
        <v>1984</v>
      </c>
      <c r="B1213" t="s">
        <v>22</v>
      </c>
      <c r="C1213" t="s">
        <v>210</v>
      </c>
      <c r="D1213">
        <v>7</v>
      </c>
      <c r="E1213">
        <v>9</v>
      </c>
      <c r="W1213">
        <v>0</v>
      </c>
      <c r="X1213">
        <v>0.3108108108108108</v>
      </c>
      <c r="Y1213">
        <v>28</v>
      </c>
      <c r="Z1213">
        <v>0</v>
      </c>
      <c r="AA1213">
        <v>0</v>
      </c>
      <c r="AB1213">
        <v>0</v>
      </c>
      <c r="AC1213">
        <v>0</v>
      </c>
      <c r="AD1213">
        <v>0</v>
      </c>
      <c r="AE1213">
        <v>0</v>
      </c>
      <c r="AF1213">
        <v>0</v>
      </c>
      <c r="AG1213">
        <v>1.4875</v>
      </c>
      <c r="AH1213" t="s">
        <v>22</v>
      </c>
    </row>
    <row r="1214" spans="1:34" x14ac:dyDescent="0.2">
      <c r="A1214">
        <v>1985</v>
      </c>
      <c r="B1214" t="s">
        <v>22</v>
      </c>
      <c r="C1214" t="s">
        <v>210</v>
      </c>
      <c r="D1214">
        <v>5</v>
      </c>
      <c r="E1214">
        <v>11</v>
      </c>
      <c r="W1214">
        <v>0</v>
      </c>
      <c r="X1214">
        <v>0.31090909090909091</v>
      </c>
      <c r="Y1214">
        <v>28</v>
      </c>
      <c r="Z1214">
        <v>0</v>
      </c>
      <c r="AA1214">
        <v>0</v>
      </c>
      <c r="AB1214">
        <v>0</v>
      </c>
      <c r="AC1214">
        <v>0</v>
      </c>
      <c r="AD1214">
        <v>0</v>
      </c>
      <c r="AE1214">
        <v>0</v>
      </c>
      <c r="AF1214">
        <v>0</v>
      </c>
      <c r="AG1214">
        <v>1.4875</v>
      </c>
      <c r="AH1214" t="s">
        <v>22</v>
      </c>
    </row>
    <row r="1215" spans="1:34" x14ac:dyDescent="0.2">
      <c r="A1215">
        <v>1986</v>
      </c>
      <c r="B1215" t="s">
        <v>22</v>
      </c>
      <c r="C1215" t="s">
        <v>210</v>
      </c>
      <c r="D1215">
        <v>7</v>
      </c>
      <c r="E1215">
        <v>9</v>
      </c>
      <c r="W1215">
        <v>0</v>
      </c>
      <c r="X1215">
        <v>0.31786941580756012</v>
      </c>
      <c r="Y1215">
        <v>27</v>
      </c>
      <c r="Z1215">
        <v>0</v>
      </c>
      <c r="AA1215">
        <v>0</v>
      </c>
      <c r="AB1215">
        <v>0</v>
      </c>
      <c r="AC1215">
        <v>0</v>
      </c>
      <c r="AD1215">
        <v>0</v>
      </c>
      <c r="AE1215">
        <v>0</v>
      </c>
      <c r="AF1215">
        <v>0</v>
      </c>
      <c r="AG1215">
        <v>1.4875</v>
      </c>
      <c r="AH1215" t="s">
        <v>22</v>
      </c>
    </row>
    <row r="1216" spans="1:34" x14ac:dyDescent="0.2">
      <c r="A1216">
        <v>1987</v>
      </c>
      <c r="B1216" t="s">
        <v>22</v>
      </c>
      <c r="C1216" t="s">
        <v>210</v>
      </c>
      <c r="D1216">
        <v>12</v>
      </c>
      <c r="E1216">
        <v>3</v>
      </c>
      <c r="G1216">
        <v>1</v>
      </c>
      <c r="I1216">
        <v>0</v>
      </c>
      <c r="J1216">
        <v>1</v>
      </c>
      <c r="O1216">
        <v>1</v>
      </c>
      <c r="U1216">
        <v>1</v>
      </c>
      <c r="W1216">
        <v>1</v>
      </c>
      <c r="X1216">
        <v>0.34150326797385622</v>
      </c>
      <c r="Y1216">
        <v>27</v>
      </c>
      <c r="Z1216">
        <v>0</v>
      </c>
      <c r="AA1216">
        <v>7.6923076923076927E-2</v>
      </c>
      <c r="AB1216">
        <v>0</v>
      </c>
      <c r="AC1216">
        <v>4.7619047619047616E-2</v>
      </c>
      <c r="AD1216">
        <v>0</v>
      </c>
      <c r="AE1216">
        <v>0</v>
      </c>
      <c r="AF1216">
        <v>4.8780487804878049E-3</v>
      </c>
      <c r="AG1216">
        <v>2.4874999999999998</v>
      </c>
      <c r="AH1216" t="s">
        <v>22</v>
      </c>
    </row>
    <row r="1217" spans="1:34" x14ac:dyDescent="0.2">
      <c r="A1217">
        <v>1988</v>
      </c>
      <c r="B1217" t="s">
        <v>22</v>
      </c>
      <c r="C1217" t="s">
        <v>210</v>
      </c>
      <c r="D1217">
        <v>10</v>
      </c>
      <c r="E1217">
        <v>6</v>
      </c>
      <c r="W1217">
        <v>0</v>
      </c>
      <c r="X1217">
        <v>0.35559006211180122</v>
      </c>
      <c r="Y1217">
        <v>27</v>
      </c>
      <c r="Z1217">
        <v>0</v>
      </c>
      <c r="AA1217">
        <v>7.407407407407407E-2</v>
      </c>
      <c r="AB1217">
        <v>0</v>
      </c>
      <c r="AC1217">
        <v>4.5454545454545456E-2</v>
      </c>
      <c r="AD1217">
        <v>0</v>
      </c>
      <c r="AE1217">
        <v>0</v>
      </c>
      <c r="AF1217">
        <v>4.7393364928909956E-3</v>
      </c>
      <c r="AG1217">
        <v>2.4874999999999998</v>
      </c>
      <c r="AH1217" t="s">
        <v>22</v>
      </c>
    </row>
    <row r="1218" spans="1:34" x14ac:dyDescent="0.2">
      <c r="A1218">
        <v>1989</v>
      </c>
      <c r="B1218" t="s">
        <v>22</v>
      </c>
      <c r="C1218" t="s">
        <v>210</v>
      </c>
      <c r="D1218">
        <v>9</v>
      </c>
      <c r="E1218">
        <v>7</v>
      </c>
      <c r="W1218">
        <v>0</v>
      </c>
      <c r="X1218">
        <v>0.36538461538461536</v>
      </c>
      <c r="Y1218">
        <v>27</v>
      </c>
      <c r="Z1218">
        <v>0</v>
      </c>
      <c r="AA1218">
        <v>7.1428571428571425E-2</v>
      </c>
      <c r="AB1218">
        <v>0</v>
      </c>
      <c r="AC1218">
        <v>4.3478260869565216E-2</v>
      </c>
      <c r="AD1218">
        <v>0</v>
      </c>
      <c r="AE1218">
        <v>0</v>
      </c>
      <c r="AF1218">
        <v>4.5871559633027525E-3</v>
      </c>
      <c r="AG1218">
        <v>2.4874999999999998</v>
      </c>
      <c r="AH1218" t="s">
        <v>22</v>
      </c>
    </row>
    <row r="1219" spans="1:34" x14ac:dyDescent="0.2">
      <c r="A1219">
        <v>1990</v>
      </c>
      <c r="B1219" t="s">
        <v>22</v>
      </c>
      <c r="C1219" t="s">
        <v>210</v>
      </c>
      <c r="D1219">
        <v>8</v>
      </c>
      <c r="E1219">
        <v>8</v>
      </c>
      <c r="G1219">
        <v>1</v>
      </c>
      <c r="I1219">
        <v>0</v>
      </c>
      <c r="J1219">
        <v>1</v>
      </c>
      <c r="O1219">
        <v>1</v>
      </c>
      <c r="W1219">
        <v>1</v>
      </c>
      <c r="X1219">
        <v>0.37146892655367231</v>
      </c>
      <c r="Y1219">
        <v>26</v>
      </c>
      <c r="Z1219">
        <v>0</v>
      </c>
      <c r="AA1219">
        <v>0.13333333333333333</v>
      </c>
      <c r="AB1219">
        <v>0</v>
      </c>
      <c r="AC1219">
        <v>8.3333333333333329E-2</v>
      </c>
      <c r="AD1219">
        <v>0</v>
      </c>
      <c r="AE1219">
        <v>0</v>
      </c>
      <c r="AF1219">
        <v>8.8105726872246704E-3</v>
      </c>
      <c r="AG1219">
        <v>3.4874999999999998</v>
      </c>
      <c r="AH1219" t="s">
        <v>22</v>
      </c>
    </row>
    <row r="1220" spans="1:34" x14ac:dyDescent="0.2">
      <c r="A1220">
        <v>1991</v>
      </c>
      <c r="B1220" t="s">
        <v>22</v>
      </c>
      <c r="C1220" t="s">
        <v>210</v>
      </c>
      <c r="D1220">
        <v>11</v>
      </c>
      <c r="E1220">
        <v>5</v>
      </c>
      <c r="G1220">
        <v>1</v>
      </c>
      <c r="H1220">
        <v>1</v>
      </c>
      <c r="I1220">
        <v>0</v>
      </c>
      <c r="J1220">
        <v>1</v>
      </c>
      <c r="O1220">
        <v>1</v>
      </c>
      <c r="R1220">
        <v>1</v>
      </c>
      <c r="W1220">
        <v>3</v>
      </c>
      <c r="X1220">
        <v>0.38513513513513514</v>
      </c>
      <c r="Y1220">
        <v>26</v>
      </c>
      <c r="Z1220">
        <v>0</v>
      </c>
      <c r="AA1220">
        <v>0.21212121212121213</v>
      </c>
      <c r="AB1220">
        <v>0</v>
      </c>
      <c r="AC1220">
        <v>0.12</v>
      </c>
      <c r="AD1220">
        <v>0</v>
      </c>
      <c r="AE1220">
        <v>0</v>
      </c>
      <c r="AF1220">
        <v>1.282051282051282E-2</v>
      </c>
      <c r="AG1220">
        <v>6.4874999999999998</v>
      </c>
      <c r="AH1220" t="s">
        <v>22</v>
      </c>
    </row>
    <row r="1221" spans="1:34" x14ac:dyDescent="0.2">
      <c r="A1221">
        <v>1992</v>
      </c>
      <c r="B1221" t="s">
        <v>22</v>
      </c>
      <c r="C1221" t="s">
        <v>210</v>
      </c>
      <c r="D1221">
        <v>12</v>
      </c>
      <c r="E1221">
        <v>4</v>
      </c>
      <c r="G1221">
        <v>1</v>
      </c>
      <c r="I1221">
        <v>0</v>
      </c>
      <c r="J1221">
        <v>1</v>
      </c>
      <c r="O1221">
        <v>1</v>
      </c>
      <c r="W1221">
        <v>1</v>
      </c>
      <c r="X1221">
        <v>0.40025906735751293</v>
      </c>
      <c r="Y1221">
        <v>26</v>
      </c>
      <c r="Z1221">
        <v>0</v>
      </c>
      <c r="AA1221">
        <v>0.25714285714285712</v>
      </c>
      <c r="AB1221">
        <v>0</v>
      </c>
      <c r="AC1221">
        <v>0.15384615384615385</v>
      </c>
      <c r="AD1221">
        <v>0</v>
      </c>
      <c r="AE1221">
        <v>0</v>
      </c>
      <c r="AF1221">
        <v>1.6736401673640166E-2</v>
      </c>
      <c r="AG1221">
        <v>7.4874999999999998</v>
      </c>
      <c r="AH1221" t="s">
        <v>22</v>
      </c>
    </row>
    <row r="1222" spans="1:34" x14ac:dyDescent="0.2">
      <c r="A1222">
        <v>1993</v>
      </c>
      <c r="B1222" t="s">
        <v>22</v>
      </c>
      <c r="C1222" t="s">
        <v>210</v>
      </c>
      <c r="D1222">
        <v>8</v>
      </c>
      <c r="E1222">
        <v>8</v>
      </c>
      <c r="W1222">
        <v>0</v>
      </c>
      <c r="X1222">
        <v>0.40422885572139305</v>
      </c>
      <c r="Y1222">
        <v>26</v>
      </c>
      <c r="Z1222">
        <v>0</v>
      </c>
      <c r="AA1222">
        <v>0.25</v>
      </c>
      <c r="AB1222">
        <v>0</v>
      </c>
      <c r="AC1222">
        <v>0.14814814814814814</v>
      </c>
      <c r="AD1222">
        <v>0</v>
      </c>
      <c r="AE1222">
        <v>0</v>
      </c>
      <c r="AF1222">
        <v>1.6194331983805668E-2</v>
      </c>
      <c r="AG1222">
        <v>7.4874999999999998</v>
      </c>
      <c r="AH1222" t="s">
        <v>22</v>
      </c>
    </row>
    <row r="1223" spans="1:34" x14ac:dyDescent="0.2">
      <c r="A1223">
        <v>1994</v>
      </c>
      <c r="B1223" t="s">
        <v>22</v>
      </c>
      <c r="C1223" t="s">
        <v>210</v>
      </c>
      <c r="D1223">
        <v>7</v>
      </c>
      <c r="E1223">
        <v>9</v>
      </c>
      <c r="W1223">
        <v>0</v>
      </c>
      <c r="X1223">
        <v>0.40550239234449759</v>
      </c>
      <c r="Y1223">
        <v>26</v>
      </c>
      <c r="Z1223">
        <v>0</v>
      </c>
      <c r="AA1223">
        <v>0.24324324324324326</v>
      </c>
      <c r="AB1223">
        <v>0</v>
      </c>
      <c r="AC1223">
        <v>0.14285714285714285</v>
      </c>
      <c r="AD1223">
        <v>0</v>
      </c>
      <c r="AE1223">
        <v>0</v>
      </c>
      <c r="AF1223">
        <v>1.5625E-2</v>
      </c>
      <c r="AG1223">
        <v>7.4874999999999998</v>
      </c>
      <c r="AH1223" t="s">
        <v>22</v>
      </c>
    </row>
    <row r="1224" spans="1:34" x14ac:dyDescent="0.2">
      <c r="A1224">
        <v>1995</v>
      </c>
      <c r="B1224" t="s">
        <v>22</v>
      </c>
      <c r="C1224" t="s">
        <v>210</v>
      </c>
      <c r="D1224">
        <v>7</v>
      </c>
      <c r="E1224">
        <v>9</v>
      </c>
      <c r="W1224">
        <v>0</v>
      </c>
      <c r="X1224">
        <v>0.40668202764976957</v>
      </c>
      <c r="Y1224">
        <v>27</v>
      </c>
      <c r="Z1224">
        <v>0</v>
      </c>
      <c r="AA1224">
        <v>0.23684210526315788</v>
      </c>
      <c r="AB1224">
        <v>0</v>
      </c>
      <c r="AC1224">
        <v>0.13793103448275862</v>
      </c>
      <c r="AD1224">
        <v>0</v>
      </c>
      <c r="AE1224">
        <v>0</v>
      </c>
      <c r="AF1224">
        <v>1.509433962264151E-2</v>
      </c>
      <c r="AG1224">
        <v>7.4874999999999998</v>
      </c>
      <c r="AH1224" t="s">
        <v>22</v>
      </c>
    </row>
    <row r="1225" spans="1:34" x14ac:dyDescent="0.2">
      <c r="A1225">
        <v>1996</v>
      </c>
      <c r="B1225" t="s">
        <v>22</v>
      </c>
      <c r="C1225" t="s">
        <v>210</v>
      </c>
      <c r="D1225">
        <v>3</v>
      </c>
      <c r="E1225">
        <v>13</v>
      </c>
      <c r="W1225">
        <v>0</v>
      </c>
      <c r="X1225">
        <v>0.3988888888888889</v>
      </c>
      <c r="Y1225">
        <v>28</v>
      </c>
      <c r="Z1225">
        <v>0</v>
      </c>
      <c r="AA1225">
        <v>0.23076923076923078</v>
      </c>
      <c r="AB1225">
        <v>0</v>
      </c>
      <c r="AC1225">
        <v>0.13333333333333333</v>
      </c>
      <c r="AD1225">
        <v>0</v>
      </c>
      <c r="AE1225">
        <v>0</v>
      </c>
      <c r="AF1225">
        <v>1.4388489208633094E-2</v>
      </c>
      <c r="AG1225">
        <v>7.4874999999999998</v>
      </c>
      <c r="AH1225" t="s">
        <v>22</v>
      </c>
    </row>
    <row r="1226" spans="1:34" x14ac:dyDescent="0.2">
      <c r="A1226">
        <v>1997</v>
      </c>
      <c r="B1226" t="s">
        <v>22</v>
      </c>
      <c r="C1226" t="s">
        <v>210</v>
      </c>
      <c r="D1226">
        <v>6</v>
      </c>
      <c r="E1226">
        <v>10</v>
      </c>
      <c r="W1226">
        <v>0</v>
      </c>
      <c r="X1226">
        <v>0.39806866952789699</v>
      </c>
      <c r="Y1226">
        <v>28</v>
      </c>
      <c r="Z1226">
        <v>0</v>
      </c>
      <c r="AA1226">
        <v>0.22500000000000001</v>
      </c>
      <c r="AB1226">
        <v>0</v>
      </c>
      <c r="AC1226">
        <v>0.12903225806451613</v>
      </c>
      <c r="AD1226">
        <v>0</v>
      </c>
      <c r="AE1226">
        <v>0</v>
      </c>
      <c r="AF1226">
        <v>1.3888888888888888E-2</v>
      </c>
      <c r="AG1226">
        <v>7.4874999999999998</v>
      </c>
      <c r="AH1226" t="s">
        <v>22</v>
      </c>
    </row>
    <row r="1227" spans="1:34" x14ac:dyDescent="0.2">
      <c r="A1227">
        <v>1998</v>
      </c>
      <c r="B1227" t="s">
        <v>22</v>
      </c>
      <c r="C1227" t="s">
        <v>210</v>
      </c>
      <c r="D1227">
        <v>6</v>
      </c>
      <c r="E1227">
        <v>10</v>
      </c>
      <c r="W1227">
        <v>0</v>
      </c>
      <c r="X1227">
        <v>0.39730290456431533</v>
      </c>
      <c r="Y1227">
        <v>29</v>
      </c>
      <c r="Z1227">
        <v>0</v>
      </c>
      <c r="AA1227">
        <v>0.21951219512195122</v>
      </c>
      <c r="AB1227">
        <v>0</v>
      </c>
      <c r="AC1227">
        <v>0.125</v>
      </c>
      <c r="AD1227">
        <v>0</v>
      </c>
      <c r="AE1227">
        <v>0</v>
      </c>
      <c r="AF1227">
        <v>1.3422818791946308E-2</v>
      </c>
      <c r="AG1227">
        <v>7.4874999999999998</v>
      </c>
      <c r="AH1227" t="s">
        <v>22</v>
      </c>
    </row>
    <row r="1228" spans="1:34" x14ac:dyDescent="0.2">
      <c r="A1228">
        <v>1999</v>
      </c>
      <c r="B1228" t="s">
        <v>22</v>
      </c>
      <c r="C1228" t="s">
        <v>210</v>
      </c>
      <c r="D1228">
        <v>3</v>
      </c>
      <c r="E1228">
        <v>13</v>
      </c>
      <c r="W1228">
        <v>0</v>
      </c>
      <c r="X1228">
        <v>0.39056224899598396</v>
      </c>
      <c r="Y1228">
        <v>29</v>
      </c>
      <c r="Z1228">
        <v>0</v>
      </c>
      <c r="AA1228">
        <v>0.21428571428571427</v>
      </c>
      <c r="AB1228">
        <v>0</v>
      </c>
      <c r="AC1228">
        <v>0.12121212121212122</v>
      </c>
      <c r="AD1228">
        <v>0</v>
      </c>
      <c r="AE1228">
        <v>0</v>
      </c>
      <c r="AF1228">
        <v>1.2861736334405145E-2</v>
      </c>
      <c r="AG1228">
        <v>7.4874999999999998</v>
      </c>
      <c r="AH1228" t="s">
        <v>22</v>
      </c>
    </row>
    <row r="1229" spans="1:34" x14ac:dyDescent="0.2">
      <c r="A1229">
        <v>2000</v>
      </c>
      <c r="B1229" t="s">
        <v>22</v>
      </c>
      <c r="C1229" t="s">
        <v>210</v>
      </c>
      <c r="D1229">
        <v>10</v>
      </c>
      <c r="E1229">
        <v>6</v>
      </c>
      <c r="G1229">
        <v>1</v>
      </c>
      <c r="H1229">
        <v>1</v>
      </c>
      <c r="I1229">
        <v>1</v>
      </c>
      <c r="J1229">
        <v>1</v>
      </c>
      <c r="K1229">
        <v>1</v>
      </c>
      <c r="O1229">
        <v>2</v>
      </c>
      <c r="U1229">
        <v>1</v>
      </c>
      <c r="V1229">
        <v>1</v>
      </c>
      <c r="W1229">
        <v>4</v>
      </c>
      <c r="X1229">
        <v>0.3978599221789883</v>
      </c>
      <c r="Y1229">
        <v>29</v>
      </c>
      <c r="Z1229">
        <v>0</v>
      </c>
      <c r="AA1229">
        <v>0.28888888888888886</v>
      </c>
      <c r="AB1229">
        <v>0</v>
      </c>
      <c r="AC1229">
        <v>0.14705882352941177</v>
      </c>
      <c r="AD1229">
        <v>0</v>
      </c>
      <c r="AE1229">
        <v>0</v>
      </c>
      <c r="AF1229">
        <v>2.1874999999999999E-2</v>
      </c>
      <c r="AG1229">
        <v>11.487500000000001</v>
      </c>
      <c r="AH1229" t="s">
        <v>22</v>
      </c>
    </row>
    <row r="1230" spans="1:34" x14ac:dyDescent="0.2">
      <c r="A1230">
        <v>2001</v>
      </c>
      <c r="B1230" t="s">
        <v>22</v>
      </c>
      <c r="C1230" t="s">
        <v>210</v>
      </c>
      <c r="D1230">
        <v>7</v>
      </c>
      <c r="E1230">
        <v>9</v>
      </c>
      <c r="W1230">
        <v>0</v>
      </c>
      <c r="X1230">
        <v>0.39905660377358493</v>
      </c>
      <c r="Y1230">
        <v>29</v>
      </c>
      <c r="Z1230">
        <v>0</v>
      </c>
      <c r="AA1230">
        <v>0.28260869565217389</v>
      </c>
      <c r="AB1230">
        <v>0</v>
      </c>
      <c r="AC1230">
        <v>0.14285714285714285</v>
      </c>
      <c r="AD1230">
        <v>0</v>
      </c>
      <c r="AE1230">
        <v>0</v>
      </c>
      <c r="AF1230">
        <v>2.1276595744680851E-2</v>
      </c>
      <c r="AG1230">
        <v>11.487500000000001</v>
      </c>
      <c r="AH1230" t="s">
        <v>22</v>
      </c>
    </row>
    <row r="1231" spans="1:34" x14ac:dyDescent="0.2">
      <c r="A1231">
        <v>2002</v>
      </c>
      <c r="B1231" t="s">
        <v>22</v>
      </c>
      <c r="C1231" t="s">
        <v>210</v>
      </c>
      <c r="D1231">
        <v>9</v>
      </c>
      <c r="E1231">
        <v>7</v>
      </c>
      <c r="W1231">
        <v>0</v>
      </c>
      <c r="X1231">
        <v>0.40384615384615385</v>
      </c>
      <c r="Y1231">
        <v>29</v>
      </c>
      <c r="Z1231">
        <v>0</v>
      </c>
      <c r="AA1231">
        <v>0.27659574468085107</v>
      </c>
      <c r="AB1231">
        <v>0</v>
      </c>
      <c r="AC1231">
        <v>0.1388888888888889</v>
      </c>
      <c r="AD1231">
        <v>0</v>
      </c>
      <c r="AE1231">
        <v>0</v>
      </c>
      <c r="AF1231">
        <v>2.0833333333333332E-2</v>
      </c>
      <c r="AG1231">
        <v>11.487500000000001</v>
      </c>
      <c r="AH1231" t="s">
        <v>22</v>
      </c>
    </row>
    <row r="1232" spans="1:34" x14ac:dyDescent="0.2">
      <c r="A1232">
        <v>2003</v>
      </c>
      <c r="B1232" t="s">
        <v>22</v>
      </c>
      <c r="C1232" t="s">
        <v>210</v>
      </c>
      <c r="D1232">
        <v>8</v>
      </c>
      <c r="E1232">
        <v>8</v>
      </c>
      <c r="W1232">
        <v>0</v>
      </c>
      <c r="X1232">
        <v>0.40658362989323843</v>
      </c>
      <c r="Y1232">
        <v>29</v>
      </c>
      <c r="Z1232">
        <v>0</v>
      </c>
      <c r="AA1232">
        <v>0.27083333333333331</v>
      </c>
      <c r="AB1232">
        <v>0</v>
      </c>
      <c r="AC1232">
        <v>0.13513513513513514</v>
      </c>
      <c r="AD1232">
        <v>0</v>
      </c>
      <c r="AE1232">
        <v>0</v>
      </c>
      <c r="AF1232">
        <v>2.0348837209302327E-2</v>
      </c>
      <c r="AG1232">
        <v>11.487500000000001</v>
      </c>
      <c r="AH1232" t="s">
        <v>22</v>
      </c>
    </row>
    <row r="1233" spans="1:34" x14ac:dyDescent="0.2">
      <c r="A1233">
        <v>2004</v>
      </c>
      <c r="B1233" t="s">
        <v>22</v>
      </c>
      <c r="C1233" t="s">
        <v>210</v>
      </c>
      <c r="D1233">
        <v>8</v>
      </c>
      <c r="E1233">
        <v>8</v>
      </c>
      <c r="W1233">
        <v>0</v>
      </c>
      <c r="X1233">
        <v>0.40916955017301038</v>
      </c>
      <c r="Y1233">
        <v>29</v>
      </c>
      <c r="Z1233">
        <v>0</v>
      </c>
      <c r="AA1233">
        <v>0.26530612244897961</v>
      </c>
      <c r="AB1233">
        <v>0</v>
      </c>
      <c r="AC1233">
        <v>0.13157894736842105</v>
      </c>
      <c r="AD1233">
        <v>0</v>
      </c>
      <c r="AE1233">
        <v>0</v>
      </c>
      <c r="AF1233">
        <v>1.9886363636363636E-2</v>
      </c>
      <c r="AG1233">
        <v>11.487500000000001</v>
      </c>
      <c r="AH1233" t="s">
        <v>22</v>
      </c>
    </row>
    <row r="1234" spans="1:34" x14ac:dyDescent="0.2">
      <c r="A1234">
        <v>2005</v>
      </c>
      <c r="B1234" t="s">
        <v>22</v>
      </c>
      <c r="C1234" t="s">
        <v>210</v>
      </c>
      <c r="D1234">
        <v>3</v>
      </c>
      <c r="E1234">
        <v>13</v>
      </c>
      <c r="W1234">
        <v>0</v>
      </c>
      <c r="X1234">
        <v>0.40319865319865322</v>
      </c>
      <c r="Y1234">
        <v>30</v>
      </c>
      <c r="Z1234">
        <v>0</v>
      </c>
      <c r="AA1234">
        <v>0.26</v>
      </c>
      <c r="AB1234">
        <v>0</v>
      </c>
      <c r="AC1234">
        <v>0.12820512820512819</v>
      </c>
      <c r="AD1234">
        <v>0</v>
      </c>
      <c r="AE1234">
        <v>0</v>
      </c>
      <c r="AF1234">
        <v>1.9178082191780823E-2</v>
      </c>
      <c r="AG1234">
        <v>11.487500000000001</v>
      </c>
      <c r="AH1234" t="s">
        <v>22</v>
      </c>
    </row>
    <row r="1235" spans="1:34" x14ac:dyDescent="0.2">
      <c r="A1235">
        <v>2006</v>
      </c>
      <c r="B1235" t="s">
        <v>22</v>
      </c>
      <c r="C1235" t="s">
        <v>210</v>
      </c>
      <c r="D1235">
        <v>10</v>
      </c>
      <c r="E1235">
        <v>6</v>
      </c>
      <c r="G1235">
        <v>1</v>
      </c>
      <c r="H1235">
        <v>1</v>
      </c>
      <c r="I1235">
        <v>1</v>
      </c>
      <c r="J1235">
        <v>1</v>
      </c>
      <c r="K1235">
        <v>1</v>
      </c>
      <c r="L1235">
        <v>1</v>
      </c>
      <c r="O1235">
        <v>3</v>
      </c>
      <c r="U1235">
        <v>1</v>
      </c>
      <c r="W1235">
        <v>8</v>
      </c>
      <c r="X1235">
        <v>0.40901639344262297</v>
      </c>
      <c r="Y1235">
        <v>29</v>
      </c>
      <c r="Z1235">
        <v>0</v>
      </c>
      <c r="AA1235">
        <v>0.32075471698113206</v>
      </c>
      <c r="AB1235">
        <v>0</v>
      </c>
      <c r="AC1235">
        <v>0.15</v>
      </c>
      <c r="AD1235">
        <v>0</v>
      </c>
      <c r="AE1235">
        <v>0</v>
      </c>
      <c r="AF1235">
        <v>2.9411764705882353E-2</v>
      </c>
      <c r="AG1235">
        <v>19.487500000000001</v>
      </c>
      <c r="AH1235" t="s">
        <v>22</v>
      </c>
    </row>
    <row r="1236" spans="1:34" x14ac:dyDescent="0.2">
      <c r="A1236">
        <v>2007</v>
      </c>
      <c r="B1236" t="s">
        <v>22</v>
      </c>
      <c r="C1236" t="s">
        <v>210</v>
      </c>
      <c r="D1236">
        <v>7</v>
      </c>
      <c r="E1236">
        <v>9</v>
      </c>
      <c r="W1236">
        <v>0</v>
      </c>
      <c r="X1236">
        <v>0.40974440894568692</v>
      </c>
      <c r="Y1236">
        <v>29</v>
      </c>
      <c r="Z1236">
        <v>0</v>
      </c>
      <c r="AA1236">
        <v>0.31481481481481483</v>
      </c>
      <c r="AB1236">
        <v>0</v>
      </c>
      <c r="AC1236">
        <v>0.14634146341463414</v>
      </c>
      <c r="AD1236">
        <v>0</v>
      </c>
      <c r="AE1236">
        <v>0</v>
      </c>
      <c r="AF1236">
        <v>2.8720626631853787E-2</v>
      </c>
      <c r="AG1236">
        <v>19.487500000000001</v>
      </c>
      <c r="AH1236" t="s">
        <v>22</v>
      </c>
    </row>
    <row r="1237" spans="1:34" x14ac:dyDescent="0.2">
      <c r="A1237">
        <v>2008</v>
      </c>
      <c r="B1237" t="s">
        <v>22</v>
      </c>
      <c r="C1237" t="s">
        <v>210</v>
      </c>
      <c r="D1237">
        <v>8</v>
      </c>
      <c r="E1237">
        <v>8</v>
      </c>
      <c r="Q1237">
        <v>1</v>
      </c>
      <c r="W1237">
        <v>1</v>
      </c>
      <c r="X1237">
        <v>0.411993769470405</v>
      </c>
      <c r="Y1237">
        <v>29</v>
      </c>
      <c r="Z1237">
        <v>0</v>
      </c>
      <c r="AA1237">
        <v>0.30909090909090908</v>
      </c>
      <c r="AB1237">
        <v>0</v>
      </c>
      <c r="AC1237">
        <v>0.14285714285714285</v>
      </c>
      <c r="AD1237">
        <v>0</v>
      </c>
      <c r="AE1237">
        <v>0</v>
      </c>
      <c r="AF1237">
        <v>2.8132992327365727E-2</v>
      </c>
      <c r="AG1237">
        <v>20.487500000000001</v>
      </c>
      <c r="AH1237" t="s">
        <v>22</v>
      </c>
    </row>
    <row r="1238" spans="1:34" x14ac:dyDescent="0.2">
      <c r="A1238">
        <v>2009</v>
      </c>
      <c r="B1238" t="s">
        <v>22</v>
      </c>
      <c r="C1238" t="s">
        <v>210</v>
      </c>
      <c r="D1238">
        <v>13</v>
      </c>
      <c r="E1238">
        <v>3</v>
      </c>
      <c r="G1238">
        <v>1</v>
      </c>
      <c r="H1238">
        <v>1</v>
      </c>
      <c r="I1238">
        <v>3</v>
      </c>
      <c r="J1238">
        <v>0</v>
      </c>
      <c r="K1238">
        <v>1</v>
      </c>
      <c r="L1238">
        <v>1</v>
      </c>
      <c r="M1238">
        <v>1</v>
      </c>
      <c r="N1238">
        <v>1</v>
      </c>
      <c r="O1238">
        <v>4</v>
      </c>
      <c r="W1238">
        <v>40</v>
      </c>
      <c r="X1238">
        <v>0.42173252279635259</v>
      </c>
      <c r="Y1238">
        <v>27</v>
      </c>
      <c r="Z1238">
        <v>0</v>
      </c>
      <c r="AA1238">
        <v>0.37931034482758619</v>
      </c>
      <c r="AB1238">
        <v>0</v>
      </c>
      <c r="AC1238">
        <v>0.16279069767441862</v>
      </c>
      <c r="AD1238">
        <v>0</v>
      </c>
      <c r="AE1238">
        <v>0</v>
      </c>
      <c r="AF1238">
        <v>4.2606516290726815E-2</v>
      </c>
      <c r="AG1238">
        <v>60.487499999999997</v>
      </c>
      <c r="AH1238" t="s">
        <v>22</v>
      </c>
    </row>
    <row r="1239" spans="1:34" x14ac:dyDescent="0.2">
      <c r="A1239">
        <v>2010</v>
      </c>
      <c r="B1239" t="s">
        <v>22</v>
      </c>
      <c r="C1239" t="s">
        <v>210</v>
      </c>
      <c r="D1239">
        <v>11</v>
      </c>
      <c r="E1239">
        <v>5</v>
      </c>
      <c r="G1239">
        <v>1</v>
      </c>
      <c r="I1239">
        <v>0</v>
      </c>
      <c r="J1239">
        <v>1</v>
      </c>
      <c r="O1239">
        <v>1</v>
      </c>
      <c r="W1239">
        <v>1</v>
      </c>
      <c r="X1239">
        <v>0.42804154302670622</v>
      </c>
      <c r="Y1239">
        <v>27</v>
      </c>
      <c r="Z1239">
        <v>0</v>
      </c>
      <c r="AA1239">
        <v>0.4</v>
      </c>
      <c r="AB1239">
        <v>0</v>
      </c>
      <c r="AC1239">
        <v>0.18181818181818182</v>
      </c>
      <c r="AD1239">
        <v>0</v>
      </c>
      <c r="AE1239">
        <v>0</v>
      </c>
      <c r="AF1239">
        <v>4.4444444444444446E-2</v>
      </c>
      <c r="AG1239">
        <v>61.487499999999997</v>
      </c>
      <c r="AH1239" t="s">
        <v>22</v>
      </c>
    </row>
    <row r="1240" spans="1:34" x14ac:dyDescent="0.2">
      <c r="A1240">
        <v>2011</v>
      </c>
      <c r="B1240" t="s">
        <v>22</v>
      </c>
      <c r="C1240" t="s">
        <v>210</v>
      </c>
      <c r="D1240">
        <v>13</v>
      </c>
      <c r="E1240">
        <v>3</v>
      </c>
      <c r="G1240">
        <v>1</v>
      </c>
      <c r="H1240">
        <v>1</v>
      </c>
      <c r="I1240">
        <v>1</v>
      </c>
      <c r="J1240">
        <v>1</v>
      </c>
      <c r="K1240">
        <v>1</v>
      </c>
      <c r="O1240">
        <v>2</v>
      </c>
      <c r="Q1240">
        <v>1</v>
      </c>
      <c r="W1240">
        <v>5</v>
      </c>
      <c r="X1240">
        <v>0.43695652173913041</v>
      </c>
      <c r="Y1240">
        <v>27</v>
      </c>
      <c r="Z1240">
        <v>0</v>
      </c>
      <c r="AA1240">
        <v>0.44444444444444442</v>
      </c>
      <c r="AB1240">
        <v>0</v>
      </c>
      <c r="AC1240">
        <v>0.2</v>
      </c>
      <c r="AD1240">
        <v>1</v>
      </c>
      <c r="AE1240">
        <v>0</v>
      </c>
      <c r="AF1240">
        <v>5.1094890510948905E-2</v>
      </c>
      <c r="AG1240">
        <v>66.487499999999997</v>
      </c>
      <c r="AH1240" t="s">
        <v>22</v>
      </c>
    </row>
    <row r="1241" spans="1:34" x14ac:dyDescent="0.2">
      <c r="A1241">
        <v>2012</v>
      </c>
      <c r="B1241" t="s">
        <v>22</v>
      </c>
      <c r="C1241" t="s">
        <v>210</v>
      </c>
      <c r="D1241">
        <v>7</v>
      </c>
      <c r="E1241">
        <v>9</v>
      </c>
      <c r="W1241">
        <v>0</v>
      </c>
      <c r="X1241">
        <v>0.43696883852691221</v>
      </c>
      <c r="Y1241">
        <v>29</v>
      </c>
      <c r="Z1241">
        <v>0</v>
      </c>
      <c r="AA1241">
        <v>0.4375</v>
      </c>
      <c r="AB1241">
        <v>0</v>
      </c>
      <c r="AC1241">
        <v>0.19565217391304349</v>
      </c>
      <c r="AD1241">
        <v>0</v>
      </c>
      <c r="AE1241">
        <v>0</v>
      </c>
      <c r="AF1241">
        <v>0.05</v>
      </c>
      <c r="AG1241">
        <v>66.487499999999997</v>
      </c>
      <c r="AH1241" t="s">
        <v>22</v>
      </c>
    </row>
    <row r="1242" spans="1:34" x14ac:dyDescent="0.2">
      <c r="A1242">
        <v>2013</v>
      </c>
      <c r="B1242" t="s">
        <v>22</v>
      </c>
      <c r="C1242" t="s">
        <v>210</v>
      </c>
      <c r="D1242">
        <v>11</v>
      </c>
      <c r="E1242">
        <v>5</v>
      </c>
      <c r="G1242">
        <v>1</v>
      </c>
      <c r="I1242">
        <v>1</v>
      </c>
      <c r="J1242">
        <v>1</v>
      </c>
      <c r="K1242">
        <v>1</v>
      </c>
      <c r="O1242">
        <v>2</v>
      </c>
      <c r="W1242">
        <v>3</v>
      </c>
      <c r="X1242">
        <v>0.44252077562326869</v>
      </c>
      <c r="Y1242">
        <v>27</v>
      </c>
      <c r="Z1242">
        <v>0</v>
      </c>
      <c r="AA1242">
        <v>0.46969696969696972</v>
      </c>
      <c r="AB1242">
        <v>0</v>
      </c>
      <c r="AC1242">
        <v>0.21276595744680851</v>
      </c>
      <c r="AD1242">
        <v>1</v>
      </c>
      <c r="AE1242">
        <v>0</v>
      </c>
      <c r="AF1242">
        <v>5.6206088992974239E-2</v>
      </c>
      <c r="AG1242">
        <v>69.487499999999997</v>
      </c>
      <c r="AH1242" t="s">
        <v>22</v>
      </c>
    </row>
    <row r="1243" spans="1:34" x14ac:dyDescent="0.2">
      <c r="A1243">
        <v>2014</v>
      </c>
      <c r="B1243" t="s">
        <v>22</v>
      </c>
      <c r="C1243" t="s">
        <v>210</v>
      </c>
      <c r="D1243">
        <v>7</v>
      </c>
      <c r="E1243">
        <v>9</v>
      </c>
      <c r="W1243">
        <v>0</v>
      </c>
      <c r="X1243">
        <v>0.44241192411924118</v>
      </c>
      <c r="Y1243">
        <v>27</v>
      </c>
      <c r="Z1243">
        <v>0</v>
      </c>
      <c r="AA1243">
        <v>0.46268656716417911</v>
      </c>
      <c r="AB1243">
        <v>0</v>
      </c>
      <c r="AC1243">
        <v>0.20833333333333334</v>
      </c>
      <c r="AD1243">
        <v>1</v>
      </c>
      <c r="AE1243">
        <v>0</v>
      </c>
      <c r="AF1243">
        <v>5.5045871559633031E-2</v>
      </c>
      <c r="AG1243">
        <v>69.487499999999997</v>
      </c>
      <c r="AH1243" t="s">
        <v>22</v>
      </c>
    </row>
    <row r="1244" spans="1:34" x14ac:dyDescent="0.2">
      <c r="A1244">
        <v>2015</v>
      </c>
      <c r="B1244" t="s">
        <v>22</v>
      </c>
      <c r="C1244" t="s">
        <v>210</v>
      </c>
      <c r="D1244">
        <v>7</v>
      </c>
      <c r="E1244">
        <v>9</v>
      </c>
      <c r="W1244">
        <v>0</v>
      </c>
      <c r="X1244">
        <v>0.44230769230769229</v>
      </c>
      <c r="Y1244">
        <v>27</v>
      </c>
      <c r="Z1244">
        <v>0</v>
      </c>
      <c r="AA1244">
        <v>0.45588235294117646</v>
      </c>
      <c r="AB1244">
        <v>0</v>
      </c>
      <c r="AC1244">
        <v>0.20408163265306123</v>
      </c>
      <c r="AD1244">
        <v>1</v>
      </c>
      <c r="AE1244">
        <v>0</v>
      </c>
      <c r="AF1244">
        <v>5.3932584269662923E-2</v>
      </c>
      <c r="AG1244">
        <v>69.487499999999997</v>
      </c>
      <c r="AH1244" t="s">
        <v>22</v>
      </c>
    </row>
    <row r="1245" spans="1:34" x14ac:dyDescent="0.2">
      <c r="A1245">
        <v>2016</v>
      </c>
      <c r="B1245" t="s">
        <v>22</v>
      </c>
      <c r="C1245" t="s">
        <v>210</v>
      </c>
      <c r="D1245">
        <v>7</v>
      </c>
      <c r="E1245">
        <v>9</v>
      </c>
      <c r="W1245">
        <v>0</v>
      </c>
      <c r="X1245">
        <v>0.44220779220779222</v>
      </c>
      <c r="Y1245">
        <v>25</v>
      </c>
      <c r="Z1245">
        <v>0</v>
      </c>
      <c r="AA1245">
        <v>0.44927536231884058</v>
      </c>
      <c r="AB1245">
        <v>0</v>
      </c>
      <c r="AC1245">
        <v>0.2</v>
      </c>
      <c r="AD1245">
        <v>1</v>
      </c>
      <c r="AE1245">
        <v>0</v>
      </c>
      <c r="AF1245">
        <v>5.2863436123348019E-2</v>
      </c>
      <c r="AG1245">
        <v>69.487499999999997</v>
      </c>
      <c r="AH1245" t="s">
        <v>22</v>
      </c>
    </row>
    <row r="1246" spans="1:34" x14ac:dyDescent="0.2">
      <c r="A1246">
        <v>2017</v>
      </c>
      <c r="B1246" t="s">
        <v>22</v>
      </c>
      <c r="C1246" t="s">
        <v>210</v>
      </c>
      <c r="D1246">
        <v>11</v>
      </c>
      <c r="E1246">
        <v>5</v>
      </c>
      <c r="G1246">
        <v>1</v>
      </c>
      <c r="H1246">
        <v>1</v>
      </c>
      <c r="I1246">
        <v>1</v>
      </c>
      <c r="J1246">
        <v>1</v>
      </c>
      <c r="K1246">
        <v>1</v>
      </c>
      <c r="O1246">
        <v>2</v>
      </c>
      <c r="S1246">
        <v>1</v>
      </c>
      <c r="T1246">
        <v>1</v>
      </c>
      <c r="W1246">
        <v>4</v>
      </c>
      <c r="X1246">
        <v>0.44720101781170485</v>
      </c>
      <c r="Y1246">
        <v>26</v>
      </c>
      <c r="Z1246">
        <v>0</v>
      </c>
      <c r="AA1246">
        <v>0.4861111111111111</v>
      </c>
      <c r="AB1246">
        <v>0</v>
      </c>
      <c r="AC1246">
        <v>0.21568627450980393</v>
      </c>
      <c r="AD1246">
        <v>1</v>
      </c>
      <c r="AE1246">
        <v>0</v>
      </c>
      <c r="AF1246">
        <v>5.844155844155844E-2</v>
      </c>
      <c r="AG1246">
        <v>73.487499999999997</v>
      </c>
      <c r="AH1246" t="s">
        <v>22</v>
      </c>
    </row>
    <row r="1247" spans="1:34" x14ac:dyDescent="0.2">
      <c r="A1247">
        <v>2018</v>
      </c>
      <c r="B1247" t="s">
        <v>22</v>
      </c>
      <c r="C1247" t="s">
        <v>210</v>
      </c>
      <c r="D1247">
        <v>13</v>
      </c>
      <c r="E1247">
        <v>3</v>
      </c>
      <c r="G1247">
        <v>1</v>
      </c>
      <c r="H1247">
        <v>1</v>
      </c>
      <c r="I1247">
        <v>1</v>
      </c>
      <c r="J1247">
        <v>1</v>
      </c>
      <c r="K1247">
        <v>1</v>
      </c>
      <c r="L1247">
        <v>1</v>
      </c>
      <c r="O1247">
        <v>3</v>
      </c>
      <c r="W1247">
        <v>8</v>
      </c>
      <c r="X1247">
        <v>0.45448877805486282</v>
      </c>
      <c r="Y1247">
        <v>23</v>
      </c>
      <c r="Z1247">
        <v>0</v>
      </c>
      <c r="AA1247">
        <v>0.52</v>
      </c>
      <c r="AB1247">
        <v>3</v>
      </c>
      <c r="AC1247">
        <v>0.23076923076923078</v>
      </c>
      <c r="AD1247">
        <v>1</v>
      </c>
      <c r="AE1247">
        <v>0</v>
      </c>
      <c r="AF1247">
        <v>6.623931623931624E-2</v>
      </c>
      <c r="AG1247">
        <v>81.487499999999997</v>
      </c>
      <c r="AH1247" t="s">
        <v>22</v>
      </c>
    </row>
    <row r="1248" spans="1:34" x14ac:dyDescent="0.2">
      <c r="A1248">
        <v>2019</v>
      </c>
      <c r="B1248" t="s">
        <v>22</v>
      </c>
      <c r="C1248" t="s">
        <v>210</v>
      </c>
      <c r="D1248">
        <v>13</v>
      </c>
      <c r="E1248">
        <v>3</v>
      </c>
      <c r="G1248">
        <v>1</v>
      </c>
      <c r="H1248">
        <v>1</v>
      </c>
      <c r="I1248">
        <v>0</v>
      </c>
      <c r="J1248">
        <v>1</v>
      </c>
      <c r="O1248">
        <v>1</v>
      </c>
      <c r="Q1248">
        <v>1</v>
      </c>
      <c r="W1248">
        <v>3</v>
      </c>
      <c r="X1248">
        <v>0.46149144254278729</v>
      </c>
      <c r="Y1248">
        <v>22</v>
      </c>
      <c r="Z1248">
        <v>0</v>
      </c>
      <c r="AA1248">
        <v>0.53846153846153844</v>
      </c>
      <c r="AB1248">
        <v>3</v>
      </c>
      <c r="AC1248">
        <v>0.24528301886792453</v>
      </c>
      <c r="AD1248">
        <v>1</v>
      </c>
      <c r="AE1248">
        <v>0</v>
      </c>
      <c r="AF1248">
        <v>6.765327695560254E-2</v>
      </c>
      <c r="AG1248">
        <v>84.487499999999997</v>
      </c>
      <c r="AH1248" t="s">
        <v>22</v>
      </c>
    </row>
    <row r="1249" spans="1:34" x14ac:dyDescent="0.2">
      <c r="A1249">
        <v>2020</v>
      </c>
      <c r="B1249" t="s">
        <v>22</v>
      </c>
      <c r="C1249" t="s">
        <v>210</v>
      </c>
      <c r="D1249">
        <v>12</v>
      </c>
      <c r="E1249">
        <v>4</v>
      </c>
      <c r="G1249">
        <v>1</v>
      </c>
      <c r="H1249">
        <v>1</v>
      </c>
      <c r="I1249">
        <v>1</v>
      </c>
      <c r="J1249">
        <v>1</v>
      </c>
      <c r="K1249">
        <v>1</v>
      </c>
      <c r="O1249">
        <v>2</v>
      </c>
      <c r="W1249">
        <v>4</v>
      </c>
      <c r="X1249">
        <v>0.46702637889688248</v>
      </c>
      <c r="Y1249">
        <v>22</v>
      </c>
      <c r="Z1249">
        <v>0</v>
      </c>
      <c r="AA1249">
        <v>0.5679012345679012</v>
      </c>
      <c r="AB1249">
        <v>3</v>
      </c>
      <c r="AC1249">
        <v>0.25925925925925924</v>
      </c>
      <c r="AD1249">
        <v>3</v>
      </c>
      <c r="AE1249">
        <v>0</v>
      </c>
      <c r="AF1249">
        <v>7.2916666666666671E-2</v>
      </c>
      <c r="AG1249">
        <v>88.487499999999997</v>
      </c>
      <c r="AH1249" t="s">
        <v>22</v>
      </c>
    </row>
    <row r="1250" spans="1:34" x14ac:dyDescent="0.2">
      <c r="A1250">
        <v>2021</v>
      </c>
      <c r="B1250" t="s">
        <v>22</v>
      </c>
      <c r="C1250" t="s">
        <v>210</v>
      </c>
      <c r="D1250">
        <v>9</v>
      </c>
      <c r="E1250">
        <v>8</v>
      </c>
      <c r="W1250">
        <v>0</v>
      </c>
      <c r="X1250">
        <v>0.46827262044653351</v>
      </c>
      <c r="Y1250">
        <v>20</v>
      </c>
      <c r="Z1250">
        <v>0</v>
      </c>
      <c r="AA1250">
        <v>0.56097560975609762</v>
      </c>
      <c r="AB1250">
        <v>3</v>
      </c>
      <c r="AC1250">
        <v>0.25454545454545452</v>
      </c>
      <c r="AD1250">
        <v>3</v>
      </c>
      <c r="AE1250">
        <v>0</v>
      </c>
      <c r="AF1250">
        <v>7.1721311475409832E-2</v>
      </c>
      <c r="AG1250">
        <v>88.487499999999997</v>
      </c>
      <c r="AH1250" t="s">
        <v>22</v>
      </c>
    </row>
    <row r="1251" spans="1:34" x14ac:dyDescent="0.2">
      <c r="A1251">
        <v>2022</v>
      </c>
      <c r="B1251" t="s">
        <v>22</v>
      </c>
      <c r="C1251" t="s">
        <v>210</v>
      </c>
      <c r="D1251">
        <v>7</v>
      </c>
      <c r="E1251">
        <v>10</v>
      </c>
      <c r="W1251">
        <v>0</v>
      </c>
      <c r="X1251">
        <v>0.46716589861751151</v>
      </c>
      <c r="Y1251">
        <v>22</v>
      </c>
      <c r="Z1251">
        <v>0</v>
      </c>
      <c r="AA1251">
        <v>0.55421686746987953</v>
      </c>
      <c r="AB1251">
        <v>3</v>
      </c>
      <c r="AC1251">
        <v>0.25</v>
      </c>
      <c r="AD1251">
        <v>3</v>
      </c>
      <c r="AE1251">
        <v>0</v>
      </c>
      <c r="AF1251">
        <v>7.0281124497991967E-2</v>
      </c>
      <c r="AG1251">
        <v>88.487499999999997</v>
      </c>
      <c r="AH1251" t="s">
        <v>22</v>
      </c>
    </row>
    <row r="1252" spans="1:34" x14ac:dyDescent="0.2">
      <c r="A1252">
        <v>2023</v>
      </c>
      <c r="B1252" t="s">
        <v>22</v>
      </c>
      <c r="C1252" t="s">
        <v>210</v>
      </c>
      <c r="D1252">
        <v>9</v>
      </c>
      <c r="E1252">
        <v>8</v>
      </c>
      <c r="W1252">
        <v>0</v>
      </c>
      <c r="X1252">
        <v>0.46836158192090394</v>
      </c>
      <c r="Y1252">
        <v>21</v>
      </c>
      <c r="Z1252">
        <v>0</v>
      </c>
      <c r="AA1252">
        <v>0.54761904761904767</v>
      </c>
      <c r="AB1252">
        <v>3</v>
      </c>
      <c r="AC1252">
        <v>0.24561403508771928</v>
      </c>
      <c r="AD1252">
        <v>1</v>
      </c>
      <c r="AE1252">
        <v>0</v>
      </c>
      <c r="AF1252">
        <v>6.9169960474308304E-2</v>
      </c>
      <c r="AG1252">
        <v>88.487499999999997</v>
      </c>
      <c r="AH1252" t="s">
        <v>22</v>
      </c>
    </row>
    <row r="1253" spans="1:34" x14ac:dyDescent="0.2">
      <c r="A1253">
        <v>2024</v>
      </c>
      <c r="B1253" t="s">
        <v>22</v>
      </c>
      <c r="C1253" t="s">
        <v>210</v>
      </c>
      <c r="D1253">
        <v>5</v>
      </c>
      <c r="E1253">
        <v>12</v>
      </c>
      <c r="W1253">
        <v>0</v>
      </c>
      <c r="X1253">
        <v>0.46507760532150777</v>
      </c>
      <c r="Y1253">
        <v>21</v>
      </c>
      <c r="Z1253">
        <v>0</v>
      </c>
      <c r="AA1253">
        <v>0.54117647058823526</v>
      </c>
      <c r="AB1253">
        <v>3</v>
      </c>
      <c r="AC1253">
        <v>0.2413793103448276</v>
      </c>
      <c r="AD1253">
        <v>1</v>
      </c>
      <c r="AE1253">
        <v>0</v>
      </c>
      <c r="AF1253">
        <v>6.7567567567567571E-2</v>
      </c>
      <c r="AG1253">
        <v>88.487499999999997</v>
      </c>
      <c r="AH1253" t="s">
        <v>22</v>
      </c>
    </row>
    <row r="1254" spans="1:34" x14ac:dyDescent="0.2">
      <c r="A1254">
        <v>2025</v>
      </c>
      <c r="B1254" t="s">
        <v>22</v>
      </c>
      <c r="C1254" t="s">
        <v>210</v>
      </c>
      <c r="D1254">
        <v>6</v>
      </c>
      <c r="E1254">
        <v>11</v>
      </c>
      <c r="W1254">
        <v>0</v>
      </c>
      <c r="X1254">
        <v>0.46300326441784551</v>
      </c>
      <c r="Y1254">
        <v>21</v>
      </c>
      <c r="Z1254">
        <v>0</v>
      </c>
      <c r="AA1254">
        <v>0.53488372093023251</v>
      </c>
      <c r="AB1254">
        <v>3</v>
      </c>
      <c r="AC1254">
        <v>0.23728813559322035</v>
      </c>
      <c r="AD1254">
        <v>1</v>
      </c>
      <c r="AE1254">
        <v>0</v>
      </c>
      <c r="AF1254">
        <v>6.6162570888468802E-2</v>
      </c>
      <c r="AG1254">
        <v>88.487499999999997</v>
      </c>
      <c r="AH1254" t="s">
        <v>22</v>
      </c>
    </row>
    <row r="1255" spans="1:34" x14ac:dyDescent="0.2">
      <c r="A1255">
        <v>1966</v>
      </c>
      <c r="B1255" t="s">
        <v>23</v>
      </c>
      <c r="C1255" t="s">
        <v>214</v>
      </c>
      <c r="D1255">
        <v>1</v>
      </c>
      <c r="E1255">
        <v>12</v>
      </c>
      <c r="F1255">
        <v>1</v>
      </c>
      <c r="W1255">
        <v>0</v>
      </c>
      <c r="X1255">
        <v>0.10714285714285714</v>
      </c>
      <c r="Y1255">
        <v>24</v>
      </c>
      <c r="Z1255">
        <v>0</v>
      </c>
      <c r="AA1255">
        <v>0</v>
      </c>
      <c r="AB1255">
        <v>0</v>
      </c>
      <c r="AC1255">
        <v>0</v>
      </c>
      <c r="AD1255">
        <v>0</v>
      </c>
      <c r="AE1255">
        <v>0</v>
      </c>
      <c r="AF1255">
        <v>0</v>
      </c>
      <c r="AG1255">
        <v>0</v>
      </c>
      <c r="AH1255" t="s">
        <v>23</v>
      </c>
    </row>
    <row r="1256" spans="1:34" x14ac:dyDescent="0.2">
      <c r="A1256">
        <v>1967</v>
      </c>
      <c r="B1256" t="s">
        <v>23</v>
      </c>
      <c r="C1256" t="s">
        <v>214</v>
      </c>
      <c r="D1256">
        <v>7</v>
      </c>
      <c r="E1256">
        <v>7</v>
      </c>
      <c r="W1256">
        <v>0</v>
      </c>
      <c r="X1256">
        <v>0.30357142857142855</v>
      </c>
      <c r="Y1256">
        <v>21</v>
      </c>
      <c r="Z1256">
        <v>0</v>
      </c>
      <c r="AA1256">
        <v>0</v>
      </c>
      <c r="AB1256">
        <v>0</v>
      </c>
      <c r="AC1256">
        <v>0</v>
      </c>
      <c r="AD1256">
        <v>0</v>
      </c>
      <c r="AE1256">
        <v>0</v>
      </c>
      <c r="AF1256">
        <v>0</v>
      </c>
      <c r="AG1256">
        <v>0</v>
      </c>
      <c r="AH1256" t="s">
        <v>23</v>
      </c>
    </row>
    <row r="1257" spans="1:34" x14ac:dyDescent="0.2">
      <c r="A1257">
        <v>1968</v>
      </c>
      <c r="B1257" t="s">
        <v>23</v>
      </c>
      <c r="C1257" t="s">
        <v>214</v>
      </c>
      <c r="D1257">
        <v>7</v>
      </c>
      <c r="E1257">
        <v>7</v>
      </c>
      <c r="W1257">
        <v>0</v>
      </c>
      <c r="X1257">
        <v>0.36904761904761907</v>
      </c>
      <c r="Y1257">
        <v>18</v>
      </c>
      <c r="Z1257">
        <v>0</v>
      </c>
      <c r="AA1257">
        <v>0</v>
      </c>
      <c r="AB1257">
        <v>0</v>
      </c>
      <c r="AC1257">
        <v>0</v>
      </c>
      <c r="AD1257">
        <v>0</v>
      </c>
      <c r="AE1257">
        <v>0</v>
      </c>
      <c r="AF1257">
        <v>0</v>
      </c>
      <c r="AG1257">
        <v>0</v>
      </c>
      <c r="AH1257" t="s">
        <v>23</v>
      </c>
    </row>
    <row r="1258" spans="1:34" x14ac:dyDescent="0.2">
      <c r="A1258">
        <v>1969</v>
      </c>
      <c r="B1258" t="s">
        <v>23</v>
      </c>
      <c r="C1258" t="s">
        <v>214</v>
      </c>
      <c r="D1258">
        <v>6</v>
      </c>
      <c r="E1258">
        <v>8</v>
      </c>
      <c r="W1258">
        <v>0</v>
      </c>
      <c r="X1258">
        <v>0.38392857142857145</v>
      </c>
      <c r="Y1258">
        <v>17</v>
      </c>
      <c r="Z1258">
        <v>0</v>
      </c>
      <c r="AA1258">
        <v>0</v>
      </c>
      <c r="AB1258">
        <v>0</v>
      </c>
      <c r="AC1258">
        <v>0</v>
      </c>
      <c r="AD1258">
        <v>0</v>
      </c>
      <c r="AE1258">
        <v>0</v>
      </c>
      <c r="AF1258">
        <v>0</v>
      </c>
      <c r="AG1258">
        <v>0</v>
      </c>
      <c r="AH1258" t="s">
        <v>23</v>
      </c>
    </row>
    <row r="1259" spans="1:34" x14ac:dyDescent="0.2">
      <c r="A1259">
        <v>1970</v>
      </c>
      <c r="B1259" t="s">
        <v>23</v>
      </c>
      <c r="C1259" t="s">
        <v>214</v>
      </c>
      <c r="D1259">
        <v>9</v>
      </c>
      <c r="E1259">
        <v>5</v>
      </c>
      <c r="U1259">
        <v>1</v>
      </c>
      <c r="W1259">
        <v>0</v>
      </c>
      <c r="X1259">
        <v>0.43571428571428572</v>
      </c>
      <c r="Y1259">
        <v>15</v>
      </c>
      <c r="Z1259">
        <v>0</v>
      </c>
      <c r="AA1259">
        <v>0</v>
      </c>
      <c r="AB1259">
        <v>0</v>
      </c>
      <c r="AC1259">
        <v>0</v>
      </c>
      <c r="AD1259">
        <v>0</v>
      </c>
      <c r="AE1259">
        <v>0</v>
      </c>
      <c r="AF1259">
        <v>0</v>
      </c>
      <c r="AG1259">
        <v>0</v>
      </c>
      <c r="AH1259" t="s">
        <v>23</v>
      </c>
    </row>
    <row r="1260" spans="1:34" x14ac:dyDescent="0.2">
      <c r="A1260">
        <v>1971</v>
      </c>
      <c r="B1260" t="s">
        <v>23</v>
      </c>
      <c r="C1260" t="s">
        <v>214</v>
      </c>
      <c r="D1260">
        <v>4</v>
      </c>
      <c r="E1260">
        <v>10</v>
      </c>
      <c r="W1260">
        <v>0</v>
      </c>
      <c r="X1260">
        <v>0.4107142857142857</v>
      </c>
      <c r="Y1260">
        <v>16</v>
      </c>
      <c r="Z1260">
        <v>0</v>
      </c>
      <c r="AA1260">
        <v>0</v>
      </c>
      <c r="AB1260">
        <v>0</v>
      </c>
      <c r="AC1260">
        <v>0</v>
      </c>
      <c r="AD1260">
        <v>0</v>
      </c>
      <c r="AE1260">
        <v>0</v>
      </c>
      <c r="AF1260">
        <v>0</v>
      </c>
      <c r="AG1260">
        <v>0</v>
      </c>
      <c r="AH1260" t="s">
        <v>23</v>
      </c>
    </row>
    <row r="1261" spans="1:34" x14ac:dyDescent="0.2">
      <c r="A1261">
        <v>1972</v>
      </c>
      <c r="B1261" t="s">
        <v>23</v>
      </c>
      <c r="C1261" t="s">
        <v>214</v>
      </c>
      <c r="D1261">
        <v>8</v>
      </c>
      <c r="E1261">
        <v>6</v>
      </c>
      <c r="W1261">
        <v>0</v>
      </c>
      <c r="X1261">
        <v>0.43367346938775508</v>
      </c>
      <c r="Y1261">
        <v>16</v>
      </c>
      <c r="Z1261">
        <v>0</v>
      </c>
      <c r="AA1261">
        <v>0</v>
      </c>
      <c r="AB1261">
        <v>0</v>
      </c>
      <c r="AC1261">
        <v>0</v>
      </c>
      <c r="AD1261">
        <v>0</v>
      </c>
      <c r="AE1261">
        <v>0</v>
      </c>
      <c r="AF1261">
        <v>0</v>
      </c>
      <c r="AG1261">
        <v>0</v>
      </c>
      <c r="AH1261" t="s">
        <v>23</v>
      </c>
    </row>
    <row r="1262" spans="1:34" x14ac:dyDescent="0.2">
      <c r="A1262">
        <v>1973</v>
      </c>
      <c r="B1262" t="s">
        <v>23</v>
      </c>
      <c r="C1262" t="s">
        <v>214</v>
      </c>
      <c r="D1262">
        <v>2</v>
      </c>
      <c r="E1262">
        <v>11</v>
      </c>
      <c r="F1262">
        <v>1</v>
      </c>
      <c r="W1262">
        <v>0</v>
      </c>
      <c r="X1262">
        <v>0.4017857142857143</v>
      </c>
      <c r="Y1262">
        <v>18</v>
      </c>
      <c r="Z1262">
        <v>0</v>
      </c>
      <c r="AA1262">
        <v>0</v>
      </c>
      <c r="AB1262">
        <v>0</v>
      </c>
      <c r="AC1262">
        <v>0</v>
      </c>
      <c r="AD1262">
        <v>0</v>
      </c>
      <c r="AE1262">
        <v>0</v>
      </c>
      <c r="AF1262">
        <v>0</v>
      </c>
      <c r="AG1262">
        <v>0</v>
      </c>
      <c r="AH1262" t="s">
        <v>23</v>
      </c>
    </row>
    <row r="1263" spans="1:34" x14ac:dyDescent="0.2">
      <c r="A1263">
        <v>1974</v>
      </c>
      <c r="B1263" t="s">
        <v>23</v>
      </c>
      <c r="C1263" t="s">
        <v>214</v>
      </c>
      <c r="D1263">
        <v>2</v>
      </c>
      <c r="E1263">
        <v>12</v>
      </c>
      <c r="S1263">
        <v>1</v>
      </c>
      <c r="W1263">
        <v>0</v>
      </c>
      <c r="X1263">
        <v>0.37301587301587302</v>
      </c>
      <c r="Y1263">
        <v>19</v>
      </c>
      <c r="Z1263">
        <v>0</v>
      </c>
      <c r="AA1263">
        <v>0</v>
      </c>
      <c r="AB1263">
        <v>0</v>
      </c>
      <c r="AC1263">
        <v>0</v>
      </c>
      <c r="AD1263">
        <v>0</v>
      </c>
      <c r="AE1263">
        <v>0</v>
      </c>
      <c r="AF1263">
        <v>0</v>
      </c>
      <c r="AG1263">
        <v>0</v>
      </c>
      <c r="AH1263" t="s">
        <v>23</v>
      </c>
    </row>
    <row r="1264" spans="1:34" x14ac:dyDescent="0.2">
      <c r="A1264">
        <v>1975</v>
      </c>
      <c r="B1264" t="s">
        <v>23</v>
      </c>
      <c r="C1264" t="s">
        <v>214</v>
      </c>
      <c r="D1264">
        <v>5</v>
      </c>
      <c r="E1264">
        <v>9</v>
      </c>
      <c r="W1264">
        <v>0</v>
      </c>
      <c r="X1264">
        <v>0.37142857142857144</v>
      </c>
      <c r="Y1264">
        <v>21</v>
      </c>
      <c r="Z1264">
        <v>0</v>
      </c>
      <c r="AA1264">
        <v>0</v>
      </c>
      <c r="AB1264">
        <v>0</v>
      </c>
      <c r="AC1264">
        <v>0</v>
      </c>
      <c r="AD1264">
        <v>0</v>
      </c>
      <c r="AE1264">
        <v>0</v>
      </c>
      <c r="AF1264">
        <v>0</v>
      </c>
      <c r="AG1264">
        <v>0</v>
      </c>
      <c r="AH1264" t="s">
        <v>23</v>
      </c>
    </row>
    <row r="1265" spans="1:34" x14ac:dyDescent="0.2">
      <c r="A1265">
        <v>1976</v>
      </c>
      <c r="B1265" t="s">
        <v>23</v>
      </c>
      <c r="C1265" t="s">
        <v>214</v>
      </c>
      <c r="D1265">
        <v>3</v>
      </c>
      <c r="E1265">
        <v>11</v>
      </c>
      <c r="W1265">
        <v>0</v>
      </c>
      <c r="X1265">
        <v>0.35714285714285715</v>
      </c>
      <c r="Y1265">
        <v>23</v>
      </c>
      <c r="Z1265">
        <v>0</v>
      </c>
      <c r="AA1265">
        <v>0</v>
      </c>
      <c r="AB1265">
        <v>0</v>
      </c>
      <c r="AC1265">
        <v>0</v>
      </c>
      <c r="AD1265">
        <v>0</v>
      </c>
      <c r="AE1265">
        <v>0</v>
      </c>
      <c r="AF1265">
        <v>0</v>
      </c>
      <c r="AG1265">
        <v>0</v>
      </c>
      <c r="AH1265" t="s">
        <v>23</v>
      </c>
    </row>
    <row r="1266" spans="1:34" x14ac:dyDescent="0.2">
      <c r="A1266">
        <v>1977</v>
      </c>
      <c r="B1266" t="s">
        <v>23</v>
      </c>
      <c r="C1266" t="s">
        <v>214</v>
      </c>
      <c r="D1266">
        <v>5</v>
      </c>
      <c r="E1266">
        <v>9</v>
      </c>
      <c r="W1266">
        <v>0</v>
      </c>
      <c r="X1266">
        <v>0.35714285714285715</v>
      </c>
      <c r="Y1266">
        <v>22</v>
      </c>
      <c r="Z1266">
        <v>0</v>
      </c>
      <c r="AA1266">
        <v>0</v>
      </c>
      <c r="AB1266">
        <v>0</v>
      </c>
      <c r="AC1266">
        <v>0</v>
      </c>
      <c r="AD1266">
        <v>0</v>
      </c>
      <c r="AE1266">
        <v>0</v>
      </c>
      <c r="AF1266">
        <v>0</v>
      </c>
      <c r="AG1266">
        <v>0</v>
      </c>
      <c r="AH1266" t="s">
        <v>23</v>
      </c>
    </row>
    <row r="1267" spans="1:34" x14ac:dyDescent="0.2">
      <c r="A1267">
        <v>1978</v>
      </c>
      <c r="B1267" t="s">
        <v>23</v>
      </c>
      <c r="C1267" t="s">
        <v>214</v>
      </c>
      <c r="D1267">
        <v>6</v>
      </c>
      <c r="E1267">
        <v>10</v>
      </c>
      <c r="W1267">
        <v>0</v>
      </c>
      <c r="X1267">
        <v>0.35869565217391303</v>
      </c>
      <c r="Y1267">
        <v>25</v>
      </c>
      <c r="Z1267">
        <v>0</v>
      </c>
      <c r="AA1267">
        <v>0</v>
      </c>
      <c r="AB1267">
        <v>0</v>
      </c>
      <c r="AC1267">
        <v>0</v>
      </c>
      <c r="AD1267">
        <v>0</v>
      </c>
      <c r="AE1267">
        <v>0</v>
      </c>
      <c r="AF1267">
        <v>0</v>
      </c>
      <c r="AG1267">
        <v>0</v>
      </c>
      <c r="AH1267" t="s">
        <v>23</v>
      </c>
    </row>
    <row r="1268" spans="1:34" x14ac:dyDescent="0.2">
      <c r="A1268">
        <v>1979</v>
      </c>
      <c r="B1268" t="s">
        <v>23</v>
      </c>
      <c r="C1268" t="s">
        <v>214</v>
      </c>
      <c r="D1268">
        <v>6</v>
      </c>
      <c r="E1268">
        <v>10</v>
      </c>
      <c r="W1268">
        <v>0</v>
      </c>
      <c r="X1268">
        <v>0.36</v>
      </c>
      <c r="Y1268">
        <v>25</v>
      </c>
      <c r="Z1268">
        <v>0</v>
      </c>
      <c r="AA1268">
        <v>0</v>
      </c>
      <c r="AB1268">
        <v>0</v>
      </c>
      <c r="AC1268">
        <v>0</v>
      </c>
      <c r="AD1268">
        <v>0</v>
      </c>
      <c r="AE1268">
        <v>0</v>
      </c>
      <c r="AF1268">
        <v>0</v>
      </c>
      <c r="AG1268">
        <v>0</v>
      </c>
      <c r="AH1268" t="s">
        <v>23</v>
      </c>
    </row>
    <row r="1269" spans="1:34" x14ac:dyDescent="0.2">
      <c r="A1269">
        <v>1980</v>
      </c>
      <c r="B1269" t="s">
        <v>23</v>
      </c>
      <c r="C1269" t="s">
        <v>214</v>
      </c>
      <c r="D1269">
        <v>4</v>
      </c>
      <c r="E1269">
        <v>12</v>
      </c>
      <c r="W1269">
        <v>0</v>
      </c>
      <c r="X1269">
        <v>0.35185185185185186</v>
      </c>
      <c r="Y1269">
        <v>26</v>
      </c>
      <c r="Z1269">
        <v>0</v>
      </c>
      <c r="AA1269">
        <v>0</v>
      </c>
      <c r="AB1269">
        <v>0</v>
      </c>
      <c r="AC1269">
        <v>0</v>
      </c>
      <c r="AD1269">
        <v>0</v>
      </c>
      <c r="AE1269">
        <v>0</v>
      </c>
      <c r="AF1269">
        <v>0</v>
      </c>
      <c r="AG1269">
        <v>0</v>
      </c>
      <c r="AH1269" t="s">
        <v>23</v>
      </c>
    </row>
    <row r="1270" spans="1:34" x14ac:dyDescent="0.2">
      <c r="A1270">
        <v>1981</v>
      </c>
      <c r="B1270" t="s">
        <v>23</v>
      </c>
      <c r="C1270" t="s">
        <v>214</v>
      </c>
      <c r="D1270">
        <v>9</v>
      </c>
      <c r="E1270">
        <v>7</v>
      </c>
      <c r="G1270">
        <v>1</v>
      </c>
      <c r="I1270">
        <v>1</v>
      </c>
      <c r="J1270">
        <v>1</v>
      </c>
      <c r="K1270">
        <v>1</v>
      </c>
      <c r="O1270">
        <v>2</v>
      </c>
      <c r="R1270">
        <v>1</v>
      </c>
      <c r="T1270">
        <v>1</v>
      </c>
      <c r="W1270">
        <v>4</v>
      </c>
      <c r="X1270">
        <v>0.36637931034482757</v>
      </c>
      <c r="Y1270">
        <v>26</v>
      </c>
      <c r="Z1270">
        <v>0</v>
      </c>
      <c r="AA1270">
        <v>1</v>
      </c>
      <c r="AB1270">
        <v>10</v>
      </c>
      <c r="AC1270">
        <v>6.25E-2</v>
      </c>
      <c r="AD1270">
        <v>0</v>
      </c>
      <c r="AE1270">
        <v>0</v>
      </c>
      <c r="AF1270">
        <v>2</v>
      </c>
      <c r="AG1270">
        <v>4</v>
      </c>
      <c r="AH1270" t="s">
        <v>23</v>
      </c>
    </row>
    <row r="1271" spans="1:34" x14ac:dyDescent="0.2">
      <c r="A1271">
        <v>1982</v>
      </c>
      <c r="B1271" t="s">
        <v>23</v>
      </c>
      <c r="C1271" t="s">
        <v>214</v>
      </c>
      <c r="D1271">
        <v>4</v>
      </c>
      <c r="E1271">
        <v>5</v>
      </c>
      <c r="R1271">
        <v>1</v>
      </c>
      <c r="W1271">
        <v>1</v>
      </c>
      <c r="X1271">
        <v>0.36929460580912865</v>
      </c>
      <c r="Y1271">
        <v>26</v>
      </c>
      <c r="Z1271">
        <v>0</v>
      </c>
      <c r="AA1271">
        <v>1</v>
      </c>
      <c r="AB1271">
        <v>10</v>
      </c>
      <c r="AC1271">
        <v>5.8823529411764705E-2</v>
      </c>
      <c r="AD1271">
        <v>0</v>
      </c>
      <c r="AE1271">
        <v>0</v>
      </c>
      <c r="AF1271">
        <v>2</v>
      </c>
      <c r="AG1271">
        <v>5</v>
      </c>
      <c r="AH1271" t="s">
        <v>23</v>
      </c>
    </row>
    <row r="1272" spans="1:34" x14ac:dyDescent="0.2">
      <c r="A1272">
        <v>1983</v>
      </c>
      <c r="B1272" t="s">
        <v>23</v>
      </c>
      <c r="C1272" t="s">
        <v>214</v>
      </c>
      <c r="D1272">
        <v>3</v>
      </c>
      <c r="E1272">
        <v>12</v>
      </c>
      <c r="F1272">
        <v>1</v>
      </c>
      <c r="R1272">
        <v>1</v>
      </c>
      <c r="W1272">
        <v>1</v>
      </c>
      <c r="X1272">
        <v>0.35992217898832685</v>
      </c>
      <c r="Y1272">
        <v>26</v>
      </c>
      <c r="Z1272">
        <v>0</v>
      </c>
      <c r="AA1272">
        <v>1</v>
      </c>
      <c r="AB1272">
        <v>10</v>
      </c>
      <c r="AC1272">
        <v>5.5555555555555552E-2</v>
      </c>
      <c r="AD1272">
        <v>0</v>
      </c>
      <c r="AE1272">
        <v>0</v>
      </c>
      <c r="AF1272">
        <v>2</v>
      </c>
      <c r="AG1272">
        <v>6</v>
      </c>
      <c r="AH1272" t="s">
        <v>23</v>
      </c>
    </row>
    <row r="1273" spans="1:34" x14ac:dyDescent="0.2">
      <c r="A1273">
        <v>1984</v>
      </c>
      <c r="B1273" t="s">
        <v>23</v>
      </c>
      <c r="C1273" t="s">
        <v>214</v>
      </c>
      <c r="D1273">
        <v>9</v>
      </c>
      <c r="E1273">
        <v>7</v>
      </c>
      <c r="G1273">
        <v>1</v>
      </c>
      <c r="I1273">
        <v>1</v>
      </c>
      <c r="J1273">
        <v>1</v>
      </c>
      <c r="K1273">
        <v>1</v>
      </c>
      <c r="O1273">
        <v>2</v>
      </c>
      <c r="W1273">
        <v>3</v>
      </c>
      <c r="X1273">
        <v>0.37179487179487181</v>
      </c>
      <c r="Y1273">
        <v>26</v>
      </c>
      <c r="Z1273">
        <v>0</v>
      </c>
      <c r="AA1273">
        <v>1</v>
      </c>
      <c r="AB1273">
        <v>10</v>
      </c>
      <c r="AC1273">
        <v>0.10526315789473684</v>
      </c>
      <c r="AD1273">
        <v>0</v>
      </c>
      <c r="AE1273">
        <v>0</v>
      </c>
      <c r="AF1273">
        <v>2</v>
      </c>
      <c r="AG1273">
        <v>9</v>
      </c>
      <c r="AH1273" t="s">
        <v>23</v>
      </c>
    </row>
    <row r="1274" spans="1:34" x14ac:dyDescent="0.2">
      <c r="A1274">
        <v>1985</v>
      </c>
      <c r="B1274" t="s">
        <v>23</v>
      </c>
      <c r="C1274" t="s">
        <v>214</v>
      </c>
      <c r="D1274">
        <v>10</v>
      </c>
      <c r="E1274">
        <v>6</v>
      </c>
      <c r="G1274">
        <v>1</v>
      </c>
      <c r="I1274">
        <v>1</v>
      </c>
      <c r="J1274">
        <v>1</v>
      </c>
      <c r="K1274">
        <v>1</v>
      </c>
      <c r="O1274">
        <v>2</v>
      </c>
      <c r="W1274">
        <v>3</v>
      </c>
      <c r="X1274">
        <v>0.38581314878892736</v>
      </c>
      <c r="Y1274">
        <v>25</v>
      </c>
      <c r="Z1274">
        <v>0</v>
      </c>
      <c r="AA1274">
        <v>1</v>
      </c>
      <c r="AB1274">
        <v>10</v>
      </c>
      <c r="AC1274">
        <v>0.15</v>
      </c>
      <c r="AD1274">
        <v>0</v>
      </c>
      <c r="AE1274">
        <v>0</v>
      </c>
      <c r="AF1274">
        <v>2</v>
      </c>
      <c r="AG1274">
        <v>12</v>
      </c>
      <c r="AH1274" t="s">
        <v>23</v>
      </c>
    </row>
    <row r="1275" spans="1:34" x14ac:dyDescent="0.2">
      <c r="A1275">
        <v>1986</v>
      </c>
      <c r="B1275" t="s">
        <v>23</v>
      </c>
      <c r="C1275" t="s">
        <v>214</v>
      </c>
      <c r="D1275">
        <v>14</v>
      </c>
      <c r="E1275">
        <v>2</v>
      </c>
      <c r="G1275">
        <v>1</v>
      </c>
      <c r="H1275">
        <v>1</v>
      </c>
      <c r="I1275">
        <v>3</v>
      </c>
      <c r="J1275">
        <v>0</v>
      </c>
      <c r="K1275">
        <v>1</v>
      </c>
      <c r="L1275">
        <v>1</v>
      </c>
      <c r="M1275">
        <v>1</v>
      </c>
      <c r="N1275">
        <v>1</v>
      </c>
      <c r="O1275">
        <v>4</v>
      </c>
      <c r="P1275">
        <v>1</v>
      </c>
      <c r="R1275">
        <v>1</v>
      </c>
      <c r="U1275">
        <v>1</v>
      </c>
      <c r="W1275">
        <v>44</v>
      </c>
      <c r="X1275">
        <v>0.41147540983606556</v>
      </c>
      <c r="Y1275">
        <v>23</v>
      </c>
      <c r="Z1275">
        <v>0</v>
      </c>
      <c r="AA1275">
        <v>1.5</v>
      </c>
      <c r="AB1275">
        <v>15</v>
      </c>
      <c r="AC1275">
        <v>0.19047619047619047</v>
      </c>
      <c r="AD1275">
        <v>0</v>
      </c>
      <c r="AE1275">
        <v>0</v>
      </c>
      <c r="AF1275">
        <v>2</v>
      </c>
      <c r="AG1275">
        <v>56</v>
      </c>
      <c r="AH1275" t="s">
        <v>23</v>
      </c>
    </row>
    <row r="1276" spans="1:34" x14ac:dyDescent="0.2">
      <c r="A1276">
        <v>1987</v>
      </c>
      <c r="B1276" t="s">
        <v>23</v>
      </c>
      <c r="C1276" t="s">
        <v>214</v>
      </c>
      <c r="D1276">
        <v>6</v>
      </c>
      <c r="E1276">
        <v>9</v>
      </c>
      <c r="W1276">
        <v>0</v>
      </c>
      <c r="X1276">
        <v>0.41093750000000001</v>
      </c>
      <c r="Y1276">
        <v>23</v>
      </c>
      <c r="Z1276">
        <v>0</v>
      </c>
      <c r="AA1276">
        <v>1.5</v>
      </c>
      <c r="AB1276">
        <v>15</v>
      </c>
      <c r="AC1276">
        <v>0.18181818181818182</v>
      </c>
      <c r="AD1276">
        <v>0</v>
      </c>
      <c r="AE1276">
        <v>0</v>
      </c>
      <c r="AF1276">
        <v>2</v>
      </c>
      <c r="AG1276">
        <v>56</v>
      </c>
      <c r="AH1276" t="s">
        <v>23</v>
      </c>
    </row>
    <row r="1277" spans="1:34" x14ac:dyDescent="0.2">
      <c r="A1277">
        <v>1988</v>
      </c>
      <c r="B1277" t="s">
        <v>23</v>
      </c>
      <c r="C1277" t="s">
        <v>214</v>
      </c>
      <c r="D1277">
        <v>10</v>
      </c>
      <c r="E1277">
        <v>6</v>
      </c>
      <c r="W1277">
        <v>0</v>
      </c>
      <c r="X1277">
        <v>0.42113095238095238</v>
      </c>
      <c r="Y1277">
        <v>23</v>
      </c>
      <c r="Z1277">
        <v>0</v>
      </c>
      <c r="AA1277">
        <v>1.5</v>
      </c>
      <c r="AB1277">
        <v>15</v>
      </c>
      <c r="AC1277">
        <v>0.17391304347826086</v>
      </c>
      <c r="AD1277">
        <v>0</v>
      </c>
      <c r="AE1277">
        <v>0</v>
      </c>
      <c r="AF1277">
        <v>2</v>
      </c>
      <c r="AG1277">
        <v>56</v>
      </c>
      <c r="AH1277" t="s">
        <v>23</v>
      </c>
    </row>
    <row r="1278" spans="1:34" x14ac:dyDescent="0.2">
      <c r="A1278">
        <v>1989</v>
      </c>
      <c r="B1278" t="s">
        <v>23</v>
      </c>
      <c r="C1278" t="s">
        <v>214</v>
      </c>
      <c r="D1278">
        <v>12</v>
      </c>
      <c r="E1278">
        <v>4</v>
      </c>
      <c r="G1278">
        <v>1</v>
      </c>
      <c r="H1278">
        <v>1</v>
      </c>
      <c r="I1278">
        <v>0</v>
      </c>
      <c r="J1278">
        <v>1</v>
      </c>
      <c r="K1278">
        <v>1</v>
      </c>
      <c r="O1278">
        <v>2</v>
      </c>
      <c r="V1278">
        <v>1</v>
      </c>
      <c r="W1278">
        <v>4</v>
      </c>
      <c r="X1278">
        <v>0.43607954545454547</v>
      </c>
      <c r="Y1278">
        <v>23</v>
      </c>
      <c r="Z1278">
        <v>0</v>
      </c>
      <c r="AA1278">
        <v>1.2</v>
      </c>
      <c r="AB1278">
        <v>10</v>
      </c>
      <c r="AC1278">
        <v>0.20833333333333334</v>
      </c>
      <c r="AD1278">
        <v>1</v>
      </c>
      <c r="AE1278">
        <v>0</v>
      </c>
      <c r="AF1278">
        <v>1.7142857142857142</v>
      </c>
      <c r="AG1278">
        <v>60</v>
      </c>
      <c r="AH1278" t="s">
        <v>23</v>
      </c>
    </row>
    <row r="1279" spans="1:34" x14ac:dyDescent="0.2">
      <c r="A1279">
        <v>1990</v>
      </c>
      <c r="B1279" t="s">
        <v>23</v>
      </c>
      <c r="C1279" t="s">
        <v>214</v>
      </c>
      <c r="D1279">
        <v>13</v>
      </c>
      <c r="E1279">
        <v>3</v>
      </c>
      <c r="G1279">
        <v>1</v>
      </c>
      <c r="H1279">
        <v>1</v>
      </c>
      <c r="I1279">
        <v>3</v>
      </c>
      <c r="J1279">
        <v>0</v>
      </c>
      <c r="K1279">
        <v>1</v>
      </c>
      <c r="L1279">
        <v>1</v>
      </c>
      <c r="M1279">
        <v>1</v>
      </c>
      <c r="N1279">
        <v>1</v>
      </c>
      <c r="O1279">
        <v>4</v>
      </c>
      <c r="W1279">
        <v>40</v>
      </c>
      <c r="X1279">
        <v>0.45244565217391303</v>
      </c>
      <c r="Y1279">
        <v>21</v>
      </c>
      <c r="Z1279">
        <v>0</v>
      </c>
      <c r="AA1279">
        <v>1.5</v>
      </c>
      <c r="AB1279">
        <v>15</v>
      </c>
      <c r="AC1279">
        <v>0.24</v>
      </c>
      <c r="AD1279">
        <v>1</v>
      </c>
      <c r="AE1279">
        <v>0</v>
      </c>
      <c r="AF1279">
        <v>1.7777777777777777</v>
      </c>
      <c r="AG1279">
        <v>100</v>
      </c>
      <c r="AH1279" t="s">
        <v>23</v>
      </c>
    </row>
    <row r="1280" spans="1:34" x14ac:dyDescent="0.2">
      <c r="A1280">
        <v>1991</v>
      </c>
      <c r="B1280" t="s">
        <v>23</v>
      </c>
      <c r="C1280" t="s">
        <v>214</v>
      </c>
      <c r="D1280">
        <v>8</v>
      </c>
      <c r="E1280">
        <v>8</v>
      </c>
      <c r="W1280">
        <v>0</v>
      </c>
      <c r="X1280">
        <v>0.45442708333333331</v>
      </c>
      <c r="Y1280">
        <v>19</v>
      </c>
      <c r="Z1280">
        <v>0</v>
      </c>
      <c r="AA1280">
        <v>1.5</v>
      </c>
      <c r="AB1280">
        <v>15</v>
      </c>
      <c r="AC1280">
        <v>0.23076923076923078</v>
      </c>
      <c r="AD1280">
        <v>1</v>
      </c>
      <c r="AE1280">
        <v>0</v>
      </c>
      <c r="AF1280">
        <v>1.7777777777777777</v>
      </c>
      <c r="AG1280">
        <v>100</v>
      </c>
      <c r="AH1280" t="s">
        <v>23</v>
      </c>
    </row>
    <row r="1281" spans="1:34" x14ac:dyDescent="0.2">
      <c r="A1281">
        <v>1992</v>
      </c>
      <c r="B1281" t="s">
        <v>23</v>
      </c>
      <c r="C1281" t="s">
        <v>214</v>
      </c>
      <c r="D1281">
        <v>6</v>
      </c>
      <c r="E1281">
        <v>10</v>
      </c>
      <c r="W1281">
        <v>0</v>
      </c>
      <c r="X1281">
        <v>0.45124999999999998</v>
      </c>
      <c r="Y1281">
        <v>20</v>
      </c>
      <c r="Z1281">
        <v>0</v>
      </c>
      <c r="AA1281">
        <v>1.5</v>
      </c>
      <c r="AB1281">
        <v>15</v>
      </c>
      <c r="AC1281">
        <v>0.22222222222222221</v>
      </c>
      <c r="AD1281">
        <v>1</v>
      </c>
      <c r="AE1281">
        <v>0</v>
      </c>
      <c r="AF1281">
        <v>1.7777777777777777</v>
      </c>
      <c r="AG1281">
        <v>100</v>
      </c>
      <c r="AH1281" t="s">
        <v>23</v>
      </c>
    </row>
    <row r="1282" spans="1:34" x14ac:dyDescent="0.2">
      <c r="A1282">
        <v>1993</v>
      </c>
      <c r="B1282" t="s">
        <v>23</v>
      </c>
      <c r="C1282" t="s">
        <v>214</v>
      </c>
      <c r="D1282">
        <v>11</v>
      </c>
      <c r="E1282">
        <v>5</v>
      </c>
      <c r="G1282">
        <v>1</v>
      </c>
      <c r="I1282">
        <v>1</v>
      </c>
      <c r="J1282">
        <v>1</v>
      </c>
      <c r="K1282">
        <v>1</v>
      </c>
      <c r="O1282">
        <v>2</v>
      </c>
      <c r="U1282">
        <v>1</v>
      </c>
      <c r="W1282">
        <v>3</v>
      </c>
      <c r="X1282">
        <v>0.46033653846153844</v>
      </c>
      <c r="Y1282">
        <v>17</v>
      </c>
      <c r="Z1282">
        <v>0</v>
      </c>
      <c r="AA1282">
        <v>1.4285714285714286</v>
      </c>
      <c r="AB1282">
        <v>12</v>
      </c>
      <c r="AC1282">
        <v>0.25</v>
      </c>
      <c r="AD1282">
        <v>3</v>
      </c>
      <c r="AE1282">
        <v>0</v>
      </c>
      <c r="AF1282">
        <v>1.8</v>
      </c>
      <c r="AG1282">
        <v>103</v>
      </c>
      <c r="AH1282" t="s">
        <v>23</v>
      </c>
    </row>
    <row r="1283" spans="1:34" x14ac:dyDescent="0.2">
      <c r="A1283">
        <v>1994</v>
      </c>
      <c r="B1283" t="s">
        <v>23</v>
      </c>
      <c r="C1283" t="s">
        <v>214</v>
      </c>
      <c r="D1283">
        <v>9</v>
      </c>
      <c r="E1283">
        <v>7</v>
      </c>
      <c r="W1283">
        <v>0</v>
      </c>
      <c r="X1283">
        <v>0.46412037037037035</v>
      </c>
      <c r="Y1283">
        <v>15</v>
      </c>
      <c r="Z1283">
        <v>0</v>
      </c>
      <c r="AA1283">
        <v>1.4285714285714286</v>
      </c>
      <c r="AB1283">
        <v>12</v>
      </c>
      <c r="AC1283">
        <v>0.2413793103448276</v>
      </c>
      <c r="AD1283">
        <v>1</v>
      </c>
      <c r="AE1283">
        <v>0</v>
      </c>
      <c r="AF1283">
        <v>1.8</v>
      </c>
      <c r="AG1283">
        <v>103</v>
      </c>
      <c r="AH1283" t="s">
        <v>23</v>
      </c>
    </row>
    <row r="1284" spans="1:34" x14ac:dyDescent="0.2">
      <c r="A1284">
        <v>1995</v>
      </c>
      <c r="B1284" t="s">
        <v>23</v>
      </c>
      <c r="C1284" t="s">
        <v>214</v>
      </c>
      <c r="D1284">
        <v>5</v>
      </c>
      <c r="E1284">
        <v>11</v>
      </c>
      <c r="W1284">
        <v>0</v>
      </c>
      <c r="X1284">
        <v>0.45870535714285715</v>
      </c>
      <c r="Y1284">
        <v>19</v>
      </c>
      <c r="Z1284">
        <v>0</v>
      </c>
      <c r="AA1284">
        <v>1.4285714285714286</v>
      </c>
      <c r="AB1284">
        <v>12</v>
      </c>
      <c r="AC1284">
        <v>0.23333333333333334</v>
      </c>
      <c r="AD1284">
        <v>1</v>
      </c>
      <c r="AE1284">
        <v>0</v>
      </c>
      <c r="AF1284">
        <v>1.8</v>
      </c>
      <c r="AG1284">
        <v>103</v>
      </c>
      <c r="AH1284" t="s">
        <v>23</v>
      </c>
    </row>
    <row r="1285" spans="1:34" x14ac:dyDescent="0.2">
      <c r="A1285">
        <v>1996</v>
      </c>
      <c r="B1285" t="s">
        <v>23</v>
      </c>
      <c r="C1285" t="s">
        <v>214</v>
      </c>
      <c r="D1285">
        <v>6</v>
      </c>
      <c r="E1285">
        <v>10</v>
      </c>
      <c r="W1285">
        <v>0</v>
      </c>
      <c r="X1285">
        <v>0.45581896551724138</v>
      </c>
      <c r="Y1285">
        <v>21</v>
      </c>
      <c r="Z1285">
        <v>0</v>
      </c>
      <c r="AA1285">
        <v>1.4285714285714286</v>
      </c>
      <c r="AB1285">
        <v>12</v>
      </c>
      <c r="AC1285">
        <v>0.22580645161290322</v>
      </c>
      <c r="AD1285">
        <v>1</v>
      </c>
      <c r="AE1285">
        <v>0</v>
      </c>
      <c r="AF1285">
        <v>1.8</v>
      </c>
      <c r="AG1285">
        <v>103</v>
      </c>
      <c r="AH1285" t="s">
        <v>23</v>
      </c>
    </row>
    <row r="1286" spans="1:34" x14ac:dyDescent="0.2">
      <c r="A1286">
        <v>1997</v>
      </c>
      <c r="B1286" t="s">
        <v>23</v>
      </c>
      <c r="C1286" t="s">
        <v>214</v>
      </c>
      <c r="D1286">
        <v>10</v>
      </c>
      <c r="E1286">
        <v>5</v>
      </c>
      <c r="F1286">
        <v>1</v>
      </c>
      <c r="G1286">
        <v>1</v>
      </c>
      <c r="H1286">
        <v>1</v>
      </c>
      <c r="I1286">
        <v>0</v>
      </c>
      <c r="J1286">
        <v>1</v>
      </c>
      <c r="O1286">
        <v>1</v>
      </c>
      <c r="U1286">
        <v>1</v>
      </c>
      <c r="W1286">
        <v>2</v>
      </c>
      <c r="X1286">
        <v>0.46250000000000002</v>
      </c>
      <c r="Y1286">
        <v>18</v>
      </c>
      <c r="Z1286">
        <v>0</v>
      </c>
      <c r="AA1286">
        <v>1.25</v>
      </c>
      <c r="AB1286">
        <v>12</v>
      </c>
      <c r="AC1286">
        <v>0.25</v>
      </c>
      <c r="AD1286">
        <v>3</v>
      </c>
      <c r="AE1286">
        <v>0</v>
      </c>
      <c r="AF1286">
        <v>1.5833333333333333</v>
      </c>
      <c r="AG1286">
        <v>105</v>
      </c>
      <c r="AH1286" t="s">
        <v>23</v>
      </c>
    </row>
    <row r="1287" spans="1:34" x14ac:dyDescent="0.2">
      <c r="A1287">
        <v>1998</v>
      </c>
      <c r="B1287" t="s">
        <v>23</v>
      </c>
      <c r="C1287" t="s">
        <v>214</v>
      </c>
      <c r="D1287">
        <v>8</v>
      </c>
      <c r="E1287">
        <v>8</v>
      </c>
      <c r="W1287">
        <v>0</v>
      </c>
      <c r="X1287">
        <v>0.46370967741935482</v>
      </c>
      <c r="Y1287">
        <v>18</v>
      </c>
      <c r="Z1287">
        <v>0</v>
      </c>
      <c r="AA1287">
        <v>1.25</v>
      </c>
      <c r="AB1287">
        <v>12</v>
      </c>
      <c r="AC1287">
        <v>0.24242424242424243</v>
      </c>
      <c r="AD1287">
        <v>1</v>
      </c>
      <c r="AE1287">
        <v>0</v>
      </c>
      <c r="AF1287">
        <v>1.5833333333333333</v>
      </c>
      <c r="AG1287">
        <v>105</v>
      </c>
      <c r="AH1287" t="s">
        <v>23</v>
      </c>
    </row>
    <row r="1288" spans="1:34" x14ac:dyDescent="0.2">
      <c r="A1288">
        <v>1999</v>
      </c>
      <c r="B1288" t="s">
        <v>23</v>
      </c>
      <c r="C1288" t="s">
        <v>214</v>
      </c>
      <c r="D1288">
        <v>7</v>
      </c>
      <c r="E1288">
        <v>9</v>
      </c>
      <c r="W1288">
        <v>0</v>
      </c>
      <c r="X1288">
        <v>0.462890625</v>
      </c>
      <c r="Y1288">
        <v>21</v>
      </c>
      <c r="Z1288">
        <v>0</v>
      </c>
      <c r="AA1288">
        <v>1.25</v>
      </c>
      <c r="AB1288">
        <v>12</v>
      </c>
      <c r="AC1288">
        <v>0.23529411764705882</v>
      </c>
      <c r="AD1288">
        <v>1</v>
      </c>
      <c r="AE1288">
        <v>0</v>
      </c>
      <c r="AF1288">
        <v>1.5833333333333333</v>
      </c>
      <c r="AG1288">
        <v>105</v>
      </c>
      <c r="AH1288" t="s">
        <v>23</v>
      </c>
    </row>
    <row r="1289" spans="1:34" x14ac:dyDescent="0.2">
      <c r="A1289">
        <v>2000</v>
      </c>
      <c r="B1289" t="s">
        <v>23</v>
      </c>
      <c r="C1289" t="s">
        <v>214</v>
      </c>
      <c r="D1289">
        <v>12</v>
      </c>
      <c r="E1289">
        <v>4</v>
      </c>
      <c r="G1289">
        <v>1</v>
      </c>
      <c r="H1289">
        <v>1</v>
      </c>
      <c r="I1289">
        <v>2</v>
      </c>
      <c r="J1289">
        <v>1</v>
      </c>
      <c r="K1289">
        <v>1</v>
      </c>
      <c r="L1289">
        <v>1</v>
      </c>
      <c r="M1289">
        <v>1</v>
      </c>
      <c r="O1289">
        <v>4</v>
      </c>
      <c r="W1289">
        <v>17</v>
      </c>
      <c r="X1289">
        <v>0.47159090909090912</v>
      </c>
      <c r="Y1289">
        <v>17</v>
      </c>
      <c r="Z1289">
        <v>0</v>
      </c>
      <c r="AA1289">
        <v>1.3333333333333333</v>
      </c>
      <c r="AB1289">
        <v>12</v>
      </c>
      <c r="AC1289">
        <v>0.25714285714285712</v>
      </c>
      <c r="AD1289">
        <v>3</v>
      </c>
      <c r="AE1289">
        <v>0</v>
      </c>
      <c r="AF1289">
        <v>1.6428571428571428</v>
      </c>
      <c r="AG1289">
        <v>122</v>
      </c>
      <c r="AH1289" t="s">
        <v>23</v>
      </c>
    </row>
    <row r="1290" spans="1:34" x14ac:dyDescent="0.2">
      <c r="A1290">
        <v>2001</v>
      </c>
      <c r="B1290" t="s">
        <v>23</v>
      </c>
      <c r="C1290" t="s">
        <v>214</v>
      </c>
      <c r="D1290">
        <v>7</v>
      </c>
      <c r="E1290">
        <v>9</v>
      </c>
      <c r="R1290">
        <v>1</v>
      </c>
      <c r="W1290">
        <v>1</v>
      </c>
      <c r="X1290">
        <v>0.47058823529411764</v>
      </c>
      <c r="Y1290">
        <v>18</v>
      </c>
      <c r="Z1290">
        <v>0</v>
      </c>
      <c r="AA1290">
        <v>1.3333333333333333</v>
      </c>
      <c r="AB1290">
        <v>12</v>
      </c>
      <c r="AC1290">
        <v>0.25</v>
      </c>
      <c r="AD1290">
        <v>3</v>
      </c>
      <c r="AE1290">
        <v>0</v>
      </c>
      <c r="AF1290">
        <v>1.6428571428571428</v>
      </c>
      <c r="AG1290">
        <v>123</v>
      </c>
      <c r="AH1290" t="s">
        <v>23</v>
      </c>
    </row>
    <row r="1291" spans="1:34" x14ac:dyDescent="0.2">
      <c r="A1291">
        <v>2002</v>
      </c>
      <c r="B1291" t="s">
        <v>23</v>
      </c>
      <c r="C1291" t="s">
        <v>214</v>
      </c>
      <c r="D1291">
        <v>10</v>
      </c>
      <c r="E1291">
        <v>6</v>
      </c>
      <c r="G1291">
        <v>1</v>
      </c>
      <c r="I1291">
        <v>0</v>
      </c>
      <c r="J1291">
        <v>1</v>
      </c>
      <c r="O1291">
        <v>1</v>
      </c>
      <c r="W1291">
        <v>1</v>
      </c>
      <c r="X1291">
        <v>0.47499999999999998</v>
      </c>
      <c r="Y1291">
        <v>18</v>
      </c>
      <c r="Z1291">
        <v>0</v>
      </c>
      <c r="AA1291">
        <v>1.2</v>
      </c>
      <c r="AB1291">
        <v>10</v>
      </c>
      <c r="AC1291">
        <v>0.27027027027027029</v>
      </c>
      <c r="AD1291">
        <v>3</v>
      </c>
      <c r="AE1291">
        <v>0</v>
      </c>
      <c r="AF1291">
        <v>1.6</v>
      </c>
      <c r="AG1291">
        <v>124</v>
      </c>
      <c r="AH1291" t="s">
        <v>23</v>
      </c>
    </row>
    <row r="1292" spans="1:34" x14ac:dyDescent="0.2">
      <c r="A1292">
        <v>2003</v>
      </c>
      <c r="B1292" t="s">
        <v>23</v>
      </c>
      <c r="C1292" t="s">
        <v>214</v>
      </c>
      <c r="D1292">
        <v>4</v>
      </c>
      <c r="E1292">
        <v>12</v>
      </c>
      <c r="W1292">
        <v>0</v>
      </c>
      <c r="X1292">
        <v>0.46875</v>
      </c>
      <c r="Y1292">
        <v>21</v>
      </c>
      <c r="Z1292">
        <v>0</v>
      </c>
      <c r="AA1292">
        <v>1.2</v>
      </c>
      <c r="AB1292">
        <v>10</v>
      </c>
      <c r="AC1292">
        <v>0.26315789473684209</v>
      </c>
      <c r="AD1292">
        <v>3</v>
      </c>
      <c r="AE1292">
        <v>0</v>
      </c>
      <c r="AF1292">
        <v>1.6</v>
      </c>
      <c r="AG1292">
        <v>124</v>
      </c>
      <c r="AH1292" t="s">
        <v>23</v>
      </c>
    </row>
    <row r="1293" spans="1:34" x14ac:dyDescent="0.2">
      <c r="A1293">
        <v>2004</v>
      </c>
      <c r="B1293" t="s">
        <v>23</v>
      </c>
      <c r="C1293" t="s">
        <v>214</v>
      </c>
      <c r="D1293">
        <v>6</v>
      </c>
      <c r="E1293">
        <v>10</v>
      </c>
      <c r="W1293">
        <v>0</v>
      </c>
      <c r="X1293">
        <v>0.46621621621621623</v>
      </c>
      <c r="Y1293">
        <v>22</v>
      </c>
      <c r="Z1293">
        <v>0</v>
      </c>
      <c r="AA1293">
        <v>1.2</v>
      </c>
      <c r="AB1293">
        <v>10</v>
      </c>
      <c r="AC1293">
        <v>0.25641025641025639</v>
      </c>
      <c r="AD1293">
        <v>3</v>
      </c>
      <c r="AE1293">
        <v>0</v>
      </c>
      <c r="AF1293">
        <v>1.6</v>
      </c>
      <c r="AG1293">
        <v>124</v>
      </c>
      <c r="AH1293" t="s">
        <v>23</v>
      </c>
    </row>
    <row r="1294" spans="1:34" x14ac:dyDescent="0.2">
      <c r="A1294">
        <v>2005</v>
      </c>
      <c r="B1294" t="s">
        <v>23</v>
      </c>
      <c r="C1294" t="s">
        <v>214</v>
      </c>
      <c r="D1294">
        <v>11</v>
      </c>
      <c r="E1294">
        <v>5</v>
      </c>
      <c r="G1294">
        <v>1</v>
      </c>
      <c r="H1294">
        <v>1</v>
      </c>
      <c r="I1294">
        <v>0</v>
      </c>
      <c r="J1294">
        <v>1</v>
      </c>
      <c r="O1294">
        <v>1</v>
      </c>
      <c r="W1294">
        <v>2</v>
      </c>
      <c r="X1294">
        <v>0.47203947368421051</v>
      </c>
      <c r="Y1294">
        <v>21</v>
      </c>
      <c r="Z1294">
        <v>0</v>
      </c>
      <c r="AA1294">
        <v>1.0909090909090908</v>
      </c>
      <c r="AB1294">
        <v>10</v>
      </c>
      <c r="AC1294">
        <v>0.27500000000000002</v>
      </c>
      <c r="AD1294">
        <v>3</v>
      </c>
      <c r="AE1294">
        <v>0</v>
      </c>
      <c r="AF1294">
        <v>1.4705882352941178</v>
      </c>
      <c r="AG1294">
        <v>126</v>
      </c>
      <c r="AH1294" t="s">
        <v>23</v>
      </c>
    </row>
    <row r="1295" spans="1:34" x14ac:dyDescent="0.2">
      <c r="A1295">
        <v>2006</v>
      </c>
      <c r="B1295" t="s">
        <v>23</v>
      </c>
      <c r="C1295" t="s">
        <v>214</v>
      </c>
      <c r="D1295">
        <v>8</v>
      </c>
      <c r="E1295">
        <v>8</v>
      </c>
      <c r="G1295">
        <v>1</v>
      </c>
      <c r="I1295">
        <v>0</v>
      </c>
      <c r="J1295">
        <v>1</v>
      </c>
      <c r="O1295">
        <v>1</v>
      </c>
      <c r="W1295">
        <v>1</v>
      </c>
      <c r="X1295">
        <v>0.47275641025641024</v>
      </c>
      <c r="Y1295">
        <v>21</v>
      </c>
      <c r="Z1295">
        <v>0</v>
      </c>
      <c r="AA1295">
        <v>1</v>
      </c>
      <c r="AB1295">
        <v>10</v>
      </c>
      <c r="AC1295">
        <v>0.29268292682926828</v>
      </c>
      <c r="AD1295">
        <v>3</v>
      </c>
      <c r="AE1295">
        <v>0</v>
      </c>
      <c r="AF1295">
        <v>1.4444444444444444</v>
      </c>
      <c r="AG1295">
        <v>127</v>
      </c>
      <c r="AH1295" t="s">
        <v>23</v>
      </c>
    </row>
    <row r="1296" spans="1:34" x14ac:dyDescent="0.2">
      <c r="A1296">
        <v>2007</v>
      </c>
      <c r="B1296" t="s">
        <v>23</v>
      </c>
      <c r="C1296" t="s">
        <v>214</v>
      </c>
      <c r="D1296">
        <v>10</v>
      </c>
      <c r="E1296">
        <v>6</v>
      </c>
      <c r="G1296">
        <v>1</v>
      </c>
      <c r="I1296">
        <v>4</v>
      </c>
      <c r="J1296">
        <v>0</v>
      </c>
      <c r="K1296">
        <v>1</v>
      </c>
      <c r="L1296">
        <v>1</v>
      </c>
      <c r="M1296">
        <v>1</v>
      </c>
      <c r="N1296">
        <v>1</v>
      </c>
      <c r="O1296">
        <v>4</v>
      </c>
      <c r="W1296">
        <v>39</v>
      </c>
      <c r="X1296">
        <v>0.4765625</v>
      </c>
      <c r="Y1296">
        <v>21</v>
      </c>
      <c r="Z1296">
        <v>0</v>
      </c>
      <c r="AA1296">
        <v>1.2307692307692308</v>
      </c>
      <c r="AB1296">
        <v>10</v>
      </c>
      <c r="AC1296">
        <v>0.30952380952380953</v>
      </c>
      <c r="AD1296">
        <v>3</v>
      </c>
      <c r="AE1296">
        <v>0</v>
      </c>
      <c r="AF1296">
        <v>1.5789473684210527</v>
      </c>
      <c r="AG1296">
        <v>166</v>
      </c>
      <c r="AH1296" t="s">
        <v>23</v>
      </c>
    </row>
    <row r="1297" spans="1:34" x14ac:dyDescent="0.2">
      <c r="A1297">
        <v>2008</v>
      </c>
      <c r="B1297" t="s">
        <v>23</v>
      </c>
      <c r="C1297" t="s">
        <v>214</v>
      </c>
      <c r="D1297">
        <v>12</v>
      </c>
      <c r="E1297">
        <v>4</v>
      </c>
      <c r="G1297">
        <v>1</v>
      </c>
      <c r="H1297">
        <v>1</v>
      </c>
      <c r="I1297">
        <v>0</v>
      </c>
      <c r="J1297">
        <v>1</v>
      </c>
      <c r="K1297">
        <v>1</v>
      </c>
      <c r="O1297">
        <v>2</v>
      </c>
      <c r="W1297">
        <v>4</v>
      </c>
      <c r="X1297">
        <v>0.48323170731707316</v>
      </c>
      <c r="Y1297">
        <v>20</v>
      </c>
      <c r="Z1297">
        <v>0</v>
      </c>
      <c r="AA1297">
        <v>1.1428571428571428</v>
      </c>
      <c r="AB1297">
        <v>10</v>
      </c>
      <c r="AC1297">
        <v>0.32558139534883723</v>
      </c>
      <c r="AD1297">
        <v>3</v>
      </c>
      <c r="AE1297">
        <v>0</v>
      </c>
      <c r="AF1297">
        <v>1.5238095238095237</v>
      </c>
      <c r="AG1297">
        <v>170</v>
      </c>
      <c r="AH1297" t="s">
        <v>23</v>
      </c>
    </row>
    <row r="1298" spans="1:34" x14ac:dyDescent="0.2">
      <c r="A1298">
        <v>2009</v>
      </c>
      <c r="B1298" t="s">
        <v>23</v>
      </c>
      <c r="C1298" t="s">
        <v>214</v>
      </c>
      <c r="D1298">
        <v>8</v>
      </c>
      <c r="E1298">
        <v>8</v>
      </c>
      <c r="W1298">
        <v>0</v>
      </c>
      <c r="X1298">
        <v>0.48363095238095238</v>
      </c>
      <c r="Y1298">
        <v>19</v>
      </c>
      <c r="Z1298">
        <v>0</v>
      </c>
      <c r="AA1298">
        <v>1.1428571428571428</v>
      </c>
      <c r="AB1298">
        <v>10</v>
      </c>
      <c r="AC1298">
        <v>0.31818181818181818</v>
      </c>
      <c r="AD1298">
        <v>3</v>
      </c>
      <c r="AE1298">
        <v>0</v>
      </c>
      <c r="AF1298">
        <v>1.5238095238095237</v>
      </c>
      <c r="AG1298">
        <v>170</v>
      </c>
      <c r="AH1298" t="s">
        <v>23</v>
      </c>
    </row>
    <row r="1299" spans="1:34" x14ac:dyDescent="0.2">
      <c r="A1299">
        <v>2010</v>
      </c>
      <c r="B1299" t="s">
        <v>23</v>
      </c>
      <c r="C1299" t="s">
        <v>214</v>
      </c>
      <c r="D1299">
        <v>10</v>
      </c>
      <c r="E1299">
        <v>6</v>
      </c>
      <c r="W1299">
        <v>0</v>
      </c>
      <c r="X1299">
        <v>0.48691860465116277</v>
      </c>
      <c r="Y1299">
        <v>18</v>
      </c>
      <c r="Z1299">
        <v>0</v>
      </c>
      <c r="AA1299">
        <v>1.1428571428571428</v>
      </c>
      <c r="AB1299">
        <v>10</v>
      </c>
      <c r="AC1299">
        <v>0.31111111111111112</v>
      </c>
      <c r="AD1299">
        <v>3</v>
      </c>
      <c r="AE1299">
        <v>0</v>
      </c>
      <c r="AF1299">
        <v>1.5238095238095237</v>
      </c>
      <c r="AG1299">
        <v>170</v>
      </c>
      <c r="AH1299" t="s">
        <v>23</v>
      </c>
    </row>
    <row r="1300" spans="1:34" x14ac:dyDescent="0.2">
      <c r="A1300">
        <v>2011</v>
      </c>
      <c r="B1300" t="s">
        <v>23</v>
      </c>
      <c r="C1300" t="s">
        <v>214</v>
      </c>
      <c r="D1300">
        <v>9</v>
      </c>
      <c r="E1300">
        <v>7</v>
      </c>
      <c r="G1300">
        <v>1</v>
      </c>
      <c r="H1300">
        <v>1</v>
      </c>
      <c r="I1300">
        <v>4</v>
      </c>
      <c r="J1300">
        <v>0</v>
      </c>
      <c r="K1300">
        <v>1</v>
      </c>
      <c r="L1300">
        <v>1</v>
      </c>
      <c r="M1300">
        <v>1</v>
      </c>
      <c r="N1300">
        <v>1</v>
      </c>
      <c r="O1300">
        <v>4</v>
      </c>
      <c r="W1300">
        <v>40</v>
      </c>
      <c r="X1300">
        <v>0.48863636363636365</v>
      </c>
      <c r="Y1300">
        <v>18</v>
      </c>
      <c r="Z1300">
        <v>0</v>
      </c>
      <c r="AA1300">
        <v>1.3333333333333333</v>
      </c>
      <c r="AB1300">
        <v>12</v>
      </c>
      <c r="AC1300">
        <v>0.32608695652173914</v>
      </c>
      <c r="AD1300">
        <v>3</v>
      </c>
      <c r="AE1300">
        <v>0</v>
      </c>
      <c r="AF1300">
        <v>1.5652173913043479</v>
      </c>
      <c r="AG1300">
        <v>210</v>
      </c>
      <c r="AH1300" t="s">
        <v>23</v>
      </c>
    </row>
    <row r="1301" spans="1:34" x14ac:dyDescent="0.2">
      <c r="A1301">
        <v>2012</v>
      </c>
      <c r="B1301" t="s">
        <v>23</v>
      </c>
      <c r="C1301" t="s">
        <v>214</v>
      </c>
      <c r="D1301">
        <v>9</v>
      </c>
      <c r="E1301">
        <v>7</v>
      </c>
      <c r="W1301">
        <v>0</v>
      </c>
      <c r="X1301">
        <v>0.49027777777777776</v>
      </c>
      <c r="Y1301">
        <v>17</v>
      </c>
      <c r="Z1301">
        <v>0</v>
      </c>
      <c r="AA1301">
        <v>1.3333333333333333</v>
      </c>
      <c r="AB1301">
        <v>12</v>
      </c>
      <c r="AC1301">
        <v>0.31914893617021278</v>
      </c>
      <c r="AD1301">
        <v>3</v>
      </c>
      <c r="AE1301">
        <v>0</v>
      </c>
      <c r="AF1301">
        <v>1.5652173913043479</v>
      </c>
      <c r="AG1301">
        <v>210</v>
      </c>
      <c r="AH1301" t="s">
        <v>23</v>
      </c>
    </row>
    <row r="1302" spans="1:34" x14ac:dyDescent="0.2">
      <c r="A1302">
        <v>2013</v>
      </c>
      <c r="B1302" t="s">
        <v>23</v>
      </c>
      <c r="C1302" t="s">
        <v>214</v>
      </c>
      <c r="D1302">
        <v>7</v>
      </c>
      <c r="E1302">
        <v>9</v>
      </c>
      <c r="W1302">
        <v>0</v>
      </c>
      <c r="X1302">
        <v>0.4891304347826087</v>
      </c>
      <c r="Y1302">
        <v>18</v>
      </c>
      <c r="Z1302">
        <v>0</v>
      </c>
      <c r="AA1302">
        <v>1.3333333333333333</v>
      </c>
      <c r="AB1302">
        <v>12</v>
      </c>
      <c r="AC1302">
        <v>0.3125</v>
      </c>
      <c r="AD1302">
        <v>3</v>
      </c>
      <c r="AE1302">
        <v>0</v>
      </c>
      <c r="AF1302">
        <v>1.5652173913043479</v>
      </c>
      <c r="AG1302">
        <v>210</v>
      </c>
      <c r="AH1302" t="s">
        <v>23</v>
      </c>
    </row>
    <row r="1303" spans="1:34" x14ac:dyDescent="0.2">
      <c r="A1303">
        <v>2014</v>
      </c>
      <c r="B1303" t="s">
        <v>23</v>
      </c>
      <c r="C1303" t="s">
        <v>214</v>
      </c>
      <c r="D1303">
        <v>6</v>
      </c>
      <c r="E1303">
        <v>10</v>
      </c>
      <c r="S1303">
        <v>1</v>
      </c>
      <c r="W1303">
        <v>0</v>
      </c>
      <c r="X1303">
        <v>0.48670212765957449</v>
      </c>
      <c r="Y1303">
        <v>19</v>
      </c>
      <c r="Z1303">
        <v>0</v>
      </c>
      <c r="AA1303">
        <v>1.3333333333333333</v>
      </c>
      <c r="AB1303">
        <v>12</v>
      </c>
      <c r="AC1303">
        <v>0.30612244897959184</v>
      </c>
      <c r="AD1303">
        <v>3</v>
      </c>
      <c r="AE1303">
        <v>0</v>
      </c>
      <c r="AF1303">
        <v>1.5652173913043479</v>
      </c>
      <c r="AG1303">
        <v>210</v>
      </c>
      <c r="AH1303" t="s">
        <v>23</v>
      </c>
    </row>
    <row r="1304" spans="1:34" x14ac:dyDescent="0.2">
      <c r="A1304">
        <v>2015</v>
      </c>
      <c r="B1304" t="s">
        <v>23</v>
      </c>
      <c r="C1304" t="s">
        <v>214</v>
      </c>
      <c r="D1304">
        <v>6</v>
      </c>
      <c r="E1304">
        <v>10</v>
      </c>
      <c r="W1304">
        <v>0</v>
      </c>
      <c r="X1304">
        <v>0.484375</v>
      </c>
      <c r="Y1304">
        <v>19</v>
      </c>
      <c r="Z1304">
        <v>0</v>
      </c>
      <c r="AA1304">
        <v>1.3333333333333333</v>
      </c>
      <c r="AB1304">
        <v>12</v>
      </c>
      <c r="AC1304">
        <v>0.3</v>
      </c>
      <c r="AD1304">
        <v>3</v>
      </c>
      <c r="AE1304">
        <v>0</v>
      </c>
      <c r="AF1304">
        <v>1.5652173913043479</v>
      </c>
      <c r="AG1304">
        <v>210</v>
      </c>
      <c r="AH1304" t="s">
        <v>23</v>
      </c>
    </row>
    <row r="1305" spans="1:34" x14ac:dyDescent="0.2">
      <c r="A1305">
        <v>2016</v>
      </c>
      <c r="B1305" t="s">
        <v>23</v>
      </c>
      <c r="C1305" t="s">
        <v>214</v>
      </c>
      <c r="D1305">
        <v>11</v>
      </c>
      <c r="E1305">
        <v>5</v>
      </c>
      <c r="G1305">
        <v>1</v>
      </c>
      <c r="I1305">
        <v>0</v>
      </c>
      <c r="J1305">
        <v>1</v>
      </c>
      <c r="O1305">
        <v>1</v>
      </c>
      <c r="W1305">
        <v>1</v>
      </c>
      <c r="X1305">
        <v>0.48852040816326531</v>
      </c>
      <c r="Y1305">
        <v>17</v>
      </c>
      <c r="Z1305">
        <v>0</v>
      </c>
      <c r="AA1305">
        <v>1.25</v>
      </c>
      <c r="AB1305">
        <v>12</v>
      </c>
      <c r="AC1305">
        <v>0.31372549019607843</v>
      </c>
      <c r="AD1305">
        <v>3</v>
      </c>
      <c r="AE1305">
        <v>0</v>
      </c>
      <c r="AF1305">
        <v>1.5416666666666667</v>
      </c>
      <c r="AG1305">
        <v>211</v>
      </c>
      <c r="AH1305" t="s">
        <v>23</v>
      </c>
    </row>
    <row r="1306" spans="1:34" x14ac:dyDescent="0.2">
      <c r="A1306">
        <v>2017</v>
      </c>
      <c r="B1306" t="s">
        <v>23</v>
      </c>
      <c r="C1306" t="s">
        <v>214</v>
      </c>
      <c r="D1306">
        <v>3</v>
      </c>
      <c r="E1306">
        <v>13</v>
      </c>
      <c r="W1306">
        <v>0</v>
      </c>
      <c r="X1306">
        <v>0.48249999999999998</v>
      </c>
      <c r="Y1306">
        <v>18</v>
      </c>
      <c r="Z1306">
        <v>0</v>
      </c>
      <c r="AA1306">
        <v>1.25</v>
      </c>
      <c r="AB1306">
        <v>12</v>
      </c>
      <c r="AC1306">
        <v>0.30769230769230771</v>
      </c>
      <c r="AD1306">
        <v>3</v>
      </c>
      <c r="AE1306">
        <v>0</v>
      </c>
      <c r="AF1306">
        <v>1.5416666666666667</v>
      </c>
      <c r="AG1306">
        <v>211</v>
      </c>
      <c r="AH1306" t="s">
        <v>23</v>
      </c>
    </row>
    <row r="1307" spans="1:34" x14ac:dyDescent="0.2">
      <c r="A1307">
        <v>2018</v>
      </c>
      <c r="B1307" t="s">
        <v>23</v>
      </c>
      <c r="C1307" t="s">
        <v>214</v>
      </c>
      <c r="D1307">
        <v>5</v>
      </c>
      <c r="E1307">
        <v>11</v>
      </c>
      <c r="S1307">
        <v>1</v>
      </c>
      <c r="W1307">
        <v>0</v>
      </c>
      <c r="X1307">
        <v>0.47916666666666669</v>
      </c>
      <c r="Y1307">
        <v>20</v>
      </c>
      <c r="Z1307">
        <v>0</v>
      </c>
      <c r="AA1307">
        <v>1.25</v>
      </c>
      <c r="AB1307">
        <v>12</v>
      </c>
      <c r="AC1307">
        <v>0.30188679245283018</v>
      </c>
      <c r="AD1307">
        <v>3</v>
      </c>
      <c r="AE1307">
        <v>0</v>
      </c>
      <c r="AF1307">
        <v>1.5416666666666667</v>
      </c>
      <c r="AG1307">
        <v>211</v>
      </c>
      <c r="AH1307" t="s">
        <v>23</v>
      </c>
    </row>
    <row r="1308" spans="1:34" x14ac:dyDescent="0.2">
      <c r="A1308">
        <v>2019</v>
      </c>
      <c r="B1308" t="s">
        <v>23</v>
      </c>
      <c r="C1308" t="s">
        <v>214</v>
      </c>
      <c r="D1308">
        <v>4</v>
      </c>
      <c r="E1308">
        <v>12</v>
      </c>
      <c r="W1308">
        <v>0</v>
      </c>
      <c r="X1308">
        <v>0.47475961538461536</v>
      </c>
      <c r="Y1308">
        <v>21</v>
      </c>
      <c r="Z1308">
        <v>0</v>
      </c>
      <c r="AA1308">
        <v>1.25</v>
      </c>
      <c r="AB1308">
        <v>12</v>
      </c>
      <c r="AC1308">
        <v>0.29629629629629628</v>
      </c>
      <c r="AD1308">
        <v>3</v>
      </c>
      <c r="AE1308">
        <v>0</v>
      </c>
      <c r="AF1308">
        <v>1.5416666666666667</v>
      </c>
      <c r="AG1308">
        <v>211</v>
      </c>
      <c r="AH1308" t="s">
        <v>23</v>
      </c>
    </row>
    <row r="1309" spans="1:34" x14ac:dyDescent="0.2">
      <c r="A1309">
        <v>2020</v>
      </c>
      <c r="B1309" t="s">
        <v>23</v>
      </c>
      <c r="C1309" t="s">
        <v>214</v>
      </c>
      <c r="D1309">
        <v>6</v>
      </c>
      <c r="E1309">
        <v>10</v>
      </c>
      <c r="W1309">
        <v>0</v>
      </c>
      <c r="X1309">
        <v>0.47287735849056606</v>
      </c>
      <c r="Y1309">
        <v>20</v>
      </c>
      <c r="Z1309">
        <v>0</v>
      </c>
      <c r="AA1309">
        <v>1.25</v>
      </c>
      <c r="AB1309">
        <v>12</v>
      </c>
      <c r="AC1309">
        <v>0.29090909090909089</v>
      </c>
      <c r="AD1309">
        <v>3</v>
      </c>
      <c r="AE1309">
        <v>0</v>
      </c>
      <c r="AF1309">
        <v>1.5416666666666667</v>
      </c>
      <c r="AG1309">
        <v>211</v>
      </c>
      <c r="AH1309" t="s">
        <v>23</v>
      </c>
    </row>
    <row r="1310" spans="1:34" x14ac:dyDescent="0.2">
      <c r="A1310">
        <v>2021</v>
      </c>
      <c r="B1310" t="s">
        <v>23</v>
      </c>
      <c r="C1310" t="s">
        <v>214</v>
      </c>
      <c r="D1310">
        <v>4</v>
      </c>
      <c r="E1310">
        <v>13</v>
      </c>
      <c r="W1310">
        <v>0</v>
      </c>
      <c r="X1310">
        <v>0.46820809248554912</v>
      </c>
      <c r="Y1310">
        <v>21</v>
      </c>
      <c r="Z1310">
        <v>0</v>
      </c>
      <c r="AA1310">
        <v>1.25</v>
      </c>
      <c r="AB1310">
        <v>12</v>
      </c>
      <c r="AC1310">
        <v>0.2857142857142857</v>
      </c>
      <c r="AD1310">
        <v>3</v>
      </c>
      <c r="AE1310">
        <v>0</v>
      </c>
      <c r="AF1310">
        <v>1.5416666666666667</v>
      </c>
      <c r="AG1310">
        <v>211</v>
      </c>
      <c r="AH1310" t="s">
        <v>23</v>
      </c>
    </row>
    <row r="1311" spans="1:34" x14ac:dyDescent="0.2">
      <c r="A1311">
        <v>2022</v>
      </c>
      <c r="B1311" t="s">
        <v>23</v>
      </c>
      <c r="C1311" t="s">
        <v>214</v>
      </c>
      <c r="D1311">
        <v>9</v>
      </c>
      <c r="E1311">
        <v>7</v>
      </c>
      <c r="F1311">
        <v>1</v>
      </c>
      <c r="G1311">
        <v>1</v>
      </c>
      <c r="I1311">
        <v>1</v>
      </c>
      <c r="J1311">
        <v>1</v>
      </c>
      <c r="K1311">
        <v>1</v>
      </c>
      <c r="O1311">
        <v>2</v>
      </c>
      <c r="U1311">
        <v>1</v>
      </c>
      <c r="W1311">
        <v>3</v>
      </c>
      <c r="X1311">
        <v>0.4699546485260771</v>
      </c>
      <c r="Y1311">
        <v>21</v>
      </c>
      <c r="Z1311">
        <v>0</v>
      </c>
      <c r="AA1311">
        <v>1.2352941176470589</v>
      </c>
      <c r="AB1311">
        <v>10</v>
      </c>
      <c r="AC1311">
        <v>0.2982456140350877</v>
      </c>
      <c r="AD1311">
        <v>3</v>
      </c>
      <c r="AE1311">
        <v>0</v>
      </c>
      <c r="AF1311">
        <v>0.68627450980392157</v>
      </c>
      <c r="AG1311">
        <v>214</v>
      </c>
      <c r="AH1311" t="s">
        <v>23</v>
      </c>
    </row>
    <row r="1312" spans="1:34" x14ac:dyDescent="0.2">
      <c r="A1312">
        <v>2023</v>
      </c>
      <c r="B1312" t="s">
        <v>23</v>
      </c>
      <c r="C1312" t="s">
        <v>214</v>
      </c>
      <c r="D1312">
        <v>6</v>
      </c>
      <c r="E1312">
        <v>11</v>
      </c>
      <c r="W1312">
        <v>0</v>
      </c>
      <c r="X1312">
        <v>0.46774193548387094</v>
      </c>
      <c r="Y1312">
        <v>22</v>
      </c>
      <c r="Z1312">
        <v>0</v>
      </c>
      <c r="AA1312">
        <v>1.2352941176470589</v>
      </c>
      <c r="AB1312">
        <v>10</v>
      </c>
      <c r="AC1312">
        <v>0.29310344827586204</v>
      </c>
      <c r="AD1312">
        <v>3</v>
      </c>
      <c r="AE1312">
        <v>0</v>
      </c>
      <c r="AF1312">
        <v>0.68627450980392157</v>
      </c>
      <c r="AG1312">
        <v>214</v>
      </c>
      <c r="AH1312" t="s">
        <v>23</v>
      </c>
    </row>
    <row r="1313" spans="1:34" x14ac:dyDescent="0.2">
      <c r="A1313">
        <v>2024</v>
      </c>
      <c r="B1313" t="s">
        <v>23</v>
      </c>
      <c r="C1313" t="s">
        <v>214</v>
      </c>
      <c r="D1313">
        <v>3</v>
      </c>
      <c r="E1313">
        <v>14</v>
      </c>
      <c r="W1313">
        <v>0</v>
      </c>
      <c r="X1313">
        <v>0.4623362445414847</v>
      </c>
      <c r="Y1313">
        <v>22</v>
      </c>
      <c r="Z1313">
        <v>0</v>
      </c>
      <c r="AA1313">
        <v>1.2352941176470589</v>
      </c>
      <c r="AB1313">
        <v>10</v>
      </c>
      <c r="AC1313">
        <v>0.28813559322033899</v>
      </c>
      <c r="AD1313">
        <v>3</v>
      </c>
      <c r="AE1313">
        <v>0</v>
      </c>
      <c r="AF1313">
        <v>0.10351201478743069</v>
      </c>
      <c r="AG1313">
        <v>214</v>
      </c>
      <c r="AH1313" t="s">
        <v>23</v>
      </c>
    </row>
    <row r="1314" spans="1:34" x14ac:dyDescent="0.2">
      <c r="A1314">
        <v>2025</v>
      </c>
      <c r="B1314" t="s">
        <v>23</v>
      </c>
      <c r="C1314" t="s">
        <v>214</v>
      </c>
      <c r="D1314">
        <v>4</v>
      </c>
      <c r="E1314">
        <v>13</v>
      </c>
      <c r="W1314">
        <v>0</v>
      </c>
      <c r="X1314">
        <v>0.45819935691318325</v>
      </c>
      <c r="Y1314">
        <v>22</v>
      </c>
      <c r="Z1314">
        <v>0</v>
      </c>
      <c r="AA1314">
        <v>1.2352941176470589</v>
      </c>
      <c r="AB1314">
        <v>10</v>
      </c>
      <c r="AC1314">
        <v>0.28333333333333333</v>
      </c>
      <c r="AD1314">
        <v>3</v>
      </c>
      <c r="AE1314">
        <v>0</v>
      </c>
      <c r="AF1314">
        <v>0.10108303249097472</v>
      </c>
      <c r="AG1314">
        <v>214</v>
      </c>
      <c r="AH1314" t="s">
        <v>23</v>
      </c>
    </row>
    <row r="1315" spans="1:34" x14ac:dyDescent="0.2">
      <c r="A1315">
        <v>1966</v>
      </c>
      <c r="B1315" t="s">
        <v>24</v>
      </c>
      <c r="C1315" t="s">
        <v>212</v>
      </c>
      <c r="D1315">
        <v>6</v>
      </c>
      <c r="E1315">
        <v>6</v>
      </c>
      <c r="F1315">
        <v>2</v>
      </c>
      <c r="W1315">
        <v>0</v>
      </c>
      <c r="X1315">
        <v>0.5</v>
      </c>
      <c r="Y1315">
        <v>14</v>
      </c>
      <c r="Z1315">
        <v>0</v>
      </c>
      <c r="AA1315">
        <v>0</v>
      </c>
      <c r="AB1315">
        <v>0</v>
      </c>
      <c r="AC1315">
        <v>0</v>
      </c>
      <c r="AD1315">
        <v>0</v>
      </c>
      <c r="AE1315">
        <v>0</v>
      </c>
      <c r="AF1315">
        <v>0</v>
      </c>
      <c r="AG1315">
        <v>0</v>
      </c>
      <c r="AH1315" t="s">
        <v>24</v>
      </c>
    </row>
    <row r="1316" spans="1:34" x14ac:dyDescent="0.2">
      <c r="A1316">
        <v>1967</v>
      </c>
      <c r="B1316" t="s">
        <v>24</v>
      </c>
      <c r="C1316" t="s">
        <v>212</v>
      </c>
      <c r="D1316">
        <v>8</v>
      </c>
      <c r="E1316">
        <v>5</v>
      </c>
      <c r="F1316">
        <v>1</v>
      </c>
      <c r="W1316">
        <v>0</v>
      </c>
      <c r="X1316">
        <v>0.5535714285714286</v>
      </c>
      <c r="Y1316">
        <v>9</v>
      </c>
      <c r="Z1316">
        <v>0</v>
      </c>
      <c r="AA1316">
        <v>0</v>
      </c>
      <c r="AB1316">
        <v>0</v>
      </c>
      <c r="AC1316">
        <v>0</v>
      </c>
      <c r="AD1316">
        <v>0</v>
      </c>
      <c r="AE1316">
        <v>0</v>
      </c>
      <c r="AF1316">
        <v>0</v>
      </c>
      <c r="AG1316">
        <v>0</v>
      </c>
      <c r="AH1316" t="s">
        <v>24</v>
      </c>
    </row>
    <row r="1317" spans="1:34" x14ac:dyDescent="0.2">
      <c r="A1317">
        <v>1968</v>
      </c>
      <c r="B1317" t="s">
        <v>24</v>
      </c>
      <c r="C1317" t="s">
        <v>212</v>
      </c>
      <c r="D1317">
        <v>11</v>
      </c>
      <c r="E1317">
        <v>3</v>
      </c>
      <c r="G1317">
        <v>1</v>
      </c>
      <c r="H1317">
        <v>1</v>
      </c>
      <c r="I1317">
        <v>3</v>
      </c>
      <c r="J1317">
        <v>0</v>
      </c>
      <c r="K1317">
        <v>1</v>
      </c>
      <c r="L1317">
        <v>1</v>
      </c>
      <c r="M1317">
        <v>1</v>
      </c>
      <c r="N1317">
        <v>1</v>
      </c>
      <c r="O1317">
        <v>4</v>
      </c>
      <c r="P1317">
        <v>1</v>
      </c>
      <c r="W1317">
        <v>43</v>
      </c>
      <c r="X1317">
        <v>0.63095238095238093</v>
      </c>
      <c r="Y1317">
        <v>8</v>
      </c>
      <c r="Z1317">
        <v>0</v>
      </c>
      <c r="AA1317">
        <v>3</v>
      </c>
      <c r="AB1317">
        <v>15</v>
      </c>
      <c r="AC1317">
        <v>0.33333333333333331</v>
      </c>
      <c r="AD1317">
        <v>3</v>
      </c>
      <c r="AE1317">
        <v>0</v>
      </c>
      <c r="AF1317">
        <v>2</v>
      </c>
      <c r="AG1317">
        <v>43</v>
      </c>
      <c r="AH1317" t="s">
        <v>24</v>
      </c>
    </row>
    <row r="1318" spans="1:34" x14ac:dyDescent="0.2">
      <c r="A1318">
        <v>1969</v>
      </c>
      <c r="B1318" t="s">
        <v>24</v>
      </c>
      <c r="C1318" t="s">
        <v>212</v>
      </c>
      <c r="D1318">
        <v>10</v>
      </c>
      <c r="E1318">
        <v>4</v>
      </c>
      <c r="G1318">
        <v>1</v>
      </c>
      <c r="H1318">
        <v>1</v>
      </c>
      <c r="I1318">
        <v>0</v>
      </c>
      <c r="J1318">
        <v>1</v>
      </c>
      <c r="K1318">
        <v>1</v>
      </c>
      <c r="O1318">
        <v>2</v>
      </c>
      <c r="P1318">
        <v>1</v>
      </c>
      <c r="W1318">
        <v>7</v>
      </c>
      <c r="X1318">
        <v>0.6517857142857143</v>
      </c>
      <c r="Y1318">
        <v>7</v>
      </c>
      <c r="Z1318">
        <v>0</v>
      </c>
      <c r="AA1318">
        <v>1.5</v>
      </c>
      <c r="AB1318">
        <v>15</v>
      </c>
      <c r="AC1318">
        <v>0.5</v>
      </c>
      <c r="AD1318">
        <v>15</v>
      </c>
      <c r="AE1318">
        <v>0</v>
      </c>
      <c r="AF1318">
        <v>1.5</v>
      </c>
      <c r="AG1318">
        <v>50</v>
      </c>
      <c r="AH1318" t="s">
        <v>24</v>
      </c>
    </row>
    <row r="1319" spans="1:34" x14ac:dyDescent="0.2">
      <c r="A1319">
        <v>1970</v>
      </c>
      <c r="B1319" t="s">
        <v>24</v>
      </c>
      <c r="C1319" t="s">
        <v>212</v>
      </c>
      <c r="D1319">
        <v>4</v>
      </c>
      <c r="E1319">
        <v>10</v>
      </c>
      <c r="W1319">
        <v>0</v>
      </c>
      <c r="X1319">
        <v>0.57857142857142863</v>
      </c>
      <c r="Y1319">
        <v>9</v>
      </c>
      <c r="Z1319">
        <v>0</v>
      </c>
      <c r="AA1319">
        <v>1.5</v>
      </c>
      <c r="AB1319">
        <v>15</v>
      </c>
      <c r="AC1319">
        <v>0.4</v>
      </c>
      <c r="AD1319">
        <v>10</v>
      </c>
      <c r="AE1319">
        <v>0</v>
      </c>
      <c r="AF1319">
        <v>1.5</v>
      </c>
      <c r="AG1319">
        <v>50</v>
      </c>
      <c r="AH1319" t="s">
        <v>24</v>
      </c>
    </row>
    <row r="1320" spans="1:34" x14ac:dyDescent="0.2">
      <c r="A1320">
        <v>1971</v>
      </c>
      <c r="B1320" t="s">
        <v>24</v>
      </c>
      <c r="C1320" t="s">
        <v>212</v>
      </c>
      <c r="D1320">
        <v>6</v>
      </c>
      <c r="E1320">
        <v>8</v>
      </c>
      <c r="W1320">
        <v>0</v>
      </c>
      <c r="X1320">
        <v>0.5535714285714286</v>
      </c>
      <c r="Y1320">
        <v>9</v>
      </c>
      <c r="Z1320">
        <v>0</v>
      </c>
      <c r="AA1320">
        <v>1.5</v>
      </c>
      <c r="AB1320">
        <v>15</v>
      </c>
      <c r="AC1320">
        <v>0.33333333333333331</v>
      </c>
      <c r="AD1320">
        <v>3</v>
      </c>
      <c r="AE1320">
        <v>0</v>
      </c>
      <c r="AF1320">
        <v>1.5</v>
      </c>
      <c r="AG1320">
        <v>50</v>
      </c>
      <c r="AH1320" t="s">
        <v>24</v>
      </c>
    </row>
    <row r="1321" spans="1:34" x14ac:dyDescent="0.2">
      <c r="A1321">
        <v>1972</v>
      </c>
      <c r="B1321" t="s">
        <v>24</v>
      </c>
      <c r="C1321" t="s">
        <v>212</v>
      </c>
      <c r="D1321">
        <v>7</v>
      </c>
      <c r="E1321">
        <v>7</v>
      </c>
      <c r="W1321">
        <v>0</v>
      </c>
      <c r="X1321">
        <v>0.54591836734693877</v>
      </c>
      <c r="Y1321">
        <v>10</v>
      </c>
      <c r="Z1321">
        <v>0</v>
      </c>
      <c r="AA1321">
        <v>1.5</v>
      </c>
      <c r="AB1321">
        <v>15</v>
      </c>
      <c r="AC1321">
        <v>0.2857142857142857</v>
      </c>
      <c r="AD1321">
        <v>3</v>
      </c>
      <c r="AE1321">
        <v>0</v>
      </c>
      <c r="AF1321">
        <v>1.5</v>
      </c>
      <c r="AG1321">
        <v>50</v>
      </c>
      <c r="AH1321" t="s">
        <v>24</v>
      </c>
    </row>
    <row r="1322" spans="1:34" x14ac:dyDescent="0.2">
      <c r="A1322">
        <v>1973</v>
      </c>
      <c r="B1322" t="s">
        <v>24</v>
      </c>
      <c r="C1322" t="s">
        <v>212</v>
      </c>
      <c r="D1322">
        <v>4</v>
      </c>
      <c r="E1322">
        <v>10</v>
      </c>
      <c r="W1322">
        <v>0</v>
      </c>
      <c r="X1322">
        <v>0.5133928571428571</v>
      </c>
      <c r="Y1322">
        <v>12</v>
      </c>
      <c r="Z1322">
        <v>0</v>
      </c>
      <c r="AA1322">
        <v>1.5</v>
      </c>
      <c r="AB1322">
        <v>15</v>
      </c>
      <c r="AC1322">
        <v>0.25</v>
      </c>
      <c r="AD1322">
        <v>3</v>
      </c>
      <c r="AE1322">
        <v>0</v>
      </c>
      <c r="AF1322">
        <v>1.5</v>
      </c>
      <c r="AG1322">
        <v>50</v>
      </c>
      <c r="AH1322" t="s">
        <v>24</v>
      </c>
    </row>
    <row r="1323" spans="1:34" x14ac:dyDescent="0.2">
      <c r="A1323">
        <v>1974</v>
      </c>
      <c r="B1323" t="s">
        <v>24</v>
      </c>
      <c r="C1323" t="s">
        <v>212</v>
      </c>
      <c r="D1323">
        <v>7</v>
      </c>
      <c r="E1323">
        <v>7</v>
      </c>
      <c r="V1323">
        <v>1</v>
      </c>
      <c r="W1323">
        <v>0</v>
      </c>
      <c r="X1323">
        <v>0.51190476190476186</v>
      </c>
      <c r="Y1323">
        <v>12</v>
      </c>
      <c r="Z1323">
        <v>0</v>
      </c>
      <c r="AA1323">
        <v>1.5</v>
      </c>
      <c r="AB1323">
        <v>15</v>
      </c>
      <c r="AC1323">
        <v>0.22222222222222221</v>
      </c>
      <c r="AD1323">
        <v>1</v>
      </c>
      <c r="AE1323">
        <v>0</v>
      </c>
      <c r="AF1323">
        <v>1.5</v>
      </c>
      <c r="AG1323">
        <v>50</v>
      </c>
      <c r="AH1323" t="s">
        <v>24</v>
      </c>
    </row>
    <row r="1324" spans="1:34" x14ac:dyDescent="0.2">
      <c r="A1324">
        <v>1975</v>
      </c>
      <c r="B1324" t="s">
        <v>24</v>
      </c>
      <c r="C1324" t="s">
        <v>212</v>
      </c>
      <c r="D1324">
        <v>3</v>
      </c>
      <c r="E1324">
        <v>11</v>
      </c>
      <c r="W1324">
        <v>0</v>
      </c>
      <c r="X1324">
        <v>0.48214285714285715</v>
      </c>
      <c r="Y1324">
        <v>16</v>
      </c>
      <c r="Z1324">
        <v>0</v>
      </c>
      <c r="AA1324">
        <v>1.5</v>
      </c>
      <c r="AB1324">
        <v>15</v>
      </c>
      <c r="AC1324">
        <v>0.2</v>
      </c>
      <c r="AD1324">
        <v>1</v>
      </c>
      <c r="AE1324">
        <v>0</v>
      </c>
      <c r="AF1324">
        <v>1.5</v>
      </c>
      <c r="AG1324">
        <v>50</v>
      </c>
      <c r="AH1324" t="s">
        <v>24</v>
      </c>
    </row>
    <row r="1325" spans="1:34" x14ac:dyDescent="0.2">
      <c r="A1325">
        <v>1976</v>
      </c>
      <c r="B1325" t="s">
        <v>24</v>
      </c>
      <c r="C1325" t="s">
        <v>212</v>
      </c>
      <c r="D1325">
        <v>3</v>
      </c>
      <c r="E1325">
        <v>11</v>
      </c>
      <c r="W1325">
        <v>0</v>
      </c>
      <c r="X1325">
        <v>0.45779220779220781</v>
      </c>
      <c r="Y1325">
        <v>16</v>
      </c>
      <c r="Z1325">
        <v>0</v>
      </c>
      <c r="AA1325">
        <v>1.5</v>
      </c>
      <c r="AB1325">
        <v>15</v>
      </c>
      <c r="AC1325">
        <v>0.18181818181818182</v>
      </c>
      <c r="AD1325">
        <v>0</v>
      </c>
      <c r="AE1325">
        <v>0</v>
      </c>
      <c r="AF1325">
        <v>1.5</v>
      </c>
      <c r="AG1325">
        <v>50</v>
      </c>
      <c r="AH1325" t="s">
        <v>24</v>
      </c>
    </row>
    <row r="1326" spans="1:34" x14ac:dyDescent="0.2">
      <c r="A1326">
        <v>1977</v>
      </c>
      <c r="B1326" t="s">
        <v>24</v>
      </c>
      <c r="C1326" t="s">
        <v>212</v>
      </c>
      <c r="D1326">
        <v>3</v>
      </c>
      <c r="E1326">
        <v>11</v>
      </c>
      <c r="W1326">
        <v>0</v>
      </c>
      <c r="X1326">
        <v>0.4375</v>
      </c>
      <c r="Y1326">
        <v>17</v>
      </c>
      <c r="Z1326">
        <v>0</v>
      </c>
      <c r="AA1326">
        <v>1.5</v>
      </c>
      <c r="AB1326">
        <v>15</v>
      </c>
      <c r="AC1326">
        <v>0.16666666666666666</v>
      </c>
      <c r="AD1326">
        <v>0</v>
      </c>
      <c r="AE1326">
        <v>0</v>
      </c>
      <c r="AF1326">
        <v>1.5</v>
      </c>
      <c r="AG1326">
        <v>50</v>
      </c>
      <c r="AH1326" t="s">
        <v>24</v>
      </c>
    </row>
    <row r="1327" spans="1:34" x14ac:dyDescent="0.2">
      <c r="A1327">
        <v>1978</v>
      </c>
      <c r="B1327" t="s">
        <v>24</v>
      </c>
      <c r="C1327" t="s">
        <v>212</v>
      </c>
      <c r="D1327">
        <v>8</v>
      </c>
      <c r="E1327">
        <v>8</v>
      </c>
      <c r="W1327">
        <v>0</v>
      </c>
      <c r="X1327">
        <v>0.44293478260869568</v>
      </c>
      <c r="Y1327">
        <v>17</v>
      </c>
      <c r="Z1327">
        <v>0</v>
      </c>
      <c r="AA1327">
        <v>1.5</v>
      </c>
      <c r="AB1327">
        <v>15</v>
      </c>
      <c r="AC1327">
        <v>0.15384615384615385</v>
      </c>
      <c r="AD1327">
        <v>0</v>
      </c>
      <c r="AE1327">
        <v>0</v>
      </c>
      <c r="AF1327">
        <v>1.5</v>
      </c>
      <c r="AG1327">
        <v>50</v>
      </c>
      <c r="AH1327" t="s">
        <v>24</v>
      </c>
    </row>
    <row r="1328" spans="1:34" x14ac:dyDescent="0.2">
      <c r="A1328">
        <v>1979</v>
      </c>
      <c r="B1328" t="s">
        <v>24</v>
      </c>
      <c r="C1328" t="s">
        <v>212</v>
      </c>
      <c r="D1328">
        <v>8</v>
      </c>
      <c r="E1328">
        <v>8</v>
      </c>
      <c r="W1328">
        <v>0</v>
      </c>
      <c r="X1328">
        <v>0.44750000000000001</v>
      </c>
      <c r="Y1328">
        <v>17</v>
      </c>
      <c r="Z1328">
        <v>0</v>
      </c>
      <c r="AA1328">
        <v>1.5</v>
      </c>
      <c r="AB1328">
        <v>15</v>
      </c>
      <c r="AC1328">
        <v>0.14285714285714285</v>
      </c>
      <c r="AD1328">
        <v>0</v>
      </c>
      <c r="AE1328">
        <v>0</v>
      </c>
      <c r="AF1328">
        <v>1.5</v>
      </c>
      <c r="AG1328">
        <v>50</v>
      </c>
      <c r="AH1328" t="s">
        <v>24</v>
      </c>
    </row>
    <row r="1329" spans="1:34" x14ac:dyDescent="0.2">
      <c r="A1329">
        <v>1980</v>
      </c>
      <c r="B1329" t="s">
        <v>24</v>
      </c>
      <c r="C1329" t="s">
        <v>212</v>
      </c>
      <c r="D1329">
        <v>4</v>
      </c>
      <c r="E1329">
        <v>12</v>
      </c>
      <c r="W1329">
        <v>0</v>
      </c>
      <c r="X1329">
        <v>0.43287037037037035</v>
      </c>
      <c r="Y1329">
        <v>19</v>
      </c>
      <c r="Z1329">
        <v>0</v>
      </c>
      <c r="AA1329">
        <v>1.5</v>
      </c>
      <c r="AB1329">
        <v>15</v>
      </c>
      <c r="AC1329">
        <v>0.13333333333333333</v>
      </c>
      <c r="AD1329">
        <v>0</v>
      </c>
      <c r="AE1329">
        <v>0</v>
      </c>
      <c r="AF1329">
        <v>1.5</v>
      </c>
      <c r="AG1329">
        <v>50</v>
      </c>
      <c r="AH1329" t="s">
        <v>24</v>
      </c>
    </row>
    <row r="1330" spans="1:34" x14ac:dyDescent="0.2">
      <c r="A1330">
        <v>1981</v>
      </c>
      <c r="B1330" t="s">
        <v>24</v>
      </c>
      <c r="C1330" t="s">
        <v>212</v>
      </c>
      <c r="D1330">
        <v>10</v>
      </c>
      <c r="E1330">
        <v>5</v>
      </c>
      <c r="F1330">
        <v>1</v>
      </c>
      <c r="G1330">
        <v>1</v>
      </c>
      <c r="I1330">
        <v>0</v>
      </c>
      <c r="J1330">
        <v>1</v>
      </c>
      <c r="O1330">
        <v>1</v>
      </c>
      <c r="W1330">
        <v>1</v>
      </c>
      <c r="X1330">
        <v>0.44827586206896552</v>
      </c>
      <c r="Y1330">
        <v>19</v>
      </c>
      <c r="Z1330">
        <v>0</v>
      </c>
      <c r="AA1330">
        <v>1</v>
      </c>
      <c r="AB1330">
        <v>10</v>
      </c>
      <c r="AC1330">
        <v>0.1875</v>
      </c>
      <c r="AD1330">
        <v>0</v>
      </c>
      <c r="AE1330">
        <v>0</v>
      </c>
      <c r="AF1330">
        <v>1.4</v>
      </c>
      <c r="AG1330">
        <v>51</v>
      </c>
      <c r="AH1330" t="s">
        <v>24</v>
      </c>
    </row>
    <row r="1331" spans="1:34" x14ac:dyDescent="0.2">
      <c r="A1331">
        <v>1982</v>
      </c>
      <c r="B1331" t="s">
        <v>24</v>
      </c>
      <c r="C1331" t="s">
        <v>212</v>
      </c>
      <c r="D1331">
        <v>6</v>
      </c>
      <c r="E1331">
        <v>3</v>
      </c>
      <c r="G1331">
        <v>1</v>
      </c>
      <c r="I1331">
        <v>2</v>
      </c>
      <c r="J1331">
        <v>1</v>
      </c>
      <c r="K1331">
        <v>1</v>
      </c>
      <c r="L1331">
        <v>1</v>
      </c>
      <c r="O1331">
        <v>3</v>
      </c>
      <c r="W1331">
        <v>7</v>
      </c>
      <c r="X1331">
        <v>0.45643153526970953</v>
      </c>
      <c r="Y1331">
        <v>17</v>
      </c>
      <c r="Z1331">
        <v>0</v>
      </c>
      <c r="AA1331">
        <v>1.25</v>
      </c>
      <c r="AB1331">
        <v>12</v>
      </c>
      <c r="AC1331">
        <v>0.23529411764705882</v>
      </c>
      <c r="AD1331">
        <v>1</v>
      </c>
      <c r="AE1331">
        <v>0</v>
      </c>
      <c r="AF1331">
        <v>1.6666666666666667</v>
      </c>
      <c r="AG1331">
        <v>58</v>
      </c>
      <c r="AH1331" t="s">
        <v>24</v>
      </c>
    </row>
    <row r="1332" spans="1:34" x14ac:dyDescent="0.2">
      <c r="A1332">
        <v>1983</v>
      </c>
      <c r="B1332" t="s">
        <v>24</v>
      </c>
      <c r="C1332" t="s">
        <v>212</v>
      </c>
      <c r="D1332">
        <v>7</v>
      </c>
      <c r="E1332">
        <v>9</v>
      </c>
      <c r="W1332">
        <v>0</v>
      </c>
      <c r="X1332">
        <v>0.45525291828793774</v>
      </c>
      <c r="Y1332">
        <v>18</v>
      </c>
      <c r="Z1332">
        <v>0</v>
      </c>
      <c r="AA1332">
        <v>1.25</v>
      </c>
      <c r="AB1332">
        <v>12</v>
      </c>
      <c r="AC1332">
        <v>0.22222222222222221</v>
      </c>
      <c r="AD1332">
        <v>1</v>
      </c>
      <c r="AE1332">
        <v>0</v>
      </c>
      <c r="AF1332">
        <v>1.6666666666666667</v>
      </c>
      <c r="AG1332">
        <v>58</v>
      </c>
      <c r="AH1332" t="s">
        <v>24</v>
      </c>
    </row>
    <row r="1333" spans="1:34" x14ac:dyDescent="0.2">
      <c r="A1333">
        <v>1984</v>
      </c>
      <c r="B1333" t="s">
        <v>24</v>
      </c>
      <c r="C1333" t="s">
        <v>212</v>
      </c>
      <c r="D1333">
        <v>7</v>
      </c>
      <c r="E1333">
        <v>9</v>
      </c>
      <c r="W1333">
        <v>0</v>
      </c>
      <c r="X1333">
        <v>0.45421245421245421</v>
      </c>
      <c r="Y1333">
        <v>18</v>
      </c>
      <c r="Z1333">
        <v>0</v>
      </c>
      <c r="AA1333">
        <v>1.25</v>
      </c>
      <c r="AB1333">
        <v>12</v>
      </c>
      <c r="AC1333">
        <v>0.21052631578947367</v>
      </c>
      <c r="AD1333">
        <v>1</v>
      </c>
      <c r="AE1333">
        <v>0</v>
      </c>
      <c r="AF1333">
        <v>1.6666666666666667</v>
      </c>
      <c r="AG1333">
        <v>58</v>
      </c>
      <c r="AH1333" t="s">
        <v>24</v>
      </c>
    </row>
    <row r="1334" spans="1:34" x14ac:dyDescent="0.2">
      <c r="A1334">
        <v>1985</v>
      </c>
      <c r="B1334" t="s">
        <v>24</v>
      </c>
      <c r="C1334" t="s">
        <v>212</v>
      </c>
      <c r="D1334">
        <v>11</v>
      </c>
      <c r="E1334">
        <v>5</v>
      </c>
      <c r="G1334">
        <v>1</v>
      </c>
      <c r="I1334">
        <v>0</v>
      </c>
      <c r="J1334">
        <v>1</v>
      </c>
      <c r="O1334">
        <v>1</v>
      </c>
      <c r="W1334">
        <v>1</v>
      </c>
      <c r="X1334">
        <v>0.4671280276816609</v>
      </c>
      <c r="Y1334">
        <v>17</v>
      </c>
      <c r="Z1334">
        <v>0</v>
      </c>
      <c r="AA1334">
        <v>1</v>
      </c>
      <c r="AB1334">
        <v>10</v>
      </c>
      <c r="AC1334">
        <v>0.25</v>
      </c>
      <c r="AD1334">
        <v>3</v>
      </c>
      <c r="AE1334">
        <v>0</v>
      </c>
      <c r="AF1334">
        <v>1.5714285714285714</v>
      </c>
      <c r="AG1334">
        <v>59</v>
      </c>
      <c r="AH1334" t="s">
        <v>24</v>
      </c>
    </row>
    <row r="1335" spans="1:34" x14ac:dyDescent="0.2">
      <c r="A1335">
        <v>1986</v>
      </c>
      <c r="B1335" t="s">
        <v>24</v>
      </c>
      <c r="C1335" t="s">
        <v>212</v>
      </c>
      <c r="D1335">
        <v>10</v>
      </c>
      <c r="E1335">
        <v>6</v>
      </c>
      <c r="G1335">
        <v>1</v>
      </c>
      <c r="I1335">
        <v>1</v>
      </c>
      <c r="J1335">
        <v>1</v>
      </c>
      <c r="K1335">
        <v>1</v>
      </c>
      <c r="O1335">
        <v>2</v>
      </c>
      <c r="W1335">
        <v>3</v>
      </c>
      <c r="X1335">
        <v>0.47540983606557374</v>
      </c>
      <c r="Y1335">
        <v>14</v>
      </c>
      <c r="Z1335">
        <v>0</v>
      </c>
      <c r="AA1335">
        <v>1</v>
      </c>
      <c r="AB1335">
        <v>10</v>
      </c>
      <c r="AC1335">
        <v>0.2857142857142857</v>
      </c>
      <c r="AD1335">
        <v>3</v>
      </c>
      <c r="AE1335">
        <v>0</v>
      </c>
      <c r="AF1335">
        <v>1.625</v>
      </c>
      <c r="AG1335">
        <v>62</v>
      </c>
      <c r="AH1335" t="s">
        <v>24</v>
      </c>
    </row>
    <row r="1336" spans="1:34" x14ac:dyDescent="0.2">
      <c r="A1336">
        <v>1987</v>
      </c>
      <c r="B1336" t="s">
        <v>24</v>
      </c>
      <c r="C1336" t="s">
        <v>212</v>
      </c>
      <c r="D1336">
        <v>6</v>
      </c>
      <c r="E1336">
        <v>9</v>
      </c>
      <c r="W1336">
        <v>0</v>
      </c>
      <c r="X1336">
        <v>0.47187499999999999</v>
      </c>
      <c r="Y1336">
        <v>17</v>
      </c>
      <c r="Z1336">
        <v>0</v>
      </c>
      <c r="AA1336">
        <v>1</v>
      </c>
      <c r="AB1336">
        <v>10</v>
      </c>
      <c r="AC1336">
        <v>0.27272727272727271</v>
      </c>
      <c r="AD1336">
        <v>3</v>
      </c>
      <c r="AE1336">
        <v>0</v>
      </c>
      <c r="AF1336">
        <v>1.625</v>
      </c>
      <c r="AG1336">
        <v>62</v>
      </c>
      <c r="AH1336" t="s">
        <v>24</v>
      </c>
    </row>
    <row r="1337" spans="1:34" x14ac:dyDescent="0.2">
      <c r="A1337">
        <v>1988</v>
      </c>
      <c r="B1337" t="s">
        <v>24</v>
      </c>
      <c r="C1337" t="s">
        <v>212</v>
      </c>
      <c r="D1337">
        <v>8</v>
      </c>
      <c r="E1337">
        <v>7</v>
      </c>
      <c r="F1337">
        <v>1</v>
      </c>
      <c r="T1337">
        <v>1</v>
      </c>
      <c r="W1337">
        <v>0</v>
      </c>
      <c r="X1337">
        <v>0.47470238095238093</v>
      </c>
      <c r="Y1337">
        <v>17</v>
      </c>
      <c r="Z1337">
        <v>0</v>
      </c>
      <c r="AA1337">
        <v>1</v>
      </c>
      <c r="AB1337">
        <v>10</v>
      </c>
      <c r="AC1337">
        <v>0.2608695652173913</v>
      </c>
      <c r="AD1337">
        <v>3</v>
      </c>
      <c r="AE1337">
        <v>0</v>
      </c>
      <c r="AF1337">
        <v>1.625</v>
      </c>
      <c r="AG1337">
        <v>62</v>
      </c>
      <c r="AH1337" t="s">
        <v>24</v>
      </c>
    </row>
    <row r="1338" spans="1:34" x14ac:dyDescent="0.2">
      <c r="A1338">
        <v>1989</v>
      </c>
      <c r="B1338" t="s">
        <v>24</v>
      </c>
      <c r="C1338" t="s">
        <v>212</v>
      </c>
      <c r="D1338">
        <v>4</v>
      </c>
      <c r="E1338">
        <v>12</v>
      </c>
      <c r="W1338">
        <v>0</v>
      </c>
      <c r="X1338">
        <v>0.46448863636363635</v>
      </c>
      <c r="Y1338">
        <v>18</v>
      </c>
      <c r="Z1338">
        <v>0</v>
      </c>
      <c r="AA1338">
        <v>1</v>
      </c>
      <c r="AB1338">
        <v>10</v>
      </c>
      <c r="AC1338">
        <v>0.25</v>
      </c>
      <c r="AD1338">
        <v>3</v>
      </c>
      <c r="AE1338">
        <v>0</v>
      </c>
      <c r="AF1338">
        <v>1.625</v>
      </c>
      <c r="AG1338">
        <v>62</v>
      </c>
      <c r="AH1338" t="s">
        <v>24</v>
      </c>
    </row>
    <row r="1339" spans="1:34" x14ac:dyDescent="0.2">
      <c r="A1339">
        <v>1990</v>
      </c>
      <c r="B1339" t="s">
        <v>24</v>
      </c>
      <c r="C1339" t="s">
        <v>212</v>
      </c>
      <c r="D1339">
        <v>6</v>
      </c>
      <c r="E1339">
        <v>10</v>
      </c>
      <c r="W1339">
        <v>0</v>
      </c>
      <c r="X1339">
        <v>0.46059782608695654</v>
      </c>
      <c r="Y1339">
        <v>17</v>
      </c>
      <c r="Z1339">
        <v>0</v>
      </c>
      <c r="AA1339">
        <v>1</v>
      </c>
      <c r="AB1339">
        <v>10</v>
      </c>
      <c r="AC1339">
        <v>0.24</v>
      </c>
      <c r="AD1339">
        <v>1</v>
      </c>
      <c r="AE1339">
        <v>0</v>
      </c>
      <c r="AF1339">
        <v>1.625</v>
      </c>
      <c r="AG1339">
        <v>62</v>
      </c>
      <c r="AH1339" t="s">
        <v>24</v>
      </c>
    </row>
    <row r="1340" spans="1:34" x14ac:dyDescent="0.2">
      <c r="A1340">
        <v>1991</v>
      </c>
      <c r="B1340" t="s">
        <v>24</v>
      </c>
      <c r="C1340" t="s">
        <v>212</v>
      </c>
      <c r="D1340">
        <v>8</v>
      </c>
      <c r="E1340">
        <v>8</v>
      </c>
      <c r="G1340">
        <v>1</v>
      </c>
      <c r="I1340">
        <v>0</v>
      </c>
      <c r="J1340">
        <v>1</v>
      </c>
      <c r="O1340">
        <v>1</v>
      </c>
      <c r="W1340">
        <v>1</v>
      </c>
      <c r="X1340">
        <v>0.46223958333333331</v>
      </c>
      <c r="Y1340">
        <v>16</v>
      </c>
      <c r="Z1340">
        <v>0</v>
      </c>
      <c r="AA1340">
        <v>0.8571428571428571</v>
      </c>
      <c r="AB1340">
        <v>6</v>
      </c>
      <c r="AC1340">
        <v>0.26923076923076922</v>
      </c>
      <c r="AD1340">
        <v>3</v>
      </c>
      <c r="AE1340">
        <v>0</v>
      </c>
      <c r="AF1340">
        <v>1.5555555555555556</v>
      </c>
      <c r="AG1340">
        <v>63</v>
      </c>
      <c r="AH1340" t="s">
        <v>24</v>
      </c>
    </row>
    <row r="1341" spans="1:34" x14ac:dyDescent="0.2">
      <c r="A1341">
        <v>1992</v>
      </c>
      <c r="B1341" t="s">
        <v>24</v>
      </c>
      <c r="C1341" t="s">
        <v>212</v>
      </c>
      <c r="D1341">
        <v>4</v>
      </c>
      <c r="E1341">
        <v>12</v>
      </c>
      <c r="W1341">
        <v>0</v>
      </c>
      <c r="X1341">
        <v>0.45374999999999999</v>
      </c>
      <c r="Y1341">
        <v>18</v>
      </c>
      <c r="Z1341">
        <v>0</v>
      </c>
      <c r="AA1341">
        <v>0.8571428571428571</v>
      </c>
      <c r="AB1341">
        <v>6</v>
      </c>
      <c r="AC1341">
        <v>0.25925925925925924</v>
      </c>
      <c r="AD1341">
        <v>3</v>
      </c>
      <c r="AE1341">
        <v>0</v>
      </c>
      <c r="AF1341">
        <v>1.5555555555555556</v>
      </c>
      <c r="AG1341">
        <v>63</v>
      </c>
      <c r="AH1341" t="s">
        <v>24</v>
      </c>
    </row>
    <row r="1342" spans="1:34" x14ac:dyDescent="0.2">
      <c r="A1342">
        <v>1993</v>
      </c>
      <c r="B1342" t="s">
        <v>24</v>
      </c>
      <c r="C1342" t="s">
        <v>212</v>
      </c>
      <c r="D1342">
        <v>8</v>
      </c>
      <c r="E1342">
        <v>8</v>
      </c>
      <c r="W1342">
        <v>0</v>
      </c>
      <c r="X1342">
        <v>0.45552884615384615</v>
      </c>
      <c r="Y1342">
        <v>21</v>
      </c>
      <c r="Z1342">
        <v>0</v>
      </c>
      <c r="AA1342">
        <v>0.8571428571428571</v>
      </c>
      <c r="AB1342">
        <v>6</v>
      </c>
      <c r="AC1342">
        <v>0.25</v>
      </c>
      <c r="AD1342">
        <v>3</v>
      </c>
      <c r="AE1342">
        <v>0</v>
      </c>
      <c r="AF1342">
        <v>1.5555555555555556</v>
      </c>
      <c r="AG1342">
        <v>63</v>
      </c>
      <c r="AH1342" t="s">
        <v>24</v>
      </c>
    </row>
    <row r="1343" spans="1:34" x14ac:dyDescent="0.2">
      <c r="A1343">
        <v>1994</v>
      </c>
      <c r="B1343" t="s">
        <v>24</v>
      </c>
      <c r="C1343" t="s">
        <v>212</v>
      </c>
      <c r="D1343">
        <v>6</v>
      </c>
      <c r="E1343">
        <v>10</v>
      </c>
      <c r="W1343">
        <v>0</v>
      </c>
      <c r="X1343">
        <v>0.45254629629629628</v>
      </c>
      <c r="Y1343">
        <v>22</v>
      </c>
      <c r="Z1343">
        <v>0</v>
      </c>
      <c r="AA1343">
        <v>0.8571428571428571</v>
      </c>
      <c r="AB1343">
        <v>6</v>
      </c>
      <c r="AC1343">
        <v>0.2413793103448276</v>
      </c>
      <c r="AD1343">
        <v>1</v>
      </c>
      <c r="AE1343">
        <v>0</v>
      </c>
      <c r="AF1343">
        <v>1.5555555555555556</v>
      </c>
      <c r="AG1343">
        <v>63</v>
      </c>
      <c r="AH1343" t="s">
        <v>24</v>
      </c>
    </row>
    <row r="1344" spans="1:34" x14ac:dyDescent="0.2">
      <c r="A1344">
        <v>1995</v>
      </c>
      <c r="B1344" t="s">
        <v>24</v>
      </c>
      <c r="C1344" t="s">
        <v>212</v>
      </c>
      <c r="D1344">
        <v>3</v>
      </c>
      <c r="E1344">
        <v>13</v>
      </c>
      <c r="T1344">
        <v>1</v>
      </c>
      <c r="W1344">
        <v>0</v>
      </c>
      <c r="X1344">
        <v>0.44308035714285715</v>
      </c>
      <c r="Y1344">
        <v>23</v>
      </c>
      <c r="Z1344">
        <v>0</v>
      </c>
      <c r="AA1344">
        <v>0.8571428571428571</v>
      </c>
      <c r="AB1344">
        <v>6</v>
      </c>
      <c r="AC1344">
        <v>0.23333333333333334</v>
      </c>
      <c r="AD1344">
        <v>1</v>
      </c>
      <c r="AE1344">
        <v>0</v>
      </c>
      <c r="AF1344">
        <v>1.5555555555555556</v>
      </c>
      <c r="AG1344">
        <v>63</v>
      </c>
      <c r="AH1344" t="s">
        <v>24</v>
      </c>
    </row>
    <row r="1345" spans="1:34" x14ac:dyDescent="0.2">
      <c r="A1345">
        <v>1996</v>
      </c>
      <c r="B1345" t="s">
        <v>24</v>
      </c>
      <c r="C1345" t="s">
        <v>212</v>
      </c>
      <c r="D1345">
        <v>1</v>
      </c>
      <c r="E1345">
        <v>15</v>
      </c>
      <c r="W1345">
        <v>0</v>
      </c>
      <c r="X1345">
        <v>0.42995689655172414</v>
      </c>
      <c r="Y1345">
        <v>26</v>
      </c>
      <c r="Z1345">
        <v>0</v>
      </c>
      <c r="AA1345">
        <v>0.8571428571428571</v>
      </c>
      <c r="AB1345">
        <v>6</v>
      </c>
      <c r="AC1345">
        <v>0.22580645161290322</v>
      </c>
      <c r="AD1345">
        <v>1</v>
      </c>
      <c r="AE1345">
        <v>0</v>
      </c>
      <c r="AF1345">
        <v>1.5555555555555556</v>
      </c>
      <c r="AG1345">
        <v>63</v>
      </c>
      <c r="AH1345" t="s">
        <v>24</v>
      </c>
    </row>
    <row r="1346" spans="1:34" x14ac:dyDescent="0.2">
      <c r="A1346">
        <v>1997</v>
      </c>
      <c r="B1346" t="s">
        <v>24</v>
      </c>
      <c r="C1346" t="s">
        <v>212</v>
      </c>
      <c r="D1346">
        <v>9</v>
      </c>
      <c r="E1346">
        <v>7</v>
      </c>
      <c r="W1346">
        <v>0</v>
      </c>
      <c r="X1346">
        <v>0.43437500000000001</v>
      </c>
      <c r="Y1346">
        <v>26</v>
      </c>
      <c r="Z1346">
        <v>0</v>
      </c>
      <c r="AA1346">
        <v>0.8571428571428571</v>
      </c>
      <c r="AB1346">
        <v>6</v>
      </c>
      <c r="AC1346">
        <v>0.21875</v>
      </c>
      <c r="AD1346">
        <v>1</v>
      </c>
      <c r="AE1346">
        <v>0</v>
      </c>
      <c r="AF1346">
        <v>1.5555555555555556</v>
      </c>
      <c r="AG1346">
        <v>63</v>
      </c>
      <c r="AH1346" t="s">
        <v>24</v>
      </c>
    </row>
    <row r="1347" spans="1:34" x14ac:dyDescent="0.2">
      <c r="A1347">
        <v>1998</v>
      </c>
      <c r="B1347" t="s">
        <v>24</v>
      </c>
      <c r="C1347" t="s">
        <v>212</v>
      </c>
      <c r="D1347">
        <v>12</v>
      </c>
      <c r="E1347">
        <v>4</v>
      </c>
      <c r="G1347">
        <v>1</v>
      </c>
      <c r="H1347">
        <v>1</v>
      </c>
      <c r="I1347">
        <v>1</v>
      </c>
      <c r="J1347">
        <v>1</v>
      </c>
      <c r="K1347">
        <v>1</v>
      </c>
      <c r="L1347">
        <v>1</v>
      </c>
      <c r="O1347">
        <v>2</v>
      </c>
      <c r="W1347">
        <v>8</v>
      </c>
      <c r="X1347">
        <v>0.44455645161290325</v>
      </c>
      <c r="Y1347">
        <v>26</v>
      </c>
      <c r="Z1347">
        <v>0</v>
      </c>
      <c r="AA1347">
        <v>0.875</v>
      </c>
      <c r="AB1347">
        <v>6</v>
      </c>
      <c r="AC1347">
        <v>0.24242424242424243</v>
      </c>
      <c r="AD1347">
        <v>1</v>
      </c>
      <c r="AE1347">
        <v>0</v>
      </c>
      <c r="AF1347">
        <v>1.4545454545454546</v>
      </c>
      <c r="AG1347">
        <v>71</v>
      </c>
      <c r="AH1347" t="s">
        <v>24</v>
      </c>
    </row>
    <row r="1348" spans="1:34" x14ac:dyDescent="0.2">
      <c r="A1348">
        <v>1999</v>
      </c>
      <c r="B1348" t="s">
        <v>24</v>
      </c>
      <c r="C1348" t="s">
        <v>212</v>
      </c>
      <c r="D1348">
        <v>8</v>
      </c>
      <c r="E1348">
        <v>8</v>
      </c>
      <c r="W1348">
        <v>0</v>
      </c>
      <c r="X1348">
        <v>0.4462890625</v>
      </c>
      <c r="Y1348">
        <v>25</v>
      </c>
      <c r="Z1348">
        <v>0</v>
      </c>
      <c r="AA1348">
        <v>0.875</v>
      </c>
      <c r="AB1348">
        <v>6</v>
      </c>
      <c r="AC1348">
        <v>0.23529411764705882</v>
      </c>
      <c r="AD1348">
        <v>1</v>
      </c>
      <c r="AE1348">
        <v>0</v>
      </c>
      <c r="AF1348">
        <v>1.4545454545454546</v>
      </c>
      <c r="AG1348">
        <v>71</v>
      </c>
      <c r="AH1348" t="s">
        <v>24</v>
      </c>
    </row>
    <row r="1349" spans="1:34" x14ac:dyDescent="0.2">
      <c r="A1349">
        <v>2000</v>
      </c>
      <c r="B1349" t="s">
        <v>24</v>
      </c>
      <c r="C1349" t="s">
        <v>212</v>
      </c>
      <c r="D1349">
        <v>9</v>
      </c>
      <c r="E1349">
        <v>7</v>
      </c>
      <c r="W1349">
        <v>0</v>
      </c>
      <c r="X1349">
        <v>0.44981060606060608</v>
      </c>
      <c r="Y1349">
        <v>25</v>
      </c>
      <c r="Z1349">
        <v>0</v>
      </c>
      <c r="AA1349">
        <v>0.875</v>
      </c>
      <c r="AB1349">
        <v>6</v>
      </c>
      <c r="AC1349">
        <v>0.22857142857142856</v>
      </c>
      <c r="AD1349">
        <v>1</v>
      </c>
      <c r="AE1349">
        <v>0</v>
      </c>
      <c r="AF1349">
        <v>1.4545454545454546</v>
      </c>
      <c r="AG1349">
        <v>71</v>
      </c>
      <c r="AH1349" t="s">
        <v>24</v>
      </c>
    </row>
    <row r="1350" spans="1:34" x14ac:dyDescent="0.2">
      <c r="A1350">
        <v>2001</v>
      </c>
      <c r="B1350" t="s">
        <v>24</v>
      </c>
      <c r="C1350" t="s">
        <v>212</v>
      </c>
      <c r="D1350">
        <v>10</v>
      </c>
      <c r="E1350">
        <v>6</v>
      </c>
      <c r="G1350">
        <v>1</v>
      </c>
      <c r="I1350">
        <v>0</v>
      </c>
      <c r="J1350">
        <v>1</v>
      </c>
      <c r="O1350">
        <v>1</v>
      </c>
      <c r="W1350">
        <v>1</v>
      </c>
      <c r="X1350">
        <v>0.45496323529411764</v>
      </c>
      <c r="Y1350">
        <v>23</v>
      </c>
      <c r="Z1350">
        <v>0</v>
      </c>
      <c r="AA1350">
        <v>0.77777777777777779</v>
      </c>
      <c r="AB1350">
        <v>6</v>
      </c>
      <c r="AC1350">
        <v>0.25</v>
      </c>
      <c r="AD1350">
        <v>3</v>
      </c>
      <c r="AE1350">
        <v>0</v>
      </c>
      <c r="AF1350">
        <v>1.4166666666666667</v>
      </c>
      <c r="AG1350">
        <v>72</v>
      </c>
      <c r="AH1350" t="s">
        <v>24</v>
      </c>
    </row>
    <row r="1351" spans="1:34" x14ac:dyDescent="0.2">
      <c r="A1351">
        <v>2002</v>
      </c>
      <c r="B1351" t="s">
        <v>24</v>
      </c>
      <c r="C1351" t="s">
        <v>212</v>
      </c>
      <c r="D1351">
        <v>9</v>
      </c>
      <c r="E1351">
        <v>7</v>
      </c>
      <c r="G1351">
        <v>1</v>
      </c>
      <c r="H1351">
        <v>1</v>
      </c>
      <c r="I1351">
        <v>1</v>
      </c>
      <c r="J1351">
        <v>1</v>
      </c>
      <c r="K1351">
        <v>1</v>
      </c>
      <c r="O1351">
        <v>2</v>
      </c>
      <c r="W1351">
        <v>4</v>
      </c>
      <c r="X1351">
        <v>0.45803571428571427</v>
      </c>
      <c r="Y1351">
        <v>23</v>
      </c>
      <c r="Z1351">
        <v>0</v>
      </c>
      <c r="AA1351">
        <v>0.8</v>
      </c>
      <c r="AB1351">
        <v>6</v>
      </c>
      <c r="AC1351">
        <v>0.27027027027027029</v>
      </c>
      <c r="AD1351">
        <v>3</v>
      </c>
      <c r="AE1351">
        <v>0</v>
      </c>
      <c r="AF1351">
        <v>1.3571428571428572</v>
      </c>
      <c r="AG1351">
        <v>76</v>
      </c>
      <c r="AH1351" t="s">
        <v>24</v>
      </c>
    </row>
    <row r="1352" spans="1:34" x14ac:dyDescent="0.2">
      <c r="A1352">
        <v>2003</v>
      </c>
      <c r="B1352" t="s">
        <v>24</v>
      </c>
      <c r="C1352" t="s">
        <v>212</v>
      </c>
      <c r="D1352">
        <v>6</v>
      </c>
      <c r="E1352">
        <v>10</v>
      </c>
      <c r="W1352">
        <v>0</v>
      </c>
      <c r="X1352">
        <v>0.45572916666666669</v>
      </c>
      <c r="Y1352">
        <v>23</v>
      </c>
      <c r="Z1352">
        <v>0</v>
      </c>
      <c r="AA1352">
        <v>0.8</v>
      </c>
      <c r="AB1352">
        <v>6</v>
      </c>
      <c r="AC1352">
        <v>0.26315789473684209</v>
      </c>
      <c r="AD1352">
        <v>3</v>
      </c>
      <c r="AE1352">
        <v>0</v>
      </c>
      <c r="AF1352">
        <v>1.3571428571428572</v>
      </c>
      <c r="AG1352">
        <v>76</v>
      </c>
      <c r="AH1352" t="s">
        <v>24</v>
      </c>
    </row>
    <row r="1353" spans="1:34" x14ac:dyDescent="0.2">
      <c r="A1353">
        <v>2004</v>
      </c>
      <c r="B1353" t="s">
        <v>24</v>
      </c>
      <c r="C1353" t="s">
        <v>212</v>
      </c>
      <c r="D1353">
        <v>10</v>
      </c>
      <c r="E1353">
        <v>6</v>
      </c>
      <c r="G1353">
        <v>1</v>
      </c>
      <c r="I1353">
        <v>1</v>
      </c>
      <c r="J1353">
        <v>1</v>
      </c>
      <c r="K1353">
        <v>1</v>
      </c>
      <c r="O1353">
        <v>2</v>
      </c>
      <c r="T1353">
        <v>1</v>
      </c>
      <c r="W1353">
        <v>3</v>
      </c>
      <c r="X1353">
        <v>0.46030405405405406</v>
      </c>
      <c r="Y1353">
        <v>23</v>
      </c>
      <c r="Z1353">
        <v>0</v>
      </c>
      <c r="AA1353">
        <v>0.81818181818181823</v>
      </c>
      <c r="AB1353">
        <v>6</v>
      </c>
      <c r="AC1353">
        <v>0.28205128205128205</v>
      </c>
      <c r="AD1353">
        <v>3</v>
      </c>
      <c r="AE1353">
        <v>0</v>
      </c>
      <c r="AF1353">
        <v>1.4</v>
      </c>
      <c r="AG1353">
        <v>79</v>
      </c>
      <c r="AH1353" t="s">
        <v>24</v>
      </c>
    </row>
    <row r="1354" spans="1:34" x14ac:dyDescent="0.2">
      <c r="A1354">
        <v>2005</v>
      </c>
      <c r="B1354" t="s">
        <v>24</v>
      </c>
      <c r="C1354" t="s">
        <v>212</v>
      </c>
      <c r="D1354">
        <v>4</v>
      </c>
      <c r="E1354">
        <v>12</v>
      </c>
      <c r="W1354">
        <v>0</v>
      </c>
      <c r="X1354">
        <v>0.45476973684210525</v>
      </c>
      <c r="Y1354">
        <v>25</v>
      </c>
      <c r="Z1354">
        <v>0</v>
      </c>
      <c r="AA1354">
        <v>0.81818181818181823</v>
      </c>
      <c r="AB1354">
        <v>6</v>
      </c>
      <c r="AC1354">
        <v>0.27500000000000002</v>
      </c>
      <c r="AD1354">
        <v>3</v>
      </c>
      <c r="AE1354">
        <v>0</v>
      </c>
      <c r="AF1354">
        <v>1.4</v>
      </c>
      <c r="AG1354">
        <v>79</v>
      </c>
      <c r="AH1354" t="s">
        <v>24</v>
      </c>
    </row>
    <row r="1355" spans="1:34" x14ac:dyDescent="0.2">
      <c r="A1355">
        <v>2006</v>
      </c>
      <c r="B1355" t="s">
        <v>24</v>
      </c>
      <c r="C1355" t="s">
        <v>212</v>
      </c>
      <c r="D1355">
        <v>10</v>
      </c>
      <c r="E1355">
        <v>6</v>
      </c>
      <c r="G1355">
        <v>1</v>
      </c>
      <c r="I1355">
        <v>0</v>
      </c>
      <c r="J1355">
        <v>1</v>
      </c>
      <c r="O1355">
        <v>1</v>
      </c>
      <c r="V1355">
        <v>1</v>
      </c>
      <c r="W1355">
        <v>1</v>
      </c>
      <c r="X1355">
        <v>0.45913461538461536</v>
      </c>
      <c r="Y1355">
        <v>25</v>
      </c>
      <c r="Z1355">
        <v>0</v>
      </c>
      <c r="AA1355">
        <v>0.75</v>
      </c>
      <c r="AB1355">
        <v>6</v>
      </c>
      <c r="AC1355">
        <v>0.29268292682926828</v>
      </c>
      <c r="AD1355">
        <v>3</v>
      </c>
      <c r="AE1355">
        <v>0</v>
      </c>
      <c r="AF1355">
        <v>1.375</v>
      </c>
      <c r="AG1355">
        <v>80</v>
      </c>
      <c r="AH1355" t="s">
        <v>24</v>
      </c>
    </row>
    <row r="1356" spans="1:34" x14ac:dyDescent="0.2">
      <c r="A1356">
        <v>2007</v>
      </c>
      <c r="B1356" t="s">
        <v>24</v>
      </c>
      <c r="C1356" t="s">
        <v>212</v>
      </c>
      <c r="D1356">
        <v>4</v>
      </c>
      <c r="E1356">
        <v>12</v>
      </c>
      <c r="W1356">
        <v>0</v>
      </c>
      <c r="X1356">
        <v>0.45390625000000001</v>
      </c>
      <c r="Y1356">
        <v>25</v>
      </c>
      <c r="Z1356">
        <v>0</v>
      </c>
      <c r="AA1356">
        <v>0.75</v>
      </c>
      <c r="AB1356">
        <v>6</v>
      </c>
      <c r="AC1356">
        <v>0.2857142857142857</v>
      </c>
      <c r="AD1356">
        <v>3</v>
      </c>
      <c r="AE1356">
        <v>0</v>
      </c>
      <c r="AF1356">
        <v>1.375</v>
      </c>
      <c r="AG1356">
        <v>80</v>
      </c>
      <c r="AH1356" t="s">
        <v>24</v>
      </c>
    </row>
    <row r="1357" spans="1:34" x14ac:dyDescent="0.2">
      <c r="A1357">
        <v>2008</v>
      </c>
      <c r="B1357" t="s">
        <v>24</v>
      </c>
      <c r="C1357" t="s">
        <v>212</v>
      </c>
      <c r="D1357">
        <v>9</v>
      </c>
      <c r="E1357">
        <v>7</v>
      </c>
      <c r="W1357">
        <v>0</v>
      </c>
      <c r="X1357">
        <v>0.45655487804878048</v>
      </c>
      <c r="Y1357">
        <v>25</v>
      </c>
      <c r="Z1357">
        <v>0</v>
      </c>
      <c r="AA1357">
        <v>0.75</v>
      </c>
      <c r="AB1357">
        <v>6</v>
      </c>
      <c r="AC1357">
        <v>0.27906976744186046</v>
      </c>
      <c r="AD1357">
        <v>3</v>
      </c>
      <c r="AE1357">
        <v>0</v>
      </c>
      <c r="AF1357">
        <v>1.375</v>
      </c>
      <c r="AG1357">
        <v>80</v>
      </c>
      <c r="AH1357" t="s">
        <v>24</v>
      </c>
    </row>
    <row r="1358" spans="1:34" x14ac:dyDescent="0.2">
      <c r="A1358">
        <v>2009</v>
      </c>
      <c r="B1358" t="s">
        <v>24</v>
      </c>
      <c r="C1358" t="s">
        <v>212</v>
      </c>
      <c r="D1358">
        <v>9</v>
      </c>
      <c r="E1358">
        <v>7</v>
      </c>
      <c r="G1358">
        <v>1</v>
      </c>
      <c r="I1358">
        <v>2</v>
      </c>
      <c r="J1358">
        <v>1</v>
      </c>
      <c r="K1358">
        <v>1</v>
      </c>
      <c r="L1358">
        <v>1</v>
      </c>
      <c r="O1358">
        <v>3</v>
      </c>
      <c r="W1358">
        <v>7</v>
      </c>
      <c r="X1358">
        <v>0.45907738095238093</v>
      </c>
      <c r="Y1358">
        <v>25</v>
      </c>
      <c r="Z1358">
        <v>0</v>
      </c>
      <c r="AA1358">
        <v>0.84615384615384615</v>
      </c>
      <c r="AB1358">
        <v>6</v>
      </c>
      <c r="AC1358">
        <v>0.29545454545454547</v>
      </c>
      <c r="AD1358">
        <v>3</v>
      </c>
      <c r="AE1358">
        <v>0</v>
      </c>
      <c r="AF1358">
        <v>1.4705882352941178</v>
      </c>
      <c r="AG1358">
        <v>87</v>
      </c>
      <c r="AH1358" t="s">
        <v>24</v>
      </c>
    </row>
    <row r="1359" spans="1:34" x14ac:dyDescent="0.2">
      <c r="A1359">
        <v>2010</v>
      </c>
      <c r="B1359" t="s">
        <v>24</v>
      </c>
      <c r="C1359" t="s">
        <v>212</v>
      </c>
      <c r="D1359">
        <v>11</v>
      </c>
      <c r="E1359">
        <v>5</v>
      </c>
      <c r="G1359">
        <v>1</v>
      </c>
      <c r="I1359">
        <v>2</v>
      </c>
      <c r="J1359">
        <v>1</v>
      </c>
      <c r="K1359">
        <v>1</v>
      </c>
      <c r="L1359">
        <v>1</v>
      </c>
      <c r="O1359">
        <v>3</v>
      </c>
      <c r="W1359">
        <v>7</v>
      </c>
      <c r="X1359">
        <v>0.46438953488372092</v>
      </c>
      <c r="Y1359">
        <v>23</v>
      </c>
      <c r="Z1359">
        <v>0</v>
      </c>
      <c r="AA1359">
        <v>0.9285714285714286</v>
      </c>
      <c r="AB1359">
        <v>8</v>
      </c>
      <c r="AC1359">
        <v>0.31111111111111112</v>
      </c>
      <c r="AD1359">
        <v>3</v>
      </c>
      <c r="AE1359">
        <v>0</v>
      </c>
      <c r="AF1359">
        <v>1.5555555555555556</v>
      </c>
      <c r="AG1359">
        <v>94</v>
      </c>
      <c r="AH1359" t="s">
        <v>24</v>
      </c>
    </row>
    <row r="1360" spans="1:34" x14ac:dyDescent="0.2">
      <c r="A1360">
        <v>2011</v>
      </c>
      <c r="B1360" t="s">
        <v>24</v>
      </c>
      <c r="C1360" t="s">
        <v>212</v>
      </c>
      <c r="D1360">
        <v>8</v>
      </c>
      <c r="E1360">
        <v>8</v>
      </c>
      <c r="W1360">
        <v>0</v>
      </c>
      <c r="X1360">
        <v>0.46519886363636365</v>
      </c>
      <c r="Y1360">
        <v>22</v>
      </c>
      <c r="Z1360">
        <v>0</v>
      </c>
      <c r="AA1360">
        <v>0.9285714285714286</v>
      </c>
      <c r="AB1360">
        <v>8</v>
      </c>
      <c r="AC1360">
        <v>0.30434782608695654</v>
      </c>
      <c r="AD1360">
        <v>3</v>
      </c>
      <c r="AE1360">
        <v>0</v>
      </c>
      <c r="AF1360">
        <v>1.5555555555555556</v>
      </c>
      <c r="AG1360">
        <v>94</v>
      </c>
      <c r="AH1360" t="s">
        <v>24</v>
      </c>
    </row>
    <row r="1361" spans="1:34" x14ac:dyDescent="0.2">
      <c r="A1361">
        <v>2012</v>
      </c>
      <c r="B1361" t="s">
        <v>24</v>
      </c>
      <c r="C1361" t="s">
        <v>212</v>
      </c>
      <c r="D1361">
        <v>6</v>
      </c>
      <c r="E1361">
        <v>10</v>
      </c>
      <c r="W1361">
        <v>0</v>
      </c>
      <c r="X1361">
        <v>0.46319444444444446</v>
      </c>
      <c r="Y1361">
        <v>22</v>
      </c>
      <c r="Z1361">
        <v>0</v>
      </c>
      <c r="AA1361">
        <v>0.9285714285714286</v>
      </c>
      <c r="AB1361">
        <v>8</v>
      </c>
      <c r="AC1361">
        <v>0.2978723404255319</v>
      </c>
      <c r="AD1361">
        <v>3</v>
      </c>
      <c r="AE1361">
        <v>0</v>
      </c>
      <c r="AF1361">
        <v>1.5555555555555556</v>
      </c>
      <c r="AG1361">
        <v>94</v>
      </c>
      <c r="AH1361" t="s">
        <v>24</v>
      </c>
    </row>
    <row r="1362" spans="1:34" x14ac:dyDescent="0.2">
      <c r="A1362">
        <v>2013</v>
      </c>
      <c r="B1362" t="s">
        <v>24</v>
      </c>
      <c r="C1362" t="s">
        <v>212</v>
      </c>
      <c r="D1362">
        <v>8</v>
      </c>
      <c r="E1362">
        <v>8</v>
      </c>
      <c r="T1362">
        <v>1</v>
      </c>
      <c r="W1362">
        <v>0</v>
      </c>
      <c r="X1362">
        <v>0.4639945652173913</v>
      </c>
      <c r="Y1362">
        <v>23</v>
      </c>
      <c r="Z1362">
        <v>0</v>
      </c>
      <c r="AA1362">
        <v>0.9285714285714286</v>
      </c>
      <c r="AB1362">
        <v>8</v>
      </c>
      <c r="AC1362">
        <v>0.29166666666666669</v>
      </c>
      <c r="AD1362">
        <v>3</v>
      </c>
      <c r="AE1362">
        <v>0</v>
      </c>
      <c r="AF1362">
        <v>1.5555555555555556</v>
      </c>
      <c r="AG1362">
        <v>94</v>
      </c>
      <c r="AH1362" t="s">
        <v>24</v>
      </c>
    </row>
    <row r="1363" spans="1:34" x14ac:dyDescent="0.2">
      <c r="A1363">
        <v>2014</v>
      </c>
      <c r="B1363" t="s">
        <v>24</v>
      </c>
      <c r="C1363" t="s">
        <v>212</v>
      </c>
      <c r="D1363">
        <v>4</v>
      </c>
      <c r="E1363">
        <v>12</v>
      </c>
      <c r="W1363">
        <v>0</v>
      </c>
      <c r="X1363">
        <v>0.45944148936170215</v>
      </c>
      <c r="Y1363">
        <v>22</v>
      </c>
      <c r="Z1363">
        <v>0</v>
      </c>
      <c r="AA1363">
        <v>0.9285714285714286</v>
      </c>
      <c r="AB1363">
        <v>8</v>
      </c>
      <c r="AC1363">
        <v>0.2857142857142857</v>
      </c>
      <c r="AD1363">
        <v>3</v>
      </c>
      <c r="AE1363">
        <v>0</v>
      </c>
      <c r="AF1363">
        <v>1.5555555555555556</v>
      </c>
      <c r="AG1363">
        <v>94</v>
      </c>
      <c r="AH1363" t="s">
        <v>24</v>
      </c>
    </row>
    <row r="1364" spans="1:34" x14ac:dyDescent="0.2">
      <c r="A1364">
        <v>2015</v>
      </c>
      <c r="B1364" t="s">
        <v>24</v>
      </c>
      <c r="C1364" t="s">
        <v>212</v>
      </c>
      <c r="D1364">
        <v>10</v>
      </c>
      <c r="E1364">
        <v>6</v>
      </c>
      <c r="W1364">
        <v>0</v>
      </c>
      <c r="X1364">
        <v>0.462890625</v>
      </c>
      <c r="Y1364">
        <v>22</v>
      </c>
      <c r="Z1364">
        <v>0</v>
      </c>
      <c r="AA1364">
        <v>0.9285714285714286</v>
      </c>
      <c r="AB1364">
        <v>8</v>
      </c>
      <c r="AC1364">
        <v>0.28000000000000003</v>
      </c>
      <c r="AD1364">
        <v>3</v>
      </c>
      <c r="AE1364">
        <v>0</v>
      </c>
      <c r="AF1364">
        <v>1.5555555555555556</v>
      </c>
      <c r="AG1364">
        <v>94</v>
      </c>
      <c r="AH1364" t="s">
        <v>24</v>
      </c>
    </row>
    <row r="1365" spans="1:34" x14ac:dyDescent="0.2">
      <c r="A1365">
        <v>2016</v>
      </c>
      <c r="B1365" t="s">
        <v>24</v>
      </c>
      <c r="C1365" t="s">
        <v>212</v>
      </c>
      <c r="D1365">
        <v>5</v>
      </c>
      <c r="E1365">
        <v>11</v>
      </c>
      <c r="W1365">
        <v>0</v>
      </c>
      <c r="X1365">
        <v>0.45982142857142855</v>
      </c>
      <c r="Y1365">
        <v>22</v>
      </c>
      <c r="Z1365">
        <v>0</v>
      </c>
      <c r="AA1365">
        <v>0.9285714285714286</v>
      </c>
      <c r="AB1365">
        <v>8</v>
      </c>
      <c r="AC1365">
        <v>0.27450980392156865</v>
      </c>
      <c r="AD1365">
        <v>3</v>
      </c>
      <c r="AE1365">
        <v>0</v>
      </c>
      <c r="AF1365">
        <v>1.5555555555555556</v>
      </c>
      <c r="AG1365">
        <v>94</v>
      </c>
      <c r="AH1365" t="s">
        <v>24</v>
      </c>
    </row>
    <row r="1366" spans="1:34" x14ac:dyDescent="0.2">
      <c r="A1366">
        <v>2017</v>
      </c>
      <c r="B1366" t="s">
        <v>24</v>
      </c>
      <c r="C1366" t="s">
        <v>212</v>
      </c>
      <c r="D1366">
        <v>5</v>
      </c>
      <c r="E1366">
        <v>11</v>
      </c>
      <c r="W1366">
        <v>0</v>
      </c>
      <c r="X1366">
        <v>0.45687499999999998</v>
      </c>
      <c r="Y1366">
        <v>23</v>
      </c>
      <c r="Z1366">
        <v>0</v>
      </c>
      <c r="AA1366">
        <v>0.9285714285714286</v>
      </c>
      <c r="AB1366">
        <v>8</v>
      </c>
      <c r="AC1366">
        <v>0.26923076923076922</v>
      </c>
      <c r="AD1366">
        <v>3</v>
      </c>
      <c r="AE1366">
        <v>0</v>
      </c>
      <c r="AF1366">
        <v>1.5555555555555556</v>
      </c>
      <c r="AG1366">
        <v>94</v>
      </c>
      <c r="AH1366" t="s">
        <v>24</v>
      </c>
    </row>
    <row r="1367" spans="1:34" x14ac:dyDescent="0.2">
      <c r="A1367">
        <v>2018</v>
      </c>
      <c r="B1367" t="s">
        <v>24</v>
      </c>
      <c r="C1367" t="s">
        <v>212</v>
      </c>
      <c r="D1367">
        <v>4</v>
      </c>
      <c r="E1367">
        <v>12</v>
      </c>
      <c r="W1367">
        <v>0</v>
      </c>
      <c r="X1367">
        <v>0.45281862745098039</v>
      </c>
      <c r="Y1367">
        <v>25</v>
      </c>
      <c r="Z1367">
        <v>0</v>
      </c>
      <c r="AA1367">
        <v>0.9285714285714286</v>
      </c>
      <c r="AB1367">
        <v>8</v>
      </c>
      <c r="AC1367">
        <v>0.26415094339622641</v>
      </c>
      <c r="AD1367">
        <v>3</v>
      </c>
      <c r="AE1367">
        <v>0</v>
      </c>
      <c r="AF1367">
        <v>1.5555555555555556</v>
      </c>
      <c r="AG1367">
        <v>94</v>
      </c>
      <c r="AH1367" t="s">
        <v>24</v>
      </c>
    </row>
    <row r="1368" spans="1:34" x14ac:dyDescent="0.2">
      <c r="A1368">
        <v>2019</v>
      </c>
      <c r="B1368" t="s">
        <v>24</v>
      </c>
      <c r="C1368" t="s">
        <v>212</v>
      </c>
      <c r="D1368">
        <v>7</v>
      </c>
      <c r="E1368">
        <v>9</v>
      </c>
      <c r="W1368">
        <v>0</v>
      </c>
      <c r="X1368">
        <v>0.45252403846153844</v>
      </c>
      <c r="Y1368">
        <v>25</v>
      </c>
      <c r="Z1368">
        <v>0</v>
      </c>
      <c r="AA1368">
        <v>0.9285714285714286</v>
      </c>
      <c r="AB1368">
        <v>8</v>
      </c>
      <c r="AC1368">
        <v>0.25925925925925924</v>
      </c>
      <c r="AD1368">
        <v>3</v>
      </c>
      <c r="AE1368">
        <v>0</v>
      </c>
      <c r="AF1368">
        <v>1.5555555555555556</v>
      </c>
      <c r="AG1368">
        <v>94</v>
      </c>
      <c r="AH1368" t="s">
        <v>24</v>
      </c>
    </row>
    <row r="1369" spans="1:34" x14ac:dyDescent="0.2">
      <c r="A1369">
        <v>2020</v>
      </c>
      <c r="B1369" t="s">
        <v>24</v>
      </c>
      <c r="C1369" t="s">
        <v>212</v>
      </c>
      <c r="D1369">
        <v>2</v>
      </c>
      <c r="E1369">
        <v>14</v>
      </c>
      <c r="W1369">
        <v>0</v>
      </c>
      <c r="X1369">
        <v>0.44634433962264153</v>
      </c>
      <c r="Y1369">
        <v>24</v>
      </c>
      <c r="Z1369">
        <v>0</v>
      </c>
      <c r="AA1369">
        <v>0.9285714285714286</v>
      </c>
      <c r="AB1369">
        <v>8</v>
      </c>
      <c r="AC1369">
        <v>0.25454545454545452</v>
      </c>
      <c r="AD1369">
        <v>3</v>
      </c>
      <c r="AE1369">
        <v>0</v>
      </c>
      <c r="AF1369">
        <v>1.5555555555555556</v>
      </c>
      <c r="AG1369">
        <v>94</v>
      </c>
      <c r="AH1369" t="s">
        <v>24</v>
      </c>
    </row>
    <row r="1370" spans="1:34" x14ac:dyDescent="0.2">
      <c r="A1370">
        <v>2021</v>
      </c>
      <c r="B1370" t="s">
        <v>24</v>
      </c>
      <c r="C1370" t="s">
        <v>212</v>
      </c>
      <c r="D1370">
        <v>4</v>
      </c>
      <c r="E1370">
        <v>13</v>
      </c>
      <c r="W1370">
        <v>0</v>
      </c>
      <c r="X1370">
        <v>0.44219653179190749</v>
      </c>
      <c r="Y1370">
        <v>25</v>
      </c>
      <c r="Z1370">
        <v>0</v>
      </c>
      <c r="AA1370">
        <v>0.9285714285714286</v>
      </c>
      <c r="AB1370">
        <v>8</v>
      </c>
      <c r="AC1370">
        <v>0.25</v>
      </c>
      <c r="AD1370">
        <v>3</v>
      </c>
      <c r="AE1370">
        <v>0</v>
      </c>
      <c r="AF1370">
        <v>1.5555555555555556</v>
      </c>
      <c r="AG1370">
        <v>94</v>
      </c>
      <c r="AH1370" t="s">
        <v>24</v>
      </c>
    </row>
    <row r="1371" spans="1:34" x14ac:dyDescent="0.2">
      <c r="A1371">
        <v>2022</v>
      </c>
      <c r="B1371" t="s">
        <v>24</v>
      </c>
      <c r="C1371" t="s">
        <v>212</v>
      </c>
      <c r="D1371">
        <v>7</v>
      </c>
      <c r="E1371">
        <v>10</v>
      </c>
      <c r="S1371">
        <v>1</v>
      </c>
      <c r="T1371">
        <v>1</v>
      </c>
      <c r="W1371">
        <v>0</v>
      </c>
      <c r="X1371">
        <v>0.44160997732426305</v>
      </c>
      <c r="Y1371">
        <v>25</v>
      </c>
      <c r="Z1371">
        <v>0</v>
      </c>
      <c r="AA1371">
        <v>0.9285714285714286</v>
      </c>
      <c r="AB1371">
        <v>8</v>
      </c>
      <c r="AC1371">
        <v>0.24561403508771928</v>
      </c>
      <c r="AD1371">
        <v>1</v>
      </c>
      <c r="AE1371">
        <v>0</v>
      </c>
      <c r="AF1371">
        <v>0.77777777777777779</v>
      </c>
      <c r="AG1371">
        <v>94</v>
      </c>
      <c r="AH1371" t="s">
        <v>24</v>
      </c>
    </row>
    <row r="1372" spans="1:34" x14ac:dyDescent="0.2">
      <c r="A1372">
        <v>2023</v>
      </c>
      <c r="B1372" t="s">
        <v>24</v>
      </c>
      <c r="C1372" t="s">
        <v>212</v>
      </c>
      <c r="D1372">
        <v>7</v>
      </c>
      <c r="E1372">
        <v>10</v>
      </c>
      <c r="W1372">
        <v>0</v>
      </c>
      <c r="X1372">
        <v>0.44104560622914352</v>
      </c>
      <c r="Y1372">
        <v>25</v>
      </c>
      <c r="Z1372">
        <v>0</v>
      </c>
      <c r="AA1372">
        <v>0.9285714285714286</v>
      </c>
      <c r="AB1372">
        <v>8</v>
      </c>
      <c r="AC1372">
        <v>0.2413793103448276</v>
      </c>
      <c r="AD1372">
        <v>1</v>
      </c>
      <c r="AE1372">
        <v>0</v>
      </c>
      <c r="AF1372">
        <v>0.77777777777777779</v>
      </c>
      <c r="AG1372">
        <v>94</v>
      </c>
      <c r="AH1372" t="s">
        <v>24</v>
      </c>
    </row>
    <row r="1373" spans="1:34" x14ac:dyDescent="0.2">
      <c r="A1373">
        <v>2024</v>
      </c>
      <c r="B1373" t="s">
        <v>24</v>
      </c>
      <c r="C1373" t="s">
        <v>212</v>
      </c>
      <c r="D1373">
        <v>5</v>
      </c>
      <c r="E1373">
        <v>12</v>
      </c>
      <c r="W1373">
        <v>0</v>
      </c>
      <c r="X1373">
        <v>0.4383187772925764</v>
      </c>
      <c r="Y1373">
        <v>25</v>
      </c>
      <c r="Z1373">
        <v>0</v>
      </c>
      <c r="AA1373">
        <v>0.9285714285714286</v>
      </c>
      <c r="AB1373">
        <v>8</v>
      </c>
      <c r="AC1373">
        <v>0.23728813559322035</v>
      </c>
      <c r="AD1373">
        <v>1</v>
      </c>
      <c r="AE1373">
        <v>0</v>
      </c>
      <c r="AF1373">
        <v>7.4817518248175188E-2</v>
      </c>
      <c r="AG1373">
        <v>94</v>
      </c>
      <c r="AH1373" t="s">
        <v>24</v>
      </c>
    </row>
    <row r="1374" spans="1:34" x14ac:dyDescent="0.2">
      <c r="A1374">
        <v>2025</v>
      </c>
      <c r="B1374" t="s">
        <v>24</v>
      </c>
      <c r="C1374" t="s">
        <v>212</v>
      </c>
      <c r="D1374">
        <v>3</v>
      </c>
      <c r="E1374">
        <v>14</v>
      </c>
      <c r="W1374">
        <v>0</v>
      </c>
      <c r="X1374">
        <v>0.43354769560557344</v>
      </c>
      <c r="Y1374">
        <v>27</v>
      </c>
      <c r="Z1374">
        <v>0</v>
      </c>
      <c r="AA1374">
        <v>0.9285714285714286</v>
      </c>
      <c r="AB1374">
        <v>8</v>
      </c>
      <c r="AC1374">
        <v>0.23333333333333334</v>
      </c>
      <c r="AD1374">
        <v>1</v>
      </c>
      <c r="AE1374">
        <v>0</v>
      </c>
      <c r="AF1374">
        <v>7.2953736654804271E-2</v>
      </c>
      <c r="AG1374">
        <v>94</v>
      </c>
      <c r="AH1374" t="s">
        <v>24</v>
      </c>
    </row>
    <row r="1375" spans="1:34" x14ac:dyDescent="0.2">
      <c r="A1375">
        <v>1966</v>
      </c>
      <c r="B1375" t="s">
        <v>25</v>
      </c>
      <c r="C1375" t="s">
        <v>214</v>
      </c>
      <c r="D1375">
        <v>9</v>
      </c>
      <c r="E1375">
        <v>5</v>
      </c>
      <c r="W1375">
        <v>0</v>
      </c>
      <c r="X1375">
        <v>0.6428571428571429</v>
      </c>
      <c r="Y1375">
        <v>6</v>
      </c>
      <c r="Z1375">
        <v>0</v>
      </c>
      <c r="AA1375">
        <v>0</v>
      </c>
      <c r="AB1375">
        <v>0</v>
      </c>
      <c r="AC1375">
        <v>0</v>
      </c>
      <c r="AD1375">
        <v>0</v>
      </c>
      <c r="AE1375">
        <v>0</v>
      </c>
      <c r="AF1375">
        <v>0</v>
      </c>
      <c r="AG1375">
        <v>0</v>
      </c>
      <c r="AH1375" t="s">
        <v>25</v>
      </c>
    </row>
    <row r="1376" spans="1:34" x14ac:dyDescent="0.2">
      <c r="A1376">
        <v>1967</v>
      </c>
      <c r="B1376" t="s">
        <v>25</v>
      </c>
      <c r="C1376" t="s">
        <v>214</v>
      </c>
      <c r="D1376">
        <v>6</v>
      </c>
      <c r="E1376">
        <v>7</v>
      </c>
      <c r="F1376">
        <v>1</v>
      </c>
      <c r="W1376">
        <v>0</v>
      </c>
      <c r="X1376">
        <v>0.5535714285714286</v>
      </c>
      <c r="Y1376">
        <v>9</v>
      </c>
      <c r="Z1376">
        <v>0</v>
      </c>
      <c r="AA1376">
        <v>0</v>
      </c>
      <c r="AB1376">
        <v>0</v>
      </c>
      <c r="AC1376">
        <v>0</v>
      </c>
      <c r="AD1376">
        <v>0</v>
      </c>
      <c r="AE1376">
        <v>0</v>
      </c>
      <c r="AF1376">
        <v>0</v>
      </c>
      <c r="AG1376">
        <v>0</v>
      </c>
      <c r="AH1376" t="s">
        <v>25</v>
      </c>
    </row>
    <row r="1377" spans="1:34" x14ac:dyDescent="0.2">
      <c r="A1377">
        <v>1968</v>
      </c>
      <c r="B1377" t="s">
        <v>25</v>
      </c>
      <c r="C1377" t="s">
        <v>214</v>
      </c>
      <c r="D1377">
        <v>2</v>
      </c>
      <c r="E1377">
        <v>12</v>
      </c>
      <c r="W1377">
        <v>0</v>
      </c>
      <c r="X1377">
        <v>0.41666666666666669</v>
      </c>
      <c r="Y1377">
        <v>15</v>
      </c>
      <c r="Z1377">
        <v>0</v>
      </c>
      <c r="AA1377">
        <v>0</v>
      </c>
      <c r="AB1377">
        <v>0</v>
      </c>
      <c r="AC1377">
        <v>0</v>
      </c>
      <c r="AD1377">
        <v>0</v>
      </c>
      <c r="AE1377">
        <v>0</v>
      </c>
      <c r="AF1377">
        <v>0</v>
      </c>
      <c r="AG1377">
        <v>0</v>
      </c>
      <c r="AH1377" t="s">
        <v>25</v>
      </c>
    </row>
    <row r="1378" spans="1:34" x14ac:dyDescent="0.2">
      <c r="A1378">
        <v>1969</v>
      </c>
      <c r="B1378" t="s">
        <v>25</v>
      </c>
      <c r="C1378" t="s">
        <v>214</v>
      </c>
      <c r="D1378">
        <v>4</v>
      </c>
      <c r="E1378">
        <v>9</v>
      </c>
      <c r="F1378">
        <v>1</v>
      </c>
      <c r="W1378">
        <v>0</v>
      </c>
      <c r="X1378">
        <v>0.39285714285714285</v>
      </c>
      <c r="Y1378">
        <v>16</v>
      </c>
      <c r="Z1378">
        <v>0</v>
      </c>
      <c r="AA1378">
        <v>0</v>
      </c>
      <c r="AB1378">
        <v>0</v>
      </c>
      <c r="AC1378">
        <v>0</v>
      </c>
      <c r="AD1378">
        <v>0</v>
      </c>
      <c r="AE1378">
        <v>0</v>
      </c>
      <c r="AF1378">
        <v>0</v>
      </c>
      <c r="AG1378">
        <v>0</v>
      </c>
      <c r="AH1378" t="s">
        <v>25</v>
      </c>
    </row>
    <row r="1379" spans="1:34" x14ac:dyDescent="0.2">
      <c r="A1379">
        <v>1970</v>
      </c>
      <c r="B1379" t="s">
        <v>25</v>
      </c>
      <c r="C1379" t="s">
        <v>214</v>
      </c>
      <c r="D1379">
        <v>3</v>
      </c>
      <c r="E1379">
        <v>10</v>
      </c>
      <c r="F1379">
        <v>1</v>
      </c>
      <c r="W1379">
        <v>0</v>
      </c>
      <c r="X1379">
        <v>0.36428571428571427</v>
      </c>
      <c r="Y1379">
        <v>20</v>
      </c>
      <c r="Z1379">
        <v>0</v>
      </c>
      <c r="AA1379">
        <v>0</v>
      </c>
      <c r="AB1379">
        <v>0</v>
      </c>
      <c r="AC1379">
        <v>0</v>
      </c>
      <c r="AD1379">
        <v>0</v>
      </c>
      <c r="AE1379">
        <v>0</v>
      </c>
      <c r="AF1379">
        <v>0</v>
      </c>
      <c r="AG1379">
        <v>0</v>
      </c>
      <c r="AH1379" t="s">
        <v>25</v>
      </c>
    </row>
    <row r="1380" spans="1:34" x14ac:dyDescent="0.2">
      <c r="A1380">
        <v>1971</v>
      </c>
      <c r="B1380" t="s">
        <v>25</v>
      </c>
      <c r="C1380" t="s">
        <v>214</v>
      </c>
      <c r="D1380">
        <v>6</v>
      </c>
      <c r="E1380">
        <v>7</v>
      </c>
      <c r="F1380">
        <v>1</v>
      </c>
      <c r="W1380">
        <v>0</v>
      </c>
      <c r="X1380">
        <v>0.38095238095238093</v>
      </c>
      <c r="Y1380">
        <v>19</v>
      </c>
      <c r="Z1380">
        <v>0</v>
      </c>
      <c r="AA1380">
        <v>0</v>
      </c>
      <c r="AB1380">
        <v>0</v>
      </c>
      <c r="AC1380">
        <v>0</v>
      </c>
      <c r="AD1380">
        <v>0</v>
      </c>
      <c r="AE1380">
        <v>0</v>
      </c>
      <c r="AF1380">
        <v>0</v>
      </c>
      <c r="AG1380">
        <v>0</v>
      </c>
      <c r="AH1380" t="s">
        <v>25</v>
      </c>
    </row>
    <row r="1381" spans="1:34" x14ac:dyDescent="0.2">
      <c r="A1381">
        <v>1972</v>
      </c>
      <c r="B1381" t="s">
        <v>25</v>
      </c>
      <c r="C1381" t="s">
        <v>214</v>
      </c>
      <c r="D1381">
        <v>2</v>
      </c>
      <c r="E1381">
        <v>11</v>
      </c>
      <c r="F1381">
        <v>1</v>
      </c>
      <c r="W1381">
        <v>0</v>
      </c>
      <c r="X1381">
        <v>0.35204081632653061</v>
      </c>
      <c r="Y1381">
        <v>21</v>
      </c>
      <c r="Z1381">
        <v>0</v>
      </c>
      <c r="AA1381">
        <v>0</v>
      </c>
      <c r="AB1381">
        <v>0</v>
      </c>
      <c r="AC1381">
        <v>0</v>
      </c>
      <c r="AD1381">
        <v>0</v>
      </c>
      <c r="AE1381">
        <v>0</v>
      </c>
      <c r="AF1381">
        <v>0</v>
      </c>
      <c r="AG1381">
        <v>0</v>
      </c>
      <c r="AH1381" t="s">
        <v>25</v>
      </c>
    </row>
    <row r="1382" spans="1:34" x14ac:dyDescent="0.2">
      <c r="A1382">
        <v>1973</v>
      </c>
      <c r="B1382" t="s">
        <v>25</v>
      </c>
      <c r="C1382" t="s">
        <v>214</v>
      </c>
      <c r="D1382">
        <v>5</v>
      </c>
      <c r="E1382">
        <v>8</v>
      </c>
      <c r="F1382">
        <v>1</v>
      </c>
      <c r="W1382">
        <v>0</v>
      </c>
      <c r="X1382">
        <v>0.35714285714285715</v>
      </c>
      <c r="Y1382">
        <v>22</v>
      </c>
      <c r="Z1382">
        <v>0</v>
      </c>
      <c r="AA1382">
        <v>0</v>
      </c>
      <c r="AB1382">
        <v>0</v>
      </c>
      <c r="AC1382">
        <v>0</v>
      </c>
      <c r="AD1382">
        <v>0</v>
      </c>
      <c r="AE1382">
        <v>0</v>
      </c>
      <c r="AF1382">
        <v>0</v>
      </c>
      <c r="AG1382">
        <v>0</v>
      </c>
      <c r="AH1382" t="s">
        <v>25</v>
      </c>
    </row>
    <row r="1383" spans="1:34" x14ac:dyDescent="0.2">
      <c r="A1383">
        <v>1974</v>
      </c>
      <c r="B1383" t="s">
        <v>25</v>
      </c>
      <c r="C1383" t="s">
        <v>214</v>
      </c>
      <c r="D1383">
        <v>7</v>
      </c>
      <c r="E1383">
        <v>7</v>
      </c>
      <c r="W1383">
        <v>0</v>
      </c>
      <c r="X1383">
        <v>0.37301587301587302</v>
      </c>
      <c r="Y1383">
        <v>19</v>
      </c>
      <c r="Z1383">
        <v>0</v>
      </c>
      <c r="AA1383">
        <v>0</v>
      </c>
      <c r="AB1383">
        <v>0</v>
      </c>
      <c r="AC1383">
        <v>0</v>
      </c>
      <c r="AD1383">
        <v>0</v>
      </c>
      <c r="AE1383">
        <v>0</v>
      </c>
      <c r="AF1383">
        <v>0</v>
      </c>
      <c r="AG1383">
        <v>0</v>
      </c>
      <c r="AH1383" t="s">
        <v>25</v>
      </c>
    </row>
    <row r="1384" spans="1:34" x14ac:dyDescent="0.2">
      <c r="A1384">
        <v>1975</v>
      </c>
      <c r="B1384" t="s">
        <v>25</v>
      </c>
      <c r="C1384" t="s">
        <v>214</v>
      </c>
      <c r="D1384">
        <v>4</v>
      </c>
      <c r="E1384">
        <v>10</v>
      </c>
      <c r="W1384">
        <v>0</v>
      </c>
      <c r="X1384">
        <v>0.36428571428571427</v>
      </c>
      <c r="Y1384">
        <v>22</v>
      </c>
      <c r="Z1384">
        <v>0</v>
      </c>
      <c r="AA1384">
        <v>0</v>
      </c>
      <c r="AB1384">
        <v>0</v>
      </c>
      <c r="AC1384">
        <v>0</v>
      </c>
      <c r="AD1384">
        <v>0</v>
      </c>
      <c r="AE1384">
        <v>0</v>
      </c>
      <c r="AF1384">
        <v>0</v>
      </c>
      <c r="AG1384">
        <v>0</v>
      </c>
      <c r="AH1384" t="s">
        <v>25</v>
      </c>
    </row>
    <row r="1385" spans="1:34" x14ac:dyDescent="0.2">
      <c r="A1385">
        <v>1976</v>
      </c>
      <c r="B1385" t="s">
        <v>25</v>
      </c>
      <c r="C1385" t="s">
        <v>214</v>
      </c>
      <c r="D1385">
        <v>4</v>
      </c>
      <c r="E1385">
        <v>10</v>
      </c>
      <c r="W1385">
        <v>0</v>
      </c>
      <c r="X1385">
        <v>0.35714285714285715</v>
      </c>
      <c r="Y1385">
        <v>23</v>
      </c>
      <c r="Z1385">
        <v>0</v>
      </c>
      <c r="AA1385">
        <v>0</v>
      </c>
      <c r="AB1385">
        <v>0</v>
      </c>
      <c r="AC1385">
        <v>0</v>
      </c>
      <c r="AD1385">
        <v>0</v>
      </c>
      <c r="AE1385">
        <v>0</v>
      </c>
      <c r="AF1385">
        <v>0</v>
      </c>
      <c r="AG1385">
        <v>0</v>
      </c>
      <c r="AH1385" t="s">
        <v>25</v>
      </c>
    </row>
    <row r="1386" spans="1:34" x14ac:dyDescent="0.2">
      <c r="A1386">
        <v>1977</v>
      </c>
      <c r="B1386" t="s">
        <v>25</v>
      </c>
      <c r="C1386" t="s">
        <v>214</v>
      </c>
      <c r="D1386">
        <v>5</v>
      </c>
      <c r="E1386">
        <v>9</v>
      </c>
      <c r="W1386">
        <v>0</v>
      </c>
      <c r="X1386">
        <v>0.35714285714285715</v>
      </c>
      <c r="Y1386">
        <v>22</v>
      </c>
      <c r="Z1386">
        <v>0</v>
      </c>
      <c r="AA1386">
        <v>0</v>
      </c>
      <c r="AB1386">
        <v>0</v>
      </c>
      <c r="AC1386">
        <v>0</v>
      </c>
      <c r="AD1386">
        <v>0</v>
      </c>
      <c r="AE1386">
        <v>0</v>
      </c>
      <c r="AF1386">
        <v>0</v>
      </c>
      <c r="AG1386">
        <v>0</v>
      </c>
      <c r="AH1386" t="s">
        <v>25</v>
      </c>
    </row>
    <row r="1387" spans="1:34" x14ac:dyDescent="0.2">
      <c r="A1387">
        <v>1978</v>
      </c>
      <c r="B1387" t="s">
        <v>25</v>
      </c>
      <c r="C1387" t="s">
        <v>214</v>
      </c>
      <c r="D1387">
        <v>9</v>
      </c>
      <c r="E1387">
        <v>7</v>
      </c>
      <c r="G1387">
        <v>1</v>
      </c>
      <c r="I1387">
        <v>0</v>
      </c>
      <c r="J1387">
        <v>1</v>
      </c>
      <c r="O1387">
        <v>1</v>
      </c>
      <c r="W1387">
        <v>1</v>
      </c>
      <c r="X1387">
        <v>0.375</v>
      </c>
      <c r="Y1387">
        <v>22</v>
      </c>
      <c r="Z1387">
        <v>0</v>
      </c>
      <c r="AA1387">
        <v>0</v>
      </c>
      <c r="AB1387">
        <v>0</v>
      </c>
      <c r="AC1387">
        <v>7.6923076923076927E-2</v>
      </c>
      <c r="AD1387">
        <v>0</v>
      </c>
      <c r="AE1387">
        <v>0</v>
      </c>
      <c r="AF1387">
        <v>1</v>
      </c>
      <c r="AG1387">
        <v>1</v>
      </c>
      <c r="AH1387" t="s">
        <v>25</v>
      </c>
    </row>
    <row r="1388" spans="1:34" x14ac:dyDescent="0.2">
      <c r="A1388">
        <v>1979</v>
      </c>
      <c r="B1388" t="s">
        <v>25</v>
      </c>
      <c r="C1388" t="s">
        <v>214</v>
      </c>
      <c r="D1388">
        <v>11</v>
      </c>
      <c r="E1388">
        <v>5</v>
      </c>
      <c r="G1388">
        <v>1</v>
      </c>
      <c r="I1388">
        <v>1</v>
      </c>
      <c r="J1388">
        <v>1</v>
      </c>
      <c r="K1388">
        <v>1</v>
      </c>
      <c r="O1388">
        <v>2</v>
      </c>
      <c r="W1388">
        <v>3</v>
      </c>
      <c r="X1388">
        <v>0.4</v>
      </c>
      <c r="Y1388">
        <v>23</v>
      </c>
      <c r="Z1388">
        <v>0</v>
      </c>
      <c r="AA1388">
        <v>0.5</v>
      </c>
      <c r="AB1388">
        <v>3</v>
      </c>
      <c r="AC1388">
        <v>0.14285714285714285</v>
      </c>
      <c r="AD1388">
        <v>0</v>
      </c>
      <c r="AE1388">
        <v>0</v>
      </c>
      <c r="AF1388">
        <v>1.5</v>
      </c>
      <c r="AG1388">
        <v>4</v>
      </c>
      <c r="AH1388" t="s">
        <v>25</v>
      </c>
    </row>
    <row r="1389" spans="1:34" x14ac:dyDescent="0.2">
      <c r="A1389">
        <v>1980</v>
      </c>
      <c r="B1389" t="s">
        <v>25</v>
      </c>
      <c r="C1389" t="s">
        <v>214</v>
      </c>
      <c r="D1389">
        <v>12</v>
      </c>
      <c r="E1389">
        <v>4</v>
      </c>
      <c r="G1389">
        <v>1</v>
      </c>
      <c r="H1389">
        <v>1</v>
      </c>
      <c r="I1389">
        <v>2</v>
      </c>
      <c r="J1389">
        <v>1</v>
      </c>
      <c r="K1389">
        <v>1</v>
      </c>
      <c r="L1389">
        <v>1</v>
      </c>
      <c r="M1389">
        <v>1</v>
      </c>
      <c r="O1389">
        <v>4</v>
      </c>
      <c r="W1389">
        <v>17</v>
      </c>
      <c r="X1389">
        <v>0.42592592592592593</v>
      </c>
      <c r="Y1389">
        <v>21</v>
      </c>
      <c r="Z1389">
        <v>0</v>
      </c>
      <c r="AA1389">
        <v>1</v>
      </c>
      <c r="AB1389">
        <v>10</v>
      </c>
      <c r="AC1389">
        <v>0.2</v>
      </c>
      <c r="AD1389">
        <v>1</v>
      </c>
      <c r="AE1389">
        <v>0</v>
      </c>
      <c r="AF1389">
        <v>1.75</v>
      </c>
      <c r="AG1389">
        <v>21</v>
      </c>
      <c r="AH1389" t="s">
        <v>25</v>
      </c>
    </row>
    <row r="1390" spans="1:34" x14ac:dyDescent="0.2">
      <c r="A1390">
        <v>1981</v>
      </c>
      <c r="B1390" t="s">
        <v>25</v>
      </c>
      <c r="C1390" t="s">
        <v>214</v>
      </c>
      <c r="D1390">
        <v>10</v>
      </c>
      <c r="E1390">
        <v>6</v>
      </c>
      <c r="G1390">
        <v>1</v>
      </c>
      <c r="I1390">
        <v>0</v>
      </c>
      <c r="J1390">
        <v>1</v>
      </c>
      <c r="O1390">
        <v>1</v>
      </c>
      <c r="W1390">
        <v>1</v>
      </c>
      <c r="X1390">
        <v>0.43965517241379309</v>
      </c>
      <c r="Y1390">
        <v>20</v>
      </c>
      <c r="Z1390">
        <v>0</v>
      </c>
      <c r="AA1390">
        <v>0.75</v>
      </c>
      <c r="AB1390">
        <v>6</v>
      </c>
      <c r="AC1390">
        <v>0.25</v>
      </c>
      <c r="AD1390">
        <v>3</v>
      </c>
      <c r="AE1390">
        <v>0</v>
      </c>
      <c r="AF1390">
        <v>1.6</v>
      </c>
      <c r="AG1390">
        <v>22</v>
      </c>
      <c r="AH1390" t="s">
        <v>25</v>
      </c>
    </row>
    <row r="1391" spans="1:34" x14ac:dyDescent="0.2">
      <c r="A1391">
        <v>1982</v>
      </c>
      <c r="B1391" t="s">
        <v>25</v>
      </c>
      <c r="C1391" t="s">
        <v>214</v>
      </c>
      <c r="D1391">
        <v>3</v>
      </c>
      <c r="E1391">
        <v>6</v>
      </c>
      <c r="W1391">
        <v>0</v>
      </c>
      <c r="X1391">
        <v>0.43568464730290457</v>
      </c>
      <c r="Y1391">
        <v>20</v>
      </c>
      <c r="Z1391">
        <v>0</v>
      </c>
      <c r="AA1391">
        <v>0.75</v>
      </c>
      <c r="AB1391">
        <v>6</v>
      </c>
      <c r="AC1391">
        <v>0.23529411764705882</v>
      </c>
      <c r="AD1391">
        <v>1</v>
      </c>
      <c r="AE1391">
        <v>0</v>
      </c>
      <c r="AF1391">
        <v>1.6</v>
      </c>
      <c r="AG1391">
        <v>22</v>
      </c>
      <c r="AH1391" t="s">
        <v>25</v>
      </c>
    </row>
    <row r="1392" spans="1:34" x14ac:dyDescent="0.2">
      <c r="A1392">
        <v>1983</v>
      </c>
      <c r="B1392" t="s">
        <v>25</v>
      </c>
      <c r="C1392" t="s">
        <v>214</v>
      </c>
      <c r="D1392">
        <v>5</v>
      </c>
      <c r="E1392">
        <v>11</v>
      </c>
      <c r="W1392">
        <v>0</v>
      </c>
      <c r="X1392">
        <v>0.42801556420233461</v>
      </c>
      <c r="Y1392">
        <v>20</v>
      </c>
      <c r="Z1392">
        <v>0</v>
      </c>
      <c r="AA1392">
        <v>0.75</v>
      </c>
      <c r="AB1392">
        <v>6</v>
      </c>
      <c r="AC1392">
        <v>0.22222222222222221</v>
      </c>
      <c r="AD1392">
        <v>1</v>
      </c>
      <c r="AE1392">
        <v>0</v>
      </c>
      <c r="AF1392">
        <v>1.6</v>
      </c>
      <c r="AG1392">
        <v>22</v>
      </c>
      <c r="AH1392" t="s">
        <v>25</v>
      </c>
    </row>
    <row r="1393" spans="1:34" x14ac:dyDescent="0.2">
      <c r="A1393">
        <v>1984</v>
      </c>
      <c r="B1393" t="s">
        <v>25</v>
      </c>
      <c r="C1393" t="s">
        <v>214</v>
      </c>
      <c r="D1393">
        <v>6</v>
      </c>
      <c r="E1393">
        <v>9</v>
      </c>
      <c r="F1393">
        <v>1</v>
      </c>
      <c r="W1393">
        <v>0</v>
      </c>
      <c r="X1393">
        <v>0.42673992673992672</v>
      </c>
      <c r="Y1393">
        <v>21</v>
      </c>
      <c r="Z1393">
        <v>0</v>
      </c>
      <c r="AA1393">
        <v>0.75</v>
      </c>
      <c r="AB1393">
        <v>6</v>
      </c>
      <c r="AC1393">
        <v>0.21052631578947367</v>
      </c>
      <c r="AD1393">
        <v>1</v>
      </c>
      <c r="AE1393">
        <v>0</v>
      </c>
      <c r="AF1393">
        <v>1.6</v>
      </c>
      <c r="AG1393">
        <v>22</v>
      </c>
      <c r="AH1393" t="s">
        <v>25</v>
      </c>
    </row>
    <row r="1394" spans="1:34" x14ac:dyDescent="0.2">
      <c r="A1394">
        <v>1985</v>
      </c>
      <c r="B1394" t="s">
        <v>25</v>
      </c>
      <c r="C1394" t="s">
        <v>214</v>
      </c>
      <c r="D1394">
        <v>7</v>
      </c>
      <c r="E1394">
        <v>9</v>
      </c>
      <c r="W1394">
        <v>0</v>
      </c>
      <c r="X1394">
        <v>0.4273356401384083</v>
      </c>
      <c r="Y1394">
        <v>22</v>
      </c>
      <c r="Z1394">
        <v>0</v>
      </c>
      <c r="AA1394">
        <v>0.75</v>
      </c>
      <c r="AB1394">
        <v>6</v>
      </c>
      <c r="AC1394">
        <v>0.2</v>
      </c>
      <c r="AD1394">
        <v>1</v>
      </c>
      <c r="AE1394">
        <v>0</v>
      </c>
      <c r="AF1394">
        <v>1.6</v>
      </c>
      <c r="AG1394">
        <v>22</v>
      </c>
      <c r="AH1394" t="s">
        <v>25</v>
      </c>
    </row>
    <row r="1395" spans="1:34" x14ac:dyDescent="0.2">
      <c r="A1395">
        <v>1986</v>
      </c>
      <c r="B1395" t="s">
        <v>25</v>
      </c>
      <c r="C1395" t="s">
        <v>214</v>
      </c>
      <c r="D1395">
        <v>5</v>
      </c>
      <c r="E1395">
        <v>10</v>
      </c>
      <c r="F1395">
        <v>1</v>
      </c>
      <c r="W1395">
        <v>0</v>
      </c>
      <c r="X1395">
        <v>0.42295081967213116</v>
      </c>
      <c r="Y1395">
        <v>22</v>
      </c>
      <c r="Z1395">
        <v>0</v>
      </c>
      <c r="AA1395">
        <v>0.75</v>
      </c>
      <c r="AB1395">
        <v>6</v>
      </c>
      <c r="AC1395">
        <v>0.19047619047619047</v>
      </c>
      <c r="AD1395">
        <v>0</v>
      </c>
      <c r="AE1395">
        <v>0</v>
      </c>
      <c r="AF1395">
        <v>1.6</v>
      </c>
      <c r="AG1395">
        <v>22</v>
      </c>
      <c r="AH1395" t="s">
        <v>25</v>
      </c>
    </row>
    <row r="1396" spans="1:34" x14ac:dyDescent="0.2">
      <c r="A1396">
        <v>1987</v>
      </c>
      <c r="B1396" t="s">
        <v>25</v>
      </c>
      <c r="C1396" t="s">
        <v>214</v>
      </c>
      <c r="D1396">
        <v>7</v>
      </c>
      <c r="E1396">
        <v>8</v>
      </c>
      <c r="R1396">
        <v>1</v>
      </c>
      <c r="W1396">
        <v>1</v>
      </c>
      <c r="X1396">
        <v>0.42499999999999999</v>
      </c>
      <c r="Y1396">
        <v>22</v>
      </c>
      <c r="Z1396">
        <v>0</v>
      </c>
      <c r="AA1396">
        <v>0.75</v>
      </c>
      <c r="AB1396">
        <v>6</v>
      </c>
      <c r="AC1396">
        <v>0.18181818181818182</v>
      </c>
      <c r="AD1396">
        <v>0</v>
      </c>
      <c r="AE1396">
        <v>0</v>
      </c>
      <c r="AF1396">
        <v>1.6</v>
      </c>
      <c r="AG1396">
        <v>23</v>
      </c>
      <c r="AH1396" t="s">
        <v>25</v>
      </c>
    </row>
    <row r="1397" spans="1:34" x14ac:dyDescent="0.2">
      <c r="A1397">
        <v>1988</v>
      </c>
      <c r="B1397" t="s">
        <v>25</v>
      </c>
      <c r="C1397" t="s">
        <v>214</v>
      </c>
      <c r="D1397">
        <v>10</v>
      </c>
      <c r="E1397">
        <v>6</v>
      </c>
      <c r="G1397">
        <v>1</v>
      </c>
      <c r="H1397">
        <v>1</v>
      </c>
      <c r="I1397">
        <v>0</v>
      </c>
      <c r="J1397">
        <v>1</v>
      </c>
      <c r="K1397">
        <v>1</v>
      </c>
      <c r="O1397">
        <v>2</v>
      </c>
      <c r="W1397">
        <v>4</v>
      </c>
      <c r="X1397">
        <v>0.43452380952380953</v>
      </c>
      <c r="Y1397">
        <v>22</v>
      </c>
      <c r="Z1397">
        <v>0</v>
      </c>
      <c r="AA1397">
        <v>0.6</v>
      </c>
      <c r="AB1397">
        <v>4</v>
      </c>
      <c r="AC1397">
        <v>0.21739130434782608</v>
      </c>
      <c r="AD1397">
        <v>1</v>
      </c>
      <c r="AE1397">
        <v>0</v>
      </c>
      <c r="AF1397">
        <v>1.4285714285714286</v>
      </c>
      <c r="AG1397">
        <v>27</v>
      </c>
      <c r="AH1397" t="s">
        <v>25</v>
      </c>
    </row>
    <row r="1398" spans="1:34" x14ac:dyDescent="0.2">
      <c r="A1398">
        <v>1989</v>
      </c>
      <c r="B1398" t="s">
        <v>25</v>
      </c>
      <c r="C1398" t="s">
        <v>214</v>
      </c>
      <c r="D1398">
        <v>11</v>
      </c>
      <c r="E1398">
        <v>5</v>
      </c>
      <c r="G1398">
        <v>1</v>
      </c>
      <c r="I1398">
        <v>0</v>
      </c>
      <c r="J1398">
        <v>1</v>
      </c>
      <c r="O1398">
        <v>1</v>
      </c>
      <c r="W1398">
        <v>1</v>
      </c>
      <c r="X1398">
        <v>0.44602272727272729</v>
      </c>
      <c r="Y1398">
        <v>21</v>
      </c>
      <c r="Z1398">
        <v>0</v>
      </c>
      <c r="AA1398">
        <v>0.5</v>
      </c>
      <c r="AB1398">
        <v>3</v>
      </c>
      <c r="AC1398">
        <v>0.25</v>
      </c>
      <c r="AD1398">
        <v>3</v>
      </c>
      <c r="AE1398">
        <v>0</v>
      </c>
      <c r="AF1398">
        <v>1.375</v>
      </c>
      <c r="AG1398">
        <v>28</v>
      </c>
      <c r="AH1398" t="s">
        <v>25</v>
      </c>
    </row>
    <row r="1399" spans="1:34" x14ac:dyDescent="0.2">
      <c r="A1399">
        <v>1990</v>
      </c>
      <c r="B1399" t="s">
        <v>25</v>
      </c>
      <c r="C1399" t="s">
        <v>214</v>
      </c>
      <c r="D1399">
        <v>10</v>
      </c>
      <c r="E1399">
        <v>6</v>
      </c>
      <c r="G1399">
        <v>1</v>
      </c>
      <c r="I1399">
        <v>0</v>
      </c>
      <c r="J1399">
        <v>1</v>
      </c>
      <c r="O1399">
        <v>1</v>
      </c>
      <c r="W1399">
        <v>1</v>
      </c>
      <c r="X1399">
        <v>0.45380434782608697</v>
      </c>
      <c r="Y1399">
        <v>20</v>
      </c>
      <c r="Z1399">
        <v>0</v>
      </c>
      <c r="AA1399">
        <v>0.42857142857142855</v>
      </c>
      <c r="AB1399">
        <v>0</v>
      </c>
      <c r="AC1399">
        <v>0.28000000000000003</v>
      </c>
      <c r="AD1399">
        <v>3</v>
      </c>
      <c r="AE1399">
        <v>0</v>
      </c>
      <c r="AF1399">
        <v>1.3333333333333333</v>
      </c>
      <c r="AG1399">
        <v>29</v>
      </c>
      <c r="AH1399" t="s">
        <v>25</v>
      </c>
    </row>
    <row r="1400" spans="1:34" x14ac:dyDescent="0.2">
      <c r="A1400">
        <v>1991</v>
      </c>
      <c r="B1400" t="s">
        <v>25</v>
      </c>
      <c r="C1400" t="s">
        <v>214</v>
      </c>
      <c r="D1400">
        <v>10</v>
      </c>
      <c r="E1400">
        <v>6</v>
      </c>
      <c r="W1400">
        <v>0</v>
      </c>
      <c r="X1400">
        <v>0.4609375</v>
      </c>
      <c r="Y1400">
        <v>17</v>
      </c>
      <c r="Z1400">
        <v>0</v>
      </c>
      <c r="AA1400">
        <v>0.42857142857142855</v>
      </c>
      <c r="AB1400">
        <v>0</v>
      </c>
      <c r="AC1400">
        <v>0.26923076923076922</v>
      </c>
      <c r="AD1400">
        <v>3</v>
      </c>
      <c r="AE1400">
        <v>0</v>
      </c>
      <c r="AF1400">
        <v>1.3333333333333333</v>
      </c>
      <c r="AG1400">
        <v>29</v>
      </c>
      <c r="AH1400" t="s">
        <v>25</v>
      </c>
    </row>
    <row r="1401" spans="1:34" x14ac:dyDescent="0.2">
      <c r="A1401">
        <v>1992</v>
      </c>
      <c r="B1401" t="s">
        <v>25</v>
      </c>
      <c r="C1401" t="s">
        <v>214</v>
      </c>
      <c r="D1401">
        <v>11</v>
      </c>
      <c r="E1401">
        <v>5</v>
      </c>
      <c r="G1401">
        <v>1</v>
      </c>
      <c r="I1401">
        <v>1</v>
      </c>
      <c r="J1401">
        <v>1</v>
      </c>
      <c r="K1401">
        <v>1</v>
      </c>
      <c r="O1401">
        <v>2</v>
      </c>
      <c r="W1401">
        <v>3</v>
      </c>
      <c r="X1401">
        <v>0.47</v>
      </c>
      <c r="Y1401">
        <v>14</v>
      </c>
      <c r="Z1401">
        <v>0</v>
      </c>
      <c r="AA1401">
        <v>0.5</v>
      </c>
      <c r="AB1401">
        <v>3</v>
      </c>
      <c r="AC1401">
        <v>0.29629629629629628</v>
      </c>
      <c r="AD1401">
        <v>3</v>
      </c>
      <c r="AE1401">
        <v>0</v>
      </c>
      <c r="AF1401">
        <v>1.4</v>
      </c>
      <c r="AG1401">
        <v>32</v>
      </c>
      <c r="AH1401" t="s">
        <v>25</v>
      </c>
    </row>
    <row r="1402" spans="1:34" x14ac:dyDescent="0.2">
      <c r="A1402">
        <v>1993</v>
      </c>
      <c r="B1402" t="s">
        <v>25</v>
      </c>
      <c r="C1402" t="s">
        <v>214</v>
      </c>
      <c r="D1402">
        <v>8</v>
      </c>
      <c r="E1402">
        <v>8</v>
      </c>
      <c r="W1402">
        <v>0</v>
      </c>
      <c r="X1402">
        <v>0.47115384615384615</v>
      </c>
      <c r="Y1402">
        <v>13</v>
      </c>
      <c r="Z1402">
        <v>0</v>
      </c>
      <c r="AA1402">
        <v>0.5</v>
      </c>
      <c r="AB1402">
        <v>3</v>
      </c>
      <c r="AC1402">
        <v>0.2857142857142857</v>
      </c>
      <c r="AD1402">
        <v>3</v>
      </c>
      <c r="AE1402">
        <v>0</v>
      </c>
      <c r="AF1402">
        <v>1.4</v>
      </c>
      <c r="AG1402">
        <v>32</v>
      </c>
      <c r="AH1402" t="s">
        <v>25</v>
      </c>
    </row>
    <row r="1403" spans="1:34" x14ac:dyDescent="0.2">
      <c r="A1403">
        <v>1994</v>
      </c>
      <c r="B1403" t="s">
        <v>25</v>
      </c>
      <c r="C1403" t="s">
        <v>214</v>
      </c>
      <c r="D1403">
        <v>7</v>
      </c>
      <c r="E1403">
        <v>9</v>
      </c>
      <c r="W1403">
        <v>0</v>
      </c>
      <c r="X1403">
        <v>0.46990740740740738</v>
      </c>
      <c r="Y1403">
        <v>14</v>
      </c>
      <c r="Z1403">
        <v>0</v>
      </c>
      <c r="AA1403">
        <v>0.5</v>
      </c>
      <c r="AB1403">
        <v>3</v>
      </c>
      <c r="AC1403">
        <v>0.27586206896551724</v>
      </c>
      <c r="AD1403">
        <v>3</v>
      </c>
      <c r="AE1403">
        <v>0</v>
      </c>
      <c r="AF1403">
        <v>1.4</v>
      </c>
      <c r="AG1403">
        <v>32</v>
      </c>
      <c r="AH1403" t="s">
        <v>25</v>
      </c>
    </row>
    <row r="1404" spans="1:34" x14ac:dyDescent="0.2">
      <c r="A1404">
        <v>1995</v>
      </c>
      <c r="B1404" t="s">
        <v>25</v>
      </c>
      <c r="C1404" t="s">
        <v>214</v>
      </c>
      <c r="D1404">
        <v>10</v>
      </c>
      <c r="E1404">
        <v>6</v>
      </c>
      <c r="G1404">
        <v>1</v>
      </c>
      <c r="I1404">
        <v>1</v>
      </c>
      <c r="J1404">
        <v>1</v>
      </c>
      <c r="K1404">
        <v>1</v>
      </c>
      <c r="O1404">
        <v>2</v>
      </c>
      <c r="U1404">
        <v>1</v>
      </c>
      <c r="W1404">
        <v>3</v>
      </c>
      <c r="X1404">
        <v>0.47544642857142855</v>
      </c>
      <c r="Y1404">
        <v>14</v>
      </c>
      <c r="Z1404">
        <v>0</v>
      </c>
      <c r="AA1404">
        <v>0.55555555555555558</v>
      </c>
      <c r="AB1404">
        <v>3</v>
      </c>
      <c r="AC1404">
        <v>0.3</v>
      </c>
      <c r="AD1404">
        <v>3</v>
      </c>
      <c r="AE1404">
        <v>0</v>
      </c>
      <c r="AF1404">
        <v>1.4545454545454546</v>
      </c>
      <c r="AG1404">
        <v>35</v>
      </c>
      <c r="AH1404" t="s">
        <v>25</v>
      </c>
    </row>
    <row r="1405" spans="1:34" x14ac:dyDescent="0.2">
      <c r="A1405">
        <v>1996</v>
      </c>
      <c r="B1405" t="s">
        <v>25</v>
      </c>
      <c r="C1405" t="s">
        <v>214</v>
      </c>
      <c r="D1405">
        <v>10</v>
      </c>
      <c r="E1405">
        <v>6</v>
      </c>
      <c r="G1405">
        <v>1</v>
      </c>
      <c r="I1405">
        <v>0</v>
      </c>
      <c r="J1405">
        <v>1</v>
      </c>
      <c r="O1405">
        <v>1</v>
      </c>
      <c r="W1405">
        <v>1</v>
      </c>
      <c r="X1405">
        <v>0.48060344827586204</v>
      </c>
      <c r="Y1405">
        <v>14</v>
      </c>
      <c r="Z1405">
        <v>0</v>
      </c>
      <c r="AA1405">
        <v>0.5</v>
      </c>
      <c r="AB1405">
        <v>3</v>
      </c>
      <c r="AC1405">
        <v>0.32258064516129031</v>
      </c>
      <c r="AD1405">
        <v>3</v>
      </c>
      <c r="AE1405">
        <v>0</v>
      </c>
      <c r="AF1405">
        <v>1.4166666666666667</v>
      </c>
      <c r="AG1405">
        <v>36</v>
      </c>
      <c r="AH1405" t="s">
        <v>25</v>
      </c>
    </row>
    <row r="1406" spans="1:34" x14ac:dyDescent="0.2">
      <c r="A1406">
        <v>1997</v>
      </c>
      <c r="B1406" t="s">
        <v>25</v>
      </c>
      <c r="C1406" t="s">
        <v>214</v>
      </c>
      <c r="D1406">
        <v>6</v>
      </c>
      <c r="E1406">
        <v>9</v>
      </c>
      <c r="F1406">
        <v>1</v>
      </c>
      <c r="W1406">
        <v>0</v>
      </c>
      <c r="X1406">
        <v>0.47812500000000002</v>
      </c>
      <c r="Y1406">
        <v>16</v>
      </c>
      <c r="Z1406">
        <v>0</v>
      </c>
      <c r="AA1406">
        <v>0.5</v>
      </c>
      <c r="AB1406">
        <v>3</v>
      </c>
      <c r="AC1406">
        <v>0.3125</v>
      </c>
      <c r="AD1406">
        <v>3</v>
      </c>
      <c r="AE1406">
        <v>0</v>
      </c>
      <c r="AF1406">
        <v>1.4166666666666667</v>
      </c>
      <c r="AG1406">
        <v>36</v>
      </c>
      <c r="AH1406" t="s">
        <v>25</v>
      </c>
    </row>
    <row r="1407" spans="1:34" x14ac:dyDescent="0.2">
      <c r="A1407">
        <v>1998</v>
      </c>
      <c r="B1407" t="s">
        <v>25</v>
      </c>
      <c r="C1407" t="s">
        <v>214</v>
      </c>
      <c r="D1407">
        <v>3</v>
      </c>
      <c r="E1407">
        <v>13</v>
      </c>
      <c r="W1407">
        <v>0</v>
      </c>
      <c r="X1407">
        <v>0.46875</v>
      </c>
      <c r="Y1407">
        <v>15</v>
      </c>
      <c r="Z1407">
        <v>0</v>
      </c>
      <c r="AA1407">
        <v>0.5</v>
      </c>
      <c r="AB1407">
        <v>3</v>
      </c>
      <c r="AC1407">
        <v>0.30303030303030304</v>
      </c>
      <c r="AD1407">
        <v>3</v>
      </c>
      <c r="AE1407">
        <v>0</v>
      </c>
      <c r="AF1407">
        <v>1.4166666666666667</v>
      </c>
      <c r="AG1407">
        <v>36</v>
      </c>
      <c r="AH1407" t="s">
        <v>25</v>
      </c>
    </row>
    <row r="1408" spans="1:34" x14ac:dyDescent="0.2">
      <c r="A1408">
        <v>1999</v>
      </c>
      <c r="B1408" t="s">
        <v>25</v>
      </c>
      <c r="C1408" t="s">
        <v>214</v>
      </c>
      <c r="D1408">
        <v>5</v>
      </c>
      <c r="E1408">
        <v>11</v>
      </c>
      <c r="W1408">
        <v>0</v>
      </c>
      <c r="X1408">
        <v>0.4638671875</v>
      </c>
      <c r="Y1408">
        <v>19</v>
      </c>
      <c r="Z1408">
        <v>0</v>
      </c>
      <c r="AA1408">
        <v>0.5</v>
      </c>
      <c r="AB1408">
        <v>3</v>
      </c>
      <c r="AC1408">
        <v>0.29411764705882354</v>
      </c>
      <c r="AD1408">
        <v>3</v>
      </c>
      <c r="AE1408">
        <v>0</v>
      </c>
      <c r="AF1408">
        <v>1.4166666666666667</v>
      </c>
      <c r="AG1408">
        <v>36</v>
      </c>
      <c r="AH1408" t="s">
        <v>25</v>
      </c>
    </row>
    <row r="1409" spans="1:34" x14ac:dyDescent="0.2">
      <c r="A1409">
        <v>2000</v>
      </c>
      <c r="B1409" t="s">
        <v>25</v>
      </c>
      <c r="C1409" t="s">
        <v>214</v>
      </c>
      <c r="D1409">
        <v>11</v>
      </c>
      <c r="E1409">
        <v>5</v>
      </c>
      <c r="G1409">
        <v>1</v>
      </c>
      <c r="I1409">
        <v>1</v>
      </c>
      <c r="J1409">
        <v>1</v>
      </c>
      <c r="K1409">
        <v>1</v>
      </c>
      <c r="O1409">
        <v>2</v>
      </c>
      <c r="W1409">
        <v>3</v>
      </c>
      <c r="X1409">
        <v>0.47064393939393939</v>
      </c>
      <c r="Y1409">
        <v>18</v>
      </c>
      <c r="Z1409">
        <v>0</v>
      </c>
      <c r="AA1409">
        <v>0.54545454545454541</v>
      </c>
      <c r="AB1409">
        <v>3</v>
      </c>
      <c r="AC1409">
        <v>0.31428571428571428</v>
      </c>
      <c r="AD1409">
        <v>3</v>
      </c>
      <c r="AE1409">
        <v>0</v>
      </c>
      <c r="AF1409">
        <v>1.4615384615384615</v>
      </c>
      <c r="AG1409">
        <v>39</v>
      </c>
      <c r="AH1409" t="s">
        <v>25</v>
      </c>
    </row>
    <row r="1410" spans="1:34" x14ac:dyDescent="0.2">
      <c r="A1410">
        <v>2001</v>
      </c>
      <c r="B1410" t="s">
        <v>25</v>
      </c>
      <c r="C1410" t="s">
        <v>214</v>
      </c>
      <c r="D1410">
        <v>11</v>
      </c>
      <c r="E1410">
        <v>5</v>
      </c>
      <c r="G1410">
        <v>1</v>
      </c>
      <c r="H1410">
        <v>1</v>
      </c>
      <c r="I1410">
        <v>2</v>
      </c>
      <c r="J1410">
        <v>1</v>
      </c>
      <c r="K1410">
        <v>1</v>
      </c>
      <c r="L1410">
        <v>1</v>
      </c>
      <c r="O1410">
        <v>3</v>
      </c>
      <c r="W1410">
        <v>8</v>
      </c>
      <c r="X1410">
        <v>0.47702205882352944</v>
      </c>
      <c r="Y1410">
        <v>16</v>
      </c>
      <c r="Z1410">
        <v>0</v>
      </c>
      <c r="AA1410">
        <v>0.66666666666666663</v>
      </c>
      <c r="AB1410">
        <v>4</v>
      </c>
      <c r="AC1410">
        <v>0.33333333333333331</v>
      </c>
      <c r="AD1410">
        <v>3</v>
      </c>
      <c r="AE1410">
        <v>0</v>
      </c>
      <c r="AF1410">
        <v>1.4666666666666666</v>
      </c>
      <c r="AG1410">
        <v>47</v>
      </c>
      <c r="AH1410" t="s">
        <v>25</v>
      </c>
    </row>
    <row r="1411" spans="1:34" x14ac:dyDescent="0.2">
      <c r="A1411">
        <v>2002</v>
      </c>
      <c r="B1411" t="s">
        <v>25</v>
      </c>
      <c r="C1411" t="s">
        <v>214</v>
      </c>
      <c r="D1411">
        <v>12</v>
      </c>
      <c r="E1411">
        <v>4</v>
      </c>
      <c r="G1411">
        <v>1</v>
      </c>
      <c r="H1411">
        <v>1</v>
      </c>
      <c r="I1411">
        <v>1</v>
      </c>
      <c r="J1411">
        <v>1</v>
      </c>
      <c r="K1411">
        <v>1</v>
      </c>
      <c r="L1411">
        <v>1</v>
      </c>
      <c r="O1411">
        <v>3</v>
      </c>
      <c r="U1411">
        <v>1</v>
      </c>
      <c r="W1411">
        <v>8</v>
      </c>
      <c r="X1411">
        <v>0.48482142857142857</v>
      </c>
      <c r="Y1411">
        <v>14</v>
      </c>
      <c r="Z1411">
        <v>0</v>
      </c>
      <c r="AA1411">
        <v>0.69230769230769229</v>
      </c>
      <c r="AB1411">
        <v>4</v>
      </c>
      <c r="AC1411">
        <v>0.35135135135135137</v>
      </c>
      <c r="AD1411">
        <v>7</v>
      </c>
      <c r="AE1411">
        <v>0</v>
      </c>
      <c r="AF1411">
        <v>1.4705882352941178</v>
      </c>
      <c r="AG1411">
        <v>55</v>
      </c>
      <c r="AH1411" t="s">
        <v>25</v>
      </c>
    </row>
    <row r="1412" spans="1:34" x14ac:dyDescent="0.2">
      <c r="A1412">
        <v>2003</v>
      </c>
      <c r="B1412" t="s">
        <v>25</v>
      </c>
      <c r="C1412" t="s">
        <v>214</v>
      </c>
      <c r="D1412">
        <v>12</v>
      </c>
      <c r="E1412">
        <v>4</v>
      </c>
      <c r="G1412">
        <v>1</v>
      </c>
      <c r="H1412">
        <v>1</v>
      </c>
      <c r="I1412">
        <v>1</v>
      </c>
      <c r="J1412">
        <v>1</v>
      </c>
      <c r="K1412">
        <v>1</v>
      </c>
      <c r="L1412">
        <v>1</v>
      </c>
      <c r="O1412">
        <v>3</v>
      </c>
      <c r="W1412">
        <v>8</v>
      </c>
      <c r="X1412">
        <v>0.4921875</v>
      </c>
      <c r="Y1412">
        <v>15</v>
      </c>
      <c r="Z1412">
        <v>0</v>
      </c>
      <c r="AA1412">
        <v>0.7142857142857143</v>
      </c>
      <c r="AB1412">
        <v>4</v>
      </c>
      <c r="AC1412">
        <v>0.36842105263157893</v>
      </c>
      <c r="AD1412">
        <v>7</v>
      </c>
      <c r="AE1412">
        <v>0</v>
      </c>
      <c r="AF1412">
        <v>1.4736842105263157</v>
      </c>
      <c r="AG1412">
        <v>63</v>
      </c>
      <c r="AH1412" t="s">
        <v>25</v>
      </c>
    </row>
    <row r="1413" spans="1:34" x14ac:dyDescent="0.2">
      <c r="A1413">
        <v>2004</v>
      </c>
      <c r="B1413" t="s">
        <v>25</v>
      </c>
      <c r="C1413" t="s">
        <v>214</v>
      </c>
      <c r="D1413">
        <v>13</v>
      </c>
      <c r="E1413">
        <v>3</v>
      </c>
      <c r="G1413">
        <v>1</v>
      </c>
      <c r="H1413">
        <v>1</v>
      </c>
      <c r="I1413">
        <v>2</v>
      </c>
      <c r="J1413">
        <v>1</v>
      </c>
      <c r="K1413">
        <v>1</v>
      </c>
      <c r="L1413">
        <v>1</v>
      </c>
      <c r="M1413">
        <v>1</v>
      </c>
      <c r="O1413">
        <v>4</v>
      </c>
      <c r="W1413">
        <v>17</v>
      </c>
      <c r="X1413">
        <v>0.50084459459459463</v>
      </c>
      <c r="Y1413">
        <v>14</v>
      </c>
      <c r="Z1413">
        <v>0</v>
      </c>
      <c r="AA1413">
        <v>0.8</v>
      </c>
      <c r="AB1413">
        <v>6</v>
      </c>
      <c r="AC1413">
        <v>0.38461538461538464</v>
      </c>
      <c r="AD1413">
        <v>7</v>
      </c>
      <c r="AE1413">
        <v>0</v>
      </c>
      <c r="AF1413">
        <v>1.5238095238095237</v>
      </c>
      <c r="AG1413">
        <v>80</v>
      </c>
      <c r="AH1413" t="s">
        <v>25</v>
      </c>
    </row>
    <row r="1414" spans="1:34" x14ac:dyDescent="0.2">
      <c r="A1414">
        <v>2005</v>
      </c>
      <c r="B1414" t="s">
        <v>25</v>
      </c>
      <c r="C1414" t="s">
        <v>214</v>
      </c>
      <c r="D1414">
        <v>6</v>
      </c>
      <c r="E1414">
        <v>10</v>
      </c>
      <c r="W1414">
        <v>0</v>
      </c>
      <c r="X1414">
        <v>0.49753289473684209</v>
      </c>
      <c r="Y1414">
        <v>13</v>
      </c>
      <c r="Z1414">
        <v>0</v>
      </c>
      <c r="AA1414">
        <v>0.8</v>
      </c>
      <c r="AB1414">
        <v>6</v>
      </c>
      <c r="AC1414">
        <v>0.375</v>
      </c>
      <c r="AD1414">
        <v>7</v>
      </c>
      <c r="AE1414">
        <v>0</v>
      </c>
      <c r="AF1414">
        <v>1.5238095238095237</v>
      </c>
      <c r="AG1414">
        <v>80</v>
      </c>
      <c r="AH1414" t="s">
        <v>25</v>
      </c>
    </row>
    <row r="1415" spans="1:34" x14ac:dyDescent="0.2">
      <c r="A1415">
        <v>2006</v>
      </c>
      <c r="B1415" t="s">
        <v>25</v>
      </c>
      <c r="C1415" t="s">
        <v>214</v>
      </c>
      <c r="D1415">
        <v>10</v>
      </c>
      <c r="E1415">
        <v>6</v>
      </c>
      <c r="G1415">
        <v>1</v>
      </c>
      <c r="H1415">
        <v>1</v>
      </c>
      <c r="I1415">
        <v>1</v>
      </c>
      <c r="J1415">
        <v>1</v>
      </c>
      <c r="K1415">
        <v>1</v>
      </c>
      <c r="O1415">
        <v>2</v>
      </c>
      <c r="W1415">
        <v>4</v>
      </c>
      <c r="X1415">
        <v>0.50080128205128205</v>
      </c>
      <c r="Y1415">
        <v>14</v>
      </c>
      <c r="Z1415">
        <v>0</v>
      </c>
      <c r="AA1415">
        <v>0.8125</v>
      </c>
      <c r="AB1415">
        <v>6</v>
      </c>
      <c r="AC1415">
        <v>0.3902439024390244</v>
      </c>
      <c r="AD1415">
        <v>7</v>
      </c>
      <c r="AE1415">
        <v>0</v>
      </c>
      <c r="AF1415">
        <v>1.4782608695652173</v>
      </c>
      <c r="AG1415">
        <v>84</v>
      </c>
      <c r="AH1415" t="s">
        <v>25</v>
      </c>
    </row>
    <row r="1416" spans="1:34" x14ac:dyDescent="0.2">
      <c r="A1416">
        <v>2007</v>
      </c>
      <c r="B1416" t="s">
        <v>25</v>
      </c>
      <c r="C1416" t="s">
        <v>214</v>
      </c>
      <c r="D1416">
        <v>8</v>
      </c>
      <c r="E1416">
        <v>8</v>
      </c>
      <c r="W1416">
        <v>0</v>
      </c>
      <c r="X1416">
        <v>0.50078124999999996</v>
      </c>
      <c r="Y1416">
        <v>16</v>
      </c>
      <c r="Z1416">
        <v>0</v>
      </c>
      <c r="AA1416">
        <v>0.8125</v>
      </c>
      <c r="AB1416">
        <v>6</v>
      </c>
      <c r="AC1416">
        <v>0.38095238095238093</v>
      </c>
      <c r="AD1416">
        <v>7</v>
      </c>
      <c r="AE1416">
        <v>0</v>
      </c>
      <c r="AF1416">
        <v>1.4782608695652173</v>
      </c>
      <c r="AG1416">
        <v>84</v>
      </c>
      <c r="AH1416" t="s">
        <v>25</v>
      </c>
    </row>
    <row r="1417" spans="1:34" x14ac:dyDescent="0.2">
      <c r="A1417">
        <v>2008</v>
      </c>
      <c r="B1417" t="s">
        <v>25</v>
      </c>
      <c r="C1417" t="s">
        <v>214</v>
      </c>
      <c r="D1417">
        <v>9</v>
      </c>
      <c r="E1417">
        <v>6</v>
      </c>
      <c r="F1417">
        <v>1</v>
      </c>
      <c r="G1417">
        <v>1</v>
      </c>
      <c r="I1417">
        <v>2</v>
      </c>
      <c r="J1417">
        <v>1</v>
      </c>
      <c r="K1417">
        <v>1</v>
      </c>
      <c r="L1417">
        <v>1</v>
      </c>
      <c r="O1417">
        <v>3</v>
      </c>
      <c r="W1417">
        <v>7</v>
      </c>
      <c r="X1417">
        <v>0.50304878048780488</v>
      </c>
      <c r="Y1417">
        <v>16</v>
      </c>
      <c r="Z1417">
        <v>0</v>
      </c>
      <c r="AA1417">
        <v>0.88235294117647056</v>
      </c>
      <c r="AB1417">
        <v>6</v>
      </c>
      <c r="AC1417">
        <v>0.39534883720930231</v>
      </c>
      <c r="AD1417">
        <v>7</v>
      </c>
      <c r="AE1417">
        <v>0</v>
      </c>
      <c r="AF1417">
        <v>1.5416666666666667</v>
      </c>
      <c r="AG1417">
        <v>91</v>
      </c>
      <c r="AH1417" t="s">
        <v>25</v>
      </c>
    </row>
    <row r="1418" spans="1:34" x14ac:dyDescent="0.2">
      <c r="A1418">
        <v>2009</v>
      </c>
      <c r="B1418" t="s">
        <v>25</v>
      </c>
      <c r="C1418" t="s">
        <v>214</v>
      </c>
      <c r="D1418">
        <v>11</v>
      </c>
      <c r="E1418">
        <v>5</v>
      </c>
      <c r="G1418">
        <v>1</v>
      </c>
      <c r="I1418">
        <v>0</v>
      </c>
      <c r="J1418">
        <v>1</v>
      </c>
      <c r="O1418">
        <v>1</v>
      </c>
      <c r="W1418">
        <v>1</v>
      </c>
      <c r="X1418">
        <v>0.50744047619047616</v>
      </c>
      <c r="Y1418">
        <v>16</v>
      </c>
      <c r="Z1418">
        <v>0</v>
      </c>
      <c r="AA1418">
        <v>0.83333333333333337</v>
      </c>
      <c r="AB1418">
        <v>6</v>
      </c>
      <c r="AC1418">
        <v>0.40909090909090912</v>
      </c>
      <c r="AD1418">
        <v>10</v>
      </c>
      <c r="AE1418">
        <v>0</v>
      </c>
      <c r="AF1418">
        <v>1.52</v>
      </c>
      <c r="AG1418">
        <v>92</v>
      </c>
      <c r="AH1418" t="s">
        <v>25</v>
      </c>
    </row>
    <row r="1419" spans="1:34" x14ac:dyDescent="0.2">
      <c r="A1419">
        <v>2010</v>
      </c>
      <c r="B1419" t="s">
        <v>25</v>
      </c>
      <c r="C1419" t="s">
        <v>214</v>
      </c>
      <c r="D1419">
        <v>10</v>
      </c>
      <c r="E1419">
        <v>6</v>
      </c>
      <c r="G1419">
        <v>1</v>
      </c>
      <c r="H1419">
        <v>1</v>
      </c>
      <c r="I1419">
        <v>0</v>
      </c>
      <c r="J1419">
        <v>1</v>
      </c>
      <c r="O1419">
        <v>1</v>
      </c>
      <c r="V1419">
        <v>1</v>
      </c>
      <c r="W1419">
        <v>2</v>
      </c>
      <c r="X1419">
        <v>0.51017441860465118</v>
      </c>
      <c r="Y1419">
        <v>16</v>
      </c>
      <c r="Z1419">
        <v>0</v>
      </c>
      <c r="AA1419">
        <v>0.78947368421052633</v>
      </c>
      <c r="AB1419">
        <v>6</v>
      </c>
      <c r="AC1419">
        <v>0.42222222222222222</v>
      </c>
      <c r="AD1419">
        <v>10</v>
      </c>
      <c r="AE1419">
        <v>0</v>
      </c>
      <c r="AF1419">
        <v>1.4444444444444444</v>
      </c>
      <c r="AG1419">
        <v>94</v>
      </c>
      <c r="AH1419" t="s">
        <v>25</v>
      </c>
    </row>
    <row r="1420" spans="1:34" x14ac:dyDescent="0.2">
      <c r="A1420">
        <v>2011</v>
      </c>
      <c r="B1420" t="s">
        <v>25</v>
      </c>
      <c r="C1420" t="s">
        <v>214</v>
      </c>
      <c r="D1420">
        <v>8</v>
      </c>
      <c r="E1420">
        <v>8</v>
      </c>
      <c r="W1420">
        <v>0</v>
      </c>
      <c r="X1420">
        <v>0.50994318181818177</v>
      </c>
      <c r="Y1420">
        <v>15</v>
      </c>
      <c r="Z1420">
        <v>0</v>
      </c>
      <c r="AA1420">
        <v>0.78947368421052633</v>
      </c>
      <c r="AB1420">
        <v>6</v>
      </c>
      <c r="AC1420">
        <v>0.41304347826086957</v>
      </c>
      <c r="AD1420">
        <v>10</v>
      </c>
      <c r="AE1420">
        <v>0</v>
      </c>
      <c r="AF1420">
        <v>1.4444444444444444</v>
      </c>
      <c r="AG1420">
        <v>94</v>
      </c>
      <c r="AH1420" t="s">
        <v>25</v>
      </c>
    </row>
    <row r="1421" spans="1:34" x14ac:dyDescent="0.2">
      <c r="A1421">
        <v>2012</v>
      </c>
      <c r="B1421" t="s">
        <v>25</v>
      </c>
      <c r="C1421" t="s">
        <v>214</v>
      </c>
      <c r="D1421">
        <v>4</v>
      </c>
      <c r="E1421">
        <v>12</v>
      </c>
      <c r="W1421">
        <v>0</v>
      </c>
      <c r="X1421">
        <v>0.50416666666666665</v>
      </c>
      <c r="Y1421">
        <v>15</v>
      </c>
      <c r="Z1421">
        <v>0</v>
      </c>
      <c r="AA1421">
        <v>0.78947368421052633</v>
      </c>
      <c r="AB1421">
        <v>6</v>
      </c>
      <c r="AC1421">
        <v>0.40425531914893614</v>
      </c>
      <c r="AD1421">
        <v>10</v>
      </c>
      <c r="AE1421">
        <v>0</v>
      </c>
      <c r="AF1421">
        <v>1.4444444444444444</v>
      </c>
      <c r="AG1421">
        <v>94</v>
      </c>
      <c r="AH1421" t="s">
        <v>25</v>
      </c>
    </row>
    <row r="1422" spans="1:34" x14ac:dyDescent="0.2">
      <c r="A1422">
        <v>2013</v>
      </c>
      <c r="B1422" t="s">
        <v>25</v>
      </c>
      <c r="C1422" t="s">
        <v>214</v>
      </c>
      <c r="D1422">
        <v>10</v>
      </c>
      <c r="E1422">
        <v>6</v>
      </c>
      <c r="G1422">
        <v>1</v>
      </c>
      <c r="H1422">
        <v>1</v>
      </c>
      <c r="I1422">
        <v>0</v>
      </c>
      <c r="J1422">
        <v>1</v>
      </c>
      <c r="O1422">
        <v>1</v>
      </c>
      <c r="W1422">
        <v>2</v>
      </c>
      <c r="X1422">
        <v>0.50679347826086951</v>
      </c>
      <c r="Y1422">
        <v>15</v>
      </c>
      <c r="Z1422">
        <v>0</v>
      </c>
      <c r="AA1422">
        <v>0.75</v>
      </c>
      <c r="AB1422">
        <v>6</v>
      </c>
      <c r="AC1422">
        <v>0.41666666666666669</v>
      </c>
      <c r="AD1422">
        <v>10</v>
      </c>
      <c r="AE1422">
        <v>0</v>
      </c>
      <c r="AF1422">
        <v>1.3793103448275863</v>
      </c>
      <c r="AG1422">
        <v>96</v>
      </c>
      <c r="AH1422" t="s">
        <v>25</v>
      </c>
    </row>
    <row r="1423" spans="1:34" x14ac:dyDescent="0.2">
      <c r="A1423">
        <v>2014</v>
      </c>
      <c r="B1423" t="s">
        <v>25</v>
      </c>
      <c r="C1423" t="s">
        <v>214</v>
      </c>
      <c r="D1423">
        <v>10</v>
      </c>
      <c r="E1423">
        <v>6</v>
      </c>
      <c r="W1423">
        <v>0</v>
      </c>
      <c r="X1423">
        <v>0.50930851063829785</v>
      </c>
      <c r="Y1423">
        <v>15</v>
      </c>
      <c r="Z1423">
        <v>0</v>
      </c>
      <c r="AA1423">
        <v>0.75</v>
      </c>
      <c r="AB1423">
        <v>6</v>
      </c>
      <c r="AC1423">
        <v>0.40816326530612246</v>
      </c>
      <c r="AD1423">
        <v>10</v>
      </c>
      <c r="AE1423">
        <v>0</v>
      </c>
      <c r="AF1423">
        <v>1.3793103448275863</v>
      </c>
      <c r="AG1423">
        <v>96</v>
      </c>
      <c r="AH1423" t="s">
        <v>25</v>
      </c>
    </row>
    <row r="1424" spans="1:34" x14ac:dyDescent="0.2">
      <c r="A1424">
        <v>2015</v>
      </c>
      <c r="B1424" t="s">
        <v>25</v>
      </c>
      <c r="C1424" t="s">
        <v>214</v>
      </c>
      <c r="D1424">
        <v>7</v>
      </c>
      <c r="E1424">
        <v>9</v>
      </c>
      <c r="W1424">
        <v>0</v>
      </c>
      <c r="X1424">
        <v>0.5078125</v>
      </c>
      <c r="Y1424">
        <v>15</v>
      </c>
      <c r="Z1424">
        <v>0</v>
      </c>
      <c r="AA1424">
        <v>0.75</v>
      </c>
      <c r="AB1424">
        <v>6</v>
      </c>
      <c r="AC1424">
        <v>0.4</v>
      </c>
      <c r="AD1424">
        <v>10</v>
      </c>
      <c r="AE1424">
        <v>0</v>
      </c>
      <c r="AF1424">
        <v>1.3793103448275863</v>
      </c>
      <c r="AG1424">
        <v>96</v>
      </c>
      <c r="AH1424" t="s">
        <v>25</v>
      </c>
    </row>
    <row r="1425" spans="1:34" x14ac:dyDescent="0.2">
      <c r="A1425">
        <v>2016</v>
      </c>
      <c r="B1425" t="s">
        <v>25</v>
      </c>
      <c r="C1425" t="s">
        <v>214</v>
      </c>
      <c r="D1425">
        <v>7</v>
      </c>
      <c r="E1425">
        <v>9</v>
      </c>
      <c r="W1425">
        <v>0</v>
      </c>
      <c r="X1425">
        <v>0.50637755102040816</v>
      </c>
      <c r="Y1425">
        <v>14</v>
      </c>
      <c r="Z1425">
        <v>0</v>
      </c>
      <c r="AA1425">
        <v>0.75</v>
      </c>
      <c r="AB1425">
        <v>6</v>
      </c>
      <c r="AC1425">
        <v>0.39215686274509803</v>
      </c>
      <c r="AD1425">
        <v>7</v>
      </c>
      <c r="AE1425">
        <v>0</v>
      </c>
      <c r="AF1425">
        <v>1.3793103448275863</v>
      </c>
      <c r="AG1425">
        <v>96</v>
      </c>
      <c r="AH1425" t="s">
        <v>25</v>
      </c>
    </row>
    <row r="1426" spans="1:34" x14ac:dyDescent="0.2">
      <c r="A1426">
        <v>2017</v>
      </c>
      <c r="B1426" t="s">
        <v>25</v>
      </c>
      <c r="C1426" t="s">
        <v>214</v>
      </c>
      <c r="D1426">
        <v>13</v>
      </c>
      <c r="E1426">
        <v>3</v>
      </c>
      <c r="G1426">
        <v>1</v>
      </c>
      <c r="H1426">
        <v>1</v>
      </c>
      <c r="I1426">
        <v>3</v>
      </c>
      <c r="J1426">
        <v>0</v>
      </c>
      <c r="K1426">
        <v>1</v>
      </c>
      <c r="L1426">
        <v>1</v>
      </c>
      <c r="M1426">
        <v>1</v>
      </c>
      <c r="N1426">
        <v>1</v>
      </c>
      <c r="O1426">
        <v>4</v>
      </c>
      <c r="W1426">
        <v>40</v>
      </c>
      <c r="X1426">
        <v>0.51249999999999996</v>
      </c>
      <c r="Y1426">
        <v>14</v>
      </c>
      <c r="Z1426">
        <v>0</v>
      </c>
      <c r="AA1426">
        <v>0.8571428571428571</v>
      </c>
      <c r="AB1426">
        <v>6</v>
      </c>
      <c r="AC1426">
        <v>0.40384615384615385</v>
      </c>
      <c r="AD1426">
        <v>10</v>
      </c>
      <c r="AE1426">
        <v>0</v>
      </c>
      <c r="AF1426">
        <v>1.4193548387096775</v>
      </c>
      <c r="AG1426">
        <v>136</v>
      </c>
      <c r="AH1426" t="s">
        <v>25</v>
      </c>
    </row>
    <row r="1427" spans="1:34" x14ac:dyDescent="0.2">
      <c r="A1427">
        <v>2018</v>
      </c>
      <c r="B1427" t="s">
        <v>25</v>
      </c>
      <c r="C1427" t="s">
        <v>214</v>
      </c>
      <c r="D1427">
        <v>9</v>
      </c>
      <c r="E1427">
        <v>7</v>
      </c>
      <c r="G1427">
        <v>1</v>
      </c>
      <c r="I1427">
        <v>1</v>
      </c>
      <c r="J1427">
        <v>1</v>
      </c>
      <c r="K1427">
        <v>1</v>
      </c>
      <c r="O1427">
        <v>2</v>
      </c>
      <c r="W1427">
        <v>3</v>
      </c>
      <c r="X1427">
        <v>0.5134803921568627</v>
      </c>
      <c r="Y1427">
        <v>15</v>
      </c>
      <c r="Z1427">
        <v>0</v>
      </c>
      <c r="AA1427">
        <v>0.86363636363636365</v>
      </c>
      <c r="AB1427">
        <v>6</v>
      </c>
      <c r="AC1427">
        <v>0.41509433962264153</v>
      </c>
      <c r="AD1427">
        <v>10</v>
      </c>
      <c r="AE1427">
        <v>0</v>
      </c>
      <c r="AF1427">
        <v>1.4375</v>
      </c>
      <c r="AG1427">
        <v>139</v>
      </c>
      <c r="AH1427" t="s">
        <v>25</v>
      </c>
    </row>
    <row r="1428" spans="1:34" x14ac:dyDescent="0.2">
      <c r="A1428">
        <v>2019</v>
      </c>
      <c r="B1428" t="s">
        <v>25</v>
      </c>
      <c r="C1428" t="s">
        <v>214</v>
      </c>
      <c r="D1428">
        <v>9</v>
      </c>
      <c r="E1428">
        <v>7</v>
      </c>
      <c r="G1428">
        <v>1</v>
      </c>
      <c r="H1428">
        <v>1</v>
      </c>
      <c r="I1428">
        <v>0</v>
      </c>
      <c r="J1428">
        <v>1</v>
      </c>
      <c r="O1428">
        <v>1</v>
      </c>
      <c r="W1428">
        <v>2</v>
      </c>
      <c r="X1428">
        <v>0.51442307692307687</v>
      </c>
      <c r="Y1428">
        <v>14</v>
      </c>
      <c r="Z1428">
        <v>0</v>
      </c>
      <c r="AA1428">
        <v>0.82608695652173914</v>
      </c>
      <c r="AB1428">
        <v>6</v>
      </c>
      <c r="AC1428">
        <v>0.42592592592592593</v>
      </c>
      <c r="AD1428">
        <v>10</v>
      </c>
      <c r="AE1428">
        <v>0</v>
      </c>
      <c r="AF1428">
        <v>1.3823529411764706</v>
      </c>
      <c r="AG1428">
        <v>141</v>
      </c>
      <c r="AH1428" t="s">
        <v>25</v>
      </c>
    </row>
    <row r="1429" spans="1:34" x14ac:dyDescent="0.2">
      <c r="A1429">
        <v>2020</v>
      </c>
      <c r="B1429" t="s">
        <v>25</v>
      </c>
      <c r="C1429" t="s">
        <v>214</v>
      </c>
      <c r="D1429">
        <v>4</v>
      </c>
      <c r="E1429">
        <v>11</v>
      </c>
      <c r="F1429">
        <v>1</v>
      </c>
      <c r="W1429">
        <v>0</v>
      </c>
      <c r="X1429">
        <v>0.51002358490566035</v>
      </c>
      <c r="Y1429">
        <v>16</v>
      </c>
      <c r="Z1429">
        <v>0</v>
      </c>
      <c r="AA1429">
        <v>0.82608695652173914</v>
      </c>
      <c r="AB1429">
        <v>6</v>
      </c>
      <c r="AC1429">
        <v>0.41818181818181815</v>
      </c>
      <c r="AD1429">
        <v>10</v>
      </c>
      <c r="AE1429">
        <v>0</v>
      </c>
      <c r="AF1429">
        <v>1.3823529411764706</v>
      </c>
      <c r="AG1429">
        <v>141</v>
      </c>
      <c r="AH1429" t="s">
        <v>25</v>
      </c>
    </row>
    <row r="1430" spans="1:34" x14ac:dyDescent="0.2">
      <c r="A1430">
        <v>2021</v>
      </c>
      <c r="B1430" t="s">
        <v>25</v>
      </c>
      <c r="C1430" t="s">
        <v>214</v>
      </c>
      <c r="D1430">
        <v>9</v>
      </c>
      <c r="E1430">
        <v>8</v>
      </c>
      <c r="G1430">
        <v>1</v>
      </c>
      <c r="I1430">
        <v>0</v>
      </c>
      <c r="J1430">
        <v>1</v>
      </c>
      <c r="O1430">
        <v>1</v>
      </c>
      <c r="W1430">
        <v>1</v>
      </c>
      <c r="X1430">
        <v>0.5104046242774567</v>
      </c>
      <c r="Y1430">
        <v>15</v>
      </c>
      <c r="Z1430">
        <v>0</v>
      </c>
      <c r="AA1430">
        <v>0.79166666666666663</v>
      </c>
      <c r="AB1430">
        <v>6</v>
      </c>
      <c r="AC1430">
        <v>0.42857142857142855</v>
      </c>
      <c r="AD1430">
        <v>10</v>
      </c>
      <c r="AE1430">
        <v>0</v>
      </c>
      <c r="AF1430">
        <v>1.3714285714285714</v>
      </c>
      <c r="AG1430">
        <v>142</v>
      </c>
      <c r="AH1430" t="s">
        <v>25</v>
      </c>
    </row>
    <row r="1431" spans="1:34" x14ac:dyDescent="0.2">
      <c r="A1431">
        <v>2022</v>
      </c>
      <c r="B1431" t="s">
        <v>25</v>
      </c>
      <c r="C1431" t="s">
        <v>214</v>
      </c>
      <c r="D1431">
        <v>14</v>
      </c>
      <c r="E1431">
        <v>3</v>
      </c>
      <c r="G1431">
        <v>1</v>
      </c>
      <c r="H1431">
        <v>1</v>
      </c>
      <c r="I1431">
        <v>2</v>
      </c>
      <c r="J1431">
        <v>1</v>
      </c>
      <c r="K1431">
        <v>1</v>
      </c>
      <c r="L1431">
        <v>1</v>
      </c>
      <c r="M1431">
        <v>1</v>
      </c>
      <c r="O1431">
        <v>4</v>
      </c>
      <c r="W1431">
        <v>17</v>
      </c>
      <c r="X1431">
        <v>0.51643990929705219</v>
      </c>
      <c r="Y1431">
        <v>15</v>
      </c>
      <c r="Z1431">
        <v>0</v>
      </c>
      <c r="AA1431">
        <v>0.84</v>
      </c>
      <c r="AB1431">
        <v>6</v>
      </c>
      <c r="AC1431">
        <v>0.43859649122807015</v>
      </c>
      <c r="AD1431">
        <v>10</v>
      </c>
      <c r="AE1431">
        <v>0</v>
      </c>
      <c r="AF1431">
        <v>0.73913043478260865</v>
      </c>
      <c r="AG1431">
        <v>159</v>
      </c>
      <c r="AH1431" t="s">
        <v>25</v>
      </c>
    </row>
    <row r="1432" spans="1:34" x14ac:dyDescent="0.2">
      <c r="A1432">
        <v>2023</v>
      </c>
      <c r="B1432" t="s">
        <v>25</v>
      </c>
      <c r="C1432" t="s">
        <v>214</v>
      </c>
      <c r="D1432">
        <v>11</v>
      </c>
      <c r="E1432">
        <v>6</v>
      </c>
      <c r="G1432">
        <v>1</v>
      </c>
      <c r="I1432">
        <v>0</v>
      </c>
      <c r="J1432">
        <v>1</v>
      </c>
      <c r="O1432">
        <v>1</v>
      </c>
      <c r="W1432">
        <v>1</v>
      </c>
      <c r="X1432">
        <v>0.51890989988876535</v>
      </c>
      <c r="Y1432">
        <v>14</v>
      </c>
      <c r="Z1432">
        <v>0</v>
      </c>
      <c r="AA1432">
        <v>0.80769230769230771</v>
      </c>
      <c r="AB1432">
        <v>6</v>
      </c>
      <c r="AC1432">
        <v>0.44827586206896552</v>
      </c>
      <c r="AD1432">
        <v>10</v>
      </c>
      <c r="AE1432">
        <v>0</v>
      </c>
      <c r="AF1432">
        <v>0.74285714285714288</v>
      </c>
      <c r="AG1432">
        <v>160</v>
      </c>
      <c r="AH1432" t="s">
        <v>25</v>
      </c>
    </row>
    <row r="1433" spans="1:34" x14ac:dyDescent="0.2">
      <c r="A1433">
        <v>2024</v>
      </c>
      <c r="B1433" t="s">
        <v>25</v>
      </c>
      <c r="C1433" t="s">
        <v>214</v>
      </c>
      <c r="D1433">
        <v>14</v>
      </c>
      <c r="E1433">
        <v>3</v>
      </c>
      <c r="G1433">
        <v>1</v>
      </c>
      <c r="H1433">
        <v>1</v>
      </c>
      <c r="I1433">
        <v>4</v>
      </c>
      <c r="J1433">
        <v>0</v>
      </c>
      <c r="K1433">
        <v>1</v>
      </c>
      <c r="L1433">
        <v>1</v>
      </c>
      <c r="M1433">
        <v>1</v>
      </c>
      <c r="N1433">
        <v>1</v>
      </c>
      <c r="O1433">
        <v>4</v>
      </c>
      <c r="Q1433">
        <v>1</v>
      </c>
      <c r="W1433">
        <v>41</v>
      </c>
      <c r="X1433">
        <v>0.52456331877729256</v>
      </c>
      <c r="Y1433">
        <v>12</v>
      </c>
      <c r="Z1433">
        <v>0</v>
      </c>
      <c r="AA1433">
        <v>0.92592592592592593</v>
      </c>
      <c r="AB1433">
        <v>8</v>
      </c>
      <c r="AC1433">
        <v>0.4576271186440678</v>
      </c>
      <c r="AD1433">
        <v>12</v>
      </c>
      <c r="AE1433">
        <v>0</v>
      </c>
      <c r="AF1433">
        <v>0.15810276679841898</v>
      </c>
      <c r="AG1433">
        <v>201</v>
      </c>
      <c r="AH1433" t="s">
        <v>25</v>
      </c>
    </row>
    <row r="1434" spans="1:34" x14ac:dyDescent="0.2">
      <c r="A1434">
        <v>2025</v>
      </c>
      <c r="B1434" t="s">
        <v>25</v>
      </c>
      <c r="C1434" t="s">
        <v>214</v>
      </c>
      <c r="D1434">
        <v>11</v>
      </c>
      <c r="E1434">
        <v>6</v>
      </c>
      <c r="G1434">
        <v>1</v>
      </c>
      <c r="H1434">
        <v>1</v>
      </c>
      <c r="I1434">
        <v>0</v>
      </c>
      <c r="J1434">
        <v>1</v>
      </c>
      <c r="O1434">
        <v>1</v>
      </c>
      <c r="W1434">
        <v>2</v>
      </c>
      <c r="X1434">
        <v>0.52679528403001075</v>
      </c>
      <c r="Y1434">
        <v>11</v>
      </c>
      <c r="Z1434">
        <v>0</v>
      </c>
      <c r="AA1434">
        <v>0.8928571428571429</v>
      </c>
      <c r="AB1434">
        <v>6</v>
      </c>
      <c r="AC1434">
        <v>0.46666666666666667</v>
      </c>
      <c r="AD1434">
        <v>12</v>
      </c>
      <c r="AE1434">
        <v>0</v>
      </c>
      <c r="AF1434">
        <v>0.15758754863813229</v>
      </c>
      <c r="AG1434">
        <v>203</v>
      </c>
      <c r="AH1434" t="s">
        <v>25</v>
      </c>
    </row>
    <row r="1435" spans="1:34" x14ac:dyDescent="0.2">
      <c r="A1435">
        <v>1966</v>
      </c>
      <c r="B1435" t="s">
        <v>26</v>
      </c>
      <c r="C1435" t="s">
        <v>211</v>
      </c>
      <c r="D1435">
        <v>5</v>
      </c>
      <c r="E1435">
        <v>8</v>
      </c>
      <c r="F1435">
        <v>1</v>
      </c>
      <c r="W1435">
        <v>0</v>
      </c>
      <c r="X1435">
        <v>0.39285714285714285</v>
      </c>
      <c r="Y1435">
        <v>17</v>
      </c>
      <c r="Z1435">
        <v>0</v>
      </c>
      <c r="AA1435">
        <v>0</v>
      </c>
      <c r="AB1435">
        <v>0</v>
      </c>
      <c r="AC1435">
        <v>0</v>
      </c>
      <c r="AD1435">
        <v>0</v>
      </c>
      <c r="AE1435">
        <v>0</v>
      </c>
      <c r="AF1435">
        <v>0</v>
      </c>
      <c r="AG1435">
        <v>0</v>
      </c>
      <c r="AH1435" t="s">
        <v>26</v>
      </c>
    </row>
    <row r="1436" spans="1:34" x14ac:dyDescent="0.2">
      <c r="A1436">
        <v>1967</v>
      </c>
      <c r="B1436" t="s">
        <v>26</v>
      </c>
      <c r="C1436" t="s">
        <v>211</v>
      </c>
      <c r="D1436">
        <v>4</v>
      </c>
      <c r="E1436">
        <v>9</v>
      </c>
      <c r="F1436">
        <v>1</v>
      </c>
      <c r="W1436">
        <v>0</v>
      </c>
      <c r="X1436">
        <v>0.35714285714285715</v>
      </c>
      <c r="Y1436">
        <v>19</v>
      </c>
      <c r="Z1436">
        <v>0</v>
      </c>
      <c r="AA1436">
        <v>0</v>
      </c>
      <c r="AB1436">
        <v>0</v>
      </c>
      <c r="AC1436">
        <v>0</v>
      </c>
      <c r="AD1436">
        <v>0</v>
      </c>
      <c r="AE1436">
        <v>0</v>
      </c>
      <c r="AF1436">
        <v>0</v>
      </c>
      <c r="AG1436">
        <v>0</v>
      </c>
      <c r="AH1436" t="s">
        <v>26</v>
      </c>
    </row>
    <row r="1437" spans="1:34" x14ac:dyDescent="0.2">
      <c r="A1437">
        <v>1968</v>
      </c>
      <c r="B1437" t="s">
        <v>26</v>
      </c>
      <c r="C1437" t="s">
        <v>211</v>
      </c>
      <c r="D1437">
        <v>2</v>
      </c>
      <c r="E1437">
        <v>11</v>
      </c>
      <c r="F1437">
        <v>1</v>
      </c>
      <c r="W1437">
        <v>0</v>
      </c>
      <c r="X1437">
        <v>0.29761904761904762</v>
      </c>
      <c r="Y1437">
        <v>21</v>
      </c>
      <c r="Z1437">
        <v>0</v>
      </c>
      <c r="AA1437">
        <v>0</v>
      </c>
      <c r="AB1437">
        <v>0</v>
      </c>
      <c r="AC1437">
        <v>0</v>
      </c>
      <c r="AD1437">
        <v>0</v>
      </c>
      <c r="AE1437">
        <v>0</v>
      </c>
      <c r="AF1437">
        <v>0</v>
      </c>
      <c r="AG1437">
        <v>0</v>
      </c>
      <c r="AH1437" t="s">
        <v>26</v>
      </c>
    </row>
    <row r="1438" spans="1:34" x14ac:dyDescent="0.2">
      <c r="A1438">
        <v>1969</v>
      </c>
      <c r="B1438" t="s">
        <v>26</v>
      </c>
      <c r="C1438" t="s">
        <v>211</v>
      </c>
      <c r="D1438">
        <v>1</v>
      </c>
      <c r="E1438">
        <v>13</v>
      </c>
      <c r="T1438">
        <v>1</v>
      </c>
      <c r="W1438">
        <v>0</v>
      </c>
      <c r="X1438">
        <v>0.24107142857142858</v>
      </c>
      <c r="Y1438">
        <v>25</v>
      </c>
      <c r="Z1438">
        <v>0</v>
      </c>
      <c r="AA1438">
        <v>0</v>
      </c>
      <c r="AB1438">
        <v>0</v>
      </c>
      <c r="AC1438">
        <v>0</v>
      </c>
      <c r="AD1438">
        <v>0</v>
      </c>
      <c r="AE1438">
        <v>0</v>
      </c>
      <c r="AF1438">
        <v>0</v>
      </c>
      <c r="AG1438">
        <v>0</v>
      </c>
      <c r="AH1438" t="s">
        <v>26</v>
      </c>
    </row>
    <row r="1439" spans="1:34" x14ac:dyDescent="0.2">
      <c r="A1439">
        <v>1970</v>
      </c>
      <c r="B1439" t="s">
        <v>26</v>
      </c>
      <c r="C1439" t="s">
        <v>211</v>
      </c>
      <c r="D1439">
        <v>5</v>
      </c>
      <c r="E1439">
        <v>9</v>
      </c>
      <c r="W1439">
        <v>0</v>
      </c>
      <c r="X1439">
        <v>0.26428571428571429</v>
      </c>
      <c r="Y1439">
        <v>25</v>
      </c>
      <c r="Z1439">
        <v>0</v>
      </c>
      <c r="AA1439">
        <v>0</v>
      </c>
      <c r="AB1439">
        <v>0</v>
      </c>
      <c r="AC1439">
        <v>0</v>
      </c>
      <c r="AD1439">
        <v>0</v>
      </c>
      <c r="AE1439">
        <v>0</v>
      </c>
      <c r="AF1439">
        <v>0</v>
      </c>
      <c r="AG1439">
        <v>0</v>
      </c>
      <c r="AH1439" t="s">
        <v>26</v>
      </c>
    </row>
    <row r="1440" spans="1:34" x14ac:dyDescent="0.2">
      <c r="A1440">
        <v>1971</v>
      </c>
      <c r="B1440" t="s">
        <v>26</v>
      </c>
      <c r="C1440" t="s">
        <v>211</v>
      </c>
      <c r="D1440">
        <v>6</v>
      </c>
      <c r="E1440">
        <v>8</v>
      </c>
      <c r="W1440">
        <v>0</v>
      </c>
      <c r="X1440">
        <v>0.29166666666666669</v>
      </c>
      <c r="Y1440">
        <v>24</v>
      </c>
      <c r="Z1440">
        <v>0</v>
      </c>
      <c r="AA1440">
        <v>0</v>
      </c>
      <c r="AB1440">
        <v>0</v>
      </c>
      <c r="AC1440">
        <v>0</v>
      </c>
      <c r="AD1440">
        <v>0</v>
      </c>
      <c r="AE1440">
        <v>0</v>
      </c>
      <c r="AF1440">
        <v>0</v>
      </c>
      <c r="AG1440">
        <v>0</v>
      </c>
      <c r="AH1440" t="s">
        <v>26</v>
      </c>
    </row>
    <row r="1441" spans="1:34" x14ac:dyDescent="0.2">
      <c r="A1441">
        <v>1972</v>
      </c>
      <c r="B1441" t="s">
        <v>26</v>
      </c>
      <c r="C1441" t="s">
        <v>211</v>
      </c>
      <c r="D1441">
        <v>11</v>
      </c>
      <c r="E1441">
        <v>3</v>
      </c>
      <c r="G1441">
        <v>1</v>
      </c>
      <c r="H1441">
        <v>1</v>
      </c>
      <c r="I1441">
        <v>1</v>
      </c>
      <c r="J1441">
        <v>1</v>
      </c>
      <c r="K1441">
        <v>1</v>
      </c>
      <c r="L1441">
        <v>1</v>
      </c>
      <c r="O1441">
        <v>3</v>
      </c>
      <c r="R1441">
        <v>1</v>
      </c>
      <c r="S1441">
        <v>1</v>
      </c>
      <c r="U1441">
        <v>1</v>
      </c>
      <c r="W1441">
        <v>9</v>
      </c>
      <c r="X1441">
        <v>0.36224489795918369</v>
      </c>
      <c r="Y1441">
        <v>19</v>
      </c>
      <c r="Z1441">
        <v>0</v>
      </c>
      <c r="AA1441">
        <v>1</v>
      </c>
      <c r="AB1441">
        <v>10</v>
      </c>
      <c r="AC1441">
        <v>0.14285714285714285</v>
      </c>
      <c r="AD1441">
        <v>0</v>
      </c>
      <c r="AE1441">
        <v>0</v>
      </c>
      <c r="AF1441">
        <v>1.5</v>
      </c>
      <c r="AG1441">
        <v>9</v>
      </c>
      <c r="AH1441" t="s">
        <v>26</v>
      </c>
    </row>
    <row r="1442" spans="1:34" x14ac:dyDescent="0.2">
      <c r="A1442">
        <v>1973</v>
      </c>
      <c r="B1442" t="s">
        <v>26</v>
      </c>
      <c r="C1442" t="s">
        <v>211</v>
      </c>
      <c r="D1442">
        <v>10</v>
      </c>
      <c r="E1442">
        <v>4</v>
      </c>
      <c r="G1442">
        <v>1</v>
      </c>
      <c r="I1442">
        <v>1</v>
      </c>
      <c r="J1442">
        <v>1</v>
      </c>
      <c r="K1442">
        <v>1</v>
      </c>
      <c r="O1442">
        <v>2</v>
      </c>
      <c r="W1442">
        <v>3</v>
      </c>
      <c r="X1442">
        <v>0.40625</v>
      </c>
      <c r="Y1442">
        <v>17</v>
      </c>
      <c r="Z1442">
        <v>0</v>
      </c>
      <c r="AA1442">
        <v>1</v>
      </c>
      <c r="AB1442">
        <v>10</v>
      </c>
      <c r="AC1442">
        <v>0.25</v>
      </c>
      <c r="AD1442">
        <v>3</v>
      </c>
      <c r="AE1442">
        <v>0</v>
      </c>
      <c r="AF1442">
        <v>1.6666666666666667</v>
      </c>
      <c r="AG1442">
        <v>12</v>
      </c>
      <c r="AH1442" t="s">
        <v>26</v>
      </c>
    </row>
    <row r="1443" spans="1:34" x14ac:dyDescent="0.2">
      <c r="A1443">
        <v>1974</v>
      </c>
      <c r="B1443" t="s">
        <v>26</v>
      </c>
      <c r="C1443" t="s">
        <v>211</v>
      </c>
      <c r="D1443">
        <v>10</v>
      </c>
      <c r="E1443">
        <v>3</v>
      </c>
      <c r="F1443">
        <v>1</v>
      </c>
      <c r="G1443">
        <v>1</v>
      </c>
      <c r="H1443">
        <v>1</v>
      </c>
      <c r="I1443">
        <v>3</v>
      </c>
      <c r="J1443">
        <v>0</v>
      </c>
      <c r="K1443">
        <v>1</v>
      </c>
      <c r="L1443">
        <v>1</v>
      </c>
      <c r="M1443">
        <v>1</v>
      </c>
      <c r="N1443">
        <v>1</v>
      </c>
      <c r="O1443">
        <v>4</v>
      </c>
      <c r="R1443">
        <v>1</v>
      </c>
      <c r="T1443">
        <v>1</v>
      </c>
      <c r="W1443">
        <v>41</v>
      </c>
      <c r="X1443">
        <v>0.44444444444444442</v>
      </c>
      <c r="Y1443">
        <v>17</v>
      </c>
      <c r="Z1443">
        <v>0</v>
      </c>
      <c r="AA1443">
        <v>1.6666666666666667</v>
      </c>
      <c r="AB1443">
        <v>15</v>
      </c>
      <c r="AC1443">
        <v>0.33333333333333331</v>
      </c>
      <c r="AD1443">
        <v>3</v>
      </c>
      <c r="AE1443">
        <v>0</v>
      </c>
      <c r="AF1443">
        <v>1.8</v>
      </c>
      <c r="AG1443">
        <v>53</v>
      </c>
      <c r="AH1443" t="s">
        <v>26</v>
      </c>
    </row>
    <row r="1444" spans="1:34" x14ac:dyDescent="0.2">
      <c r="A1444">
        <v>1975</v>
      </c>
      <c r="B1444" t="s">
        <v>26</v>
      </c>
      <c r="C1444" t="s">
        <v>211</v>
      </c>
      <c r="D1444">
        <v>12</v>
      </c>
      <c r="E1444">
        <v>2</v>
      </c>
      <c r="G1444">
        <v>1</v>
      </c>
      <c r="H1444">
        <v>1</v>
      </c>
      <c r="I1444">
        <v>3</v>
      </c>
      <c r="J1444">
        <v>0</v>
      </c>
      <c r="K1444">
        <v>1</v>
      </c>
      <c r="L1444">
        <v>1</v>
      </c>
      <c r="M1444">
        <v>1</v>
      </c>
      <c r="N1444">
        <v>1</v>
      </c>
      <c r="O1444">
        <v>4</v>
      </c>
      <c r="R1444">
        <v>1</v>
      </c>
      <c r="W1444">
        <v>41</v>
      </c>
      <c r="X1444">
        <v>0.48571428571428571</v>
      </c>
      <c r="Y1444">
        <v>15</v>
      </c>
      <c r="Z1444">
        <v>0</v>
      </c>
      <c r="AA1444">
        <v>2</v>
      </c>
      <c r="AB1444">
        <v>15</v>
      </c>
      <c r="AC1444">
        <v>0.4</v>
      </c>
      <c r="AD1444">
        <v>10</v>
      </c>
      <c r="AE1444">
        <v>0</v>
      </c>
      <c r="AF1444">
        <v>1.8571428571428572</v>
      </c>
      <c r="AG1444">
        <v>94</v>
      </c>
      <c r="AH1444" t="s">
        <v>26</v>
      </c>
    </row>
    <row r="1445" spans="1:34" x14ac:dyDescent="0.2">
      <c r="A1445">
        <v>1976</v>
      </c>
      <c r="B1445" t="s">
        <v>26</v>
      </c>
      <c r="C1445" t="s">
        <v>211</v>
      </c>
      <c r="D1445">
        <v>10</v>
      </c>
      <c r="E1445">
        <v>4</v>
      </c>
      <c r="G1445">
        <v>1</v>
      </c>
      <c r="H1445">
        <v>1</v>
      </c>
      <c r="I1445">
        <v>1</v>
      </c>
      <c r="J1445">
        <v>1</v>
      </c>
      <c r="K1445">
        <v>1</v>
      </c>
      <c r="L1445">
        <v>1</v>
      </c>
      <c r="O1445">
        <v>3</v>
      </c>
      <c r="W1445">
        <v>8</v>
      </c>
      <c r="X1445">
        <v>0.50649350649350644</v>
      </c>
      <c r="Y1445">
        <v>13</v>
      </c>
      <c r="Z1445">
        <v>0</v>
      </c>
      <c r="AA1445">
        <v>1.8</v>
      </c>
      <c r="AB1445">
        <v>15</v>
      </c>
      <c r="AC1445">
        <v>0.45454545454545453</v>
      </c>
      <c r="AD1445">
        <v>12</v>
      </c>
      <c r="AE1445">
        <v>0</v>
      </c>
      <c r="AF1445">
        <v>1.7777777777777777</v>
      </c>
      <c r="AG1445">
        <v>102</v>
      </c>
      <c r="AH1445" t="s">
        <v>26</v>
      </c>
    </row>
    <row r="1446" spans="1:34" x14ac:dyDescent="0.2">
      <c r="A1446">
        <v>1977</v>
      </c>
      <c r="B1446" t="s">
        <v>26</v>
      </c>
      <c r="C1446" t="s">
        <v>211</v>
      </c>
      <c r="D1446">
        <v>9</v>
      </c>
      <c r="E1446">
        <v>5</v>
      </c>
      <c r="G1446">
        <v>1</v>
      </c>
      <c r="H1446">
        <v>1</v>
      </c>
      <c r="I1446">
        <v>0</v>
      </c>
      <c r="J1446">
        <v>1</v>
      </c>
      <c r="K1446">
        <v>1</v>
      </c>
      <c r="O1446">
        <v>2</v>
      </c>
      <c r="W1446">
        <v>4</v>
      </c>
      <c r="X1446">
        <v>0.5178571428571429</v>
      </c>
      <c r="Y1446">
        <v>12</v>
      </c>
      <c r="Z1446">
        <v>0</v>
      </c>
      <c r="AA1446">
        <v>1.5</v>
      </c>
      <c r="AB1446">
        <v>15</v>
      </c>
      <c r="AC1446">
        <v>0.5</v>
      </c>
      <c r="AD1446">
        <v>15</v>
      </c>
      <c r="AE1446">
        <v>0</v>
      </c>
      <c r="AF1446">
        <v>1.6363636363636365</v>
      </c>
      <c r="AG1446">
        <v>106</v>
      </c>
      <c r="AH1446" t="s">
        <v>26</v>
      </c>
    </row>
    <row r="1447" spans="1:34" x14ac:dyDescent="0.2">
      <c r="A1447">
        <v>1978</v>
      </c>
      <c r="B1447" t="s">
        <v>26</v>
      </c>
      <c r="C1447" t="s">
        <v>211</v>
      </c>
      <c r="D1447">
        <v>14</v>
      </c>
      <c r="E1447">
        <v>2</v>
      </c>
      <c r="G1447">
        <v>1</v>
      </c>
      <c r="H1447">
        <v>1</v>
      </c>
      <c r="I1447">
        <v>3</v>
      </c>
      <c r="J1447">
        <v>0</v>
      </c>
      <c r="K1447">
        <v>1</v>
      </c>
      <c r="L1447">
        <v>1</v>
      </c>
      <c r="M1447">
        <v>1</v>
      </c>
      <c r="N1447">
        <v>1</v>
      </c>
      <c r="O1447">
        <v>4</v>
      </c>
      <c r="P1447">
        <v>1</v>
      </c>
      <c r="W1447">
        <v>43</v>
      </c>
      <c r="X1447">
        <v>0.54891304347826086</v>
      </c>
      <c r="Y1447">
        <v>9</v>
      </c>
      <c r="Z1447">
        <v>0</v>
      </c>
      <c r="AA1447">
        <v>1.7142857142857142</v>
      </c>
      <c r="AB1447">
        <v>15</v>
      </c>
      <c r="AC1447">
        <v>0.53846153846153844</v>
      </c>
      <c r="AD1447">
        <v>15</v>
      </c>
      <c r="AE1447">
        <v>0</v>
      </c>
      <c r="AF1447">
        <v>1.6923076923076923</v>
      </c>
      <c r="AG1447">
        <v>149</v>
      </c>
      <c r="AH1447" t="s">
        <v>26</v>
      </c>
    </row>
    <row r="1448" spans="1:34" x14ac:dyDescent="0.2">
      <c r="A1448">
        <v>1979</v>
      </c>
      <c r="B1448" t="s">
        <v>26</v>
      </c>
      <c r="C1448" t="s">
        <v>211</v>
      </c>
      <c r="D1448">
        <v>12</v>
      </c>
      <c r="E1448">
        <v>4</v>
      </c>
      <c r="G1448">
        <v>1</v>
      </c>
      <c r="H1448">
        <v>1</v>
      </c>
      <c r="I1448">
        <v>3</v>
      </c>
      <c r="J1448">
        <v>0</v>
      </c>
      <c r="K1448">
        <v>1</v>
      </c>
      <c r="L1448">
        <v>1</v>
      </c>
      <c r="M1448">
        <v>1</v>
      </c>
      <c r="N1448">
        <v>1</v>
      </c>
      <c r="O1448">
        <v>4</v>
      </c>
      <c r="R1448">
        <v>1</v>
      </c>
      <c r="W1448">
        <v>41</v>
      </c>
      <c r="X1448">
        <v>0.56499999999999995</v>
      </c>
      <c r="Y1448">
        <v>9</v>
      </c>
      <c r="Z1448">
        <v>0</v>
      </c>
      <c r="AA1448">
        <v>1.875</v>
      </c>
      <c r="AB1448">
        <v>15</v>
      </c>
      <c r="AC1448">
        <v>0.5714285714285714</v>
      </c>
      <c r="AD1448">
        <v>17.5</v>
      </c>
      <c r="AE1448">
        <v>0</v>
      </c>
      <c r="AF1448">
        <v>1.7333333333333334</v>
      </c>
      <c r="AG1448">
        <v>190</v>
      </c>
      <c r="AH1448" t="s">
        <v>26</v>
      </c>
    </row>
    <row r="1449" spans="1:34" x14ac:dyDescent="0.2">
      <c r="A1449">
        <v>1980</v>
      </c>
      <c r="B1449" t="s">
        <v>26</v>
      </c>
      <c r="C1449" t="s">
        <v>211</v>
      </c>
      <c r="D1449">
        <v>9</v>
      </c>
      <c r="E1449">
        <v>7</v>
      </c>
      <c r="W1449">
        <v>0</v>
      </c>
      <c r="X1449">
        <v>0.56481481481481477</v>
      </c>
      <c r="Y1449">
        <v>9</v>
      </c>
      <c r="Z1449">
        <v>0</v>
      </c>
      <c r="AA1449">
        <v>1.875</v>
      </c>
      <c r="AB1449">
        <v>15</v>
      </c>
      <c r="AC1449">
        <v>0.53333333333333333</v>
      </c>
      <c r="AD1449">
        <v>15</v>
      </c>
      <c r="AE1449">
        <v>0</v>
      </c>
      <c r="AF1449">
        <v>1.7333333333333334</v>
      </c>
      <c r="AG1449">
        <v>190</v>
      </c>
      <c r="AH1449" t="s">
        <v>26</v>
      </c>
    </row>
    <row r="1450" spans="1:34" x14ac:dyDescent="0.2">
      <c r="A1450">
        <v>1981</v>
      </c>
      <c r="B1450" t="s">
        <v>26</v>
      </c>
      <c r="C1450" t="s">
        <v>211</v>
      </c>
      <c r="D1450">
        <v>8</v>
      </c>
      <c r="E1450">
        <v>8</v>
      </c>
      <c r="W1450">
        <v>0</v>
      </c>
      <c r="X1450">
        <v>0.56034482758620685</v>
      </c>
      <c r="Y1450">
        <v>7</v>
      </c>
      <c r="Z1450">
        <v>0</v>
      </c>
      <c r="AA1450">
        <v>1.875</v>
      </c>
      <c r="AB1450">
        <v>15</v>
      </c>
      <c r="AC1450">
        <v>0.5</v>
      </c>
      <c r="AD1450">
        <v>15</v>
      </c>
      <c r="AE1450">
        <v>0</v>
      </c>
      <c r="AF1450">
        <v>1.7333333333333334</v>
      </c>
      <c r="AG1450">
        <v>190</v>
      </c>
      <c r="AH1450" t="s">
        <v>26</v>
      </c>
    </row>
    <row r="1451" spans="1:34" x14ac:dyDescent="0.2">
      <c r="A1451">
        <v>1982</v>
      </c>
      <c r="B1451" t="s">
        <v>26</v>
      </c>
      <c r="C1451" t="s">
        <v>211</v>
      </c>
      <c r="D1451">
        <v>6</v>
      </c>
      <c r="E1451">
        <v>3</v>
      </c>
      <c r="G1451">
        <v>1</v>
      </c>
      <c r="I1451">
        <v>0</v>
      </c>
      <c r="J1451">
        <v>1</v>
      </c>
      <c r="W1451">
        <v>1</v>
      </c>
      <c r="X1451">
        <v>0.56431535269709543</v>
      </c>
      <c r="Y1451">
        <v>7</v>
      </c>
      <c r="Z1451">
        <v>0</v>
      </c>
      <c r="AA1451">
        <v>1.6666666666666667</v>
      </c>
      <c r="AB1451">
        <v>15</v>
      </c>
      <c r="AC1451">
        <v>0.52941176470588236</v>
      </c>
      <c r="AD1451">
        <v>15</v>
      </c>
      <c r="AE1451">
        <v>0</v>
      </c>
      <c r="AF1451">
        <v>1.625</v>
      </c>
      <c r="AG1451">
        <v>191</v>
      </c>
      <c r="AH1451" t="s">
        <v>26</v>
      </c>
    </row>
    <row r="1452" spans="1:34" x14ac:dyDescent="0.2">
      <c r="A1452">
        <v>1983</v>
      </c>
      <c r="B1452" t="s">
        <v>26</v>
      </c>
      <c r="C1452" t="s">
        <v>211</v>
      </c>
      <c r="D1452">
        <v>10</v>
      </c>
      <c r="E1452">
        <v>6</v>
      </c>
      <c r="G1452">
        <v>1</v>
      </c>
      <c r="H1452">
        <v>1</v>
      </c>
      <c r="I1452">
        <v>0</v>
      </c>
      <c r="J1452">
        <v>1</v>
      </c>
      <c r="K1452">
        <v>1</v>
      </c>
      <c r="O1452">
        <v>2</v>
      </c>
      <c r="W1452">
        <v>4</v>
      </c>
      <c r="X1452">
        <v>0.56809338521400776</v>
      </c>
      <c r="Y1452">
        <v>7</v>
      </c>
      <c r="Z1452">
        <v>0</v>
      </c>
      <c r="AA1452">
        <v>1.5</v>
      </c>
      <c r="AB1452">
        <v>15</v>
      </c>
      <c r="AC1452">
        <v>0.55555555555555558</v>
      </c>
      <c r="AD1452">
        <v>17.5</v>
      </c>
      <c r="AE1452">
        <v>0</v>
      </c>
      <c r="AF1452">
        <v>1.5555555555555556</v>
      </c>
      <c r="AG1452">
        <v>195</v>
      </c>
      <c r="AH1452" t="s">
        <v>26</v>
      </c>
    </row>
    <row r="1453" spans="1:34" x14ac:dyDescent="0.2">
      <c r="A1453">
        <v>1984</v>
      </c>
      <c r="B1453" t="s">
        <v>26</v>
      </c>
      <c r="C1453" t="s">
        <v>211</v>
      </c>
      <c r="D1453">
        <v>9</v>
      </c>
      <c r="E1453">
        <v>7</v>
      </c>
      <c r="G1453">
        <v>1</v>
      </c>
      <c r="H1453">
        <v>1</v>
      </c>
      <c r="I1453">
        <v>1</v>
      </c>
      <c r="J1453">
        <v>1</v>
      </c>
      <c r="K1453">
        <v>1</v>
      </c>
      <c r="L1453">
        <v>1</v>
      </c>
      <c r="O1453">
        <v>3</v>
      </c>
      <c r="S1453">
        <v>1</v>
      </c>
      <c r="V1453">
        <v>1</v>
      </c>
      <c r="W1453">
        <v>8</v>
      </c>
      <c r="X1453">
        <v>0.56776556776556775</v>
      </c>
      <c r="Y1453">
        <v>7</v>
      </c>
      <c r="Z1453">
        <v>0</v>
      </c>
      <c r="AA1453">
        <v>1.4545454545454546</v>
      </c>
      <c r="AB1453">
        <v>12</v>
      </c>
      <c r="AC1453">
        <v>0.57894736842105265</v>
      </c>
      <c r="AD1453">
        <v>17.5</v>
      </c>
      <c r="AE1453">
        <v>0</v>
      </c>
      <c r="AF1453">
        <v>1.55</v>
      </c>
      <c r="AG1453">
        <v>203</v>
      </c>
      <c r="AH1453" t="s">
        <v>26</v>
      </c>
    </row>
    <row r="1454" spans="1:34" x14ac:dyDescent="0.2">
      <c r="A1454">
        <v>1985</v>
      </c>
      <c r="B1454" t="s">
        <v>26</v>
      </c>
      <c r="C1454" t="s">
        <v>211</v>
      </c>
      <c r="D1454">
        <v>7</v>
      </c>
      <c r="E1454">
        <v>9</v>
      </c>
      <c r="W1454">
        <v>0</v>
      </c>
      <c r="X1454">
        <v>0.56055363321799312</v>
      </c>
      <c r="Y1454">
        <v>7</v>
      </c>
      <c r="Z1454">
        <v>0</v>
      </c>
      <c r="AA1454">
        <v>1.4545454545454546</v>
      </c>
      <c r="AB1454">
        <v>12</v>
      </c>
      <c r="AC1454">
        <v>0.55000000000000004</v>
      </c>
      <c r="AD1454">
        <v>17.5</v>
      </c>
      <c r="AE1454">
        <v>0</v>
      </c>
      <c r="AF1454">
        <v>1.55</v>
      </c>
      <c r="AG1454">
        <v>203</v>
      </c>
      <c r="AH1454" t="s">
        <v>26</v>
      </c>
    </row>
    <row r="1455" spans="1:34" x14ac:dyDescent="0.2">
      <c r="A1455">
        <v>1986</v>
      </c>
      <c r="B1455" t="s">
        <v>26</v>
      </c>
      <c r="C1455" t="s">
        <v>211</v>
      </c>
      <c r="D1455">
        <v>6</v>
      </c>
      <c r="E1455">
        <v>10</v>
      </c>
      <c r="W1455">
        <v>0</v>
      </c>
      <c r="X1455">
        <v>0.55081967213114758</v>
      </c>
      <c r="Y1455">
        <v>7</v>
      </c>
      <c r="Z1455">
        <v>0</v>
      </c>
      <c r="AA1455">
        <v>1.4545454545454546</v>
      </c>
      <c r="AB1455">
        <v>12</v>
      </c>
      <c r="AC1455">
        <v>0.52380952380952384</v>
      </c>
      <c r="AD1455">
        <v>15</v>
      </c>
      <c r="AE1455">
        <v>0</v>
      </c>
      <c r="AF1455">
        <v>1.55</v>
      </c>
      <c r="AG1455">
        <v>203</v>
      </c>
      <c r="AH1455" t="s">
        <v>26</v>
      </c>
    </row>
    <row r="1456" spans="1:34" x14ac:dyDescent="0.2">
      <c r="A1456">
        <v>1987</v>
      </c>
      <c r="B1456" t="s">
        <v>26</v>
      </c>
      <c r="C1456" t="s">
        <v>211</v>
      </c>
      <c r="D1456">
        <v>8</v>
      </c>
      <c r="E1456">
        <v>7</v>
      </c>
      <c r="W1456">
        <v>0</v>
      </c>
      <c r="X1456">
        <v>0.55000000000000004</v>
      </c>
      <c r="Y1456">
        <v>8</v>
      </c>
      <c r="Z1456">
        <v>0</v>
      </c>
      <c r="AA1456">
        <v>1.4545454545454546</v>
      </c>
      <c r="AB1456">
        <v>12</v>
      </c>
      <c r="AC1456">
        <v>0.5</v>
      </c>
      <c r="AD1456">
        <v>15</v>
      </c>
      <c r="AE1456">
        <v>0</v>
      </c>
      <c r="AF1456">
        <v>1.55</v>
      </c>
      <c r="AG1456">
        <v>203</v>
      </c>
      <c r="AH1456" t="s">
        <v>26</v>
      </c>
    </row>
    <row r="1457" spans="1:34" x14ac:dyDescent="0.2">
      <c r="A1457">
        <v>1988</v>
      </c>
      <c r="B1457" t="s">
        <v>26</v>
      </c>
      <c r="C1457" t="s">
        <v>211</v>
      </c>
      <c r="D1457">
        <v>5</v>
      </c>
      <c r="E1457">
        <v>11</v>
      </c>
      <c r="W1457">
        <v>0</v>
      </c>
      <c r="X1457">
        <v>0.53869047619047616</v>
      </c>
      <c r="Y1457">
        <v>8</v>
      </c>
      <c r="Z1457">
        <v>0</v>
      </c>
      <c r="AA1457">
        <v>1.4545454545454546</v>
      </c>
      <c r="AB1457">
        <v>12</v>
      </c>
      <c r="AC1457">
        <v>0.47826086956521741</v>
      </c>
      <c r="AD1457">
        <v>12</v>
      </c>
      <c r="AE1457">
        <v>0</v>
      </c>
      <c r="AF1457">
        <v>1.55</v>
      </c>
      <c r="AG1457">
        <v>203</v>
      </c>
      <c r="AH1457" t="s">
        <v>26</v>
      </c>
    </row>
    <row r="1458" spans="1:34" x14ac:dyDescent="0.2">
      <c r="A1458">
        <v>1989</v>
      </c>
      <c r="B1458" t="s">
        <v>26</v>
      </c>
      <c r="C1458" t="s">
        <v>211</v>
      </c>
      <c r="D1458">
        <v>9</v>
      </c>
      <c r="E1458">
        <v>7</v>
      </c>
      <c r="G1458">
        <v>1</v>
      </c>
      <c r="I1458">
        <v>1</v>
      </c>
      <c r="J1458">
        <v>1</v>
      </c>
      <c r="K1458">
        <v>1</v>
      </c>
      <c r="O1458">
        <v>2</v>
      </c>
      <c r="U1458">
        <v>1</v>
      </c>
      <c r="W1458">
        <v>3</v>
      </c>
      <c r="X1458">
        <v>0.53977272727272729</v>
      </c>
      <c r="Y1458">
        <v>9</v>
      </c>
      <c r="Z1458">
        <v>0</v>
      </c>
      <c r="AA1458">
        <v>1.4166666666666667</v>
      </c>
      <c r="AB1458">
        <v>12</v>
      </c>
      <c r="AC1458">
        <v>0.5</v>
      </c>
      <c r="AD1458">
        <v>15</v>
      </c>
      <c r="AE1458">
        <v>0</v>
      </c>
      <c r="AF1458">
        <v>1.5714285714285714</v>
      </c>
      <c r="AG1458">
        <v>206</v>
      </c>
      <c r="AH1458" t="s">
        <v>26</v>
      </c>
    </row>
    <row r="1459" spans="1:34" x14ac:dyDescent="0.2">
      <c r="A1459">
        <v>1990</v>
      </c>
      <c r="B1459" t="s">
        <v>26</v>
      </c>
      <c r="C1459" t="s">
        <v>211</v>
      </c>
      <c r="D1459">
        <v>9</v>
      </c>
      <c r="E1459">
        <v>7</v>
      </c>
      <c r="W1459">
        <v>0</v>
      </c>
      <c r="X1459">
        <v>0.54076086956521741</v>
      </c>
      <c r="Y1459">
        <v>9</v>
      </c>
      <c r="Z1459">
        <v>0</v>
      </c>
      <c r="AA1459">
        <v>1.4166666666666667</v>
      </c>
      <c r="AB1459">
        <v>12</v>
      </c>
      <c r="AC1459">
        <v>0.48</v>
      </c>
      <c r="AD1459">
        <v>12</v>
      </c>
      <c r="AE1459">
        <v>0</v>
      </c>
      <c r="AF1459">
        <v>1.5714285714285714</v>
      </c>
      <c r="AG1459">
        <v>206</v>
      </c>
      <c r="AH1459" t="s">
        <v>26</v>
      </c>
    </row>
    <row r="1460" spans="1:34" x14ac:dyDescent="0.2">
      <c r="A1460">
        <v>1991</v>
      </c>
      <c r="B1460" t="s">
        <v>26</v>
      </c>
      <c r="C1460" t="s">
        <v>211</v>
      </c>
      <c r="D1460">
        <v>7</v>
      </c>
      <c r="E1460">
        <v>9</v>
      </c>
      <c r="W1460">
        <v>0</v>
      </c>
      <c r="X1460">
        <v>0.53645833333333337</v>
      </c>
      <c r="Y1460">
        <v>9</v>
      </c>
      <c r="Z1460">
        <v>0</v>
      </c>
      <c r="AA1460">
        <v>1.4166666666666667</v>
      </c>
      <c r="AB1460">
        <v>12</v>
      </c>
      <c r="AC1460">
        <v>0.46153846153846156</v>
      </c>
      <c r="AD1460">
        <v>12</v>
      </c>
      <c r="AE1460">
        <v>0</v>
      </c>
      <c r="AF1460">
        <v>1.5714285714285714</v>
      </c>
      <c r="AG1460">
        <v>206</v>
      </c>
      <c r="AH1460" t="s">
        <v>26</v>
      </c>
    </row>
    <row r="1461" spans="1:34" x14ac:dyDescent="0.2">
      <c r="A1461">
        <v>1992</v>
      </c>
      <c r="B1461" t="s">
        <v>26</v>
      </c>
      <c r="C1461" t="s">
        <v>211</v>
      </c>
      <c r="D1461">
        <v>11</v>
      </c>
      <c r="E1461">
        <v>5</v>
      </c>
      <c r="G1461">
        <v>1</v>
      </c>
      <c r="H1461">
        <v>1</v>
      </c>
      <c r="I1461">
        <v>0</v>
      </c>
      <c r="J1461">
        <v>1</v>
      </c>
      <c r="K1461">
        <v>1</v>
      </c>
      <c r="O1461">
        <v>2</v>
      </c>
      <c r="U1461">
        <v>1</v>
      </c>
      <c r="W1461">
        <v>4</v>
      </c>
      <c r="X1461">
        <v>0.54249999999999998</v>
      </c>
      <c r="Y1461">
        <v>8</v>
      </c>
      <c r="Z1461">
        <v>0</v>
      </c>
      <c r="AA1461">
        <v>1.3076923076923077</v>
      </c>
      <c r="AB1461">
        <v>12</v>
      </c>
      <c r="AC1461">
        <v>0.48148148148148145</v>
      </c>
      <c r="AD1461">
        <v>12</v>
      </c>
      <c r="AE1461">
        <v>0</v>
      </c>
      <c r="AF1461">
        <v>1.5217391304347827</v>
      </c>
      <c r="AG1461">
        <v>210</v>
      </c>
      <c r="AH1461" t="s">
        <v>26</v>
      </c>
    </row>
    <row r="1462" spans="1:34" x14ac:dyDescent="0.2">
      <c r="A1462">
        <v>1993</v>
      </c>
      <c r="B1462" t="s">
        <v>26</v>
      </c>
      <c r="C1462" t="s">
        <v>211</v>
      </c>
      <c r="D1462">
        <v>9</v>
      </c>
      <c r="E1462">
        <v>7</v>
      </c>
      <c r="G1462">
        <v>1</v>
      </c>
      <c r="I1462">
        <v>0</v>
      </c>
      <c r="J1462">
        <v>1</v>
      </c>
      <c r="O1462">
        <v>1</v>
      </c>
      <c r="R1462">
        <v>1</v>
      </c>
      <c r="W1462">
        <v>2</v>
      </c>
      <c r="X1462">
        <v>0.54326923076923073</v>
      </c>
      <c r="Y1462">
        <v>8</v>
      </c>
      <c r="Z1462">
        <v>0</v>
      </c>
      <c r="AA1462">
        <v>1.2142857142857142</v>
      </c>
      <c r="AB1462">
        <v>10</v>
      </c>
      <c r="AC1462">
        <v>0.5</v>
      </c>
      <c r="AD1462">
        <v>15</v>
      </c>
      <c r="AE1462">
        <v>0</v>
      </c>
      <c r="AF1462">
        <v>1.5</v>
      </c>
      <c r="AG1462">
        <v>212</v>
      </c>
      <c r="AH1462" t="s">
        <v>26</v>
      </c>
    </row>
    <row r="1463" spans="1:34" x14ac:dyDescent="0.2">
      <c r="A1463">
        <v>1994</v>
      </c>
      <c r="B1463" t="s">
        <v>26</v>
      </c>
      <c r="C1463" t="s">
        <v>211</v>
      </c>
      <c r="D1463">
        <v>12</v>
      </c>
      <c r="E1463">
        <v>4</v>
      </c>
      <c r="G1463">
        <v>1</v>
      </c>
      <c r="H1463">
        <v>1</v>
      </c>
      <c r="I1463">
        <v>1</v>
      </c>
      <c r="J1463">
        <v>1</v>
      </c>
      <c r="K1463">
        <v>1</v>
      </c>
      <c r="L1463">
        <v>1</v>
      </c>
      <c r="O1463">
        <v>3</v>
      </c>
      <c r="W1463">
        <v>8</v>
      </c>
      <c r="X1463">
        <v>0.55092592592592593</v>
      </c>
      <c r="Y1463">
        <v>8</v>
      </c>
      <c r="Z1463">
        <v>0</v>
      </c>
      <c r="AA1463">
        <v>1.2</v>
      </c>
      <c r="AB1463">
        <v>10</v>
      </c>
      <c r="AC1463">
        <v>0.51724137931034486</v>
      </c>
      <c r="AD1463">
        <v>15</v>
      </c>
      <c r="AE1463">
        <v>0</v>
      </c>
      <c r="AF1463">
        <v>1.5</v>
      </c>
      <c r="AG1463">
        <v>220</v>
      </c>
      <c r="AH1463" t="s">
        <v>26</v>
      </c>
    </row>
    <row r="1464" spans="1:34" x14ac:dyDescent="0.2">
      <c r="A1464">
        <v>1995</v>
      </c>
      <c r="B1464" t="s">
        <v>26</v>
      </c>
      <c r="C1464" t="s">
        <v>211</v>
      </c>
      <c r="D1464">
        <v>11</v>
      </c>
      <c r="E1464">
        <v>5</v>
      </c>
      <c r="G1464">
        <v>1</v>
      </c>
      <c r="H1464">
        <v>1</v>
      </c>
      <c r="I1464">
        <v>2</v>
      </c>
      <c r="J1464">
        <v>1</v>
      </c>
      <c r="K1464">
        <v>1</v>
      </c>
      <c r="L1464">
        <v>1</v>
      </c>
      <c r="M1464">
        <v>1</v>
      </c>
      <c r="O1464">
        <v>4</v>
      </c>
      <c r="W1464">
        <v>17</v>
      </c>
      <c r="X1464">
        <v>0.5558035714285714</v>
      </c>
      <c r="Y1464">
        <v>8</v>
      </c>
      <c r="Z1464">
        <v>0</v>
      </c>
      <c r="AA1464">
        <v>1.25</v>
      </c>
      <c r="AB1464">
        <v>12</v>
      </c>
      <c r="AC1464">
        <v>0.53333333333333333</v>
      </c>
      <c r="AD1464">
        <v>15</v>
      </c>
      <c r="AE1464">
        <v>0</v>
      </c>
      <c r="AF1464">
        <v>1.5357142857142858</v>
      </c>
      <c r="AG1464">
        <v>237</v>
      </c>
      <c r="AH1464" t="s">
        <v>26</v>
      </c>
    </row>
    <row r="1465" spans="1:34" x14ac:dyDescent="0.2">
      <c r="A1465">
        <v>1996</v>
      </c>
      <c r="B1465" t="s">
        <v>26</v>
      </c>
      <c r="C1465" t="s">
        <v>211</v>
      </c>
      <c r="D1465">
        <v>10</v>
      </c>
      <c r="E1465">
        <v>6</v>
      </c>
      <c r="G1465">
        <v>1</v>
      </c>
      <c r="H1465">
        <v>1</v>
      </c>
      <c r="I1465">
        <v>1</v>
      </c>
      <c r="J1465">
        <v>1</v>
      </c>
      <c r="K1465">
        <v>1</v>
      </c>
      <c r="O1465">
        <v>2</v>
      </c>
      <c r="V1465">
        <v>1</v>
      </c>
      <c r="W1465">
        <v>4</v>
      </c>
      <c r="X1465">
        <v>0.55818965517241381</v>
      </c>
      <c r="Y1465">
        <v>9</v>
      </c>
      <c r="Z1465">
        <v>0</v>
      </c>
      <c r="AA1465">
        <v>1.2352941176470589</v>
      </c>
      <c r="AB1465">
        <v>10</v>
      </c>
      <c r="AC1465">
        <v>0.54838709677419351</v>
      </c>
      <c r="AD1465">
        <v>15</v>
      </c>
      <c r="AE1465">
        <v>0</v>
      </c>
      <c r="AF1465">
        <v>1.5</v>
      </c>
      <c r="AG1465">
        <v>241</v>
      </c>
      <c r="AH1465" t="s">
        <v>26</v>
      </c>
    </row>
    <row r="1466" spans="1:34" x14ac:dyDescent="0.2">
      <c r="A1466">
        <v>1997</v>
      </c>
      <c r="B1466" t="s">
        <v>26</v>
      </c>
      <c r="C1466" t="s">
        <v>211</v>
      </c>
      <c r="D1466">
        <v>11</v>
      </c>
      <c r="E1466">
        <v>5</v>
      </c>
      <c r="G1466">
        <v>1</v>
      </c>
      <c r="H1466">
        <v>1</v>
      </c>
      <c r="I1466">
        <v>1</v>
      </c>
      <c r="J1466">
        <v>1</v>
      </c>
      <c r="K1466">
        <v>1</v>
      </c>
      <c r="L1466">
        <v>1</v>
      </c>
      <c r="O1466">
        <v>3</v>
      </c>
      <c r="W1466">
        <v>8</v>
      </c>
      <c r="X1466">
        <v>0.5625</v>
      </c>
      <c r="Y1466">
        <v>7</v>
      </c>
      <c r="Z1466">
        <v>0</v>
      </c>
      <c r="AA1466">
        <v>1.2222222222222223</v>
      </c>
      <c r="AB1466">
        <v>10</v>
      </c>
      <c r="AC1466">
        <v>0.5625</v>
      </c>
      <c r="AD1466">
        <v>17.5</v>
      </c>
      <c r="AE1466">
        <v>0</v>
      </c>
      <c r="AF1466">
        <v>1.5</v>
      </c>
      <c r="AG1466">
        <v>249</v>
      </c>
      <c r="AH1466" t="s">
        <v>26</v>
      </c>
    </row>
    <row r="1467" spans="1:34" x14ac:dyDescent="0.2">
      <c r="A1467">
        <v>1998</v>
      </c>
      <c r="B1467" t="s">
        <v>26</v>
      </c>
      <c r="C1467" t="s">
        <v>211</v>
      </c>
      <c r="D1467">
        <v>7</v>
      </c>
      <c r="E1467">
        <v>9</v>
      </c>
      <c r="W1467">
        <v>0</v>
      </c>
      <c r="X1467">
        <v>0.55846774193548387</v>
      </c>
      <c r="Y1467">
        <v>7</v>
      </c>
      <c r="Z1467">
        <v>0</v>
      </c>
      <c r="AA1467">
        <v>1.2222222222222223</v>
      </c>
      <c r="AB1467">
        <v>10</v>
      </c>
      <c r="AC1467">
        <v>0.54545454545454541</v>
      </c>
      <c r="AD1467">
        <v>15</v>
      </c>
      <c r="AE1467">
        <v>0</v>
      </c>
      <c r="AF1467">
        <v>1.5</v>
      </c>
      <c r="AG1467">
        <v>249</v>
      </c>
      <c r="AH1467" t="s">
        <v>26</v>
      </c>
    </row>
    <row r="1468" spans="1:34" x14ac:dyDescent="0.2">
      <c r="A1468">
        <v>1999</v>
      </c>
      <c r="B1468" t="s">
        <v>26</v>
      </c>
      <c r="C1468" t="s">
        <v>211</v>
      </c>
      <c r="D1468">
        <v>6</v>
      </c>
      <c r="E1468">
        <v>10</v>
      </c>
      <c r="W1468">
        <v>0</v>
      </c>
      <c r="X1468">
        <v>0.552734375</v>
      </c>
      <c r="Y1468">
        <v>9</v>
      </c>
      <c r="Z1468">
        <v>0</v>
      </c>
      <c r="AA1468">
        <v>1.2222222222222223</v>
      </c>
      <c r="AB1468">
        <v>10</v>
      </c>
      <c r="AC1468">
        <v>0.52941176470588236</v>
      </c>
      <c r="AD1468">
        <v>15</v>
      </c>
      <c r="AE1468">
        <v>0</v>
      </c>
      <c r="AF1468">
        <v>1.5</v>
      </c>
      <c r="AG1468">
        <v>249</v>
      </c>
      <c r="AH1468" t="s">
        <v>26</v>
      </c>
    </row>
    <row r="1469" spans="1:34" x14ac:dyDescent="0.2">
      <c r="A1469">
        <v>2000</v>
      </c>
      <c r="B1469" t="s">
        <v>26</v>
      </c>
      <c r="C1469" t="s">
        <v>211</v>
      </c>
      <c r="D1469">
        <v>9</v>
      </c>
      <c r="E1469">
        <v>7</v>
      </c>
      <c r="W1469">
        <v>0</v>
      </c>
      <c r="X1469">
        <v>0.55303030303030298</v>
      </c>
      <c r="Y1469">
        <v>10</v>
      </c>
      <c r="Z1469">
        <v>0</v>
      </c>
      <c r="AA1469">
        <v>1.2222222222222223</v>
      </c>
      <c r="AB1469">
        <v>10</v>
      </c>
      <c r="AC1469">
        <v>0.51428571428571423</v>
      </c>
      <c r="AD1469">
        <v>15</v>
      </c>
      <c r="AE1469">
        <v>0</v>
      </c>
      <c r="AF1469">
        <v>1.5</v>
      </c>
      <c r="AG1469">
        <v>249</v>
      </c>
      <c r="AH1469" t="s">
        <v>26</v>
      </c>
    </row>
    <row r="1470" spans="1:34" x14ac:dyDescent="0.2">
      <c r="A1470">
        <v>2001</v>
      </c>
      <c r="B1470" t="s">
        <v>26</v>
      </c>
      <c r="C1470" t="s">
        <v>211</v>
      </c>
      <c r="D1470">
        <v>13</v>
      </c>
      <c r="E1470">
        <v>3</v>
      </c>
      <c r="G1470">
        <v>1</v>
      </c>
      <c r="H1470">
        <v>1</v>
      </c>
      <c r="I1470">
        <v>1</v>
      </c>
      <c r="J1470">
        <v>1</v>
      </c>
      <c r="K1470">
        <v>1</v>
      </c>
      <c r="L1470">
        <v>1</v>
      </c>
      <c r="O1470">
        <v>3</v>
      </c>
      <c r="T1470">
        <v>1</v>
      </c>
      <c r="W1470">
        <v>8</v>
      </c>
      <c r="X1470">
        <v>0.56066176470588236</v>
      </c>
      <c r="Y1470">
        <v>8</v>
      </c>
      <c r="Z1470">
        <v>0</v>
      </c>
      <c r="AA1470">
        <v>1.2105263157894737</v>
      </c>
      <c r="AB1470">
        <v>10</v>
      </c>
      <c r="AC1470">
        <v>0.52777777777777779</v>
      </c>
      <c r="AD1470">
        <v>15</v>
      </c>
      <c r="AE1470">
        <v>0</v>
      </c>
      <c r="AF1470">
        <v>1.5</v>
      </c>
      <c r="AG1470">
        <v>257</v>
      </c>
      <c r="AH1470" t="s">
        <v>26</v>
      </c>
    </row>
    <row r="1471" spans="1:34" x14ac:dyDescent="0.2">
      <c r="A1471">
        <v>2002</v>
      </c>
      <c r="B1471" t="s">
        <v>26</v>
      </c>
      <c r="C1471" t="s">
        <v>211</v>
      </c>
      <c r="D1471">
        <v>10</v>
      </c>
      <c r="E1471">
        <v>5</v>
      </c>
      <c r="F1471">
        <v>1</v>
      </c>
      <c r="G1471">
        <v>1</v>
      </c>
      <c r="H1471">
        <v>1</v>
      </c>
      <c r="I1471">
        <v>1</v>
      </c>
      <c r="J1471">
        <v>1</v>
      </c>
      <c r="K1471">
        <v>1</v>
      </c>
      <c r="O1471">
        <v>2</v>
      </c>
      <c r="V1471">
        <v>1</v>
      </c>
      <c r="W1471">
        <v>4</v>
      </c>
      <c r="X1471">
        <v>0.56339285714285714</v>
      </c>
      <c r="Y1471">
        <v>8</v>
      </c>
      <c r="Z1471">
        <v>0</v>
      </c>
      <c r="AA1471">
        <v>1.2</v>
      </c>
      <c r="AB1471">
        <v>10</v>
      </c>
      <c r="AC1471">
        <v>0.54054054054054057</v>
      </c>
      <c r="AD1471">
        <v>15</v>
      </c>
      <c r="AE1471">
        <v>0</v>
      </c>
      <c r="AF1471">
        <v>1.4722222222222223</v>
      </c>
      <c r="AG1471">
        <v>261</v>
      </c>
      <c r="AH1471" t="s">
        <v>26</v>
      </c>
    </row>
    <row r="1472" spans="1:34" x14ac:dyDescent="0.2">
      <c r="A1472">
        <v>2003</v>
      </c>
      <c r="B1472" t="s">
        <v>26</v>
      </c>
      <c r="C1472" t="s">
        <v>211</v>
      </c>
      <c r="D1472">
        <v>6</v>
      </c>
      <c r="E1472">
        <v>10</v>
      </c>
      <c r="W1472">
        <v>0</v>
      </c>
      <c r="X1472">
        <v>0.55815972222222221</v>
      </c>
      <c r="Y1472">
        <v>8</v>
      </c>
      <c r="Z1472">
        <v>0</v>
      </c>
      <c r="AA1472">
        <v>1.2</v>
      </c>
      <c r="AB1472">
        <v>10</v>
      </c>
      <c r="AC1472">
        <v>0.52631578947368418</v>
      </c>
      <c r="AD1472">
        <v>15</v>
      </c>
      <c r="AE1472">
        <v>0</v>
      </c>
      <c r="AF1472">
        <v>1.4722222222222223</v>
      </c>
      <c r="AG1472">
        <v>261</v>
      </c>
      <c r="AH1472" t="s">
        <v>26</v>
      </c>
    </row>
    <row r="1473" spans="1:34" x14ac:dyDescent="0.2">
      <c r="A1473">
        <v>2004</v>
      </c>
      <c r="B1473" t="s">
        <v>26</v>
      </c>
      <c r="C1473" t="s">
        <v>211</v>
      </c>
      <c r="D1473">
        <v>15</v>
      </c>
      <c r="E1473">
        <v>1</v>
      </c>
      <c r="G1473">
        <v>1</v>
      </c>
      <c r="H1473">
        <v>1</v>
      </c>
      <c r="I1473">
        <v>1</v>
      </c>
      <c r="J1473">
        <v>1</v>
      </c>
      <c r="K1473">
        <v>1</v>
      </c>
      <c r="L1473">
        <v>1</v>
      </c>
      <c r="O1473">
        <v>3</v>
      </c>
      <c r="S1473">
        <v>1</v>
      </c>
      <c r="W1473">
        <v>8</v>
      </c>
      <c r="X1473">
        <v>0.56841216216216217</v>
      </c>
      <c r="Y1473">
        <v>6</v>
      </c>
      <c r="Z1473">
        <v>0</v>
      </c>
      <c r="AA1473">
        <v>1.1904761904761905</v>
      </c>
      <c r="AB1473">
        <v>10</v>
      </c>
      <c r="AC1473">
        <v>0.53846153846153844</v>
      </c>
      <c r="AD1473">
        <v>15</v>
      </c>
      <c r="AE1473">
        <v>0</v>
      </c>
      <c r="AF1473">
        <v>1.4736842105263157</v>
      </c>
      <c r="AG1473">
        <v>269</v>
      </c>
      <c r="AH1473" t="s">
        <v>26</v>
      </c>
    </row>
    <row r="1474" spans="1:34" x14ac:dyDescent="0.2">
      <c r="A1474">
        <v>2005</v>
      </c>
      <c r="B1474" t="s">
        <v>26</v>
      </c>
      <c r="C1474" t="s">
        <v>211</v>
      </c>
      <c r="D1474">
        <v>11</v>
      </c>
      <c r="E1474">
        <v>5</v>
      </c>
      <c r="G1474">
        <v>1</v>
      </c>
      <c r="I1474">
        <v>4</v>
      </c>
      <c r="J1474">
        <v>0</v>
      </c>
      <c r="K1474">
        <v>1</v>
      </c>
      <c r="L1474">
        <v>1</v>
      </c>
      <c r="M1474">
        <v>1</v>
      </c>
      <c r="N1474">
        <v>1</v>
      </c>
      <c r="O1474">
        <v>4</v>
      </c>
      <c r="W1474">
        <v>39</v>
      </c>
      <c r="X1474">
        <v>0.57154605263157898</v>
      </c>
      <c r="Y1474">
        <v>5</v>
      </c>
      <c r="Z1474">
        <v>0</v>
      </c>
      <c r="AA1474">
        <v>1.3181818181818181</v>
      </c>
      <c r="AB1474">
        <v>12</v>
      </c>
      <c r="AC1474">
        <v>0.55000000000000004</v>
      </c>
      <c r="AD1474">
        <v>17.5</v>
      </c>
      <c r="AE1474">
        <v>0</v>
      </c>
      <c r="AF1474">
        <v>1.5384615384615385</v>
      </c>
      <c r="AG1474">
        <v>308</v>
      </c>
      <c r="AH1474" t="s">
        <v>26</v>
      </c>
    </row>
    <row r="1475" spans="1:34" x14ac:dyDescent="0.2">
      <c r="A1475">
        <v>2006</v>
      </c>
      <c r="B1475" t="s">
        <v>26</v>
      </c>
      <c r="C1475" t="s">
        <v>211</v>
      </c>
      <c r="D1475">
        <v>8</v>
      </c>
      <c r="E1475">
        <v>8</v>
      </c>
      <c r="W1475">
        <v>0</v>
      </c>
      <c r="X1475">
        <v>0.56971153846153844</v>
      </c>
      <c r="Y1475">
        <v>4</v>
      </c>
      <c r="Z1475">
        <v>0</v>
      </c>
      <c r="AA1475">
        <v>1.3181818181818181</v>
      </c>
      <c r="AB1475">
        <v>12</v>
      </c>
      <c r="AC1475">
        <v>0.53658536585365857</v>
      </c>
      <c r="AD1475">
        <v>15</v>
      </c>
      <c r="AE1475">
        <v>0</v>
      </c>
      <c r="AF1475">
        <v>1.5384615384615385</v>
      </c>
      <c r="AG1475">
        <v>308</v>
      </c>
      <c r="AH1475" t="s">
        <v>26</v>
      </c>
    </row>
    <row r="1476" spans="1:34" x14ac:dyDescent="0.2">
      <c r="A1476">
        <v>2007</v>
      </c>
      <c r="B1476" t="s">
        <v>26</v>
      </c>
      <c r="C1476" t="s">
        <v>211</v>
      </c>
      <c r="D1476">
        <v>10</v>
      </c>
      <c r="E1476">
        <v>6</v>
      </c>
      <c r="G1476">
        <v>1</v>
      </c>
      <c r="H1476">
        <v>1</v>
      </c>
      <c r="I1476">
        <v>0</v>
      </c>
      <c r="J1476">
        <v>1</v>
      </c>
      <c r="O1476">
        <v>1</v>
      </c>
      <c r="W1476">
        <v>2</v>
      </c>
      <c r="X1476">
        <v>0.57109374999999996</v>
      </c>
      <c r="Y1476">
        <v>4</v>
      </c>
      <c r="Z1476">
        <v>0</v>
      </c>
      <c r="AA1476">
        <v>1.2608695652173914</v>
      </c>
      <c r="AB1476">
        <v>12</v>
      </c>
      <c r="AC1476">
        <v>0.54761904761904767</v>
      </c>
      <c r="AD1476">
        <v>15</v>
      </c>
      <c r="AE1476">
        <v>0</v>
      </c>
      <c r="AF1476">
        <v>1.4878048780487805</v>
      </c>
      <c r="AG1476">
        <v>310</v>
      </c>
      <c r="AH1476" t="s">
        <v>26</v>
      </c>
    </row>
    <row r="1477" spans="1:34" x14ac:dyDescent="0.2">
      <c r="A1477">
        <v>2008</v>
      </c>
      <c r="B1477" t="s">
        <v>26</v>
      </c>
      <c r="C1477" t="s">
        <v>211</v>
      </c>
      <c r="D1477">
        <v>12</v>
      </c>
      <c r="E1477">
        <v>4</v>
      </c>
      <c r="G1477">
        <v>1</v>
      </c>
      <c r="H1477">
        <v>1</v>
      </c>
      <c r="I1477">
        <v>3</v>
      </c>
      <c r="J1477">
        <v>0</v>
      </c>
      <c r="K1477">
        <v>1</v>
      </c>
      <c r="L1477">
        <v>1</v>
      </c>
      <c r="M1477">
        <v>1</v>
      </c>
      <c r="N1477">
        <v>1</v>
      </c>
      <c r="O1477">
        <v>4</v>
      </c>
      <c r="R1477">
        <v>1</v>
      </c>
      <c r="W1477">
        <v>41</v>
      </c>
      <c r="X1477">
        <v>0.57545731707317072</v>
      </c>
      <c r="Y1477">
        <v>3</v>
      </c>
      <c r="Z1477">
        <v>0</v>
      </c>
      <c r="AA1477">
        <v>1.3333333333333333</v>
      </c>
      <c r="AB1477">
        <v>12</v>
      </c>
      <c r="AC1477">
        <v>0.55813953488372092</v>
      </c>
      <c r="AD1477">
        <v>17.5</v>
      </c>
      <c r="AE1477">
        <v>0</v>
      </c>
      <c r="AF1477">
        <v>1.5116279069767442</v>
      </c>
      <c r="AG1477">
        <v>351</v>
      </c>
      <c r="AH1477" t="s">
        <v>26</v>
      </c>
    </row>
    <row r="1478" spans="1:34" x14ac:dyDescent="0.2">
      <c r="A1478">
        <v>2009</v>
      </c>
      <c r="B1478" t="s">
        <v>26</v>
      </c>
      <c r="C1478" t="s">
        <v>211</v>
      </c>
      <c r="D1478">
        <v>9</v>
      </c>
      <c r="E1478">
        <v>7</v>
      </c>
      <c r="W1478">
        <v>0</v>
      </c>
      <c r="X1478">
        <v>0.57514880952380953</v>
      </c>
      <c r="Y1478">
        <v>3</v>
      </c>
      <c r="Z1478">
        <v>0</v>
      </c>
      <c r="AA1478">
        <v>1.3333333333333333</v>
      </c>
      <c r="AB1478">
        <v>12</v>
      </c>
      <c r="AC1478">
        <v>0.54545454545454541</v>
      </c>
      <c r="AD1478">
        <v>15</v>
      </c>
      <c r="AE1478">
        <v>0</v>
      </c>
      <c r="AF1478">
        <v>1.5116279069767442</v>
      </c>
      <c r="AG1478">
        <v>351</v>
      </c>
      <c r="AH1478" t="s">
        <v>26</v>
      </c>
    </row>
    <row r="1479" spans="1:34" x14ac:dyDescent="0.2">
      <c r="A1479">
        <v>2010</v>
      </c>
      <c r="B1479" t="s">
        <v>26</v>
      </c>
      <c r="C1479" t="s">
        <v>211</v>
      </c>
      <c r="D1479">
        <v>12</v>
      </c>
      <c r="E1479">
        <v>4</v>
      </c>
      <c r="G1479">
        <v>1</v>
      </c>
      <c r="H1479">
        <v>1</v>
      </c>
      <c r="I1479">
        <v>2</v>
      </c>
      <c r="J1479">
        <v>1</v>
      </c>
      <c r="K1479">
        <v>1</v>
      </c>
      <c r="L1479">
        <v>1</v>
      </c>
      <c r="M1479">
        <v>1</v>
      </c>
      <c r="O1479">
        <v>4</v>
      </c>
      <c r="R1479">
        <v>1</v>
      </c>
      <c r="W1479">
        <v>18</v>
      </c>
      <c r="X1479">
        <v>0.57921511627906974</v>
      </c>
      <c r="Y1479">
        <v>2</v>
      </c>
      <c r="Z1479">
        <v>0</v>
      </c>
      <c r="AA1479">
        <v>1.36</v>
      </c>
      <c r="AB1479">
        <v>12</v>
      </c>
      <c r="AC1479">
        <v>0.55555555555555558</v>
      </c>
      <c r="AD1479">
        <v>17.5</v>
      </c>
      <c r="AE1479">
        <v>0</v>
      </c>
      <c r="AF1479">
        <v>1.5333333333333334</v>
      </c>
      <c r="AG1479">
        <v>369</v>
      </c>
      <c r="AH1479" t="s">
        <v>26</v>
      </c>
    </row>
    <row r="1480" spans="1:34" x14ac:dyDescent="0.2">
      <c r="A1480">
        <v>2011</v>
      </c>
      <c r="B1480" t="s">
        <v>26</v>
      </c>
      <c r="C1480" t="s">
        <v>211</v>
      </c>
      <c r="D1480">
        <v>12</v>
      </c>
      <c r="E1480">
        <v>4</v>
      </c>
      <c r="G1480">
        <v>1</v>
      </c>
      <c r="I1480">
        <v>0</v>
      </c>
      <c r="J1480">
        <v>1</v>
      </c>
      <c r="O1480">
        <v>1</v>
      </c>
      <c r="W1480">
        <v>1</v>
      </c>
      <c r="X1480">
        <v>0.58309659090909094</v>
      </c>
      <c r="Y1480">
        <v>2</v>
      </c>
      <c r="Z1480">
        <v>0</v>
      </c>
      <c r="AA1480">
        <v>1.3076923076923077</v>
      </c>
      <c r="AB1480">
        <v>12</v>
      </c>
      <c r="AC1480">
        <v>0.56521739130434778</v>
      </c>
      <c r="AD1480">
        <v>17.5</v>
      </c>
      <c r="AE1480">
        <v>0</v>
      </c>
      <c r="AF1480">
        <v>1.5217391304347827</v>
      </c>
      <c r="AG1480">
        <v>370</v>
      </c>
      <c r="AH1480" t="s">
        <v>26</v>
      </c>
    </row>
    <row r="1481" spans="1:34" x14ac:dyDescent="0.2">
      <c r="A1481">
        <v>2012</v>
      </c>
      <c r="B1481" t="s">
        <v>26</v>
      </c>
      <c r="C1481" t="s">
        <v>211</v>
      </c>
      <c r="D1481">
        <v>8</v>
      </c>
      <c r="E1481">
        <v>8</v>
      </c>
      <c r="W1481">
        <v>0</v>
      </c>
      <c r="X1481">
        <v>0.58125000000000004</v>
      </c>
      <c r="Y1481">
        <v>2</v>
      </c>
      <c r="Z1481">
        <v>0</v>
      </c>
      <c r="AA1481">
        <v>1.3076923076923077</v>
      </c>
      <c r="AB1481">
        <v>12</v>
      </c>
      <c r="AC1481">
        <v>0.55319148936170215</v>
      </c>
      <c r="AD1481">
        <v>17.5</v>
      </c>
      <c r="AE1481">
        <v>0</v>
      </c>
      <c r="AF1481">
        <v>1.5217391304347827</v>
      </c>
      <c r="AG1481">
        <v>370</v>
      </c>
      <c r="AH1481" t="s">
        <v>26</v>
      </c>
    </row>
    <row r="1482" spans="1:34" x14ac:dyDescent="0.2">
      <c r="A1482">
        <v>2013</v>
      </c>
      <c r="B1482" t="s">
        <v>26</v>
      </c>
      <c r="C1482" t="s">
        <v>211</v>
      </c>
      <c r="D1482">
        <v>8</v>
      </c>
      <c r="E1482">
        <v>8</v>
      </c>
      <c r="W1482">
        <v>0</v>
      </c>
      <c r="X1482">
        <v>0.57948369565217395</v>
      </c>
      <c r="Y1482">
        <v>2</v>
      </c>
      <c r="Z1482">
        <v>0</v>
      </c>
      <c r="AA1482">
        <v>1.3076923076923077</v>
      </c>
      <c r="AB1482">
        <v>12</v>
      </c>
      <c r="AC1482">
        <v>0.54166666666666663</v>
      </c>
      <c r="AD1482">
        <v>15</v>
      </c>
      <c r="AE1482">
        <v>0</v>
      </c>
      <c r="AF1482">
        <v>1.5217391304347827</v>
      </c>
      <c r="AG1482">
        <v>370</v>
      </c>
      <c r="AH1482" t="s">
        <v>26</v>
      </c>
    </row>
    <row r="1483" spans="1:34" x14ac:dyDescent="0.2">
      <c r="A1483">
        <v>2014</v>
      </c>
      <c r="B1483" t="s">
        <v>26</v>
      </c>
      <c r="C1483" t="s">
        <v>211</v>
      </c>
      <c r="D1483">
        <v>11</v>
      </c>
      <c r="E1483">
        <v>5</v>
      </c>
      <c r="G1483">
        <v>1</v>
      </c>
      <c r="H1483">
        <v>1</v>
      </c>
      <c r="I1483">
        <v>0</v>
      </c>
      <c r="J1483">
        <v>1</v>
      </c>
      <c r="O1483">
        <v>1</v>
      </c>
      <c r="W1483">
        <v>2</v>
      </c>
      <c r="X1483">
        <v>0.58178191489361697</v>
      </c>
      <c r="Y1483">
        <v>2</v>
      </c>
      <c r="Z1483">
        <v>0</v>
      </c>
      <c r="AA1483">
        <v>1.2592592592592593</v>
      </c>
      <c r="AB1483">
        <v>12</v>
      </c>
      <c r="AC1483">
        <v>0.55102040816326525</v>
      </c>
      <c r="AD1483">
        <v>17.5</v>
      </c>
      <c r="AE1483">
        <v>0</v>
      </c>
      <c r="AF1483">
        <v>1.4791666666666667</v>
      </c>
      <c r="AG1483">
        <v>372</v>
      </c>
      <c r="AH1483" t="s">
        <v>26</v>
      </c>
    </row>
    <row r="1484" spans="1:34" x14ac:dyDescent="0.2">
      <c r="A1484">
        <v>2015</v>
      </c>
      <c r="B1484" t="s">
        <v>26</v>
      </c>
      <c r="C1484" t="s">
        <v>211</v>
      </c>
      <c r="D1484">
        <v>10</v>
      </c>
      <c r="E1484">
        <v>6</v>
      </c>
      <c r="G1484">
        <v>1</v>
      </c>
      <c r="I1484">
        <v>1</v>
      </c>
      <c r="J1484">
        <v>1</v>
      </c>
      <c r="K1484">
        <v>1</v>
      </c>
      <c r="O1484">
        <v>2</v>
      </c>
      <c r="W1484">
        <v>3</v>
      </c>
      <c r="X1484">
        <v>0.58268229166666663</v>
      </c>
      <c r="Y1484">
        <v>2</v>
      </c>
      <c r="Z1484">
        <v>0</v>
      </c>
      <c r="AA1484">
        <v>1.25</v>
      </c>
      <c r="AB1484">
        <v>12</v>
      </c>
      <c r="AC1484">
        <v>0.56000000000000005</v>
      </c>
      <c r="AD1484">
        <v>17.5</v>
      </c>
      <c r="AE1484">
        <v>0</v>
      </c>
      <c r="AF1484">
        <v>1.489795918367347</v>
      </c>
      <c r="AG1484">
        <v>375</v>
      </c>
      <c r="AH1484" t="s">
        <v>26</v>
      </c>
    </row>
    <row r="1485" spans="1:34" x14ac:dyDescent="0.2">
      <c r="A1485">
        <v>2016</v>
      </c>
      <c r="B1485" t="s">
        <v>26</v>
      </c>
      <c r="C1485" t="s">
        <v>211</v>
      </c>
      <c r="D1485">
        <v>11</v>
      </c>
      <c r="E1485">
        <v>5</v>
      </c>
      <c r="G1485">
        <v>1</v>
      </c>
      <c r="H1485">
        <v>1</v>
      </c>
      <c r="I1485">
        <v>2</v>
      </c>
      <c r="J1485">
        <v>1</v>
      </c>
      <c r="K1485">
        <v>1</v>
      </c>
      <c r="L1485">
        <v>1</v>
      </c>
      <c r="O1485">
        <v>3</v>
      </c>
      <c r="W1485">
        <v>8</v>
      </c>
      <c r="X1485">
        <v>0.5848214285714286</v>
      </c>
      <c r="Y1485">
        <v>2</v>
      </c>
      <c r="Z1485">
        <v>0</v>
      </c>
      <c r="AA1485">
        <v>1.2758620689655173</v>
      </c>
      <c r="AB1485">
        <v>12</v>
      </c>
      <c r="AC1485">
        <v>0.56862745098039214</v>
      </c>
      <c r="AD1485">
        <v>17.5</v>
      </c>
      <c r="AE1485">
        <v>0</v>
      </c>
      <c r="AF1485">
        <v>1.4901960784313726</v>
      </c>
      <c r="AG1485">
        <v>383</v>
      </c>
      <c r="AH1485" t="s">
        <v>26</v>
      </c>
    </row>
    <row r="1486" spans="1:34" x14ac:dyDescent="0.2">
      <c r="A1486">
        <v>2017</v>
      </c>
      <c r="B1486" t="s">
        <v>26</v>
      </c>
      <c r="C1486" t="s">
        <v>211</v>
      </c>
      <c r="D1486">
        <v>13</v>
      </c>
      <c r="E1486">
        <v>3</v>
      </c>
      <c r="G1486">
        <v>1</v>
      </c>
      <c r="H1486">
        <v>1</v>
      </c>
      <c r="I1486">
        <v>0</v>
      </c>
      <c r="J1486">
        <v>1</v>
      </c>
      <c r="K1486">
        <v>1</v>
      </c>
      <c r="O1486">
        <v>2</v>
      </c>
      <c r="W1486">
        <v>4</v>
      </c>
      <c r="X1486">
        <v>0.58937499999999998</v>
      </c>
      <c r="Y1486">
        <v>2</v>
      </c>
      <c r="Z1486">
        <v>0</v>
      </c>
      <c r="AA1486">
        <v>1.2333333333333334</v>
      </c>
      <c r="AB1486">
        <v>10</v>
      </c>
      <c r="AC1486">
        <v>0.57692307692307687</v>
      </c>
      <c r="AD1486">
        <v>17.5</v>
      </c>
      <c r="AE1486">
        <v>0</v>
      </c>
      <c r="AF1486">
        <v>1.4716981132075471</v>
      </c>
      <c r="AG1486">
        <v>387</v>
      </c>
      <c r="AH1486" t="s">
        <v>26</v>
      </c>
    </row>
    <row r="1487" spans="1:34" x14ac:dyDescent="0.2">
      <c r="A1487">
        <v>2018</v>
      </c>
      <c r="B1487" t="s">
        <v>26</v>
      </c>
      <c r="C1487" t="s">
        <v>211</v>
      </c>
      <c r="D1487">
        <v>9</v>
      </c>
      <c r="E1487">
        <v>6</v>
      </c>
      <c r="F1487">
        <v>1</v>
      </c>
      <c r="W1487">
        <v>0</v>
      </c>
      <c r="X1487">
        <v>0.58946078431372551</v>
      </c>
      <c r="Y1487">
        <v>2</v>
      </c>
      <c r="Z1487">
        <v>0</v>
      </c>
      <c r="AA1487">
        <v>1.2333333333333334</v>
      </c>
      <c r="AB1487">
        <v>10</v>
      </c>
      <c r="AC1487">
        <v>0.56603773584905659</v>
      </c>
      <c r="AD1487">
        <v>17.5</v>
      </c>
      <c r="AE1487">
        <v>0</v>
      </c>
      <c r="AF1487">
        <v>1.4716981132075471</v>
      </c>
      <c r="AG1487">
        <v>387</v>
      </c>
      <c r="AH1487" t="s">
        <v>26</v>
      </c>
    </row>
    <row r="1488" spans="1:34" x14ac:dyDescent="0.2">
      <c r="A1488">
        <v>2019</v>
      </c>
      <c r="B1488" t="s">
        <v>26</v>
      </c>
      <c r="C1488" t="s">
        <v>211</v>
      </c>
      <c r="D1488">
        <v>8</v>
      </c>
      <c r="E1488">
        <v>8</v>
      </c>
      <c r="W1488">
        <v>0</v>
      </c>
      <c r="X1488">
        <v>0.58774038461538458</v>
      </c>
      <c r="Y1488">
        <v>2</v>
      </c>
      <c r="Z1488">
        <v>0</v>
      </c>
      <c r="AA1488">
        <v>1.2333333333333334</v>
      </c>
      <c r="AB1488">
        <v>10</v>
      </c>
      <c r="AC1488">
        <v>0.55555555555555558</v>
      </c>
      <c r="AD1488">
        <v>17.5</v>
      </c>
      <c r="AE1488">
        <v>0</v>
      </c>
      <c r="AF1488">
        <v>1.4716981132075471</v>
      </c>
      <c r="AG1488">
        <v>387</v>
      </c>
      <c r="AH1488" t="s">
        <v>26</v>
      </c>
    </row>
    <row r="1489" spans="1:34" x14ac:dyDescent="0.2">
      <c r="A1489">
        <v>2020</v>
      </c>
      <c r="B1489" t="s">
        <v>26</v>
      </c>
      <c r="C1489" t="s">
        <v>211</v>
      </c>
      <c r="D1489">
        <v>12</v>
      </c>
      <c r="E1489">
        <v>4</v>
      </c>
      <c r="G1489">
        <v>1</v>
      </c>
      <c r="H1489">
        <v>1</v>
      </c>
      <c r="I1489">
        <v>0</v>
      </c>
      <c r="J1489">
        <v>1</v>
      </c>
      <c r="O1489">
        <v>1</v>
      </c>
      <c r="W1489">
        <v>2</v>
      </c>
      <c r="X1489">
        <v>0.59080188679245282</v>
      </c>
      <c r="Y1489">
        <v>2</v>
      </c>
      <c r="Z1489">
        <v>0</v>
      </c>
      <c r="AA1489">
        <v>1.1935483870967742</v>
      </c>
      <c r="AB1489">
        <v>10</v>
      </c>
      <c r="AC1489">
        <v>0.5636363636363636</v>
      </c>
      <c r="AD1489">
        <v>17.5</v>
      </c>
      <c r="AE1489">
        <v>0</v>
      </c>
      <c r="AF1489">
        <v>1.4363636363636363</v>
      </c>
      <c r="AG1489">
        <v>389</v>
      </c>
      <c r="AH1489" t="s">
        <v>26</v>
      </c>
    </row>
    <row r="1490" spans="1:34" x14ac:dyDescent="0.2">
      <c r="A1490">
        <v>2021</v>
      </c>
      <c r="B1490" t="s">
        <v>26</v>
      </c>
      <c r="C1490" t="s">
        <v>211</v>
      </c>
      <c r="D1490">
        <v>9</v>
      </c>
      <c r="E1490">
        <v>7</v>
      </c>
      <c r="F1490">
        <v>1</v>
      </c>
      <c r="G1490">
        <v>1</v>
      </c>
      <c r="I1490">
        <v>0</v>
      </c>
      <c r="J1490">
        <v>1</v>
      </c>
      <c r="O1490">
        <v>1</v>
      </c>
      <c r="R1490">
        <v>1</v>
      </c>
      <c r="W1490">
        <v>2</v>
      </c>
      <c r="X1490">
        <v>0.59017341040462423</v>
      </c>
      <c r="Y1490">
        <v>2</v>
      </c>
      <c r="Z1490">
        <v>0</v>
      </c>
      <c r="AA1490">
        <v>1.15625</v>
      </c>
      <c r="AB1490">
        <v>10</v>
      </c>
      <c r="AC1490">
        <v>0.5714285714285714</v>
      </c>
      <c r="AD1490">
        <v>17.5</v>
      </c>
      <c r="AE1490">
        <v>0</v>
      </c>
      <c r="AF1490">
        <v>1.4285714285714286</v>
      </c>
      <c r="AG1490">
        <v>391</v>
      </c>
      <c r="AH1490" t="s">
        <v>26</v>
      </c>
    </row>
    <row r="1491" spans="1:34" x14ac:dyDescent="0.2">
      <c r="A1491">
        <v>2022</v>
      </c>
      <c r="B1491" t="s">
        <v>26</v>
      </c>
      <c r="C1491" t="s">
        <v>211</v>
      </c>
      <c r="D1491">
        <v>9</v>
      </c>
      <c r="E1491">
        <v>8</v>
      </c>
      <c r="W1491">
        <v>0</v>
      </c>
      <c r="X1491">
        <v>0.58900226757369611</v>
      </c>
      <c r="Y1491">
        <v>2</v>
      </c>
      <c r="Z1491">
        <v>0</v>
      </c>
      <c r="AA1491">
        <v>1.15625</v>
      </c>
      <c r="AB1491">
        <v>10</v>
      </c>
      <c r="AC1491">
        <v>0.56140350877192979</v>
      </c>
      <c r="AD1491">
        <v>17.5</v>
      </c>
      <c r="AE1491">
        <v>0</v>
      </c>
      <c r="AF1491">
        <v>0.13948717948717948</v>
      </c>
      <c r="AG1491">
        <v>391</v>
      </c>
      <c r="AH1491" t="s">
        <v>26</v>
      </c>
    </row>
    <row r="1492" spans="1:34" x14ac:dyDescent="0.2">
      <c r="A1492">
        <v>2023</v>
      </c>
      <c r="B1492" t="s">
        <v>26</v>
      </c>
      <c r="C1492" t="s">
        <v>211</v>
      </c>
      <c r="D1492">
        <v>10</v>
      </c>
      <c r="E1492">
        <v>7</v>
      </c>
      <c r="G1492">
        <v>1</v>
      </c>
      <c r="I1492">
        <v>0</v>
      </c>
      <c r="J1492">
        <v>1</v>
      </c>
      <c r="O1492">
        <v>1</v>
      </c>
      <c r="W1492">
        <v>1</v>
      </c>
      <c r="X1492">
        <v>0.58898776418242493</v>
      </c>
      <c r="Y1492">
        <v>2</v>
      </c>
      <c r="Z1492">
        <v>0</v>
      </c>
      <c r="AA1492">
        <v>1.1212121212121211</v>
      </c>
      <c r="AB1492">
        <v>10</v>
      </c>
      <c r="AC1492">
        <v>0.56896551724137934</v>
      </c>
      <c r="AD1492">
        <v>17.5</v>
      </c>
      <c r="AE1492">
        <v>0</v>
      </c>
      <c r="AF1492">
        <v>0.1379657603222558</v>
      </c>
      <c r="AG1492">
        <v>392</v>
      </c>
      <c r="AH1492" t="s">
        <v>26</v>
      </c>
    </row>
    <row r="1493" spans="1:34" x14ac:dyDescent="0.2">
      <c r="A1493">
        <v>2024</v>
      </c>
      <c r="B1493" t="s">
        <v>26</v>
      </c>
      <c r="C1493" t="s">
        <v>211</v>
      </c>
      <c r="D1493">
        <v>10</v>
      </c>
      <c r="E1493">
        <v>7</v>
      </c>
      <c r="G1493">
        <v>1</v>
      </c>
      <c r="I1493">
        <v>0</v>
      </c>
      <c r="J1493">
        <v>1</v>
      </c>
      <c r="O1493">
        <v>1</v>
      </c>
      <c r="W1493">
        <v>1</v>
      </c>
      <c r="X1493">
        <v>0.58897379912663761</v>
      </c>
      <c r="Y1493">
        <v>2</v>
      </c>
      <c r="Z1493">
        <v>0</v>
      </c>
      <c r="AA1493">
        <v>1.088235294117647</v>
      </c>
      <c r="AB1493">
        <v>10</v>
      </c>
      <c r="AC1493">
        <v>0.57627118644067798</v>
      </c>
      <c r="AD1493">
        <v>17.5</v>
      </c>
      <c r="AE1493">
        <v>0</v>
      </c>
      <c r="AF1493">
        <v>0.24</v>
      </c>
      <c r="AG1493">
        <v>393</v>
      </c>
      <c r="AH1493" t="s">
        <v>26</v>
      </c>
    </row>
    <row r="1494" spans="1:34" x14ac:dyDescent="0.2">
      <c r="A1494">
        <v>2025</v>
      </c>
      <c r="B1494" t="s">
        <v>26</v>
      </c>
      <c r="C1494" t="s">
        <v>211</v>
      </c>
      <c r="D1494">
        <v>10</v>
      </c>
      <c r="E1494">
        <v>7</v>
      </c>
      <c r="G1494">
        <v>1</v>
      </c>
      <c r="H1494">
        <v>1</v>
      </c>
      <c r="I1494">
        <v>0</v>
      </c>
      <c r="J1494">
        <v>1</v>
      </c>
      <c r="O1494">
        <v>1</v>
      </c>
      <c r="W1494">
        <v>2</v>
      </c>
      <c r="X1494">
        <v>0.58896034297963562</v>
      </c>
      <c r="Y1494">
        <v>2</v>
      </c>
      <c r="Z1494">
        <v>0</v>
      </c>
      <c r="AA1494">
        <v>1.0571428571428572</v>
      </c>
      <c r="AB1494">
        <v>10</v>
      </c>
      <c r="AC1494">
        <v>0.58333333333333337</v>
      </c>
      <c r="AD1494">
        <v>17.5</v>
      </c>
      <c r="AE1494">
        <v>0</v>
      </c>
      <c r="AF1494">
        <v>0.23760330578512398</v>
      </c>
      <c r="AG1494">
        <v>395</v>
      </c>
      <c r="AH1494" t="s">
        <v>26</v>
      </c>
    </row>
    <row r="1495" spans="1:34" x14ac:dyDescent="0.2">
      <c r="A1495">
        <v>1966</v>
      </c>
      <c r="B1495" t="s">
        <v>27</v>
      </c>
      <c r="C1495" t="s">
        <v>209</v>
      </c>
      <c r="D1495">
        <v>6</v>
      </c>
      <c r="E1495">
        <v>6</v>
      </c>
      <c r="F1495">
        <v>2</v>
      </c>
      <c r="W1495">
        <v>0</v>
      </c>
      <c r="X1495">
        <v>0.5</v>
      </c>
      <c r="Y1495">
        <v>14</v>
      </c>
      <c r="Z1495">
        <v>0</v>
      </c>
      <c r="AA1495">
        <v>0</v>
      </c>
      <c r="AB1495">
        <v>0</v>
      </c>
      <c r="AC1495">
        <v>0</v>
      </c>
      <c r="AD1495">
        <v>0</v>
      </c>
      <c r="AE1495">
        <v>0</v>
      </c>
      <c r="AF1495">
        <v>0</v>
      </c>
      <c r="AG1495">
        <v>0</v>
      </c>
      <c r="AH1495" t="s">
        <v>27</v>
      </c>
    </row>
    <row r="1496" spans="1:34" x14ac:dyDescent="0.2">
      <c r="A1496">
        <v>1967</v>
      </c>
      <c r="B1496" t="s">
        <v>27</v>
      </c>
      <c r="C1496" t="s">
        <v>209</v>
      </c>
      <c r="D1496">
        <v>7</v>
      </c>
      <c r="E1496">
        <v>7</v>
      </c>
      <c r="W1496">
        <v>0</v>
      </c>
      <c r="X1496">
        <v>0.5</v>
      </c>
      <c r="Y1496">
        <v>12</v>
      </c>
      <c r="Z1496">
        <v>0</v>
      </c>
      <c r="AA1496">
        <v>0</v>
      </c>
      <c r="AB1496">
        <v>0</v>
      </c>
      <c r="AC1496">
        <v>0</v>
      </c>
      <c r="AD1496">
        <v>0</v>
      </c>
      <c r="AE1496">
        <v>0</v>
      </c>
      <c r="AF1496">
        <v>0</v>
      </c>
      <c r="AG1496">
        <v>0</v>
      </c>
      <c r="AH1496" t="s">
        <v>27</v>
      </c>
    </row>
    <row r="1497" spans="1:34" x14ac:dyDescent="0.2">
      <c r="A1497">
        <v>1968</v>
      </c>
      <c r="B1497" t="s">
        <v>27</v>
      </c>
      <c r="C1497" t="s">
        <v>209</v>
      </c>
      <c r="D1497">
        <v>7</v>
      </c>
      <c r="E1497">
        <v>6</v>
      </c>
      <c r="F1497">
        <v>1</v>
      </c>
      <c r="W1497">
        <v>0</v>
      </c>
      <c r="X1497">
        <v>0.51190476190476186</v>
      </c>
      <c r="Y1497">
        <v>11</v>
      </c>
      <c r="Z1497">
        <v>0</v>
      </c>
      <c r="AA1497">
        <v>0</v>
      </c>
      <c r="AB1497">
        <v>0</v>
      </c>
      <c r="AC1497">
        <v>0</v>
      </c>
      <c r="AD1497">
        <v>0</v>
      </c>
      <c r="AE1497">
        <v>0</v>
      </c>
      <c r="AF1497">
        <v>0</v>
      </c>
      <c r="AG1497">
        <v>0</v>
      </c>
      <c r="AH1497" t="s">
        <v>27</v>
      </c>
    </row>
    <row r="1498" spans="1:34" x14ac:dyDescent="0.2">
      <c r="A1498">
        <v>1969</v>
      </c>
      <c r="B1498" t="s">
        <v>27</v>
      </c>
      <c r="C1498" t="s">
        <v>209</v>
      </c>
      <c r="D1498">
        <v>4</v>
      </c>
      <c r="E1498">
        <v>8</v>
      </c>
      <c r="F1498">
        <v>2</v>
      </c>
      <c r="W1498">
        <v>0</v>
      </c>
      <c r="X1498">
        <v>0.4732142857142857</v>
      </c>
      <c r="Y1498">
        <v>13</v>
      </c>
      <c r="Z1498">
        <v>0</v>
      </c>
      <c r="AA1498">
        <v>0</v>
      </c>
      <c r="AB1498">
        <v>0</v>
      </c>
      <c r="AC1498">
        <v>0</v>
      </c>
      <c r="AD1498">
        <v>0</v>
      </c>
      <c r="AE1498">
        <v>0</v>
      </c>
      <c r="AF1498">
        <v>0</v>
      </c>
      <c r="AG1498">
        <v>0</v>
      </c>
      <c r="AH1498" t="s">
        <v>27</v>
      </c>
    </row>
    <row r="1499" spans="1:34" x14ac:dyDescent="0.2">
      <c r="A1499">
        <v>1970</v>
      </c>
      <c r="B1499" t="s">
        <v>27</v>
      </c>
      <c r="C1499" t="s">
        <v>209</v>
      </c>
      <c r="D1499">
        <v>10</v>
      </c>
      <c r="E1499">
        <v>3</v>
      </c>
      <c r="F1499">
        <v>1</v>
      </c>
      <c r="G1499">
        <v>1</v>
      </c>
      <c r="H1499">
        <v>1</v>
      </c>
      <c r="I1499">
        <v>1</v>
      </c>
      <c r="J1499">
        <v>1</v>
      </c>
      <c r="K1499">
        <v>1</v>
      </c>
      <c r="L1499">
        <v>1</v>
      </c>
      <c r="O1499">
        <v>3</v>
      </c>
      <c r="P1499">
        <v>1</v>
      </c>
      <c r="T1499">
        <v>1</v>
      </c>
      <c r="W1499">
        <v>11</v>
      </c>
      <c r="X1499">
        <v>0.52857142857142858</v>
      </c>
      <c r="Y1499">
        <v>12</v>
      </c>
      <c r="Z1499">
        <v>0</v>
      </c>
      <c r="AA1499">
        <v>1</v>
      </c>
      <c r="AB1499">
        <v>10</v>
      </c>
      <c r="AC1499">
        <v>0.2</v>
      </c>
      <c r="AD1499">
        <v>1</v>
      </c>
      <c r="AE1499">
        <v>0</v>
      </c>
      <c r="AF1499">
        <v>1.5</v>
      </c>
      <c r="AG1499">
        <v>11</v>
      </c>
      <c r="AH1499" t="s">
        <v>27</v>
      </c>
    </row>
    <row r="1500" spans="1:34" x14ac:dyDescent="0.2">
      <c r="A1500">
        <v>1971</v>
      </c>
      <c r="B1500" t="s">
        <v>27</v>
      </c>
      <c r="C1500" t="s">
        <v>209</v>
      </c>
      <c r="D1500">
        <v>9</v>
      </c>
      <c r="E1500">
        <v>5</v>
      </c>
      <c r="G1500">
        <v>1</v>
      </c>
      <c r="H1500">
        <v>1</v>
      </c>
      <c r="I1500">
        <v>1</v>
      </c>
      <c r="J1500">
        <v>1</v>
      </c>
      <c r="K1500">
        <v>1</v>
      </c>
      <c r="L1500">
        <v>1</v>
      </c>
      <c r="O1500">
        <v>3</v>
      </c>
      <c r="W1500">
        <v>8</v>
      </c>
      <c r="X1500">
        <v>0.54761904761904767</v>
      </c>
      <c r="Y1500">
        <v>10</v>
      </c>
      <c r="Z1500">
        <v>0</v>
      </c>
      <c r="AA1500">
        <v>1</v>
      </c>
      <c r="AB1500">
        <v>10</v>
      </c>
      <c r="AC1500">
        <v>0.33333333333333331</v>
      </c>
      <c r="AD1500">
        <v>3</v>
      </c>
      <c r="AE1500">
        <v>0</v>
      </c>
      <c r="AF1500">
        <v>1.5</v>
      </c>
      <c r="AG1500">
        <v>19</v>
      </c>
      <c r="AH1500" t="s">
        <v>27</v>
      </c>
    </row>
    <row r="1501" spans="1:34" x14ac:dyDescent="0.2">
      <c r="A1501">
        <v>1972</v>
      </c>
      <c r="B1501" t="s">
        <v>27</v>
      </c>
      <c r="C1501" t="s">
        <v>209</v>
      </c>
      <c r="D1501">
        <v>8</v>
      </c>
      <c r="E1501">
        <v>5</v>
      </c>
      <c r="F1501">
        <v>1</v>
      </c>
      <c r="G1501">
        <v>1</v>
      </c>
      <c r="H1501">
        <v>1</v>
      </c>
      <c r="I1501">
        <v>0</v>
      </c>
      <c r="J1501">
        <v>1</v>
      </c>
      <c r="K1501">
        <v>1</v>
      </c>
      <c r="O1501">
        <v>2</v>
      </c>
      <c r="W1501">
        <v>4</v>
      </c>
      <c r="X1501">
        <v>0.55612244897959184</v>
      </c>
      <c r="Y1501">
        <v>9</v>
      </c>
      <c r="Z1501">
        <v>0</v>
      </c>
      <c r="AA1501">
        <v>0.66666666666666663</v>
      </c>
      <c r="AB1501">
        <v>4</v>
      </c>
      <c r="AC1501">
        <v>0.42857142857142855</v>
      </c>
      <c r="AD1501">
        <v>10</v>
      </c>
      <c r="AE1501">
        <v>0</v>
      </c>
      <c r="AF1501">
        <v>1.3333333333333333</v>
      </c>
      <c r="AG1501">
        <v>23</v>
      </c>
      <c r="AH1501" t="s">
        <v>27</v>
      </c>
    </row>
    <row r="1502" spans="1:34" x14ac:dyDescent="0.2">
      <c r="A1502">
        <v>1973</v>
      </c>
      <c r="B1502" t="s">
        <v>27</v>
      </c>
      <c r="C1502" t="s">
        <v>209</v>
      </c>
      <c r="D1502">
        <v>5</v>
      </c>
      <c r="E1502">
        <v>9</v>
      </c>
      <c r="W1502">
        <v>0</v>
      </c>
      <c r="X1502">
        <v>0.53125</v>
      </c>
      <c r="Y1502">
        <v>11</v>
      </c>
      <c r="Z1502">
        <v>0</v>
      </c>
      <c r="AA1502">
        <v>0.66666666666666663</v>
      </c>
      <c r="AB1502">
        <v>4</v>
      </c>
      <c r="AC1502">
        <v>0.375</v>
      </c>
      <c r="AD1502">
        <v>7</v>
      </c>
      <c r="AE1502">
        <v>0</v>
      </c>
      <c r="AF1502">
        <v>1.3333333333333333</v>
      </c>
      <c r="AG1502">
        <v>23</v>
      </c>
      <c r="AH1502" t="s">
        <v>27</v>
      </c>
    </row>
    <row r="1503" spans="1:34" x14ac:dyDescent="0.2">
      <c r="A1503">
        <v>1974</v>
      </c>
      <c r="B1503" t="s">
        <v>27</v>
      </c>
      <c r="C1503" t="s">
        <v>209</v>
      </c>
      <c r="D1503">
        <v>6</v>
      </c>
      <c r="E1503">
        <v>8</v>
      </c>
      <c r="W1503">
        <v>0</v>
      </c>
      <c r="X1503">
        <v>0.51984126984126988</v>
      </c>
      <c r="Y1503">
        <v>11</v>
      </c>
      <c r="Z1503">
        <v>0</v>
      </c>
      <c r="AA1503">
        <v>0.66666666666666663</v>
      </c>
      <c r="AB1503">
        <v>4</v>
      </c>
      <c r="AC1503">
        <v>0.33333333333333331</v>
      </c>
      <c r="AD1503">
        <v>3</v>
      </c>
      <c r="AE1503">
        <v>0</v>
      </c>
      <c r="AF1503">
        <v>1.3333333333333333</v>
      </c>
      <c r="AG1503">
        <v>23</v>
      </c>
      <c r="AH1503" t="s">
        <v>27</v>
      </c>
    </row>
    <row r="1504" spans="1:34" x14ac:dyDescent="0.2">
      <c r="A1504">
        <v>1975</v>
      </c>
      <c r="B1504" t="s">
        <v>27</v>
      </c>
      <c r="C1504" t="s">
        <v>209</v>
      </c>
      <c r="D1504">
        <v>5</v>
      </c>
      <c r="E1504">
        <v>9</v>
      </c>
      <c r="W1504">
        <v>0</v>
      </c>
      <c r="X1504">
        <v>0.50357142857142856</v>
      </c>
      <c r="Y1504">
        <v>13</v>
      </c>
      <c r="Z1504">
        <v>0</v>
      </c>
      <c r="AA1504">
        <v>0.66666666666666663</v>
      </c>
      <c r="AB1504">
        <v>4</v>
      </c>
      <c r="AC1504">
        <v>0.3</v>
      </c>
      <c r="AD1504">
        <v>3</v>
      </c>
      <c r="AE1504">
        <v>0</v>
      </c>
      <c r="AF1504">
        <v>1.3333333333333333</v>
      </c>
      <c r="AG1504">
        <v>23</v>
      </c>
      <c r="AH1504" t="s">
        <v>27</v>
      </c>
    </row>
    <row r="1505" spans="1:34" x14ac:dyDescent="0.2">
      <c r="A1505">
        <v>1976</v>
      </c>
      <c r="B1505" t="s">
        <v>27</v>
      </c>
      <c r="C1505" t="s">
        <v>209</v>
      </c>
      <c r="D1505">
        <v>8</v>
      </c>
      <c r="E1505">
        <v>6</v>
      </c>
      <c r="W1505">
        <v>0</v>
      </c>
      <c r="X1505">
        <v>0.50974025974025972</v>
      </c>
      <c r="Y1505">
        <v>12</v>
      </c>
      <c r="Z1505">
        <v>0</v>
      </c>
      <c r="AA1505">
        <v>0.66666666666666663</v>
      </c>
      <c r="AB1505">
        <v>4</v>
      </c>
      <c r="AC1505">
        <v>0.27272727272727271</v>
      </c>
      <c r="AD1505">
        <v>3</v>
      </c>
      <c r="AE1505">
        <v>0</v>
      </c>
      <c r="AF1505">
        <v>1.3333333333333333</v>
      </c>
      <c r="AG1505">
        <v>23</v>
      </c>
      <c r="AH1505" t="s">
        <v>27</v>
      </c>
    </row>
    <row r="1506" spans="1:34" x14ac:dyDescent="0.2">
      <c r="A1506">
        <v>1977</v>
      </c>
      <c r="B1506" t="s">
        <v>27</v>
      </c>
      <c r="C1506" t="s">
        <v>209</v>
      </c>
      <c r="D1506">
        <v>5</v>
      </c>
      <c r="E1506">
        <v>9</v>
      </c>
      <c r="W1506">
        <v>0</v>
      </c>
      <c r="X1506">
        <v>0.49702380952380953</v>
      </c>
      <c r="Y1506">
        <v>13</v>
      </c>
      <c r="Z1506">
        <v>0</v>
      </c>
      <c r="AA1506">
        <v>0.66666666666666663</v>
      </c>
      <c r="AB1506">
        <v>4</v>
      </c>
      <c r="AC1506">
        <v>0.25</v>
      </c>
      <c r="AD1506">
        <v>3</v>
      </c>
      <c r="AE1506">
        <v>0</v>
      </c>
      <c r="AF1506">
        <v>1.3333333333333333</v>
      </c>
      <c r="AG1506">
        <v>23</v>
      </c>
      <c r="AH1506" t="s">
        <v>27</v>
      </c>
    </row>
    <row r="1507" spans="1:34" x14ac:dyDescent="0.2">
      <c r="A1507">
        <v>1978</v>
      </c>
      <c r="B1507" t="s">
        <v>27</v>
      </c>
      <c r="C1507" t="s">
        <v>209</v>
      </c>
      <c r="D1507">
        <v>2</v>
      </c>
      <c r="E1507">
        <v>14</v>
      </c>
      <c r="W1507">
        <v>0</v>
      </c>
      <c r="X1507">
        <v>0.46467391304347827</v>
      </c>
      <c r="Y1507">
        <v>15</v>
      </c>
      <c r="Z1507">
        <v>0</v>
      </c>
      <c r="AA1507">
        <v>0.66666666666666663</v>
      </c>
      <c r="AB1507">
        <v>4</v>
      </c>
      <c r="AC1507">
        <v>0.23076923076923078</v>
      </c>
      <c r="AD1507">
        <v>1</v>
      </c>
      <c r="AE1507">
        <v>0</v>
      </c>
      <c r="AF1507">
        <v>1.3333333333333333</v>
      </c>
      <c r="AG1507">
        <v>23</v>
      </c>
      <c r="AH1507" t="s">
        <v>27</v>
      </c>
    </row>
    <row r="1508" spans="1:34" x14ac:dyDescent="0.2">
      <c r="A1508">
        <v>1979</v>
      </c>
      <c r="B1508" t="s">
        <v>27</v>
      </c>
      <c r="C1508" t="s">
        <v>209</v>
      </c>
      <c r="D1508">
        <v>2</v>
      </c>
      <c r="E1508">
        <v>14</v>
      </c>
      <c r="W1508">
        <v>0</v>
      </c>
      <c r="X1508">
        <v>0.4375</v>
      </c>
      <c r="Y1508">
        <v>18</v>
      </c>
      <c r="Z1508">
        <v>0</v>
      </c>
      <c r="AA1508">
        <v>0.66666666666666663</v>
      </c>
      <c r="AB1508">
        <v>4</v>
      </c>
      <c r="AC1508">
        <v>0.21428571428571427</v>
      </c>
      <c r="AD1508">
        <v>1</v>
      </c>
      <c r="AE1508">
        <v>0</v>
      </c>
      <c r="AF1508">
        <v>1.3333333333333333</v>
      </c>
      <c r="AG1508">
        <v>23</v>
      </c>
      <c r="AH1508" t="s">
        <v>27</v>
      </c>
    </row>
    <row r="1509" spans="1:34" x14ac:dyDescent="0.2">
      <c r="A1509">
        <v>1980</v>
      </c>
      <c r="B1509" t="s">
        <v>27</v>
      </c>
      <c r="C1509" t="s">
        <v>209</v>
      </c>
      <c r="D1509">
        <v>6</v>
      </c>
      <c r="E1509">
        <v>10</v>
      </c>
      <c r="W1509">
        <v>0</v>
      </c>
      <c r="X1509">
        <v>0.43287037037037035</v>
      </c>
      <c r="Y1509">
        <v>19</v>
      </c>
      <c r="Z1509">
        <v>0</v>
      </c>
      <c r="AA1509">
        <v>0.66666666666666663</v>
      </c>
      <c r="AB1509">
        <v>4</v>
      </c>
      <c r="AC1509">
        <v>0.2</v>
      </c>
      <c r="AD1509">
        <v>1</v>
      </c>
      <c r="AE1509">
        <v>0</v>
      </c>
      <c r="AF1509">
        <v>1.3333333333333333</v>
      </c>
      <c r="AG1509">
        <v>23</v>
      </c>
      <c r="AH1509" t="s">
        <v>27</v>
      </c>
    </row>
    <row r="1510" spans="1:34" x14ac:dyDescent="0.2">
      <c r="A1510">
        <v>1981</v>
      </c>
      <c r="B1510" t="s">
        <v>27</v>
      </c>
      <c r="C1510" t="s">
        <v>209</v>
      </c>
      <c r="D1510">
        <v>13</v>
      </c>
      <c r="E1510">
        <v>3</v>
      </c>
      <c r="G1510">
        <v>1</v>
      </c>
      <c r="H1510">
        <v>1</v>
      </c>
      <c r="I1510">
        <v>3</v>
      </c>
      <c r="J1510">
        <v>0</v>
      </c>
      <c r="K1510">
        <v>1</v>
      </c>
      <c r="L1510">
        <v>1</v>
      </c>
      <c r="M1510">
        <v>1</v>
      </c>
      <c r="N1510">
        <v>1</v>
      </c>
      <c r="O1510">
        <v>4</v>
      </c>
      <c r="U1510">
        <v>1</v>
      </c>
      <c r="W1510">
        <v>40</v>
      </c>
      <c r="X1510">
        <v>0.45905172413793105</v>
      </c>
      <c r="Y1510">
        <v>17</v>
      </c>
      <c r="Z1510">
        <v>0</v>
      </c>
      <c r="AA1510">
        <v>1.25</v>
      </c>
      <c r="AB1510">
        <v>12</v>
      </c>
      <c r="AC1510">
        <v>0.25</v>
      </c>
      <c r="AD1510">
        <v>3</v>
      </c>
      <c r="AE1510">
        <v>0</v>
      </c>
      <c r="AF1510">
        <v>1.5</v>
      </c>
      <c r="AG1510">
        <v>63</v>
      </c>
      <c r="AH1510" t="s">
        <v>27</v>
      </c>
    </row>
    <row r="1511" spans="1:34" x14ac:dyDescent="0.2">
      <c r="A1511">
        <v>1982</v>
      </c>
      <c r="B1511" t="s">
        <v>27</v>
      </c>
      <c r="C1511" t="s">
        <v>209</v>
      </c>
      <c r="D1511">
        <v>3</v>
      </c>
      <c r="E1511">
        <v>6</v>
      </c>
      <c r="W1511">
        <v>0</v>
      </c>
      <c r="X1511">
        <v>0.45435684647302904</v>
      </c>
      <c r="Y1511">
        <v>18</v>
      </c>
      <c r="Z1511">
        <v>0</v>
      </c>
      <c r="AA1511">
        <v>1.25</v>
      </c>
      <c r="AB1511">
        <v>12</v>
      </c>
      <c r="AC1511">
        <v>0.23529411764705882</v>
      </c>
      <c r="AD1511">
        <v>1</v>
      </c>
      <c r="AE1511">
        <v>0</v>
      </c>
      <c r="AF1511">
        <v>1.5</v>
      </c>
      <c r="AG1511">
        <v>63</v>
      </c>
      <c r="AH1511" t="s">
        <v>27</v>
      </c>
    </row>
    <row r="1512" spans="1:34" x14ac:dyDescent="0.2">
      <c r="A1512">
        <v>1983</v>
      </c>
      <c r="B1512" t="s">
        <v>27</v>
      </c>
      <c r="C1512" t="s">
        <v>209</v>
      </c>
      <c r="D1512">
        <v>10</v>
      </c>
      <c r="E1512">
        <v>6</v>
      </c>
      <c r="G1512">
        <v>1</v>
      </c>
      <c r="H1512">
        <v>1</v>
      </c>
      <c r="I1512">
        <v>1</v>
      </c>
      <c r="J1512">
        <v>1</v>
      </c>
      <c r="K1512">
        <v>1</v>
      </c>
      <c r="L1512">
        <v>1</v>
      </c>
      <c r="O1512">
        <v>3</v>
      </c>
      <c r="W1512">
        <v>8</v>
      </c>
      <c r="X1512">
        <v>0.46498054474708173</v>
      </c>
      <c r="Y1512">
        <v>17</v>
      </c>
      <c r="Z1512">
        <v>0</v>
      </c>
      <c r="AA1512">
        <v>1.2</v>
      </c>
      <c r="AB1512">
        <v>10</v>
      </c>
      <c r="AC1512">
        <v>0.27777777777777779</v>
      </c>
      <c r="AD1512">
        <v>3</v>
      </c>
      <c r="AE1512">
        <v>0</v>
      </c>
      <c r="AF1512">
        <v>1.5</v>
      </c>
      <c r="AG1512">
        <v>71</v>
      </c>
      <c r="AH1512" t="s">
        <v>27</v>
      </c>
    </row>
    <row r="1513" spans="1:34" x14ac:dyDescent="0.2">
      <c r="A1513">
        <v>1984</v>
      </c>
      <c r="B1513" t="s">
        <v>27</v>
      </c>
      <c r="C1513" t="s">
        <v>209</v>
      </c>
      <c r="D1513">
        <v>15</v>
      </c>
      <c r="E1513">
        <v>1</v>
      </c>
      <c r="G1513">
        <v>1</v>
      </c>
      <c r="H1513">
        <v>1</v>
      </c>
      <c r="I1513">
        <v>3</v>
      </c>
      <c r="J1513">
        <v>0</v>
      </c>
      <c r="K1513">
        <v>1</v>
      </c>
      <c r="L1513">
        <v>1</v>
      </c>
      <c r="M1513">
        <v>1</v>
      </c>
      <c r="N1513">
        <v>1</v>
      </c>
      <c r="O1513">
        <v>4</v>
      </c>
      <c r="W1513">
        <v>40</v>
      </c>
      <c r="X1513">
        <v>0.4926739926739927</v>
      </c>
      <c r="Y1513">
        <v>13</v>
      </c>
      <c r="Z1513">
        <v>0</v>
      </c>
      <c r="AA1513">
        <v>1.5</v>
      </c>
      <c r="AB1513">
        <v>15</v>
      </c>
      <c r="AC1513">
        <v>0.31578947368421051</v>
      </c>
      <c r="AD1513">
        <v>3</v>
      </c>
      <c r="AE1513">
        <v>0</v>
      </c>
      <c r="AF1513">
        <v>1.5833333333333333</v>
      </c>
      <c r="AG1513">
        <v>111</v>
      </c>
      <c r="AH1513" t="s">
        <v>27</v>
      </c>
    </row>
    <row r="1514" spans="1:34" x14ac:dyDescent="0.2">
      <c r="A1514">
        <v>1985</v>
      </c>
      <c r="B1514" t="s">
        <v>27</v>
      </c>
      <c r="C1514" t="s">
        <v>209</v>
      </c>
      <c r="D1514">
        <v>10</v>
      </c>
      <c r="E1514">
        <v>6</v>
      </c>
      <c r="G1514">
        <v>1</v>
      </c>
      <c r="I1514">
        <v>0</v>
      </c>
      <c r="J1514">
        <v>1</v>
      </c>
      <c r="O1514">
        <v>1</v>
      </c>
      <c r="W1514">
        <v>1</v>
      </c>
      <c r="X1514">
        <v>0.5</v>
      </c>
      <c r="Y1514">
        <v>11</v>
      </c>
      <c r="Z1514">
        <v>0</v>
      </c>
      <c r="AA1514">
        <v>1.2857142857142858</v>
      </c>
      <c r="AB1514">
        <v>12</v>
      </c>
      <c r="AC1514">
        <v>0.35</v>
      </c>
      <c r="AD1514">
        <v>7</v>
      </c>
      <c r="AE1514">
        <v>0</v>
      </c>
      <c r="AF1514">
        <v>1.5384615384615385</v>
      </c>
      <c r="AG1514">
        <v>112</v>
      </c>
      <c r="AH1514" t="s">
        <v>27</v>
      </c>
    </row>
    <row r="1515" spans="1:34" x14ac:dyDescent="0.2">
      <c r="A1515">
        <v>1986</v>
      </c>
      <c r="B1515" t="s">
        <v>27</v>
      </c>
      <c r="C1515" t="s">
        <v>209</v>
      </c>
      <c r="D1515">
        <v>10</v>
      </c>
      <c r="E1515">
        <v>5</v>
      </c>
      <c r="F1515">
        <v>1</v>
      </c>
      <c r="G1515">
        <v>1</v>
      </c>
      <c r="H1515">
        <v>1</v>
      </c>
      <c r="I1515">
        <v>0</v>
      </c>
      <c r="J1515">
        <v>1</v>
      </c>
      <c r="K1515">
        <v>1</v>
      </c>
      <c r="O1515">
        <v>2</v>
      </c>
      <c r="V1515">
        <v>1</v>
      </c>
      <c r="W1515">
        <v>4</v>
      </c>
      <c r="X1515">
        <v>0.50819672131147542</v>
      </c>
      <c r="Y1515">
        <v>11</v>
      </c>
      <c r="Z1515">
        <v>0</v>
      </c>
      <c r="AA1515">
        <v>1.125</v>
      </c>
      <c r="AB1515">
        <v>10</v>
      </c>
      <c r="AC1515">
        <v>0.38095238095238093</v>
      </c>
      <c r="AD1515">
        <v>7</v>
      </c>
      <c r="AE1515">
        <v>0</v>
      </c>
      <c r="AF1515">
        <v>1.4666666666666666</v>
      </c>
      <c r="AG1515">
        <v>116</v>
      </c>
      <c r="AH1515" t="s">
        <v>27</v>
      </c>
    </row>
    <row r="1516" spans="1:34" x14ac:dyDescent="0.2">
      <c r="A1516">
        <v>1987</v>
      </c>
      <c r="B1516" t="s">
        <v>27</v>
      </c>
      <c r="C1516" t="s">
        <v>209</v>
      </c>
      <c r="D1516">
        <v>13</v>
      </c>
      <c r="E1516">
        <v>2</v>
      </c>
      <c r="G1516">
        <v>1</v>
      </c>
      <c r="H1516">
        <v>1</v>
      </c>
      <c r="I1516">
        <v>0</v>
      </c>
      <c r="J1516">
        <v>1</v>
      </c>
      <c r="K1516">
        <v>1</v>
      </c>
      <c r="O1516">
        <v>2</v>
      </c>
      <c r="Q1516">
        <v>1</v>
      </c>
      <c r="W1516">
        <v>5</v>
      </c>
      <c r="X1516">
        <v>0.52500000000000002</v>
      </c>
      <c r="Y1516">
        <v>10</v>
      </c>
      <c r="Z1516">
        <v>0</v>
      </c>
      <c r="AA1516">
        <v>1</v>
      </c>
      <c r="AB1516">
        <v>10</v>
      </c>
      <c r="AC1516">
        <v>0.40909090909090912</v>
      </c>
      <c r="AD1516">
        <v>10</v>
      </c>
      <c r="AE1516">
        <v>0</v>
      </c>
      <c r="AF1516">
        <v>1.411764705882353</v>
      </c>
      <c r="AG1516">
        <v>121</v>
      </c>
      <c r="AH1516" t="s">
        <v>27</v>
      </c>
    </row>
    <row r="1517" spans="1:34" x14ac:dyDescent="0.2">
      <c r="A1517">
        <v>1988</v>
      </c>
      <c r="B1517" t="s">
        <v>27</v>
      </c>
      <c r="C1517" t="s">
        <v>209</v>
      </c>
      <c r="D1517">
        <v>10</v>
      </c>
      <c r="E1517">
        <v>6</v>
      </c>
      <c r="G1517">
        <v>1</v>
      </c>
      <c r="H1517">
        <v>1</v>
      </c>
      <c r="I1517">
        <v>3</v>
      </c>
      <c r="J1517">
        <v>0</v>
      </c>
      <c r="K1517">
        <v>1</v>
      </c>
      <c r="L1517">
        <v>1</v>
      </c>
      <c r="M1517">
        <v>1</v>
      </c>
      <c r="N1517">
        <v>1</v>
      </c>
      <c r="O1517">
        <v>4</v>
      </c>
      <c r="Q1517">
        <v>1</v>
      </c>
      <c r="W1517">
        <v>41</v>
      </c>
      <c r="X1517">
        <v>0.52976190476190477</v>
      </c>
      <c r="Y1517">
        <v>9</v>
      </c>
      <c r="Z1517">
        <v>0</v>
      </c>
      <c r="AA1517">
        <v>1.2</v>
      </c>
      <c r="AB1517">
        <v>10</v>
      </c>
      <c r="AC1517">
        <v>0.43478260869565216</v>
      </c>
      <c r="AD1517">
        <v>10</v>
      </c>
      <c r="AE1517">
        <v>0</v>
      </c>
      <c r="AF1517">
        <v>1.4736842105263157</v>
      </c>
      <c r="AG1517">
        <v>162</v>
      </c>
      <c r="AH1517" t="s">
        <v>27</v>
      </c>
    </row>
    <row r="1518" spans="1:34" x14ac:dyDescent="0.2">
      <c r="A1518">
        <v>1989</v>
      </c>
      <c r="B1518" t="s">
        <v>27</v>
      </c>
      <c r="C1518" t="s">
        <v>209</v>
      </c>
      <c r="D1518">
        <v>14</v>
      </c>
      <c r="E1518">
        <v>2</v>
      </c>
      <c r="G1518">
        <v>1</v>
      </c>
      <c r="H1518">
        <v>1</v>
      </c>
      <c r="I1518">
        <v>3</v>
      </c>
      <c r="J1518">
        <v>0</v>
      </c>
      <c r="K1518">
        <v>1</v>
      </c>
      <c r="L1518">
        <v>1</v>
      </c>
      <c r="M1518">
        <v>1</v>
      </c>
      <c r="N1518">
        <v>1</v>
      </c>
      <c r="O1518">
        <v>4</v>
      </c>
      <c r="P1518">
        <v>1</v>
      </c>
      <c r="Q1518">
        <v>1</v>
      </c>
      <c r="W1518">
        <v>44</v>
      </c>
      <c r="X1518">
        <v>0.54545454545454541</v>
      </c>
      <c r="Y1518">
        <v>8</v>
      </c>
      <c r="Z1518">
        <v>0</v>
      </c>
      <c r="AA1518">
        <v>1.3636363636363635</v>
      </c>
      <c r="AB1518">
        <v>12</v>
      </c>
      <c r="AC1518">
        <v>0.45833333333333331</v>
      </c>
      <c r="AD1518">
        <v>12</v>
      </c>
      <c r="AE1518">
        <v>0</v>
      </c>
      <c r="AF1518">
        <v>1.5238095238095237</v>
      </c>
      <c r="AG1518">
        <v>206</v>
      </c>
      <c r="AH1518" t="s">
        <v>27</v>
      </c>
    </row>
    <row r="1519" spans="1:34" x14ac:dyDescent="0.2">
      <c r="A1519">
        <v>1990</v>
      </c>
      <c r="B1519" t="s">
        <v>27</v>
      </c>
      <c r="C1519" t="s">
        <v>209</v>
      </c>
      <c r="D1519">
        <v>14</v>
      </c>
      <c r="E1519">
        <v>2</v>
      </c>
      <c r="G1519">
        <v>1</v>
      </c>
      <c r="H1519">
        <v>1</v>
      </c>
      <c r="I1519">
        <v>1</v>
      </c>
      <c r="J1519">
        <v>1</v>
      </c>
      <c r="K1519">
        <v>1</v>
      </c>
      <c r="L1519">
        <v>1</v>
      </c>
      <c r="O1519">
        <v>3</v>
      </c>
      <c r="P1519">
        <v>1</v>
      </c>
      <c r="W1519">
        <v>11</v>
      </c>
      <c r="X1519">
        <v>0.55978260869565222</v>
      </c>
      <c r="Y1519">
        <v>7</v>
      </c>
      <c r="Z1519">
        <v>0</v>
      </c>
      <c r="AA1519">
        <v>1.3333333333333333</v>
      </c>
      <c r="AB1519">
        <v>12</v>
      </c>
      <c r="AC1519">
        <v>0.48</v>
      </c>
      <c r="AD1519">
        <v>12</v>
      </c>
      <c r="AE1519">
        <v>0</v>
      </c>
      <c r="AF1519">
        <v>1.5217391304347827</v>
      </c>
      <c r="AG1519">
        <v>217</v>
      </c>
      <c r="AH1519" t="s">
        <v>27</v>
      </c>
    </row>
    <row r="1520" spans="1:34" x14ac:dyDescent="0.2">
      <c r="A1520">
        <v>1991</v>
      </c>
      <c r="B1520" t="s">
        <v>27</v>
      </c>
      <c r="C1520" t="s">
        <v>209</v>
      </c>
      <c r="D1520">
        <v>10</v>
      </c>
      <c r="E1520">
        <v>6</v>
      </c>
      <c r="W1520">
        <v>0</v>
      </c>
      <c r="X1520">
        <v>0.5625</v>
      </c>
      <c r="Y1520">
        <v>7</v>
      </c>
      <c r="Z1520">
        <v>0</v>
      </c>
      <c r="AA1520">
        <v>1.3333333333333333</v>
      </c>
      <c r="AB1520">
        <v>12</v>
      </c>
      <c r="AC1520">
        <v>0.46153846153846156</v>
      </c>
      <c r="AD1520">
        <v>12</v>
      </c>
      <c r="AE1520">
        <v>0</v>
      </c>
      <c r="AF1520">
        <v>1.5217391304347827</v>
      </c>
      <c r="AG1520">
        <v>217</v>
      </c>
      <c r="AH1520" t="s">
        <v>27</v>
      </c>
    </row>
    <row r="1521" spans="1:34" x14ac:dyDescent="0.2">
      <c r="A1521">
        <v>1992</v>
      </c>
      <c r="B1521" t="s">
        <v>27</v>
      </c>
      <c r="C1521" t="s">
        <v>209</v>
      </c>
      <c r="D1521">
        <v>14</v>
      </c>
      <c r="E1521">
        <v>2</v>
      </c>
      <c r="G1521">
        <v>1</v>
      </c>
      <c r="H1521">
        <v>1</v>
      </c>
      <c r="I1521">
        <v>1</v>
      </c>
      <c r="J1521">
        <v>1</v>
      </c>
      <c r="K1521">
        <v>1</v>
      </c>
      <c r="L1521">
        <v>1</v>
      </c>
      <c r="O1521">
        <v>3</v>
      </c>
      <c r="P1521">
        <v>1</v>
      </c>
      <c r="Q1521">
        <v>1</v>
      </c>
      <c r="W1521">
        <v>12</v>
      </c>
      <c r="X1521">
        <v>0.57499999999999996</v>
      </c>
      <c r="Y1521">
        <v>7</v>
      </c>
      <c r="Z1521">
        <v>0</v>
      </c>
      <c r="AA1521">
        <v>1.3076923076923077</v>
      </c>
      <c r="AB1521">
        <v>12</v>
      </c>
      <c r="AC1521">
        <v>0.48148148148148145</v>
      </c>
      <c r="AD1521">
        <v>12</v>
      </c>
      <c r="AE1521">
        <v>0</v>
      </c>
      <c r="AF1521">
        <v>1.52</v>
      </c>
      <c r="AG1521">
        <v>229</v>
      </c>
      <c r="AH1521" t="s">
        <v>27</v>
      </c>
    </row>
    <row r="1522" spans="1:34" x14ac:dyDescent="0.2">
      <c r="A1522">
        <v>1993</v>
      </c>
      <c r="B1522" t="s">
        <v>27</v>
      </c>
      <c r="C1522" t="s">
        <v>209</v>
      </c>
      <c r="D1522">
        <v>10</v>
      </c>
      <c r="E1522">
        <v>6</v>
      </c>
      <c r="G1522">
        <v>1</v>
      </c>
      <c r="H1522">
        <v>1</v>
      </c>
      <c r="I1522">
        <v>1</v>
      </c>
      <c r="J1522">
        <v>1</v>
      </c>
      <c r="K1522">
        <v>1</v>
      </c>
      <c r="L1522">
        <v>1</v>
      </c>
      <c r="O1522">
        <v>3</v>
      </c>
      <c r="Q1522">
        <v>1</v>
      </c>
      <c r="T1522">
        <v>1</v>
      </c>
      <c r="W1522">
        <v>9</v>
      </c>
      <c r="X1522">
        <v>0.57692307692307687</v>
      </c>
      <c r="Y1522">
        <v>6</v>
      </c>
      <c r="Z1522">
        <v>0</v>
      </c>
      <c r="AA1522">
        <v>1.2857142857142858</v>
      </c>
      <c r="AB1522">
        <v>12</v>
      </c>
      <c r="AC1522">
        <v>0.5</v>
      </c>
      <c r="AD1522">
        <v>15</v>
      </c>
      <c r="AE1522">
        <v>0</v>
      </c>
      <c r="AF1522">
        <v>1.5185185185185186</v>
      </c>
      <c r="AG1522">
        <v>238</v>
      </c>
      <c r="AH1522" t="s">
        <v>27</v>
      </c>
    </row>
    <row r="1523" spans="1:34" x14ac:dyDescent="0.2">
      <c r="A1523">
        <v>1994</v>
      </c>
      <c r="B1523" t="s">
        <v>27</v>
      </c>
      <c r="C1523" t="s">
        <v>209</v>
      </c>
      <c r="D1523">
        <v>13</v>
      </c>
      <c r="E1523">
        <v>3</v>
      </c>
      <c r="G1523">
        <v>1</v>
      </c>
      <c r="H1523">
        <v>1</v>
      </c>
      <c r="I1523">
        <v>3</v>
      </c>
      <c r="J1523">
        <v>0</v>
      </c>
      <c r="K1523">
        <v>1</v>
      </c>
      <c r="L1523">
        <v>1</v>
      </c>
      <c r="M1523">
        <v>1</v>
      </c>
      <c r="N1523">
        <v>1</v>
      </c>
      <c r="O1523">
        <v>4</v>
      </c>
      <c r="P1523">
        <v>1</v>
      </c>
      <c r="R1523">
        <v>1</v>
      </c>
      <c r="W1523">
        <v>44</v>
      </c>
      <c r="X1523">
        <v>0.58564814814814814</v>
      </c>
      <c r="Y1523">
        <v>5</v>
      </c>
      <c r="Z1523">
        <v>0</v>
      </c>
      <c r="AA1523">
        <v>1.4</v>
      </c>
      <c r="AB1523">
        <v>12</v>
      </c>
      <c r="AC1523">
        <v>0.51724137931034486</v>
      </c>
      <c r="AD1523">
        <v>15</v>
      </c>
      <c r="AE1523">
        <v>0</v>
      </c>
      <c r="AF1523">
        <v>1.5517241379310345</v>
      </c>
      <c r="AG1523">
        <v>282</v>
      </c>
      <c r="AH1523" t="s">
        <v>27</v>
      </c>
    </row>
    <row r="1524" spans="1:34" x14ac:dyDescent="0.2">
      <c r="A1524">
        <v>1995</v>
      </c>
      <c r="B1524" t="s">
        <v>27</v>
      </c>
      <c r="C1524" t="s">
        <v>209</v>
      </c>
      <c r="D1524">
        <v>11</v>
      </c>
      <c r="E1524">
        <v>5</v>
      </c>
      <c r="G1524">
        <v>1</v>
      </c>
      <c r="H1524">
        <v>1</v>
      </c>
      <c r="I1524">
        <v>0</v>
      </c>
      <c r="J1524">
        <v>1</v>
      </c>
      <c r="K1524">
        <v>1</v>
      </c>
      <c r="O1524">
        <v>2</v>
      </c>
      <c r="W1524">
        <v>4</v>
      </c>
      <c r="X1524">
        <v>0.5892857142857143</v>
      </c>
      <c r="Y1524">
        <v>4</v>
      </c>
      <c r="Z1524">
        <v>0</v>
      </c>
      <c r="AA1524">
        <v>1.3125</v>
      </c>
      <c r="AB1524">
        <v>12</v>
      </c>
      <c r="AC1524">
        <v>0.53333333333333333</v>
      </c>
      <c r="AD1524">
        <v>15</v>
      </c>
      <c r="AE1524">
        <v>0</v>
      </c>
      <c r="AF1524">
        <v>1.5161290322580645</v>
      </c>
      <c r="AG1524">
        <v>286</v>
      </c>
      <c r="AH1524" t="s">
        <v>27</v>
      </c>
    </row>
    <row r="1525" spans="1:34" x14ac:dyDescent="0.2">
      <c r="A1525">
        <v>1996</v>
      </c>
      <c r="B1525" t="s">
        <v>27</v>
      </c>
      <c r="C1525" t="s">
        <v>209</v>
      </c>
      <c r="D1525">
        <v>12</v>
      </c>
      <c r="E1525">
        <v>4</v>
      </c>
      <c r="G1525">
        <v>1</v>
      </c>
      <c r="I1525">
        <v>1</v>
      </c>
      <c r="J1525">
        <v>1</v>
      </c>
      <c r="K1525">
        <v>1</v>
      </c>
      <c r="O1525">
        <v>2</v>
      </c>
      <c r="W1525">
        <v>3</v>
      </c>
      <c r="X1525">
        <v>0.59482758620689657</v>
      </c>
      <c r="Y1525">
        <v>4</v>
      </c>
      <c r="Z1525">
        <v>0</v>
      </c>
      <c r="AA1525">
        <v>1.2941176470588236</v>
      </c>
      <c r="AB1525">
        <v>12</v>
      </c>
      <c r="AC1525">
        <v>0.54838709677419351</v>
      </c>
      <c r="AD1525">
        <v>15</v>
      </c>
      <c r="AE1525">
        <v>0</v>
      </c>
      <c r="AF1525">
        <v>1.53125</v>
      </c>
      <c r="AG1525">
        <v>289</v>
      </c>
      <c r="AH1525" t="s">
        <v>27</v>
      </c>
    </row>
    <row r="1526" spans="1:34" x14ac:dyDescent="0.2">
      <c r="A1526">
        <v>1997</v>
      </c>
      <c r="B1526" t="s">
        <v>27</v>
      </c>
      <c r="C1526" t="s">
        <v>209</v>
      </c>
      <c r="D1526">
        <v>13</v>
      </c>
      <c r="E1526">
        <v>3</v>
      </c>
      <c r="G1526">
        <v>1</v>
      </c>
      <c r="H1526">
        <v>1</v>
      </c>
      <c r="I1526">
        <v>1</v>
      </c>
      <c r="J1526">
        <v>1</v>
      </c>
      <c r="K1526">
        <v>1</v>
      </c>
      <c r="L1526">
        <v>1</v>
      </c>
      <c r="O1526">
        <v>3</v>
      </c>
      <c r="R1526">
        <v>1</v>
      </c>
      <c r="W1526">
        <v>9</v>
      </c>
      <c r="X1526">
        <v>0.6020833333333333</v>
      </c>
      <c r="Y1526">
        <v>4</v>
      </c>
      <c r="Z1526">
        <v>0</v>
      </c>
      <c r="AA1526">
        <v>1.2777777777777777</v>
      </c>
      <c r="AB1526">
        <v>12</v>
      </c>
      <c r="AC1526">
        <v>0.5625</v>
      </c>
      <c r="AD1526">
        <v>17.5</v>
      </c>
      <c r="AE1526">
        <v>0</v>
      </c>
      <c r="AF1526">
        <v>1.5294117647058822</v>
      </c>
      <c r="AG1526">
        <v>298</v>
      </c>
      <c r="AH1526" t="s">
        <v>27</v>
      </c>
    </row>
    <row r="1527" spans="1:34" x14ac:dyDescent="0.2">
      <c r="A1527">
        <v>1998</v>
      </c>
      <c r="B1527" t="s">
        <v>27</v>
      </c>
      <c r="C1527" t="s">
        <v>209</v>
      </c>
      <c r="D1527">
        <v>12</v>
      </c>
      <c r="E1527">
        <v>4</v>
      </c>
      <c r="G1527">
        <v>1</v>
      </c>
      <c r="I1527">
        <v>1</v>
      </c>
      <c r="J1527">
        <v>1</v>
      </c>
      <c r="K1527">
        <v>1</v>
      </c>
      <c r="O1527">
        <v>2</v>
      </c>
      <c r="W1527">
        <v>3</v>
      </c>
      <c r="X1527">
        <v>0.60685483870967738</v>
      </c>
      <c r="Y1527">
        <v>4</v>
      </c>
      <c r="Z1527">
        <v>0</v>
      </c>
      <c r="AA1527">
        <v>1.263157894736842</v>
      </c>
      <c r="AB1527">
        <v>12</v>
      </c>
      <c r="AC1527">
        <v>0.5757575757575758</v>
      </c>
      <c r="AD1527">
        <v>17.5</v>
      </c>
      <c r="AE1527">
        <v>0</v>
      </c>
      <c r="AF1527">
        <v>1.5428571428571429</v>
      </c>
      <c r="AG1527">
        <v>301</v>
      </c>
      <c r="AH1527" t="s">
        <v>27</v>
      </c>
    </row>
    <row r="1528" spans="1:34" x14ac:dyDescent="0.2">
      <c r="A1528">
        <v>1999</v>
      </c>
      <c r="B1528" t="s">
        <v>27</v>
      </c>
      <c r="C1528" t="s">
        <v>209</v>
      </c>
      <c r="D1528">
        <v>4</v>
      </c>
      <c r="E1528">
        <v>12</v>
      </c>
      <c r="V1528">
        <v>1</v>
      </c>
      <c r="W1528">
        <v>0</v>
      </c>
      <c r="X1528">
        <v>0.595703125</v>
      </c>
      <c r="Y1528">
        <v>5</v>
      </c>
      <c r="Z1528">
        <v>0</v>
      </c>
      <c r="AA1528">
        <v>1.263157894736842</v>
      </c>
      <c r="AB1528">
        <v>12</v>
      </c>
      <c r="AC1528">
        <v>0.55882352941176472</v>
      </c>
      <c r="AD1528">
        <v>17.5</v>
      </c>
      <c r="AE1528">
        <v>0</v>
      </c>
      <c r="AF1528">
        <v>1.5428571428571429</v>
      </c>
      <c r="AG1528">
        <v>301</v>
      </c>
      <c r="AH1528" t="s">
        <v>27</v>
      </c>
    </row>
    <row r="1529" spans="1:34" x14ac:dyDescent="0.2">
      <c r="A1529">
        <v>2000</v>
      </c>
      <c r="B1529" t="s">
        <v>27</v>
      </c>
      <c r="C1529" t="s">
        <v>209</v>
      </c>
      <c r="D1529">
        <v>6</v>
      </c>
      <c r="E1529">
        <v>10</v>
      </c>
      <c r="W1529">
        <v>0</v>
      </c>
      <c r="X1529">
        <v>0.58901515151515149</v>
      </c>
      <c r="Y1529">
        <v>5</v>
      </c>
      <c r="Z1529">
        <v>0</v>
      </c>
      <c r="AA1529">
        <v>1.263157894736842</v>
      </c>
      <c r="AB1529">
        <v>12</v>
      </c>
      <c r="AC1529">
        <v>0.54285714285714282</v>
      </c>
      <c r="AD1529">
        <v>15</v>
      </c>
      <c r="AE1529">
        <v>0</v>
      </c>
      <c r="AF1529">
        <v>1.5428571428571429</v>
      </c>
      <c r="AG1529">
        <v>301</v>
      </c>
      <c r="AH1529" t="s">
        <v>27</v>
      </c>
    </row>
    <row r="1530" spans="1:34" x14ac:dyDescent="0.2">
      <c r="A1530">
        <v>2001</v>
      </c>
      <c r="B1530" t="s">
        <v>27</v>
      </c>
      <c r="C1530" t="s">
        <v>209</v>
      </c>
      <c r="D1530">
        <v>12</v>
      </c>
      <c r="E1530">
        <v>4</v>
      </c>
      <c r="G1530">
        <v>1</v>
      </c>
      <c r="I1530">
        <v>0</v>
      </c>
      <c r="J1530">
        <v>1</v>
      </c>
      <c r="O1530">
        <v>1</v>
      </c>
      <c r="V1530">
        <v>1</v>
      </c>
      <c r="W1530">
        <v>1</v>
      </c>
      <c r="X1530">
        <v>0.59375</v>
      </c>
      <c r="Y1530">
        <v>4</v>
      </c>
      <c r="Z1530">
        <v>0</v>
      </c>
      <c r="AA1530">
        <v>1.2</v>
      </c>
      <c r="AB1530">
        <v>10</v>
      </c>
      <c r="AC1530">
        <v>0.55555555555555558</v>
      </c>
      <c r="AD1530">
        <v>17.5</v>
      </c>
      <c r="AE1530">
        <v>0</v>
      </c>
      <c r="AF1530">
        <v>1.5277777777777777</v>
      </c>
      <c r="AG1530">
        <v>302</v>
      </c>
      <c r="AH1530" t="s">
        <v>27</v>
      </c>
    </row>
    <row r="1531" spans="1:34" x14ac:dyDescent="0.2">
      <c r="A1531">
        <v>2002</v>
      </c>
      <c r="B1531" t="s">
        <v>27</v>
      </c>
      <c r="C1531" t="s">
        <v>209</v>
      </c>
      <c r="D1531">
        <v>10</v>
      </c>
      <c r="E1531">
        <v>6</v>
      </c>
      <c r="G1531">
        <v>1</v>
      </c>
      <c r="H1531">
        <v>1</v>
      </c>
      <c r="I1531">
        <v>1</v>
      </c>
      <c r="J1531">
        <v>1</v>
      </c>
      <c r="K1531">
        <v>1</v>
      </c>
      <c r="O1531">
        <v>2</v>
      </c>
      <c r="W1531">
        <v>4</v>
      </c>
      <c r="X1531">
        <v>0.59464285714285714</v>
      </c>
      <c r="Y1531">
        <v>4</v>
      </c>
      <c r="Z1531">
        <v>0</v>
      </c>
      <c r="AA1531">
        <v>1.1904761904761905</v>
      </c>
      <c r="AB1531">
        <v>10</v>
      </c>
      <c r="AC1531">
        <v>0.56756756756756754</v>
      </c>
      <c r="AD1531">
        <v>17.5</v>
      </c>
      <c r="AE1531">
        <v>0</v>
      </c>
      <c r="AF1531">
        <v>1.5</v>
      </c>
      <c r="AG1531">
        <v>306</v>
      </c>
      <c r="AH1531" t="s">
        <v>27</v>
      </c>
    </row>
    <row r="1532" spans="1:34" x14ac:dyDescent="0.2">
      <c r="A1532">
        <v>2003</v>
      </c>
      <c r="B1532" t="s">
        <v>27</v>
      </c>
      <c r="C1532" t="s">
        <v>209</v>
      </c>
      <c r="D1532">
        <v>7</v>
      </c>
      <c r="E1532">
        <v>9</v>
      </c>
      <c r="W1532">
        <v>0</v>
      </c>
      <c r="X1532">
        <v>0.59027777777777779</v>
      </c>
      <c r="Y1532">
        <v>4</v>
      </c>
      <c r="Z1532">
        <v>0</v>
      </c>
      <c r="AA1532">
        <v>1.1904761904761905</v>
      </c>
      <c r="AB1532">
        <v>10</v>
      </c>
      <c r="AC1532">
        <v>0.55263157894736847</v>
      </c>
      <c r="AD1532">
        <v>17.5</v>
      </c>
      <c r="AE1532">
        <v>0</v>
      </c>
      <c r="AF1532">
        <v>1.5</v>
      </c>
      <c r="AG1532">
        <v>306</v>
      </c>
      <c r="AH1532" t="s">
        <v>27</v>
      </c>
    </row>
    <row r="1533" spans="1:34" x14ac:dyDescent="0.2">
      <c r="A1533">
        <v>2004</v>
      </c>
      <c r="B1533" t="s">
        <v>27</v>
      </c>
      <c r="C1533" t="s">
        <v>209</v>
      </c>
      <c r="D1533">
        <v>2</v>
      </c>
      <c r="E1533">
        <v>14</v>
      </c>
      <c r="W1533">
        <v>0</v>
      </c>
      <c r="X1533">
        <v>0.57770270270270274</v>
      </c>
      <c r="Y1533">
        <v>4</v>
      </c>
      <c r="Z1533">
        <v>0</v>
      </c>
      <c r="AA1533">
        <v>1.1904761904761905</v>
      </c>
      <c r="AB1533">
        <v>10</v>
      </c>
      <c r="AC1533">
        <v>0.53846153846153844</v>
      </c>
      <c r="AD1533">
        <v>15</v>
      </c>
      <c r="AE1533">
        <v>0</v>
      </c>
      <c r="AF1533">
        <v>1.5</v>
      </c>
      <c r="AG1533">
        <v>306</v>
      </c>
      <c r="AH1533" t="s">
        <v>27</v>
      </c>
    </row>
    <row r="1534" spans="1:34" x14ac:dyDescent="0.2">
      <c r="A1534">
        <v>2005</v>
      </c>
      <c r="B1534" t="s">
        <v>27</v>
      </c>
      <c r="C1534" t="s">
        <v>209</v>
      </c>
      <c r="D1534">
        <v>4</v>
      </c>
      <c r="E1534">
        <v>12</v>
      </c>
      <c r="W1534">
        <v>0</v>
      </c>
      <c r="X1534">
        <v>0.56907894736842102</v>
      </c>
      <c r="Y1534">
        <v>6</v>
      </c>
      <c r="Z1534">
        <v>0</v>
      </c>
      <c r="AA1534">
        <v>1.1904761904761905</v>
      </c>
      <c r="AB1534">
        <v>10</v>
      </c>
      <c r="AC1534">
        <v>0.52500000000000002</v>
      </c>
      <c r="AD1534">
        <v>15</v>
      </c>
      <c r="AE1534">
        <v>0</v>
      </c>
      <c r="AF1534">
        <v>1.5</v>
      </c>
      <c r="AG1534">
        <v>306</v>
      </c>
      <c r="AH1534" t="s">
        <v>27</v>
      </c>
    </row>
    <row r="1535" spans="1:34" x14ac:dyDescent="0.2">
      <c r="A1535">
        <v>2006</v>
      </c>
      <c r="B1535" t="s">
        <v>27</v>
      </c>
      <c r="C1535" t="s">
        <v>209</v>
      </c>
      <c r="D1535">
        <v>7</v>
      </c>
      <c r="E1535">
        <v>9</v>
      </c>
      <c r="W1535">
        <v>0</v>
      </c>
      <c r="X1535">
        <v>0.56570512820512819</v>
      </c>
      <c r="Y1535">
        <v>6</v>
      </c>
      <c r="Z1535">
        <v>0</v>
      </c>
      <c r="AA1535">
        <v>1.1904761904761905</v>
      </c>
      <c r="AB1535">
        <v>10</v>
      </c>
      <c r="AC1535">
        <v>0.51219512195121952</v>
      </c>
      <c r="AD1535">
        <v>15</v>
      </c>
      <c r="AE1535">
        <v>0</v>
      </c>
      <c r="AF1535">
        <v>1.5</v>
      </c>
      <c r="AG1535">
        <v>306</v>
      </c>
      <c r="AH1535" t="s">
        <v>27</v>
      </c>
    </row>
    <row r="1536" spans="1:34" x14ac:dyDescent="0.2">
      <c r="A1536">
        <v>2007</v>
      </c>
      <c r="B1536" t="s">
        <v>27</v>
      </c>
      <c r="C1536" t="s">
        <v>209</v>
      </c>
      <c r="D1536">
        <v>5</v>
      </c>
      <c r="E1536">
        <v>11</v>
      </c>
      <c r="T1536">
        <v>1</v>
      </c>
      <c r="W1536">
        <v>0</v>
      </c>
      <c r="X1536">
        <v>0.55937499999999996</v>
      </c>
      <c r="Y1536">
        <v>7</v>
      </c>
      <c r="Z1536">
        <v>0</v>
      </c>
      <c r="AA1536">
        <v>1.1904761904761905</v>
      </c>
      <c r="AB1536">
        <v>10</v>
      </c>
      <c r="AC1536">
        <v>0.5</v>
      </c>
      <c r="AD1536">
        <v>15</v>
      </c>
      <c r="AE1536">
        <v>0</v>
      </c>
      <c r="AF1536">
        <v>1.5</v>
      </c>
      <c r="AG1536">
        <v>306</v>
      </c>
      <c r="AH1536" t="s">
        <v>27</v>
      </c>
    </row>
    <row r="1537" spans="1:34" x14ac:dyDescent="0.2">
      <c r="A1537">
        <v>2008</v>
      </c>
      <c r="B1537" t="s">
        <v>27</v>
      </c>
      <c r="C1537" t="s">
        <v>209</v>
      </c>
      <c r="D1537">
        <v>7</v>
      </c>
      <c r="E1537">
        <v>9</v>
      </c>
      <c r="W1537">
        <v>0</v>
      </c>
      <c r="X1537">
        <v>0.55640243902439024</v>
      </c>
      <c r="Y1537">
        <v>7</v>
      </c>
      <c r="Z1537">
        <v>0</v>
      </c>
      <c r="AA1537">
        <v>1.1904761904761905</v>
      </c>
      <c r="AB1537">
        <v>10</v>
      </c>
      <c r="AC1537">
        <v>0.48837209302325579</v>
      </c>
      <c r="AD1537">
        <v>12</v>
      </c>
      <c r="AE1537">
        <v>0</v>
      </c>
      <c r="AF1537">
        <v>1.5</v>
      </c>
      <c r="AG1537">
        <v>306</v>
      </c>
      <c r="AH1537" t="s">
        <v>27</v>
      </c>
    </row>
    <row r="1538" spans="1:34" x14ac:dyDescent="0.2">
      <c r="A1538">
        <v>2009</v>
      </c>
      <c r="B1538" t="s">
        <v>27</v>
      </c>
      <c r="C1538" t="s">
        <v>209</v>
      </c>
      <c r="D1538">
        <v>8</v>
      </c>
      <c r="E1538">
        <v>8</v>
      </c>
      <c r="W1538">
        <v>0</v>
      </c>
      <c r="X1538">
        <v>0.55505952380952384</v>
      </c>
      <c r="Y1538">
        <v>7</v>
      </c>
      <c r="Z1538">
        <v>0</v>
      </c>
      <c r="AA1538">
        <v>1.1904761904761905</v>
      </c>
      <c r="AB1538">
        <v>10</v>
      </c>
      <c r="AC1538">
        <v>0.47727272727272729</v>
      </c>
      <c r="AD1538">
        <v>12</v>
      </c>
      <c r="AE1538">
        <v>0</v>
      </c>
      <c r="AF1538">
        <v>1.5</v>
      </c>
      <c r="AG1538">
        <v>306</v>
      </c>
      <c r="AH1538" t="s">
        <v>27</v>
      </c>
    </row>
    <row r="1539" spans="1:34" x14ac:dyDescent="0.2">
      <c r="A1539">
        <v>2010</v>
      </c>
      <c r="B1539" t="s">
        <v>27</v>
      </c>
      <c r="C1539" t="s">
        <v>209</v>
      </c>
      <c r="D1539">
        <v>6</v>
      </c>
      <c r="E1539">
        <v>10</v>
      </c>
      <c r="W1539">
        <v>0</v>
      </c>
      <c r="X1539">
        <v>0.55087209302325579</v>
      </c>
      <c r="Y1539">
        <v>7</v>
      </c>
      <c r="Z1539">
        <v>0</v>
      </c>
      <c r="AA1539">
        <v>1.1904761904761905</v>
      </c>
      <c r="AB1539">
        <v>10</v>
      </c>
      <c r="AC1539">
        <v>0.46666666666666667</v>
      </c>
      <c r="AD1539">
        <v>12</v>
      </c>
      <c r="AE1539">
        <v>0</v>
      </c>
      <c r="AF1539">
        <v>1.5</v>
      </c>
      <c r="AG1539">
        <v>306</v>
      </c>
      <c r="AH1539" t="s">
        <v>27</v>
      </c>
    </row>
    <row r="1540" spans="1:34" x14ac:dyDescent="0.2">
      <c r="A1540">
        <v>2011</v>
      </c>
      <c r="B1540" t="s">
        <v>27</v>
      </c>
      <c r="C1540" t="s">
        <v>209</v>
      </c>
      <c r="D1540">
        <v>13</v>
      </c>
      <c r="E1540">
        <v>3</v>
      </c>
      <c r="G1540">
        <v>1</v>
      </c>
      <c r="H1540">
        <v>1</v>
      </c>
      <c r="I1540">
        <v>1</v>
      </c>
      <c r="J1540">
        <v>1</v>
      </c>
      <c r="K1540">
        <v>1</v>
      </c>
      <c r="L1540">
        <v>1</v>
      </c>
      <c r="O1540">
        <v>3</v>
      </c>
      <c r="U1540">
        <v>1</v>
      </c>
      <c r="W1540">
        <v>8</v>
      </c>
      <c r="X1540">
        <v>0.55681818181818177</v>
      </c>
      <c r="Y1540">
        <v>6</v>
      </c>
      <c r="Z1540">
        <v>0</v>
      </c>
      <c r="AA1540">
        <v>1.1818181818181819</v>
      </c>
      <c r="AB1540">
        <v>10</v>
      </c>
      <c r="AC1540">
        <v>0.47826086956521741</v>
      </c>
      <c r="AD1540">
        <v>12</v>
      </c>
      <c r="AE1540">
        <v>0</v>
      </c>
      <c r="AF1540">
        <v>1.5</v>
      </c>
      <c r="AG1540">
        <v>314</v>
      </c>
      <c r="AH1540" t="s">
        <v>27</v>
      </c>
    </row>
    <row r="1541" spans="1:34" x14ac:dyDescent="0.2">
      <c r="A1541">
        <v>2012</v>
      </c>
      <c r="B1541" t="s">
        <v>27</v>
      </c>
      <c r="C1541" t="s">
        <v>209</v>
      </c>
      <c r="D1541">
        <v>11</v>
      </c>
      <c r="E1541">
        <v>4</v>
      </c>
      <c r="F1541">
        <v>1</v>
      </c>
      <c r="G1541">
        <v>1</v>
      </c>
      <c r="H1541">
        <v>1</v>
      </c>
      <c r="I1541">
        <v>2</v>
      </c>
      <c r="J1541">
        <v>1</v>
      </c>
      <c r="K1541">
        <v>1</v>
      </c>
      <c r="L1541">
        <v>1</v>
      </c>
      <c r="M1541">
        <v>1</v>
      </c>
      <c r="O1541">
        <v>4</v>
      </c>
      <c r="W1541">
        <v>17</v>
      </c>
      <c r="X1541">
        <v>0.56041666666666667</v>
      </c>
      <c r="Y1541">
        <v>5</v>
      </c>
      <c r="Z1541">
        <v>0</v>
      </c>
      <c r="AA1541">
        <v>1.2173913043478262</v>
      </c>
      <c r="AB1541">
        <v>10</v>
      </c>
      <c r="AC1541">
        <v>0.48936170212765956</v>
      </c>
      <c r="AD1541">
        <v>12</v>
      </c>
      <c r="AE1541">
        <v>0</v>
      </c>
      <c r="AF1541">
        <v>1.5238095238095237</v>
      </c>
      <c r="AG1541">
        <v>331</v>
      </c>
      <c r="AH1541" t="s">
        <v>27</v>
      </c>
    </row>
    <row r="1542" spans="1:34" x14ac:dyDescent="0.2">
      <c r="A1542">
        <v>2013</v>
      </c>
      <c r="B1542" t="s">
        <v>27</v>
      </c>
      <c r="C1542" t="s">
        <v>209</v>
      </c>
      <c r="D1542">
        <v>12</v>
      </c>
      <c r="E1542">
        <v>4</v>
      </c>
      <c r="G1542">
        <v>1</v>
      </c>
      <c r="I1542">
        <v>2</v>
      </c>
      <c r="J1542">
        <v>1</v>
      </c>
      <c r="K1542">
        <v>1</v>
      </c>
      <c r="L1542">
        <v>1</v>
      </c>
      <c r="O1542">
        <v>3</v>
      </c>
      <c r="W1542">
        <v>7</v>
      </c>
      <c r="X1542">
        <v>0.56453804347826086</v>
      </c>
      <c r="Y1542">
        <v>4</v>
      </c>
      <c r="Z1542">
        <v>0</v>
      </c>
      <c r="AA1542">
        <v>1.25</v>
      </c>
      <c r="AB1542">
        <v>12</v>
      </c>
      <c r="AC1542">
        <v>0.5</v>
      </c>
      <c r="AD1542">
        <v>15</v>
      </c>
      <c r="AE1542">
        <v>0</v>
      </c>
      <c r="AF1542">
        <v>1.558139534883721</v>
      </c>
      <c r="AG1542">
        <v>338</v>
      </c>
      <c r="AH1542" t="s">
        <v>27</v>
      </c>
    </row>
    <row r="1543" spans="1:34" x14ac:dyDescent="0.2">
      <c r="A1543">
        <v>2014</v>
      </c>
      <c r="B1543" t="s">
        <v>27</v>
      </c>
      <c r="C1543" t="s">
        <v>209</v>
      </c>
      <c r="D1543">
        <v>8</v>
      </c>
      <c r="E1543">
        <v>8</v>
      </c>
      <c r="W1543">
        <v>0</v>
      </c>
      <c r="X1543">
        <v>0.56316489361702127</v>
      </c>
      <c r="Y1543">
        <v>5</v>
      </c>
      <c r="Z1543">
        <v>0</v>
      </c>
      <c r="AA1543">
        <v>1.25</v>
      </c>
      <c r="AB1543">
        <v>12</v>
      </c>
      <c r="AC1543">
        <v>0.48979591836734693</v>
      </c>
      <c r="AD1543">
        <v>12</v>
      </c>
      <c r="AE1543">
        <v>0</v>
      </c>
      <c r="AF1543">
        <v>1.558139534883721</v>
      </c>
      <c r="AG1543">
        <v>338</v>
      </c>
      <c r="AH1543" t="s">
        <v>27</v>
      </c>
    </row>
    <row r="1544" spans="1:34" x14ac:dyDescent="0.2">
      <c r="A1544">
        <v>2015</v>
      </c>
      <c r="B1544" t="s">
        <v>27</v>
      </c>
      <c r="C1544" t="s">
        <v>209</v>
      </c>
      <c r="D1544">
        <v>5</v>
      </c>
      <c r="E1544">
        <v>11</v>
      </c>
      <c r="W1544">
        <v>0</v>
      </c>
      <c r="X1544">
        <v>0.55794270833333337</v>
      </c>
      <c r="Y1544">
        <v>5</v>
      </c>
      <c r="Z1544">
        <v>0</v>
      </c>
      <c r="AA1544">
        <v>1.25</v>
      </c>
      <c r="AB1544">
        <v>12</v>
      </c>
      <c r="AC1544">
        <v>0.48</v>
      </c>
      <c r="AD1544">
        <v>12</v>
      </c>
      <c r="AE1544">
        <v>0</v>
      </c>
      <c r="AF1544">
        <v>1.558139534883721</v>
      </c>
      <c r="AG1544">
        <v>338</v>
      </c>
      <c r="AH1544" t="s">
        <v>27</v>
      </c>
    </row>
    <row r="1545" spans="1:34" x14ac:dyDescent="0.2">
      <c r="A1545">
        <v>2016</v>
      </c>
      <c r="B1545" t="s">
        <v>27</v>
      </c>
      <c r="C1545" t="s">
        <v>209</v>
      </c>
      <c r="D1545">
        <v>2</v>
      </c>
      <c r="E1545">
        <v>14</v>
      </c>
      <c r="W1545">
        <v>0</v>
      </c>
      <c r="X1545">
        <v>0.5491071428571429</v>
      </c>
      <c r="Y1545">
        <v>7</v>
      </c>
      <c r="Z1545">
        <v>0</v>
      </c>
      <c r="AA1545">
        <v>1.25</v>
      </c>
      <c r="AB1545">
        <v>12</v>
      </c>
      <c r="AC1545">
        <v>0.47058823529411764</v>
      </c>
      <c r="AD1545">
        <v>12</v>
      </c>
      <c r="AE1545">
        <v>0</v>
      </c>
      <c r="AF1545">
        <v>1.558139534883721</v>
      </c>
      <c r="AG1545">
        <v>338</v>
      </c>
      <c r="AH1545" t="s">
        <v>27</v>
      </c>
    </row>
    <row r="1546" spans="1:34" x14ac:dyDescent="0.2">
      <c r="A1546">
        <v>2017</v>
      </c>
      <c r="B1546" t="s">
        <v>27</v>
      </c>
      <c r="C1546" t="s">
        <v>209</v>
      </c>
      <c r="D1546">
        <v>6</v>
      </c>
      <c r="E1546">
        <v>10</v>
      </c>
      <c r="W1546">
        <v>0</v>
      </c>
      <c r="X1546">
        <v>0.54562500000000003</v>
      </c>
      <c r="Y1546">
        <v>7</v>
      </c>
      <c r="Z1546">
        <v>0</v>
      </c>
      <c r="AA1546">
        <v>1.25</v>
      </c>
      <c r="AB1546">
        <v>12</v>
      </c>
      <c r="AC1546">
        <v>0.46153846153846156</v>
      </c>
      <c r="AD1546">
        <v>12</v>
      </c>
      <c r="AE1546">
        <v>0</v>
      </c>
      <c r="AF1546">
        <v>1.558139534883721</v>
      </c>
      <c r="AG1546">
        <v>338</v>
      </c>
      <c r="AH1546" t="s">
        <v>27</v>
      </c>
    </row>
    <row r="1547" spans="1:34" x14ac:dyDescent="0.2">
      <c r="A1547">
        <v>2018</v>
      </c>
      <c r="B1547" t="s">
        <v>27</v>
      </c>
      <c r="C1547" t="s">
        <v>209</v>
      </c>
      <c r="D1547">
        <v>4</v>
      </c>
      <c r="E1547">
        <v>12</v>
      </c>
      <c r="W1547">
        <v>0</v>
      </c>
      <c r="X1547">
        <v>0.53982843137254899</v>
      </c>
      <c r="Y1547">
        <v>8</v>
      </c>
      <c r="Z1547">
        <v>0</v>
      </c>
      <c r="AA1547">
        <v>1.25</v>
      </c>
      <c r="AB1547">
        <v>12</v>
      </c>
      <c r="AC1547">
        <v>0.45283018867924529</v>
      </c>
      <c r="AD1547">
        <v>12</v>
      </c>
      <c r="AE1547">
        <v>0</v>
      </c>
      <c r="AF1547">
        <v>1.558139534883721</v>
      </c>
      <c r="AG1547">
        <v>338</v>
      </c>
      <c r="AH1547" t="s">
        <v>27</v>
      </c>
    </row>
    <row r="1548" spans="1:34" x14ac:dyDescent="0.2">
      <c r="A1548">
        <v>2019</v>
      </c>
      <c r="B1548" t="s">
        <v>27</v>
      </c>
      <c r="C1548" t="s">
        <v>209</v>
      </c>
      <c r="D1548">
        <v>13</v>
      </c>
      <c r="E1548">
        <v>3</v>
      </c>
      <c r="G1548">
        <v>1</v>
      </c>
      <c r="H1548">
        <v>1</v>
      </c>
      <c r="I1548">
        <v>2</v>
      </c>
      <c r="J1548">
        <v>1</v>
      </c>
      <c r="K1548">
        <v>1</v>
      </c>
      <c r="L1548">
        <v>1</v>
      </c>
      <c r="M1548">
        <v>1</v>
      </c>
      <c r="O1548">
        <v>4</v>
      </c>
      <c r="T1548">
        <v>1</v>
      </c>
      <c r="W1548">
        <v>17</v>
      </c>
      <c r="X1548">
        <v>0.54507211538461542</v>
      </c>
      <c r="Y1548">
        <v>8</v>
      </c>
      <c r="Z1548">
        <v>0</v>
      </c>
      <c r="AA1548">
        <v>1.28</v>
      </c>
      <c r="AB1548">
        <v>12</v>
      </c>
      <c r="AC1548">
        <v>0.46296296296296297</v>
      </c>
      <c r="AD1548">
        <v>12</v>
      </c>
      <c r="AE1548">
        <v>0</v>
      </c>
      <c r="AF1548">
        <v>1.5777777777777777</v>
      </c>
      <c r="AG1548">
        <v>355</v>
      </c>
      <c r="AH1548" t="s">
        <v>27</v>
      </c>
    </row>
    <row r="1549" spans="1:34" x14ac:dyDescent="0.2">
      <c r="A1549">
        <v>2020</v>
      </c>
      <c r="B1549" t="s">
        <v>27</v>
      </c>
      <c r="C1549" t="s">
        <v>209</v>
      </c>
      <c r="D1549">
        <v>6</v>
      </c>
      <c r="E1549">
        <v>10</v>
      </c>
      <c r="W1549">
        <v>0</v>
      </c>
      <c r="X1549">
        <v>0.54186320754716977</v>
      </c>
      <c r="Y1549">
        <v>9</v>
      </c>
      <c r="Z1549">
        <v>0</v>
      </c>
      <c r="AA1549">
        <v>1.28</v>
      </c>
      <c r="AB1549">
        <v>12</v>
      </c>
      <c r="AC1549">
        <v>0.45454545454545453</v>
      </c>
      <c r="AD1549">
        <v>12</v>
      </c>
      <c r="AE1549">
        <v>0</v>
      </c>
      <c r="AF1549">
        <v>1.5777777777777777</v>
      </c>
      <c r="AG1549">
        <v>355</v>
      </c>
      <c r="AH1549" t="s">
        <v>27</v>
      </c>
    </row>
    <row r="1550" spans="1:34" x14ac:dyDescent="0.2">
      <c r="A1550">
        <v>2021</v>
      </c>
      <c r="B1550" t="s">
        <v>27</v>
      </c>
      <c r="C1550" t="s">
        <v>209</v>
      </c>
      <c r="D1550">
        <v>10</v>
      </c>
      <c r="E1550">
        <v>7</v>
      </c>
      <c r="G1550">
        <v>1</v>
      </c>
      <c r="I1550">
        <v>2</v>
      </c>
      <c r="J1550">
        <v>1</v>
      </c>
      <c r="K1550">
        <v>1</v>
      </c>
      <c r="L1550">
        <v>1</v>
      </c>
      <c r="O1550">
        <v>3</v>
      </c>
      <c r="W1550">
        <v>7</v>
      </c>
      <c r="X1550">
        <v>0.54277456647398847</v>
      </c>
      <c r="Y1550">
        <v>9</v>
      </c>
      <c r="Z1550">
        <v>0</v>
      </c>
      <c r="AA1550">
        <v>1.3076923076923077</v>
      </c>
      <c r="AB1550">
        <v>12</v>
      </c>
      <c r="AC1550">
        <v>0.4642857142857143</v>
      </c>
      <c r="AD1550">
        <v>12</v>
      </c>
      <c r="AE1550">
        <v>0</v>
      </c>
      <c r="AF1550">
        <v>1.6086956521739131</v>
      </c>
      <c r="AG1550">
        <v>362</v>
      </c>
      <c r="AH1550" t="s">
        <v>27</v>
      </c>
    </row>
    <row r="1551" spans="1:34" x14ac:dyDescent="0.2">
      <c r="A1551">
        <v>2022</v>
      </c>
      <c r="B1551" t="s">
        <v>27</v>
      </c>
      <c r="C1551" t="s">
        <v>209</v>
      </c>
      <c r="D1551">
        <v>13</v>
      </c>
      <c r="E1551">
        <v>4</v>
      </c>
      <c r="G1551">
        <v>1</v>
      </c>
      <c r="H1551">
        <v>1</v>
      </c>
      <c r="I1551">
        <v>2</v>
      </c>
      <c r="J1551">
        <v>1</v>
      </c>
      <c r="K1551">
        <v>1</v>
      </c>
      <c r="L1551">
        <v>1</v>
      </c>
      <c r="O1551">
        <v>3</v>
      </c>
      <c r="R1551">
        <v>1</v>
      </c>
      <c r="W1551">
        <v>9</v>
      </c>
      <c r="X1551">
        <v>0.5470521541950113</v>
      </c>
      <c r="Y1551">
        <v>8</v>
      </c>
      <c r="Z1551">
        <v>0</v>
      </c>
      <c r="AA1551">
        <v>1.3333333333333333</v>
      </c>
      <c r="AB1551">
        <v>12</v>
      </c>
      <c r="AC1551">
        <v>0.47368421052631576</v>
      </c>
      <c r="AD1551">
        <v>12</v>
      </c>
      <c r="AE1551">
        <v>0</v>
      </c>
      <c r="AF1551">
        <v>0.77419354838709675</v>
      </c>
      <c r="AG1551">
        <v>371</v>
      </c>
      <c r="AH1551" t="s">
        <v>27</v>
      </c>
    </row>
    <row r="1552" spans="1:34" x14ac:dyDescent="0.2">
      <c r="A1552">
        <v>2023</v>
      </c>
      <c r="B1552" t="s">
        <v>27</v>
      </c>
      <c r="C1552" t="s">
        <v>209</v>
      </c>
      <c r="D1552">
        <v>12</v>
      </c>
      <c r="E1552">
        <v>5</v>
      </c>
      <c r="G1552">
        <v>1</v>
      </c>
      <c r="H1552">
        <v>1</v>
      </c>
      <c r="I1552">
        <v>2</v>
      </c>
      <c r="J1552">
        <v>1</v>
      </c>
      <c r="K1552">
        <v>1</v>
      </c>
      <c r="L1552">
        <v>1</v>
      </c>
      <c r="M1552">
        <v>1</v>
      </c>
      <c r="O1552">
        <v>4</v>
      </c>
      <c r="W1552">
        <v>17</v>
      </c>
      <c r="X1552">
        <v>0.55005561735261399</v>
      </c>
      <c r="Y1552">
        <v>8</v>
      </c>
      <c r="Z1552">
        <v>0</v>
      </c>
      <c r="AA1552">
        <v>1.3571428571428572</v>
      </c>
      <c r="AB1552">
        <v>12</v>
      </c>
      <c r="AC1552">
        <v>0.48275862068965519</v>
      </c>
      <c r="AD1552">
        <v>12</v>
      </c>
      <c r="AE1552">
        <v>0</v>
      </c>
      <c r="AF1552">
        <v>0.78350515463917525</v>
      </c>
      <c r="AG1552">
        <v>388</v>
      </c>
      <c r="AH1552" t="s">
        <v>27</v>
      </c>
    </row>
    <row r="1553" spans="1:34" x14ac:dyDescent="0.2">
      <c r="A1553">
        <v>2024</v>
      </c>
      <c r="B1553" t="s">
        <v>27</v>
      </c>
      <c r="C1553" t="s">
        <v>209</v>
      </c>
      <c r="D1553">
        <v>6</v>
      </c>
      <c r="E1553">
        <v>11</v>
      </c>
      <c r="W1553">
        <v>0</v>
      </c>
      <c r="X1553">
        <v>0.54639737991266379</v>
      </c>
      <c r="Y1553">
        <v>9</v>
      </c>
      <c r="Z1553">
        <v>0</v>
      </c>
      <c r="AA1553">
        <v>1.3571428571428572</v>
      </c>
      <c r="AB1553">
        <v>12</v>
      </c>
      <c r="AC1553">
        <v>0.47457627118644069</v>
      </c>
      <c r="AD1553">
        <v>12</v>
      </c>
      <c r="AE1553">
        <v>0</v>
      </c>
      <c r="AF1553">
        <v>0.22440944881889763</v>
      </c>
      <c r="AG1553">
        <v>388</v>
      </c>
      <c r="AH1553" t="s">
        <v>27</v>
      </c>
    </row>
    <row r="1554" spans="1:34" x14ac:dyDescent="0.2">
      <c r="A1554">
        <v>2025</v>
      </c>
      <c r="B1554" t="s">
        <v>27</v>
      </c>
      <c r="C1554" t="s">
        <v>209</v>
      </c>
      <c r="D1554">
        <v>12</v>
      </c>
      <c r="E1554">
        <v>5</v>
      </c>
      <c r="G1554">
        <v>1</v>
      </c>
      <c r="I1554">
        <v>1</v>
      </c>
      <c r="J1554">
        <v>1</v>
      </c>
      <c r="K1554">
        <v>1</v>
      </c>
      <c r="O1554">
        <v>2</v>
      </c>
      <c r="V1554">
        <v>1</v>
      </c>
      <c r="W1554">
        <v>3</v>
      </c>
      <c r="X1554">
        <v>0.54930332261521975</v>
      </c>
      <c r="Y1554">
        <v>10</v>
      </c>
      <c r="Z1554">
        <v>0</v>
      </c>
      <c r="AA1554">
        <v>1.3448275862068966</v>
      </c>
      <c r="AB1554">
        <v>12</v>
      </c>
      <c r="AC1554">
        <v>0.48333333333333334</v>
      </c>
      <c r="AD1554">
        <v>12</v>
      </c>
      <c r="AE1554">
        <v>0</v>
      </c>
      <c r="AF1554">
        <v>0.22718446601941747</v>
      </c>
      <c r="AG1554">
        <v>391</v>
      </c>
      <c r="AH1554" t="s">
        <v>27</v>
      </c>
    </row>
    <row r="1555" spans="1:34" x14ac:dyDescent="0.2">
      <c r="A1555">
        <v>1976</v>
      </c>
      <c r="B1555" t="s">
        <v>28</v>
      </c>
      <c r="C1555" t="s">
        <v>209</v>
      </c>
      <c r="D1555">
        <v>2</v>
      </c>
      <c r="E1555">
        <v>12</v>
      </c>
      <c r="W1555">
        <v>0</v>
      </c>
      <c r="X1555">
        <v>0.14285714285714285</v>
      </c>
      <c r="Y1555">
        <v>27</v>
      </c>
      <c r="Z1555">
        <v>0</v>
      </c>
      <c r="AA1555">
        <v>0</v>
      </c>
      <c r="AB1555">
        <v>0</v>
      </c>
      <c r="AC1555">
        <v>0</v>
      </c>
      <c r="AD1555">
        <v>0</v>
      </c>
      <c r="AE1555">
        <v>14.007096774193547</v>
      </c>
      <c r="AF1555">
        <v>0</v>
      </c>
      <c r="AG1555">
        <v>14.007096774193547</v>
      </c>
      <c r="AH1555" t="s">
        <v>28</v>
      </c>
    </row>
    <row r="1556" spans="1:34" x14ac:dyDescent="0.2">
      <c r="A1556">
        <v>1977</v>
      </c>
      <c r="B1556" t="s">
        <v>28</v>
      </c>
      <c r="C1556" t="s">
        <v>209</v>
      </c>
      <c r="D1556">
        <v>5</v>
      </c>
      <c r="E1556">
        <v>9</v>
      </c>
      <c r="W1556">
        <v>0</v>
      </c>
      <c r="X1556">
        <v>0.25</v>
      </c>
      <c r="Y1556">
        <v>27</v>
      </c>
      <c r="Z1556">
        <v>0</v>
      </c>
      <c r="AA1556">
        <v>0</v>
      </c>
      <c r="AB1556">
        <v>0</v>
      </c>
      <c r="AC1556">
        <v>0</v>
      </c>
      <c r="AD1556">
        <v>0</v>
      </c>
      <c r="AE1556">
        <v>0</v>
      </c>
      <c r="AF1556">
        <v>0</v>
      </c>
      <c r="AG1556">
        <v>14.007096774193547</v>
      </c>
      <c r="AH1556" t="s">
        <v>28</v>
      </c>
    </row>
    <row r="1557" spans="1:34" x14ac:dyDescent="0.2">
      <c r="A1557">
        <v>1978</v>
      </c>
      <c r="B1557" t="s">
        <v>28</v>
      </c>
      <c r="C1557" t="s">
        <v>209</v>
      </c>
      <c r="D1557">
        <v>9</v>
      </c>
      <c r="E1557">
        <v>7</v>
      </c>
      <c r="U1557">
        <v>1</v>
      </c>
      <c r="W1557">
        <v>0</v>
      </c>
      <c r="X1557">
        <v>0.36363636363636365</v>
      </c>
      <c r="Y1557">
        <v>24</v>
      </c>
      <c r="Z1557">
        <v>0</v>
      </c>
      <c r="AA1557">
        <v>0</v>
      </c>
      <c r="AB1557">
        <v>0</v>
      </c>
      <c r="AC1557">
        <v>0</v>
      </c>
      <c r="AD1557">
        <v>0</v>
      </c>
      <c r="AE1557">
        <v>0</v>
      </c>
      <c r="AF1557">
        <v>0</v>
      </c>
      <c r="AG1557">
        <v>14.007096774193547</v>
      </c>
      <c r="AH1557" t="s">
        <v>28</v>
      </c>
    </row>
    <row r="1558" spans="1:34" x14ac:dyDescent="0.2">
      <c r="A1558">
        <v>1979</v>
      </c>
      <c r="B1558" t="s">
        <v>28</v>
      </c>
      <c r="C1558" t="s">
        <v>209</v>
      </c>
      <c r="D1558">
        <v>9</v>
      </c>
      <c r="E1558">
        <v>7</v>
      </c>
      <c r="W1558">
        <v>0</v>
      </c>
      <c r="X1558">
        <v>0.41666666666666669</v>
      </c>
      <c r="Y1558">
        <v>21</v>
      </c>
      <c r="Z1558">
        <v>0</v>
      </c>
      <c r="AA1558">
        <v>0</v>
      </c>
      <c r="AB1558">
        <v>0</v>
      </c>
      <c r="AC1558">
        <v>0</v>
      </c>
      <c r="AD1558">
        <v>0</v>
      </c>
      <c r="AE1558">
        <v>0</v>
      </c>
      <c r="AF1558">
        <v>0</v>
      </c>
      <c r="AG1558">
        <v>14.007096774193547</v>
      </c>
      <c r="AH1558" t="s">
        <v>28</v>
      </c>
    </row>
    <row r="1559" spans="1:34" x14ac:dyDescent="0.2">
      <c r="A1559">
        <v>1980</v>
      </c>
      <c r="B1559" t="s">
        <v>28</v>
      </c>
      <c r="C1559" t="s">
        <v>209</v>
      </c>
      <c r="D1559">
        <v>4</v>
      </c>
      <c r="E1559">
        <v>12</v>
      </c>
      <c r="W1559">
        <v>0</v>
      </c>
      <c r="X1559">
        <v>0.38157894736842107</v>
      </c>
      <c r="Y1559">
        <v>24</v>
      </c>
      <c r="Z1559">
        <v>0</v>
      </c>
      <c r="AA1559">
        <v>0</v>
      </c>
      <c r="AB1559">
        <v>0</v>
      </c>
      <c r="AC1559">
        <v>0</v>
      </c>
      <c r="AD1559">
        <v>0</v>
      </c>
      <c r="AE1559">
        <v>0</v>
      </c>
      <c r="AF1559">
        <v>0</v>
      </c>
      <c r="AG1559">
        <v>14.007096774193547</v>
      </c>
      <c r="AH1559" t="s">
        <v>28</v>
      </c>
    </row>
    <row r="1560" spans="1:34" x14ac:dyDescent="0.2">
      <c r="A1560">
        <v>1981</v>
      </c>
      <c r="B1560" t="s">
        <v>28</v>
      </c>
      <c r="C1560" t="s">
        <v>209</v>
      </c>
      <c r="D1560">
        <v>6</v>
      </c>
      <c r="E1560">
        <v>10</v>
      </c>
      <c r="W1560">
        <v>0</v>
      </c>
      <c r="X1560">
        <v>0.38043478260869568</v>
      </c>
      <c r="Y1560">
        <v>25</v>
      </c>
      <c r="Z1560">
        <v>0</v>
      </c>
      <c r="AA1560">
        <v>0</v>
      </c>
      <c r="AB1560">
        <v>0</v>
      </c>
      <c r="AC1560">
        <v>0</v>
      </c>
      <c r="AD1560">
        <v>0</v>
      </c>
      <c r="AE1560">
        <v>0</v>
      </c>
      <c r="AF1560">
        <v>0</v>
      </c>
      <c r="AG1560">
        <v>14.007096774193547</v>
      </c>
      <c r="AH1560" t="s">
        <v>28</v>
      </c>
    </row>
    <row r="1561" spans="1:34" x14ac:dyDescent="0.2">
      <c r="A1561">
        <v>1982</v>
      </c>
      <c r="B1561" t="s">
        <v>28</v>
      </c>
      <c r="C1561" t="s">
        <v>209</v>
      </c>
      <c r="D1561">
        <v>4</v>
      </c>
      <c r="E1561">
        <v>5</v>
      </c>
      <c r="W1561">
        <v>0</v>
      </c>
      <c r="X1561">
        <v>0.38613861386138615</v>
      </c>
      <c r="Y1561">
        <v>25</v>
      </c>
      <c r="Z1561">
        <v>0</v>
      </c>
      <c r="AA1561">
        <v>0</v>
      </c>
      <c r="AB1561">
        <v>0</v>
      </c>
      <c r="AC1561">
        <v>0</v>
      </c>
      <c r="AD1561">
        <v>0</v>
      </c>
      <c r="AE1561">
        <v>0</v>
      </c>
      <c r="AF1561">
        <v>0</v>
      </c>
      <c r="AG1561">
        <v>14.007096774193547</v>
      </c>
      <c r="AH1561" t="s">
        <v>28</v>
      </c>
    </row>
    <row r="1562" spans="1:34" x14ac:dyDescent="0.2">
      <c r="A1562">
        <v>1983</v>
      </c>
      <c r="B1562" t="s">
        <v>28</v>
      </c>
      <c r="C1562" t="s">
        <v>209</v>
      </c>
      <c r="D1562">
        <v>9</v>
      </c>
      <c r="E1562">
        <v>7</v>
      </c>
      <c r="G1562">
        <v>1</v>
      </c>
      <c r="I1562">
        <v>2</v>
      </c>
      <c r="J1562">
        <v>1</v>
      </c>
      <c r="K1562">
        <v>1</v>
      </c>
      <c r="L1562">
        <v>1</v>
      </c>
      <c r="O1562">
        <v>3</v>
      </c>
      <c r="W1562">
        <v>7</v>
      </c>
      <c r="X1562">
        <v>0.41025641025641024</v>
      </c>
      <c r="Y1562">
        <v>23</v>
      </c>
      <c r="Z1562">
        <v>0</v>
      </c>
      <c r="AA1562">
        <v>0.44444444444444442</v>
      </c>
      <c r="AB1562">
        <v>0</v>
      </c>
      <c r="AC1562">
        <v>0.125</v>
      </c>
      <c r="AD1562">
        <v>0</v>
      </c>
      <c r="AE1562">
        <v>0</v>
      </c>
      <c r="AF1562">
        <v>6.9444444444444448E-2</v>
      </c>
      <c r="AG1562">
        <v>21.007096774193549</v>
      </c>
      <c r="AH1562" t="s">
        <v>28</v>
      </c>
    </row>
    <row r="1563" spans="1:34" x14ac:dyDescent="0.2">
      <c r="A1563">
        <v>1984</v>
      </c>
      <c r="B1563" t="s">
        <v>28</v>
      </c>
      <c r="C1563" t="s">
        <v>209</v>
      </c>
      <c r="D1563">
        <v>12</v>
      </c>
      <c r="E1563">
        <v>4</v>
      </c>
      <c r="G1563">
        <v>1</v>
      </c>
      <c r="I1563">
        <v>1</v>
      </c>
      <c r="J1563">
        <v>1</v>
      </c>
      <c r="K1563">
        <v>1</v>
      </c>
      <c r="O1563">
        <v>2</v>
      </c>
      <c r="R1563">
        <v>1</v>
      </c>
      <c r="U1563">
        <v>1</v>
      </c>
      <c r="W1563">
        <v>4</v>
      </c>
      <c r="X1563">
        <v>0.45112781954887216</v>
      </c>
      <c r="Y1563">
        <v>19</v>
      </c>
      <c r="Z1563">
        <v>0</v>
      </c>
      <c r="AA1563">
        <v>0.63636363636363635</v>
      </c>
      <c r="AB1563">
        <v>4</v>
      </c>
      <c r="AC1563">
        <v>0.22222222222222221</v>
      </c>
      <c r="AD1563">
        <v>1</v>
      </c>
      <c r="AE1563">
        <v>0</v>
      </c>
      <c r="AF1563">
        <v>0.10256410256410256</v>
      </c>
      <c r="AG1563">
        <v>25.007096774193549</v>
      </c>
      <c r="AH1563" t="s">
        <v>28</v>
      </c>
    </row>
    <row r="1564" spans="1:34" x14ac:dyDescent="0.2">
      <c r="A1564">
        <v>1985</v>
      </c>
      <c r="B1564" t="s">
        <v>28</v>
      </c>
      <c r="C1564" t="s">
        <v>209</v>
      </c>
      <c r="D1564">
        <v>8</v>
      </c>
      <c r="E1564">
        <v>8</v>
      </c>
      <c r="W1564">
        <v>0</v>
      </c>
      <c r="X1564">
        <v>0.4563758389261745</v>
      </c>
      <c r="Y1564">
        <v>19</v>
      </c>
      <c r="Z1564">
        <v>0</v>
      </c>
      <c r="AA1564">
        <v>0.58333333333333337</v>
      </c>
      <c r="AB1564">
        <v>3</v>
      </c>
      <c r="AC1564">
        <v>0.2</v>
      </c>
      <c r="AD1564">
        <v>1</v>
      </c>
      <c r="AE1564">
        <v>0</v>
      </c>
      <c r="AF1564">
        <v>9.3023255813953487E-2</v>
      </c>
      <c r="AG1564">
        <v>25.007096774193549</v>
      </c>
      <c r="AH1564" t="s">
        <v>28</v>
      </c>
    </row>
    <row r="1565" spans="1:34" x14ac:dyDescent="0.2">
      <c r="A1565">
        <v>1986</v>
      </c>
      <c r="B1565" t="s">
        <v>28</v>
      </c>
      <c r="C1565" t="s">
        <v>209</v>
      </c>
      <c r="D1565">
        <v>10</v>
      </c>
      <c r="E1565">
        <v>6</v>
      </c>
      <c r="W1565">
        <v>0</v>
      </c>
      <c r="X1565">
        <v>0.47272727272727272</v>
      </c>
      <c r="Y1565">
        <v>17</v>
      </c>
      <c r="Z1565">
        <v>0</v>
      </c>
      <c r="AA1565">
        <v>0.53846153846153844</v>
      </c>
      <c r="AB1565">
        <v>3</v>
      </c>
      <c r="AC1565">
        <v>0.18181818181818182</v>
      </c>
      <c r="AD1565">
        <v>0</v>
      </c>
      <c r="AE1565">
        <v>0</v>
      </c>
      <c r="AF1565">
        <v>8.6956521739130432E-2</v>
      </c>
      <c r="AG1565">
        <v>25.007096774193549</v>
      </c>
      <c r="AH1565" t="s">
        <v>28</v>
      </c>
    </row>
    <row r="1566" spans="1:34" x14ac:dyDescent="0.2">
      <c r="A1566">
        <v>1987</v>
      </c>
      <c r="B1566" t="s">
        <v>28</v>
      </c>
      <c r="C1566" t="s">
        <v>209</v>
      </c>
      <c r="D1566">
        <v>9</v>
      </c>
      <c r="E1566">
        <v>6</v>
      </c>
      <c r="G1566">
        <v>1</v>
      </c>
      <c r="I1566">
        <v>0</v>
      </c>
      <c r="J1566">
        <v>1</v>
      </c>
      <c r="O1566">
        <v>1</v>
      </c>
      <c r="W1566">
        <v>1</v>
      </c>
      <c r="X1566">
        <v>0.48333333333333334</v>
      </c>
      <c r="Y1566">
        <v>14</v>
      </c>
      <c r="Z1566">
        <v>0</v>
      </c>
      <c r="AA1566">
        <v>0.6</v>
      </c>
      <c r="AB1566">
        <v>4</v>
      </c>
      <c r="AC1566">
        <v>0.25</v>
      </c>
      <c r="AD1566">
        <v>3</v>
      </c>
      <c r="AE1566">
        <v>0</v>
      </c>
      <c r="AF1566">
        <v>9.0909090909090912E-2</v>
      </c>
      <c r="AG1566">
        <v>26.007096774193549</v>
      </c>
      <c r="AH1566" t="s">
        <v>28</v>
      </c>
    </row>
    <row r="1567" spans="1:34" x14ac:dyDescent="0.2">
      <c r="A1567">
        <v>1988</v>
      </c>
      <c r="B1567" t="s">
        <v>28</v>
      </c>
      <c r="C1567" t="s">
        <v>209</v>
      </c>
      <c r="D1567">
        <v>9</v>
      </c>
      <c r="E1567">
        <v>7</v>
      </c>
      <c r="G1567">
        <v>1</v>
      </c>
      <c r="H1567">
        <v>1</v>
      </c>
      <c r="I1567">
        <v>0</v>
      </c>
      <c r="J1567">
        <v>1</v>
      </c>
      <c r="K1567">
        <v>1</v>
      </c>
      <c r="O1567">
        <v>2</v>
      </c>
      <c r="W1567">
        <v>4</v>
      </c>
      <c r="X1567">
        <v>0.48979591836734693</v>
      </c>
      <c r="Y1567">
        <v>13</v>
      </c>
      <c r="Z1567">
        <v>0</v>
      </c>
      <c r="AA1567">
        <v>0.66666666666666663</v>
      </c>
      <c r="AB1567">
        <v>4</v>
      </c>
      <c r="AC1567">
        <v>0.30769230769230771</v>
      </c>
      <c r="AD1567">
        <v>3</v>
      </c>
      <c r="AE1567">
        <v>0</v>
      </c>
      <c r="AF1567">
        <v>0.10185185185185185</v>
      </c>
      <c r="AG1567">
        <v>30.007096774193549</v>
      </c>
      <c r="AH1567" t="s">
        <v>28</v>
      </c>
    </row>
    <row r="1568" spans="1:34" x14ac:dyDescent="0.2">
      <c r="A1568">
        <v>1989</v>
      </c>
      <c r="B1568" t="s">
        <v>28</v>
      </c>
      <c r="C1568" t="s">
        <v>209</v>
      </c>
      <c r="D1568">
        <v>7</v>
      </c>
      <c r="E1568">
        <v>9</v>
      </c>
      <c r="W1568">
        <v>0</v>
      </c>
      <c r="X1568">
        <v>0.48584905660377359</v>
      </c>
      <c r="Y1568">
        <v>14</v>
      </c>
      <c r="Z1568">
        <v>0</v>
      </c>
      <c r="AA1568">
        <v>0.63157894736842102</v>
      </c>
      <c r="AB1568">
        <v>4</v>
      </c>
      <c r="AC1568">
        <v>0.2857142857142857</v>
      </c>
      <c r="AD1568">
        <v>3</v>
      </c>
      <c r="AE1568">
        <v>0</v>
      </c>
      <c r="AF1568">
        <v>9.4017094017094016E-2</v>
      </c>
      <c r="AG1568">
        <v>30.007096774193549</v>
      </c>
      <c r="AH1568" t="s">
        <v>28</v>
      </c>
    </row>
    <row r="1569" spans="1:34" x14ac:dyDescent="0.2">
      <c r="A1569">
        <v>1990</v>
      </c>
      <c r="B1569" t="s">
        <v>28</v>
      </c>
      <c r="C1569" t="s">
        <v>209</v>
      </c>
      <c r="D1569">
        <v>9</v>
      </c>
      <c r="E1569">
        <v>7</v>
      </c>
      <c r="W1569">
        <v>0</v>
      </c>
      <c r="X1569">
        <v>0.49122807017543857</v>
      </c>
      <c r="Y1569">
        <v>14</v>
      </c>
      <c r="Z1569">
        <v>0</v>
      </c>
      <c r="AA1569">
        <v>0.6</v>
      </c>
      <c r="AB1569">
        <v>4</v>
      </c>
      <c r="AC1569">
        <v>0.26666666666666666</v>
      </c>
      <c r="AD1569">
        <v>3</v>
      </c>
      <c r="AE1569">
        <v>0</v>
      </c>
      <c r="AF1569">
        <v>8.8709677419354843E-2</v>
      </c>
      <c r="AG1569">
        <v>30.007096774193549</v>
      </c>
      <c r="AH1569" t="s">
        <v>28</v>
      </c>
    </row>
    <row r="1570" spans="1:34" x14ac:dyDescent="0.2">
      <c r="A1570">
        <v>1991</v>
      </c>
      <c r="B1570" t="s">
        <v>28</v>
      </c>
      <c r="C1570" t="s">
        <v>209</v>
      </c>
      <c r="D1570">
        <v>7</v>
      </c>
      <c r="E1570">
        <v>9</v>
      </c>
      <c r="W1570">
        <v>0</v>
      </c>
      <c r="X1570">
        <v>0.48770491803278687</v>
      </c>
      <c r="Y1570">
        <v>14</v>
      </c>
      <c r="Z1570">
        <v>0</v>
      </c>
      <c r="AA1570">
        <v>0.5714285714285714</v>
      </c>
      <c r="AB1570">
        <v>3</v>
      </c>
      <c r="AC1570">
        <v>0.25</v>
      </c>
      <c r="AD1570">
        <v>3</v>
      </c>
      <c r="AE1570">
        <v>0</v>
      </c>
      <c r="AF1570">
        <v>8.2706766917293228E-2</v>
      </c>
      <c r="AG1570">
        <v>30.007096774193549</v>
      </c>
      <c r="AH1570" t="s">
        <v>28</v>
      </c>
    </row>
    <row r="1571" spans="1:34" x14ac:dyDescent="0.2">
      <c r="A1571">
        <v>1992</v>
      </c>
      <c r="B1571" t="s">
        <v>28</v>
      </c>
      <c r="C1571" t="s">
        <v>209</v>
      </c>
      <c r="D1571">
        <v>2</v>
      </c>
      <c r="E1571">
        <v>14</v>
      </c>
      <c r="R1571">
        <v>1</v>
      </c>
      <c r="W1571">
        <v>1</v>
      </c>
      <c r="X1571">
        <v>0.4653846153846154</v>
      </c>
      <c r="Y1571">
        <v>17</v>
      </c>
      <c r="Z1571">
        <v>0</v>
      </c>
      <c r="AA1571">
        <v>0.54545454545454541</v>
      </c>
      <c r="AB1571">
        <v>3</v>
      </c>
      <c r="AC1571">
        <v>0.23529411764705882</v>
      </c>
      <c r="AD1571">
        <v>1</v>
      </c>
      <c r="AE1571">
        <v>0</v>
      </c>
      <c r="AF1571">
        <v>7.4829931972789115E-2</v>
      </c>
      <c r="AG1571">
        <v>31.007096774193549</v>
      </c>
      <c r="AH1571" t="s">
        <v>28</v>
      </c>
    </row>
    <row r="1572" spans="1:34" x14ac:dyDescent="0.2">
      <c r="A1572">
        <v>1993</v>
      </c>
      <c r="B1572" t="s">
        <v>28</v>
      </c>
      <c r="C1572" t="s">
        <v>209</v>
      </c>
      <c r="D1572">
        <v>6</v>
      </c>
      <c r="E1572">
        <v>10</v>
      </c>
      <c r="W1572">
        <v>0</v>
      </c>
      <c r="X1572">
        <v>0.46014492753623187</v>
      </c>
      <c r="Y1572">
        <v>19</v>
      </c>
      <c r="Z1572">
        <v>0</v>
      </c>
      <c r="AA1572">
        <v>0.52173913043478259</v>
      </c>
      <c r="AB1572">
        <v>3</v>
      </c>
      <c r="AC1572">
        <v>0.22222222222222221</v>
      </c>
      <c r="AD1572">
        <v>1</v>
      </c>
      <c r="AE1572">
        <v>0</v>
      </c>
      <c r="AF1572">
        <v>7.0063694267515922E-2</v>
      </c>
      <c r="AG1572">
        <v>31.007096774193549</v>
      </c>
      <c r="AH1572" t="s">
        <v>28</v>
      </c>
    </row>
    <row r="1573" spans="1:34" x14ac:dyDescent="0.2">
      <c r="A1573">
        <v>1994</v>
      </c>
      <c r="B1573" t="s">
        <v>28</v>
      </c>
      <c r="C1573" t="s">
        <v>209</v>
      </c>
      <c r="D1573">
        <v>6</v>
      </c>
      <c r="E1573">
        <v>10</v>
      </c>
      <c r="W1573">
        <v>0</v>
      </c>
      <c r="X1573">
        <v>0.45547945205479451</v>
      </c>
      <c r="Y1573">
        <v>19</v>
      </c>
      <c r="Z1573">
        <v>0</v>
      </c>
      <c r="AA1573">
        <v>0.5</v>
      </c>
      <c r="AB1573">
        <v>3</v>
      </c>
      <c r="AC1573">
        <v>0.21052631578947367</v>
      </c>
      <c r="AD1573">
        <v>1</v>
      </c>
      <c r="AE1573">
        <v>0</v>
      </c>
      <c r="AF1573">
        <v>6.5868263473053898E-2</v>
      </c>
      <c r="AG1573">
        <v>31.007096774193549</v>
      </c>
      <c r="AH1573" t="s">
        <v>28</v>
      </c>
    </row>
    <row r="1574" spans="1:34" x14ac:dyDescent="0.2">
      <c r="A1574">
        <v>1995</v>
      </c>
      <c r="B1574" t="s">
        <v>28</v>
      </c>
      <c r="C1574" t="s">
        <v>209</v>
      </c>
      <c r="D1574">
        <v>8</v>
      </c>
      <c r="E1574">
        <v>8</v>
      </c>
      <c r="W1574">
        <v>0</v>
      </c>
      <c r="X1574">
        <v>0.45779220779220781</v>
      </c>
      <c r="Y1574">
        <v>21</v>
      </c>
      <c r="Z1574">
        <v>0</v>
      </c>
      <c r="AA1574">
        <v>0.48</v>
      </c>
      <c r="AB1574">
        <v>0</v>
      </c>
      <c r="AC1574">
        <v>0.2</v>
      </c>
      <c r="AD1574">
        <v>1</v>
      </c>
      <c r="AE1574">
        <v>0</v>
      </c>
      <c r="AF1574">
        <v>6.2857142857142861E-2</v>
      </c>
      <c r="AG1574">
        <v>31.007096774193549</v>
      </c>
      <c r="AH1574" t="s">
        <v>28</v>
      </c>
    </row>
    <row r="1575" spans="1:34" x14ac:dyDescent="0.2">
      <c r="A1575">
        <v>1996</v>
      </c>
      <c r="B1575" t="s">
        <v>28</v>
      </c>
      <c r="C1575" t="s">
        <v>209</v>
      </c>
      <c r="D1575">
        <v>7</v>
      </c>
      <c r="E1575">
        <v>9</v>
      </c>
      <c r="W1575">
        <v>0</v>
      </c>
      <c r="X1575">
        <v>0.4567901234567901</v>
      </c>
      <c r="Y1575">
        <v>20</v>
      </c>
      <c r="Z1575">
        <v>0</v>
      </c>
      <c r="AA1575">
        <v>0.46153846153846156</v>
      </c>
      <c r="AB1575">
        <v>0</v>
      </c>
      <c r="AC1575">
        <v>0.19047619047619047</v>
      </c>
      <c r="AD1575">
        <v>0</v>
      </c>
      <c r="AE1575">
        <v>0</v>
      </c>
      <c r="AF1575">
        <v>5.9782608695652176E-2</v>
      </c>
      <c r="AG1575">
        <v>31.007096774193549</v>
      </c>
      <c r="AH1575" t="s">
        <v>28</v>
      </c>
    </row>
    <row r="1576" spans="1:34" x14ac:dyDescent="0.2">
      <c r="A1576">
        <v>1997</v>
      </c>
      <c r="B1576" t="s">
        <v>28</v>
      </c>
      <c r="C1576" t="s">
        <v>209</v>
      </c>
      <c r="D1576">
        <v>8</v>
      </c>
      <c r="E1576">
        <v>8</v>
      </c>
      <c r="W1576">
        <v>0</v>
      </c>
      <c r="X1576">
        <v>0.45882352941176469</v>
      </c>
      <c r="Y1576">
        <v>22</v>
      </c>
      <c r="Z1576">
        <v>0</v>
      </c>
      <c r="AA1576">
        <v>0.44444444444444442</v>
      </c>
      <c r="AB1576">
        <v>0</v>
      </c>
      <c r="AC1576">
        <v>0.18181818181818182</v>
      </c>
      <c r="AD1576">
        <v>0</v>
      </c>
      <c r="AE1576">
        <v>0</v>
      </c>
      <c r="AF1576">
        <v>5.7291666666666664E-2</v>
      </c>
      <c r="AG1576">
        <v>31.007096774193549</v>
      </c>
      <c r="AH1576" t="s">
        <v>28</v>
      </c>
    </row>
    <row r="1577" spans="1:34" x14ac:dyDescent="0.2">
      <c r="A1577">
        <v>1998</v>
      </c>
      <c r="B1577" t="s">
        <v>28</v>
      </c>
      <c r="C1577" t="s">
        <v>209</v>
      </c>
      <c r="D1577">
        <v>8</v>
      </c>
      <c r="E1577">
        <v>8</v>
      </c>
      <c r="W1577">
        <v>0</v>
      </c>
      <c r="X1577">
        <v>0.4606741573033708</v>
      </c>
      <c r="Y1577">
        <v>20</v>
      </c>
      <c r="Z1577">
        <v>0</v>
      </c>
      <c r="AA1577">
        <v>0.42857142857142855</v>
      </c>
      <c r="AB1577">
        <v>0</v>
      </c>
      <c r="AC1577">
        <v>0.17391304347826086</v>
      </c>
      <c r="AD1577">
        <v>0</v>
      </c>
      <c r="AE1577">
        <v>0</v>
      </c>
      <c r="AF1577">
        <v>5.5E-2</v>
      </c>
      <c r="AG1577">
        <v>31.007096774193549</v>
      </c>
      <c r="AH1577" t="s">
        <v>28</v>
      </c>
    </row>
    <row r="1578" spans="1:34" x14ac:dyDescent="0.2">
      <c r="A1578">
        <v>1999</v>
      </c>
      <c r="B1578" t="s">
        <v>28</v>
      </c>
      <c r="C1578" t="s">
        <v>209</v>
      </c>
      <c r="D1578">
        <v>9</v>
      </c>
      <c r="E1578">
        <v>7</v>
      </c>
      <c r="G1578">
        <v>1</v>
      </c>
      <c r="H1578">
        <v>1</v>
      </c>
      <c r="I1578">
        <v>0</v>
      </c>
      <c r="J1578">
        <v>1</v>
      </c>
      <c r="O1578">
        <v>1</v>
      </c>
      <c r="W1578">
        <v>2</v>
      </c>
      <c r="X1578">
        <v>0.46505376344086019</v>
      </c>
      <c r="Y1578">
        <v>18</v>
      </c>
      <c r="Z1578">
        <v>0</v>
      </c>
      <c r="AA1578">
        <v>0.4838709677419355</v>
      </c>
      <c r="AB1578">
        <v>0</v>
      </c>
      <c r="AC1578">
        <v>0.20833333333333334</v>
      </c>
      <c r="AD1578">
        <v>1</v>
      </c>
      <c r="AE1578">
        <v>0</v>
      </c>
      <c r="AF1578">
        <v>5.7416267942583733E-2</v>
      </c>
      <c r="AG1578">
        <v>33.007096774193549</v>
      </c>
      <c r="AH1578" t="s">
        <v>28</v>
      </c>
    </row>
    <row r="1579" spans="1:34" x14ac:dyDescent="0.2">
      <c r="A1579">
        <v>2000</v>
      </c>
      <c r="B1579" t="s">
        <v>28</v>
      </c>
      <c r="C1579" t="s">
        <v>209</v>
      </c>
      <c r="D1579">
        <v>6</v>
      </c>
      <c r="E1579">
        <v>10</v>
      </c>
      <c r="W1579">
        <v>0</v>
      </c>
      <c r="X1579">
        <v>0.46134020618556704</v>
      </c>
      <c r="Y1579">
        <v>21</v>
      </c>
      <c r="Z1579">
        <v>0</v>
      </c>
      <c r="AA1579">
        <v>0.46875</v>
      </c>
      <c r="AB1579">
        <v>0</v>
      </c>
      <c r="AC1579">
        <v>0.2</v>
      </c>
      <c r="AD1579">
        <v>1</v>
      </c>
      <c r="AE1579">
        <v>0</v>
      </c>
      <c r="AF1579">
        <v>5.4794520547945202E-2</v>
      </c>
      <c r="AG1579">
        <v>33.007096774193549</v>
      </c>
      <c r="AH1579" t="s">
        <v>28</v>
      </c>
    </row>
    <row r="1580" spans="1:34" x14ac:dyDescent="0.2">
      <c r="A1580">
        <v>2001</v>
      </c>
      <c r="B1580" t="s">
        <v>28</v>
      </c>
      <c r="C1580" t="s">
        <v>209</v>
      </c>
      <c r="D1580">
        <v>9</v>
      </c>
      <c r="E1580">
        <v>7</v>
      </c>
      <c r="W1580">
        <v>0</v>
      </c>
      <c r="X1580">
        <v>0.46534653465346537</v>
      </c>
      <c r="Y1580">
        <v>20</v>
      </c>
      <c r="Z1580">
        <v>0</v>
      </c>
      <c r="AA1580">
        <v>0.45454545454545453</v>
      </c>
      <c r="AB1580">
        <v>0</v>
      </c>
      <c r="AC1580">
        <v>0.19230769230769232</v>
      </c>
      <c r="AD1580">
        <v>0</v>
      </c>
      <c r="AE1580">
        <v>0</v>
      </c>
      <c r="AF1580">
        <v>5.3097345132743362E-2</v>
      </c>
      <c r="AG1580">
        <v>33.007096774193549</v>
      </c>
      <c r="AH1580" t="s">
        <v>28</v>
      </c>
    </row>
    <row r="1581" spans="1:34" x14ac:dyDescent="0.2">
      <c r="A1581">
        <v>2002</v>
      </c>
      <c r="B1581" t="s">
        <v>28</v>
      </c>
      <c r="C1581" t="s">
        <v>209</v>
      </c>
      <c r="D1581">
        <v>7</v>
      </c>
      <c r="E1581">
        <v>9</v>
      </c>
      <c r="W1581">
        <v>0</v>
      </c>
      <c r="X1581">
        <v>0.4642857142857143</v>
      </c>
      <c r="Y1581">
        <v>21</v>
      </c>
      <c r="Z1581">
        <v>0</v>
      </c>
      <c r="AA1581">
        <v>0.44117647058823528</v>
      </c>
      <c r="AB1581">
        <v>0</v>
      </c>
      <c r="AC1581">
        <v>0.18518518518518517</v>
      </c>
      <c r="AD1581">
        <v>0</v>
      </c>
      <c r="AE1581">
        <v>0</v>
      </c>
      <c r="AF1581">
        <v>5.106382978723404E-2</v>
      </c>
      <c r="AG1581">
        <v>33.007096774193549</v>
      </c>
      <c r="AH1581" t="s">
        <v>28</v>
      </c>
    </row>
    <row r="1582" spans="1:34" x14ac:dyDescent="0.2">
      <c r="A1582">
        <v>2003</v>
      </c>
      <c r="B1582" t="s">
        <v>28</v>
      </c>
      <c r="C1582" t="s">
        <v>209</v>
      </c>
      <c r="D1582">
        <v>10</v>
      </c>
      <c r="E1582">
        <v>6</v>
      </c>
      <c r="G1582">
        <v>1</v>
      </c>
      <c r="I1582">
        <v>0</v>
      </c>
      <c r="J1582">
        <v>1</v>
      </c>
      <c r="O1582">
        <v>1</v>
      </c>
      <c r="W1582">
        <v>1</v>
      </c>
      <c r="X1582">
        <v>0.47018348623853212</v>
      </c>
      <c r="Y1582">
        <v>20</v>
      </c>
      <c r="Z1582">
        <v>0</v>
      </c>
      <c r="AA1582">
        <v>0.47222222222222221</v>
      </c>
      <c r="AB1582">
        <v>0</v>
      </c>
      <c r="AC1582">
        <v>0.21428571428571427</v>
      </c>
      <c r="AD1582">
        <v>1</v>
      </c>
      <c r="AE1582">
        <v>0</v>
      </c>
      <c r="AF1582">
        <v>5.3719008264462811E-2</v>
      </c>
      <c r="AG1582">
        <v>34.007096774193549</v>
      </c>
      <c r="AH1582" t="s">
        <v>28</v>
      </c>
    </row>
    <row r="1583" spans="1:34" x14ac:dyDescent="0.2">
      <c r="A1583">
        <v>2004</v>
      </c>
      <c r="B1583" t="s">
        <v>28</v>
      </c>
      <c r="C1583" t="s">
        <v>209</v>
      </c>
      <c r="D1583">
        <v>9</v>
      </c>
      <c r="E1583">
        <v>7</v>
      </c>
      <c r="G1583">
        <v>1</v>
      </c>
      <c r="H1583">
        <v>1</v>
      </c>
      <c r="I1583">
        <v>0</v>
      </c>
      <c r="J1583">
        <v>1</v>
      </c>
      <c r="O1583">
        <v>1</v>
      </c>
      <c r="W1583">
        <v>2</v>
      </c>
      <c r="X1583">
        <v>0.47345132743362833</v>
      </c>
      <c r="Y1583">
        <v>20</v>
      </c>
      <c r="Z1583">
        <v>0</v>
      </c>
      <c r="AA1583">
        <v>0.51282051282051277</v>
      </c>
      <c r="AB1583">
        <v>3</v>
      </c>
      <c r="AC1583">
        <v>0.2413793103448276</v>
      </c>
      <c r="AD1583">
        <v>1</v>
      </c>
      <c r="AE1583">
        <v>0</v>
      </c>
      <c r="AF1583">
        <v>5.5776892430278883E-2</v>
      </c>
      <c r="AG1583">
        <v>36.007096774193549</v>
      </c>
      <c r="AH1583" t="s">
        <v>28</v>
      </c>
    </row>
    <row r="1584" spans="1:34" x14ac:dyDescent="0.2">
      <c r="A1584">
        <v>2005</v>
      </c>
      <c r="B1584" t="s">
        <v>28</v>
      </c>
      <c r="C1584" t="s">
        <v>209</v>
      </c>
      <c r="D1584">
        <v>13</v>
      </c>
      <c r="E1584">
        <v>3</v>
      </c>
      <c r="G1584">
        <v>1</v>
      </c>
      <c r="H1584">
        <v>1</v>
      </c>
      <c r="I1584">
        <v>2</v>
      </c>
      <c r="J1584">
        <v>1</v>
      </c>
      <c r="K1584">
        <v>1</v>
      </c>
      <c r="L1584">
        <v>1</v>
      </c>
      <c r="M1584">
        <v>1</v>
      </c>
      <c r="O1584">
        <v>4</v>
      </c>
      <c r="P1584">
        <v>1</v>
      </c>
      <c r="Q1584">
        <v>1</v>
      </c>
      <c r="W1584">
        <v>21</v>
      </c>
      <c r="X1584">
        <v>0.48504273504273504</v>
      </c>
      <c r="Y1584">
        <v>18</v>
      </c>
      <c r="Z1584">
        <v>0</v>
      </c>
      <c r="AA1584">
        <v>0.59523809523809523</v>
      </c>
      <c r="AB1584">
        <v>3</v>
      </c>
      <c r="AC1584">
        <v>0.26666666666666666</v>
      </c>
      <c r="AD1584">
        <v>3</v>
      </c>
      <c r="AE1584">
        <v>0</v>
      </c>
      <c r="AF1584">
        <v>7.7519379844961239E-2</v>
      </c>
      <c r="AG1584">
        <v>57.007096774193549</v>
      </c>
      <c r="AH1584" t="s">
        <v>28</v>
      </c>
    </row>
    <row r="1585" spans="1:34" x14ac:dyDescent="0.2">
      <c r="A1585">
        <v>2006</v>
      </c>
      <c r="B1585" t="s">
        <v>28</v>
      </c>
      <c r="C1585" t="s">
        <v>209</v>
      </c>
      <c r="D1585">
        <v>9</v>
      </c>
      <c r="E1585">
        <v>7</v>
      </c>
      <c r="G1585">
        <v>1</v>
      </c>
      <c r="H1585">
        <v>1</v>
      </c>
      <c r="I1585">
        <v>1</v>
      </c>
      <c r="J1585">
        <v>1</v>
      </c>
      <c r="K1585">
        <v>1</v>
      </c>
      <c r="O1585">
        <v>2</v>
      </c>
      <c r="W1585">
        <v>4</v>
      </c>
      <c r="X1585">
        <v>0.48760330578512395</v>
      </c>
      <c r="Y1585">
        <v>18</v>
      </c>
      <c r="Z1585">
        <v>0</v>
      </c>
      <c r="AA1585">
        <v>0.64444444444444449</v>
      </c>
      <c r="AB1585">
        <v>4</v>
      </c>
      <c r="AC1585">
        <v>0.29032258064516131</v>
      </c>
      <c r="AD1585">
        <v>3</v>
      </c>
      <c r="AE1585">
        <v>0</v>
      </c>
      <c r="AF1585">
        <v>8.5820895522388058E-2</v>
      </c>
      <c r="AG1585">
        <v>61.007096774193549</v>
      </c>
      <c r="AH1585" t="s">
        <v>28</v>
      </c>
    </row>
    <row r="1586" spans="1:34" x14ac:dyDescent="0.2">
      <c r="A1586">
        <v>2007</v>
      </c>
      <c r="B1586" t="s">
        <v>28</v>
      </c>
      <c r="C1586" t="s">
        <v>209</v>
      </c>
      <c r="D1586">
        <v>10</v>
      </c>
      <c r="E1586">
        <v>6</v>
      </c>
      <c r="G1586">
        <v>1</v>
      </c>
      <c r="H1586">
        <v>1</v>
      </c>
      <c r="I1586">
        <v>1</v>
      </c>
      <c r="J1586">
        <v>1</v>
      </c>
      <c r="K1586">
        <v>1</v>
      </c>
      <c r="O1586">
        <v>2</v>
      </c>
      <c r="W1586">
        <v>4</v>
      </c>
      <c r="X1586">
        <v>0.49199999999999999</v>
      </c>
      <c r="Y1586">
        <v>17</v>
      </c>
      <c r="Z1586">
        <v>0</v>
      </c>
      <c r="AA1586">
        <v>0.6875</v>
      </c>
      <c r="AB1586">
        <v>4</v>
      </c>
      <c r="AC1586">
        <v>0.3125</v>
      </c>
      <c r="AD1586">
        <v>3</v>
      </c>
      <c r="AE1586">
        <v>0</v>
      </c>
      <c r="AF1586">
        <v>9.3862815884476536E-2</v>
      </c>
      <c r="AG1586">
        <v>65.007096774193542</v>
      </c>
      <c r="AH1586" t="s">
        <v>28</v>
      </c>
    </row>
    <row r="1587" spans="1:34" x14ac:dyDescent="0.2">
      <c r="A1587">
        <v>2008</v>
      </c>
      <c r="B1587" t="s">
        <v>28</v>
      </c>
      <c r="C1587" t="s">
        <v>209</v>
      </c>
      <c r="D1587">
        <v>4</v>
      </c>
      <c r="E1587">
        <v>12</v>
      </c>
      <c r="W1587">
        <v>0</v>
      </c>
      <c r="X1587">
        <v>0.48449612403100772</v>
      </c>
      <c r="Y1587">
        <v>19</v>
      </c>
      <c r="Z1587">
        <v>0</v>
      </c>
      <c r="AA1587">
        <v>0.67346938775510201</v>
      </c>
      <c r="AB1587">
        <v>4</v>
      </c>
      <c r="AC1587">
        <v>0.30303030303030304</v>
      </c>
      <c r="AD1587">
        <v>3</v>
      </c>
      <c r="AE1587">
        <v>0</v>
      </c>
      <c r="AF1587">
        <v>8.9965397923875437E-2</v>
      </c>
      <c r="AG1587">
        <v>65.007096774193542</v>
      </c>
      <c r="AH1587" t="s">
        <v>28</v>
      </c>
    </row>
    <row r="1588" spans="1:34" x14ac:dyDescent="0.2">
      <c r="A1588">
        <v>2009</v>
      </c>
      <c r="B1588" t="s">
        <v>28</v>
      </c>
      <c r="C1588" t="s">
        <v>209</v>
      </c>
      <c r="D1588">
        <v>5</v>
      </c>
      <c r="E1588">
        <v>11</v>
      </c>
      <c r="W1588">
        <v>0</v>
      </c>
      <c r="X1588">
        <v>0.47932330827067671</v>
      </c>
      <c r="Y1588">
        <v>22</v>
      </c>
      <c r="Z1588">
        <v>0</v>
      </c>
      <c r="AA1588">
        <v>0.66</v>
      </c>
      <c r="AB1588">
        <v>4</v>
      </c>
      <c r="AC1588">
        <v>0.29411764705882354</v>
      </c>
      <c r="AD1588">
        <v>3</v>
      </c>
      <c r="AE1588">
        <v>0</v>
      </c>
      <c r="AF1588">
        <v>8.666666666666667E-2</v>
      </c>
      <c r="AG1588">
        <v>65.007096774193542</v>
      </c>
      <c r="AH1588" t="s">
        <v>28</v>
      </c>
    </row>
    <row r="1589" spans="1:34" x14ac:dyDescent="0.2">
      <c r="A1589">
        <v>2010</v>
      </c>
      <c r="B1589" t="s">
        <v>28</v>
      </c>
      <c r="C1589" t="s">
        <v>209</v>
      </c>
      <c r="D1589">
        <v>7</v>
      </c>
      <c r="E1589">
        <v>9</v>
      </c>
      <c r="G1589">
        <v>1</v>
      </c>
      <c r="H1589">
        <v>1</v>
      </c>
      <c r="I1589">
        <v>1</v>
      </c>
      <c r="J1589">
        <v>1</v>
      </c>
      <c r="K1589">
        <v>1</v>
      </c>
      <c r="O1589">
        <v>2</v>
      </c>
      <c r="W1589">
        <v>4</v>
      </c>
      <c r="X1589">
        <v>0.47810218978102192</v>
      </c>
      <c r="Y1589">
        <v>21</v>
      </c>
      <c r="Z1589">
        <v>0</v>
      </c>
      <c r="AA1589">
        <v>0.69811320754716977</v>
      </c>
      <c r="AB1589">
        <v>4</v>
      </c>
      <c r="AC1589">
        <v>0.31428571428571428</v>
      </c>
      <c r="AD1589">
        <v>3</v>
      </c>
      <c r="AE1589">
        <v>0</v>
      </c>
      <c r="AF1589">
        <v>9.2948717948717952E-2</v>
      </c>
      <c r="AG1589">
        <v>69.007096774193542</v>
      </c>
      <c r="AH1589" t="s">
        <v>28</v>
      </c>
    </row>
    <row r="1590" spans="1:34" x14ac:dyDescent="0.2">
      <c r="A1590">
        <v>2011</v>
      </c>
      <c r="B1590" t="s">
        <v>28</v>
      </c>
      <c r="C1590" t="s">
        <v>209</v>
      </c>
      <c r="D1590">
        <v>7</v>
      </c>
      <c r="E1590">
        <v>9</v>
      </c>
      <c r="W1590">
        <v>0</v>
      </c>
      <c r="X1590">
        <v>0.47695035460992907</v>
      </c>
      <c r="Y1590">
        <v>21</v>
      </c>
      <c r="Z1590">
        <v>0</v>
      </c>
      <c r="AA1590">
        <v>0.68518518518518523</v>
      </c>
      <c r="AB1590">
        <v>4</v>
      </c>
      <c r="AC1590">
        <v>0.30555555555555558</v>
      </c>
      <c r="AD1590">
        <v>3</v>
      </c>
      <c r="AE1590">
        <v>0</v>
      </c>
      <c r="AF1590">
        <v>9.0342679127725853E-2</v>
      </c>
      <c r="AG1590">
        <v>69.007096774193542</v>
      </c>
      <c r="AH1590" t="s">
        <v>28</v>
      </c>
    </row>
    <row r="1591" spans="1:34" x14ac:dyDescent="0.2">
      <c r="A1591">
        <v>2012</v>
      </c>
      <c r="B1591" t="s">
        <v>28</v>
      </c>
      <c r="C1591" t="s">
        <v>209</v>
      </c>
      <c r="D1591">
        <v>11</v>
      </c>
      <c r="E1591">
        <v>5</v>
      </c>
      <c r="G1591">
        <v>1</v>
      </c>
      <c r="I1591">
        <v>1</v>
      </c>
      <c r="J1591">
        <v>1</v>
      </c>
      <c r="K1591">
        <v>1</v>
      </c>
      <c r="O1591">
        <v>2</v>
      </c>
      <c r="W1591">
        <v>3</v>
      </c>
      <c r="X1591">
        <v>0.48275862068965519</v>
      </c>
      <c r="Y1591">
        <v>21</v>
      </c>
      <c r="Z1591">
        <v>0</v>
      </c>
      <c r="AA1591">
        <v>0.7142857142857143</v>
      </c>
      <c r="AB1591">
        <v>4</v>
      </c>
      <c r="AC1591">
        <v>0.32432432432432434</v>
      </c>
      <c r="AD1591">
        <v>3</v>
      </c>
      <c r="AE1591">
        <v>0</v>
      </c>
      <c r="AF1591">
        <v>9.7560975609756101E-2</v>
      </c>
      <c r="AG1591">
        <v>72.007096774193542</v>
      </c>
      <c r="AH1591" t="s">
        <v>28</v>
      </c>
    </row>
    <row r="1592" spans="1:34" x14ac:dyDescent="0.2">
      <c r="A1592">
        <v>2013</v>
      </c>
      <c r="B1592" t="s">
        <v>28</v>
      </c>
      <c r="C1592" t="s">
        <v>209</v>
      </c>
      <c r="D1592">
        <v>13</v>
      </c>
      <c r="E1592">
        <v>3</v>
      </c>
      <c r="G1592">
        <v>1</v>
      </c>
      <c r="H1592">
        <v>1</v>
      </c>
      <c r="I1592">
        <v>3</v>
      </c>
      <c r="J1592">
        <v>0</v>
      </c>
      <c r="K1592">
        <v>1</v>
      </c>
      <c r="L1592">
        <v>1</v>
      </c>
      <c r="M1592">
        <v>1</v>
      </c>
      <c r="N1592">
        <v>1</v>
      </c>
      <c r="O1592">
        <v>4</v>
      </c>
      <c r="W1592">
        <v>40</v>
      </c>
      <c r="X1592">
        <v>0.49161073825503354</v>
      </c>
      <c r="Y1592">
        <v>17</v>
      </c>
      <c r="Z1592">
        <v>0</v>
      </c>
      <c r="AA1592">
        <v>0.76271186440677963</v>
      </c>
      <c r="AB1592">
        <v>6</v>
      </c>
      <c r="AC1592">
        <v>0.34210526315789475</v>
      </c>
      <c r="AD1592">
        <v>3</v>
      </c>
      <c r="AE1592">
        <v>0</v>
      </c>
      <c r="AF1592">
        <v>0.1130952380952381</v>
      </c>
      <c r="AG1592">
        <v>112.00709677419354</v>
      </c>
      <c r="AH1592" t="s">
        <v>28</v>
      </c>
    </row>
    <row r="1593" spans="1:34" x14ac:dyDescent="0.2">
      <c r="A1593">
        <v>2014</v>
      </c>
      <c r="B1593" t="s">
        <v>28</v>
      </c>
      <c r="C1593" t="s">
        <v>209</v>
      </c>
      <c r="D1593">
        <v>12</v>
      </c>
      <c r="E1593">
        <v>4</v>
      </c>
      <c r="G1593">
        <v>1</v>
      </c>
      <c r="H1593">
        <v>1</v>
      </c>
      <c r="I1593">
        <v>2</v>
      </c>
      <c r="J1593">
        <v>1</v>
      </c>
      <c r="K1593">
        <v>1</v>
      </c>
      <c r="L1593">
        <v>1</v>
      </c>
      <c r="M1593">
        <v>1</v>
      </c>
      <c r="O1593">
        <v>4</v>
      </c>
      <c r="W1593">
        <v>17</v>
      </c>
      <c r="X1593">
        <v>0.49836601307189543</v>
      </c>
      <c r="Y1593">
        <v>16</v>
      </c>
      <c r="Z1593">
        <v>0</v>
      </c>
      <c r="AA1593">
        <v>0.80645161290322576</v>
      </c>
      <c r="AB1593">
        <v>6</v>
      </c>
      <c r="AC1593">
        <v>0.35897435897435898</v>
      </c>
      <c r="AD1593">
        <v>7</v>
      </c>
      <c r="AE1593">
        <v>0</v>
      </c>
      <c r="AF1593">
        <v>0.12790697674418605</v>
      </c>
      <c r="AG1593">
        <v>129.00709677419354</v>
      </c>
      <c r="AH1593" t="s">
        <v>28</v>
      </c>
    </row>
    <row r="1594" spans="1:34" x14ac:dyDescent="0.2">
      <c r="A1594">
        <v>2015</v>
      </c>
      <c r="B1594" t="s">
        <v>28</v>
      </c>
      <c r="C1594" t="s">
        <v>209</v>
      </c>
      <c r="D1594">
        <v>10</v>
      </c>
      <c r="E1594">
        <v>6</v>
      </c>
      <c r="G1594">
        <v>1</v>
      </c>
      <c r="I1594">
        <v>1</v>
      </c>
      <c r="J1594">
        <v>1</v>
      </c>
      <c r="K1594">
        <v>1</v>
      </c>
      <c r="O1594">
        <v>2</v>
      </c>
      <c r="W1594">
        <v>3</v>
      </c>
      <c r="X1594">
        <v>0.50159235668789814</v>
      </c>
      <c r="Y1594">
        <v>16</v>
      </c>
      <c r="Z1594">
        <v>0</v>
      </c>
      <c r="AA1594">
        <v>0.828125</v>
      </c>
      <c r="AB1594">
        <v>6</v>
      </c>
      <c r="AC1594">
        <v>0.375</v>
      </c>
      <c r="AD1594">
        <v>7</v>
      </c>
      <c r="AE1594">
        <v>0</v>
      </c>
      <c r="AF1594">
        <v>0.13352272727272727</v>
      </c>
      <c r="AG1594">
        <v>132.00709677419354</v>
      </c>
      <c r="AH1594" t="s">
        <v>28</v>
      </c>
    </row>
    <row r="1595" spans="1:34" x14ac:dyDescent="0.2">
      <c r="A1595">
        <v>2016</v>
      </c>
      <c r="B1595" t="s">
        <v>28</v>
      </c>
      <c r="C1595" t="s">
        <v>209</v>
      </c>
      <c r="D1595">
        <v>10</v>
      </c>
      <c r="E1595">
        <v>5</v>
      </c>
      <c r="F1595">
        <v>1</v>
      </c>
      <c r="G1595">
        <v>1</v>
      </c>
      <c r="H1595">
        <v>1</v>
      </c>
      <c r="I1595">
        <v>1</v>
      </c>
      <c r="J1595">
        <v>1</v>
      </c>
      <c r="K1595">
        <v>1</v>
      </c>
      <c r="O1595">
        <v>2</v>
      </c>
      <c r="W1595">
        <v>4</v>
      </c>
      <c r="X1595">
        <v>0.50543478260869568</v>
      </c>
      <c r="Y1595">
        <v>16</v>
      </c>
      <c r="Z1595">
        <v>0</v>
      </c>
      <c r="AA1595">
        <v>0.83823529411764708</v>
      </c>
      <c r="AB1595">
        <v>6</v>
      </c>
      <c r="AC1595">
        <v>0.3902439024390244</v>
      </c>
      <c r="AD1595">
        <v>7</v>
      </c>
      <c r="AE1595">
        <v>0</v>
      </c>
      <c r="AF1595">
        <v>0.13850415512465375</v>
      </c>
      <c r="AG1595">
        <v>136.00709677419354</v>
      </c>
      <c r="AH1595" t="s">
        <v>28</v>
      </c>
    </row>
    <row r="1596" spans="1:34" x14ac:dyDescent="0.2">
      <c r="A1596">
        <v>2017</v>
      </c>
      <c r="B1596" t="s">
        <v>28</v>
      </c>
      <c r="C1596" t="s">
        <v>209</v>
      </c>
      <c r="D1596">
        <v>9</v>
      </c>
      <c r="E1596">
        <v>7</v>
      </c>
      <c r="W1596">
        <v>0</v>
      </c>
      <c r="X1596">
        <v>0.50681818181818183</v>
      </c>
      <c r="Y1596">
        <v>16</v>
      </c>
      <c r="Z1596">
        <v>0</v>
      </c>
      <c r="AA1596">
        <v>0.82608695652173914</v>
      </c>
      <c r="AB1596">
        <v>6</v>
      </c>
      <c r="AC1596">
        <v>0.38095238095238093</v>
      </c>
      <c r="AD1596">
        <v>7</v>
      </c>
      <c r="AE1596">
        <v>0</v>
      </c>
      <c r="AF1596">
        <v>0.1358695652173913</v>
      </c>
      <c r="AG1596">
        <v>136.00709677419354</v>
      </c>
      <c r="AH1596" t="s">
        <v>28</v>
      </c>
    </row>
    <row r="1597" spans="1:34" x14ac:dyDescent="0.2">
      <c r="A1597">
        <v>2018</v>
      </c>
      <c r="B1597" t="s">
        <v>28</v>
      </c>
      <c r="C1597" t="s">
        <v>209</v>
      </c>
      <c r="D1597">
        <v>10</v>
      </c>
      <c r="E1597">
        <v>6</v>
      </c>
      <c r="G1597">
        <v>1</v>
      </c>
      <c r="I1597">
        <v>0</v>
      </c>
      <c r="J1597">
        <v>1</v>
      </c>
      <c r="O1597">
        <v>1</v>
      </c>
      <c r="W1597">
        <v>1</v>
      </c>
      <c r="X1597">
        <v>0.50961538461538458</v>
      </c>
      <c r="Y1597">
        <v>16</v>
      </c>
      <c r="Z1597">
        <v>0</v>
      </c>
      <c r="AA1597">
        <v>0.83098591549295775</v>
      </c>
      <c r="AB1597">
        <v>6</v>
      </c>
      <c r="AC1597">
        <v>0.39534883720930231</v>
      </c>
      <c r="AD1597">
        <v>7</v>
      </c>
      <c r="AE1597">
        <v>0</v>
      </c>
      <c r="AF1597">
        <v>0.13600000000000001</v>
      </c>
      <c r="AG1597">
        <v>137.00709677419354</v>
      </c>
      <c r="AH1597" t="s">
        <v>28</v>
      </c>
    </row>
    <row r="1598" spans="1:34" x14ac:dyDescent="0.2">
      <c r="A1598">
        <v>2019</v>
      </c>
      <c r="B1598" t="s">
        <v>28</v>
      </c>
      <c r="C1598" t="s">
        <v>209</v>
      </c>
      <c r="D1598">
        <v>11</v>
      </c>
      <c r="E1598">
        <v>5</v>
      </c>
      <c r="G1598">
        <v>1</v>
      </c>
      <c r="I1598">
        <v>1</v>
      </c>
      <c r="J1598">
        <v>1</v>
      </c>
      <c r="K1598">
        <v>1</v>
      </c>
      <c r="O1598">
        <v>2</v>
      </c>
      <c r="W1598">
        <v>3</v>
      </c>
      <c r="X1598">
        <v>0.51372832369942201</v>
      </c>
      <c r="Y1598">
        <v>15</v>
      </c>
      <c r="Z1598">
        <v>0</v>
      </c>
      <c r="AA1598">
        <v>0.84931506849315064</v>
      </c>
      <c r="AB1598">
        <v>6</v>
      </c>
      <c r="AC1598">
        <v>0.40909090909090912</v>
      </c>
      <c r="AD1598">
        <v>10</v>
      </c>
      <c r="AE1598">
        <v>0</v>
      </c>
      <c r="AF1598">
        <v>0.14136125654450263</v>
      </c>
      <c r="AG1598">
        <v>140.00709677419354</v>
      </c>
      <c r="AH1598" t="s">
        <v>28</v>
      </c>
    </row>
    <row r="1599" spans="1:34" x14ac:dyDescent="0.2">
      <c r="A1599">
        <v>2020</v>
      </c>
      <c r="B1599" t="s">
        <v>28</v>
      </c>
      <c r="C1599" t="s">
        <v>209</v>
      </c>
      <c r="D1599">
        <v>12</v>
      </c>
      <c r="E1599">
        <v>4</v>
      </c>
      <c r="G1599">
        <v>1</v>
      </c>
      <c r="H1599">
        <v>1</v>
      </c>
      <c r="I1599">
        <v>0</v>
      </c>
      <c r="J1599">
        <v>1</v>
      </c>
      <c r="O1599">
        <v>1</v>
      </c>
      <c r="W1599">
        <v>2</v>
      </c>
      <c r="X1599">
        <v>0.51906779661016944</v>
      </c>
      <c r="Y1599">
        <v>13</v>
      </c>
      <c r="Z1599">
        <v>0</v>
      </c>
      <c r="AA1599">
        <v>0.85526315789473684</v>
      </c>
      <c r="AB1599">
        <v>6</v>
      </c>
      <c r="AC1599">
        <v>0.42222222222222222</v>
      </c>
      <c r="AD1599">
        <v>10</v>
      </c>
      <c r="AE1599">
        <v>0</v>
      </c>
      <c r="AF1599">
        <v>0.14175257731958762</v>
      </c>
      <c r="AG1599">
        <v>142.00709677419354</v>
      </c>
      <c r="AH1599" t="s">
        <v>28</v>
      </c>
    </row>
    <row r="1600" spans="1:34" x14ac:dyDescent="0.2">
      <c r="A1600">
        <v>2021</v>
      </c>
      <c r="B1600" t="s">
        <v>28</v>
      </c>
      <c r="C1600" t="s">
        <v>209</v>
      </c>
      <c r="D1600">
        <v>7</v>
      </c>
      <c r="E1600">
        <v>10</v>
      </c>
      <c r="W1600">
        <v>0</v>
      </c>
      <c r="X1600">
        <v>0.51655172413793105</v>
      </c>
      <c r="Y1600">
        <v>14</v>
      </c>
      <c r="Z1600">
        <v>0</v>
      </c>
      <c r="AA1600">
        <v>0.8441558441558441</v>
      </c>
      <c r="AB1600">
        <v>6</v>
      </c>
      <c r="AC1600">
        <v>0.41304347826086957</v>
      </c>
      <c r="AD1600">
        <v>10</v>
      </c>
      <c r="AE1600">
        <v>0</v>
      </c>
      <c r="AF1600">
        <v>0.13819095477386933</v>
      </c>
      <c r="AG1600">
        <v>142.00709677419354</v>
      </c>
      <c r="AH1600" t="s">
        <v>28</v>
      </c>
    </row>
    <row r="1601" spans="1:34" x14ac:dyDescent="0.2">
      <c r="A1601">
        <v>2022</v>
      </c>
      <c r="B1601" t="s">
        <v>28</v>
      </c>
      <c r="C1601" t="s">
        <v>209</v>
      </c>
      <c r="D1601">
        <v>9</v>
      </c>
      <c r="E1601">
        <v>8</v>
      </c>
      <c r="G1601">
        <v>1</v>
      </c>
      <c r="I1601">
        <v>0</v>
      </c>
      <c r="J1601">
        <v>1</v>
      </c>
      <c r="O1601">
        <v>1</v>
      </c>
      <c r="V1601">
        <v>1</v>
      </c>
      <c r="W1601">
        <v>1</v>
      </c>
      <c r="X1601">
        <v>0.51684636118598382</v>
      </c>
      <c r="Y1601">
        <v>14</v>
      </c>
      <c r="Z1601">
        <v>0</v>
      </c>
      <c r="AA1601">
        <v>0.84810126582278478</v>
      </c>
      <c r="AB1601">
        <v>6</v>
      </c>
      <c r="AC1601">
        <v>0.42553191489361702</v>
      </c>
      <c r="AD1601">
        <v>10</v>
      </c>
      <c r="AE1601">
        <v>0</v>
      </c>
      <c r="AF1601">
        <v>0.13759213759213759</v>
      </c>
      <c r="AG1601">
        <v>143.00709677419354</v>
      </c>
      <c r="AH1601" t="s">
        <v>28</v>
      </c>
    </row>
    <row r="1602" spans="1:34" x14ac:dyDescent="0.2">
      <c r="A1602">
        <v>2023</v>
      </c>
      <c r="B1602" t="s">
        <v>28</v>
      </c>
      <c r="C1602" t="s">
        <v>209</v>
      </c>
      <c r="D1602">
        <v>9</v>
      </c>
      <c r="E1602">
        <v>8</v>
      </c>
      <c r="W1602">
        <v>0</v>
      </c>
      <c r="X1602">
        <v>0.51712779973649536</v>
      </c>
      <c r="Y1602">
        <v>15</v>
      </c>
      <c r="Z1602">
        <v>0</v>
      </c>
      <c r="AA1602">
        <v>0.83750000000000002</v>
      </c>
      <c r="AB1602">
        <v>6</v>
      </c>
      <c r="AC1602">
        <v>0.41666666666666669</v>
      </c>
      <c r="AD1602">
        <v>10</v>
      </c>
      <c r="AE1602">
        <v>0</v>
      </c>
      <c r="AF1602">
        <v>0.13493975903614458</v>
      </c>
      <c r="AG1602">
        <v>143.00709677419354</v>
      </c>
      <c r="AH1602" t="s">
        <v>28</v>
      </c>
    </row>
    <row r="1603" spans="1:34" x14ac:dyDescent="0.2">
      <c r="A1603">
        <v>2024</v>
      </c>
      <c r="B1603" t="s">
        <v>28</v>
      </c>
      <c r="C1603" t="s">
        <v>209</v>
      </c>
      <c r="D1603">
        <v>10</v>
      </c>
      <c r="E1603">
        <v>7</v>
      </c>
      <c r="W1603">
        <v>0</v>
      </c>
      <c r="X1603">
        <v>0.51868556701030932</v>
      </c>
      <c r="Y1603">
        <v>14</v>
      </c>
      <c r="Z1603">
        <v>0</v>
      </c>
      <c r="AA1603">
        <v>0.8271604938271605</v>
      </c>
      <c r="AB1603">
        <v>6</v>
      </c>
      <c r="AC1603">
        <v>0.40816326530612246</v>
      </c>
      <c r="AD1603">
        <v>10</v>
      </c>
      <c r="AE1603">
        <v>1</v>
      </c>
      <c r="AF1603">
        <v>0.13270142180094788</v>
      </c>
      <c r="AG1603">
        <v>143.00709677419354</v>
      </c>
      <c r="AH1603" t="s">
        <v>28</v>
      </c>
    </row>
    <row r="1604" spans="1:34" x14ac:dyDescent="0.2">
      <c r="A1604">
        <v>2025</v>
      </c>
      <c r="B1604" t="s">
        <v>28</v>
      </c>
      <c r="C1604" t="s">
        <v>209</v>
      </c>
      <c r="D1604">
        <v>14</v>
      </c>
      <c r="E1604">
        <v>3</v>
      </c>
      <c r="G1604">
        <v>1</v>
      </c>
      <c r="H1604">
        <v>1</v>
      </c>
      <c r="I1604">
        <v>3</v>
      </c>
      <c r="J1604">
        <v>0</v>
      </c>
      <c r="K1604">
        <v>1</v>
      </c>
      <c r="L1604">
        <v>1</v>
      </c>
      <c r="M1604">
        <v>1</v>
      </c>
      <c r="N1604">
        <v>1</v>
      </c>
      <c r="O1604">
        <v>4</v>
      </c>
      <c r="Q1604">
        <v>1</v>
      </c>
      <c r="W1604">
        <v>41</v>
      </c>
      <c r="X1604">
        <v>0.52522068095838592</v>
      </c>
      <c r="Y1604">
        <v>12</v>
      </c>
      <c r="Z1604">
        <v>0</v>
      </c>
      <c r="AA1604">
        <v>0.8571428571428571</v>
      </c>
      <c r="AB1604">
        <v>6</v>
      </c>
      <c r="AC1604">
        <v>0.42</v>
      </c>
      <c r="AD1604">
        <v>10</v>
      </c>
      <c r="AE1604">
        <v>2</v>
      </c>
      <c r="AF1604">
        <v>0.14418604651162792</v>
      </c>
      <c r="AG1604">
        <v>184.00709677419354</v>
      </c>
      <c r="AH1604" t="s">
        <v>28</v>
      </c>
    </row>
    <row r="1605" spans="1:34" x14ac:dyDescent="0.2">
      <c r="A1605">
        <v>1976</v>
      </c>
      <c r="B1605" t="s">
        <v>29</v>
      </c>
      <c r="C1605" t="s">
        <v>210</v>
      </c>
      <c r="D1605">
        <v>0</v>
      </c>
      <c r="E1605">
        <v>14</v>
      </c>
      <c r="W1605">
        <v>0</v>
      </c>
      <c r="X1605">
        <v>0</v>
      </c>
      <c r="Y1605">
        <v>28</v>
      </c>
      <c r="Z1605">
        <v>0</v>
      </c>
      <c r="AA1605">
        <v>0</v>
      </c>
      <c r="AB1605">
        <v>0</v>
      </c>
      <c r="AC1605">
        <v>0</v>
      </c>
      <c r="AD1605">
        <v>0</v>
      </c>
      <c r="AE1605">
        <v>18.009032258064515</v>
      </c>
      <c r="AF1605">
        <v>0</v>
      </c>
      <c r="AG1605">
        <v>18.009032258064515</v>
      </c>
      <c r="AH1605" t="s">
        <v>29</v>
      </c>
    </row>
    <row r="1606" spans="1:34" x14ac:dyDescent="0.2">
      <c r="A1606">
        <v>1977</v>
      </c>
      <c r="B1606" t="s">
        <v>29</v>
      </c>
      <c r="C1606" t="s">
        <v>210</v>
      </c>
      <c r="D1606">
        <v>2</v>
      </c>
      <c r="E1606">
        <v>12</v>
      </c>
      <c r="W1606">
        <v>0</v>
      </c>
      <c r="X1606">
        <v>7.1428571428571425E-2</v>
      </c>
      <c r="Y1606">
        <v>28</v>
      </c>
      <c r="Z1606">
        <v>0</v>
      </c>
      <c r="AA1606">
        <v>0</v>
      </c>
      <c r="AB1606">
        <v>0</v>
      </c>
      <c r="AC1606">
        <v>0</v>
      </c>
      <c r="AD1606">
        <v>0</v>
      </c>
      <c r="AE1606">
        <v>0</v>
      </c>
      <c r="AF1606">
        <v>0</v>
      </c>
      <c r="AG1606">
        <v>18.009032258064515</v>
      </c>
      <c r="AH1606" t="s">
        <v>29</v>
      </c>
    </row>
    <row r="1607" spans="1:34" x14ac:dyDescent="0.2">
      <c r="A1607">
        <v>1978</v>
      </c>
      <c r="B1607" t="s">
        <v>29</v>
      </c>
      <c r="C1607" t="s">
        <v>210</v>
      </c>
      <c r="D1607">
        <v>5</v>
      </c>
      <c r="E1607">
        <v>11</v>
      </c>
      <c r="W1607">
        <v>0</v>
      </c>
      <c r="X1607">
        <v>0.15909090909090909</v>
      </c>
      <c r="Y1607">
        <v>28</v>
      </c>
      <c r="Z1607">
        <v>0</v>
      </c>
      <c r="AA1607">
        <v>0</v>
      </c>
      <c r="AB1607">
        <v>0</v>
      </c>
      <c r="AC1607">
        <v>0</v>
      </c>
      <c r="AD1607">
        <v>0</v>
      </c>
      <c r="AE1607">
        <v>0</v>
      </c>
      <c r="AF1607">
        <v>0</v>
      </c>
      <c r="AG1607">
        <v>18.009032258064515</v>
      </c>
      <c r="AH1607" t="s">
        <v>29</v>
      </c>
    </row>
    <row r="1608" spans="1:34" x14ac:dyDescent="0.2">
      <c r="A1608">
        <v>1979</v>
      </c>
      <c r="B1608" t="s">
        <v>29</v>
      </c>
      <c r="C1608" t="s">
        <v>210</v>
      </c>
      <c r="D1608">
        <v>10</v>
      </c>
      <c r="E1608">
        <v>6</v>
      </c>
      <c r="G1608">
        <v>1</v>
      </c>
      <c r="H1608">
        <v>1</v>
      </c>
      <c r="I1608">
        <v>1</v>
      </c>
      <c r="J1608">
        <v>1</v>
      </c>
      <c r="K1608">
        <v>1</v>
      </c>
      <c r="L1608">
        <v>1</v>
      </c>
      <c r="O1608">
        <v>3</v>
      </c>
      <c r="R1608">
        <v>1</v>
      </c>
      <c r="W1608">
        <v>9</v>
      </c>
      <c r="X1608">
        <v>0.28333333333333333</v>
      </c>
      <c r="Y1608">
        <v>28</v>
      </c>
      <c r="Z1608">
        <v>0</v>
      </c>
      <c r="AA1608">
        <v>0.66666666666666663</v>
      </c>
      <c r="AB1608">
        <v>4</v>
      </c>
      <c r="AC1608">
        <v>0.25</v>
      </c>
      <c r="AD1608">
        <v>3</v>
      </c>
      <c r="AE1608">
        <v>0</v>
      </c>
      <c r="AF1608">
        <v>8.6956521739130432E-2</v>
      </c>
      <c r="AG1608">
        <v>27.009032258064515</v>
      </c>
      <c r="AH1608" t="s">
        <v>29</v>
      </c>
    </row>
    <row r="1609" spans="1:34" x14ac:dyDescent="0.2">
      <c r="A1609">
        <v>1980</v>
      </c>
      <c r="B1609" t="s">
        <v>29</v>
      </c>
      <c r="C1609" t="s">
        <v>210</v>
      </c>
      <c r="D1609">
        <v>5</v>
      </c>
      <c r="E1609">
        <v>10</v>
      </c>
      <c r="F1609">
        <v>1</v>
      </c>
      <c r="W1609">
        <v>0</v>
      </c>
      <c r="X1609">
        <v>0.29605263157894735</v>
      </c>
      <c r="Y1609">
        <v>27</v>
      </c>
      <c r="Z1609">
        <v>0</v>
      </c>
      <c r="AA1609">
        <v>0.5</v>
      </c>
      <c r="AB1609">
        <v>3</v>
      </c>
      <c r="AC1609">
        <v>0.2</v>
      </c>
      <c r="AD1609">
        <v>1</v>
      </c>
      <c r="AE1609">
        <v>0</v>
      </c>
      <c r="AF1609">
        <v>7.0175438596491224E-2</v>
      </c>
      <c r="AG1609">
        <v>27.009032258064515</v>
      </c>
      <c r="AH1609" t="s">
        <v>29</v>
      </c>
    </row>
    <row r="1610" spans="1:34" x14ac:dyDescent="0.2">
      <c r="A1610">
        <v>1981</v>
      </c>
      <c r="B1610" t="s">
        <v>29</v>
      </c>
      <c r="C1610" t="s">
        <v>210</v>
      </c>
      <c r="D1610">
        <v>9</v>
      </c>
      <c r="E1610">
        <v>7</v>
      </c>
      <c r="G1610">
        <v>1</v>
      </c>
      <c r="H1610">
        <v>1</v>
      </c>
      <c r="I1610">
        <v>0</v>
      </c>
      <c r="J1610">
        <v>1</v>
      </c>
      <c r="K1610">
        <v>1</v>
      </c>
      <c r="O1610">
        <v>2</v>
      </c>
      <c r="W1610">
        <v>4</v>
      </c>
      <c r="X1610">
        <v>0.34239130434782611</v>
      </c>
      <c r="Y1610">
        <v>27</v>
      </c>
      <c r="Z1610">
        <v>0</v>
      </c>
      <c r="AA1610">
        <v>0.63636363636363635</v>
      </c>
      <c r="AB1610">
        <v>4</v>
      </c>
      <c r="AC1610">
        <v>0.33333333333333331</v>
      </c>
      <c r="AD1610">
        <v>3</v>
      </c>
      <c r="AE1610">
        <v>0</v>
      </c>
      <c r="AF1610">
        <v>9.0909090909090912E-2</v>
      </c>
      <c r="AG1610">
        <v>31.009032258064515</v>
      </c>
      <c r="AH1610" t="s">
        <v>29</v>
      </c>
    </row>
    <row r="1611" spans="1:34" x14ac:dyDescent="0.2">
      <c r="A1611">
        <v>1982</v>
      </c>
      <c r="B1611" t="s">
        <v>29</v>
      </c>
      <c r="C1611" t="s">
        <v>210</v>
      </c>
      <c r="D1611">
        <v>5</v>
      </c>
      <c r="E1611">
        <v>4</v>
      </c>
      <c r="G1611">
        <v>1</v>
      </c>
      <c r="I1611">
        <v>0</v>
      </c>
      <c r="J1611">
        <v>1</v>
      </c>
      <c r="O1611">
        <v>1</v>
      </c>
      <c r="W1611">
        <v>1</v>
      </c>
      <c r="X1611">
        <v>0.36138613861386137</v>
      </c>
      <c r="Y1611">
        <v>27</v>
      </c>
      <c r="Z1611">
        <v>0</v>
      </c>
      <c r="AA1611">
        <v>0.69230769230769229</v>
      </c>
      <c r="AB1611">
        <v>4</v>
      </c>
      <c r="AC1611">
        <v>0.42857142857142855</v>
      </c>
      <c r="AD1611">
        <v>10</v>
      </c>
      <c r="AE1611">
        <v>0</v>
      </c>
      <c r="AF1611">
        <v>9.8591549295774641E-2</v>
      </c>
      <c r="AG1611">
        <v>32.009032258064515</v>
      </c>
      <c r="AH1611" t="s">
        <v>29</v>
      </c>
    </row>
    <row r="1612" spans="1:34" x14ac:dyDescent="0.2">
      <c r="A1612">
        <v>1983</v>
      </c>
      <c r="B1612" t="s">
        <v>29</v>
      </c>
      <c r="C1612" t="s">
        <v>210</v>
      </c>
      <c r="D1612">
        <v>2</v>
      </c>
      <c r="E1612">
        <v>14</v>
      </c>
      <c r="W1612">
        <v>0</v>
      </c>
      <c r="X1612">
        <v>0.32905982905982906</v>
      </c>
      <c r="Y1612">
        <v>27</v>
      </c>
      <c r="Z1612">
        <v>0</v>
      </c>
      <c r="AA1612">
        <v>0.6428571428571429</v>
      </c>
      <c r="AB1612">
        <v>4</v>
      </c>
      <c r="AC1612">
        <v>0.375</v>
      </c>
      <c r="AD1612">
        <v>7</v>
      </c>
      <c r="AE1612">
        <v>0</v>
      </c>
      <c r="AF1612">
        <v>8.2352941176470587E-2</v>
      </c>
      <c r="AG1612">
        <v>32.009032258064515</v>
      </c>
      <c r="AH1612" t="s">
        <v>29</v>
      </c>
    </row>
    <row r="1613" spans="1:34" x14ac:dyDescent="0.2">
      <c r="A1613">
        <v>1984</v>
      </c>
      <c r="B1613" t="s">
        <v>29</v>
      </c>
      <c r="C1613" t="s">
        <v>210</v>
      </c>
      <c r="D1613">
        <v>6</v>
      </c>
      <c r="E1613">
        <v>10</v>
      </c>
      <c r="W1613">
        <v>0</v>
      </c>
      <c r="X1613">
        <v>0.33458646616541354</v>
      </c>
      <c r="Y1613">
        <v>27</v>
      </c>
      <c r="Z1613">
        <v>0</v>
      </c>
      <c r="AA1613">
        <v>0.6</v>
      </c>
      <c r="AB1613">
        <v>4</v>
      </c>
      <c r="AC1613">
        <v>0.33333333333333331</v>
      </c>
      <c r="AD1613">
        <v>3</v>
      </c>
      <c r="AE1613">
        <v>0</v>
      </c>
      <c r="AF1613">
        <v>7.3684210526315783E-2</v>
      </c>
      <c r="AG1613">
        <v>32.009032258064515</v>
      </c>
      <c r="AH1613" t="s">
        <v>29</v>
      </c>
    </row>
    <row r="1614" spans="1:34" x14ac:dyDescent="0.2">
      <c r="A1614">
        <v>1985</v>
      </c>
      <c r="B1614" t="s">
        <v>29</v>
      </c>
      <c r="C1614" t="s">
        <v>210</v>
      </c>
      <c r="D1614">
        <v>2</v>
      </c>
      <c r="E1614">
        <v>14</v>
      </c>
      <c r="W1614">
        <v>0</v>
      </c>
      <c r="X1614">
        <v>0.31208053691275167</v>
      </c>
      <c r="Y1614">
        <v>27</v>
      </c>
      <c r="Z1614">
        <v>0</v>
      </c>
      <c r="AA1614">
        <v>0.5625</v>
      </c>
      <c r="AB1614">
        <v>3</v>
      </c>
      <c r="AC1614">
        <v>0.3</v>
      </c>
      <c r="AD1614">
        <v>3</v>
      </c>
      <c r="AE1614">
        <v>0</v>
      </c>
      <c r="AF1614">
        <v>6.4220183486238536E-2</v>
      </c>
      <c r="AG1614">
        <v>32.009032258064515</v>
      </c>
      <c r="AH1614" t="s">
        <v>29</v>
      </c>
    </row>
    <row r="1615" spans="1:34" x14ac:dyDescent="0.2">
      <c r="A1615">
        <v>1986</v>
      </c>
      <c r="B1615" t="s">
        <v>29</v>
      </c>
      <c r="C1615" t="s">
        <v>210</v>
      </c>
      <c r="D1615">
        <v>2</v>
      </c>
      <c r="E1615">
        <v>14</v>
      </c>
      <c r="W1615">
        <v>0</v>
      </c>
      <c r="X1615">
        <v>0.29393939393939394</v>
      </c>
      <c r="Y1615">
        <v>28</v>
      </c>
      <c r="Z1615">
        <v>0</v>
      </c>
      <c r="AA1615">
        <v>0.52941176470588236</v>
      </c>
      <c r="AB1615">
        <v>3</v>
      </c>
      <c r="AC1615">
        <v>0.27272727272727271</v>
      </c>
      <c r="AD1615">
        <v>3</v>
      </c>
      <c r="AE1615">
        <v>0</v>
      </c>
      <c r="AF1615">
        <v>5.6910569105691054E-2</v>
      </c>
      <c r="AG1615">
        <v>32.009032258064515</v>
      </c>
      <c r="AH1615" t="s">
        <v>29</v>
      </c>
    </row>
    <row r="1616" spans="1:34" x14ac:dyDescent="0.2">
      <c r="A1616">
        <v>1987</v>
      </c>
      <c r="B1616" t="s">
        <v>29</v>
      </c>
      <c r="C1616" t="s">
        <v>210</v>
      </c>
      <c r="D1616">
        <v>4</v>
      </c>
      <c r="E1616">
        <v>11</v>
      </c>
      <c r="W1616">
        <v>0</v>
      </c>
      <c r="X1616">
        <v>0.29166666666666669</v>
      </c>
      <c r="Y1616">
        <v>28</v>
      </c>
      <c r="Z1616">
        <v>0</v>
      </c>
      <c r="AA1616">
        <v>0.5</v>
      </c>
      <c r="AB1616">
        <v>3</v>
      </c>
      <c r="AC1616">
        <v>0.25</v>
      </c>
      <c r="AD1616">
        <v>3</v>
      </c>
      <c r="AE1616">
        <v>0</v>
      </c>
      <c r="AF1616">
        <v>5.2238805970149252E-2</v>
      </c>
      <c r="AG1616">
        <v>32.009032258064515</v>
      </c>
      <c r="AH1616" t="s">
        <v>29</v>
      </c>
    </row>
    <row r="1617" spans="1:34" x14ac:dyDescent="0.2">
      <c r="A1617">
        <v>1988</v>
      </c>
      <c r="B1617" t="s">
        <v>29</v>
      </c>
      <c r="C1617" t="s">
        <v>210</v>
      </c>
      <c r="D1617">
        <v>5</v>
      </c>
      <c r="E1617">
        <v>11</v>
      </c>
      <c r="W1617">
        <v>0</v>
      </c>
      <c r="X1617">
        <v>0.29336734693877553</v>
      </c>
      <c r="Y1617">
        <v>28</v>
      </c>
      <c r="Z1617">
        <v>0</v>
      </c>
      <c r="AA1617">
        <v>0.47368421052631576</v>
      </c>
      <c r="AB1617">
        <v>0</v>
      </c>
      <c r="AC1617">
        <v>0.23076923076923078</v>
      </c>
      <c r="AD1617">
        <v>1</v>
      </c>
      <c r="AE1617">
        <v>0</v>
      </c>
      <c r="AF1617">
        <v>4.8275862068965517E-2</v>
      </c>
      <c r="AG1617">
        <v>32.009032258064515</v>
      </c>
      <c r="AH1617" t="s">
        <v>29</v>
      </c>
    </row>
    <row r="1618" spans="1:34" x14ac:dyDescent="0.2">
      <c r="A1618">
        <v>1989</v>
      </c>
      <c r="B1618" t="s">
        <v>29</v>
      </c>
      <c r="C1618" t="s">
        <v>210</v>
      </c>
      <c r="D1618">
        <v>5</v>
      </c>
      <c r="E1618">
        <v>11</v>
      </c>
      <c r="W1618">
        <v>0</v>
      </c>
      <c r="X1618">
        <v>0.294811320754717</v>
      </c>
      <c r="Y1618">
        <v>28</v>
      </c>
      <c r="Z1618">
        <v>0</v>
      </c>
      <c r="AA1618">
        <v>0.45</v>
      </c>
      <c r="AB1618">
        <v>0</v>
      </c>
      <c r="AC1618">
        <v>0.21428571428571427</v>
      </c>
      <c r="AD1618">
        <v>1</v>
      </c>
      <c r="AE1618">
        <v>0</v>
      </c>
      <c r="AF1618">
        <v>4.4871794871794872E-2</v>
      </c>
      <c r="AG1618">
        <v>32.009032258064515</v>
      </c>
      <c r="AH1618" t="s">
        <v>29</v>
      </c>
    </row>
    <row r="1619" spans="1:34" x14ac:dyDescent="0.2">
      <c r="A1619">
        <v>1990</v>
      </c>
      <c r="B1619" t="s">
        <v>29</v>
      </c>
      <c r="C1619" t="s">
        <v>210</v>
      </c>
      <c r="D1619">
        <v>6</v>
      </c>
      <c r="E1619">
        <v>10</v>
      </c>
      <c r="W1619">
        <v>0</v>
      </c>
      <c r="X1619">
        <v>0.30043859649122806</v>
      </c>
      <c r="Y1619">
        <v>28</v>
      </c>
      <c r="Z1619">
        <v>0</v>
      </c>
      <c r="AA1619">
        <v>0.42857142857142855</v>
      </c>
      <c r="AB1619">
        <v>0</v>
      </c>
      <c r="AC1619">
        <v>0.2</v>
      </c>
      <c r="AD1619">
        <v>1</v>
      </c>
      <c r="AE1619">
        <v>0</v>
      </c>
      <c r="AF1619">
        <v>4.2168674698795178E-2</v>
      </c>
      <c r="AG1619">
        <v>32.009032258064515</v>
      </c>
      <c r="AH1619" t="s">
        <v>29</v>
      </c>
    </row>
    <row r="1620" spans="1:34" x14ac:dyDescent="0.2">
      <c r="A1620">
        <v>1991</v>
      </c>
      <c r="B1620" t="s">
        <v>29</v>
      </c>
      <c r="C1620" t="s">
        <v>210</v>
      </c>
      <c r="D1620">
        <v>3</v>
      </c>
      <c r="E1620">
        <v>13</v>
      </c>
      <c r="W1620">
        <v>0</v>
      </c>
      <c r="X1620">
        <v>0.29303278688524592</v>
      </c>
      <c r="Y1620">
        <v>28</v>
      </c>
      <c r="Z1620">
        <v>0</v>
      </c>
      <c r="AA1620">
        <v>0.40909090909090912</v>
      </c>
      <c r="AB1620">
        <v>0</v>
      </c>
      <c r="AC1620">
        <v>0.1875</v>
      </c>
      <c r="AD1620">
        <v>0</v>
      </c>
      <c r="AE1620">
        <v>0</v>
      </c>
      <c r="AF1620">
        <v>3.9106145251396648E-2</v>
      </c>
      <c r="AG1620">
        <v>32.009032258064515</v>
      </c>
      <c r="AH1620" t="s">
        <v>29</v>
      </c>
    </row>
    <row r="1621" spans="1:34" x14ac:dyDescent="0.2">
      <c r="A1621">
        <v>1992</v>
      </c>
      <c r="B1621" t="s">
        <v>29</v>
      </c>
      <c r="C1621" t="s">
        <v>210</v>
      </c>
      <c r="D1621">
        <v>5</v>
      </c>
      <c r="E1621">
        <v>11</v>
      </c>
      <c r="W1621">
        <v>0</v>
      </c>
      <c r="X1621">
        <v>0.29423076923076924</v>
      </c>
      <c r="Y1621">
        <v>28</v>
      </c>
      <c r="Z1621">
        <v>0</v>
      </c>
      <c r="AA1621">
        <v>0.39130434782608697</v>
      </c>
      <c r="AB1621">
        <v>0</v>
      </c>
      <c r="AC1621">
        <v>0.17647058823529413</v>
      </c>
      <c r="AD1621">
        <v>0</v>
      </c>
      <c r="AE1621">
        <v>0</v>
      </c>
      <c r="AF1621">
        <v>3.6842105263157891E-2</v>
      </c>
      <c r="AG1621">
        <v>32.009032258064515</v>
      </c>
      <c r="AH1621" t="s">
        <v>29</v>
      </c>
    </row>
    <row r="1622" spans="1:34" x14ac:dyDescent="0.2">
      <c r="A1622">
        <v>1993</v>
      </c>
      <c r="B1622" t="s">
        <v>29</v>
      </c>
      <c r="C1622" t="s">
        <v>210</v>
      </c>
      <c r="D1622">
        <v>5</v>
      </c>
      <c r="E1622">
        <v>11</v>
      </c>
      <c r="W1622">
        <v>0</v>
      </c>
      <c r="X1622">
        <v>0.29528985507246375</v>
      </c>
      <c r="Y1622">
        <v>28</v>
      </c>
      <c r="Z1622">
        <v>0</v>
      </c>
      <c r="AA1622">
        <v>0.375</v>
      </c>
      <c r="AB1622">
        <v>0</v>
      </c>
      <c r="AC1622">
        <v>0.16666666666666666</v>
      </c>
      <c r="AD1622">
        <v>0</v>
      </c>
      <c r="AE1622">
        <v>0</v>
      </c>
      <c r="AF1622">
        <v>3.482587064676617E-2</v>
      </c>
      <c r="AG1622">
        <v>32.009032258064515</v>
      </c>
      <c r="AH1622" t="s">
        <v>29</v>
      </c>
    </row>
    <row r="1623" spans="1:34" x14ac:dyDescent="0.2">
      <c r="A1623">
        <v>1994</v>
      </c>
      <c r="B1623" t="s">
        <v>29</v>
      </c>
      <c r="C1623" t="s">
        <v>210</v>
      </c>
      <c r="D1623">
        <v>6</v>
      </c>
      <c r="E1623">
        <v>10</v>
      </c>
      <c r="W1623">
        <v>0</v>
      </c>
      <c r="X1623">
        <v>0.29965753424657532</v>
      </c>
      <c r="Y1623">
        <v>28</v>
      </c>
      <c r="Z1623">
        <v>0</v>
      </c>
      <c r="AA1623">
        <v>0.36</v>
      </c>
      <c r="AB1623">
        <v>0</v>
      </c>
      <c r="AC1623">
        <v>0.15789473684210525</v>
      </c>
      <c r="AD1623">
        <v>0</v>
      </c>
      <c r="AE1623">
        <v>0</v>
      </c>
      <c r="AF1623">
        <v>3.3175355450236969E-2</v>
      </c>
      <c r="AG1623">
        <v>32.009032258064515</v>
      </c>
      <c r="AH1623" t="s">
        <v>29</v>
      </c>
    </row>
    <row r="1624" spans="1:34" x14ac:dyDescent="0.2">
      <c r="A1624">
        <v>1995</v>
      </c>
      <c r="B1624" t="s">
        <v>29</v>
      </c>
      <c r="C1624" t="s">
        <v>210</v>
      </c>
      <c r="D1624">
        <v>7</v>
      </c>
      <c r="E1624">
        <v>9</v>
      </c>
      <c r="W1624">
        <v>0</v>
      </c>
      <c r="X1624">
        <v>0.30681818181818182</v>
      </c>
      <c r="Y1624">
        <v>29</v>
      </c>
      <c r="Z1624">
        <v>0</v>
      </c>
      <c r="AA1624">
        <v>0.34615384615384615</v>
      </c>
      <c r="AB1624">
        <v>0</v>
      </c>
      <c r="AC1624">
        <v>0.15</v>
      </c>
      <c r="AD1624">
        <v>0</v>
      </c>
      <c r="AE1624">
        <v>0</v>
      </c>
      <c r="AF1624">
        <v>3.1818181818181815E-2</v>
      </c>
      <c r="AG1624">
        <v>32.009032258064515</v>
      </c>
      <c r="AH1624" t="s">
        <v>29</v>
      </c>
    </row>
    <row r="1625" spans="1:34" x14ac:dyDescent="0.2">
      <c r="A1625">
        <v>1996</v>
      </c>
      <c r="B1625" t="s">
        <v>29</v>
      </c>
      <c r="C1625" t="s">
        <v>210</v>
      </c>
      <c r="D1625">
        <v>6</v>
      </c>
      <c r="E1625">
        <v>10</v>
      </c>
      <c r="W1625">
        <v>0</v>
      </c>
      <c r="X1625">
        <v>0.31018518518518517</v>
      </c>
      <c r="Y1625">
        <v>30</v>
      </c>
      <c r="Z1625">
        <v>0</v>
      </c>
      <c r="AA1625">
        <v>0.33333333333333331</v>
      </c>
      <c r="AB1625">
        <v>0</v>
      </c>
      <c r="AC1625">
        <v>0.14285714285714285</v>
      </c>
      <c r="AD1625">
        <v>0</v>
      </c>
      <c r="AE1625">
        <v>0</v>
      </c>
      <c r="AF1625">
        <v>3.0434782608695653E-2</v>
      </c>
      <c r="AG1625">
        <v>32.009032258064515</v>
      </c>
      <c r="AH1625" t="s">
        <v>29</v>
      </c>
    </row>
    <row r="1626" spans="1:34" x14ac:dyDescent="0.2">
      <c r="A1626">
        <v>1997</v>
      </c>
      <c r="B1626" t="s">
        <v>29</v>
      </c>
      <c r="C1626" t="s">
        <v>210</v>
      </c>
      <c r="D1626">
        <v>10</v>
      </c>
      <c r="E1626">
        <v>6</v>
      </c>
      <c r="G1626">
        <v>1</v>
      </c>
      <c r="I1626">
        <v>1</v>
      </c>
      <c r="J1626">
        <v>1</v>
      </c>
      <c r="K1626">
        <v>1</v>
      </c>
      <c r="O1626">
        <v>2</v>
      </c>
      <c r="S1626">
        <v>1</v>
      </c>
      <c r="W1626">
        <v>3</v>
      </c>
      <c r="X1626">
        <v>0.32500000000000001</v>
      </c>
      <c r="Y1626">
        <v>31</v>
      </c>
      <c r="Z1626">
        <v>0</v>
      </c>
      <c r="AA1626">
        <v>0.41379310344827586</v>
      </c>
      <c r="AB1626">
        <v>0</v>
      </c>
      <c r="AC1626">
        <v>0.18181818181818182</v>
      </c>
      <c r="AD1626">
        <v>0</v>
      </c>
      <c r="AE1626">
        <v>0</v>
      </c>
      <c r="AF1626">
        <v>4.2016806722689079E-2</v>
      </c>
      <c r="AG1626">
        <v>35.009032258064515</v>
      </c>
      <c r="AH1626" t="s">
        <v>29</v>
      </c>
    </row>
    <row r="1627" spans="1:34" x14ac:dyDescent="0.2">
      <c r="A1627">
        <v>1998</v>
      </c>
      <c r="B1627" t="s">
        <v>29</v>
      </c>
      <c r="C1627" t="s">
        <v>210</v>
      </c>
      <c r="D1627">
        <v>8</v>
      </c>
      <c r="E1627">
        <v>8</v>
      </c>
      <c r="W1627">
        <v>0</v>
      </c>
      <c r="X1627">
        <v>0.33286516853932585</v>
      </c>
      <c r="Y1627">
        <v>31</v>
      </c>
      <c r="Z1627">
        <v>0</v>
      </c>
      <c r="AA1627">
        <v>0.4</v>
      </c>
      <c r="AB1627">
        <v>0</v>
      </c>
      <c r="AC1627">
        <v>0.17391304347826086</v>
      </c>
      <c r="AD1627">
        <v>0</v>
      </c>
      <c r="AE1627">
        <v>0</v>
      </c>
      <c r="AF1627">
        <v>4.065040650406504E-2</v>
      </c>
      <c r="AG1627">
        <v>35.009032258064515</v>
      </c>
      <c r="AH1627" t="s">
        <v>29</v>
      </c>
    </row>
    <row r="1628" spans="1:34" x14ac:dyDescent="0.2">
      <c r="A1628">
        <v>1999</v>
      </c>
      <c r="B1628" t="s">
        <v>29</v>
      </c>
      <c r="C1628" t="s">
        <v>210</v>
      </c>
      <c r="D1628">
        <v>11</v>
      </c>
      <c r="E1628">
        <v>5</v>
      </c>
      <c r="G1628">
        <v>1</v>
      </c>
      <c r="H1628">
        <v>1</v>
      </c>
      <c r="I1628">
        <v>1</v>
      </c>
      <c r="J1628">
        <v>1</v>
      </c>
      <c r="K1628">
        <v>1</v>
      </c>
      <c r="L1628">
        <v>1</v>
      </c>
      <c r="O1628">
        <v>3</v>
      </c>
      <c r="R1628">
        <v>1</v>
      </c>
      <c r="W1628">
        <v>9</v>
      </c>
      <c r="X1628">
        <v>0.3481182795698925</v>
      </c>
      <c r="Y1628">
        <v>31</v>
      </c>
      <c r="Z1628">
        <v>0</v>
      </c>
      <c r="AA1628">
        <v>0.48484848484848486</v>
      </c>
      <c r="AB1628">
        <v>0</v>
      </c>
      <c r="AC1628">
        <v>0.20833333333333334</v>
      </c>
      <c r="AD1628">
        <v>1</v>
      </c>
      <c r="AE1628">
        <v>0</v>
      </c>
      <c r="AF1628">
        <v>5.5118110236220472E-2</v>
      </c>
      <c r="AG1628">
        <v>44.009032258064515</v>
      </c>
      <c r="AH1628" t="s">
        <v>29</v>
      </c>
    </row>
    <row r="1629" spans="1:34" x14ac:dyDescent="0.2">
      <c r="A1629">
        <v>2000</v>
      </c>
      <c r="B1629" t="s">
        <v>29</v>
      </c>
      <c r="C1629" t="s">
        <v>210</v>
      </c>
      <c r="D1629">
        <v>10</v>
      </c>
      <c r="E1629">
        <v>6</v>
      </c>
      <c r="G1629">
        <v>1</v>
      </c>
      <c r="I1629">
        <v>0</v>
      </c>
      <c r="J1629">
        <v>1</v>
      </c>
      <c r="O1629">
        <v>1</v>
      </c>
      <c r="W1629">
        <v>1</v>
      </c>
      <c r="X1629">
        <v>0.3595360824742268</v>
      </c>
      <c r="Y1629">
        <v>31</v>
      </c>
      <c r="Z1629">
        <v>0</v>
      </c>
      <c r="AA1629">
        <v>0.51428571428571423</v>
      </c>
      <c r="AB1629">
        <v>3</v>
      </c>
      <c r="AC1629">
        <v>0.24</v>
      </c>
      <c r="AD1629">
        <v>1</v>
      </c>
      <c r="AE1629">
        <v>0</v>
      </c>
      <c r="AF1629">
        <v>5.7471264367816091E-2</v>
      </c>
      <c r="AG1629">
        <v>45.009032258064515</v>
      </c>
      <c r="AH1629" t="s">
        <v>29</v>
      </c>
    </row>
    <row r="1630" spans="1:34" x14ac:dyDescent="0.2">
      <c r="A1630">
        <v>2001</v>
      </c>
      <c r="B1630" t="s">
        <v>29</v>
      </c>
      <c r="C1630" t="s">
        <v>210</v>
      </c>
      <c r="D1630">
        <v>9</v>
      </c>
      <c r="E1630">
        <v>7</v>
      </c>
      <c r="G1630">
        <v>1</v>
      </c>
      <c r="I1630">
        <v>0</v>
      </c>
      <c r="J1630">
        <v>1</v>
      </c>
      <c r="O1630">
        <v>1</v>
      </c>
      <c r="W1630">
        <v>1</v>
      </c>
      <c r="X1630">
        <v>0.36757425742574257</v>
      </c>
      <c r="Y1630">
        <v>31</v>
      </c>
      <c r="Z1630">
        <v>0</v>
      </c>
      <c r="AA1630">
        <v>0.54054054054054057</v>
      </c>
      <c r="AB1630">
        <v>3</v>
      </c>
      <c r="AC1630">
        <v>0.26923076923076922</v>
      </c>
      <c r="AD1630">
        <v>3</v>
      </c>
      <c r="AE1630">
        <v>0</v>
      </c>
      <c r="AF1630">
        <v>5.9479553903345722E-2</v>
      </c>
      <c r="AG1630">
        <v>46.009032258064515</v>
      </c>
      <c r="AH1630" t="s">
        <v>29</v>
      </c>
    </row>
    <row r="1631" spans="1:34" x14ac:dyDescent="0.2">
      <c r="A1631">
        <v>2002</v>
      </c>
      <c r="B1631" t="s">
        <v>29</v>
      </c>
      <c r="C1631" t="s">
        <v>210</v>
      </c>
      <c r="D1631">
        <v>12</v>
      </c>
      <c r="E1631">
        <v>4</v>
      </c>
      <c r="G1631">
        <v>1</v>
      </c>
      <c r="H1631">
        <v>1</v>
      </c>
      <c r="I1631">
        <v>3</v>
      </c>
      <c r="J1631">
        <v>0</v>
      </c>
      <c r="K1631">
        <v>1</v>
      </c>
      <c r="L1631">
        <v>1</v>
      </c>
      <c r="M1631">
        <v>1</v>
      </c>
      <c r="N1631">
        <v>1</v>
      </c>
      <c r="O1631">
        <v>4</v>
      </c>
      <c r="R1631">
        <v>1</v>
      </c>
      <c r="W1631">
        <v>41</v>
      </c>
      <c r="X1631">
        <v>0.38214285714285712</v>
      </c>
      <c r="Y1631">
        <v>31</v>
      </c>
      <c r="Z1631">
        <v>0</v>
      </c>
      <c r="AA1631">
        <v>0.625</v>
      </c>
      <c r="AB1631">
        <v>4</v>
      </c>
      <c r="AC1631">
        <v>0.29629629629629628</v>
      </c>
      <c r="AD1631">
        <v>3</v>
      </c>
      <c r="AE1631">
        <v>0</v>
      </c>
      <c r="AF1631">
        <v>7.9136690647482008E-2</v>
      </c>
      <c r="AG1631">
        <v>87.009032258064508</v>
      </c>
      <c r="AH1631" t="s">
        <v>29</v>
      </c>
    </row>
    <row r="1632" spans="1:34" x14ac:dyDescent="0.2">
      <c r="A1632">
        <v>2003</v>
      </c>
      <c r="B1632" t="s">
        <v>29</v>
      </c>
      <c r="C1632" t="s">
        <v>210</v>
      </c>
      <c r="D1632">
        <v>7</v>
      </c>
      <c r="E1632">
        <v>9</v>
      </c>
      <c r="W1632">
        <v>0</v>
      </c>
      <c r="X1632">
        <v>0.38417431192660551</v>
      </c>
      <c r="Y1632">
        <v>31</v>
      </c>
      <c r="Z1632">
        <v>0</v>
      </c>
      <c r="AA1632">
        <v>0.6097560975609756</v>
      </c>
      <c r="AB1632">
        <v>4</v>
      </c>
      <c r="AC1632">
        <v>0.2857142857142857</v>
      </c>
      <c r="AD1632">
        <v>3</v>
      </c>
      <c r="AE1632">
        <v>0</v>
      </c>
      <c r="AF1632">
        <v>7.6655052264808357E-2</v>
      </c>
      <c r="AG1632">
        <v>87.009032258064508</v>
      </c>
      <c r="AH1632" t="s">
        <v>29</v>
      </c>
    </row>
    <row r="1633" spans="1:34" x14ac:dyDescent="0.2">
      <c r="A1633">
        <v>2004</v>
      </c>
      <c r="B1633" t="s">
        <v>29</v>
      </c>
      <c r="C1633" t="s">
        <v>210</v>
      </c>
      <c r="D1633">
        <v>5</v>
      </c>
      <c r="E1633">
        <v>11</v>
      </c>
      <c r="W1633">
        <v>0</v>
      </c>
      <c r="X1633">
        <v>0.38163716814159293</v>
      </c>
      <c r="Y1633">
        <v>31</v>
      </c>
      <c r="Z1633">
        <v>0</v>
      </c>
      <c r="AA1633">
        <v>0.59523809523809523</v>
      </c>
      <c r="AB1633">
        <v>3</v>
      </c>
      <c r="AC1633">
        <v>0.27586206896551724</v>
      </c>
      <c r="AD1633">
        <v>3</v>
      </c>
      <c r="AE1633">
        <v>0</v>
      </c>
      <c r="AF1633">
        <v>7.3825503355704702E-2</v>
      </c>
      <c r="AG1633">
        <v>87.009032258064508</v>
      </c>
      <c r="AH1633" t="s">
        <v>29</v>
      </c>
    </row>
    <row r="1634" spans="1:34" x14ac:dyDescent="0.2">
      <c r="A1634">
        <v>2005</v>
      </c>
      <c r="B1634" t="s">
        <v>29</v>
      </c>
      <c r="C1634" t="s">
        <v>210</v>
      </c>
      <c r="D1634">
        <v>11</v>
      </c>
      <c r="E1634">
        <v>5</v>
      </c>
      <c r="G1634">
        <v>1</v>
      </c>
      <c r="H1634">
        <v>1</v>
      </c>
      <c r="I1634">
        <v>0</v>
      </c>
      <c r="J1634">
        <v>1</v>
      </c>
      <c r="O1634">
        <v>1</v>
      </c>
      <c r="S1634">
        <v>1</v>
      </c>
      <c r="W1634">
        <v>2</v>
      </c>
      <c r="X1634">
        <v>0.39209401709401709</v>
      </c>
      <c r="Y1634">
        <v>31</v>
      </c>
      <c r="Z1634">
        <v>0</v>
      </c>
      <c r="AA1634">
        <v>0.62222222222222223</v>
      </c>
      <c r="AB1634">
        <v>4</v>
      </c>
      <c r="AC1634">
        <v>0.3</v>
      </c>
      <c r="AD1634">
        <v>3</v>
      </c>
      <c r="AE1634">
        <v>0</v>
      </c>
      <c r="AF1634">
        <v>7.5409836065573776E-2</v>
      </c>
      <c r="AG1634">
        <v>89.009032258064508</v>
      </c>
      <c r="AH1634" t="s">
        <v>29</v>
      </c>
    </row>
    <row r="1635" spans="1:34" x14ac:dyDescent="0.2">
      <c r="A1635">
        <v>2006</v>
      </c>
      <c r="B1635" t="s">
        <v>29</v>
      </c>
      <c r="C1635" t="s">
        <v>210</v>
      </c>
      <c r="D1635">
        <v>4</v>
      </c>
      <c r="E1635">
        <v>12</v>
      </c>
      <c r="W1635">
        <v>0</v>
      </c>
      <c r="X1635">
        <v>0.38739669421487605</v>
      </c>
      <c r="Y1635">
        <v>31</v>
      </c>
      <c r="Z1635">
        <v>0</v>
      </c>
      <c r="AA1635">
        <v>0.60869565217391308</v>
      </c>
      <c r="AB1635">
        <v>4</v>
      </c>
      <c r="AC1635">
        <v>0.29032258064516131</v>
      </c>
      <c r="AD1635">
        <v>3</v>
      </c>
      <c r="AE1635">
        <v>0</v>
      </c>
      <c r="AF1635">
        <v>7.2555205047318619E-2</v>
      </c>
      <c r="AG1635">
        <v>89.009032258064508</v>
      </c>
      <c r="AH1635" t="s">
        <v>29</v>
      </c>
    </row>
    <row r="1636" spans="1:34" x14ac:dyDescent="0.2">
      <c r="A1636">
        <v>2007</v>
      </c>
      <c r="B1636" t="s">
        <v>29</v>
      </c>
      <c r="C1636" t="s">
        <v>210</v>
      </c>
      <c r="D1636">
        <v>9</v>
      </c>
      <c r="E1636">
        <v>7</v>
      </c>
      <c r="G1636">
        <v>1</v>
      </c>
      <c r="H1636">
        <v>1</v>
      </c>
      <c r="I1636">
        <v>0</v>
      </c>
      <c r="J1636">
        <v>1</v>
      </c>
      <c r="O1636">
        <v>1</v>
      </c>
      <c r="W1636">
        <v>2</v>
      </c>
      <c r="X1636">
        <v>0.39300000000000002</v>
      </c>
      <c r="Y1636">
        <v>31</v>
      </c>
      <c r="Z1636">
        <v>0</v>
      </c>
      <c r="AA1636">
        <v>0.63265306122448983</v>
      </c>
      <c r="AB1636">
        <v>4</v>
      </c>
      <c r="AC1636">
        <v>0.3125</v>
      </c>
      <c r="AD1636">
        <v>3</v>
      </c>
      <c r="AE1636">
        <v>0</v>
      </c>
      <c r="AF1636">
        <v>7.3619631901840496E-2</v>
      </c>
      <c r="AG1636">
        <v>91.009032258064508</v>
      </c>
      <c r="AH1636" t="s">
        <v>29</v>
      </c>
    </row>
    <row r="1637" spans="1:34" x14ac:dyDescent="0.2">
      <c r="A1637">
        <v>2008</v>
      </c>
      <c r="B1637" t="s">
        <v>29</v>
      </c>
      <c r="C1637" t="s">
        <v>210</v>
      </c>
      <c r="D1637">
        <v>9</v>
      </c>
      <c r="E1637">
        <v>7</v>
      </c>
      <c r="W1637">
        <v>0</v>
      </c>
      <c r="X1637">
        <v>0.39825581395348836</v>
      </c>
      <c r="Y1637">
        <v>31</v>
      </c>
      <c r="Z1637">
        <v>0</v>
      </c>
      <c r="AA1637">
        <v>0.62</v>
      </c>
      <c r="AB1637">
        <v>4</v>
      </c>
      <c r="AC1637">
        <v>0.30303030303030304</v>
      </c>
      <c r="AD1637">
        <v>3</v>
      </c>
      <c r="AE1637">
        <v>0</v>
      </c>
      <c r="AF1637">
        <v>7.2072072072072071E-2</v>
      </c>
      <c r="AG1637">
        <v>91.009032258064508</v>
      </c>
      <c r="AH1637" t="s">
        <v>29</v>
      </c>
    </row>
    <row r="1638" spans="1:34" x14ac:dyDescent="0.2">
      <c r="A1638">
        <v>2009</v>
      </c>
      <c r="B1638" t="s">
        <v>29</v>
      </c>
      <c r="C1638" t="s">
        <v>210</v>
      </c>
      <c r="D1638">
        <v>3</v>
      </c>
      <c r="E1638">
        <v>13</v>
      </c>
      <c r="W1638">
        <v>0</v>
      </c>
      <c r="X1638">
        <v>0.39191729323308272</v>
      </c>
      <c r="Y1638">
        <v>31</v>
      </c>
      <c r="Z1638">
        <v>0</v>
      </c>
      <c r="AA1638">
        <v>0.60784313725490191</v>
      </c>
      <c r="AB1638">
        <v>4</v>
      </c>
      <c r="AC1638">
        <v>0.29411764705882354</v>
      </c>
      <c r="AD1638">
        <v>3</v>
      </c>
      <c r="AE1638">
        <v>0</v>
      </c>
      <c r="AF1638">
        <v>6.9364161849710976E-2</v>
      </c>
      <c r="AG1638">
        <v>91.009032258064508</v>
      </c>
      <c r="AH1638" t="s">
        <v>29</v>
      </c>
    </row>
    <row r="1639" spans="1:34" x14ac:dyDescent="0.2">
      <c r="A1639">
        <v>2010</v>
      </c>
      <c r="B1639" t="s">
        <v>29</v>
      </c>
      <c r="C1639" t="s">
        <v>210</v>
      </c>
      <c r="D1639">
        <v>10</v>
      </c>
      <c r="E1639">
        <v>6</v>
      </c>
      <c r="W1639">
        <v>0</v>
      </c>
      <c r="X1639">
        <v>0.39872262773722628</v>
      </c>
      <c r="Y1639">
        <v>31</v>
      </c>
      <c r="Z1639">
        <v>0</v>
      </c>
      <c r="AA1639">
        <v>0.59615384615384615</v>
      </c>
      <c r="AB1639">
        <v>3</v>
      </c>
      <c r="AC1639">
        <v>0.2857142857142857</v>
      </c>
      <c r="AD1639">
        <v>3</v>
      </c>
      <c r="AE1639">
        <v>0</v>
      </c>
      <c r="AF1639">
        <v>6.8181818181818177E-2</v>
      </c>
      <c r="AG1639">
        <v>91.009032258064508</v>
      </c>
      <c r="AH1639" t="s">
        <v>29</v>
      </c>
    </row>
    <row r="1640" spans="1:34" x14ac:dyDescent="0.2">
      <c r="A1640">
        <v>2011</v>
      </c>
      <c r="B1640" t="s">
        <v>29</v>
      </c>
      <c r="C1640" t="s">
        <v>210</v>
      </c>
      <c r="D1640">
        <v>4</v>
      </c>
      <c r="E1640">
        <v>12</v>
      </c>
      <c r="W1640">
        <v>0</v>
      </c>
      <c r="X1640">
        <v>0.39450354609929078</v>
      </c>
      <c r="Y1640">
        <v>32</v>
      </c>
      <c r="Z1640">
        <v>0</v>
      </c>
      <c r="AA1640">
        <v>0.58490566037735847</v>
      </c>
      <c r="AB1640">
        <v>3</v>
      </c>
      <c r="AC1640">
        <v>0.27777777777777779</v>
      </c>
      <c r="AD1640">
        <v>3</v>
      </c>
      <c r="AE1640">
        <v>0</v>
      </c>
      <c r="AF1640">
        <v>6.5934065934065936E-2</v>
      </c>
      <c r="AG1640">
        <v>91.009032258064508</v>
      </c>
      <c r="AH1640" t="s">
        <v>29</v>
      </c>
    </row>
    <row r="1641" spans="1:34" x14ac:dyDescent="0.2">
      <c r="A1641">
        <v>2012</v>
      </c>
      <c r="B1641" t="s">
        <v>29</v>
      </c>
      <c r="C1641" t="s">
        <v>210</v>
      </c>
      <c r="D1641">
        <v>7</v>
      </c>
      <c r="E1641">
        <v>9</v>
      </c>
      <c r="W1641">
        <v>0</v>
      </c>
      <c r="X1641">
        <v>0.39568965517241378</v>
      </c>
      <c r="Y1641">
        <v>32</v>
      </c>
      <c r="Z1641">
        <v>0</v>
      </c>
      <c r="AA1641">
        <v>0.57407407407407407</v>
      </c>
      <c r="AB1641">
        <v>3</v>
      </c>
      <c r="AC1641">
        <v>0.27027027027027029</v>
      </c>
      <c r="AD1641">
        <v>3</v>
      </c>
      <c r="AE1641">
        <v>0</v>
      </c>
      <c r="AF1641">
        <v>6.4343163538873996E-2</v>
      </c>
      <c r="AG1641">
        <v>91.009032258064508</v>
      </c>
      <c r="AH1641" t="s">
        <v>29</v>
      </c>
    </row>
    <row r="1642" spans="1:34" x14ac:dyDescent="0.2">
      <c r="A1642">
        <v>2013</v>
      </c>
      <c r="B1642" t="s">
        <v>29</v>
      </c>
      <c r="C1642" t="s">
        <v>210</v>
      </c>
      <c r="D1642">
        <v>4</v>
      </c>
      <c r="E1642">
        <v>12</v>
      </c>
      <c r="W1642">
        <v>0</v>
      </c>
      <c r="X1642">
        <v>0.39177852348993286</v>
      </c>
      <c r="Y1642">
        <v>32</v>
      </c>
      <c r="Z1642">
        <v>0</v>
      </c>
      <c r="AA1642">
        <v>0.5636363636363636</v>
      </c>
      <c r="AB1642">
        <v>3</v>
      </c>
      <c r="AC1642">
        <v>0.26315789473684209</v>
      </c>
      <c r="AD1642">
        <v>3</v>
      </c>
      <c r="AE1642">
        <v>0</v>
      </c>
      <c r="AF1642">
        <v>6.2337662337662338E-2</v>
      </c>
      <c r="AG1642">
        <v>91.009032258064508</v>
      </c>
      <c r="AH1642" t="s">
        <v>29</v>
      </c>
    </row>
    <row r="1643" spans="1:34" x14ac:dyDescent="0.2">
      <c r="A1643">
        <v>2014</v>
      </c>
      <c r="B1643" t="s">
        <v>29</v>
      </c>
      <c r="C1643" t="s">
        <v>210</v>
      </c>
      <c r="D1643">
        <v>2</v>
      </c>
      <c r="E1643">
        <v>14</v>
      </c>
      <c r="W1643">
        <v>0</v>
      </c>
      <c r="X1643">
        <v>0.38480392156862747</v>
      </c>
      <c r="Y1643">
        <v>32</v>
      </c>
      <c r="Z1643">
        <v>0</v>
      </c>
      <c r="AA1643">
        <v>0.5535714285714286</v>
      </c>
      <c r="AB1643">
        <v>3</v>
      </c>
      <c r="AC1643">
        <v>0.25641025641025639</v>
      </c>
      <c r="AD1643">
        <v>3</v>
      </c>
      <c r="AE1643">
        <v>0</v>
      </c>
      <c r="AF1643">
        <v>6.0150375939849621E-2</v>
      </c>
      <c r="AG1643">
        <v>91.009032258064508</v>
      </c>
      <c r="AH1643" t="s">
        <v>29</v>
      </c>
    </row>
    <row r="1644" spans="1:34" x14ac:dyDescent="0.2">
      <c r="A1644">
        <v>2015</v>
      </c>
      <c r="B1644" t="s">
        <v>29</v>
      </c>
      <c r="C1644" t="s">
        <v>210</v>
      </c>
      <c r="D1644">
        <v>6</v>
      </c>
      <c r="E1644">
        <v>10</v>
      </c>
      <c r="W1644">
        <v>0</v>
      </c>
      <c r="X1644">
        <v>0.38455414012738853</v>
      </c>
      <c r="Y1644">
        <v>32</v>
      </c>
      <c r="Z1644">
        <v>0</v>
      </c>
      <c r="AA1644">
        <v>0.54385964912280704</v>
      </c>
      <c r="AB1644">
        <v>3</v>
      </c>
      <c r="AC1644">
        <v>0.25</v>
      </c>
      <c r="AD1644">
        <v>3</v>
      </c>
      <c r="AE1644">
        <v>0</v>
      </c>
      <c r="AF1644">
        <v>5.8679706601466992E-2</v>
      </c>
      <c r="AG1644">
        <v>91.009032258064508</v>
      </c>
      <c r="AH1644" t="s">
        <v>29</v>
      </c>
    </row>
    <row r="1645" spans="1:34" x14ac:dyDescent="0.2">
      <c r="A1645">
        <v>2016</v>
      </c>
      <c r="B1645" t="s">
        <v>29</v>
      </c>
      <c r="C1645" t="s">
        <v>210</v>
      </c>
      <c r="D1645">
        <v>9</v>
      </c>
      <c r="E1645">
        <v>7</v>
      </c>
      <c r="W1645">
        <v>0</v>
      </c>
      <c r="X1645">
        <v>0.3889751552795031</v>
      </c>
      <c r="Y1645">
        <v>32</v>
      </c>
      <c r="Z1645">
        <v>0</v>
      </c>
      <c r="AA1645">
        <v>0.53448275862068961</v>
      </c>
      <c r="AB1645">
        <v>3</v>
      </c>
      <c r="AC1645">
        <v>0.24390243902439024</v>
      </c>
      <c r="AD1645">
        <v>1</v>
      </c>
      <c r="AE1645">
        <v>0</v>
      </c>
      <c r="AF1645">
        <v>5.7692307692307696E-2</v>
      </c>
      <c r="AG1645">
        <v>91.009032258064508</v>
      </c>
      <c r="AH1645" t="s">
        <v>29</v>
      </c>
    </row>
    <row r="1646" spans="1:34" x14ac:dyDescent="0.2">
      <c r="A1646">
        <v>2017</v>
      </c>
      <c r="B1646" t="s">
        <v>29</v>
      </c>
      <c r="C1646" t="s">
        <v>210</v>
      </c>
      <c r="D1646">
        <v>5</v>
      </c>
      <c r="E1646">
        <v>11</v>
      </c>
      <c r="W1646">
        <v>0</v>
      </c>
      <c r="X1646">
        <v>0.38712121212121214</v>
      </c>
      <c r="Y1646">
        <v>32</v>
      </c>
      <c r="Z1646">
        <v>0</v>
      </c>
      <c r="AA1646">
        <v>0.52542372881355937</v>
      </c>
      <c r="AB1646">
        <v>3</v>
      </c>
      <c r="AC1646">
        <v>0.23809523809523808</v>
      </c>
      <c r="AD1646">
        <v>1</v>
      </c>
      <c r="AE1646">
        <v>0</v>
      </c>
      <c r="AF1646">
        <v>5.6206088992974239E-2</v>
      </c>
      <c r="AG1646">
        <v>91.009032258064508</v>
      </c>
      <c r="AH1646" t="s">
        <v>29</v>
      </c>
    </row>
    <row r="1647" spans="1:34" x14ac:dyDescent="0.2">
      <c r="A1647">
        <v>2018</v>
      </c>
      <c r="B1647" t="s">
        <v>29</v>
      </c>
      <c r="C1647" t="s">
        <v>210</v>
      </c>
      <c r="D1647">
        <v>5</v>
      </c>
      <c r="E1647">
        <v>11</v>
      </c>
      <c r="W1647">
        <v>0</v>
      </c>
      <c r="X1647">
        <v>0.38535502958579881</v>
      </c>
      <c r="Y1647">
        <v>32</v>
      </c>
      <c r="Z1647">
        <v>0</v>
      </c>
      <c r="AA1647">
        <v>0.51666666666666672</v>
      </c>
      <c r="AB1647">
        <v>3</v>
      </c>
      <c r="AC1647">
        <v>0.23255813953488372</v>
      </c>
      <c r="AD1647">
        <v>1</v>
      </c>
      <c r="AE1647">
        <v>0</v>
      </c>
      <c r="AF1647">
        <v>5.4794520547945202E-2</v>
      </c>
      <c r="AG1647">
        <v>91.009032258064508</v>
      </c>
      <c r="AH1647" t="s">
        <v>29</v>
      </c>
    </row>
    <row r="1648" spans="1:34" x14ac:dyDescent="0.2">
      <c r="A1648">
        <v>2019</v>
      </c>
      <c r="B1648" t="s">
        <v>29</v>
      </c>
      <c r="C1648" t="s">
        <v>210</v>
      </c>
      <c r="D1648">
        <v>7</v>
      </c>
      <c r="E1648">
        <v>9</v>
      </c>
      <c r="W1648">
        <v>0</v>
      </c>
      <c r="X1648">
        <v>0.38656069364161849</v>
      </c>
      <c r="Y1648">
        <v>32</v>
      </c>
      <c r="Z1648">
        <v>0</v>
      </c>
      <c r="AA1648">
        <v>0.50819672131147542</v>
      </c>
      <c r="AB1648">
        <v>3</v>
      </c>
      <c r="AC1648">
        <v>0.22727272727272727</v>
      </c>
      <c r="AD1648">
        <v>1</v>
      </c>
      <c r="AE1648">
        <v>0</v>
      </c>
      <c r="AF1648">
        <v>5.3691275167785234E-2</v>
      </c>
      <c r="AG1648">
        <v>91.009032258064508</v>
      </c>
      <c r="AH1648" t="s">
        <v>29</v>
      </c>
    </row>
    <row r="1649" spans="1:34" x14ac:dyDescent="0.2">
      <c r="A1649">
        <v>2020</v>
      </c>
      <c r="B1649" t="s">
        <v>29</v>
      </c>
      <c r="C1649" t="s">
        <v>210</v>
      </c>
      <c r="D1649">
        <v>11</v>
      </c>
      <c r="E1649">
        <v>5</v>
      </c>
      <c r="G1649">
        <v>1</v>
      </c>
      <c r="I1649">
        <v>4</v>
      </c>
      <c r="J1649">
        <v>0</v>
      </c>
      <c r="K1649">
        <v>1</v>
      </c>
      <c r="L1649">
        <v>1</v>
      </c>
      <c r="M1649">
        <v>1</v>
      </c>
      <c r="N1649">
        <v>1</v>
      </c>
      <c r="O1649">
        <v>4</v>
      </c>
      <c r="W1649">
        <v>39</v>
      </c>
      <c r="X1649">
        <v>0.39336158192090398</v>
      </c>
      <c r="Y1649">
        <v>32</v>
      </c>
      <c r="Z1649">
        <v>0</v>
      </c>
      <c r="AA1649">
        <v>0.5714285714285714</v>
      </c>
      <c r="AB1649">
        <v>3</v>
      </c>
      <c r="AC1649">
        <v>0.24444444444444444</v>
      </c>
      <c r="AD1649">
        <v>1</v>
      </c>
      <c r="AE1649">
        <v>0</v>
      </c>
      <c r="AF1649">
        <v>6.7833698030634576E-2</v>
      </c>
      <c r="AG1649">
        <v>130.00903225806451</v>
      </c>
      <c r="AH1649" t="s">
        <v>29</v>
      </c>
    </row>
    <row r="1650" spans="1:34" x14ac:dyDescent="0.2">
      <c r="A1650">
        <v>2021</v>
      </c>
      <c r="B1650" t="s">
        <v>29</v>
      </c>
      <c r="C1650" t="s">
        <v>210</v>
      </c>
      <c r="D1650">
        <v>13</v>
      </c>
      <c r="E1650">
        <v>4</v>
      </c>
      <c r="G1650">
        <v>1</v>
      </c>
      <c r="H1650">
        <v>1</v>
      </c>
      <c r="I1650">
        <v>1</v>
      </c>
      <c r="J1650">
        <v>1</v>
      </c>
      <c r="K1650">
        <v>1</v>
      </c>
      <c r="O1650">
        <v>2</v>
      </c>
      <c r="W1650">
        <v>4</v>
      </c>
      <c r="X1650">
        <v>0.40206896551724136</v>
      </c>
      <c r="Y1650">
        <v>32</v>
      </c>
      <c r="Z1650">
        <v>0</v>
      </c>
      <c r="AA1650">
        <v>0.60606060606060608</v>
      </c>
      <c r="AB1650">
        <v>4</v>
      </c>
      <c r="AC1650">
        <v>0.2608695652173913</v>
      </c>
      <c r="AD1650">
        <v>3</v>
      </c>
      <c r="AE1650">
        <v>0</v>
      </c>
      <c r="AF1650">
        <v>7.3275862068965511E-2</v>
      </c>
      <c r="AG1650">
        <v>134.00903225806451</v>
      </c>
      <c r="AH1650" t="s">
        <v>29</v>
      </c>
    </row>
    <row r="1651" spans="1:34" x14ac:dyDescent="0.2">
      <c r="A1651">
        <v>2022</v>
      </c>
      <c r="B1651" t="s">
        <v>29</v>
      </c>
      <c r="C1651" t="s">
        <v>210</v>
      </c>
      <c r="D1651">
        <v>8</v>
      </c>
      <c r="E1651">
        <v>9</v>
      </c>
      <c r="G1651">
        <v>1</v>
      </c>
      <c r="H1651">
        <v>1</v>
      </c>
      <c r="I1651">
        <v>0</v>
      </c>
      <c r="J1651">
        <v>1</v>
      </c>
      <c r="O1651">
        <v>1</v>
      </c>
      <c r="W1651">
        <v>2</v>
      </c>
      <c r="X1651">
        <v>0.40363881401617252</v>
      </c>
      <c r="Y1651">
        <v>32</v>
      </c>
      <c r="Z1651">
        <v>0</v>
      </c>
      <c r="AA1651">
        <v>0.62318840579710144</v>
      </c>
      <c r="AB1651">
        <v>4</v>
      </c>
      <c r="AC1651">
        <v>0.27659574468085107</v>
      </c>
      <c r="AD1651">
        <v>3</v>
      </c>
      <c r="AE1651">
        <v>0</v>
      </c>
      <c r="AF1651">
        <v>7.3684210526315783E-2</v>
      </c>
      <c r="AG1651">
        <v>136.00903225806451</v>
      </c>
      <c r="AH1651" t="s">
        <v>29</v>
      </c>
    </row>
    <row r="1652" spans="1:34" x14ac:dyDescent="0.2">
      <c r="A1652">
        <v>2023</v>
      </c>
      <c r="B1652" t="s">
        <v>29</v>
      </c>
      <c r="C1652" t="s">
        <v>210</v>
      </c>
      <c r="D1652">
        <v>9</v>
      </c>
      <c r="E1652">
        <v>8</v>
      </c>
      <c r="G1652">
        <v>1</v>
      </c>
      <c r="H1652">
        <v>1</v>
      </c>
      <c r="I1652">
        <v>1</v>
      </c>
      <c r="J1652">
        <v>1</v>
      </c>
      <c r="K1652">
        <v>1</v>
      </c>
      <c r="O1652">
        <v>2</v>
      </c>
      <c r="W1652">
        <v>4</v>
      </c>
      <c r="X1652">
        <v>0.40645586297760211</v>
      </c>
      <c r="Y1652">
        <v>32</v>
      </c>
      <c r="Z1652">
        <v>0</v>
      </c>
      <c r="AA1652">
        <v>0.65277777777777779</v>
      </c>
      <c r="AB1652">
        <v>4</v>
      </c>
      <c r="AC1652">
        <v>0.29166666666666669</v>
      </c>
      <c r="AD1652">
        <v>3</v>
      </c>
      <c r="AE1652">
        <v>0</v>
      </c>
      <c r="AF1652">
        <v>7.8189300411522639E-2</v>
      </c>
      <c r="AG1652">
        <v>140.00903225806451</v>
      </c>
      <c r="AH1652" t="s">
        <v>29</v>
      </c>
    </row>
    <row r="1653" spans="1:34" x14ac:dyDescent="0.2">
      <c r="A1653">
        <v>2024</v>
      </c>
      <c r="B1653" t="s">
        <v>29</v>
      </c>
      <c r="C1653" t="s">
        <v>210</v>
      </c>
      <c r="D1653">
        <v>10</v>
      </c>
      <c r="E1653">
        <v>7</v>
      </c>
      <c r="G1653">
        <v>1</v>
      </c>
      <c r="H1653">
        <v>1</v>
      </c>
      <c r="I1653">
        <v>0</v>
      </c>
      <c r="J1653">
        <v>1</v>
      </c>
      <c r="O1653">
        <v>1</v>
      </c>
      <c r="W1653">
        <v>2</v>
      </c>
      <c r="X1653">
        <v>0.41043814432989689</v>
      </c>
      <c r="Y1653">
        <v>32</v>
      </c>
      <c r="Z1653">
        <v>0</v>
      </c>
      <c r="AA1653">
        <v>0.66666666666666663</v>
      </c>
      <c r="AB1653">
        <v>4</v>
      </c>
      <c r="AC1653">
        <v>0.30612244897959184</v>
      </c>
      <c r="AD1653">
        <v>3</v>
      </c>
      <c r="AE1653">
        <v>1</v>
      </c>
      <c r="AF1653">
        <v>7.8787878787878782E-2</v>
      </c>
      <c r="AG1653">
        <v>142.00903225806451</v>
      </c>
      <c r="AH1653" t="s">
        <v>29</v>
      </c>
    </row>
    <row r="1654" spans="1:34" x14ac:dyDescent="0.2">
      <c r="A1654">
        <v>2025</v>
      </c>
      <c r="B1654" t="s">
        <v>29</v>
      </c>
      <c r="C1654" t="s">
        <v>210</v>
      </c>
      <c r="D1654">
        <v>8</v>
      </c>
      <c r="E1654">
        <v>9</v>
      </c>
      <c r="W1654">
        <v>0</v>
      </c>
      <c r="X1654">
        <v>0.41172761664564944</v>
      </c>
      <c r="Y1654">
        <v>32</v>
      </c>
      <c r="Z1654">
        <v>0</v>
      </c>
      <c r="AA1654">
        <v>0.65789473684210531</v>
      </c>
      <c r="AB1654">
        <v>4</v>
      </c>
      <c r="AC1654">
        <v>0.3</v>
      </c>
      <c r="AD1654">
        <v>3</v>
      </c>
      <c r="AE1654">
        <v>2</v>
      </c>
      <c r="AF1654">
        <v>7.7380952380952384E-2</v>
      </c>
      <c r="AG1654">
        <v>142.00903225806451</v>
      </c>
      <c r="AH1654" t="s">
        <v>29</v>
      </c>
    </row>
    <row r="1655" spans="1:34" x14ac:dyDescent="0.2">
      <c r="A1655">
        <v>1966</v>
      </c>
      <c r="B1655" t="s">
        <v>30</v>
      </c>
      <c r="C1655" t="s">
        <v>216</v>
      </c>
      <c r="D1655">
        <v>3</v>
      </c>
      <c r="E1655">
        <v>11</v>
      </c>
      <c r="W1655">
        <v>0</v>
      </c>
      <c r="X1655">
        <v>0.21428571428571427</v>
      </c>
      <c r="Y1655">
        <v>22</v>
      </c>
      <c r="Z1655">
        <v>0</v>
      </c>
      <c r="AA1655">
        <v>0</v>
      </c>
      <c r="AB1655">
        <v>0</v>
      </c>
      <c r="AC1655">
        <v>0</v>
      </c>
      <c r="AD1655">
        <v>0</v>
      </c>
      <c r="AE1655">
        <v>0</v>
      </c>
      <c r="AF1655">
        <v>0</v>
      </c>
      <c r="AG1655">
        <v>0</v>
      </c>
      <c r="AH1655" t="s">
        <v>30</v>
      </c>
    </row>
    <row r="1656" spans="1:34" x14ac:dyDescent="0.2">
      <c r="A1656">
        <v>1967</v>
      </c>
      <c r="B1656" t="s">
        <v>30</v>
      </c>
      <c r="C1656" t="s">
        <v>216</v>
      </c>
      <c r="D1656">
        <v>9</v>
      </c>
      <c r="E1656">
        <v>4</v>
      </c>
      <c r="F1656">
        <v>1</v>
      </c>
      <c r="G1656">
        <v>1</v>
      </c>
      <c r="H1656">
        <v>1</v>
      </c>
      <c r="I1656">
        <v>1</v>
      </c>
      <c r="J1656">
        <v>1</v>
      </c>
      <c r="K1656">
        <v>1</v>
      </c>
      <c r="L1656">
        <v>1</v>
      </c>
      <c r="O1656">
        <v>3</v>
      </c>
      <c r="W1656">
        <v>8</v>
      </c>
      <c r="X1656">
        <v>0.44642857142857145</v>
      </c>
      <c r="Y1656">
        <v>16</v>
      </c>
      <c r="Z1656">
        <v>0</v>
      </c>
      <c r="AA1656">
        <v>1</v>
      </c>
      <c r="AB1656">
        <v>10</v>
      </c>
      <c r="AC1656">
        <v>0.5</v>
      </c>
      <c r="AD1656">
        <v>15</v>
      </c>
      <c r="AE1656">
        <v>0</v>
      </c>
      <c r="AF1656">
        <v>1.5</v>
      </c>
      <c r="AG1656">
        <v>8</v>
      </c>
      <c r="AH1656" t="s">
        <v>30</v>
      </c>
    </row>
    <row r="1657" spans="1:34" x14ac:dyDescent="0.2">
      <c r="A1657">
        <v>1968</v>
      </c>
      <c r="B1657" t="s">
        <v>30</v>
      </c>
      <c r="C1657" t="s">
        <v>216</v>
      </c>
      <c r="D1657">
        <v>7</v>
      </c>
      <c r="E1657">
        <v>7</v>
      </c>
      <c r="W1657">
        <v>0</v>
      </c>
      <c r="X1657">
        <v>0.4642857142857143</v>
      </c>
      <c r="Y1657">
        <v>13</v>
      </c>
      <c r="Z1657">
        <v>0</v>
      </c>
      <c r="AA1657">
        <v>1</v>
      </c>
      <c r="AB1657">
        <v>10</v>
      </c>
      <c r="AC1657">
        <v>0.33333333333333331</v>
      </c>
      <c r="AD1657">
        <v>3</v>
      </c>
      <c r="AE1657">
        <v>0</v>
      </c>
      <c r="AF1657">
        <v>1.5</v>
      </c>
      <c r="AG1657">
        <v>8</v>
      </c>
      <c r="AH1657" t="s">
        <v>30</v>
      </c>
    </row>
    <row r="1658" spans="1:34" x14ac:dyDescent="0.2">
      <c r="A1658">
        <v>1969</v>
      </c>
      <c r="B1658" t="s">
        <v>30</v>
      </c>
      <c r="C1658" t="s">
        <v>216</v>
      </c>
      <c r="D1658">
        <v>6</v>
      </c>
      <c r="E1658">
        <v>6</v>
      </c>
      <c r="F1658">
        <v>2</v>
      </c>
      <c r="G1658">
        <v>1</v>
      </c>
      <c r="I1658">
        <v>0</v>
      </c>
      <c r="J1658">
        <v>1</v>
      </c>
      <c r="K1658">
        <v>1</v>
      </c>
      <c r="O1658">
        <v>2</v>
      </c>
      <c r="W1658">
        <v>3</v>
      </c>
      <c r="X1658">
        <v>0.4732142857142857</v>
      </c>
      <c r="Y1658">
        <v>13</v>
      </c>
      <c r="Z1658">
        <v>0</v>
      </c>
      <c r="AA1658">
        <v>0.5</v>
      </c>
      <c r="AB1658">
        <v>3</v>
      </c>
      <c r="AC1658">
        <v>0.5</v>
      </c>
      <c r="AD1658">
        <v>15</v>
      </c>
      <c r="AE1658">
        <v>0</v>
      </c>
      <c r="AF1658">
        <v>1.6666666666666667</v>
      </c>
      <c r="AG1658">
        <v>11</v>
      </c>
      <c r="AH1658" t="s">
        <v>30</v>
      </c>
    </row>
    <row r="1659" spans="1:34" x14ac:dyDescent="0.2">
      <c r="A1659">
        <v>1970</v>
      </c>
      <c r="B1659" t="s">
        <v>30</v>
      </c>
      <c r="C1659" t="s">
        <v>216</v>
      </c>
      <c r="D1659">
        <v>3</v>
      </c>
      <c r="E1659">
        <v>10</v>
      </c>
      <c r="F1659">
        <v>1</v>
      </c>
      <c r="W1659">
        <v>0</v>
      </c>
      <c r="X1659">
        <v>0.42857142857142855</v>
      </c>
      <c r="Y1659">
        <v>16</v>
      </c>
      <c r="Z1659">
        <v>0</v>
      </c>
      <c r="AA1659">
        <v>0.5</v>
      </c>
      <c r="AB1659">
        <v>3</v>
      </c>
      <c r="AC1659">
        <v>0.4</v>
      </c>
      <c r="AD1659">
        <v>10</v>
      </c>
      <c r="AE1659">
        <v>0</v>
      </c>
      <c r="AF1659">
        <v>1.6666666666666667</v>
      </c>
      <c r="AG1659">
        <v>11</v>
      </c>
      <c r="AH1659" t="s">
        <v>30</v>
      </c>
    </row>
    <row r="1660" spans="1:34" x14ac:dyDescent="0.2">
      <c r="A1660">
        <v>1971</v>
      </c>
      <c r="B1660" t="s">
        <v>30</v>
      </c>
      <c r="C1660" t="s">
        <v>216</v>
      </c>
      <c r="D1660">
        <v>4</v>
      </c>
      <c r="E1660">
        <v>9</v>
      </c>
      <c r="F1660">
        <v>1</v>
      </c>
      <c r="W1660">
        <v>0</v>
      </c>
      <c r="X1660">
        <v>0.4107142857142857</v>
      </c>
      <c r="Y1660">
        <v>16</v>
      </c>
      <c r="Z1660">
        <v>0</v>
      </c>
      <c r="AA1660">
        <v>0.5</v>
      </c>
      <c r="AB1660">
        <v>3</v>
      </c>
      <c r="AC1660">
        <v>0.33333333333333331</v>
      </c>
      <c r="AD1660">
        <v>3</v>
      </c>
      <c r="AE1660">
        <v>0</v>
      </c>
      <c r="AF1660">
        <v>1.6666666666666667</v>
      </c>
      <c r="AG1660">
        <v>11</v>
      </c>
      <c r="AH1660" t="s">
        <v>30</v>
      </c>
    </row>
    <row r="1661" spans="1:34" x14ac:dyDescent="0.2">
      <c r="A1661">
        <v>1972</v>
      </c>
      <c r="B1661" t="s">
        <v>30</v>
      </c>
      <c r="C1661" t="s">
        <v>216</v>
      </c>
      <c r="D1661">
        <v>1</v>
      </c>
      <c r="E1661">
        <v>13</v>
      </c>
      <c r="W1661">
        <v>0</v>
      </c>
      <c r="X1661">
        <v>0.36224489795918369</v>
      </c>
      <c r="Y1661">
        <v>19</v>
      </c>
      <c r="Z1661">
        <v>0</v>
      </c>
      <c r="AA1661">
        <v>0.5</v>
      </c>
      <c r="AB1661">
        <v>3</v>
      </c>
      <c r="AC1661">
        <v>0.2857142857142857</v>
      </c>
      <c r="AD1661">
        <v>3</v>
      </c>
      <c r="AE1661">
        <v>0</v>
      </c>
      <c r="AF1661">
        <v>1.6666666666666667</v>
      </c>
      <c r="AG1661">
        <v>11</v>
      </c>
      <c r="AH1661" t="s">
        <v>30</v>
      </c>
    </row>
    <row r="1662" spans="1:34" x14ac:dyDescent="0.2">
      <c r="A1662">
        <v>1973</v>
      </c>
      <c r="B1662" t="s">
        <v>30</v>
      </c>
      <c r="C1662" t="s">
        <v>216</v>
      </c>
      <c r="D1662">
        <v>1</v>
      </c>
      <c r="E1662">
        <v>13</v>
      </c>
      <c r="W1662">
        <v>0</v>
      </c>
      <c r="X1662">
        <v>0.32589285714285715</v>
      </c>
      <c r="Y1662">
        <v>24</v>
      </c>
      <c r="Z1662">
        <v>0</v>
      </c>
      <c r="AA1662">
        <v>0.5</v>
      </c>
      <c r="AB1662">
        <v>3</v>
      </c>
      <c r="AC1662">
        <v>0.25</v>
      </c>
      <c r="AD1662">
        <v>3</v>
      </c>
      <c r="AE1662">
        <v>0</v>
      </c>
      <c r="AF1662">
        <v>1.6666666666666667</v>
      </c>
      <c r="AG1662">
        <v>11</v>
      </c>
      <c r="AH1662" t="s">
        <v>30</v>
      </c>
    </row>
    <row r="1663" spans="1:34" x14ac:dyDescent="0.2">
      <c r="A1663">
        <v>1974</v>
      </c>
      <c r="B1663" t="s">
        <v>30</v>
      </c>
      <c r="C1663" t="s">
        <v>216</v>
      </c>
      <c r="D1663">
        <v>7</v>
      </c>
      <c r="E1663">
        <v>7</v>
      </c>
      <c r="W1663">
        <v>0</v>
      </c>
      <c r="X1663">
        <v>0.34523809523809523</v>
      </c>
      <c r="Y1663">
        <v>24</v>
      </c>
      <c r="Z1663">
        <v>0</v>
      </c>
      <c r="AA1663">
        <v>0.5</v>
      </c>
      <c r="AB1663">
        <v>3</v>
      </c>
      <c r="AC1663">
        <v>0.22222222222222221</v>
      </c>
      <c r="AD1663">
        <v>1</v>
      </c>
      <c r="AE1663">
        <v>0</v>
      </c>
      <c r="AF1663">
        <v>1.6666666666666667</v>
      </c>
      <c r="AG1663">
        <v>11</v>
      </c>
      <c r="AH1663" t="s">
        <v>30</v>
      </c>
    </row>
    <row r="1664" spans="1:34" x14ac:dyDescent="0.2">
      <c r="A1664">
        <v>1975</v>
      </c>
      <c r="B1664" t="s">
        <v>30</v>
      </c>
      <c r="C1664" t="s">
        <v>216</v>
      </c>
      <c r="D1664">
        <v>10</v>
      </c>
      <c r="E1664">
        <v>4</v>
      </c>
      <c r="T1664">
        <v>1</v>
      </c>
      <c r="W1664">
        <v>0</v>
      </c>
      <c r="X1664">
        <v>0.38214285714285712</v>
      </c>
      <c r="Y1664">
        <v>20</v>
      </c>
      <c r="Z1664">
        <v>0</v>
      </c>
      <c r="AA1664">
        <v>0.5</v>
      </c>
      <c r="AB1664">
        <v>3</v>
      </c>
      <c r="AC1664">
        <v>0.2</v>
      </c>
      <c r="AD1664">
        <v>1</v>
      </c>
      <c r="AE1664">
        <v>0</v>
      </c>
      <c r="AF1664">
        <v>1.6666666666666667</v>
      </c>
      <c r="AG1664">
        <v>11</v>
      </c>
      <c r="AH1664" t="s">
        <v>30</v>
      </c>
    </row>
    <row r="1665" spans="1:34" x14ac:dyDescent="0.2">
      <c r="A1665">
        <v>1976</v>
      </c>
      <c r="B1665" t="s">
        <v>30</v>
      </c>
      <c r="C1665" t="s">
        <v>216</v>
      </c>
      <c r="D1665">
        <v>5</v>
      </c>
      <c r="E1665">
        <v>9</v>
      </c>
      <c r="W1665">
        <v>0</v>
      </c>
      <c r="X1665">
        <v>0.37987012987012986</v>
      </c>
      <c r="Y1665">
        <v>19</v>
      </c>
      <c r="Z1665">
        <v>0</v>
      </c>
      <c r="AA1665">
        <v>0.5</v>
      </c>
      <c r="AB1665">
        <v>3</v>
      </c>
      <c r="AC1665">
        <v>0.18181818181818182</v>
      </c>
      <c r="AD1665">
        <v>0</v>
      </c>
      <c r="AE1665">
        <v>0</v>
      </c>
      <c r="AF1665">
        <v>1.6666666666666667</v>
      </c>
      <c r="AG1665">
        <v>11</v>
      </c>
      <c r="AH1665" t="s">
        <v>30</v>
      </c>
    </row>
    <row r="1666" spans="1:34" x14ac:dyDescent="0.2">
      <c r="A1666">
        <v>1977</v>
      </c>
      <c r="B1666" t="s">
        <v>30</v>
      </c>
      <c r="C1666" t="s">
        <v>216</v>
      </c>
      <c r="D1666">
        <v>8</v>
      </c>
      <c r="E1666">
        <v>6</v>
      </c>
      <c r="W1666">
        <v>0</v>
      </c>
      <c r="X1666">
        <v>0.39583333333333331</v>
      </c>
      <c r="Y1666">
        <v>19</v>
      </c>
      <c r="Z1666">
        <v>0</v>
      </c>
      <c r="AA1666">
        <v>0.5</v>
      </c>
      <c r="AB1666">
        <v>3</v>
      </c>
      <c r="AC1666">
        <v>0.16666666666666666</v>
      </c>
      <c r="AD1666">
        <v>0</v>
      </c>
      <c r="AE1666">
        <v>0</v>
      </c>
      <c r="AF1666">
        <v>1.6666666666666667</v>
      </c>
      <c r="AG1666">
        <v>11</v>
      </c>
      <c r="AH1666" t="s">
        <v>30</v>
      </c>
    </row>
    <row r="1667" spans="1:34" x14ac:dyDescent="0.2">
      <c r="A1667">
        <v>1978</v>
      </c>
      <c r="B1667" t="s">
        <v>30</v>
      </c>
      <c r="C1667" t="s">
        <v>216</v>
      </c>
      <c r="D1667">
        <v>10</v>
      </c>
      <c r="E1667">
        <v>6</v>
      </c>
      <c r="G1667">
        <v>1</v>
      </c>
      <c r="I1667">
        <v>2</v>
      </c>
      <c r="J1667">
        <v>1</v>
      </c>
      <c r="K1667">
        <v>1</v>
      </c>
      <c r="L1667">
        <v>1</v>
      </c>
      <c r="O1667">
        <v>3</v>
      </c>
      <c r="Q1667">
        <v>1</v>
      </c>
      <c r="S1667">
        <v>1</v>
      </c>
      <c r="W1667">
        <v>8</v>
      </c>
      <c r="X1667">
        <v>0.41576086956521741</v>
      </c>
      <c r="Y1667">
        <v>20</v>
      </c>
      <c r="Z1667">
        <v>0</v>
      </c>
      <c r="AA1667">
        <v>1</v>
      </c>
      <c r="AB1667">
        <v>10</v>
      </c>
      <c r="AC1667">
        <v>0.23076923076923078</v>
      </c>
      <c r="AD1667">
        <v>1</v>
      </c>
      <c r="AE1667">
        <v>0</v>
      </c>
      <c r="AF1667">
        <v>2</v>
      </c>
      <c r="AG1667">
        <v>19</v>
      </c>
      <c r="AH1667" t="s">
        <v>30</v>
      </c>
    </row>
    <row r="1668" spans="1:34" x14ac:dyDescent="0.2">
      <c r="A1668">
        <v>1979</v>
      </c>
      <c r="B1668" t="s">
        <v>30</v>
      </c>
      <c r="C1668" t="s">
        <v>216</v>
      </c>
      <c r="D1668">
        <v>11</v>
      </c>
      <c r="E1668">
        <v>5</v>
      </c>
      <c r="G1668">
        <v>1</v>
      </c>
      <c r="I1668">
        <v>2</v>
      </c>
      <c r="J1668">
        <v>1</v>
      </c>
      <c r="K1668">
        <v>1</v>
      </c>
      <c r="L1668">
        <v>1</v>
      </c>
      <c r="O1668">
        <v>3</v>
      </c>
      <c r="P1668">
        <v>1</v>
      </c>
      <c r="Q1668">
        <v>1</v>
      </c>
      <c r="W1668">
        <v>11</v>
      </c>
      <c r="X1668">
        <v>0.4375</v>
      </c>
      <c r="Y1668">
        <v>18</v>
      </c>
      <c r="Z1668">
        <v>0</v>
      </c>
      <c r="AA1668">
        <v>1.25</v>
      </c>
      <c r="AB1668">
        <v>12</v>
      </c>
      <c r="AC1668">
        <v>0.2857142857142857</v>
      </c>
      <c r="AD1668">
        <v>3</v>
      </c>
      <c r="AE1668">
        <v>0</v>
      </c>
      <c r="AF1668">
        <v>2.2000000000000002</v>
      </c>
      <c r="AG1668">
        <v>30</v>
      </c>
      <c r="AH1668" t="s">
        <v>30</v>
      </c>
    </row>
    <row r="1669" spans="1:34" x14ac:dyDescent="0.2">
      <c r="A1669">
        <v>1980</v>
      </c>
      <c r="B1669" t="s">
        <v>30</v>
      </c>
      <c r="C1669" t="s">
        <v>216</v>
      </c>
      <c r="D1669">
        <v>11</v>
      </c>
      <c r="E1669">
        <v>5</v>
      </c>
      <c r="G1669">
        <v>1</v>
      </c>
      <c r="I1669">
        <v>0</v>
      </c>
      <c r="J1669">
        <v>1</v>
      </c>
      <c r="O1669">
        <v>1</v>
      </c>
      <c r="Q1669">
        <v>1</v>
      </c>
      <c r="W1669">
        <v>2</v>
      </c>
      <c r="X1669">
        <v>0.45601851851851855</v>
      </c>
      <c r="Y1669">
        <v>17</v>
      </c>
      <c r="Z1669">
        <v>0</v>
      </c>
      <c r="AA1669">
        <v>1</v>
      </c>
      <c r="AB1669">
        <v>10</v>
      </c>
      <c r="AC1669">
        <v>0.33333333333333331</v>
      </c>
      <c r="AD1669">
        <v>3</v>
      </c>
      <c r="AE1669">
        <v>0</v>
      </c>
      <c r="AF1669">
        <v>2</v>
      </c>
      <c r="AG1669">
        <v>32</v>
      </c>
      <c r="AH1669" t="s">
        <v>30</v>
      </c>
    </row>
    <row r="1670" spans="1:34" x14ac:dyDescent="0.2">
      <c r="A1670">
        <v>1981</v>
      </c>
      <c r="B1670" t="s">
        <v>30</v>
      </c>
      <c r="C1670" t="s">
        <v>216</v>
      </c>
      <c r="D1670">
        <v>7</v>
      </c>
      <c r="E1670">
        <v>9</v>
      </c>
      <c r="W1670">
        <v>0</v>
      </c>
      <c r="X1670">
        <v>0.45474137931034481</v>
      </c>
      <c r="Y1670">
        <v>18</v>
      </c>
      <c r="Z1670">
        <v>0</v>
      </c>
      <c r="AA1670">
        <v>1</v>
      </c>
      <c r="AB1670">
        <v>10</v>
      </c>
      <c r="AC1670">
        <v>0.3125</v>
      </c>
      <c r="AD1670">
        <v>3</v>
      </c>
      <c r="AE1670">
        <v>0</v>
      </c>
      <c r="AF1670">
        <v>2</v>
      </c>
      <c r="AG1670">
        <v>32</v>
      </c>
      <c r="AH1670" t="s">
        <v>30</v>
      </c>
    </row>
    <row r="1671" spans="1:34" x14ac:dyDescent="0.2">
      <c r="A1671">
        <v>1982</v>
      </c>
      <c r="B1671" t="s">
        <v>30</v>
      </c>
      <c r="C1671" t="s">
        <v>216</v>
      </c>
      <c r="D1671">
        <v>1</v>
      </c>
      <c r="E1671">
        <v>8</v>
      </c>
      <c r="W1671">
        <v>0</v>
      </c>
      <c r="X1671">
        <v>0.44190871369294604</v>
      </c>
      <c r="Y1671">
        <v>19</v>
      </c>
      <c r="Z1671">
        <v>0</v>
      </c>
      <c r="AA1671">
        <v>1</v>
      </c>
      <c r="AB1671">
        <v>10</v>
      </c>
      <c r="AC1671">
        <v>0.29411764705882354</v>
      </c>
      <c r="AD1671">
        <v>3</v>
      </c>
      <c r="AE1671">
        <v>0</v>
      </c>
      <c r="AF1671">
        <v>2</v>
      </c>
      <c r="AG1671">
        <v>32</v>
      </c>
      <c r="AH1671" t="s">
        <v>30</v>
      </c>
    </row>
    <row r="1672" spans="1:34" x14ac:dyDescent="0.2">
      <c r="A1672">
        <v>1983</v>
      </c>
      <c r="B1672" t="s">
        <v>30</v>
      </c>
      <c r="C1672" t="s">
        <v>216</v>
      </c>
      <c r="D1672">
        <v>2</v>
      </c>
      <c r="E1672">
        <v>14</v>
      </c>
      <c r="W1672">
        <v>0</v>
      </c>
      <c r="X1672">
        <v>0.42217898832684825</v>
      </c>
      <c r="Y1672">
        <v>21</v>
      </c>
      <c r="Z1672">
        <v>0</v>
      </c>
      <c r="AA1672">
        <v>1</v>
      </c>
      <c r="AB1672">
        <v>10</v>
      </c>
      <c r="AC1672">
        <v>0.27777777777777779</v>
      </c>
      <c r="AD1672">
        <v>3</v>
      </c>
      <c r="AE1672">
        <v>0</v>
      </c>
      <c r="AF1672">
        <v>2</v>
      </c>
      <c r="AG1672">
        <v>32</v>
      </c>
      <c r="AH1672" t="s">
        <v>30</v>
      </c>
    </row>
    <row r="1673" spans="1:34" x14ac:dyDescent="0.2">
      <c r="A1673">
        <v>1984</v>
      </c>
      <c r="B1673" t="s">
        <v>30</v>
      </c>
      <c r="C1673" t="s">
        <v>216</v>
      </c>
      <c r="D1673">
        <v>3</v>
      </c>
      <c r="E1673">
        <v>13</v>
      </c>
      <c r="W1673">
        <v>0</v>
      </c>
      <c r="X1673">
        <v>0.40842490842490842</v>
      </c>
      <c r="Y1673">
        <v>23</v>
      </c>
      <c r="Z1673">
        <v>0</v>
      </c>
      <c r="AA1673">
        <v>1</v>
      </c>
      <c r="AB1673">
        <v>10</v>
      </c>
      <c r="AC1673">
        <v>0.26315789473684209</v>
      </c>
      <c r="AD1673">
        <v>3</v>
      </c>
      <c r="AE1673">
        <v>0</v>
      </c>
      <c r="AF1673">
        <v>2</v>
      </c>
      <c r="AG1673">
        <v>32</v>
      </c>
      <c r="AH1673" t="s">
        <v>30</v>
      </c>
    </row>
    <row r="1674" spans="1:34" x14ac:dyDescent="0.2">
      <c r="A1674">
        <v>1985</v>
      </c>
      <c r="B1674" t="s">
        <v>30</v>
      </c>
      <c r="C1674" t="s">
        <v>216</v>
      </c>
      <c r="D1674">
        <v>5</v>
      </c>
      <c r="E1674">
        <v>11</v>
      </c>
      <c r="W1674">
        <v>0</v>
      </c>
      <c r="X1674">
        <v>0.40311418685121109</v>
      </c>
      <c r="Y1674">
        <v>23</v>
      </c>
      <c r="Z1674">
        <v>0</v>
      </c>
      <c r="AA1674">
        <v>1</v>
      </c>
      <c r="AB1674">
        <v>10</v>
      </c>
      <c r="AC1674">
        <v>0.25</v>
      </c>
      <c r="AD1674">
        <v>3</v>
      </c>
      <c r="AE1674">
        <v>0</v>
      </c>
      <c r="AF1674">
        <v>2</v>
      </c>
      <c r="AG1674">
        <v>32</v>
      </c>
      <c r="AH1674" t="s">
        <v>30</v>
      </c>
    </row>
    <row r="1675" spans="1:34" x14ac:dyDescent="0.2">
      <c r="A1675">
        <v>1986</v>
      </c>
      <c r="B1675" t="s">
        <v>30</v>
      </c>
      <c r="C1675" t="s">
        <v>216</v>
      </c>
      <c r="D1675">
        <v>5</v>
      </c>
      <c r="E1675">
        <v>11</v>
      </c>
      <c r="W1675">
        <v>0</v>
      </c>
      <c r="X1675">
        <v>0.39836065573770491</v>
      </c>
      <c r="Y1675">
        <v>24</v>
      </c>
      <c r="Z1675">
        <v>0</v>
      </c>
      <c r="AA1675">
        <v>1</v>
      </c>
      <c r="AB1675">
        <v>10</v>
      </c>
      <c r="AC1675">
        <v>0.23809523809523808</v>
      </c>
      <c r="AD1675">
        <v>1</v>
      </c>
      <c r="AE1675">
        <v>0</v>
      </c>
      <c r="AF1675">
        <v>2</v>
      </c>
      <c r="AG1675">
        <v>32</v>
      </c>
      <c r="AH1675" t="s">
        <v>30</v>
      </c>
    </row>
    <row r="1676" spans="1:34" x14ac:dyDescent="0.2">
      <c r="A1676">
        <v>1987</v>
      </c>
      <c r="B1676" t="s">
        <v>30</v>
      </c>
      <c r="C1676" t="s">
        <v>216</v>
      </c>
      <c r="D1676">
        <v>9</v>
      </c>
      <c r="E1676">
        <v>6</v>
      </c>
      <c r="G1676">
        <v>1</v>
      </c>
      <c r="I1676">
        <v>1</v>
      </c>
      <c r="J1676">
        <v>1</v>
      </c>
      <c r="K1676">
        <v>1</v>
      </c>
      <c r="O1676">
        <v>2</v>
      </c>
      <c r="W1676">
        <v>3</v>
      </c>
      <c r="X1676">
        <v>0.40781250000000002</v>
      </c>
      <c r="Y1676">
        <v>24</v>
      </c>
      <c r="Z1676">
        <v>0</v>
      </c>
      <c r="AA1676">
        <v>1</v>
      </c>
      <c r="AB1676">
        <v>10</v>
      </c>
      <c r="AC1676">
        <v>0.27272727272727271</v>
      </c>
      <c r="AD1676">
        <v>3</v>
      </c>
      <c r="AE1676">
        <v>0</v>
      </c>
      <c r="AF1676">
        <v>2</v>
      </c>
      <c r="AG1676">
        <v>35</v>
      </c>
      <c r="AH1676" t="s">
        <v>30</v>
      </c>
    </row>
    <row r="1677" spans="1:34" x14ac:dyDescent="0.2">
      <c r="A1677">
        <v>1988</v>
      </c>
      <c r="B1677" t="s">
        <v>30</v>
      </c>
      <c r="C1677" t="s">
        <v>216</v>
      </c>
      <c r="D1677">
        <v>10</v>
      </c>
      <c r="E1677">
        <v>6</v>
      </c>
      <c r="G1677">
        <v>1</v>
      </c>
      <c r="I1677">
        <v>1</v>
      </c>
      <c r="J1677">
        <v>1</v>
      </c>
      <c r="K1677">
        <v>1</v>
      </c>
      <c r="O1677">
        <v>2</v>
      </c>
      <c r="W1677">
        <v>3</v>
      </c>
      <c r="X1677">
        <v>0.41815476190476192</v>
      </c>
      <c r="Y1677">
        <v>24</v>
      </c>
      <c r="Z1677">
        <v>0</v>
      </c>
      <c r="AA1677">
        <v>1</v>
      </c>
      <c r="AB1677">
        <v>10</v>
      </c>
      <c r="AC1677">
        <v>0.30434782608695654</v>
      </c>
      <c r="AD1677">
        <v>3</v>
      </c>
      <c r="AE1677">
        <v>0</v>
      </c>
      <c r="AF1677">
        <v>2</v>
      </c>
      <c r="AG1677">
        <v>38</v>
      </c>
      <c r="AH1677" t="s">
        <v>30</v>
      </c>
    </row>
    <row r="1678" spans="1:34" x14ac:dyDescent="0.2">
      <c r="A1678">
        <v>1989</v>
      </c>
      <c r="B1678" t="s">
        <v>30</v>
      </c>
      <c r="C1678" t="s">
        <v>216</v>
      </c>
      <c r="D1678">
        <v>9</v>
      </c>
      <c r="E1678">
        <v>7</v>
      </c>
      <c r="G1678">
        <v>1</v>
      </c>
      <c r="I1678">
        <v>0</v>
      </c>
      <c r="J1678">
        <v>1</v>
      </c>
      <c r="O1678">
        <v>1</v>
      </c>
      <c r="W1678">
        <v>1</v>
      </c>
      <c r="X1678">
        <v>0.42471590909090912</v>
      </c>
      <c r="Y1678">
        <v>24</v>
      </c>
      <c r="Z1678">
        <v>0</v>
      </c>
      <c r="AA1678">
        <v>0.875</v>
      </c>
      <c r="AB1678">
        <v>6</v>
      </c>
      <c r="AC1678">
        <v>0.33333333333333331</v>
      </c>
      <c r="AD1678">
        <v>3</v>
      </c>
      <c r="AE1678">
        <v>0</v>
      </c>
      <c r="AF1678">
        <v>1.8888888888888888</v>
      </c>
      <c r="AG1678">
        <v>39</v>
      </c>
      <c r="AH1678" t="s">
        <v>30</v>
      </c>
    </row>
    <row r="1679" spans="1:34" x14ac:dyDescent="0.2">
      <c r="A1679">
        <v>1990</v>
      </c>
      <c r="B1679" t="s">
        <v>30</v>
      </c>
      <c r="C1679" t="s">
        <v>216</v>
      </c>
      <c r="D1679">
        <v>9</v>
      </c>
      <c r="E1679">
        <v>7</v>
      </c>
      <c r="G1679">
        <v>1</v>
      </c>
      <c r="I1679">
        <v>0</v>
      </c>
      <c r="J1679">
        <v>1</v>
      </c>
      <c r="O1679">
        <v>1</v>
      </c>
      <c r="Q1679">
        <v>1</v>
      </c>
      <c r="W1679">
        <v>2</v>
      </c>
      <c r="X1679">
        <v>0.43070652173913043</v>
      </c>
      <c r="Y1679">
        <v>24</v>
      </c>
      <c r="Z1679">
        <v>0</v>
      </c>
      <c r="AA1679">
        <v>0.77777777777777779</v>
      </c>
      <c r="AB1679">
        <v>6</v>
      </c>
      <c r="AC1679">
        <v>0.36</v>
      </c>
      <c r="AD1679">
        <v>7</v>
      </c>
      <c r="AE1679">
        <v>0</v>
      </c>
      <c r="AF1679">
        <v>1.8</v>
      </c>
      <c r="AG1679">
        <v>41</v>
      </c>
      <c r="AH1679" t="s">
        <v>30</v>
      </c>
    </row>
    <row r="1680" spans="1:34" x14ac:dyDescent="0.2">
      <c r="A1680">
        <v>1991</v>
      </c>
      <c r="B1680" t="s">
        <v>30</v>
      </c>
      <c r="C1680" t="s">
        <v>216</v>
      </c>
      <c r="D1680">
        <v>11</v>
      </c>
      <c r="E1680">
        <v>5</v>
      </c>
      <c r="G1680">
        <v>1</v>
      </c>
      <c r="H1680">
        <v>1</v>
      </c>
      <c r="I1680">
        <v>1</v>
      </c>
      <c r="J1680">
        <v>1</v>
      </c>
      <c r="K1680">
        <v>1</v>
      </c>
      <c r="O1680">
        <v>2</v>
      </c>
      <c r="W1680">
        <v>4</v>
      </c>
      <c r="X1680">
        <v>0.44140625</v>
      </c>
      <c r="Y1680">
        <v>24</v>
      </c>
      <c r="Z1680">
        <v>0</v>
      </c>
      <c r="AA1680">
        <v>0.8</v>
      </c>
      <c r="AB1680">
        <v>6</v>
      </c>
      <c r="AC1680">
        <v>0.38461538461538464</v>
      </c>
      <c r="AD1680">
        <v>7</v>
      </c>
      <c r="AE1680">
        <v>0</v>
      </c>
      <c r="AF1680">
        <v>1.6666666666666667</v>
      </c>
      <c r="AG1680">
        <v>45</v>
      </c>
      <c r="AH1680" t="s">
        <v>30</v>
      </c>
    </row>
    <row r="1681" spans="1:34" x14ac:dyDescent="0.2">
      <c r="A1681">
        <v>1992</v>
      </c>
      <c r="B1681" t="s">
        <v>30</v>
      </c>
      <c r="C1681" t="s">
        <v>216</v>
      </c>
      <c r="D1681">
        <v>10</v>
      </c>
      <c r="E1681">
        <v>6</v>
      </c>
      <c r="G1681">
        <v>1</v>
      </c>
      <c r="I1681">
        <v>0</v>
      </c>
      <c r="J1681">
        <v>1</v>
      </c>
      <c r="O1681">
        <v>1</v>
      </c>
      <c r="W1681">
        <v>1</v>
      </c>
      <c r="X1681">
        <v>0.44874999999999998</v>
      </c>
      <c r="Y1681">
        <v>21</v>
      </c>
      <c r="Z1681">
        <v>0</v>
      </c>
      <c r="AA1681">
        <v>0.72727272727272729</v>
      </c>
      <c r="AB1681">
        <v>4</v>
      </c>
      <c r="AC1681">
        <v>0.40740740740740738</v>
      </c>
      <c r="AD1681">
        <v>10</v>
      </c>
      <c r="AE1681">
        <v>0</v>
      </c>
      <c r="AF1681">
        <v>1.6153846153846154</v>
      </c>
      <c r="AG1681">
        <v>46</v>
      </c>
      <c r="AH1681" t="s">
        <v>30</v>
      </c>
    </row>
    <row r="1682" spans="1:34" x14ac:dyDescent="0.2">
      <c r="A1682">
        <v>1993</v>
      </c>
      <c r="B1682" t="s">
        <v>30</v>
      </c>
      <c r="C1682" t="s">
        <v>216</v>
      </c>
      <c r="D1682">
        <v>12</v>
      </c>
      <c r="E1682">
        <v>4</v>
      </c>
      <c r="G1682">
        <v>1</v>
      </c>
      <c r="H1682">
        <v>1</v>
      </c>
      <c r="I1682">
        <v>0</v>
      </c>
      <c r="J1682">
        <v>1</v>
      </c>
      <c r="K1682">
        <v>1</v>
      </c>
      <c r="O1682">
        <v>2</v>
      </c>
      <c r="W1682">
        <v>4</v>
      </c>
      <c r="X1682">
        <v>0.46033653846153844</v>
      </c>
      <c r="Y1682">
        <v>17</v>
      </c>
      <c r="Z1682">
        <v>0</v>
      </c>
      <c r="AA1682">
        <v>0.66666666666666663</v>
      </c>
      <c r="AB1682">
        <v>4</v>
      </c>
      <c r="AC1682">
        <v>0.42857142857142855</v>
      </c>
      <c r="AD1682">
        <v>10</v>
      </c>
      <c r="AE1682">
        <v>0</v>
      </c>
      <c r="AF1682">
        <v>1.5333333333333334</v>
      </c>
      <c r="AG1682">
        <v>50</v>
      </c>
      <c r="AH1682" t="s">
        <v>30</v>
      </c>
    </row>
    <row r="1683" spans="1:34" x14ac:dyDescent="0.2">
      <c r="A1683">
        <v>1994</v>
      </c>
      <c r="B1683" t="s">
        <v>30</v>
      </c>
      <c r="C1683" t="s">
        <v>216</v>
      </c>
      <c r="D1683">
        <v>2</v>
      </c>
      <c r="E1683">
        <v>14</v>
      </c>
      <c r="W1683">
        <v>0</v>
      </c>
      <c r="X1683">
        <v>0.44791666666666669</v>
      </c>
      <c r="Y1683">
        <v>23</v>
      </c>
      <c r="Z1683">
        <v>0</v>
      </c>
      <c r="AA1683">
        <v>0.66666666666666663</v>
      </c>
      <c r="AB1683">
        <v>4</v>
      </c>
      <c r="AC1683">
        <v>0.41379310344827586</v>
      </c>
      <c r="AD1683">
        <v>10</v>
      </c>
      <c r="AE1683">
        <v>0</v>
      </c>
      <c r="AF1683">
        <v>1.5333333333333334</v>
      </c>
      <c r="AG1683">
        <v>50</v>
      </c>
      <c r="AH1683" t="s">
        <v>30</v>
      </c>
    </row>
    <row r="1684" spans="1:34" x14ac:dyDescent="0.2">
      <c r="A1684">
        <v>1995</v>
      </c>
      <c r="B1684" t="s">
        <v>30</v>
      </c>
      <c r="C1684" t="s">
        <v>216</v>
      </c>
      <c r="D1684">
        <v>7</v>
      </c>
      <c r="E1684">
        <v>9</v>
      </c>
      <c r="W1684">
        <v>0</v>
      </c>
      <c r="X1684">
        <v>0.44754464285714285</v>
      </c>
      <c r="Y1684">
        <v>22</v>
      </c>
      <c r="Z1684">
        <v>0</v>
      </c>
      <c r="AA1684">
        <v>0.66666666666666663</v>
      </c>
      <c r="AB1684">
        <v>4</v>
      </c>
      <c r="AC1684">
        <v>0.4</v>
      </c>
      <c r="AD1684">
        <v>10</v>
      </c>
      <c r="AE1684">
        <v>0</v>
      </c>
      <c r="AF1684">
        <v>1.5333333333333334</v>
      </c>
      <c r="AG1684">
        <v>50</v>
      </c>
      <c r="AH1684" t="s">
        <v>30</v>
      </c>
    </row>
    <row r="1685" spans="1:34" x14ac:dyDescent="0.2">
      <c r="A1685">
        <v>1996</v>
      </c>
      <c r="B1685" t="s">
        <v>30</v>
      </c>
      <c r="C1685" t="s">
        <v>216</v>
      </c>
      <c r="D1685">
        <v>8</v>
      </c>
      <c r="E1685">
        <v>8</v>
      </c>
      <c r="S1685">
        <v>1</v>
      </c>
      <c r="W1685">
        <v>0</v>
      </c>
      <c r="X1685">
        <v>0.44935344827586204</v>
      </c>
      <c r="Y1685">
        <v>23</v>
      </c>
      <c r="Z1685">
        <v>0</v>
      </c>
      <c r="AA1685">
        <v>0.66666666666666663</v>
      </c>
      <c r="AB1685">
        <v>4</v>
      </c>
      <c r="AC1685">
        <v>0.38709677419354838</v>
      </c>
      <c r="AD1685">
        <v>7</v>
      </c>
      <c r="AE1685">
        <v>0</v>
      </c>
      <c r="AF1685">
        <v>1.5333333333333334</v>
      </c>
      <c r="AG1685">
        <v>50</v>
      </c>
      <c r="AH1685" t="s">
        <v>30</v>
      </c>
    </row>
    <row r="1686" spans="1:34" x14ac:dyDescent="0.2">
      <c r="A1686">
        <v>1997</v>
      </c>
      <c r="B1686" t="s">
        <v>30</v>
      </c>
      <c r="C1686" t="s">
        <v>216</v>
      </c>
      <c r="D1686">
        <v>8</v>
      </c>
      <c r="E1686">
        <v>8</v>
      </c>
      <c r="W1686">
        <v>0</v>
      </c>
      <c r="X1686">
        <v>0.45104166666666667</v>
      </c>
      <c r="Y1686">
        <v>24</v>
      </c>
      <c r="Z1686">
        <v>0</v>
      </c>
      <c r="AA1686">
        <v>0.66666666666666663</v>
      </c>
      <c r="AB1686">
        <v>4</v>
      </c>
      <c r="AC1686">
        <v>0.375</v>
      </c>
      <c r="AD1686">
        <v>7</v>
      </c>
      <c r="AE1686">
        <v>0</v>
      </c>
      <c r="AF1686">
        <v>1.5333333333333334</v>
      </c>
      <c r="AG1686">
        <v>50</v>
      </c>
      <c r="AH1686" t="s">
        <v>30</v>
      </c>
    </row>
    <row r="1687" spans="1:34" x14ac:dyDescent="0.2">
      <c r="A1687">
        <v>1998</v>
      </c>
      <c r="B1687" t="s">
        <v>30</v>
      </c>
      <c r="C1687" t="s">
        <v>216</v>
      </c>
      <c r="D1687">
        <v>8</v>
      </c>
      <c r="E1687">
        <v>8</v>
      </c>
      <c r="W1687">
        <v>0</v>
      </c>
      <c r="X1687">
        <v>0.4526209677419355</v>
      </c>
      <c r="Y1687">
        <v>22</v>
      </c>
      <c r="Z1687">
        <v>0</v>
      </c>
      <c r="AA1687">
        <v>0.66666666666666663</v>
      </c>
      <c r="AB1687">
        <v>4</v>
      </c>
      <c r="AC1687">
        <v>0.36363636363636365</v>
      </c>
      <c r="AD1687">
        <v>7</v>
      </c>
      <c r="AE1687">
        <v>0</v>
      </c>
      <c r="AF1687">
        <v>1.5333333333333334</v>
      </c>
      <c r="AG1687">
        <v>50</v>
      </c>
      <c r="AH1687" t="s">
        <v>30</v>
      </c>
    </row>
    <row r="1688" spans="1:34" x14ac:dyDescent="0.2">
      <c r="A1688">
        <v>1999</v>
      </c>
      <c r="B1688" t="s">
        <v>30</v>
      </c>
      <c r="C1688" t="s">
        <v>216</v>
      </c>
      <c r="D1688">
        <v>13</v>
      </c>
      <c r="E1688">
        <v>3</v>
      </c>
      <c r="G1688">
        <v>1</v>
      </c>
      <c r="I1688">
        <v>3</v>
      </c>
      <c r="J1688">
        <v>1</v>
      </c>
      <c r="K1688">
        <v>1</v>
      </c>
      <c r="L1688">
        <v>1</v>
      </c>
      <c r="M1688">
        <v>1</v>
      </c>
      <c r="O1688">
        <v>4</v>
      </c>
      <c r="T1688">
        <v>1</v>
      </c>
      <c r="W1688">
        <v>16</v>
      </c>
      <c r="X1688">
        <v>0.4638671875</v>
      </c>
      <c r="Y1688">
        <v>19</v>
      </c>
      <c r="Z1688">
        <v>0</v>
      </c>
      <c r="AA1688">
        <v>0.84615384615384615</v>
      </c>
      <c r="AB1688">
        <v>6</v>
      </c>
      <c r="AC1688">
        <v>0.38235294117647056</v>
      </c>
      <c r="AD1688">
        <v>7</v>
      </c>
      <c r="AE1688">
        <v>0</v>
      </c>
      <c r="AF1688">
        <v>1.6875</v>
      </c>
      <c r="AG1688">
        <v>66</v>
      </c>
      <c r="AH1688" t="s">
        <v>30</v>
      </c>
    </row>
    <row r="1689" spans="1:34" x14ac:dyDescent="0.2">
      <c r="A1689">
        <v>2000</v>
      </c>
      <c r="B1689" t="s">
        <v>30</v>
      </c>
      <c r="C1689" t="s">
        <v>216</v>
      </c>
      <c r="D1689">
        <v>13</v>
      </c>
      <c r="E1689">
        <v>3</v>
      </c>
      <c r="G1689">
        <v>1</v>
      </c>
      <c r="H1689">
        <v>1</v>
      </c>
      <c r="I1689">
        <v>0</v>
      </c>
      <c r="J1689">
        <v>1</v>
      </c>
      <c r="K1689">
        <v>1</v>
      </c>
      <c r="O1689">
        <v>2</v>
      </c>
      <c r="W1689">
        <v>4</v>
      </c>
      <c r="X1689">
        <v>0.47443181818181818</v>
      </c>
      <c r="Y1689">
        <v>16</v>
      </c>
      <c r="Z1689">
        <v>0</v>
      </c>
      <c r="AA1689">
        <v>0.7857142857142857</v>
      </c>
      <c r="AB1689">
        <v>6</v>
      </c>
      <c r="AC1689">
        <v>0.4</v>
      </c>
      <c r="AD1689">
        <v>10</v>
      </c>
      <c r="AE1689">
        <v>0</v>
      </c>
      <c r="AF1689">
        <v>1.6111111111111112</v>
      </c>
      <c r="AG1689">
        <v>70</v>
      </c>
      <c r="AH1689" t="s">
        <v>30</v>
      </c>
    </row>
    <row r="1690" spans="1:34" x14ac:dyDescent="0.2">
      <c r="A1690">
        <v>2001</v>
      </c>
      <c r="B1690" t="s">
        <v>30</v>
      </c>
      <c r="C1690" t="s">
        <v>216</v>
      </c>
      <c r="D1690">
        <v>7</v>
      </c>
      <c r="E1690">
        <v>9</v>
      </c>
      <c r="W1690">
        <v>0</v>
      </c>
      <c r="X1690">
        <v>0.4733455882352941</v>
      </c>
      <c r="Y1690">
        <v>17</v>
      </c>
      <c r="Z1690">
        <v>0</v>
      </c>
      <c r="AA1690">
        <v>0.7857142857142857</v>
      </c>
      <c r="AB1690">
        <v>6</v>
      </c>
      <c r="AC1690">
        <v>0.3888888888888889</v>
      </c>
      <c r="AD1690">
        <v>7</v>
      </c>
      <c r="AE1690">
        <v>0</v>
      </c>
      <c r="AF1690">
        <v>1.6111111111111112</v>
      </c>
      <c r="AG1690">
        <v>70</v>
      </c>
      <c r="AH1690" t="s">
        <v>30</v>
      </c>
    </row>
    <row r="1691" spans="1:34" x14ac:dyDescent="0.2">
      <c r="A1691">
        <v>2002</v>
      </c>
      <c r="B1691" t="s">
        <v>30</v>
      </c>
      <c r="C1691" t="s">
        <v>216</v>
      </c>
      <c r="D1691">
        <v>11</v>
      </c>
      <c r="E1691">
        <v>5</v>
      </c>
      <c r="G1691">
        <v>1</v>
      </c>
      <c r="H1691">
        <v>1</v>
      </c>
      <c r="I1691">
        <v>1</v>
      </c>
      <c r="J1691">
        <v>1</v>
      </c>
      <c r="K1691">
        <v>1</v>
      </c>
      <c r="L1691">
        <v>1</v>
      </c>
      <c r="O1691">
        <v>3</v>
      </c>
      <c r="W1691">
        <v>8</v>
      </c>
      <c r="X1691">
        <v>0.47946428571428573</v>
      </c>
      <c r="Y1691">
        <v>16</v>
      </c>
      <c r="Z1691">
        <v>0</v>
      </c>
      <c r="AA1691">
        <v>0.8</v>
      </c>
      <c r="AB1691">
        <v>6</v>
      </c>
      <c r="AC1691">
        <v>0.40540540540540543</v>
      </c>
      <c r="AD1691">
        <v>10</v>
      </c>
      <c r="AE1691">
        <v>0</v>
      </c>
      <c r="AF1691">
        <v>1.6</v>
      </c>
      <c r="AG1691">
        <v>78</v>
      </c>
      <c r="AH1691" t="s">
        <v>30</v>
      </c>
    </row>
    <row r="1692" spans="1:34" x14ac:dyDescent="0.2">
      <c r="A1692">
        <v>2003</v>
      </c>
      <c r="B1692" t="s">
        <v>30</v>
      </c>
      <c r="C1692" t="s">
        <v>216</v>
      </c>
      <c r="D1692">
        <v>12</v>
      </c>
      <c r="E1692">
        <v>4</v>
      </c>
      <c r="G1692">
        <v>1</v>
      </c>
      <c r="I1692">
        <v>1</v>
      </c>
      <c r="J1692">
        <v>1</v>
      </c>
      <c r="K1692">
        <v>1</v>
      </c>
      <c r="O1692">
        <v>2</v>
      </c>
      <c r="P1692">
        <v>1</v>
      </c>
      <c r="W1692">
        <v>6</v>
      </c>
      <c r="X1692">
        <v>0.48697916666666669</v>
      </c>
      <c r="Y1692">
        <v>16</v>
      </c>
      <c r="Z1692">
        <v>0</v>
      </c>
      <c r="AA1692">
        <v>0.8125</v>
      </c>
      <c r="AB1692">
        <v>6</v>
      </c>
      <c r="AC1692">
        <v>0.42105263157894735</v>
      </c>
      <c r="AD1692">
        <v>10</v>
      </c>
      <c r="AE1692">
        <v>0</v>
      </c>
      <c r="AF1692">
        <v>1.6190476190476191</v>
      </c>
      <c r="AG1692">
        <v>84</v>
      </c>
      <c r="AH1692" t="s">
        <v>30</v>
      </c>
    </row>
    <row r="1693" spans="1:34" x14ac:dyDescent="0.2">
      <c r="A1693">
        <v>2004</v>
      </c>
      <c r="B1693" t="s">
        <v>30</v>
      </c>
      <c r="C1693" t="s">
        <v>216</v>
      </c>
      <c r="D1693">
        <v>5</v>
      </c>
      <c r="E1693">
        <v>11</v>
      </c>
      <c r="W1693">
        <v>0</v>
      </c>
      <c r="X1693">
        <v>0.48226351351351349</v>
      </c>
      <c r="Y1693">
        <v>17</v>
      </c>
      <c r="Z1693">
        <v>0</v>
      </c>
      <c r="AA1693">
        <v>0.8125</v>
      </c>
      <c r="AB1693">
        <v>6</v>
      </c>
      <c r="AC1693">
        <v>0.41025641025641024</v>
      </c>
      <c r="AD1693">
        <v>10</v>
      </c>
      <c r="AE1693">
        <v>0</v>
      </c>
      <c r="AF1693">
        <v>1.6190476190476191</v>
      </c>
      <c r="AG1693">
        <v>84</v>
      </c>
      <c r="AH1693" t="s">
        <v>30</v>
      </c>
    </row>
    <row r="1694" spans="1:34" x14ac:dyDescent="0.2">
      <c r="A1694">
        <v>2005</v>
      </c>
      <c r="B1694" t="s">
        <v>30</v>
      </c>
      <c r="C1694" t="s">
        <v>216</v>
      </c>
      <c r="D1694">
        <v>4</v>
      </c>
      <c r="E1694">
        <v>12</v>
      </c>
      <c r="W1694">
        <v>0</v>
      </c>
      <c r="X1694">
        <v>0.47615131578947367</v>
      </c>
      <c r="Y1694">
        <v>20</v>
      </c>
      <c r="Z1694">
        <v>0</v>
      </c>
      <c r="AA1694">
        <v>0.8125</v>
      </c>
      <c r="AB1694">
        <v>6</v>
      </c>
      <c r="AC1694">
        <v>0.4</v>
      </c>
      <c r="AD1694">
        <v>10</v>
      </c>
      <c r="AE1694">
        <v>0</v>
      </c>
      <c r="AF1694">
        <v>1.6190476190476191</v>
      </c>
      <c r="AG1694">
        <v>84</v>
      </c>
      <c r="AH1694" t="s">
        <v>30</v>
      </c>
    </row>
    <row r="1695" spans="1:34" x14ac:dyDescent="0.2">
      <c r="A1695">
        <v>2006</v>
      </c>
      <c r="B1695" t="s">
        <v>30</v>
      </c>
      <c r="C1695" t="s">
        <v>216</v>
      </c>
      <c r="D1695">
        <v>8</v>
      </c>
      <c r="E1695">
        <v>8</v>
      </c>
      <c r="S1695">
        <v>1</v>
      </c>
      <c r="W1695">
        <v>0</v>
      </c>
      <c r="X1695">
        <v>0.47676282051282054</v>
      </c>
      <c r="Y1695">
        <v>20</v>
      </c>
      <c r="Z1695">
        <v>0</v>
      </c>
      <c r="AA1695">
        <v>0.8125</v>
      </c>
      <c r="AB1695">
        <v>6</v>
      </c>
      <c r="AC1695">
        <v>0.3902439024390244</v>
      </c>
      <c r="AD1695">
        <v>7</v>
      </c>
      <c r="AE1695">
        <v>0</v>
      </c>
      <c r="AF1695">
        <v>1.6190476190476191</v>
      </c>
      <c r="AG1695">
        <v>84</v>
      </c>
      <c r="AH1695" t="s">
        <v>30</v>
      </c>
    </row>
    <row r="1696" spans="1:34" x14ac:dyDescent="0.2">
      <c r="A1696">
        <v>2007</v>
      </c>
      <c r="B1696" t="s">
        <v>30</v>
      </c>
      <c r="C1696" t="s">
        <v>216</v>
      </c>
      <c r="D1696">
        <v>10</v>
      </c>
      <c r="E1696">
        <v>6</v>
      </c>
      <c r="G1696">
        <v>1</v>
      </c>
      <c r="I1696">
        <v>0</v>
      </c>
      <c r="J1696">
        <v>1</v>
      </c>
      <c r="O1696">
        <v>1</v>
      </c>
      <c r="W1696">
        <v>1</v>
      </c>
      <c r="X1696">
        <v>0.48046875</v>
      </c>
      <c r="Y1696">
        <v>20</v>
      </c>
      <c r="Z1696">
        <v>0</v>
      </c>
      <c r="AA1696">
        <v>0.76470588235294112</v>
      </c>
      <c r="AB1696">
        <v>6</v>
      </c>
      <c r="AC1696">
        <v>0.40476190476190477</v>
      </c>
      <c r="AD1696">
        <v>10</v>
      </c>
      <c r="AE1696">
        <v>0</v>
      </c>
      <c r="AF1696">
        <v>1.5909090909090908</v>
      </c>
      <c r="AG1696">
        <v>85</v>
      </c>
      <c r="AH1696" t="s">
        <v>30</v>
      </c>
    </row>
    <row r="1697" spans="1:34" x14ac:dyDescent="0.2">
      <c r="A1697">
        <v>2008</v>
      </c>
      <c r="B1697" t="s">
        <v>30</v>
      </c>
      <c r="C1697" t="s">
        <v>216</v>
      </c>
      <c r="D1697">
        <v>13</v>
      </c>
      <c r="E1697">
        <v>3</v>
      </c>
      <c r="G1697">
        <v>1</v>
      </c>
      <c r="H1697">
        <v>1</v>
      </c>
      <c r="I1697">
        <v>0</v>
      </c>
      <c r="J1697">
        <v>1</v>
      </c>
      <c r="K1697">
        <v>1</v>
      </c>
      <c r="O1697">
        <v>2</v>
      </c>
      <c r="W1697">
        <v>4</v>
      </c>
      <c r="X1697">
        <v>0.48856707317073172</v>
      </c>
      <c r="Y1697">
        <v>18</v>
      </c>
      <c r="Z1697">
        <v>0</v>
      </c>
      <c r="AA1697">
        <v>0.72222222222222221</v>
      </c>
      <c r="AB1697">
        <v>4</v>
      </c>
      <c r="AC1697">
        <v>0.41860465116279072</v>
      </c>
      <c r="AD1697">
        <v>10</v>
      </c>
      <c r="AE1697">
        <v>0</v>
      </c>
      <c r="AF1697">
        <v>1.5416666666666667</v>
      </c>
      <c r="AG1697">
        <v>89</v>
      </c>
      <c r="AH1697" t="s">
        <v>30</v>
      </c>
    </row>
    <row r="1698" spans="1:34" x14ac:dyDescent="0.2">
      <c r="A1698">
        <v>2009</v>
      </c>
      <c r="B1698" t="s">
        <v>30</v>
      </c>
      <c r="C1698" t="s">
        <v>216</v>
      </c>
      <c r="D1698">
        <v>8</v>
      </c>
      <c r="E1698">
        <v>8</v>
      </c>
      <c r="Q1698">
        <v>1</v>
      </c>
      <c r="W1698">
        <v>1</v>
      </c>
      <c r="X1698">
        <v>0.4888392857142857</v>
      </c>
      <c r="Y1698">
        <v>17</v>
      </c>
      <c r="Z1698">
        <v>0</v>
      </c>
      <c r="AA1698">
        <v>0.72222222222222221</v>
      </c>
      <c r="AB1698">
        <v>4</v>
      </c>
      <c r="AC1698">
        <v>0.40909090909090912</v>
      </c>
      <c r="AD1698">
        <v>10</v>
      </c>
      <c r="AE1698">
        <v>0</v>
      </c>
      <c r="AF1698">
        <v>1.5416666666666667</v>
      </c>
      <c r="AG1698">
        <v>90</v>
      </c>
      <c r="AH1698" t="s">
        <v>30</v>
      </c>
    </row>
    <row r="1699" spans="1:34" x14ac:dyDescent="0.2">
      <c r="A1699">
        <v>2010</v>
      </c>
      <c r="B1699" t="s">
        <v>30</v>
      </c>
      <c r="C1699" t="s">
        <v>216</v>
      </c>
      <c r="D1699">
        <v>6</v>
      </c>
      <c r="E1699">
        <v>10</v>
      </c>
      <c r="W1699">
        <v>0</v>
      </c>
      <c r="X1699">
        <v>0.48619186046511625</v>
      </c>
      <c r="Y1699">
        <v>19</v>
      </c>
      <c r="Z1699">
        <v>0</v>
      </c>
      <c r="AA1699">
        <v>0.72222222222222221</v>
      </c>
      <c r="AB1699">
        <v>4</v>
      </c>
      <c r="AC1699">
        <v>0.4</v>
      </c>
      <c r="AD1699">
        <v>10</v>
      </c>
      <c r="AE1699">
        <v>0</v>
      </c>
      <c r="AF1699">
        <v>1.5416666666666667</v>
      </c>
      <c r="AG1699">
        <v>90</v>
      </c>
      <c r="AH1699" t="s">
        <v>30</v>
      </c>
    </row>
    <row r="1700" spans="1:34" x14ac:dyDescent="0.2">
      <c r="A1700">
        <v>2011</v>
      </c>
      <c r="B1700" t="s">
        <v>30</v>
      </c>
      <c r="C1700" t="s">
        <v>216</v>
      </c>
      <c r="D1700">
        <v>9</v>
      </c>
      <c r="E1700">
        <v>7</v>
      </c>
      <c r="W1700">
        <v>0</v>
      </c>
      <c r="X1700">
        <v>0.48792613636363635</v>
      </c>
      <c r="Y1700">
        <v>19</v>
      </c>
      <c r="Z1700">
        <v>0</v>
      </c>
      <c r="AA1700">
        <v>0.72222222222222221</v>
      </c>
      <c r="AB1700">
        <v>4</v>
      </c>
      <c r="AC1700">
        <v>0.39130434782608697</v>
      </c>
      <c r="AD1700">
        <v>7</v>
      </c>
      <c r="AE1700">
        <v>0</v>
      </c>
      <c r="AF1700">
        <v>1.5416666666666667</v>
      </c>
      <c r="AG1700">
        <v>90</v>
      </c>
      <c r="AH1700" t="s">
        <v>30</v>
      </c>
    </row>
    <row r="1701" spans="1:34" x14ac:dyDescent="0.2">
      <c r="A1701">
        <v>2012</v>
      </c>
      <c r="B1701" t="s">
        <v>30</v>
      </c>
      <c r="C1701" t="s">
        <v>216</v>
      </c>
      <c r="D1701">
        <v>6</v>
      </c>
      <c r="E1701">
        <v>10</v>
      </c>
      <c r="W1701">
        <v>0</v>
      </c>
      <c r="X1701">
        <v>0.48541666666666666</v>
      </c>
      <c r="Y1701">
        <v>19</v>
      </c>
      <c r="Z1701">
        <v>0</v>
      </c>
      <c r="AA1701">
        <v>0.72222222222222221</v>
      </c>
      <c r="AB1701">
        <v>4</v>
      </c>
      <c r="AC1701">
        <v>0.38297872340425532</v>
      </c>
      <c r="AD1701">
        <v>7</v>
      </c>
      <c r="AE1701">
        <v>0</v>
      </c>
      <c r="AF1701">
        <v>1.5416666666666667</v>
      </c>
      <c r="AG1701">
        <v>90</v>
      </c>
      <c r="AH1701" t="s">
        <v>30</v>
      </c>
    </row>
    <row r="1702" spans="1:34" x14ac:dyDescent="0.2">
      <c r="A1702">
        <v>2013</v>
      </c>
      <c r="B1702" t="s">
        <v>30</v>
      </c>
      <c r="C1702" t="s">
        <v>216</v>
      </c>
      <c r="D1702">
        <v>7</v>
      </c>
      <c r="E1702">
        <v>9</v>
      </c>
      <c r="W1702">
        <v>0</v>
      </c>
      <c r="X1702">
        <v>0.484375</v>
      </c>
      <c r="Y1702">
        <v>20</v>
      </c>
      <c r="Z1702">
        <v>0</v>
      </c>
      <c r="AA1702">
        <v>0.72222222222222221</v>
      </c>
      <c r="AB1702">
        <v>4</v>
      </c>
      <c r="AC1702">
        <v>0.375</v>
      </c>
      <c r="AD1702">
        <v>7</v>
      </c>
      <c r="AE1702">
        <v>0</v>
      </c>
      <c r="AF1702">
        <v>1.5416666666666667</v>
      </c>
      <c r="AG1702">
        <v>90</v>
      </c>
      <c r="AH1702" t="s">
        <v>30</v>
      </c>
    </row>
    <row r="1703" spans="1:34" x14ac:dyDescent="0.2">
      <c r="A1703">
        <v>2014</v>
      </c>
      <c r="B1703" t="s">
        <v>30</v>
      </c>
      <c r="C1703" t="s">
        <v>216</v>
      </c>
      <c r="D1703">
        <v>2</v>
      </c>
      <c r="E1703">
        <v>14</v>
      </c>
      <c r="W1703">
        <v>0</v>
      </c>
      <c r="X1703">
        <v>0.47672872340425532</v>
      </c>
      <c r="Y1703">
        <v>20</v>
      </c>
      <c r="Z1703">
        <v>0</v>
      </c>
      <c r="AA1703">
        <v>0.72222222222222221</v>
      </c>
      <c r="AB1703">
        <v>4</v>
      </c>
      <c r="AC1703">
        <v>0.36734693877551022</v>
      </c>
      <c r="AD1703">
        <v>7</v>
      </c>
      <c r="AE1703">
        <v>0</v>
      </c>
      <c r="AF1703">
        <v>1.5416666666666667</v>
      </c>
      <c r="AG1703">
        <v>90</v>
      </c>
      <c r="AH1703" t="s">
        <v>30</v>
      </c>
    </row>
    <row r="1704" spans="1:34" x14ac:dyDescent="0.2">
      <c r="A1704">
        <v>2015</v>
      </c>
      <c r="B1704" t="s">
        <v>30</v>
      </c>
      <c r="C1704" t="s">
        <v>216</v>
      </c>
      <c r="D1704">
        <v>3</v>
      </c>
      <c r="E1704">
        <v>13</v>
      </c>
      <c r="W1704">
        <v>0</v>
      </c>
      <c r="X1704">
        <v>0.470703125</v>
      </c>
      <c r="Y1704">
        <v>21</v>
      </c>
      <c r="Z1704">
        <v>0</v>
      </c>
      <c r="AA1704">
        <v>0.72222222222222221</v>
      </c>
      <c r="AB1704">
        <v>4</v>
      </c>
      <c r="AC1704">
        <v>0.36</v>
      </c>
      <c r="AD1704">
        <v>7</v>
      </c>
      <c r="AE1704">
        <v>0</v>
      </c>
      <c r="AF1704">
        <v>1.5416666666666667</v>
      </c>
      <c r="AG1704">
        <v>90</v>
      </c>
      <c r="AH1704" t="s">
        <v>30</v>
      </c>
    </row>
    <row r="1705" spans="1:34" x14ac:dyDescent="0.2">
      <c r="A1705">
        <v>2016</v>
      </c>
      <c r="B1705" t="s">
        <v>30</v>
      </c>
      <c r="C1705" t="s">
        <v>216</v>
      </c>
      <c r="D1705">
        <v>9</v>
      </c>
      <c r="E1705">
        <v>7</v>
      </c>
      <c r="W1705">
        <v>0</v>
      </c>
      <c r="X1705">
        <v>0.47257653061224492</v>
      </c>
      <c r="Y1705">
        <v>21</v>
      </c>
      <c r="Z1705">
        <v>0</v>
      </c>
      <c r="AA1705">
        <v>0.72222222222222221</v>
      </c>
      <c r="AB1705">
        <v>4</v>
      </c>
      <c r="AC1705">
        <v>0.35294117647058826</v>
      </c>
      <c r="AD1705">
        <v>7</v>
      </c>
      <c r="AE1705">
        <v>0</v>
      </c>
      <c r="AF1705">
        <v>1.5416666666666667</v>
      </c>
      <c r="AG1705">
        <v>90</v>
      </c>
      <c r="AH1705" t="s">
        <v>30</v>
      </c>
    </row>
    <row r="1706" spans="1:34" x14ac:dyDescent="0.2">
      <c r="A1706">
        <v>2017</v>
      </c>
      <c r="B1706" t="s">
        <v>30</v>
      </c>
      <c r="C1706" t="s">
        <v>216</v>
      </c>
      <c r="D1706">
        <v>9</v>
      </c>
      <c r="E1706">
        <v>7</v>
      </c>
      <c r="G1706">
        <v>1</v>
      </c>
      <c r="I1706">
        <v>1</v>
      </c>
      <c r="J1706">
        <v>1</v>
      </c>
      <c r="K1706">
        <v>1</v>
      </c>
      <c r="O1706">
        <v>2</v>
      </c>
      <c r="W1706">
        <v>3</v>
      </c>
      <c r="X1706">
        <v>0.47437499999999999</v>
      </c>
      <c r="Y1706">
        <v>21</v>
      </c>
      <c r="Z1706">
        <v>0</v>
      </c>
      <c r="AA1706">
        <v>0.73684210526315785</v>
      </c>
      <c r="AB1706">
        <v>4</v>
      </c>
      <c r="AC1706">
        <v>0.36538461538461536</v>
      </c>
      <c r="AD1706">
        <v>7</v>
      </c>
      <c r="AE1706">
        <v>0</v>
      </c>
      <c r="AF1706">
        <v>1.56</v>
      </c>
      <c r="AG1706">
        <v>93</v>
      </c>
      <c r="AH1706" t="s">
        <v>30</v>
      </c>
    </row>
    <row r="1707" spans="1:34" x14ac:dyDescent="0.2">
      <c r="A1707">
        <v>2018</v>
      </c>
      <c r="B1707" t="s">
        <v>30</v>
      </c>
      <c r="C1707" t="s">
        <v>216</v>
      </c>
      <c r="D1707">
        <v>9</v>
      </c>
      <c r="E1707">
        <v>7</v>
      </c>
      <c r="W1707">
        <v>0</v>
      </c>
      <c r="X1707">
        <v>0.47610294117647056</v>
      </c>
      <c r="Y1707">
        <v>21</v>
      </c>
      <c r="Z1707">
        <v>0</v>
      </c>
      <c r="AA1707">
        <v>0.73684210526315785</v>
      </c>
      <c r="AB1707">
        <v>4</v>
      </c>
      <c r="AC1707">
        <v>0.35849056603773582</v>
      </c>
      <c r="AD1707">
        <v>7</v>
      </c>
      <c r="AE1707">
        <v>0</v>
      </c>
      <c r="AF1707">
        <v>1.56</v>
      </c>
      <c r="AG1707">
        <v>93</v>
      </c>
      <c r="AH1707" t="s">
        <v>30</v>
      </c>
    </row>
    <row r="1708" spans="1:34" x14ac:dyDescent="0.2">
      <c r="A1708">
        <v>2019</v>
      </c>
      <c r="B1708" t="s">
        <v>30</v>
      </c>
      <c r="C1708" t="s">
        <v>216</v>
      </c>
      <c r="D1708">
        <v>9</v>
      </c>
      <c r="E1708">
        <v>7</v>
      </c>
      <c r="G1708">
        <v>1</v>
      </c>
      <c r="I1708">
        <v>2</v>
      </c>
      <c r="J1708">
        <v>1</v>
      </c>
      <c r="K1708">
        <v>1</v>
      </c>
      <c r="L1708">
        <v>1</v>
      </c>
      <c r="O1708">
        <v>3</v>
      </c>
      <c r="V1708">
        <v>1</v>
      </c>
      <c r="W1708">
        <v>7</v>
      </c>
      <c r="X1708">
        <v>0.47776442307692307</v>
      </c>
      <c r="Y1708">
        <v>20</v>
      </c>
      <c r="Z1708">
        <v>0</v>
      </c>
      <c r="AA1708">
        <v>0.8</v>
      </c>
      <c r="AB1708">
        <v>6</v>
      </c>
      <c r="AC1708">
        <v>0.37037037037037035</v>
      </c>
      <c r="AD1708">
        <v>7</v>
      </c>
      <c r="AE1708">
        <v>0</v>
      </c>
      <c r="AF1708">
        <v>1.6153846153846154</v>
      </c>
      <c r="AG1708">
        <v>100</v>
      </c>
      <c r="AH1708" t="s">
        <v>30</v>
      </c>
    </row>
    <row r="1709" spans="1:34" x14ac:dyDescent="0.2">
      <c r="A1709">
        <v>2020</v>
      </c>
      <c r="B1709" t="s">
        <v>30</v>
      </c>
      <c r="C1709" t="s">
        <v>216</v>
      </c>
      <c r="D1709">
        <v>11</v>
      </c>
      <c r="E1709">
        <v>5</v>
      </c>
      <c r="G1709">
        <v>1</v>
      </c>
      <c r="H1709">
        <v>1</v>
      </c>
      <c r="I1709">
        <v>0</v>
      </c>
      <c r="J1709">
        <v>1</v>
      </c>
      <c r="O1709">
        <v>1</v>
      </c>
      <c r="Q1709">
        <v>1</v>
      </c>
      <c r="W1709">
        <v>3</v>
      </c>
      <c r="X1709">
        <v>0.48172169811320753</v>
      </c>
      <c r="Y1709">
        <v>18</v>
      </c>
      <c r="Z1709">
        <v>0</v>
      </c>
      <c r="AA1709">
        <v>0.76190476190476186</v>
      </c>
      <c r="AB1709">
        <v>6</v>
      </c>
      <c r="AC1709">
        <v>0.38181818181818183</v>
      </c>
      <c r="AD1709">
        <v>7</v>
      </c>
      <c r="AE1709">
        <v>0</v>
      </c>
      <c r="AF1709">
        <v>1.5357142857142858</v>
      </c>
      <c r="AG1709">
        <v>103</v>
      </c>
      <c r="AH1709" t="s">
        <v>30</v>
      </c>
    </row>
    <row r="1710" spans="1:34" x14ac:dyDescent="0.2">
      <c r="A1710">
        <v>2021</v>
      </c>
      <c r="B1710" t="s">
        <v>30</v>
      </c>
      <c r="C1710" t="s">
        <v>216</v>
      </c>
      <c r="D1710">
        <v>12</v>
      </c>
      <c r="E1710">
        <v>5</v>
      </c>
      <c r="G1710">
        <v>1</v>
      </c>
      <c r="H1710">
        <v>1</v>
      </c>
      <c r="I1710">
        <v>0</v>
      </c>
      <c r="J1710">
        <v>1</v>
      </c>
      <c r="K1710">
        <v>1</v>
      </c>
      <c r="O1710">
        <v>2</v>
      </c>
      <c r="U1710">
        <v>1</v>
      </c>
      <c r="W1710">
        <v>4</v>
      </c>
      <c r="X1710">
        <v>0.48612716763005781</v>
      </c>
      <c r="Y1710">
        <v>17</v>
      </c>
      <c r="Z1710">
        <v>0</v>
      </c>
      <c r="AA1710">
        <v>0.72727272727272729</v>
      </c>
      <c r="AB1710">
        <v>4</v>
      </c>
      <c r="AC1710">
        <v>0.39285714285714285</v>
      </c>
      <c r="AD1710">
        <v>7</v>
      </c>
      <c r="AE1710">
        <v>0</v>
      </c>
      <c r="AF1710">
        <v>1.5</v>
      </c>
      <c r="AG1710">
        <v>107</v>
      </c>
      <c r="AH1710" t="s">
        <v>30</v>
      </c>
    </row>
    <row r="1711" spans="1:34" x14ac:dyDescent="0.2">
      <c r="A1711">
        <v>2022</v>
      </c>
      <c r="B1711" t="s">
        <v>30</v>
      </c>
      <c r="C1711" t="s">
        <v>216</v>
      </c>
      <c r="D1711">
        <v>7</v>
      </c>
      <c r="E1711">
        <v>10</v>
      </c>
      <c r="W1711">
        <v>0</v>
      </c>
      <c r="X1711">
        <v>0.48469387755102039</v>
      </c>
      <c r="Y1711">
        <v>17</v>
      </c>
      <c r="Z1711">
        <v>0</v>
      </c>
      <c r="AA1711">
        <v>0.72727272727272729</v>
      </c>
      <c r="AB1711">
        <v>4</v>
      </c>
      <c r="AC1711">
        <v>0.38596491228070173</v>
      </c>
      <c r="AD1711">
        <v>7</v>
      </c>
      <c r="AE1711">
        <v>0</v>
      </c>
      <c r="AF1711">
        <v>0.88235294117647056</v>
      </c>
      <c r="AG1711">
        <v>107</v>
      </c>
      <c r="AH1711" t="s">
        <v>30</v>
      </c>
    </row>
    <row r="1712" spans="1:34" x14ac:dyDescent="0.2">
      <c r="A1712">
        <v>2023</v>
      </c>
      <c r="B1712" t="s">
        <v>30</v>
      </c>
      <c r="C1712" t="s">
        <v>216</v>
      </c>
      <c r="D1712">
        <v>6</v>
      </c>
      <c r="E1712">
        <v>11</v>
      </c>
      <c r="W1712">
        <v>0</v>
      </c>
      <c r="X1712">
        <v>0.48220244716351501</v>
      </c>
      <c r="Y1712">
        <v>17</v>
      </c>
      <c r="Z1712">
        <v>0</v>
      </c>
      <c r="AA1712">
        <v>0.72727272727272729</v>
      </c>
      <c r="AB1712">
        <v>4</v>
      </c>
      <c r="AC1712">
        <v>0.37931034482758619</v>
      </c>
      <c r="AD1712">
        <v>7</v>
      </c>
      <c r="AE1712">
        <v>0</v>
      </c>
      <c r="AF1712">
        <v>0.88235294117647056</v>
      </c>
      <c r="AG1712">
        <v>107</v>
      </c>
      <c r="AH1712" t="s">
        <v>30</v>
      </c>
    </row>
    <row r="1713" spans="1:34" x14ac:dyDescent="0.2">
      <c r="A1713">
        <v>2024</v>
      </c>
      <c r="B1713" t="s">
        <v>30</v>
      </c>
      <c r="C1713" t="s">
        <v>216</v>
      </c>
      <c r="D1713">
        <v>3</v>
      </c>
      <c r="E1713">
        <v>14</v>
      </c>
      <c r="W1713">
        <v>0</v>
      </c>
      <c r="X1713">
        <v>0.47652838427947597</v>
      </c>
      <c r="Y1713">
        <v>19</v>
      </c>
      <c r="Z1713">
        <v>0</v>
      </c>
      <c r="AA1713">
        <v>0.72727272727272729</v>
      </c>
      <c r="AB1713">
        <v>4</v>
      </c>
      <c r="AC1713">
        <v>0.3728813559322034</v>
      </c>
      <c r="AD1713">
        <v>7</v>
      </c>
      <c r="AE1713">
        <v>0</v>
      </c>
      <c r="AF1713">
        <v>0.11553030303030302</v>
      </c>
      <c r="AG1713">
        <v>107</v>
      </c>
      <c r="AH1713" t="s">
        <v>30</v>
      </c>
    </row>
    <row r="1714" spans="1:34" x14ac:dyDescent="0.2">
      <c r="A1714">
        <v>2025</v>
      </c>
      <c r="B1714" t="s">
        <v>30</v>
      </c>
      <c r="C1714" t="s">
        <v>216</v>
      </c>
      <c r="D1714">
        <v>3</v>
      </c>
      <c r="E1714">
        <v>14</v>
      </c>
      <c r="W1714">
        <v>0</v>
      </c>
      <c r="X1714">
        <v>0.47106109324758844</v>
      </c>
      <c r="Y1714">
        <v>20</v>
      </c>
      <c r="Z1714">
        <v>0</v>
      </c>
      <c r="AA1714">
        <v>0.72727272727272729</v>
      </c>
      <c r="AB1714">
        <v>4</v>
      </c>
      <c r="AC1714">
        <v>0.36666666666666664</v>
      </c>
      <c r="AD1714">
        <v>7</v>
      </c>
      <c r="AE1714">
        <v>0</v>
      </c>
      <c r="AF1714">
        <v>0.11254612546125461</v>
      </c>
      <c r="AG1714">
        <v>107</v>
      </c>
      <c r="AH1714" t="s">
        <v>30</v>
      </c>
    </row>
    <row r="1715" spans="1:34" x14ac:dyDescent="0.2">
      <c r="A1715">
        <v>1966</v>
      </c>
      <c r="B1715" t="s">
        <v>31</v>
      </c>
      <c r="C1715" t="s">
        <v>214</v>
      </c>
      <c r="D1715">
        <v>7</v>
      </c>
      <c r="E1715">
        <v>7</v>
      </c>
      <c r="W1715">
        <v>0</v>
      </c>
      <c r="X1715">
        <v>0.5</v>
      </c>
      <c r="Y1715">
        <v>14</v>
      </c>
      <c r="Z1715">
        <v>0</v>
      </c>
      <c r="AA1715">
        <v>0</v>
      </c>
      <c r="AB1715">
        <v>0</v>
      </c>
      <c r="AC1715">
        <v>0</v>
      </c>
      <c r="AD1715">
        <v>0</v>
      </c>
      <c r="AE1715">
        <v>0</v>
      </c>
      <c r="AF1715">
        <v>0</v>
      </c>
      <c r="AG1715">
        <v>0</v>
      </c>
      <c r="AH1715" t="s">
        <v>31</v>
      </c>
    </row>
    <row r="1716" spans="1:34" x14ac:dyDescent="0.2">
      <c r="A1716">
        <v>1967</v>
      </c>
      <c r="B1716" t="s">
        <v>31</v>
      </c>
      <c r="C1716" t="s">
        <v>214</v>
      </c>
      <c r="D1716">
        <v>5</v>
      </c>
      <c r="E1716">
        <v>6</v>
      </c>
      <c r="F1716">
        <v>3</v>
      </c>
      <c r="W1716">
        <v>0</v>
      </c>
      <c r="X1716">
        <v>0.48214285714285715</v>
      </c>
      <c r="Y1716">
        <v>14</v>
      </c>
      <c r="Z1716">
        <v>0</v>
      </c>
      <c r="AA1716">
        <v>0</v>
      </c>
      <c r="AB1716">
        <v>0</v>
      </c>
      <c r="AC1716">
        <v>0</v>
      </c>
      <c r="AD1716">
        <v>0</v>
      </c>
      <c r="AE1716">
        <v>0</v>
      </c>
      <c r="AF1716">
        <v>0</v>
      </c>
      <c r="AG1716">
        <v>0</v>
      </c>
      <c r="AH1716" t="s">
        <v>31</v>
      </c>
    </row>
    <row r="1717" spans="1:34" x14ac:dyDescent="0.2">
      <c r="A1717">
        <v>1968</v>
      </c>
      <c r="B1717" t="s">
        <v>31</v>
      </c>
      <c r="C1717" t="s">
        <v>214</v>
      </c>
      <c r="D1717">
        <v>5</v>
      </c>
      <c r="E1717">
        <v>9</v>
      </c>
      <c r="W1717">
        <v>0</v>
      </c>
      <c r="X1717">
        <v>0.44047619047619047</v>
      </c>
      <c r="Y1717">
        <v>14</v>
      </c>
      <c r="Z1717">
        <v>0</v>
      </c>
      <c r="AA1717">
        <v>0</v>
      </c>
      <c r="AB1717">
        <v>0</v>
      </c>
      <c r="AC1717">
        <v>0</v>
      </c>
      <c r="AD1717">
        <v>0</v>
      </c>
      <c r="AE1717">
        <v>0</v>
      </c>
      <c r="AF1717">
        <v>0</v>
      </c>
      <c r="AG1717">
        <v>0</v>
      </c>
      <c r="AH1717" t="s">
        <v>31</v>
      </c>
    </row>
    <row r="1718" spans="1:34" x14ac:dyDescent="0.2">
      <c r="A1718">
        <v>1969</v>
      </c>
      <c r="B1718" t="s">
        <v>31</v>
      </c>
      <c r="C1718" t="s">
        <v>214</v>
      </c>
      <c r="D1718">
        <v>7</v>
      </c>
      <c r="E1718">
        <v>5</v>
      </c>
      <c r="F1718">
        <v>2</v>
      </c>
      <c r="W1718">
        <v>0</v>
      </c>
      <c r="X1718">
        <v>0.4732142857142857</v>
      </c>
      <c r="Y1718">
        <v>13</v>
      </c>
      <c r="Z1718">
        <v>0</v>
      </c>
      <c r="AA1718">
        <v>0</v>
      </c>
      <c r="AB1718">
        <v>0</v>
      </c>
      <c r="AC1718">
        <v>0</v>
      </c>
      <c r="AD1718">
        <v>0</v>
      </c>
      <c r="AE1718">
        <v>0</v>
      </c>
      <c r="AF1718">
        <v>0</v>
      </c>
      <c r="AG1718">
        <v>0</v>
      </c>
      <c r="AH1718" t="s">
        <v>31</v>
      </c>
    </row>
    <row r="1719" spans="1:34" x14ac:dyDescent="0.2">
      <c r="A1719">
        <v>1970</v>
      </c>
      <c r="B1719" t="s">
        <v>31</v>
      </c>
      <c r="C1719" t="s">
        <v>214</v>
      </c>
      <c r="D1719">
        <v>6</v>
      </c>
      <c r="E1719">
        <v>8</v>
      </c>
      <c r="W1719">
        <v>0</v>
      </c>
      <c r="X1719">
        <v>0.4642857142857143</v>
      </c>
      <c r="Y1719">
        <v>14</v>
      </c>
      <c r="Z1719">
        <v>0</v>
      </c>
      <c r="AA1719">
        <v>0</v>
      </c>
      <c r="AB1719">
        <v>0</v>
      </c>
      <c r="AC1719">
        <v>0</v>
      </c>
      <c r="AD1719">
        <v>0</v>
      </c>
      <c r="AE1719">
        <v>0</v>
      </c>
      <c r="AF1719">
        <v>0</v>
      </c>
      <c r="AG1719">
        <v>0</v>
      </c>
      <c r="AH1719" t="s">
        <v>31</v>
      </c>
    </row>
    <row r="1720" spans="1:34" x14ac:dyDescent="0.2">
      <c r="A1720">
        <v>1971</v>
      </c>
      <c r="B1720" t="s">
        <v>31</v>
      </c>
      <c r="C1720" t="s">
        <v>214</v>
      </c>
      <c r="D1720">
        <v>9</v>
      </c>
      <c r="E1720">
        <v>4</v>
      </c>
      <c r="G1720">
        <v>1</v>
      </c>
      <c r="I1720">
        <v>0</v>
      </c>
      <c r="J1720">
        <v>1</v>
      </c>
      <c r="K1720">
        <v>1</v>
      </c>
      <c r="O1720">
        <v>2</v>
      </c>
      <c r="U1720">
        <v>1</v>
      </c>
      <c r="W1720">
        <v>3</v>
      </c>
      <c r="X1720">
        <v>0.5</v>
      </c>
      <c r="Y1720">
        <v>13</v>
      </c>
      <c r="Z1720">
        <v>0</v>
      </c>
      <c r="AA1720">
        <v>0</v>
      </c>
      <c r="AB1720">
        <v>0</v>
      </c>
      <c r="AC1720">
        <v>0.16666666666666666</v>
      </c>
      <c r="AD1720">
        <v>0</v>
      </c>
      <c r="AE1720">
        <v>0</v>
      </c>
      <c r="AF1720">
        <v>2</v>
      </c>
      <c r="AG1720">
        <v>3</v>
      </c>
      <c r="AH1720" t="s">
        <v>31</v>
      </c>
    </row>
    <row r="1721" spans="1:34" x14ac:dyDescent="0.2">
      <c r="A1721">
        <v>1972</v>
      </c>
      <c r="B1721" t="s">
        <v>31</v>
      </c>
      <c r="C1721" t="s">
        <v>214</v>
      </c>
      <c r="D1721">
        <v>11</v>
      </c>
      <c r="E1721">
        <v>3</v>
      </c>
      <c r="G1721">
        <v>1</v>
      </c>
      <c r="H1721">
        <v>1</v>
      </c>
      <c r="I1721">
        <v>2</v>
      </c>
      <c r="J1721">
        <v>1</v>
      </c>
      <c r="K1721">
        <v>1</v>
      </c>
      <c r="L1721">
        <v>1</v>
      </c>
      <c r="M1721">
        <v>1</v>
      </c>
      <c r="O1721">
        <v>4</v>
      </c>
      <c r="P1721">
        <v>1</v>
      </c>
      <c r="Q1721">
        <v>1</v>
      </c>
      <c r="W1721">
        <v>21</v>
      </c>
      <c r="X1721">
        <v>0.54123711340206182</v>
      </c>
      <c r="Y1721">
        <v>11</v>
      </c>
      <c r="Z1721">
        <v>0</v>
      </c>
      <c r="AA1721">
        <v>1</v>
      </c>
      <c r="AB1721">
        <v>10</v>
      </c>
      <c r="AC1721">
        <v>0.2857142857142857</v>
      </c>
      <c r="AD1721">
        <v>3</v>
      </c>
      <c r="AE1721">
        <v>0</v>
      </c>
      <c r="AF1721">
        <v>2</v>
      </c>
      <c r="AG1721">
        <v>24</v>
      </c>
      <c r="AH1721" t="s">
        <v>31</v>
      </c>
    </row>
    <row r="1722" spans="1:34" x14ac:dyDescent="0.2">
      <c r="A1722">
        <v>1973</v>
      </c>
      <c r="B1722" t="s">
        <v>31</v>
      </c>
      <c r="C1722" t="s">
        <v>214</v>
      </c>
      <c r="D1722">
        <v>10</v>
      </c>
      <c r="E1722">
        <v>4</v>
      </c>
      <c r="G1722">
        <v>1</v>
      </c>
      <c r="I1722">
        <v>0</v>
      </c>
      <c r="J1722">
        <v>1</v>
      </c>
      <c r="K1722">
        <v>1</v>
      </c>
      <c r="O1722">
        <v>2</v>
      </c>
      <c r="W1722">
        <v>3</v>
      </c>
      <c r="X1722">
        <v>0.56306306306306309</v>
      </c>
      <c r="Y1722">
        <v>8</v>
      </c>
      <c r="Z1722">
        <v>0</v>
      </c>
      <c r="AA1722">
        <v>0.66666666666666663</v>
      </c>
      <c r="AB1722">
        <v>4</v>
      </c>
      <c r="AC1722">
        <v>0.375</v>
      </c>
      <c r="AD1722">
        <v>7</v>
      </c>
      <c r="AE1722">
        <v>0</v>
      </c>
      <c r="AF1722">
        <v>2</v>
      </c>
      <c r="AG1722">
        <v>27</v>
      </c>
      <c r="AH1722" t="s">
        <v>31</v>
      </c>
    </row>
    <row r="1723" spans="1:34" x14ac:dyDescent="0.2">
      <c r="A1723">
        <v>1974</v>
      </c>
      <c r="B1723" t="s">
        <v>31</v>
      </c>
      <c r="C1723" t="s">
        <v>214</v>
      </c>
      <c r="D1723">
        <v>10</v>
      </c>
      <c r="E1723">
        <v>4</v>
      </c>
      <c r="G1723">
        <v>1</v>
      </c>
      <c r="I1723">
        <v>0</v>
      </c>
      <c r="J1723">
        <v>1</v>
      </c>
      <c r="K1723">
        <v>1</v>
      </c>
      <c r="O1723">
        <v>2</v>
      </c>
      <c r="W1723">
        <v>3</v>
      </c>
      <c r="X1723">
        <v>0.57999999999999996</v>
      </c>
      <c r="Y1723">
        <v>9</v>
      </c>
      <c r="Z1723">
        <v>0</v>
      </c>
      <c r="AA1723">
        <v>0.5</v>
      </c>
      <c r="AB1723">
        <v>3</v>
      </c>
      <c r="AC1723">
        <v>0.44444444444444442</v>
      </c>
      <c r="AD1723">
        <v>10</v>
      </c>
      <c r="AE1723">
        <v>0</v>
      </c>
      <c r="AF1723">
        <v>2</v>
      </c>
      <c r="AG1723">
        <v>30</v>
      </c>
      <c r="AH1723" t="s">
        <v>31</v>
      </c>
    </row>
    <row r="1724" spans="1:34" x14ac:dyDescent="0.2">
      <c r="A1724">
        <v>1975</v>
      </c>
      <c r="B1724" t="s">
        <v>31</v>
      </c>
      <c r="C1724" t="s">
        <v>214</v>
      </c>
      <c r="D1724">
        <v>8</v>
      </c>
      <c r="E1724">
        <v>6</v>
      </c>
      <c r="S1724">
        <v>1</v>
      </c>
      <c r="W1724">
        <v>0</v>
      </c>
      <c r="X1724">
        <v>0.57913669064748197</v>
      </c>
      <c r="Y1724">
        <v>9</v>
      </c>
      <c r="Z1724">
        <v>0</v>
      </c>
      <c r="AA1724">
        <v>0.5</v>
      </c>
      <c r="AB1724">
        <v>3</v>
      </c>
      <c r="AC1724">
        <v>0.4</v>
      </c>
      <c r="AD1724">
        <v>10</v>
      </c>
      <c r="AE1724">
        <v>0</v>
      </c>
      <c r="AF1724">
        <v>2</v>
      </c>
      <c r="AG1724">
        <v>30</v>
      </c>
      <c r="AH1724" t="s">
        <v>31</v>
      </c>
    </row>
    <row r="1725" spans="1:34" x14ac:dyDescent="0.2">
      <c r="A1725">
        <v>1976</v>
      </c>
      <c r="B1725" t="s">
        <v>31</v>
      </c>
      <c r="C1725" t="s">
        <v>214</v>
      </c>
      <c r="D1725">
        <v>10</v>
      </c>
      <c r="E1725">
        <v>4</v>
      </c>
      <c r="G1725">
        <v>1</v>
      </c>
      <c r="I1725">
        <v>0</v>
      </c>
      <c r="J1725">
        <v>1</v>
      </c>
      <c r="K1725">
        <v>1</v>
      </c>
      <c r="O1725">
        <v>2</v>
      </c>
      <c r="W1725">
        <v>3</v>
      </c>
      <c r="X1725">
        <v>0.59150326797385622</v>
      </c>
      <c r="Y1725">
        <v>7</v>
      </c>
      <c r="Z1725">
        <v>0</v>
      </c>
      <c r="AA1725">
        <v>0.4</v>
      </c>
      <c r="AB1725">
        <v>0</v>
      </c>
      <c r="AC1725">
        <v>0.45454545454545453</v>
      </c>
      <c r="AD1725">
        <v>12</v>
      </c>
      <c r="AE1725">
        <v>0</v>
      </c>
      <c r="AF1725">
        <v>2</v>
      </c>
      <c r="AG1725">
        <v>33</v>
      </c>
      <c r="AH1725" t="s">
        <v>31</v>
      </c>
    </row>
    <row r="1726" spans="1:34" x14ac:dyDescent="0.2">
      <c r="A1726">
        <v>1977</v>
      </c>
      <c r="B1726" t="s">
        <v>31</v>
      </c>
      <c r="C1726" t="s">
        <v>214</v>
      </c>
      <c r="D1726">
        <v>9</v>
      </c>
      <c r="E1726">
        <v>5</v>
      </c>
      <c r="W1726">
        <v>0</v>
      </c>
      <c r="X1726">
        <v>0.59580838323353291</v>
      </c>
      <c r="Y1726">
        <v>6</v>
      </c>
      <c r="Z1726">
        <v>0</v>
      </c>
      <c r="AA1726">
        <v>0.4</v>
      </c>
      <c r="AB1726">
        <v>0</v>
      </c>
      <c r="AC1726">
        <v>0.41666666666666669</v>
      </c>
      <c r="AD1726">
        <v>10</v>
      </c>
      <c r="AE1726">
        <v>0</v>
      </c>
      <c r="AF1726">
        <v>2</v>
      </c>
      <c r="AG1726">
        <v>33</v>
      </c>
      <c r="AH1726" t="s">
        <v>31</v>
      </c>
    </row>
    <row r="1727" spans="1:34" x14ac:dyDescent="0.2">
      <c r="A1727">
        <v>1978</v>
      </c>
      <c r="B1727" t="s">
        <v>31</v>
      </c>
      <c r="C1727" t="s">
        <v>214</v>
      </c>
      <c r="D1727">
        <v>8</v>
      </c>
      <c r="E1727">
        <v>8</v>
      </c>
      <c r="V1727">
        <v>1</v>
      </c>
      <c r="W1727">
        <v>0</v>
      </c>
      <c r="X1727">
        <v>0.58743169398907102</v>
      </c>
      <c r="Y1727">
        <v>7</v>
      </c>
      <c r="Z1727">
        <v>0</v>
      </c>
      <c r="AA1727">
        <v>0.4</v>
      </c>
      <c r="AB1727">
        <v>0</v>
      </c>
      <c r="AC1727">
        <v>0.38461538461538464</v>
      </c>
      <c r="AD1727">
        <v>7</v>
      </c>
      <c r="AE1727">
        <v>0</v>
      </c>
      <c r="AF1727">
        <v>2</v>
      </c>
      <c r="AG1727">
        <v>33</v>
      </c>
      <c r="AH1727" t="s">
        <v>31</v>
      </c>
    </row>
    <row r="1728" spans="1:34" x14ac:dyDescent="0.2">
      <c r="A1728">
        <v>1979</v>
      </c>
      <c r="B1728" t="s">
        <v>31</v>
      </c>
      <c r="C1728" t="s">
        <v>214</v>
      </c>
      <c r="D1728">
        <v>10</v>
      </c>
      <c r="E1728">
        <v>6</v>
      </c>
      <c r="U1728">
        <v>1</v>
      </c>
      <c r="W1728">
        <v>0</v>
      </c>
      <c r="X1728">
        <v>0.59045226130653261</v>
      </c>
      <c r="Y1728">
        <v>6</v>
      </c>
      <c r="Z1728">
        <v>0</v>
      </c>
      <c r="AA1728">
        <v>0.4</v>
      </c>
      <c r="AB1728">
        <v>0</v>
      </c>
      <c r="AC1728">
        <v>0.35714285714285715</v>
      </c>
      <c r="AD1728">
        <v>7</v>
      </c>
      <c r="AE1728">
        <v>0</v>
      </c>
      <c r="AF1728">
        <v>2</v>
      </c>
      <c r="AG1728">
        <v>33</v>
      </c>
      <c r="AH1728" t="s">
        <v>31</v>
      </c>
    </row>
    <row r="1729" spans="1:34" x14ac:dyDescent="0.2">
      <c r="A1729">
        <v>1980</v>
      </c>
      <c r="B1729" t="s">
        <v>31</v>
      </c>
      <c r="C1729" t="s">
        <v>214</v>
      </c>
      <c r="D1729">
        <v>6</v>
      </c>
      <c r="E1729">
        <v>10</v>
      </c>
      <c r="W1729">
        <v>0</v>
      </c>
      <c r="X1729">
        <v>0.57441860465116279</v>
      </c>
      <c r="Y1729">
        <v>7</v>
      </c>
      <c r="Z1729">
        <v>0</v>
      </c>
      <c r="AA1729">
        <v>0.4</v>
      </c>
      <c r="AB1729">
        <v>0</v>
      </c>
      <c r="AC1729">
        <v>0.33333333333333331</v>
      </c>
      <c r="AD1729">
        <v>3</v>
      </c>
      <c r="AE1729">
        <v>0</v>
      </c>
      <c r="AF1729">
        <v>2</v>
      </c>
      <c r="AG1729">
        <v>33</v>
      </c>
      <c r="AH1729" t="s">
        <v>31</v>
      </c>
    </row>
    <row r="1730" spans="1:34" x14ac:dyDescent="0.2">
      <c r="A1730">
        <v>1981</v>
      </c>
      <c r="B1730" t="s">
        <v>31</v>
      </c>
      <c r="C1730" t="s">
        <v>214</v>
      </c>
      <c r="D1730">
        <v>8</v>
      </c>
      <c r="E1730">
        <v>8</v>
      </c>
      <c r="W1730">
        <v>0</v>
      </c>
      <c r="X1730">
        <v>0.56926406926406925</v>
      </c>
      <c r="Y1730">
        <v>6</v>
      </c>
      <c r="Z1730">
        <v>0</v>
      </c>
      <c r="AA1730">
        <v>0.4</v>
      </c>
      <c r="AB1730">
        <v>0</v>
      </c>
      <c r="AC1730">
        <v>0.3125</v>
      </c>
      <c r="AD1730">
        <v>3</v>
      </c>
      <c r="AE1730">
        <v>0</v>
      </c>
      <c r="AF1730">
        <v>2</v>
      </c>
      <c r="AG1730">
        <v>33</v>
      </c>
      <c r="AH1730" t="s">
        <v>31</v>
      </c>
    </row>
    <row r="1731" spans="1:34" x14ac:dyDescent="0.2">
      <c r="A1731">
        <v>1982</v>
      </c>
      <c r="B1731" t="s">
        <v>31</v>
      </c>
      <c r="C1731" t="s">
        <v>214</v>
      </c>
      <c r="D1731">
        <v>8</v>
      </c>
      <c r="E1731">
        <v>1</v>
      </c>
      <c r="G1731">
        <v>1</v>
      </c>
      <c r="H1731">
        <v>1</v>
      </c>
      <c r="I1731">
        <v>4</v>
      </c>
      <c r="J1731">
        <v>0</v>
      </c>
      <c r="K1731">
        <v>1</v>
      </c>
      <c r="L1731">
        <v>1</v>
      </c>
      <c r="M1731">
        <v>1</v>
      </c>
      <c r="N1731">
        <v>1</v>
      </c>
      <c r="O1731">
        <v>4</v>
      </c>
      <c r="P1731">
        <v>1</v>
      </c>
      <c r="U1731">
        <v>1</v>
      </c>
      <c r="W1731">
        <v>43</v>
      </c>
      <c r="X1731">
        <v>0.58125000000000004</v>
      </c>
      <c r="Y1731">
        <v>6</v>
      </c>
      <c r="Z1731">
        <v>0</v>
      </c>
      <c r="AA1731">
        <v>1</v>
      </c>
      <c r="AB1731">
        <v>10</v>
      </c>
      <c r="AC1731">
        <v>0.35294117647058826</v>
      </c>
      <c r="AD1731">
        <v>7</v>
      </c>
      <c r="AE1731">
        <v>0</v>
      </c>
      <c r="AF1731">
        <v>2</v>
      </c>
      <c r="AG1731">
        <v>76</v>
      </c>
      <c r="AH1731" t="s">
        <v>31</v>
      </c>
    </row>
    <row r="1732" spans="1:34" x14ac:dyDescent="0.2">
      <c r="A1732">
        <v>1983</v>
      </c>
      <c r="B1732" t="s">
        <v>31</v>
      </c>
      <c r="C1732" t="s">
        <v>214</v>
      </c>
      <c r="D1732">
        <v>14</v>
      </c>
      <c r="E1732">
        <v>2</v>
      </c>
      <c r="G1732">
        <v>1</v>
      </c>
      <c r="H1732">
        <v>1</v>
      </c>
      <c r="I1732">
        <v>2</v>
      </c>
      <c r="J1732">
        <v>1</v>
      </c>
      <c r="K1732">
        <v>1</v>
      </c>
      <c r="L1732">
        <v>1</v>
      </c>
      <c r="M1732">
        <v>1</v>
      </c>
      <c r="O1732">
        <v>4</v>
      </c>
      <c r="P1732">
        <v>1</v>
      </c>
      <c r="Q1732">
        <v>1</v>
      </c>
      <c r="U1732">
        <v>1</v>
      </c>
      <c r="W1732">
        <v>21</v>
      </c>
      <c r="X1732">
        <v>0.599609375</v>
      </c>
      <c r="Y1732">
        <v>6</v>
      </c>
      <c r="Z1732">
        <v>0</v>
      </c>
      <c r="AA1732">
        <v>1.1428571428571428</v>
      </c>
      <c r="AB1732">
        <v>10</v>
      </c>
      <c r="AC1732">
        <v>0.3888888888888889</v>
      </c>
      <c r="AD1732">
        <v>7</v>
      </c>
      <c r="AE1732">
        <v>0</v>
      </c>
      <c r="AF1732">
        <v>2</v>
      </c>
      <c r="AG1732">
        <v>97</v>
      </c>
      <c r="AH1732" t="s">
        <v>31</v>
      </c>
    </row>
    <row r="1733" spans="1:34" x14ac:dyDescent="0.2">
      <c r="A1733">
        <v>1984</v>
      </c>
      <c r="B1733" t="s">
        <v>31</v>
      </c>
      <c r="C1733" t="s">
        <v>214</v>
      </c>
      <c r="D1733">
        <v>11</v>
      </c>
      <c r="E1733">
        <v>5</v>
      </c>
      <c r="G1733">
        <v>1</v>
      </c>
      <c r="H1733">
        <v>1</v>
      </c>
      <c r="I1733">
        <v>0</v>
      </c>
      <c r="J1733">
        <v>1</v>
      </c>
      <c r="K1733">
        <v>1</v>
      </c>
      <c r="O1733">
        <v>2</v>
      </c>
      <c r="W1733">
        <v>4</v>
      </c>
      <c r="X1733">
        <v>0.60477941176470584</v>
      </c>
      <c r="Y1733">
        <v>5</v>
      </c>
      <c r="Z1733">
        <v>0</v>
      </c>
      <c r="AA1733">
        <v>1</v>
      </c>
      <c r="AB1733">
        <v>10</v>
      </c>
      <c r="AC1733">
        <v>0.42105263157894735</v>
      </c>
      <c r="AD1733">
        <v>10</v>
      </c>
      <c r="AE1733">
        <v>0</v>
      </c>
      <c r="AF1733">
        <v>1.8333333333333333</v>
      </c>
      <c r="AG1733">
        <v>101</v>
      </c>
      <c r="AH1733" t="s">
        <v>31</v>
      </c>
    </row>
    <row r="1734" spans="1:34" x14ac:dyDescent="0.2">
      <c r="A1734">
        <v>1985</v>
      </c>
      <c r="B1734" t="s">
        <v>31</v>
      </c>
      <c r="C1734" t="s">
        <v>214</v>
      </c>
      <c r="D1734">
        <v>10</v>
      </c>
      <c r="E1734">
        <v>6</v>
      </c>
      <c r="W1734">
        <v>0</v>
      </c>
      <c r="X1734">
        <v>0.60590277777777779</v>
      </c>
      <c r="Y1734">
        <v>5</v>
      </c>
      <c r="Z1734">
        <v>0</v>
      </c>
      <c r="AA1734">
        <v>1</v>
      </c>
      <c r="AB1734">
        <v>10</v>
      </c>
      <c r="AC1734">
        <v>0.4</v>
      </c>
      <c r="AD1734">
        <v>10</v>
      </c>
      <c r="AE1734">
        <v>0</v>
      </c>
      <c r="AF1734">
        <v>1.8333333333333333</v>
      </c>
      <c r="AG1734">
        <v>101</v>
      </c>
      <c r="AH1734" t="s">
        <v>31</v>
      </c>
    </row>
    <row r="1735" spans="1:34" x14ac:dyDescent="0.2">
      <c r="A1735">
        <v>1986</v>
      </c>
      <c r="B1735" t="s">
        <v>31</v>
      </c>
      <c r="C1735" t="s">
        <v>214</v>
      </c>
      <c r="D1735">
        <v>12</v>
      </c>
      <c r="E1735">
        <v>4</v>
      </c>
      <c r="G1735">
        <v>1</v>
      </c>
      <c r="I1735">
        <v>2</v>
      </c>
      <c r="J1735">
        <v>1</v>
      </c>
      <c r="K1735">
        <v>1</v>
      </c>
      <c r="L1735">
        <v>1</v>
      </c>
      <c r="O1735">
        <v>3</v>
      </c>
      <c r="W1735">
        <v>7</v>
      </c>
      <c r="X1735">
        <v>0.61348684210526316</v>
      </c>
      <c r="Y1735">
        <v>5</v>
      </c>
      <c r="Z1735">
        <v>0</v>
      </c>
      <c r="AA1735">
        <v>1.1111111111111112</v>
      </c>
      <c r="AB1735">
        <v>10</v>
      </c>
      <c r="AC1735">
        <v>0.42857142857142855</v>
      </c>
      <c r="AD1735">
        <v>10</v>
      </c>
      <c r="AE1735">
        <v>0</v>
      </c>
      <c r="AF1735">
        <v>1.9230769230769231</v>
      </c>
      <c r="AG1735">
        <v>108</v>
      </c>
      <c r="AH1735" t="s">
        <v>31</v>
      </c>
    </row>
    <row r="1736" spans="1:34" x14ac:dyDescent="0.2">
      <c r="A1736">
        <v>1987</v>
      </c>
      <c r="B1736" t="s">
        <v>31</v>
      </c>
      <c r="C1736" t="s">
        <v>214</v>
      </c>
      <c r="D1736">
        <v>11</v>
      </c>
      <c r="E1736">
        <v>4</v>
      </c>
      <c r="G1736">
        <v>1</v>
      </c>
      <c r="H1736">
        <v>1</v>
      </c>
      <c r="I1736">
        <v>3</v>
      </c>
      <c r="J1736">
        <v>0</v>
      </c>
      <c r="K1736">
        <v>1</v>
      </c>
      <c r="L1736">
        <v>1</v>
      </c>
      <c r="M1736">
        <v>1</v>
      </c>
      <c r="N1736">
        <v>1</v>
      </c>
      <c r="O1736">
        <v>4</v>
      </c>
      <c r="W1736">
        <v>40</v>
      </c>
      <c r="X1736">
        <v>0.61912225705329149</v>
      </c>
      <c r="Y1736">
        <v>5</v>
      </c>
      <c r="Z1736">
        <v>0</v>
      </c>
      <c r="AA1736">
        <v>1.3</v>
      </c>
      <c r="AB1736">
        <v>12</v>
      </c>
      <c r="AC1736">
        <v>0.45454545454545453</v>
      </c>
      <c r="AD1736">
        <v>12</v>
      </c>
      <c r="AE1736">
        <v>0</v>
      </c>
      <c r="AF1736">
        <v>1.9333333333333333</v>
      </c>
      <c r="AG1736">
        <v>148</v>
      </c>
      <c r="AH1736" t="s">
        <v>31</v>
      </c>
    </row>
    <row r="1737" spans="1:34" x14ac:dyDescent="0.2">
      <c r="A1737">
        <v>1988</v>
      </c>
      <c r="B1737" t="s">
        <v>31</v>
      </c>
      <c r="C1737" t="s">
        <v>214</v>
      </c>
      <c r="D1737">
        <v>7</v>
      </c>
      <c r="E1737">
        <v>9</v>
      </c>
      <c r="W1737">
        <v>0</v>
      </c>
      <c r="X1737">
        <v>0.61044776119402988</v>
      </c>
      <c r="Y1737">
        <v>5</v>
      </c>
      <c r="Z1737">
        <v>0</v>
      </c>
      <c r="AA1737">
        <v>1.3</v>
      </c>
      <c r="AB1737">
        <v>12</v>
      </c>
      <c r="AC1737">
        <v>0.43478260869565216</v>
      </c>
      <c r="AD1737">
        <v>10</v>
      </c>
      <c r="AE1737">
        <v>0</v>
      </c>
      <c r="AF1737">
        <v>1.9333333333333333</v>
      </c>
      <c r="AG1737">
        <v>148</v>
      </c>
      <c r="AH1737" t="s">
        <v>31</v>
      </c>
    </row>
    <row r="1738" spans="1:34" x14ac:dyDescent="0.2">
      <c r="A1738">
        <v>1989</v>
      </c>
      <c r="B1738" t="s">
        <v>31</v>
      </c>
      <c r="C1738" t="s">
        <v>214</v>
      </c>
      <c r="D1738">
        <v>10</v>
      </c>
      <c r="E1738">
        <v>6</v>
      </c>
      <c r="W1738">
        <v>0</v>
      </c>
      <c r="X1738">
        <v>0.61111111111111116</v>
      </c>
      <c r="Y1738">
        <v>4</v>
      </c>
      <c r="Z1738">
        <v>0</v>
      </c>
      <c r="AA1738">
        <v>1.3</v>
      </c>
      <c r="AB1738">
        <v>12</v>
      </c>
      <c r="AC1738">
        <v>0.41666666666666669</v>
      </c>
      <c r="AD1738">
        <v>10</v>
      </c>
      <c r="AE1738">
        <v>0</v>
      </c>
      <c r="AF1738">
        <v>1.9333333333333333</v>
      </c>
      <c r="AG1738">
        <v>148</v>
      </c>
      <c r="AH1738" t="s">
        <v>31</v>
      </c>
    </row>
    <row r="1739" spans="1:34" x14ac:dyDescent="0.2">
      <c r="A1739">
        <v>1990</v>
      </c>
      <c r="B1739" t="s">
        <v>31</v>
      </c>
      <c r="C1739" t="s">
        <v>214</v>
      </c>
      <c r="D1739">
        <v>10</v>
      </c>
      <c r="E1739">
        <v>6</v>
      </c>
      <c r="G1739">
        <v>1</v>
      </c>
      <c r="I1739">
        <v>1</v>
      </c>
      <c r="J1739">
        <v>1</v>
      </c>
      <c r="K1739">
        <v>1</v>
      </c>
      <c r="O1739">
        <v>2</v>
      </c>
      <c r="W1739">
        <v>3</v>
      </c>
      <c r="X1739">
        <v>0.61171662125340598</v>
      </c>
      <c r="Y1739">
        <v>5</v>
      </c>
      <c r="Z1739">
        <v>0</v>
      </c>
      <c r="AA1739">
        <v>1.2727272727272727</v>
      </c>
      <c r="AB1739">
        <v>12</v>
      </c>
      <c r="AC1739">
        <v>0.44</v>
      </c>
      <c r="AD1739">
        <v>10</v>
      </c>
      <c r="AE1739">
        <v>0</v>
      </c>
      <c r="AF1739">
        <v>1.9375</v>
      </c>
      <c r="AG1739">
        <v>151</v>
      </c>
      <c r="AH1739" t="s">
        <v>31</v>
      </c>
    </row>
    <row r="1740" spans="1:34" x14ac:dyDescent="0.2">
      <c r="A1740">
        <v>1991</v>
      </c>
      <c r="B1740" t="s">
        <v>31</v>
      </c>
      <c r="C1740" t="s">
        <v>214</v>
      </c>
      <c r="D1740">
        <v>14</v>
      </c>
      <c r="E1740">
        <v>2</v>
      </c>
      <c r="G1740">
        <v>1</v>
      </c>
      <c r="H1740">
        <v>1</v>
      </c>
      <c r="I1740">
        <v>3</v>
      </c>
      <c r="J1740">
        <v>0</v>
      </c>
      <c r="K1740">
        <v>1</v>
      </c>
      <c r="L1740">
        <v>1</v>
      </c>
      <c r="M1740">
        <v>1</v>
      </c>
      <c r="N1740">
        <v>1</v>
      </c>
      <c r="O1740">
        <v>4</v>
      </c>
      <c r="U1740">
        <v>1</v>
      </c>
      <c r="W1740">
        <v>40</v>
      </c>
      <c r="X1740">
        <v>0.62271540469973885</v>
      </c>
      <c r="Y1740">
        <v>3</v>
      </c>
      <c r="Z1740">
        <v>0</v>
      </c>
      <c r="AA1740">
        <v>1.4166666666666667</v>
      </c>
      <c r="AB1740">
        <v>12</v>
      </c>
      <c r="AC1740">
        <v>0.46153846153846156</v>
      </c>
      <c r="AD1740">
        <v>12</v>
      </c>
      <c r="AE1740">
        <v>0</v>
      </c>
      <c r="AF1740">
        <v>1.9444444444444444</v>
      </c>
      <c r="AG1740">
        <v>191</v>
      </c>
      <c r="AH1740" t="s">
        <v>31</v>
      </c>
    </row>
    <row r="1741" spans="1:34" x14ac:dyDescent="0.2">
      <c r="A1741">
        <v>1992</v>
      </c>
      <c r="B1741" t="s">
        <v>31</v>
      </c>
      <c r="C1741" t="s">
        <v>214</v>
      </c>
      <c r="D1741">
        <v>9</v>
      </c>
      <c r="E1741">
        <v>7</v>
      </c>
      <c r="G1741">
        <v>1</v>
      </c>
      <c r="I1741">
        <v>1</v>
      </c>
      <c r="J1741">
        <v>1</v>
      </c>
      <c r="K1741">
        <v>1</v>
      </c>
      <c r="O1741">
        <v>2</v>
      </c>
      <c r="W1741">
        <v>3</v>
      </c>
      <c r="X1741">
        <v>0.62030075187969924</v>
      </c>
      <c r="Y1741">
        <v>3</v>
      </c>
      <c r="Z1741">
        <v>0</v>
      </c>
      <c r="AA1741">
        <v>1.3846153846153846</v>
      </c>
      <c r="AB1741">
        <v>12</v>
      </c>
      <c r="AC1741">
        <v>0.48148148148148145</v>
      </c>
      <c r="AD1741">
        <v>12</v>
      </c>
      <c r="AE1741">
        <v>0</v>
      </c>
      <c r="AF1741">
        <v>1.9473684210526316</v>
      </c>
      <c r="AG1741">
        <v>194</v>
      </c>
      <c r="AH1741" t="s">
        <v>31</v>
      </c>
    </row>
    <row r="1742" spans="1:34" x14ac:dyDescent="0.2">
      <c r="A1742">
        <v>1993</v>
      </c>
      <c r="B1742" t="s">
        <v>31</v>
      </c>
      <c r="C1742" t="s">
        <v>214</v>
      </c>
      <c r="D1742">
        <v>4</v>
      </c>
      <c r="E1742">
        <v>12</v>
      </c>
      <c r="W1742">
        <v>0</v>
      </c>
      <c r="X1742">
        <v>0.60602409638554222</v>
      </c>
      <c r="Y1742">
        <v>4</v>
      </c>
      <c r="Z1742">
        <v>0</v>
      </c>
      <c r="AA1742">
        <v>1.3846153846153846</v>
      </c>
      <c r="AB1742">
        <v>12</v>
      </c>
      <c r="AC1742">
        <v>0.4642857142857143</v>
      </c>
      <c r="AD1742">
        <v>12</v>
      </c>
      <c r="AE1742">
        <v>0</v>
      </c>
      <c r="AF1742">
        <v>1.9473684210526316</v>
      </c>
      <c r="AG1742">
        <v>194</v>
      </c>
      <c r="AH1742" t="s">
        <v>31</v>
      </c>
    </row>
    <row r="1743" spans="1:34" x14ac:dyDescent="0.2">
      <c r="A1743">
        <v>1994</v>
      </c>
      <c r="B1743" t="s">
        <v>31</v>
      </c>
      <c r="C1743" t="s">
        <v>214</v>
      </c>
      <c r="D1743">
        <v>3</v>
      </c>
      <c r="E1743">
        <v>13</v>
      </c>
      <c r="W1743">
        <v>0</v>
      </c>
      <c r="X1743">
        <v>0.59048723897911837</v>
      </c>
      <c r="Y1743">
        <v>4</v>
      </c>
      <c r="Z1743">
        <v>0</v>
      </c>
      <c r="AA1743">
        <v>1.3846153846153846</v>
      </c>
      <c r="AB1743">
        <v>12</v>
      </c>
      <c r="AC1743">
        <v>0.44827586206896552</v>
      </c>
      <c r="AD1743">
        <v>10</v>
      </c>
      <c r="AE1743">
        <v>0</v>
      </c>
      <c r="AF1743">
        <v>1.9473684210526316</v>
      </c>
      <c r="AG1743">
        <v>194</v>
      </c>
      <c r="AH1743" t="s">
        <v>31</v>
      </c>
    </row>
    <row r="1744" spans="1:34" x14ac:dyDescent="0.2">
      <c r="A1744">
        <v>1995</v>
      </c>
      <c r="B1744" t="s">
        <v>31</v>
      </c>
      <c r="C1744" t="s">
        <v>214</v>
      </c>
      <c r="D1744">
        <v>6</v>
      </c>
      <c r="E1744">
        <v>10</v>
      </c>
      <c r="W1744">
        <v>0</v>
      </c>
      <c r="X1744">
        <v>0.58277404921700227</v>
      </c>
      <c r="Y1744">
        <v>5</v>
      </c>
      <c r="Z1744">
        <v>0</v>
      </c>
      <c r="AA1744">
        <v>1.3846153846153846</v>
      </c>
      <c r="AB1744">
        <v>12</v>
      </c>
      <c r="AC1744">
        <v>0.43333333333333335</v>
      </c>
      <c r="AD1744">
        <v>10</v>
      </c>
      <c r="AE1744">
        <v>0</v>
      </c>
      <c r="AF1744">
        <v>1.9473684210526316</v>
      </c>
      <c r="AG1744">
        <v>194</v>
      </c>
      <c r="AH1744" t="s">
        <v>31</v>
      </c>
    </row>
    <row r="1745" spans="1:34" x14ac:dyDescent="0.2">
      <c r="A1745">
        <v>1996</v>
      </c>
      <c r="B1745" t="s">
        <v>31</v>
      </c>
      <c r="C1745" t="s">
        <v>214</v>
      </c>
      <c r="D1745">
        <v>9</v>
      </c>
      <c r="E1745">
        <v>7</v>
      </c>
      <c r="W1745">
        <v>0</v>
      </c>
      <c r="X1745">
        <v>0.58207343412527002</v>
      </c>
      <c r="Y1745">
        <v>5</v>
      </c>
      <c r="Z1745">
        <v>0</v>
      </c>
      <c r="AA1745">
        <v>1.3846153846153846</v>
      </c>
      <c r="AB1745">
        <v>12</v>
      </c>
      <c r="AC1745">
        <v>0.41935483870967744</v>
      </c>
      <c r="AD1745">
        <v>10</v>
      </c>
      <c r="AE1745">
        <v>0</v>
      </c>
      <c r="AF1745">
        <v>1.9473684210526316</v>
      </c>
      <c r="AG1745">
        <v>194</v>
      </c>
      <c r="AH1745" t="s">
        <v>31</v>
      </c>
    </row>
    <row r="1746" spans="1:34" x14ac:dyDescent="0.2">
      <c r="A1746">
        <v>1997</v>
      </c>
      <c r="B1746" t="s">
        <v>31</v>
      </c>
      <c r="C1746" t="s">
        <v>214</v>
      </c>
      <c r="D1746">
        <v>8</v>
      </c>
      <c r="E1746">
        <v>7</v>
      </c>
      <c r="F1746">
        <v>1</v>
      </c>
      <c r="W1746">
        <v>0</v>
      </c>
      <c r="X1746">
        <v>0.58037578288100211</v>
      </c>
      <c r="Y1746">
        <v>5</v>
      </c>
      <c r="Z1746">
        <v>0</v>
      </c>
      <c r="AA1746">
        <v>1.3846153846153846</v>
      </c>
      <c r="AB1746">
        <v>12</v>
      </c>
      <c r="AC1746">
        <v>0.40625</v>
      </c>
      <c r="AD1746">
        <v>10</v>
      </c>
      <c r="AE1746">
        <v>0</v>
      </c>
      <c r="AF1746">
        <v>1.9473684210526316</v>
      </c>
      <c r="AG1746">
        <v>194</v>
      </c>
      <c r="AH1746" t="s">
        <v>31</v>
      </c>
    </row>
    <row r="1747" spans="1:34" x14ac:dyDescent="0.2">
      <c r="A1747">
        <v>1998</v>
      </c>
      <c r="B1747" t="s">
        <v>31</v>
      </c>
      <c r="C1747" t="s">
        <v>214</v>
      </c>
      <c r="D1747">
        <v>6</v>
      </c>
      <c r="E1747">
        <v>10</v>
      </c>
      <c r="W1747">
        <v>0</v>
      </c>
      <c r="X1747">
        <v>0.57373737373737377</v>
      </c>
      <c r="Y1747">
        <v>6</v>
      </c>
      <c r="Z1747">
        <v>0</v>
      </c>
      <c r="AA1747">
        <v>1.3846153846153846</v>
      </c>
      <c r="AB1747">
        <v>12</v>
      </c>
      <c r="AC1747">
        <v>0.39393939393939392</v>
      </c>
      <c r="AD1747">
        <v>7</v>
      </c>
      <c r="AE1747">
        <v>0</v>
      </c>
      <c r="AF1747">
        <v>1.9473684210526316</v>
      </c>
      <c r="AG1747">
        <v>194</v>
      </c>
      <c r="AH1747" t="s">
        <v>31</v>
      </c>
    </row>
    <row r="1748" spans="1:34" x14ac:dyDescent="0.2">
      <c r="A1748">
        <v>1999</v>
      </c>
      <c r="B1748" t="s">
        <v>31</v>
      </c>
      <c r="C1748" t="s">
        <v>214</v>
      </c>
      <c r="D1748">
        <v>10</v>
      </c>
      <c r="E1748">
        <v>6</v>
      </c>
      <c r="G1748">
        <v>1</v>
      </c>
      <c r="H1748">
        <v>1</v>
      </c>
      <c r="I1748">
        <v>1</v>
      </c>
      <c r="J1748">
        <v>1</v>
      </c>
      <c r="K1748">
        <v>1</v>
      </c>
      <c r="O1748">
        <v>2</v>
      </c>
      <c r="W1748">
        <v>4</v>
      </c>
      <c r="X1748">
        <v>0.57534246575342463</v>
      </c>
      <c r="Y1748">
        <v>7</v>
      </c>
      <c r="Z1748">
        <v>0</v>
      </c>
      <c r="AA1748">
        <v>1.3571428571428572</v>
      </c>
      <c r="AB1748">
        <v>12</v>
      </c>
      <c r="AC1748">
        <v>0.41176470588235292</v>
      </c>
      <c r="AD1748">
        <v>10</v>
      </c>
      <c r="AE1748">
        <v>0</v>
      </c>
      <c r="AF1748">
        <v>1.8571428571428572</v>
      </c>
      <c r="AG1748">
        <v>198</v>
      </c>
      <c r="AH1748" t="s">
        <v>31</v>
      </c>
    </row>
    <row r="1749" spans="1:34" x14ac:dyDescent="0.2">
      <c r="A1749">
        <v>2000</v>
      </c>
      <c r="B1749" t="s">
        <v>31</v>
      </c>
      <c r="C1749" t="s">
        <v>214</v>
      </c>
      <c r="D1749">
        <v>8</v>
      </c>
      <c r="E1749">
        <v>8</v>
      </c>
      <c r="W1749">
        <v>0</v>
      </c>
      <c r="X1749">
        <v>0.57305502846299805</v>
      </c>
      <c r="Y1749">
        <v>7</v>
      </c>
      <c r="Z1749">
        <v>0</v>
      </c>
      <c r="AA1749">
        <v>1.3571428571428572</v>
      </c>
      <c r="AB1749">
        <v>12</v>
      </c>
      <c r="AC1749">
        <v>0.4</v>
      </c>
      <c r="AD1749">
        <v>10</v>
      </c>
      <c r="AE1749">
        <v>0</v>
      </c>
      <c r="AF1749">
        <v>1.8571428571428572</v>
      </c>
      <c r="AG1749">
        <v>198</v>
      </c>
      <c r="AH1749" t="s">
        <v>31</v>
      </c>
    </row>
    <row r="1750" spans="1:34" x14ac:dyDescent="0.2">
      <c r="A1750">
        <v>2001</v>
      </c>
      <c r="B1750" t="s">
        <v>31</v>
      </c>
      <c r="C1750" t="s">
        <v>214</v>
      </c>
      <c r="D1750">
        <v>8</v>
      </c>
      <c r="E1750">
        <v>8</v>
      </c>
      <c r="W1750">
        <v>0</v>
      </c>
      <c r="X1750">
        <v>0.57090239410681398</v>
      </c>
      <c r="Y1750">
        <v>6</v>
      </c>
      <c r="Z1750">
        <v>0</v>
      </c>
      <c r="AA1750">
        <v>1.3571428571428572</v>
      </c>
      <c r="AB1750">
        <v>12</v>
      </c>
      <c r="AC1750">
        <v>0.3888888888888889</v>
      </c>
      <c r="AD1750">
        <v>7</v>
      </c>
      <c r="AE1750">
        <v>0</v>
      </c>
      <c r="AF1750">
        <v>1.8571428571428572</v>
      </c>
      <c r="AG1750">
        <v>198</v>
      </c>
      <c r="AH1750" t="s">
        <v>31</v>
      </c>
    </row>
    <row r="1751" spans="1:34" x14ac:dyDescent="0.2">
      <c r="A1751">
        <v>2002</v>
      </c>
      <c r="B1751" t="s">
        <v>31</v>
      </c>
      <c r="C1751" t="s">
        <v>214</v>
      </c>
      <c r="D1751">
        <v>7</v>
      </c>
      <c r="E1751">
        <v>9</v>
      </c>
      <c r="W1751">
        <v>0</v>
      </c>
      <c r="X1751">
        <v>0.56708407871198574</v>
      </c>
      <c r="Y1751">
        <v>6</v>
      </c>
      <c r="Z1751">
        <v>0</v>
      </c>
      <c r="AA1751">
        <v>1.3571428571428572</v>
      </c>
      <c r="AB1751">
        <v>12</v>
      </c>
      <c r="AC1751">
        <v>0.3783783783783784</v>
      </c>
      <c r="AD1751">
        <v>7</v>
      </c>
      <c r="AE1751">
        <v>0</v>
      </c>
      <c r="AF1751">
        <v>1.8571428571428572</v>
      </c>
      <c r="AG1751">
        <v>198</v>
      </c>
      <c r="AH1751" t="s">
        <v>31</v>
      </c>
    </row>
    <row r="1752" spans="1:34" x14ac:dyDescent="0.2">
      <c r="A1752">
        <v>2003</v>
      </c>
      <c r="B1752" t="s">
        <v>31</v>
      </c>
      <c r="C1752" t="s">
        <v>214</v>
      </c>
      <c r="D1752">
        <v>5</v>
      </c>
      <c r="E1752">
        <v>11</v>
      </c>
      <c r="W1752">
        <v>0</v>
      </c>
      <c r="X1752">
        <v>0.56000000000000005</v>
      </c>
      <c r="Y1752">
        <v>7</v>
      </c>
      <c r="Z1752">
        <v>0</v>
      </c>
      <c r="AA1752">
        <v>1.3571428571428572</v>
      </c>
      <c r="AB1752">
        <v>12</v>
      </c>
      <c r="AC1752">
        <v>0.36842105263157893</v>
      </c>
      <c r="AD1752">
        <v>7</v>
      </c>
      <c r="AE1752">
        <v>0</v>
      </c>
      <c r="AF1752">
        <v>1.8571428571428572</v>
      </c>
      <c r="AG1752">
        <v>198</v>
      </c>
      <c r="AH1752" t="s">
        <v>31</v>
      </c>
    </row>
    <row r="1753" spans="1:34" x14ac:dyDescent="0.2">
      <c r="A1753">
        <v>2004</v>
      </c>
      <c r="B1753" t="s">
        <v>31</v>
      </c>
      <c r="C1753" t="s">
        <v>214</v>
      </c>
      <c r="D1753">
        <v>6</v>
      </c>
      <c r="E1753">
        <v>10</v>
      </c>
      <c r="W1753">
        <v>0</v>
      </c>
      <c r="X1753">
        <v>0.55499153976311333</v>
      </c>
      <c r="Y1753">
        <v>9</v>
      </c>
      <c r="Z1753">
        <v>0</v>
      </c>
      <c r="AA1753">
        <v>1.3571428571428572</v>
      </c>
      <c r="AB1753">
        <v>12</v>
      </c>
      <c r="AC1753">
        <v>0.35897435897435898</v>
      </c>
      <c r="AD1753">
        <v>7</v>
      </c>
      <c r="AE1753">
        <v>0</v>
      </c>
      <c r="AF1753">
        <v>1.8571428571428572</v>
      </c>
      <c r="AG1753">
        <v>198</v>
      </c>
      <c r="AH1753" t="s">
        <v>31</v>
      </c>
    </row>
    <row r="1754" spans="1:34" x14ac:dyDescent="0.2">
      <c r="A1754">
        <v>2005</v>
      </c>
      <c r="B1754" t="s">
        <v>31</v>
      </c>
      <c r="C1754" t="s">
        <v>214</v>
      </c>
      <c r="D1754">
        <v>10</v>
      </c>
      <c r="E1754">
        <v>6</v>
      </c>
      <c r="G1754">
        <v>1</v>
      </c>
      <c r="I1754">
        <v>1</v>
      </c>
      <c r="J1754">
        <v>1</v>
      </c>
      <c r="K1754">
        <v>1</v>
      </c>
      <c r="O1754">
        <v>2</v>
      </c>
      <c r="W1754">
        <v>3</v>
      </c>
      <c r="X1754">
        <v>0.55683690280065901</v>
      </c>
      <c r="Y1754">
        <v>9</v>
      </c>
      <c r="Z1754">
        <v>0</v>
      </c>
      <c r="AA1754">
        <v>1.3333333333333333</v>
      </c>
      <c r="AB1754">
        <v>12</v>
      </c>
      <c r="AC1754">
        <v>0.375</v>
      </c>
      <c r="AD1754">
        <v>7</v>
      </c>
      <c r="AE1754">
        <v>0</v>
      </c>
      <c r="AF1754">
        <v>1.8636363636363635</v>
      </c>
      <c r="AG1754">
        <v>201</v>
      </c>
      <c r="AH1754" t="s">
        <v>31</v>
      </c>
    </row>
    <row r="1755" spans="1:34" x14ac:dyDescent="0.2">
      <c r="A1755">
        <v>2006</v>
      </c>
      <c r="B1755" t="s">
        <v>31</v>
      </c>
      <c r="C1755" t="s">
        <v>214</v>
      </c>
      <c r="D1755">
        <v>5</v>
      </c>
      <c r="E1755">
        <v>11</v>
      </c>
      <c r="W1755">
        <v>0</v>
      </c>
      <c r="X1755">
        <v>0.550561797752809</v>
      </c>
      <c r="Y1755">
        <v>9</v>
      </c>
      <c r="Z1755">
        <v>0</v>
      </c>
      <c r="AA1755">
        <v>1.3333333333333333</v>
      </c>
      <c r="AB1755">
        <v>12</v>
      </c>
      <c r="AC1755">
        <v>0.36585365853658536</v>
      </c>
      <c r="AD1755">
        <v>7</v>
      </c>
      <c r="AE1755">
        <v>0</v>
      </c>
      <c r="AF1755">
        <v>1.8636363636363635</v>
      </c>
      <c r="AG1755">
        <v>201</v>
      </c>
      <c r="AH1755" t="s">
        <v>31</v>
      </c>
    </row>
    <row r="1756" spans="1:34" x14ac:dyDescent="0.2">
      <c r="A1756">
        <v>2007</v>
      </c>
      <c r="B1756" t="s">
        <v>31</v>
      </c>
      <c r="C1756" t="s">
        <v>214</v>
      </c>
      <c r="D1756">
        <v>9</v>
      </c>
      <c r="E1756">
        <v>7</v>
      </c>
      <c r="G1756">
        <v>1</v>
      </c>
      <c r="I1756">
        <v>0</v>
      </c>
      <c r="J1756">
        <v>1</v>
      </c>
      <c r="O1756">
        <v>1</v>
      </c>
      <c r="W1756">
        <v>1</v>
      </c>
      <c r="X1756">
        <v>0.55086071987480434</v>
      </c>
      <c r="Y1756">
        <v>9</v>
      </c>
      <c r="Z1756">
        <v>0</v>
      </c>
      <c r="AA1756">
        <v>1.25</v>
      </c>
      <c r="AB1756">
        <v>12</v>
      </c>
      <c r="AC1756">
        <v>0.38095238095238093</v>
      </c>
      <c r="AD1756">
        <v>7</v>
      </c>
      <c r="AE1756">
        <v>0</v>
      </c>
      <c r="AF1756">
        <v>1.826086956521739</v>
      </c>
      <c r="AG1756">
        <v>202</v>
      </c>
      <c r="AH1756" t="s">
        <v>31</v>
      </c>
    </row>
    <row r="1757" spans="1:34" x14ac:dyDescent="0.2">
      <c r="A1757">
        <v>2008</v>
      </c>
      <c r="B1757" t="s">
        <v>31</v>
      </c>
      <c r="C1757" t="s">
        <v>214</v>
      </c>
      <c r="D1757">
        <v>8</v>
      </c>
      <c r="E1757">
        <v>8</v>
      </c>
      <c r="W1757">
        <v>0</v>
      </c>
      <c r="X1757">
        <v>0.54961832061068705</v>
      </c>
      <c r="Y1757">
        <v>8</v>
      </c>
      <c r="Z1757">
        <v>0</v>
      </c>
      <c r="AA1757">
        <v>1.25</v>
      </c>
      <c r="AB1757">
        <v>12</v>
      </c>
      <c r="AC1757">
        <v>0.37209302325581395</v>
      </c>
      <c r="AD1757">
        <v>7</v>
      </c>
      <c r="AE1757">
        <v>0</v>
      </c>
      <c r="AF1757">
        <v>1.826086956521739</v>
      </c>
      <c r="AG1757">
        <v>202</v>
      </c>
      <c r="AH1757" t="s">
        <v>31</v>
      </c>
    </row>
    <row r="1758" spans="1:34" x14ac:dyDescent="0.2">
      <c r="A1758">
        <v>2009</v>
      </c>
      <c r="B1758" t="s">
        <v>31</v>
      </c>
      <c r="C1758" t="s">
        <v>214</v>
      </c>
      <c r="D1758">
        <v>4</v>
      </c>
      <c r="E1758">
        <v>12</v>
      </c>
      <c r="W1758">
        <v>0</v>
      </c>
      <c r="X1758">
        <v>0.54247391952309987</v>
      </c>
      <c r="Y1758">
        <v>8</v>
      </c>
      <c r="Z1758">
        <v>0</v>
      </c>
      <c r="AA1758">
        <v>1.25</v>
      </c>
      <c r="AB1758">
        <v>12</v>
      </c>
      <c r="AC1758">
        <v>0.36363636363636365</v>
      </c>
      <c r="AD1758">
        <v>7</v>
      </c>
      <c r="AE1758">
        <v>0</v>
      </c>
      <c r="AF1758">
        <v>1.826086956521739</v>
      </c>
      <c r="AG1758">
        <v>202</v>
      </c>
      <c r="AH1758" t="s">
        <v>31</v>
      </c>
    </row>
    <row r="1759" spans="1:34" x14ac:dyDescent="0.2">
      <c r="A1759">
        <v>2010</v>
      </c>
      <c r="B1759" t="s">
        <v>31</v>
      </c>
      <c r="C1759" t="s">
        <v>214</v>
      </c>
      <c r="D1759">
        <v>6</v>
      </c>
      <c r="E1759">
        <v>10</v>
      </c>
      <c r="W1759">
        <v>0</v>
      </c>
      <c r="X1759">
        <v>0.53857350800582238</v>
      </c>
      <c r="Y1759">
        <v>8</v>
      </c>
      <c r="Z1759">
        <v>0</v>
      </c>
      <c r="AA1759">
        <v>1.25</v>
      </c>
      <c r="AB1759">
        <v>12</v>
      </c>
      <c r="AC1759">
        <v>0.35555555555555557</v>
      </c>
      <c r="AD1759">
        <v>7</v>
      </c>
      <c r="AE1759">
        <v>0</v>
      </c>
      <c r="AF1759">
        <v>1.826086956521739</v>
      </c>
      <c r="AG1759">
        <v>202</v>
      </c>
      <c r="AH1759" t="s">
        <v>31</v>
      </c>
    </row>
    <row r="1760" spans="1:34" x14ac:dyDescent="0.2">
      <c r="A1760">
        <v>2011</v>
      </c>
      <c r="B1760" t="s">
        <v>31</v>
      </c>
      <c r="C1760" t="s">
        <v>214</v>
      </c>
      <c r="D1760">
        <v>5</v>
      </c>
      <c r="E1760">
        <v>11</v>
      </c>
      <c r="W1760">
        <v>0</v>
      </c>
      <c r="X1760">
        <v>0.53342816500711232</v>
      </c>
      <c r="Y1760">
        <v>9</v>
      </c>
      <c r="Z1760">
        <v>0</v>
      </c>
      <c r="AA1760">
        <v>1.25</v>
      </c>
      <c r="AB1760">
        <v>12</v>
      </c>
      <c r="AC1760">
        <v>0.34782608695652173</v>
      </c>
      <c r="AD1760">
        <v>3</v>
      </c>
      <c r="AE1760">
        <v>0</v>
      </c>
      <c r="AF1760">
        <v>1.826086956521739</v>
      </c>
      <c r="AG1760">
        <v>202</v>
      </c>
      <c r="AH1760" t="s">
        <v>31</v>
      </c>
    </row>
    <row r="1761" spans="1:34" x14ac:dyDescent="0.2">
      <c r="A1761">
        <v>2012</v>
      </c>
      <c r="B1761" t="s">
        <v>31</v>
      </c>
      <c r="C1761" t="s">
        <v>214</v>
      </c>
      <c r="D1761">
        <v>10</v>
      </c>
      <c r="E1761">
        <v>6</v>
      </c>
      <c r="G1761">
        <v>1</v>
      </c>
      <c r="H1761">
        <v>1</v>
      </c>
      <c r="I1761">
        <v>0</v>
      </c>
      <c r="J1761">
        <v>1</v>
      </c>
      <c r="O1761">
        <v>1</v>
      </c>
      <c r="S1761">
        <v>1</v>
      </c>
      <c r="W1761">
        <v>2</v>
      </c>
      <c r="X1761">
        <v>0.53546592489568845</v>
      </c>
      <c r="Y1761">
        <v>10</v>
      </c>
      <c r="Z1761">
        <v>0</v>
      </c>
      <c r="AA1761">
        <v>1.1764705882352942</v>
      </c>
      <c r="AB1761">
        <v>10</v>
      </c>
      <c r="AC1761">
        <v>0.36170212765957449</v>
      </c>
      <c r="AD1761">
        <v>7</v>
      </c>
      <c r="AE1761">
        <v>0</v>
      </c>
      <c r="AF1761">
        <v>1.72</v>
      </c>
      <c r="AG1761">
        <v>204</v>
      </c>
      <c r="AH1761" t="s">
        <v>31</v>
      </c>
    </row>
    <row r="1762" spans="1:34" x14ac:dyDescent="0.2">
      <c r="A1762">
        <v>2013</v>
      </c>
      <c r="B1762" t="s">
        <v>31</v>
      </c>
      <c r="C1762" t="s">
        <v>214</v>
      </c>
      <c r="D1762">
        <v>3</v>
      </c>
      <c r="E1762">
        <v>13</v>
      </c>
      <c r="W1762">
        <v>0</v>
      </c>
      <c r="X1762">
        <v>0.527891156462585</v>
      </c>
      <c r="Y1762">
        <v>11</v>
      </c>
      <c r="Z1762">
        <v>0</v>
      </c>
      <c r="AA1762">
        <v>1.1764705882352942</v>
      </c>
      <c r="AB1762">
        <v>10</v>
      </c>
      <c r="AC1762">
        <v>0.35416666666666669</v>
      </c>
      <c r="AD1762">
        <v>7</v>
      </c>
      <c r="AE1762">
        <v>0</v>
      </c>
      <c r="AF1762">
        <v>1.72</v>
      </c>
      <c r="AG1762">
        <v>204</v>
      </c>
      <c r="AH1762" t="s">
        <v>31</v>
      </c>
    </row>
    <row r="1763" spans="1:34" x14ac:dyDescent="0.2">
      <c r="A1763">
        <v>2014</v>
      </c>
      <c r="B1763" t="s">
        <v>31</v>
      </c>
      <c r="C1763" t="s">
        <v>214</v>
      </c>
      <c r="D1763">
        <v>4</v>
      </c>
      <c r="E1763">
        <v>12</v>
      </c>
      <c r="W1763">
        <v>0</v>
      </c>
      <c r="X1763">
        <v>0.52197070572569904</v>
      </c>
      <c r="Y1763">
        <v>12</v>
      </c>
      <c r="Z1763">
        <v>0</v>
      </c>
      <c r="AA1763">
        <v>1.1764705882352942</v>
      </c>
      <c r="AB1763">
        <v>10</v>
      </c>
      <c r="AC1763">
        <v>0.34693877551020408</v>
      </c>
      <c r="AD1763">
        <v>3</v>
      </c>
      <c r="AE1763">
        <v>0</v>
      </c>
      <c r="AF1763">
        <v>1.72</v>
      </c>
      <c r="AG1763">
        <v>204</v>
      </c>
      <c r="AH1763" t="s">
        <v>31</v>
      </c>
    </row>
    <row r="1764" spans="1:34" x14ac:dyDescent="0.2">
      <c r="A1764">
        <v>2015</v>
      </c>
      <c r="B1764" t="s">
        <v>31</v>
      </c>
      <c r="C1764" t="s">
        <v>214</v>
      </c>
      <c r="D1764">
        <v>9</v>
      </c>
      <c r="E1764">
        <v>7</v>
      </c>
      <c r="G1764">
        <v>1</v>
      </c>
      <c r="H1764">
        <v>1</v>
      </c>
      <c r="I1764">
        <v>0</v>
      </c>
      <c r="J1764">
        <v>1</v>
      </c>
      <c r="O1764">
        <v>1</v>
      </c>
      <c r="W1764">
        <v>2</v>
      </c>
      <c r="X1764">
        <v>0.52281616688396348</v>
      </c>
      <c r="Y1764">
        <v>12</v>
      </c>
      <c r="Z1764">
        <v>0</v>
      </c>
      <c r="AA1764">
        <v>1.1111111111111112</v>
      </c>
      <c r="AB1764">
        <v>10</v>
      </c>
      <c r="AC1764">
        <v>0.36</v>
      </c>
      <c r="AD1764">
        <v>7</v>
      </c>
      <c r="AE1764">
        <v>0</v>
      </c>
      <c r="AF1764">
        <v>1.6296296296296295</v>
      </c>
      <c r="AG1764">
        <v>206</v>
      </c>
      <c r="AH1764" t="s">
        <v>31</v>
      </c>
    </row>
    <row r="1765" spans="1:34" x14ac:dyDescent="0.2">
      <c r="A1765">
        <v>2016</v>
      </c>
      <c r="B1765" t="s">
        <v>31</v>
      </c>
      <c r="C1765" t="s">
        <v>214</v>
      </c>
      <c r="D1765">
        <v>8</v>
      </c>
      <c r="E1765">
        <v>7</v>
      </c>
      <c r="F1765">
        <v>1</v>
      </c>
      <c r="W1765">
        <v>0</v>
      </c>
      <c r="X1765">
        <v>0.52298850574712641</v>
      </c>
      <c r="Y1765">
        <v>12</v>
      </c>
      <c r="Z1765">
        <v>0</v>
      </c>
      <c r="AA1765">
        <v>1.1111111111111112</v>
      </c>
      <c r="AB1765">
        <v>10</v>
      </c>
      <c r="AC1765">
        <v>0.35294117647058826</v>
      </c>
      <c r="AD1765">
        <v>7</v>
      </c>
      <c r="AE1765">
        <v>0</v>
      </c>
      <c r="AF1765">
        <v>1.6296296296296295</v>
      </c>
      <c r="AG1765">
        <v>206</v>
      </c>
      <c r="AH1765" t="s">
        <v>31</v>
      </c>
    </row>
    <row r="1766" spans="1:34" x14ac:dyDescent="0.2">
      <c r="A1766">
        <v>2017</v>
      </c>
      <c r="B1766" t="s">
        <v>31</v>
      </c>
      <c r="C1766" t="s">
        <v>214</v>
      </c>
      <c r="D1766">
        <v>7</v>
      </c>
      <c r="E1766">
        <v>9</v>
      </c>
      <c r="W1766">
        <v>0</v>
      </c>
      <c r="X1766">
        <v>0.52127659574468088</v>
      </c>
      <c r="Y1766">
        <v>11</v>
      </c>
      <c r="Z1766">
        <v>0</v>
      </c>
      <c r="AA1766">
        <v>1.1111111111111112</v>
      </c>
      <c r="AB1766">
        <v>10</v>
      </c>
      <c r="AC1766">
        <v>0.34615384615384615</v>
      </c>
      <c r="AD1766">
        <v>3</v>
      </c>
      <c r="AE1766">
        <v>0</v>
      </c>
      <c r="AF1766">
        <v>1.6296296296296295</v>
      </c>
      <c r="AG1766">
        <v>206</v>
      </c>
      <c r="AH1766" t="s">
        <v>31</v>
      </c>
    </row>
    <row r="1767" spans="1:34" x14ac:dyDescent="0.2">
      <c r="A1767">
        <v>2018</v>
      </c>
      <c r="B1767" t="s">
        <v>31</v>
      </c>
      <c r="C1767" t="s">
        <v>214</v>
      </c>
      <c r="D1767">
        <v>7</v>
      </c>
      <c r="E1767">
        <v>9</v>
      </c>
      <c r="W1767">
        <v>0</v>
      </c>
      <c r="X1767">
        <v>0.5196319018404908</v>
      </c>
      <c r="Y1767">
        <v>13</v>
      </c>
      <c r="Z1767">
        <v>0</v>
      </c>
      <c r="AA1767">
        <v>1.1111111111111112</v>
      </c>
      <c r="AB1767">
        <v>10</v>
      </c>
      <c r="AC1767">
        <v>0.33962264150943394</v>
      </c>
      <c r="AD1767">
        <v>3</v>
      </c>
      <c r="AE1767">
        <v>0</v>
      </c>
      <c r="AF1767">
        <v>1.6296296296296295</v>
      </c>
      <c r="AG1767">
        <v>206</v>
      </c>
      <c r="AH1767" t="s">
        <v>31</v>
      </c>
    </row>
    <row r="1768" spans="1:34" x14ac:dyDescent="0.2">
      <c r="A1768">
        <v>2019</v>
      </c>
      <c r="B1768" t="s">
        <v>31</v>
      </c>
      <c r="C1768" t="s">
        <v>214</v>
      </c>
      <c r="D1768">
        <v>3</v>
      </c>
      <c r="E1768">
        <v>13</v>
      </c>
      <c r="W1768">
        <v>0</v>
      </c>
      <c r="X1768">
        <v>0.51323706377858003</v>
      </c>
      <c r="Y1768">
        <v>16</v>
      </c>
      <c r="Z1768">
        <v>0</v>
      </c>
      <c r="AA1768">
        <v>1.1111111111111112</v>
      </c>
      <c r="AB1768">
        <v>10</v>
      </c>
      <c r="AC1768">
        <v>0.33333333333333331</v>
      </c>
      <c r="AD1768">
        <v>3</v>
      </c>
      <c r="AE1768">
        <v>0</v>
      </c>
      <c r="AF1768">
        <v>1.6296296296296295</v>
      </c>
      <c r="AG1768">
        <v>206</v>
      </c>
      <c r="AH1768" t="s">
        <v>31</v>
      </c>
    </row>
    <row r="1769" spans="1:34" x14ac:dyDescent="0.2">
      <c r="A1769">
        <v>2020</v>
      </c>
      <c r="B1769" t="s">
        <v>31</v>
      </c>
      <c r="C1769" t="s">
        <v>214</v>
      </c>
      <c r="D1769">
        <v>7</v>
      </c>
      <c r="E1769">
        <v>9</v>
      </c>
      <c r="G1769">
        <v>1</v>
      </c>
      <c r="H1769">
        <v>1</v>
      </c>
      <c r="I1769">
        <v>0</v>
      </c>
      <c r="J1769">
        <v>1</v>
      </c>
      <c r="O1769">
        <v>1</v>
      </c>
      <c r="T1769">
        <v>1</v>
      </c>
      <c r="V1769">
        <v>1</v>
      </c>
      <c r="W1769">
        <v>2</v>
      </c>
      <c r="X1769">
        <v>0.5118063754427391</v>
      </c>
      <c r="Y1769">
        <v>15</v>
      </c>
      <c r="Z1769">
        <v>0</v>
      </c>
      <c r="AA1769">
        <v>1.0526315789473684</v>
      </c>
      <c r="AB1769">
        <v>10</v>
      </c>
      <c r="AC1769">
        <v>0.34545454545454546</v>
      </c>
      <c r="AD1769">
        <v>3</v>
      </c>
      <c r="AE1769">
        <v>0</v>
      </c>
      <c r="AF1769">
        <v>1.5517241379310345</v>
      </c>
      <c r="AG1769">
        <v>208</v>
      </c>
      <c r="AH1769" t="s">
        <v>31</v>
      </c>
    </row>
    <row r="1770" spans="1:34" x14ac:dyDescent="0.2">
      <c r="A1770">
        <v>2021</v>
      </c>
      <c r="B1770" t="s">
        <v>31</v>
      </c>
      <c r="C1770" t="s">
        <v>214</v>
      </c>
      <c r="D1770">
        <v>7</v>
      </c>
      <c r="E1770">
        <v>10</v>
      </c>
      <c r="W1770">
        <v>0</v>
      </c>
      <c r="X1770">
        <v>0.50983796296296291</v>
      </c>
      <c r="Y1770">
        <v>16</v>
      </c>
      <c r="Z1770">
        <v>0</v>
      </c>
      <c r="AA1770">
        <v>1.0526315789473684</v>
      </c>
      <c r="AB1770">
        <v>10</v>
      </c>
      <c r="AC1770">
        <v>0.3392857142857143</v>
      </c>
      <c r="AD1770">
        <v>3</v>
      </c>
      <c r="AE1770">
        <v>0</v>
      </c>
      <c r="AF1770">
        <v>1.5517241379310345</v>
      </c>
      <c r="AG1770">
        <v>208</v>
      </c>
      <c r="AH1770" t="s">
        <v>31</v>
      </c>
    </row>
    <row r="1771" spans="1:34" x14ac:dyDescent="0.2">
      <c r="A1771">
        <v>2022</v>
      </c>
      <c r="B1771" t="s">
        <v>31</v>
      </c>
      <c r="C1771" t="s">
        <v>214</v>
      </c>
      <c r="D1771">
        <v>8</v>
      </c>
      <c r="E1771">
        <v>8</v>
      </c>
      <c r="F1771">
        <v>1</v>
      </c>
      <c r="W1771">
        <v>0</v>
      </c>
      <c r="X1771">
        <v>0.50964812712826335</v>
      </c>
      <c r="Y1771">
        <v>16</v>
      </c>
      <c r="Z1771">
        <v>0</v>
      </c>
      <c r="AA1771">
        <v>1.0526315789473684</v>
      </c>
      <c r="AB1771">
        <v>10</v>
      </c>
      <c r="AC1771">
        <v>0.33333333333333331</v>
      </c>
      <c r="AD1771">
        <v>3</v>
      </c>
      <c r="AE1771">
        <v>0</v>
      </c>
      <c r="AF1771">
        <v>0.73684210526315785</v>
      </c>
      <c r="AG1771">
        <v>208</v>
      </c>
      <c r="AH1771" t="s">
        <v>31</v>
      </c>
    </row>
    <row r="1772" spans="1:34" x14ac:dyDescent="0.2">
      <c r="A1772">
        <v>2023</v>
      </c>
      <c r="B1772" t="s">
        <v>31</v>
      </c>
      <c r="C1772" t="s">
        <v>214</v>
      </c>
      <c r="D1772">
        <v>4</v>
      </c>
      <c r="E1772">
        <v>13</v>
      </c>
      <c r="W1772">
        <v>0</v>
      </c>
      <c r="X1772">
        <v>0.50445434298440983</v>
      </c>
      <c r="Y1772">
        <v>16</v>
      </c>
      <c r="Z1772">
        <v>0</v>
      </c>
      <c r="AA1772">
        <v>1.0526315789473684</v>
      </c>
      <c r="AB1772">
        <v>10</v>
      </c>
      <c r="AC1772">
        <v>0.32758620689655171</v>
      </c>
      <c r="AD1772">
        <v>3</v>
      </c>
      <c r="AE1772">
        <v>0</v>
      </c>
      <c r="AF1772">
        <v>0.73684210526315785</v>
      </c>
      <c r="AG1772">
        <v>208</v>
      </c>
      <c r="AH1772" t="s">
        <v>31</v>
      </c>
    </row>
    <row r="1773" spans="1:34" x14ac:dyDescent="0.2">
      <c r="A1773">
        <v>2024</v>
      </c>
      <c r="B1773" t="s">
        <v>31</v>
      </c>
      <c r="C1773" t="s">
        <v>214</v>
      </c>
      <c r="D1773">
        <v>12</v>
      </c>
      <c r="E1773">
        <v>5</v>
      </c>
      <c r="G1773">
        <v>1</v>
      </c>
      <c r="I1773">
        <v>2</v>
      </c>
      <c r="J1773">
        <v>1</v>
      </c>
      <c r="K1773">
        <v>1</v>
      </c>
      <c r="L1773">
        <v>1</v>
      </c>
      <c r="O1773">
        <v>3</v>
      </c>
      <c r="S1773">
        <v>1</v>
      </c>
      <c r="W1773">
        <v>7</v>
      </c>
      <c r="X1773">
        <v>0.50819672131147542</v>
      </c>
      <c r="Y1773">
        <v>16</v>
      </c>
      <c r="Z1773">
        <v>0</v>
      </c>
      <c r="AA1773">
        <v>1.1000000000000001</v>
      </c>
      <c r="AB1773">
        <v>10</v>
      </c>
      <c r="AC1773">
        <v>0.33898305084745761</v>
      </c>
      <c r="AD1773">
        <v>3</v>
      </c>
      <c r="AE1773">
        <v>0</v>
      </c>
      <c r="AF1773">
        <v>0.1324110671936759</v>
      </c>
      <c r="AG1773">
        <v>215</v>
      </c>
      <c r="AH1773" t="s">
        <v>31</v>
      </c>
    </row>
    <row r="1774" spans="1:34" x14ac:dyDescent="0.2">
      <c r="A1774">
        <v>2025</v>
      </c>
      <c r="B1774" t="s">
        <v>31</v>
      </c>
      <c r="C1774" t="s">
        <v>214</v>
      </c>
      <c r="D1774">
        <v>5</v>
      </c>
      <c r="E1774">
        <v>12</v>
      </c>
      <c r="W1774">
        <v>0</v>
      </c>
      <c r="X1774">
        <v>0.50429184549356221</v>
      </c>
      <c r="Y1774">
        <v>16</v>
      </c>
      <c r="Z1774">
        <v>0</v>
      </c>
      <c r="AA1774">
        <v>1.1000000000000001</v>
      </c>
      <c r="AB1774">
        <v>10</v>
      </c>
      <c r="AC1774">
        <v>0.33333333333333331</v>
      </c>
      <c r="AD1774">
        <v>3</v>
      </c>
      <c r="AE1774">
        <v>0</v>
      </c>
      <c r="AF1774">
        <v>0.12934362934362933</v>
      </c>
      <c r="AG1774">
        <v>215</v>
      </c>
      <c r="AH1774" t="s">
        <v>31</v>
      </c>
    </row>
  </sheetData>
  <pageMargins left="0.7" right="0.7" top="0.75" bottom="0.75" header="0.3" footer="0.3"/>
  <headerFooter>
    <oddHeader>&amp;R&amp;"Calibri"&amp;10&amp;K000000 Business Use&amp;1#_x000D_</oddHead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07DFA-BE67-4AF6-90CB-E05159E386AD}">
  <sheetPr codeName="Sheet13"/>
  <dimension ref="A1:B33"/>
  <sheetViews>
    <sheetView zoomScale="90" zoomScaleNormal="90" workbookViewId="0">
      <selection activeCell="L31" sqref="L31"/>
    </sheetView>
  </sheetViews>
  <sheetFormatPr baseColWidth="10" defaultColWidth="8.83203125" defaultRowHeight="16" x14ac:dyDescent="0.2"/>
  <cols>
    <col min="1" max="1" width="22.83203125" bestFit="1" customWidth="1"/>
  </cols>
  <sheetData>
    <row r="1" spans="1:2" x14ac:dyDescent="0.2">
      <c r="A1" s="1" t="s">
        <v>71</v>
      </c>
      <c r="B1" s="1" t="s">
        <v>219</v>
      </c>
    </row>
    <row r="2" spans="1:2" x14ac:dyDescent="0.2">
      <c r="A2" s="1" t="s">
        <v>21</v>
      </c>
      <c r="B2">
        <v>1</v>
      </c>
    </row>
    <row r="3" spans="1:2" x14ac:dyDescent="0.2">
      <c r="A3" s="1" t="s">
        <v>26</v>
      </c>
      <c r="B3">
        <v>2</v>
      </c>
    </row>
    <row r="4" spans="1:2" x14ac:dyDescent="0.2">
      <c r="A4" s="1" t="s">
        <v>27</v>
      </c>
      <c r="B4">
        <v>3</v>
      </c>
    </row>
    <row r="5" spans="1:2" x14ac:dyDescent="0.2">
      <c r="A5" s="1" t="s">
        <v>8</v>
      </c>
      <c r="B5">
        <v>4</v>
      </c>
    </row>
    <row r="6" spans="1:2" x14ac:dyDescent="0.2">
      <c r="A6" s="1" t="s">
        <v>11</v>
      </c>
      <c r="B6">
        <v>5</v>
      </c>
    </row>
    <row r="7" spans="1:2" x14ac:dyDescent="0.2">
      <c r="A7" s="1" t="s">
        <v>15</v>
      </c>
      <c r="B7">
        <v>6</v>
      </c>
    </row>
    <row r="8" spans="1:2" x14ac:dyDescent="0.2">
      <c r="A8" s="1" t="s">
        <v>16</v>
      </c>
      <c r="B8">
        <v>7</v>
      </c>
    </row>
    <row r="9" spans="1:2" x14ac:dyDescent="0.2">
      <c r="A9" s="1" t="s">
        <v>9</v>
      </c>
      <c r="B9">
        <v>8</v>
      </c>
    </row>
    <row r="10" spans="1:2" x14ac:dyDescent="0.2">
      <c r="A10" s="1" t="s">
        <v>17</v>
      </c>
      <c r="B10">
        <v>9</v>
      </c>
    </row>
    <row r="11" spans="1:2" x14ac:dyDescent="0.2">
      <c r="A11" s="1" t="s">
        <v>2</v>
      </c>
      <c r="B11">
        <v>10</v>
      </c>
    </row>
    <row r="12" spans="1:2" x14ac:dyDescent="0.2">
      <c r="A12" s="1" t="s">
        <v>13</v>
      </c>
      <c r="B12">
        <v>11</v>
      </c>
    </row>
    <row r="13" spans="1:2" x14ac:dyDescent="0.2">
      <c r="A13" s="1" t="s">
        <v>23</v>
      </c>
      <c r="B13">
        <v>12</v>
      </c>
    </row>
    <row r="14" spans="1:2" x14ac:dyDescent="0.2">
      <c r="A14" s="1" t="s">
        <v>31</v>
      </c>
      <c r="B14">
        <v>13</v>
      </c>
    </row>
    <row r="15" spans="1:2" x14ac:dyDescent="0.2">
      <c r="A15" s="1" t="s">
        <v>20</v>
      </c>
      <c r="B15">
        <v>14</v>
      </c>
    </row>
    <row r="16" spans="1:2" x14ac:dyDescent="0.2">
      <c r="A16" s="1" t="s">
        <v>19</v>
      </c>
      <c r="B16">
        <v>15</v>
      </c>
    </row>
    <row r="17" spans="1:2" x14ac:dyDescent="0.2">
      <c r="A17" s="1" t="s">
        <v>25</v>
      </c>
      <c r="B17">
        <v>16</v>
      </c>
    </row>
    <row r="18" spans="1:2" x14ac:dyDescent="0.2">
      <c r="A18" s="1" t="s">
        <v>3</v>
      </c>
      <c r="B18">
        <v>17</v>
      </c>
    </row>
    <row r="19" spans="1:2" x14ac:dyDescent="0.2">
      <c r="A19" s="1" t="s">
        <v>28</v>
      </c>
      <c r="B19">
        <v>18</v>
      </c>
    </row>
    <row r="20" spans="1:2" x14ac:dyDescent="0.2">
      <c r="A20" s="1" t="s">
        <v>29</v>
      </c>
      <c r="B20">
        <v>19</v>
      </c>
    </row>
    <row r="21" spans="1:2" x14ac:dyDescent="0.2">
      <c r="A21" s="1" t="s">
        <v>5</v>
      </c>
      <c r="B21">
        <v>20</v>
      </c>
    </row>
    <row r="22" spans="1:2" x14ac:dyDescent="0.2">
      <c r="A22" s="1" t="s">
        <v>30</v>
      </c>
      <c r="B22">
        <v>21</v>
      </c>
    </row>
    <row r="23" spans="1:2" x14ac:dyDescent="0.2">
      <c r="A23" s="1" t="s">
        <v>6</v>
      </c>
      <c r="B23">
        <v>22</v>
      </c>
    </row>
    <row r="24" spans="1:2" x14ac:dyDescent="0.2">
      <c r="A24" s="1" t="s">
        <v>24</v>
      </c>
      <c r="B24">
        <v>23</v>
      </c>
    </row>
    <row r="25" spans="1:2" x14ac:dyDescent="0.2">
      <c r="A25" s="1" t="s">
        <v>22</v>
      </c>
      <c r="B25">
        <v>24</v>
      </c>
    </row>
    <row r="26" spans="1:2" x14ac:dyDescent="0.2">
      <c r="A26" s="1" t="s">
        <v>18</v>
      </c>
      <c r="B26">
        <v>25</v>
      </c>
    </row>
    <row r="27" spans="1:2" x14ac:dyDescent="0.2">
      <c r="A27" s="1" t="s">
        <v>1</v>
      </c>
      <c r="B27">
        <v>26</v>
      </c>
    </row>
    <row r="28" spans="1:2" x14ac:dyDescent="0.2">
      <c r="A28" s="1" t="s">
        <v>7</v>
      </c>
      <c r="B28">
        <v>27</v>
      </c>
    </row>
    <row r="29" spans="1:2" x14ac:dyDescent="0.2">
      <c r="A29" s="1" t="s">
        <v>4</v>
      </c>
      <c r="B29">
        <v>28</v>
      </c>
    </row>
    <row r="30" spans="1:2" x14ac:dyDescent="0.2">
      <c r="A30" s="1" t="s">
        <v>14</v>
      </c>
      <c r="B30">
        <v>28</v>
      </c>
    </row>
    <row r="31" spans="1:2" x14ac:dyDescent="0.2">
      <c r="A31" s="1" t="s">
        <v>12</v>
      </c>
      <c r="B31">
        <v>30</v>
      </c>
    </row>
    <row r="32" spans="1:2" x14ac:dyDescent="0.2">
      <c r="A32" s="1" t="s">
        <v>0</v>
      </c>
      <c r="B32">
        <v>31</v>
      </c>
    </row>
    <row r="33" spans="1:2" x14ac:dyDescent="0.2">
      <c r="A33" s="1" t="s">
        <v>10</v>
      </c>
      <c r="B33">
        <v>32</v>
      </c>
    </row>
  </sheetData>
  <autoFilter ref="A1:B33" xr:uid="{95107DFA-BE67-4AF6-90CB-E05159E386AD}">
    <sortState xmlns:xlrd2="http://schemas.microsoft.com/office/spreadsheetml/2017/richdata2" ref="A2:B33">
      <sortCondition ref="B1:B33"/>
    </sortState>
  </autoFilter>
  <pageMargins left="0.7" right="0.7" top="0.75" bottom="0.75" header="0.3" footer="0.3"/>
  <headerFooter>
    <oddHeader>&amp;R&amp;"Calibri"&amp;10&amp;K000000 Business Use&amp;1#_x000D_</oddHead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EDA53B-EF0C-7048-B827-B375288FA277}">
  <dimension ref="A1:D1774"/>
  <sheetViews>
    <sheetView workbookViewId="0">
      <selection activeCell="C20" sqref="C20"/>
    </sheetView>
  </sheetViews>
  <sheetFormatPr baseColWidth="10" defaultRowHeight="16" x14ac:dyDescent="0.2"/>
  <cols>
    <col min="1" max="1" width="7.33203125" bestFit="1" customWidth="1"/>
    <col min="2" max="2" width="22.6640625" bestFit="1" customWidth="1"/>
    <col min="3" max="3" width="8.6640625" bestFit="1" customWidth="1"/>
    <col min="4" max="4" width="7.83203125" bestFit="1" customWidth="1"/>
  </cols>
  <sheetData>
    <row r="1" spans="1:4" x14ac:dyDescent="0.2">
      <c r="A1" t="s">
        <v>51</v>
      </c>
      <c r="B1" t="s">
        <v>71</v>
      </c>
      <c r="C1" t="s">
        <v>74</v>
      </c>
      <c r="D1" t="s">
        <v>219</v>
      </c>
    </row>
    <row r="2" spans="1:4" x14ac:dyDescent="0.2">
      <c r="A2">
        <v>1966</v>
      </c>
      <c r="B2" s="27" t="s">
        <v>0</v>
      </c>
      <c r="C2">
        <v>15</v>
      </c>
      <c r="D2">
        <v>1</v>
      </c>
    </row>
    <row r="3" spans="1:4" x14ac:dyDescent="0.2">
      <c r="A3">
        <v>1966</v>
      </c>
      <c r="B3" s="27" t="s">
        <v>30</v>
      </c>
      <c r="C3">
        <v>15</v>
      </c>
      <c r="D3">
        <v>1</v>
      </c>
    </row>
    <row r="4" spans="1:4" x14ac:dyDescent="0.2">
      <c r="A4">
        <v>1966</v>
      </c>
      <c r="B4" s="27" t="s">
        <v>27</v>
      </c>
      <c r="C4">
        <v>15</v>
      </c>
      <c r="D4">
        <v>1</v>
      </c>
    </row>
    <row r="5" spans="1:4" x14ac:dyDescent="0.2">
      <c r="A5">
        <v>1966</v>
      </c>
      <c r="B5" s="27" t="s">
        <v>26</v>
      </c>
      <c r="C5">
        <v>15</v>
      </c>
      <c r="D5">
        <v>1</v>
      </c>
    </row>
    <row r="6" spans="1:4" x14ac:dyDescent="0.2">
      <c r="A6">
        <v>1966</v>
      </c>
      <c r="B6" s="27" t="s">
        <v>25</v>
      </c>
      <c r="C6">
        <v>15</v>
      </c>
      <c r="D6">
        <v>1</v>
      </c>
    </row>
    <row r="7" spans="1:4" x14ac:dyDescent="0.2">
      <c r="A7">
        <v>1966</v>
      </c>
      <c r="B7" s="27" t="s">
        <v>24</v>
      </c>
      <c r="C7">
        <v>15</v>
      </c>
      <c r="D7">
        <v>1</v>
      </c>
    </row>
    <row r="8" spans="1:4" x14ac:dyDescent="0.2">
      <c r="A8">
        <v>1966</v>
      </c>
      <c r="B8" s="27" t="s">
        <v>23</v>
      </c>
      <c r="C8">
        <v>15</v>
      </c>
      <c r="D8">
        <v>1</v>
      </c>
    </row>
    <row r="9" spans="1:4" x14ac:dyDescent="0.2">
      <c r="A9">
        <v>1966</v>
      </c>
      <c r="B9" s="27" t="s">
        <v>20</v>
      </c>
      <c r="C9">
        <v>15</v>
      </c>
      <c r="D9">
        <v>1</v>
      </c>
    </row>
    <row r="10" spans="1:4" x14ac:dyDescent="0.2">
      <c r="A10">
        <v>1966</v>
      </c>
      <c r="B10" s="27" t="s">
        <v>19</v>
      </c>
      <c r="C10">
        <v>15</v>
      </c>
      <c r="D10">
        <v>1</v>
      </c>
    </row>
    <row r="11" spans="1:4" x14ac:dyDescent="0.2">
      <c r="A11">
        <v>1966</v>
      </c>
      <c r="B11" s="27" t="s">
        <v>18</v>
      </c>
      <c r="C11">
        <v>15</v>
      </c>
      <c r="D11">
        <v>1</v>
      </c>
    </row>
    <row r="12" spans="1:4" x14ac:dyDescent="0.2">
      <c r="A12">
        <v>1966</v>
      </c>
      <c r="B12" s="27" t="s">
        <v>17</v>
      </c>
      <c r="C12">
        <v>15</v>
      </c>
      <c r="D12">
        <v>1</v>
      </c>
    </row>
    <row r="13" spans="1:4" x14ac:dyDescent="0.2">
      <c r="A13">
        <v>1966</v>
      </c>
      <c r="B13" s="27" t="s">
        <v>31</v>
      </c>
      <c r="C13">
        <v>15</v>
      </c>
      <c r="D13">
        <v>1</v>
      </c>
    </row>
    <row r="14" spans="1:4" x14ac:dyDescent="0.2">
      <c r="A14">
        <v>1966</v>
      </c>
      <c r="B14" s="27" t="s">
        <v>13</v>
      </c>
      <c r="C14">
        <v>15</v>
      </c>
      <c r="D14">
        <v>1</v>
      </c>
    </row>
    <row r="15" spans="1:4" x14ac:dyDescent="0.2">
      <c r="A15">
        <v>1966</v>
      </c>
      <c r="B15" s="27" t="s">
        <v>1</v>
      </c>
      <c r="C15">
        <v>15</v>
      </c>
      <c r="D15">
        <v>1</v>
      </c>
    </row>
    <row r="16" spans="1:4" x14ac:dyDescent="0.2">
      <c r="A16">
        <v>1966</v>
      </c>
      <c r="B16" s="27" t="s">
        <v>10</v>
      </c>
      <c r="C16">
        <v>15</v>
      </c>
      <c r="D16">
        <v>1</v>
      </c>
    </row>
    <row r="17" spans="1:4" x14ac:dyDescent="0.2">
      <c r="A17">
        <v>1966</v>
      </c>
      <c r="B17" s="27" t="s">
        <v>9</v>
      </c>
      <c r="C17">
        <v>15</v>
      </c>
      <c r="D17">
        <v>1</v>
      </c>
    </row>
    <row r="18" spans="1:4" x14ac:dyDescent="0.2">
      <c r="A18">
        <v>1966</v>
      </c>
      <c r="B18" s="27" t="s">
        <v>7</v>
      </c>
      <c r="C18">
        <v>15</v>
      </c>
      <c r="D18">
        <v>1</v>
      </c>
    </row>
    <row r="19" spans="1:4" x14ac:dyDescent="0.2">
      <c r="A19">
        <v>1966</v>
      </c>
      <c r="B19" s="27" t="s">
        <v>5</v>
      </c>
      <c r="C19">
        <v>15</v>
      </c>
      <c r="D19">
        <v>1</v>
      </c>
    </row>
    <row r="20" spans="1:4" x14ac:dyDescent="0.2">
      <c r="A20">
        <v>1966</v>
      </c>
      <c r="B20" s="27" t="s">
        <v>16</v>
      </c>
      <c r="C20">
        <v>15</v>
      </c>
      <c r="D20">
        <v>1</v>
      </c>
    </row>
    <row r="21" spans="1:4" x14ac:dyDescent="0.2">
      <c r="A21">
        <v>1966</v>
      </c>
      <c r="B21" s="27" t="s">
        <v>21</v>
      </c>
      <c r="C21">
        <v>5</v>
      </c>
      <c r="D21">
        <v>20</v>
      </c>
    </row>
    <row r="22" spans="1:4" x14ac:dyDescent="0.2">
      <c r="A22">
        <v>1966</v>
      </c>
      <c r="B22" s="27" t="s">
        <v>3</v>
      </c>
      <c r="C22">
        <v>3</v>
      </c>
      <c r="D22">
        <v>21</v>
      </c>
    </row>
    <row r="23" spans="1:4" x14ac:dyDescent="0.2">
      <c r="A23">
        <v>1966</v>
      </c>
      <c r="B23" s="27" t="s">
        <v>8</v>
      </c>
      <c r="C23">
        <v>3</v>
      </c>
      <c r="D23">
        <v>21</v>
      </c>
    </row>
    <row r="24" spans="1:4" x14ac:dyDescent="0.2">
      <c r="A24">
        <v>1966</v>
      </c>
      <c r="B24" s="27" t="s">
        <v>15</v>
      </c>
      <c r="C24">
        <v>2</v>
      </c>
      <c r="D24">
        <v>23</v>
      </c>
    </row>
    <row r="25" spans="1:4" x14ac:dyDescent="0.2">
      <c r="A25">
        <v>1966</v>
      </c>
      <c r="B25" s="27" t="s">
        <v>11</v>
      </c>
      <c r="C25">
        <v>1</v>
      </c>
      <c r="D25">
        <v>24</v>
      </c>
    </row>
    <row r="26" spans="1:4" x14ac:dyDescent="0.2">
      <c r="A26">
        <v>1967</v>
      </c>
      <c r="B26" s="27" t="s">
        <v>25</v>
      </c>
      <c r="C26">
        <v>18</v>
      </c>
      <c r="D26">
        <v>1</v>
      </c>
    </row>
    <row r="27" spans="1:4" x14ac:dyDescent="0.2">
      <c r="A27">
        <v>1967</v>
      </c>
      <c r="B27" s="27" t="s">
        <v>24</v>
      </c>
      <c r="C27">
        <v>18</v>
      </c>
      <c r="D27">
        <v>1</v>
      </c>
    </row>
    <row r="28" spans="1:4" x14ac:dyDescent="0.2">
      <c r="A28">
        <v>1967</v>
      </c>
      <c r="B28" s="27" t="s">
        <v>23</v>
      </c>
      <c r="C28">
        <v>18</v>
      </c>
      <c r="D28">
        <v>1</v>
      </c>
    </row>
    <row r="29" spans="1:4" x14ac:dyDescent="0.2">
      <c r="A29">
        <v>1967</v>
      </c>
      <c r="B29" s="27" t="s">
        <v>20</v>
      </c>
      <c r="C29">
        <v>18</v>
      </c>
      <c r="D29">
        <v>1</v>
      </c>
    </row>
    <row r="30" spans="1:4" x14ac:dyDescent="0.2">
      <c r="A30">
        <v>1967</v>
      </c>
      <c r="B30" s="27" t="s">
        <v>19</v>
      </c>
      <c r="C30">
        <v>18</v>
      </c>
      <c r="D30">
        <v>1</v>
      </c>
    </row>
    <row r="31" spans="1:4" x14ac:dyDescent="0.2">
      <c r="A31">
        <v>1967</v>
      </c>
      <c r="B31" s="27" t="s">
        <v>18</v>
      </c>
      <c r="C31">
        <v>18</v>
      </c>
      <c r="D31">
        <v>1</v>
      </c>
    </row>
    <row r="32" spans="1:4" x14ac:dyDescent="0.2">
      <c r="A32">
        <v>1967</v>
      </c>
      <c r="B32" s="27" t="s">
        <v>31</v>
      </c>
      <c r="C32">
        <v>18</v>
      </c>
      <c r="D32">
        <v>1</v>
      </c>
    </row>
    <row r="33" spans="1:4" x14ac:dyDescent="0.2">
      <c r="A33">
        <v>1967</v>
      </c>
      <c r="B33" s="27" t="s">
        <v>27</v>
      </c>
      <c r="C33">
        <v>18</v>
      </c>
      <c r="D33">
        <v>1</v>
      </c>
    </row>
    <row r="34" spans="1:4" x14ac:dyDescent="0.2">
      <c r="A34">
        <v>1967</v>
      </c>
      <c r="B34" s="27" t="s">
        <v>9</v>
      </c>
      <c r="C34">
        <v>18</v>
      </c>
      <c r="D34">
        <v>1</v>
      </c>
    </row>
    <row r="35" spans="1:4" x14ac:dyDescent="0.2">
      <c r="A35">
        <v>1967</v>
      </c>
      <c r="B35" s="27" t="s">
        <v>5</v>
      </c>
      <c r="C35">
        <v>18</v>
      </c>
      <c r="D35">
        <v>1</v>
      </c>
    </row>
    <row r="36" spans="1:4" x14ac:dyDescent="0.2">
      <c r="A36">
        <v>1967</v>
      </c>
      <c r="B36" s="27" t="s">
        <v>1</v>
      </c>
      <c r="C36">
        <v>18</v>
      </c>
      <c r="D36">
        <v>1</v>
      </c>
    </row>
    <row r="37" spans="1:4" x14ac:dyDescent="0.2">
      <c r="A37">
        <v>1967</v>
      </c>
      <c r="B37" s="27" t="s">
        <v>0</v>
      </c>
      <c r="C37">
        <v>18</v>
      </c>
      <c r="D37">
        <v>1</v>
      </c>
    </row>
    <row r="38" spans="1:4" x14ac:dyDescent="0.2">
      <c r="A38">
        <v>1967</v>
      </c>
      <c r="B38" s="27" t="s">
        <v>26</v>
      </c>
      <c r="C38">
        <v>18</v>
      </c>
      <c r="D38">
        <v>1</v>
      </c>
    </row>
    <row r="39" spans="1:4" x14ac:dyDescent="0.2">
      <c r="A39">
        <v>1967</v>
      </c>
      <c r="B39" s="27" t="s">
        <v>10</v>
      </c>
      <c r="C39">
        <v>18</v>
      </c>
      <c r="D39">
        <v>1</v>
      </c>
    </row>
    <row r="40" spans="1:4" x14ac:dyDescent="0.2">
      <c r="A40">
        <v>1967</v>
      </c>
      <c r="B40" s="27" t="s">
        <v>22</v>
      </c>
      <c r="C40">
        <v>11</v>
      </c>
      <c r="D40">
        <v>15</v>
      </c>
    </row>
    <row r="41" spans="1:4" x14ac:dyDescent="0.2">
      <c r="A41">
        <v>1967</v>
      </c>
      <c r="B41" s="27" t="s">
        <v>13</v>
      </c>
      <c r="C41">
        <v>9</v>
      </c>
      <c r="D41">
        <v>16</v>
      </c>
    </row>
    <row r="42" spans="1:4" x14ac:dyDescent="0.2">
      <c r="A42">
        <v>1967</v>
      </c>
      <c r="B42" s="27" t="s">
        <v>21</v>
      </c>
      <c r="C42">
        <v>9</v>
      </c>
      <c r="D42">
        <v>16</v>
      </c>
    </row>
    <row r="43" spans="1:4" x14ac:dyDescent="0.2">
      <c r="A43">
        <v>1967</v>
      </c>
      <c r="B43" s="27" t="s">
        <v>7</v>
      </c>
      <c r="C43">
        <v>8</v>
      </c>
      <c r="D43">
        <v>18</v>
      </c>
    </row>
    <row r="44" spans="1:4" x14ac:dyDescent="0.2">
      <c r="A44">
        <v>1967</v>
      </c>
      <c r="B44" s="27" t="s">
        <v>30</v>
      </c>
      <c r="C44">
        <v>6</v>
      </c>
      <c r="D44">
        <v>19</v>
      </c>
    </row>
    <row r="45" spans="1:4" x14ac:dyDescent="0.2">
      <c r="A45">
        <v>1967</v>
      </c>
      <c r="B45" s="27" t="s">
        <v>3</v>
      </c>
      <c r="C45">
        <v>6</v>
      </c>
      <c r="D45">
        <v>19</v>
      </c>
    </row>
    <row r="46" spans="1:4" x14ac:dyDescent="0.2">
      <c r="A46">
        <v>1967</v>
      </c>
      <c r="B46" s="27" t="s">
        <v>17</v>
      </c>
      <c r="C46">
        <v>5</v>
      </c>
      <c r="D46">
        <v>21</v>
      </c>
    </row>
    <row r="47" spans="1:4" x14ac:dyDescent="0.2">
      <c r="A47">
        <v>1967</v>
      </c>
      <c r="B47" s="27" t="s">
        <v>8</v>
      </c>
      <c r="C47">
        <v>4</v>
      </c>
      <c r="D47">
        <v>22</v>
      </c>
    </row>
    <row r="48" spans="1:4" x14ac:dyDescent="0.2">
      <c r="A48">
        <v>1967</v>
      </c>
      <c r="B48" s="27" t="s">
        <v>15</v>
      </c>
      <c r="C48">
        <v>3</v>
      </c>
      <c r="D48">
        <v>23</v>
      </c>
    </row>
    <row r="49" spans="1:4" x14ac:dyDescent="0.2">
      <c r="A49">
        <v>1967</v>
      </c>
      <c r="B49" s="27" t="s">
        <v>16</v>
      </c>
      <c r="C49">
        <v>2</v>
      </c>
      <c r="D49">
        <v>24</v>
      </c>
    </row>
    <row r="50" spans="1:4" x14ac:dyDescent="0.2">
      <c r="A50">
        <v>1967</v>
      </c>
      <c r="B50" s="27" t="s">
        <v>11</v>
      </c>
      <c r="C50">
        <v>1</v>
      </c>
      <c r="D50">
        <v>25</v>
      </c>
    </row>
    <row r="51" spans="1:4" x14ac:dyDescent="0.2">
      <c r="A51">
        <v>1968</v>
      </c>
      <c r="B51" s="27" t="s">
        <v>27</v>
      </c>
      <c r="C51">
        <v>20</v>
      </c>
      <c r="D51">
        <v>1</v>
      </c>
    </row>
    <row r="52" spans="1:4" x14ac:dyDescent="0.2">
      <c r="A52">
        <v>1968</v>
      </c>
      <c r="B52" s="27" t="s">
        <v>23</v>
      </c>
      <c r="C52">
        <v>20</v>
      </c>
      <c r="D52">
        <v>1</v>
      </c>
    </row>
    <row r="53" spans="1:4" x14ac:dyDescent="0.2">
      <c r="A53">
        <v>1968</v>
      </c>
      <c r="B53" s="27" t="s">
        <v>20</v>
      </c>
      <c r="C53">
        <v>20</v>
      </c>
      <c r="D53">
        <v>1</v>
      </c>
    </row>
    <row r="54" spans="1:4" x14ac:dyDescent="0.2">
      <c r="A54">
        <v>1968</v>
      </c>
      <c r="B54" s="27" t="s">
        <v>18</v>
      </c>
      <c r="C54">
        <v>20</v>
      </c>
      <c r="D54">
        <v>1</v>
      </c>
    </row>
    <row r="55" spans="1:4" x14ac:dyDescent="0.2">
      <c r="A55">
        <v>1968</v>
      </c>
      <c r="B55" s="27" t="s">
        <v>25</v>
      </c>
      <c r="C55">
        <v>20</v>
      </c>
      <c r="D55">
        <v>1</v>
      </c>
    </row>
    <row r="56" spans="1:4" x14ac:dyDescent="0.2">
      <c r="A56">
        <v>1968</v>
      </c>
      <c r="B56" s="27" t="s">
        <v>31</v>
      </c>
      <c r="C56">
        <v>20</v>
      </c>
      <c r="D56">
        <v>1</v>
      </c>
    </row>
    <row r="57" spans="1:4" x14ac:dyDescent="0.2">
      <c r="A57">
        <v>1968</v>
      </c>
      <c r="B57" s="27" t="s">
        <v>10</v>
      </c>
      <c r="C57">
        <v>20</v>
      </c>
      <c r="D57">
        <v>1</v>
      </c>
    </row>
    <row r="58" spans="1:4" x14ac:dyDescent="0.2">
      <c r="A58">
        <v>1968</v>
      </c>
      <c r="B58" s="27" t="s">
        <v>26</v>
      </c>
      <c r="C58">
        <v>20</v>
      </c>
      <c r="D58">
        <v>1</v>
      </c>
    </row>
    <row r="59" spans="1:4" x14ac:dyDescent="0.2">
      <c r="A59">
        <v>1968</v>
      </c>
      <c r="B59" s="27" t="s">
        <v>5</v>
      </c>
      <c r="C59">
        <v>20</v>
      </c>
      <c r="D59">
        <v>1</v>
      </c>
    </row>
    <row r="60" spans="1:4" x14ac:dyDescent="0.2">
      <c r="A60">
        <v>1968</v>
      </c>
      <c r="B60" s="27" t="s">
        <v>1</v>
      </c>
      <c r="C60">
        <v>20</v>
      </c>
      <c r="D60">
        <v>1</v>
      </c>
    </row>
    <row r="61" spans="1:4" x14ac:dyDescent="0.2">
      <c r="A61">
        <v>1968</v>
      </c>
      <c r="B61" s="27" t="s">
        <v>0</v>
      </c>
      <c r="C61">
        <v>20</v>
      </c>
      <c r="D61">
        <v>1</v>
      </c>
    </row>
    <row r="62" spans="1:4" x14ac:dyDescent="0.2">
      <c r="A62">
        <v>1968</v>
      </c>
      <c r="B62" s="27" t="s">
        <v>9</v>
      </c>
      <c r="C62">
        <v>20</v>
      </c>
      <c r="D62">
        <v>1</v>
      </c>
    </row>
    <row r="63" spans="1:4" x14ac:dyDescent="0.2">
      <c r="A63">
        <v>1968</v>
      </c>
      <c r="B63" s="27" t="s">
        <v>22</v>
      </c>
      <c r="C63">
        <v>14</v>
      </c>
      <c r="D63">
        <v>13</v>
      </c>
    </row>
    <row r="64" spans="1:4" x14ac:dyDescent="0.2">
      <c r="A64">
        <v>1968</v>
      </c>
      <c r="B64" s="27" t="s">
        <v>6</v>
      </c>
      <c r="C64">
        <v>13</v>
      </c>
      <c r="D64">
        <v>14</v>
      </c>
    </row>
    <row r="65" spans="1:4" x14ac:dyDescent="0.2">
      <c r="A65">
        <v>1968</v>
      </c>
      <c r="B65" s="27" t="s">
        <v>21</v>
      </c>
      <c r="C65">
        <v>12</v>
      </c>
      <c r="D65">
        <v>15</v>
      </c>
    </row>
    <row r="66" spans="1:4" x14ac:dyDescent="0.2">
      <c r="A66">
        <v>1968</v>
      </c>
      <c r="B66" s="27" t="s">
        <v>30</v>
      </c>
      <c r="C66">
        <v>10</v>
      </c>
      <c r="D66">
        <v>16</v>
      </c>
    </row>
    <row r="67" spans="1:4" x14ac:dyDescent="0.2">
      <c r="A67">
        <v>1968</v>
      </c>
      <c r="B67" s="27" t="s">
        <v>19</v>
      </c>
      <c r="C67">
        <v>10</v>
      </c>
      <c r="D67">
        <v>16</v>
      </c>
    </row>
    <row r="68" spans="1:4" x14ac:dyDescent="0.2">
      <c r="A68">
        <v>1968</v>
      </c>
      <c r="B68" s="27" t="s">
        <v>3</v>
      </c>
      <c r="C68">
        <v>10</v>
      </c>
      <c r="D68">
        <v>16</v>
      </c>
    </row>
    <row r="69" spans="1:4" x14ac:dyDescent="0.2">
      <c r="A69">
        <v>1968</v>
      </c>
      <c r="B69" s="27" t="s">
        <v>17</v>
      </c>
      <c r="C69">
        <v>8</v>
      </c>
      <c r="D69">
        <v>19</v>
      </c>
    </row>
    <row r="70" spans="1:4" x14ac:dyDescent="0.2">
      <c r="A70">
        <v>1968</v>
      </c>
      <c r="B70" s="27" t="s">
        <v>7</v>
      </c>
      <c r="C70">
        <v>7</v>
      </c>
      <c r="D70">
        <v>20</v>
      </c>
    </row>
    <row r="71" spans="1:4" x14ac:dyDescent="0.2">
      <c r="A71">
        <v>1968</v>
      </c>
      <c r="B71" s="27" t="s">
        <v>8</v>
      </c>
      <c r="C71">
        <v>5</v>
      </c>
      <c r="D71">
        <v>21</v>
      </c>
    </row>
    <row r="72" spans="1:4" x14ac:dyDescent="0.2">
      <c r="A72">
        <v>1968</v>
      </c>
      <c r="B72" s="27" t="s">
        <v>15</v>
      </c>
      <c r="C72">
        <v>5</v>
      </c>
      <c r="D72">
        <v>21</v>
      </c>
    </row>
    <row r="73" spans="1:4" x14ac:dyDescent="0.2">
      <c r="A73">
        <v>1968</v>
      </c>
      <c r="B73" s="27" t="s">
        <v>13</v>
      </c>
      <c r="C73">
        <v>4</v>
      </c>
      <c r="D73">
        <v>23</v>
      </c>
    </row>
    <row r="74" spans="1:4" x14ac:dyDescent="0.2">
      <c r="A74">
        <v>1968</v>
      </c>
      <c r="B74" s="27" t="s">
        <v>16</v>
      </c>
      <c r="C74">
        <v>3</v>
      </c>
      <c r="D74">
        <v>24</v>
      </c>
    </row>
    <row r="75" spans="1:4" x14ac:dyDescent="0.2">
      <c r="A75">
        <v>1968</v>
      </c>
      <c r="B75" s="27" t="s">
        <v>24</v>
      </c>
      <c r="C75">
        <v>2</v>
      </c>
      <c r="D75">
        <v>25</v>
      </c>
    </row>
    <row r="76" spans="1:4" x14ac:dyDescent="0.2">
      <c r="A76">
        <v>1968</v>
      </c>
      <c r="B76" s="27" t="s">
        <v>11</v>
      </c>
      <c r="C76">
        <v>1</v>
      </c>
      <c r="D76">
        <v>26</v>
      </c>
    </row>
    <row r="77" spans="1:4" x14ac:dyDescent="0.2">
      <c r="A77">
        <v>1969</v>
      </c>
      <c r="B77" s="27" t="s">
        <v>27</v>
      </c>
      <c r="C77">
        <v>20</v>
      </c>
      <c r="D77">
        <v>1</v>
      </c>
    </row>
    <row r="78" spans="1:4" x14ac:dyDescent="0.2">
      <c r="A78">
        <v>1969</v>
      </c>
      <c r="B78" s="27" t="s">
        <v>18</v>
      </c>
      <c r="C78">
        <v>20</v>
      </c>
      <c r="D78">
        <v>1</v>
      </c>
    </row>
    <row r="79" spans="1:4" x14ac:dyDescent="0.2">
      <c r="A79">
        <v>1969</v>
      </c>
      <c r="B79" s="27" t="s">
        <v>23</v>
      </c>
      <c r="C79">
        <v>20</v>
      </c>
      <c r="D79">
        <v>1</v>
      </c>
    </row>
    <row r="80" spans="1:4" x14ac:dyDescent="0.2">
      <c r="A80">
        <v>1969</v>
      </c>
      <c r="B80" s="27" t="s">
        <v>25</v>
      </c>
      <c r="C80">
        <v>20</v>
      </c>
      <c r="D80">
        <v>1</v>
      </c>
    </row>
    <row r="81" spans="1:4" x14ac:dyDescent="0.2">
      <c r="A81">
        <v>1969</v>
      </c>
      <c r="B81" s="27" t="s">
        <v>26</v>
      </c>
      <c r="C81">
        <v>20</v>
      </c>
      <c r="D81">
        <v>1</v>
      </c>
    </row>
    <row r="82" spans="1:4" x14ac:dyDescent="0.2">
      <c r="A82">
        <v>1969</v>
      </c>
      <c r="B82" s="27" t="s">
        <v>10</v>
      </c>
      <c r="C82">
        <v>20</v>
      </c>
      <c r="D82">
        <v>1</v>
      </c>
    </row>
    <row r="83" spans="1:4" x14ac:dyDescent="0.2">
      <c r="A83">
        <v>1969</v>
      </c>
      <c r="B83" s="27" t="s">
        <v>20</v>
      </c>
      <c r="C83">
        <v>20</v>
      </c>
      <c r="D83">
        <v>1</v>
      </c>
    </row>
    <row r="84" spans="1:4" x14ac:dyDescent="0.2">
      <c r="A84">
        <v>1969</v>
      </c>
      <c r="B84" s="27" t="s">
        <v>9</v>
      </c>
      <c r="C84">
        <v>20</v>
      </c>
      <c r="D84">
        <v>1</v>
      </c>
    </row>
    <row r="85" spans="1:4" x14ac:dyDescent="0.2">
      <c r="A85">
        <v>1969</v>
      </c>
      <c r="B85" s="27" t="s">
        <v>5</v>
      </c>
      <c r="C85">
        <v>20</v>
      </c>
      <c r="D85">
        <v>1</v>
      </c>
    </row>
    <row r="86" spans="1:4" x14ac:dyDescent="0.2">
      <c r="A86">
        <v>1969</v>
      </c>
      <c r="B86" s="27" t="s">
        <v>1</v>
      </c>
      <c r="C86">
        <v>20</v>
      </c>
      <c r="D86">
        <v>1</v>
      </c>
    </row>
    <row r="87" spans="1:4" x14ac:dyDescent="0.2">
      <c r="A87">
        <v>1969</v>
      </c>
      <c r="B87" s="27" t="s">
        <v>0</v>
      </c>
      <c r="C87">
        <v>20</v>
      </c>
      <c r="D87">
        <v>1</v>
      </c>
    </row>
    <row r="88" spans="1:4" x14ac:dyDescent="0.2">
      <c r="A88">
        <v>1969</v>
      </c>
      <c r="B88" s="27" t="s">
        <v>31</v>
      </c>
      <c r="C88">
        <v>20</v>
      </c>
      <c r="D88">
        <v>1</v>
      </c>
    </row>
    <row r="89" spans="1:4" x14ac:dyDescent="0.2">
      <c r="A89">
        <v>1969</v>
      </c>
      <c r="B89" s="27" t="s">
        <v>22</v>
      </c>
      <c r="C89">
        <v>14</v>
      </c>
      <c r="D89">
        <v>13</v>
      </c>
    </row>
    <row r="90" spans="1:4" x14ac:dyDescent="0.2">
      <c r="A90">
        <v>1969</v>
      </c>
      <c r="B90" s="27" t="s">
        <v>6</v>
      </c>
      <c r="C90">
        <v>13</v>
      </c>
      <c r="D90">
        <v>14</v>
      </c>
    </row>
    <row r="91" spans="1:4" x14ac:dyDescent="0.2">
      <c r="A91">
        <v>1969</v>
      </c>
      <c r="B91" s="27" t="s">
        <v>21</v>
      </c>
      <c r="C91">
        <v>12</v>
      </c>
      <c r="D91">
        <v>15</v>
      </c>
    </row>
    <row r="92" spans="1:4" x14ac:dyDescent="0.2">
      <c r="A92">
        <v>1969</v>
      </c>
      <c r="B92" s="27" t="s">
        <v>3</v>
      </c>
      <c r="C92">
        <v>11</v>
      </c>
      <c r="D92">
        <v>16</v>
      </c>
    </row>
    <row r="93" spans="1:4" x14ac:dyDescent="0.2">
      <c r="A93">
        <v>1969</v>
      </c>
      <c r="B93" s="27" t="s">
        <v>30</v>
      </c>
      <c r="C93">
        <v>10</v>
      </c>
      <c r="D93">
        <v>17</v>
      </c>
    </row>
    <row r="94" spans="1:4" x14ac:dyDescent="0.2">
      <c r="A94">
        <v>1969</v>
      </c>
      <c r="B94" s="27" t="s">
        <v>7</v>
      </c>
      <c r="C94">
        <v>9</v>
      </c>
      <c r="D94">
        <v>18</v>
      </c>
    </row>
    <row r="95" spans="1:4" x14ac:dyDescent="0.2">
      <c r="A95">
        <v>1969</v>
      </c>
      <c r="B95" s="27" t="s">
        <v>17</v>
      </c>
      <c r="C95">
        <v>8</v>
      </c>
      <c r="D95">
        <v>19</v>
      </c>
    </row>
    <row r="96" spans="1:4" x14ac:dyDescent="0.2">
      <c r="A96">
        <v>1969</v>
      </c>
      <c r="B96" s="27" t="s">
        <v>13</v>
      </c>
      <c r="C96">
        <v>7</v>
      </c>
      <c r="D96">
        <v>20</v>
      </c>
    </row>
    <row r="97" spans="1:4" x14ac:dyDescent="0.2">
      <c r="A97">
        <v>1969</v>
      </c>
      <c r="B97" s="27" t="s">
        <v>8</v>
      </c>
      <c r="C97">
        <v>6</v>
      </c>
      <c r="D97">
        <v>21</v>
      </c>
    </row>
    <row r="98" spans="1:4" x14ac:dyDescent="0.2">
      <c r="A98">
        <v>1969</v>
      </c>
      <c r="B98" s="27" t="s">
        <v>19</v>
      </c>
      <c r="C98">
        <v>5</v>
      </c>
      <c r="D98">
        <v>22</v>
      </c>
    </row>
    <row r="99" spans="1:4" x14ac:dyDescent="0.2">
      <c r="A99">
        <v>1969</v>
      </c>
      <c r="B99" s="27" t="s">
        <v>16</v>
      </c>
      <c r="C99">
        <v>4</v>
      </c>
      <c r="D99">
        <v>23</v>
      </c>
    </row>
    <row r="100" spans="1:4" x14ac:dyDescent="0.2">
      <c r="A100">
        <v>1969</v>
      </c>
      <c r="B100" s="27" t="s">
        <v>24</v>
      </c>
      <c r="C100">
        <v>3</v>
      </c>
      <c r="D100">
        <v>24</v>
      </c>
    </row>
    <row r="101" spans="1:4" x14ac:dyDescent="0.2">
      <c r="A101">
        <v>1969</v>
      </c>
      <c r="B101" s="27" t="s">
        <v>15</v>
      </c>
      <c r="C101">
        <v>2</v>
      </c>
      <c r="D101">
        <v>25</v>
      </c>
    </row>
    <row r="102" spans="1:4" x14ac:dyDescent="0.2">
      <c r="A102">
        <v>1969</v>
      </c>
      <c r="B102" s="27" t="s">
        <v>11</v>
      </c>
      <c r="C102">
        <v>1</v>
      </c>
      <c r="D102">
        <v>26</v>
      </c>
    </row>
    <row r="103" spans="1:4" x14ac:dyDescent="0.2">
      <c r="A103">
        <v>1970</v>
      </c>
      <c r="B103" s="27" t="s">
        <v>31</v>
      </c>
      <c r="C103">
        <v>22</v>
      </c>
      <c r="D103">
        <v>1</v>
      </c>
    </row>
    <row r="104" spans="1:4" x14ac:dyDescent="0.2">
      <c r="A104">
        <v>1970</v>
      </c>
      <c r="B104" s="27" t="s">
        <v>23</v>
      </c>
      <c r="C104">
        <v>22</v>
      </c>
      <c r="D104">
        <v>1</v>
      </c>
    </row>
    <row r="105" spans="1:4" x14ac:dyDescent="0.2">
      <c r="A105">
        <v>1970</v>
      </c>
      <c r="B105" s="27" t="s">
        <v>18</v>
      </c>
      <c r="C105">
        <v>22</v>
      </c>
      <c r="D105">
        <v>1</v>
      </c>
    </row>
    <row r="106" spans="1:4" x14ac:dyDescent="0.2">
      <c r="A106">
        <v>1970</v>
      </c>
      <c r="B106" s="27" t="s">
        <v>9</v>
      </c>
      <c r="C106">
        <v>22</v>
      </c>
      <c r="D106">
        <v>1</v>
      </c>
    </row>
    <row r="107" spans="1:4" x14ac:dyDescent="0.2">
      <c r="A107">
        <v>1970</v>
      </c>
      <c r="B107" s="27" t="s">
        <v>25</v>
      </c>
      <c r="C107">
        <v>22</v>
      </c>
      <c r="D107">
        <v>1</v>
      </c>
    </row>
    <row r="108" spans="1:4" x14ac:dyDescent="0.2">
      <c r="A108">
        <v>1970</v>
      </c>
      <c r="B108" s="27" t="s">
        <v>26</v>
      </c>
      <c r="C108">
        <v>22</v>
      </c>
      <c r="D108">
        <v>1</v>
      </c>
    </row>
    <row r="109" spans="1:4" x14ac:dyDescent="0.2">
      <c r="A109">
        <v>1970</v>
      </c>
      <c r="B109" s="27" t="s">
        <v>0</v>
      </c>
      <c r="C109">
        <v>22</v>
      </c>
      <c r="D109">
        <v>1</v>
      </c>
    </row>
    <row r="110" spans="1:4" x14ac:dyDescent="0.2">
      <c r="A110">
        <v>1970</v>
      </c>
      <c r="B110" s="27" t="s">
        <v>5</v>
      </c>
      <c r="C110">
        <v>22</v>
      </c>
      <c r="D110">
        <v>1</v>
      </c>
    </row>
    <row r="111" spans="1:4" x14ac:dyDescent="0.2">
      <c r="A111">
        <v>1970</v>
      </c>
      <c r="B111" s="27" t="s">
        <v>1</v>
      </c>
      <c r="C111">
        <v>22</v>
      </c>
      <c r="D111">
        <v>1</v>
      </c>
    </row>
    <row r="112" spans="1:4" x14ac:dyDescent="0.2">
      <c r="A112">
        <v>1970</v>
      </c>
      <c r="B112" s="27" t="s">
        <v>22</v>
      </c>
      <c r="C112">
        <v>17</v>
      </c>
      <c r="D112">
        <v>10</v>
      </c>
    </row>
    <row r="113" spans="1:4" x14ac:dyDescent="0.2">
      <c r="A113">
        <v>1970</v>
      </c>
      <c r="B113" s="27" t="s">
        <v>10</v>
      </c>
      <c r="C113">
        <v>15</v>
      </c>
      <c r="D113">
        <v>11</v>
      </c>
    </row>
    <row r="114" spans="1:4" x14ac:dyDescent="0.2">
      <c r="A114">
        <v>1970</v>
      </c>
      <c r="B114" s="27" t="s">
        <v>21</v>
      </c>
      <c r="C114">
        <v>15</v>
      </c>
      <c r="D114">
        <v>11</v>
      </c>
    </row>
    <row r="115" spans="1:4" x14ac:dyDescent="0.2">
      <c r="A115">
        <v>1970</v>
      </c>
      <c r="B115" s="27" t="s">
        <v>20</v>
      </c>
      <c r="C115">
        <v>15</v>
      </c>
      <c r="D115">
        <v>11</v>
      </c>
    </row>
    <row r="116" spans="1:4" x14ac:dyDescent="0.2">
      <c r="A116">
        <v>1970</v>
      </c>
      <c r="B116" s="27" t="s">
        <v>6</v>
      </c>
      <c r="C116">
        <v>13</v>
      </c>
      <c r="D116">
        <v>14</v>
      </c>
    </row>
    <row r="117" spans="1:4" x14ac:dyDescent="0.2">
      <c r="A117">
        <v>1970</v>
      </c>
      <c r="B117" s="27" t="s">
        <v>3</v>
      </c>
      <c r="C117">
        <v>12</v>
      </c>
      <c r="D117">
        <v>15</v>
      </c>
    </row>
    <row r="118" spans="1:4" x14ac:dyDescent="0.2">
      <c r="A118">
        <v>1970</v>
      </c>
      <c r="B118" s="27" t="s">
        <v>30</v>
      </c>
      <c r="C118">
        <v>10</v>
      </c>
      <c r="D118">
        <v>16</v>
      </c>
    </row>
    <row r="119" spans="1:4" x14ac:dyDescent="0.2">
      <c r="A119">
        <v>1970</v>
      </c>
      <c r="B119" s="27" t="s">
        <v>27</v>
      </c>
      <c r="C119">
        <v>10</v>
      </c>
      <c r="D119">
        <v>16</v>
      </c>
    </row>
    <row r="120" spans="1:4" x14ac:dyDescent="0.2">
      <c r="A120">
        <v>1970</v>
      </c>
      <c r="B120" s="27" t="s">
        <v>7</v>
      </c>
      <c r="C120">
        <v>9</v>
      </c>
      <c r="D120">
        <v>18</v>
      </c>
    </row>
    <row r="121" spans="1:4" x14ac:dyDescent="0.2">
      <c r="A121">
        <v>1970</v>
      </c>
      <c r="B121" s="27" t="s">
        <v>17</v>
      </c>
      <c r="C121">
        <v>8</v>
      </c>
      <c r="D121">
        <v>19</v>
      </c>
    </row>
    <row r="122" spans="1:4" x14ac:dyDescent="0.2">
      <c r="A122">
        <v>1970</v>
      </c>
      <c r="B122" s="27" t="s">
        <v>19</v>
      </c>
      <c r="C122">
        <v>7</v>
      </c>
      <c r="D122">
        <v>20</v>
      </c>
    </row>
    <row r="123" spans="1:4" x14ac:dyDescent="0.2">
      <c r="A123">
        <v>1970</v>
      </c>
      <c r="B123" s="27" t="s">
        <v>8</v>
      </c>
      <c r="C123">
        <v>6</v>
      </c>
      <c r="D123">
        <v>21</v>
      </c>
    </row>
    <row r="124" spans="1:4" x14ac:dyDescent="0.2">
      <c r="A124">
        <v>1970</v>
      </c>
      <c r="B124" s="27" t="s">
        <v>16</v>
      </c>
      <c r="C124">
        <v>5</v>
      </c>
      <c r="D124">
        <v>22</v>
      </c>
    </row>
    <row r="125" spans="1:4" x14ac:dyDescent="0.2">
      <c r="A125">
        <v>1970</v>
      </c>
      <c r="B125" s="27" t="s">
        <v>24</v>
      </c>
      <c r="C125">
        <v>4</v>
      </c>
      <c r="D125">
        <v>23</v>
      </c>
    </row>
    <row r="126" spans="1:4" x14ac:dyDescent="0.2">
      <c r="A126">
        <v>1970</v>
      </c>
      <c r="B126" s="27" t="s">
        <v>15</v>
      </c>
      <c r="C126">
        <v>3</v>
      </c>
      <c r="D126">
        <v>24</v>
      </c>
    </row>
    <row r="127" spans="1:4" x14ac:dyDescent="0.2">
      <c r="A127">
        <v>1970</v>
      </c>
      <c r="B127" s="27" t="s">
        <v>13</v>
      </c>
      <c r="C127">
        <v>2</v>
      </c>
      <c r="D127">
        <v>25</v>
      </c>
    </row>
    <row r="128" spans="1:4" x14ac:dyDescent="0.2">
      <c r="A128">
        <v>1970</v>
      </c>
      <c r="B128" s="27" t="s">
        <v>11</v>
      </c>
      <c r="C128">
        <v>1</v>
      </c>
      <c r="D128">
        <v>26</v>
      </c>
    </row>
    <row r="129" spans="1:4" x14ac:dyDescent="0.2">
      <c r="A129">
        <v>1971</v>
      </c>
      <c r="B129" s="27" t="s">
        <v>0</v>
      </c>
      <c r="C129">
        <v>22</v>
      </c>
      <c r="D129">
        <v>1</v>
      </c>
    </row>
    <row r="130" spans="1:4" x14ac:dyDescent="0.2">
      <c r="A130">
        <v>1971</v>
      </c>
      <c r="B130" s="27" t="s">
        <v>1</v>
      </c>
      <c r="C130">
        <v>22</v>
      </c>
      <c r="D130">
        <v>1</v>
      </c>
    </row>
    <row r="131" spans="1:4" x14ac:dyDescent="0.2">
      <c r="A131">
        <v>1971</v>
      </c>
      <c r="B131" s="27" t="s">
        <v>5</v>
      </c>
      <c r="C131">
        <v>22</v>
      </c>
      <c r="D131">
        <v>1</v>
      </c>
    </row>
    <row r="132" spans="1:4" x14ac:dyDescent="0.2">
      <c r="A132">
        <v>1971</v>
      </c>
      <c r="B132" s="27" t="s">
        <v>26</v>
      </c>
      <c r="C132">
        <v>22</v>
      </c>
      <c r="D132">
        <v>1</v>
      </c>
    </row>
    <row r="133" spans="1:4" x14ac:dyDescent="0.2">
      <c r="A133">
        <v>1971</v>
      </c>
      <c r="B133" s="27" t="s">
        <v>25</v>
      </c>
      <c r="C133">
        <v>22</v>
      </c>
      <c r="D133">
        <v>1</v>
      </c>
    </row>
    <row r="134" spans="1:4" x14ac:dyDescent="0.2">
      <c r="A134">
        <v>1971</v>
      </c>
      <c r="B134" s="27" t="s">
        <v>23</v>
      </c>
      <c r="C134">
        <v>22</v>
      </c>
      <c r="D134">
        <v>1</v>
      </c>
    </row>
    <row r="135" spans="1:4" x14ac:dyDescent="0.2">
      <c r="A135">
        <v>1971</v>
      </c>
      <c r="B135" s="27" t="s">
        <v>9</v>
      </c>
      <c r="C135">
        <v>22</v>
      </c>
      <c r="D135">
        <v>1</v>
      </c>
    </row>
    <row r="136" spans="1:4" x14ac:dyDescent="0.2">
      <c r="A136">
        <v>1971</v>
      </c>
      <c r="B136" s="27" t="s">
        <v>18</v>
      </c>
      <c r="C136">
        <v>22</v>
      </c>
      <c r="D136">
        <v>1</v>
      </c>
    </row>
    <row r="137" spans="1:4" x14ac:dyDescent="0.2">
      <c r="A137">
        <v>1971</v>
      </c>
      <c r="B137" s="27" t="s">
        <v>22</v>
      </c>
      <c r="C137">
        <v>18</v>
      </c>
      <c r="D137">
        <v>9</v>
      </c>
    </row>
    <row r="138" spans="1:4" x14ac:dyDescent="0.2">
      <c r="A138">
        <v>1971</v>
      </c>
      <c r="B138" s="27" t="s">
        <v>31</v>
      </c>
      <c r="C138">
        <v>16</v>
      </c>
      <c r="D138">
        <v>10</v>
      </c>
    </row>
    <row r="139" spans="1:4" x14ac:dyDescent="0.2">
      <c r="A139">
        <v>1971</v>
      </c>
      <c r="B139" s="27" t="s">
        <v>21</v>
      </c>
      <c r="C139">
        <v>16</v>
      </c>
      <c r="D139">
        <v>10</v>
      </c>
    </row>
    <row r="140" spans="1:4" x14ac:dyDescent="0.2">
      <c r="A140">
        <v>1971</v>
      </c>
      <c r="B140" s="27" t="s">
        <v>10</v>
      </c>
      <c r="C140">
        <v>16</v>
      </c>
      <c r="D140">
        <v>10</v>
      </c>
    </row>
    <row r="141" spans="1:4" x14ac:dyDescent="0.2">
      <c r="A141">
        <v>1971</v>
      </c>
      <c r="B141" s="27" t="s">
        <v>6</v>
      </c>
      <c r="C141">
        <v>14</v>
      </c>
      <c r="D141">
        <v>13</v>
      </c>
    </row>
    <row r="142" spans="1:4" x14ac:dyDescent="0.2">
      <c r="A142">
        <v>1971</v>
      </c>
      <c r="B142" s="27" t="s">
        <v>3</v>
      </c>
      <c r="C142">
        <v>13</v>
      </c>
      <c r="D142">
        <v>14</v>
      </c>
    </row>
    <row r="143" spans="1:4" x14ac:dyDescent="0.2">
      <c r="A143">
        <v>1971</v>
      </c>
      <c r="B143" s="27" t="s">
        <v>30</v>
      </c>
      <c r="C143">
        <v>12</v>
      </c>
      <c r="D143">
        <v>15</v>
      </c>
    </row>
    <row r="144" spans="1:4" x14ac:dyDescent="0.2">
      <c r="A144">
        <v>1971</v>
      </c>
      <c r="B144" s="27" t="s">
        <v>27</v>
      </c>
      <c r="C144">
        <v>11</v>
      </c>
      <c r="D144">
        <v>16</v>
      </c>
    </row>
    <row r="145" spans="1:4" x14ac:dyDescent="0.2">
      <c r="A145">
        <v>1971</v>
      </c>
      <c r="B145" s="27" t="s">
        <v>20</v>
      </c>
      <c r="C145">
        <v>10</v>
      </c>
      <c r="D145">
        <v>17</v>
      </c>
    </row>
    <row r="146" spans="1:4" x14ac:dyDescent="0.2">
      <c r="A146">
        <v>1971</v>
      </c>
      <c r="B146" s="27" t="s">
        <v>17</v>
      </c>
      <c r="C146">
        <v>9</v>
      </c>
      <c r="D146">
        <v>18</v>
      </c>
    </row>
    <row r="147" spans="1:4" x14ac:dyDescent="0.2">
      <c r="A147">
        <v>1971</v>
      </c>
      <c r="B147" s="27" t="s">
        <v>7</v>
      </c>
      <c r="C147">
        <v>8</v>
      </c>
      <c r="D147">
        <v>19</v>
      </c>
    </row>
    <row r="148" spans="1:4" x14ac:dyDescent="0.2">
      <c r="A148">
        <v>1971</v>
      </c>
      <c r="B148" s="27" t="s">
        <v>19</v>
      </c>
      <c r="C148">
        <v>7</v>
      </c>
      <c r="D148">
        <v>20</v>
      </c>
    </row>
    <row r="149" spans="1:4" x14ac:dyDescent="0.2">
      <c r="A149">
        <v>1971</v>
      </c>
      <c r="B149" s="27" t="s">
        <v>16</v>
      </c>
      <c r="C149">
        <v>6</v>
      </c>
      <c r="D149">
        <v>21</v>
      </c>
    </row>
    <row r="150" spans="1:4" x14ac:dyDescent="0.2">
      <c r="A150">
        <v>1971</v>
      </c>
      <c r="B150" s="27" t="s">
        <v>24</v>
      </c>
      <c r="C150">
        <v>5</v>
      </c>
      <c r="D150">
        <v>22</v>
      </c>
    </row>
    <row r="151" spans="1:4" x14ac:dyDescent="0.2">
      <c r="A151">
        <v>1971</v>
      </c>
      <c r="B151" s="27" t="s">
        <v>15</v>
      </c>
      <c r="C151">
        <v>4</v>
      </c>
      <c r="D151">
        <v>23</v>
      </c>
    </row>
    <row r="152" spans="1:4" x14ac:dyDescent="0.2">
      <c r="A152">
        <v>1971</v>
      </c>
      <c r="B152" s="27" t="s">
        <v>13</v>
      </c>
      <c r="C152">
        <v>3</v>
      </c>
      <c r="D152">
        <v>24</v>
      </c>
    </row>
    <row r="153" spans="1:4" x14ac:dyDescent="0.2">
      <c r="A153">
        <v>1971</v>
      </c>
      <c r="B153" s="27" t="s">
        <v>8</v>
      </c>
      <c r="C153">
        <v>2</v>
      </c>
      <c r="D153">
        <v>25</v>
      </c>
    </row>
    <row r="154" spans="1:4" x14ac:dyDescent="0.2">
      <c r="A154">
        <v>1971</v>
      </c>
      <c r="B154" s="27" t="s">
        <v>11</v>
      </c>
      <c r="C154">
        <v>1</v>
      </c>
      <c r="D154">
        <v>26</v>
      </c>
    </row>
    <row r="155" spans="1:4" x14ac:dyDescent="0.2">
      <c r="A155">
        <v>1972</v>
      </c>
      <c r="B155" s="27" t="s">
        <v>0</v>
      </c>
      <c r="C155">
        <v>23</v>
      </c>
      <c r="D155">
        <v>1</v>
      </c>
    </row>
    <row r="156" spans="1:4" x14ac:dyDescent="0.2">
      <c r="A156">
        <v>1972</v>
      </c>
      <c r="B156" s="27" t="s">
        <v>1</v>
      </c>
      <c r="C156">
        <v>23</v>
      </c>
      <c r="D156">
        <v>1</v>
      </c>
    </row>
    <row r="157" spans="1:4" x14ac:dyDescent="0.2">
      <c r="A157">
        <v>1972</v>
      </c>
      <c r="B157" s="27" t="s">
        <v>5</v>
      </c>
      <c r="C157">
        <v>23</v>
      </c>
      <c r="D157">
        <v>1</v>
      </c>
    </row>
    <row r="158" spans="1:4" x14ac:dyDescent="0.2">
      <c r="A158">
        <v>1972</v>
      </c>
      <c r="B158" s="27" t="s">
        <v>25</v>
      </c>
      <c r="C158">
        <v>23</v>
      </c>
      <c r="D158">
        <v>1</v>
      </c>
    </row>
    <row r="159" spans="1:4" x14ac:dyDescent="0.2">
      <c r="A159">
        <v>1972</v>
      </c>
      <c r="B159" s="27" t="s">
        <v>23</v>
      </c>
      <c r="C159">
        <v>23</v>
      </c>
      <c r="D159">
        <v>1</v>
      </c>
    </row>
    <row r="160" spans="1:4" x14ac:dyDescent="0.2">
      <c r="A160">
        <v>1972</v>
      </c>
      <c r="B160" s="27" t="s">
        <v>9</v>
      </c>
      <c r="C160">
        <v>23</v>
      </c>
      <c r="D160">
        <v>1</v>
      </c>
    </row>
    <row r="161" spans="1:4" x14ac:dyDescent="0.2">
      <c r="A161">
        <v>1972</v>
      </c>
      <c r="B161" s="27" t="s">
        <v>18</v>
      </c>
      <c r="C161">
        <v>23</v>
      </c>
      <c r="D161">
        <v>1</v>
      </c>
    </row>
    <row r="162" spans="1:4" x14ac:dyDescent="0.2">
      <c r="A162">
        <v>1972</v>
      </c>
      <c r="B162" s="27" t="s">
        <v>22</v>
      </c>
      <c r="C162">
        <v>19</v>
      </c>
      <c r="D162">
        <v>8</v>
      </c>
    </row>
    <row r="163" spans="1:4" x14ac:dyDescent="0.2">
      <c r="A163">
        <v>1972</v>
      </c>
      <c r="B163" s="27" t="s">
        <v>21</v>
      </c>
      <c r="C163">
        <v>17</v>
      </c>
      <c r="D163">
        <v>9</v>
      </c>
    </row>
    <row r="164" spans="1:4" x14ac:dyDescent="0.2">
      <c r="A164">
        <v>1972</v>
      </c>
      <c r="B164" s="27" t="s">
        <v>10</v>
      </c>
      <c r="C164">
        <v>17</v>
      </c>
      <c r="D164">
        <v>9</v>
      </c>
    </row>
    <row r="165" spans="1:4" x14ac:dyDescent="0.2">
      <c r="A165">
        <v>1972</v>
      </c>
      <c r="B165" s="27" t="s">
        <v>6</v>
      </c>
      <c r="C165">
        <v>16</v>
      </c>
      <c r="D165">
        <v>11</v>
      </c>
    </row>
    <row r="166" spans="1:4" x14ac:dyDescent="0.2">
      <c r="A166">
        <v>1972</v>
      </c>
      <c r="B166" s="27" t="s">
        <v>3</v>
      </c>
      <c r="C166">
        <v>15</v>
      </c>
      <c r="D166">
        <v>12</v>
      </c>
    </row>
    <row r="167" spans="1:4" x14ac:dyDescent="0.2">
      <c r="A167">
        <v>1972</v>
      </c>
      <c r="B167" s="27" t="s">
        <v>26</v>
      </c>
      <c r="C167">
        <v>14</v>
      </c>
      <c r="D167">
        <v>13</v>
      </c>
    </row>
    <row r="168" spans="1:4" x14ac:dyDescent="0.2">
      <c r="A168">
        <v>1972</v>
      </c>
      <c r="B168" s="27" t="s">
        <v>30</v>
      </c>
      <c r="C168">
        <v>13</v>
      </c>
      <c r="D168">
        <v>14</v>
      </c>
    </row>
    <row r="169" spans="1:4" x14ac:dyDescent="0.2">
      <c r="A169">
        <v>1972</v>
      </c>
      <c r="B169" s="27" t="s">
        <v>17</v>
      </c>
      <c r="C169">
        <v>12</v>
      </c>
      <c r="D169">
        <v>15</v>
      </c>
    </row>
    <row r="170" spans="1:4" x14ac:dyDescent="0.2">
      <c r="A170">
        <v>1972</v>
      </c>
      <c r="B170" s="27" t="s">
        <v>27</v>
      </c>
      <c r="C170">
        <v>11</v>
      </c>
      <c r="D170">
        <v>16</v>
      </c>
    </row>
    <row r="171" spans="1:4" x14ac:dyDescent="0.2">
      <c r="A171">
        <v>1972</v>
      </c>
      <c r="B171" s="27" t="s">
        <v>31</v>
      </c>
      <c r="C171">
        <v>10</v>
      </c>
      <c r="D171">
        <v>17</v>
      </c>
    </row>
    <row r="172" spans="1:4" x14ac:dyDescent="0.2">
      <c r="A172">
        <v>1972</v>
      </c>
      <c r="B172" s="27" t="s">
        <v>7</v>
      </c>
      <c r="C172">
        <v>9</v>
      </c>
      <c r="D172">
        <v>18</v>
      </c>
    </row>
    <row r="173" spans="1:4" x14ac:dyDescent="0.2">
      <c r="A173">
        <v>1972</v>
      </c>
      <c r="B173" s="27" t="s">
        <v>19</v>
      </c>
      <c r="C173">
        <v>8</v>
      </c>
      <c r="D173">
        <v>19</v>
      </c>
    </row>
    <row r="174" spans="1:4" x14ac:dyDescent="0.2">
      <c r="A174">
        <v>1972</v>
      </c>
      <c r="B174" s="27" t="s">
        <v>24</v>
      </c>
      <c r="C174">
        <v>7</v>
      </c>
      <c r="D174">
        <v>20</v>
      </c>
    </row>
    <row r="175" spans="1:4" x14ac:dyDescent="0.2">
      <c r="A175">
        <v>1972</v>
      </c>
      <c r="B175" s="27" t="s">
        <v>16</v>
      </c>
      <c r="C175">
        <v>6</v>
      </c>
      <c r="D175">
        <v>21</v>
      </c>
    </row>
    <row r="176" spans="1:4" x14ac:dyDescent="0.2">
      <c r="A176">
        <v>1972</v>
      </c>
      <c r="B176" s="27" t="s">
        <v>20</v>
      </c>
      <c r="C176">
        <v>5</v>
      </c>
      <c r="D176">
        <v>22</v>
      </c>
    </row>
    <row r="177" spans="1:4" x14ac:dyDescent="0.2">
      <c r="A177">
        <v>1972</v>
      </c>
      <c r="B177" s="27" t="s">
        <v>15</v>
      </c>
      <c r="C177">
        <v>4</v>
      </c>
      <c r="D177">
        <v>23</v>
      </c>
    </row>
    <row r="178" spans="1:4" x14ac:dyDescent="0.2">
      <c r="A178">
        <v>1972</v>
      </c>
      <c r="B178" s="27" t="s">
        <v>13</v>
      </c>
      <c r="C178">
        <v>3</v>
      </c>
      <c r="D178">
        <v>24</v>
      </c>
    </row>
    <row r="179" spans="1:4" x14ac:dyDescent="0.2">
      <c r="A179">
        <v>1972</v>
      </c>
      <c r="B179" s="27" t="s">
        <v>11</v>
      </c>
      <c r="C179">
        <v>2</v>
      </c>
      <c r="D179">
        <v>25</v>
      </c>
    </row>
    <row r="180" spans="1:4" x14ac:dyDescent="0.2">
      <c r="A180">
        <v>1972</v>
      </c>
      <c r="B180" s="27" t="s">
        <v>8</v>
      </c>
      <c r="C180">
        <v>1</v>
      </c>
      <c r="D180">
        <v>26</v>
      </c>
    </row>
    <row r="181" spans="1:4" x14ac:dyDescent="0.2">
      <c r="A181">
        <v>1973</v>
      </c>
      <c r="B181" s="27" t="s">
        <v>9</v>
      </c>
      <c r="C181">
        <v>23</v>
      </c>
      <c r="D181">
        <v>1</v>
      </c>
    </row>
    <row r="182" spans="1:4" x14ac:dyDescent="0.2">
      <c r="A182">
        <v>1973</v>
      </c>
      <c r="B182" s="27" t="s">
        <v>5</v>
      </c>
      <c r="C182">
        <v>23</v>
      </c>
      <c r="D182">
        <v>1</v>
      </c>
    </row>
    <row r="183" spans="1:4" x14ac:dyDescent="0.2">
      <c r="A183">
        <v>1973</v>
      </c>
      <c r="B183" s="27" t="s">
        <v>1</v>
      </c>
      <c r="C183">
        <v>23</v>
      </c>
      <c r="D183">
        <v>1</v>
      </c>
    </row>
    <row r="184" spans="1:4" x14ac:dyDescent="0.2">
      <c r="A184">
        <v>1973</v>
      </c>
      <c r="B184" s="27" t="s">
        <v>0</v>
      </c>
      <c r="C184">
        <v>23</v>
      </c>
      <c r="D184">
        <v>1</v>
      </c>
    </row>
    <row r="185" spans="1:4" x14ac:dyDescent="0.2">
      <c r="A185">
        <v>1973</v>
      </c>
      <c r="B185" s="27" t="s">
        <v>25</v>
      </c>
      <c r="C185">
        <v>23</v>
      </c>
      <c r="D185">
        <v>1</v>
      </c>
    </row>
    <row r="186" spans="1:4" x14ac:dyDescent="0.2">
      <c r="A186">
        <v>1973</v>
      </c>
      <c r="B186" s="27" t="s">
        <v>23</v>
      </c>
      <c r="C186">
        <v>23</v>
      </c>
      <c r="D186">
        <v>1</v>
      </c>
    </row>
    <row r="187" spans="1:4" x14ac:dyDescent="0.2">
      <c r="A187">
        <v>1973</v>
      </c>
      <c r="B187" s="27" t="s">
        <v>18</v>
      </c>
      <c r="C187">
        <v>23</v>
      </c>
      <c r="D187">
        <v>1</v>
      </c>
    </row>
    <row r="188" spans="1:4" x14ac:dyDescent="0.2">
      <c r="A188">
        <v>1973</v>
      </c>
      <c r="B188" s="27" t="s">
        <v>22</v>
      </c>
      <c r="C188">
        <v>19</v>
      </c>
      <c r="D188">
        <v>8</v>
      </c>
    </row>
    <row r="189" spans="1:4" x14ac:dyDescent="0.2">
      <c r="A189">
        <v>1973</v>
      </c>
      <c r="B189" s="27" t="s">
        <v>21</v>
      </c>
      <c r="C189">
        <v>17</v>
      </c>
      <c r="D189">
        <v>9</v>
      </c>
    </row>
    <row r="190" spans="1:4" x14ac:dyDescent="0.2">
      <c r="A190">
        <v>1973</v>
      </c>
      <c r="B190" s="27" t="s">
        <v>10</v>
      </c>
      <c r="C190">
        <v>17</v>
      </c>
      <c r="D190">
        <v>9</v>
      </c>
    </row>
    <row r="191" spans="1:4" x14ac:dyDescent="0.2">
      <c r="A191">
        <v>1973</v>
      </c>
      <c r="B191" s="27" t="s">
        <v>6</v>
      </c>
      <c r="C191">
        <v>16</v>
      </c>
      <c r="D191">
        <v>11</v>
      </c>
    </row>
    <row r="192" spans="1:4" x14ac:dyDescent="0.2">
      <c r="A192">
        <v>1973</v>
      </c>
      <c r="B192" s="27" t="s">
        <v>30</v>
      </c>
      <c r="C192">
        <v>15</v>
      </c>
      <c r="D192">
        <v>12</v>
      </c>
    </row>
    <row r="193" spans="1:4" x14ac:dyDescent="0.2">
      <c r="A193">
        <v>1973</v>
      </c>
      <c r="B193" s="27" t="s">
        <v>3</v>
      </c>
      <c r="C193">
        <v>13</v>
      </c>
      <c r="D193">
        <v>13</v>
      </c>
    </row>
    <row r="194" spans="1:4" x14ac:dyDescent="0.2">
      <c r="A194">
        <v>1973</v>
      </c>
      <c r="B194" s="27" t="s">
        <v>26</v>
      </c>
      <c r="C194">
        <v>13</v>
      </c>
      <c r="D194">
        <v>13</v>
      </c>
    </row>
    <row r="195" spans="1:4" x14ac:dyDescent="0.2">
      <c r="A195">
        <v>1973</v>
      </c>
      <c r="B195" s="27" t="s">
        <v>27</v>
      </c>
      <c r="C195">
        <v>12</v>
      </c>
      <c r="D195">
        <v>15</v>
      </c>
    </row>
    <row r="196" spans="1:4" x14ac:dyDescent="0.2">
      <c r="A196">
        <v>1973</v>
      </c>
      <c r="B196" s="27" t="s">
        <v>17</v>
      </c>
      <c r="C196">
        <v>11</v>
      </c>
      <c r="D196">
        <v>16</v>
      </c>
    </row>
    <row r="197" spans="1:4" x14ac:dyDescent="0.2">
      <c r="A197">
        <v>1973</v>
      </c>
      <c r="B197" s="27" t="s">
        <v>31</v>
      </c>
      <c r="C197">
        <v>9</v>
      </c>
      <c r="D197">
        <v>17</v>
      </c>
    </row>
    <row r="198" spans="1:4" x14ac:dyDescent="0.2">
      <c r="A198">
        <v>1973</v>
      </c>
      <c r="B198" s="27" t="s">
        <v>7</v>
      </c>
      <c r="C198">
        <v>9</v>
      </c>
      <c r="D198">
        <v>17</v>
      </c>
    </row>
    <row r="199" spans="1:4" x14ac:dyDescent="0.2">
      <c r="A199">
        <v>1973</v>
      </c>
      <c r="B199" s="27" t="s">
        <v>24</v>
      </c>
      <c r="C199">
        <v>8</v>
      </c>
      <c r="D199">
        <v>19</v>
      </c>
    </row>
    <row r="200" spans="1:4" x14ac:dyDescent="0.2">
      <c r="A200">
        <v>1973</v>
      </c>
      <c r="B200" s="27" t="s">
        <v>19</v>
      </c>
      <c r="C200">
        <v>7</v>
      </c>
      <c r="D200">
        <v>20</v>
      </c>
    </row>
    <row r="201" spans="1:4" x14ac:dyDescent="0.2">
      <c r="A201">
        <v>1973</v>
      </c>
      <c r="B201" s="27" t="s">
        <v>16</v>
      </c>
      <c r="C201">
        <v>6</v>
      </c>
      <c r="D201">
        <v>21</v>
      </c>
    </row>
    <row r="202" spans="1:4" x14ac:dyDescent="0.2">
      <c r="A202">
        <v>1973</v>
      </c>
      <c r="B202" s="27" t="s">
        <v>15</v>
      </c>
      <c r="C202">
        <v>5</v>
      </c>
      <c r="D202">
        <v>22</v>
      </c>
    </row>
    <row r="203" spans="1:4" x14ac:dyDescent="0.2">
      <c r="A203">
        <v>1973</v>
      </c>
      <c r="B203" s="27" t="s">
        <v>13</v>
      </c>
      <c r="C203">
        <v>4</v>
      </c>
      <c r="D203">
        <v>23</v>
      </c>
    </row>
    <row r="204" spans="1:4" x14ac:dyDescent="0.2">
      <c r="A204">
        <v>1973</v>
      </c>
      <c r="B204" s="27" t="s">
        <v>11</v>
      </c>
      <c r="C204">
        <v>3</v>
      </c>
      <c r="D204">
        <v>24</v>
      </c>
    </row>
    <row r="205" spans="1:4" x14ac:dyDescent="0.2">
      <c r="A205">
        <v>1973</v>
      </c>
      <c r="B205" s="27" t="s">
        <v>8</v>
      </c>
      <c r="C205">
        <v>2</v>
      </c>
      <c r="D205">
        <v>25</v>
      </c>
    </row>
    <row r="206" spans="1:4" x14ac:dyDescent="0.2">
      <c r="A206">
        <v>1973</v>
      </c>
      <c r="B206" s="27" t="s">
        <v>20</v>
      </c>
      <c r="C206">
        <v>1</v>
      </c>
      <c r="D206">
        <v>26</v>
      </c>
    </row>
    <row r="207" spans="1:4" x14ac:dyDescent="0.2">
      <c r="A207">
        <v>1974</v>
      </c>
      <c r="B207" s="27" t="s">
        <v>25</v>
      </c>
      <c r="C207">
        <v>23</v>
      </c>
      <c r="D207">
        <v>1</v>
      </c>
    </row>
    <row r="208" spans="1:4" x14ac:dyDescent="0.2">
      <c r="A208">
        <v>1974</v>
      </c>
      <c r="B208" s="27" t="s">
        <v>1</v>
      </c>
      <c r="C208">
        <v>23</v>
      </c>
      <c r="D208">
        <v>1</v>
      </c>
    </row>
    <row r="209" spans="1:4" x14ac:dyDescent="0.2">
      <c r="A209">
        <v>1974</v>
      </c>
      <c r="B209" s="27" t="s">
        <v>18</v>
      </c>
      <c r="C209">
        <v>23</v>
      </c>
      <c r="D209">
        <v>1</v>
      </c>
    </row>
    <row r="210" spans="1:4" x14ac:dyDescent="0.2">
      <c r="A210">
        <v>1974</v>
      </c>
      <c r="B210" s="27" t="s">
        <v>5</v>
      </c>
      <c r="C210">
        <v>23</v>
      </c>
      <c r="D210">
        <v>1</v>
      </c>
    </row>
    <row r="211" spans="1:4" x14ac:dyDescent="0.2">
      <c r="A211">
        <v>1974</v>
      </c>
      <c r="B211" s="27" t="s">
        <v>23</v>
      </c>
      <c r="C211">
        <v>23</v>
      </c>
      <c r="D211">
        <v>1</v>
      </c>
    </row>
    <row r="212" spans="1:4" x14ac:dyDescent="0.2">
      <c r="A212">
        <v>1974</v>
      </c>
      <c r="B212" s="27" t="s">
        <v>9</v>
      </c>
      <c r="C212">
        <v>23</v>
      </c>
      <c r="D212">
        <v>1</v>
      </c>
    </row>
    <row r="213" spans="1:4" x14ac:dyDescent="0.2">
      <c r="A213">
        <v>1974</v>
      </c>
      <c r="B213" s="27" t="s">
        <v>22</v>
      </c>
      <c r="C213">
        <v>20</v>
      </c>
      <c r="D213">
        <v>7</v>
      </c>
    </row>
    <row r="214" spans="1:4" x14ac:dyDescent="0.2">
      <c r="A214">
        <v>1974</v>
      </c>
      <c r="B214" s="27" t="s">
        <v>21</v>
      </c>
      <c r="C214">
        <v>18</v>
      </c>
      <c r="D214">
        <v>8</v>
      </c>
    </row>
    <row r="215" spans="1:4" x14ac:dyDescent="0.2">
      <c r="A215">
        <v>1974</v>
      </c>
      <c r="B215" s="27" t="s">
        <v>10</v>
      </c>
      <c r="C215">
        <v>18</v>
      </c>
      <c r="D215">
        <v>8</v>
      </c>
    </row>
    <row r="216" spans="1:4" x14ac:dyDescent="0.2">
      <c r="A216">
        <v>1974</v>
      </c>
      <c r="B216" s="27" t="s">
        <v>0</v>
      </c>
      <c r="C216">
        <v>17</v>
      </c>
      <c r="D216">
        <v>10</v>
      </c>
    </row>
    <row r="217" spans="1:4" x14ac:dyDescent="0.2">
      <c r="A217">
        <v>1974</v>
      </c>
      <c r="B217" s="27" t="s">
        <v>6</v>
      </c>
      <c r="C217">
        <v>16</v>
      </c>
      <c r="D217">
        <v>11</v>
      </c>
    </row>
    <row r="218" spans="1:4" x14ac:dyDescent="0.2">
      <c r="A218">
        <v>1974</v>
      </c>
      <c r="B218" s="27" t="s">
        <v>30</v>
      </c>
      <c r="C218">
        <v>15</v>
      </c>
      <c r="D218">
        <v>12</v>
      </c>
    </row>
    <row r="219" spans="1:4" x14ac:dyDescent="0.2">
      <c r="A219">
        <v>1974</v>
      </c>
      <c r="B219" s="27" t="s">
        <v>3</v>
      </c>
      <c r="C219">
        <v>14</v>
      </c>
      <c r="D219">
        <v>13</v>
      </c>
    </row>
    <row r="220" spans="1:4" x14ac:dyDescent="0.2">
      <c r="A220">
        <v>1974</v>
      </c>
      <c r="B220" s="27" t="s">
        <v>27</v>
      </c>
      <c r="C220">
        <v>13</v>
      </c>
      <c r="D220">
        <v>14</v>
      </c>
    </row>
    <row r="221" spans="1:4" x14ac:dyDescent="0.2">
      <c r="A221">
        <v>1974</v>
      </c>
      <c r="B221" s="27" t="s">
        <v>7</v>
      </c>
      <c r="C221">
        <v>12</v>
      </c>
      <c r="D221">
        <v>15</v>
      </c>
    </row>
    <row r="222" spans="1:4" x14ac:dyDescent="0.2">
      <c r="A222">
        <v>1974</v>
      </c>
      <c r="B222" s="27" t="s">
        <v>31</v>
      </c>
      <c r="C222">
        <v>11</v>
      </c>
      <c r="D222">
        <v>16</v>
      </c>
    </row>
    <row r="223" spans="1:4" x14ac:dyDescent="0.2">
      <c r="A223">
        <v>1974</v>
      </c>
      <c r="B223" s="27" t="s">
        <v>17</v>
      </c>
      <c r="C223">
        <v>10</v>
      </c>
      <c r="D223">
        <v>17</v>
      </c>
    </row>
    <row r="224" spans="1:4" x14ac:dyDescent="0.2">
      <c r="A224">
        <v>1974</v>
      </c>
      <c r="B224" s="27" t="s">
        <v>24</v>
      </c>
      <c r="C224">
        <v>9</v>
      </c>
      <c r="D224">
        <v>18</v>
      </c>
    </row>
    <row r="225" spans="1:4" x14ac:dyDescent="0.2">
      <c r="A225">
        <v>1974</v>
      </c>
      <c r="B225" s="27" t="s">
        <v>26</v>
      </c>
      <c r="C225">
        <v>8</v>
      </c>
      <c r="D225">
        <v>19</v>
      </c>
    </row>
    <row r="226" spans="1:4" x14ac:dyDescent="0.2">
      <c r="A226">
        <v>1974</v>
      </c>
      <c r="B226" s="27" t="s">
        <v>15</v>
      </c>
      <c r="C226">
        <v>7</v>
      </c>
      <c r="D226">
        <v>20</v>
      </c>
    </row>
    <row r="227" spans="1:4" x14ac:dyDescent="0.2">
      <c r="A227">
        <v>1974</v>
      </c>
      <c r="B227" s="27" t="s">
        <v>13</v>
      </c>
      <c r="C227">
        <v>6</v>
      </c>
      <c r="D227">
        <v>21</v>
      </c>
    </row>
    <row r="228" spans="1:4" x14ac:dyDescent="0.2">
      <c r="A228">
        <v>1974</v>
      </c>
      <c r="B228" s="27" t="s">
        <v>19</v>
      </c>
      <c r="C228">
        <v>4</v>
      </c>
      <c r="D228">
        <v>22</v>
      </c>
    </row>
    <row r="229" spans="1:4" x14ac:dyDescent="0.2">
      <c r="A229">
        <v>1974</v>
      </c>
      <c r="B229" s="27" t="s">
        <v>16</v>
      </c>
      <c r="C229">
        <v>4</v>
      </c>
      <c r="D229">
        <v>22</v>
      </c>
    </row>
    <row r="230" spans="1:4" x14ac:dyDescent="0.2">
      <c r="A230">
        <v>1974</v>
      </c>
      <c r="B230" s="27" t="s">
        <v>11</v>
      </c>
      <c r="C230">
        <v>3</v>
      </c>
      <c r="D230">
        <v>24</v>
      </c>
    </row>
    <row r="231" spans="1:4" x14ac:dyDescent="0.2">
      <c r="A231">
        <v>1974</v>
      </c>
      <c r="B231" s="27" t="s">
        <v>8</v>
      </c>
      <c r="C231">
        <v>2</v>
      </c>
      <c r="D231">
        <v>25</v>
      </c>
    </row>
    <row r="232" spans="1:4" x14ac:dyDescent="0.2">
      <c r="A232">
        <v>1974</v>
      </c>
      <c r="B232" s="27" t="s">
        <v>20</v>
      </c>
      <c r="C232">
        <v>1</v>
      </c>
      <c r="D232">
        <v>26</v>
      </c>
    </row>
    <row r="233" spans="1:4" x14ac:dyDescent="0.2">
      <c r="A233">
        <v>1975</v>
      </c>
      <c r="B233" s="27" t="s">
        <v>18</v>
      </c>
      <c r="C233">
        <v>23</v>
      </c>
      <c r="D233">
        <v>1</v>
      </c>
    </row>
    <row r="234" spans="1:4" x14ac:dyDescent="0.2">
      <c r="A234">
        <v>1975</v>
      </c>
      <c r="B234" s="27" t="s">
        <v>23</v>
      </c>
      <c r="C234">
        <v>23</v>
      </c>
      <c r="D234">
        <v>1</v>
      </c>
    </row>
    <row r="235" spans="1:4" x14ac:dyDescent="0.2">
      <c r="A235">
        <v>1975</v>
      </c>
      <c r="B235" s="27" t="s">
        <v>1</v>
      </c>
      <c r="C235">
        <v>23</v>
      </c>
      <c r="D235">
        <v>1</v>
      </c>
    </row>
    <row r="236" spans="1:4" x14ac:dyDescent="0.2">
      <c r="A236">
        <v>1975</v>
      </c>
      <c r="B236" s="27" t="s">
        <v>25</v>
      </c>
      <c r="C236">
        <v>23</v>
      </c>
      <c r="D236">
        <v>1</v>
      </c>
    </row>
    <row r="237" spans="1:4" x14ac:dyDescent="0.2">
      <c r="A237">
        <v>1975</v>
      </c>
      <c r="B237" s="27" t="s">
        <v>5</v>
      </c>
      <c r="C237">
        <v>23</v>
      </c>
      <c r="D237">
        <v>1</v>
      </c>
    </row>
    <row r="238" spans="1:4" x14ac:dyDescent="0.2">
      <c r="A238">
        <v>1975</v>
      </c>
      <c r="B238" s="27" t="s">
        <v>9</v>
      </c>
      <c r="C238">
        <v>23</v>
      </c>
      <c r="D238">
        <v>1</v>
      </c>
    </row>
    <row r="239" spans="1:4" x14ac:dyDescent="0.2">
      <c r="A239">
        <v>1975</v>
      </c>
      <c r="B239" s="27" t="s">
        <v>22</v>
      </c>
      <c r="C239">
        <v>20</v>
      </c>
      <c r="D239">
        <v>7</v>
      </c>
    </row>
    <row r="240" spans="1:4" x14ac:dyDescent="0.2">
      <c r="A240">
        <v>1975</v>
      </c>
      <c r="B240" s="27" t="s">
        <v>10</v>
      </c>
      <c r="C240">
        <v>18</v>
      </c>
      <c r="D240">
        <v>8</v>
      </c>
    </row>
    <row r="241" spans="1:4" x14ac:dyDescent="0.2">
      <c r="A241">
        <v>1975</v>
      </c>
      <c r="B241" s="27" t="s">
        <v>21</v>
      </c>
      <c r="C241">
        <v>18</v>
      </c>
      <c r="D241">
        <v>8</v>
      </c>
    </row>
    <row r="242" spans="1:4" x14ac:dyDescent="0.2">
      <c r="A242">
        <v>1975</v>
      </c>
      <c r="B242" s="27" t="s">
        <v>0</v>
      </c>
      <c r="C242">
        <v>17</v>
      </c>
      <c r="D242">
        <v>10</v>
      </c>
    </row>
    <row r="243" spans="1:4" x14ac:dyDescent="0.2">
      <c r="A243">
        <v>1975</v>
      </c>
      <c r="B243" s="27" t="s">
        <v>30</v>
      </c>
      <c r="C243">
        <v>16</v>
      </c>
      <c r="D243">
        <v>11</v>
      </c>
    </row>
    <row r="244" spans="1:4" x14ac:dyDescent="0.2">
      <c r="A244">
        <v>1975</v>
      </c>
      <c r="B244" s="27" t="s">
        <v>6</v>
      </c>
      <c r="C244">
        <v>15</v>
      </c>
      <c r="D244">
        <v>12</v>
      </c>
    </row>
    <row r="245" spans="1:4" x14ac:dyDescent="0.2">
      <c r="A245">
        <v>1975</v>
      </c>
      <c r="B245" s="27" t="s">
        <v>3</v>
      </c>
      <c r="C245">
        <v>14</v>
      </c>
      <c r="D245">
        <v>13</v>
      </c>
    </row>
    <row r="246" spans="1:4" x14ac:dyDescent="0.2">
      <c r="A246">
        <v>1975</v>
      </c>
      <c r="B246" s="27" t="s">
        <v>27</v>
      </c>
      <c r="C246">
        <v>13</v>
      </c>
      <c r="D246">
        <v>14</v>
      </c>
    </row>
    <row r="247" spans="1:4" x14ac:dyDescent="0.2">
      <c r="A247">
        <v>1975</v>
      </c>
      <c r="B247" s="27" t="s">
        <v>7</v>
      </c>
      <c r="C247">
        <v>12</v>
      </c>
      <c r="D247">
        <v>15</v>
      </c>
    </row>
    <row r="248" spans="1:4" x14ac:dyDescent="0.2">
      <c r="A248">
        <v>1975</v>
      </c>
      <c r="B248" s="27" t="s">
        <v>31</v>
      </c>
      <c r="C248">
        <v>11</v>
      </c>
      <c r="D248">
        <v>16</v>
      </c>
    </row>
    <row r="249" spans="1:4" x14ac:dyDescent="0.2">
      <c r="A249">
        <v>1975</v>
      </c>
      <c r="B249" s="27" t="s">
        <v>17</v>
      </c>
      <c r="C249">
        <v>10</v>
      </c>
      <c r="D249">
        <v>17</v>
      </c>
    </row>
    <row r="250" spans="1:4" x14ac:dyDescent="0.2">
      <c r="A250">
        <v>1975</v>
      </c>
      <c r="B250" s="27" t="s">
        <v>24</v>
      </c>
      <c r="C250">
        <v>9</v>
      </c>
      <c r="D250">
        <v>18</v>
      </c>
    </row>
    <row r="251" spans="1:4" x14ac:dyDescent="0.2">
      <c r="A251">
        <v>1975</v>
      </c>
      <c r="B251" s="27" t="s">
        <v>15</v>
      </c>
      <c r="C251">
        <v>8</v>
      </c>
      <c r="D251">
        <v>19</v>
      </c>
    </row>
    <row r="252" spans="1:4" x14ac:dyDescent="0.2">
      <c r="A252">
        <v>1975</v>
      </c>
      <c r="B252" s="27" t="s">
        <v>13</v>
      </c>
      <c r="C252">
        <v>7</v>
      </c>
      <c r="D252">
        <v>20</v>
      </c>
    </row>
    <row r="253" spans="1:4" x14ac:dyDescent="0.2">
      <c r="A253">
        <v>1975</v>
      </c>
      <c r="B253" s="27" t="s">
        <v>19</v>
      </c>
      <c r="C253">
        <v>5</v>
      </c>
      <c r="D253">
        <v>21</v>
      </c>
    </row>
    <row r="254" spans="1:4" x14ac:dyDescent="0.2">
      <c r="A254">
        <v>1975</v>
      </c>
      <c r="B254" s="27" t="s">
        <v>16</v>
      </c>
      <c r="C254">
        <v>5</v>
      </c>
      <c r="D254">
        <v>21</v>
      </c>
    </row>
    <row r="255" spans="1:4" x14ac:dyDescent="0.2">
      <c r="A255">
        <v>1975</v>
      </c>
      <c r="B255" s="27" t="s">
        <v>11</v>
      </c>
      <c r="C255">
        <v>4</v>
      </c>
      <c r="D255">
        <v>23</v>
      </c>
    </row>
    <row r="256" spans="1:4" x14ac:dyDescent="0.2">
      <c r="A256">
        <v>1975</v>
      </c>
      <c r="B256" s="27" t="s">
        <v>26</v>
      </c>
      <c r="C256">
        <v>3</v>
      </c>
      <c r="D256">
        <v>24</v>
      </c>
    </row>
    <row r="257" spans="1:4" x14ac:dyDescent="0.2">
      <c r="A257">
        <v>1975</v>
      </c>
      <c r="B257" s="27" t="s">
        <v>20</v>
      </c>
      <c r="C257">
        <v>2</v>
      </c>
      <c r="D257">
        <v>25</v>
      </c>
    </row>
    <row r="258" spans="1:4" x14ac:dyDescent="0.2">
      <c r="A258">
        <v>1975</v>
      </c>
      <c r="B258" s="27" t="s">
        <v>8</v>
      </c>
      <c r="C258">
        <v>1</v>
      </c>
      <c r="D258">
        <v>26</v>
      </c>
    </row>
    <row r="259" spans="1:4" x14ac:dyDescent="0.2">
      <c r="A259">
        <v>1976</v>
      </c>
      <c r="B259" s="27" t="s">
        <v>23</v>
      </c>
      <c r="C259">
        <v>25</v>
      </c>
      <c r="D259">
        <v>1</v>
      </c>
    </row>
    <row r="260" spans="1:4" x14ac:dyDescent="0.2">
      <c r="A260">
        <v>1976</v>
      </c>
      <c r="B260" s="27" t="s">
        <v>18</v>
      </c>
      <c r="C260">
        <v>25</v>
      </c>
      <c r="D260">
        <v>1</v>
      </c>
    </row>
    <row r="261" spans="1:4" x14ac:dyDescent="0.2">
      <c r="A261">
        <v>1976</v>
      </c>
      <c r="B261" s="27" t="s">
        <v>1</v>
      </c>
      <c r="C261">
        <v>25</v>
      </c>
      <c r="D261">
        <v>1</v>
      </c>
    </row>
    <row r="262" spans="1:4" x14ac:dyDescent="0.2">
      <c r="A262">
        <v>1976</v>
      </c>
      <c r="B262" s="27" t="s">
        <v>25</v>
      </c>
      <c r="C262">
        <v>25</v>
      </c>
      <c r="D262">
        <v>1</v>
      </c>
    </row>
    <row r="263" spans="1:4" x14ac:dyDescent="0.2">
      <c r="A263">
        <v>1976</v>
      </c>
      <c r="B263" s="27" t="s">
        <v>5</v>
      </c>
      <c r="C263">
        <v>25</v>
      </c>
      <c r="D263">
        <v>1</v>
      </c>
    </row>
    <row r="264" spans="1:4" x14ac:dyDescent="0.2">
      <c r="A264">
        <v>1976</v>
      </c>
      <c r="B264" s="27" t="s">
        <v>9</v>
      </c>
      <c r="C264">
        <v>25</v>
      </c>
      <c r="D264">
        <v>1</v>
      </c>
    </row>
    <row r="265" spans="1:4" x14ac:dyDescent="0.2">
      <c r="A265">
        <v>1976</v>
      </c>
      <c r="B265" s="27" t="s">
        <v>22</v>
      </c>
      <c r="C265">
        <v>22</v>
      </c>
      <c r="D265">
        <v>7</v>
      </c>
    </row>
    <row r="266" spans="1:4" x14ac:dyDescent="0.2">
      <c r="A266">
        <v>1976</v>
      </c>
      <c r="B266" s="27" t="s">
        <v>10</v>
      </c>
      <c r="C266">
        <v>21</v>
      </c>
      <c r="D266">
        <v>8</v>
      </c>
    </row>
    <row r="267" spans="1:4" x14ac:dyDescent="0.2">
      <c r="A267">
        <v>1976</v>
      </c>
      <c r="B267" s="27" t="s">
        <v>21</v>
      </c>
      <c r="C267">
        <v>20</v>
      </c>
      <c r="D267">
        <v>9</v>
      </c>
    </row>
    <row r="268" spans="1:4" x14ac:dyDescent="0.2">
      <c r="A268">
        <v>1976</v>
      </c>
      <c r="B268" s="27" t="s">
        <v>0</v>
      </c>
      <c r="C268">
        <v>19</v>
      </c>
      <c r="D268">
        <v>10</v>
      </c>
    </row>
    <row r="269" spans="1:4" x14ac:dyDescent="0.2">
      <c r="A269">
        <v>1976</v>
      </c>
      <c r="B269" s="27" t="s">
        <v>30</v>
      </c>
      <c r="C269">
        <v>18</v>
      </c>
      <c r="D269">
        <v>11</v>
      </c>
    </row>
    <row r="270" spans="1:4" x14ac:dyDescent="0.2">
      <c r="A270">
        <v>1976</v>
      </c>
      <c r="B270" s="27" t="s">
        <v>6</v>
      </c>
      <c r="C270">
        <v>17</v>
      </c>
      <c r="D270">
        <v>12</v>
      </c>
    </row>
    <row r="271" spans="1:4" x14ac:dyDescent="0.2">
      <c r="A271">
        <v>1976</v>
      </c>
      <c r="B271" s="27" t="s">
        <v>28</v>
      </c>
      <c r="C271">
        <v>16</v>
      </c>
      <c r="D271">
        <v>13</v>
      </c>
    </row>
    <row r="272" spans="1:4" x14ac:dyDescent="0.2">
      <c r="A272">
        <v>1976</v>
      </c>
      <c r="B272" s="27" t="s">
        <v>3</v>
      </c>
      <c r="C272">
        <v>15</v>
      </c>
      <c r="D272">
        <v>14</v>
      </c>
    </row>
    <row r="273" spans="1:4" x14ac:dyDescent="0.2">
      <c r="A273">
        <v>1976</v>
      </c>
      <c r="B273" s="27" t="s">
        <v>29</v>
      </c>
      <c r="C273">
        <v>14</v>
      </c>
      <c r="D273">
        <v>15</v>
      </c>
    </row>
    <row r="274" spans="1:4" x14ac:dyDescent="0.2">
      <c r="A274">
        <v>1976</v>
      </c>
      <c r="B274" s="27" t="s">
        <v>27</v>
      </c>
      <c r="C274">
        <v>13</v>
      </c>
      <c r="D274">
        <v>16</v>
      </c>
    </row>
    <row r="275" spans="1:4" x14ac:dyDescent="0.2">
      <c r="A275">
        <v>1976</v>
      </c>
      <c r="B275" s="27" t="s">
        <v>7</v>
      </c>
      <c r="C275">
        <v>12</v>
      </c>
      <c r="D275">
        <v>17</v>
      </c>
    </row>
    <row r="276" spans="1:4" x14ac:dyDescent="0.2">
      <c r="A276">
        <v>1976</v>
      </c>
      <c r="B276" s="27" t="s">
        <v>31</v>
      </c>
      <c r="C276">
        <v>11</v>
      </c>
      <c r="D276">
        <v>18</v>
      </c>
    </row>
    <row r="277" spans="1:4" x14ac:dyDescent="0.2">
      <c r="A277">
        <v>1976</v>
      </c>
      <c r="B277" s="27" t="s">
        <v>24</v>
      </c>
      <c r="C277">
        <v>9</v>
      </c>
      <c r="D277">
        <v>19</v>
      </c>
    </row>
    <row r="278" spans="1:4" x14ac:dyDescent="0.2">
      <c r="A278">
        <v>1976</v>
      </c>
      <c r="B278" s="27" t="s">
        <v>17</v>
      </c>
      <c r="C278">
        <v>9</v>
      </c>
      <c r="D278">
        <v>19</v>
      </c>
    </row>
    <row r="279" spans="1:4" x14ac:dyDescent="0.2">
      <c r="A279">
        <v>1976</v>
      </c>
      <c r="B279" s="27" t="s">
        <v>15</v>
      </c>
      <c r="C279">
        <v>8</v>
      </c>
      <c r="D279">
        <v>21</v>
      </c>
    </row>
    <row r="280" spans="1:4" x14ac:dyDescent="0.2">
      <c r="A280">
        <v>1976</v>
      </c>
      <c r="B280" s="27" t="s">
        <v>13</v>
      </c>
      <c r="C280">
        <v>7</v>
      </c>
      <c r="D280">
        <v>22</v>
      </c>
    </row>
    <row r="281" spans="1:4" x14ac:dyDescent="0.2">
      <c r="A281">
        <v>1976</v>
      </c>
      <c r="B281" s="27" t="s">
        <v>11</v>
      </c>
      <c r="C281">
        <v>6</v>
      </c>
      <c r="D281">
        <v>23</v>
      </c>
    </row>
    <row r="282" spans="1:4" x14ac:dyDescent="0.2">
      <c r="A282">
        <v>1976</v>
      </c>
      <c r="B282" s="27" t="s">
        <v>19</v>
      </c>
      <c r="C282">
        <v>5</v>
      </c>
      <c r="D282">
        <v>24</v>
      </c>
    </row>
    <row r="283" spans="1:4" x14ac:dyDescent="0.2">
      <c r="A283">
        <v>1976</v>
      </c>
      <c r="B283" s="27" t="s">
        <v>26</v>
      </c>
      <c r="C283">
        <v>4</v>
      </c>
      <c r="D283">
        <v>25</v>
      </c>
    </row>
    <row r="284" spans="1:4" x14ac:dyDescent="0.2">
      <c r="A284">
        <v>1976</v>
      </c>
      <c r="B284" s="27" t="s">
        <v>20</v>
      </c>
      <c r="C284">
        <v>3</v>
      </c>
      <c r="D284">
        <v>26</v>
      </c>
    </row>
    <row r="285" spans="1:4" x14ac:dyDescent="0.2">
      <c r="A285">
        <v>1976</v>
      </c>
      <c r="B285" s="27" t="s">
        <v>8</v>
      </c>
      <c r="C285">
        <v>2</v>
      </c>
      <c r="D285">
        <v>27</v>
      </c>
    </row>
    <row r="286" spans="1:4" x14ac:dyDescent="0.2">
      <c r="A286">
        <v>1976</v>
      </c>
      <c r="B286" s="27" t="s">
        <v>16</v>
      </c>
      <c r="C286">
        <v>1</v>
      </c>
      <c r="D286">
        <v>28</v>
      </c>
    </row>
    <row r="287" spans="1:4" x14ac:dyDescent="0.2">
      <c r="A287">
        <v>1977</v>
      </c>
      <c r="B287" s="27" t="s">
        <v>1</v>
      </c>
      <c r="C287">
        <v>26</v>
      </c>
      <c r="D287">
        <v>1</v>
      </c>
    </row>
    <row r="288" spans="1:4" x14ac:dyDescent="0.2">
      <c r="A288">
        <v>1977</v>
      </c>
      <c r="B288" s="27" t="s">
        <v>23</v>
      </c>
      <c r="C288">
        <v>26</v>
      </c>
      <c r="D288">
        <v>1</v>
      </c>
    </row>
    <row r="289" spans="1:4" x14ac:dyDescent="0.2">
      <c r="A289">
        <v>1977</v>
      </c>
      <c r="B289" s="27" t="s">
        <v>18</v>
      </c>
      <c r="C289">
        <v>26</v>
      </c>
      <c r="D289">
        <v>1</v>
      </c>
    </row>
    <row r="290" spans="1:4" x14ac:dyDescent="0.2">
      <c r="A290">
        <v>1977</v>
      </c>
      <c r="B290" s="27" t="s">
        <v>25</v>
      </c>
      <c r="C290">
        <v>26</v>
      </c>
      <c r="D290">
        <v>1</v>
      </c>
    </row>
    <row r="291" spans="1:4" x14ac:dyDescent="0.2">
      <c r="A291">
        <v>1977</v>
      </c>
      <c r="B291" s="27" t="s">
        <v>22</v>
      </c>
      <c r="C291">
        <v>24</v>
      </c>
      <c r="D291">
        <v>5</v>
      </c>
    </row>
    <row r="292" spans="1:4" x14ac:dyDescent="0.2">
      <c r="A292">
        <v>1977</v>
      </c>
      <c r="B292" s="27" t="s">
        <v>10</v>
      </c>
      <c r="C292">
        <v>23</v>
      </c>
      <c r="D292">
        <v>6</v>
      </c>
    </row>
    <row r="293" spans="1:4" x14ac:dyDescent="0.2">
      <c r="A293">
        <v>1977</v>
      </c>
      <c r="B293" s="27" t="s">
        <v>21</v>
      </c>
      <c r="C293">
        <v>22</v>
      </c>
      <c r="D293">
        <v>7</v>
      </c>
    </row>
    <row r="294" spans="1:4" x14ac:dyDescent="0.2">
      <c r="A294">
        <v>1977</v>
      </c>
      <c r="B294" s="27" t="s">
        <v>5</v>
      </c>
      <c r="C294">
        <v>21</v>
      </c>
      <c r="D294">
        <v>8</v>
      </c>
    </row>
    <row r="295" spans="1:4" x14ac:dyDescent="0.2">
      <c r="A295">
        <v>1977</v>
      </c>
      <c r="B295" s="27" t="s">
        <v>0</v>
      </c>
      <c r="C295">
        <v>20</v>
      </c>
      <c r="D295">
        <v>9</v>
      </c>
    </row>
    <row r="296" spans="1:4" x14ac:dyDescent="0.2">
      <c r="A296">
        <v>1977</v>
      </c>
      <c r="B296" s="27" t="s">
        <v>30</v>
      </c>
      <c r="C296">
        <v>19</v>
      </c>
      <c r="D296">
        <v>10</v>
      </c>
    </row>
    <row r="297" spans="1:4" x14ac:dyDescent="0.2">
      <c r="A297">
        <v>1977</v>
      </c>
      <c r="B297" s="27" t="s">
        <v>6</v>
      </c>
      <c r="C297">
        <v>18</v>
      </c>
      <c r="D297">
        <v>11</v>
      </c>
    </row>
    <row r="298" spans="1:4" x14ac:dyDescent="0.2">
      <c r="A298">
        <v>1977</v>
      </c>
      <c r="B298" s="27" t="s">
        <v>28</v>
      </c>
      <c r="C298">
        <v>17</v>
      </c>
      <c r="D298">
        <v>12</v>
      </c>
    </row>
    <row r="299" spans="1:4" x14ac:dyDescent="0.2">
      <c r="A299">
        <v>1977</v>
      </c>
      <c r="B299" s="27" t="s">
        <v>9</v>
      </c>
      <c r="C299">
        <v>15</v>
      </c>
      <c r="D299">
        <v>13</v>
      </c>
    </row>
    <row r="300" spans="1:4" x14ac:dyDescent="0.2">
      <c r="A300">
        <v>1977</v>
      </c>
      <c r="B300" s="27" t="s">
        <v>3</v>
      </c>
      <c r="C300">
        <v>15</v>
      </c>
      <c r="D300">
        <v>13</v>
      </c>
    </row>
    <row r="301" spans="1:4" x14ac:dyDescent="0.2">
      <c r="A301">
        <v>1977</v>
      </c>
      <c r="B301" s="27" t="s">
        <v>29</v>
      </c>
      <c r="C301">
        <v>14</v>
      </c>
      <c r="D301">
        <v>15</v>
      </c>
    </row>
    <row r="302" spans="1:4" x14ac:dyDescent="0.2">
      <c r="A302">
        <v>1977</v>
      </c>
      <c r="B302" s="27" t="s">
        <v>27</v>
      </c>
      <c r="C302">
        <v>13</v>
      </c>
      <c r="D302">
        <v>16</v>
      </c>
    </row>
    <row r="303" spans="1:4" x14ac:dyDescent="0.2">
      <c r="A303">
        <v>1977</v>
      </c>
      <c r="B303" s="27" t="s">
        <v>7</v>
      </c>
      <c r="C303">
        <v>12</v>
      </c>
      <c r="D303">
        <v>17</v>
      </c>
    </row>
    <row r="304" spans="1:4" x14ac:dyDescent="0.2">
      <c r="A304">
        <v>1977</v>
      </c>
      <c r="B304" s="27" t="s">
        <v>31</v>
      </c>
      <c r="C304">
        <v>11</v>
      </c>
      <c r="D304">
        <v>18</v>
      </c>
    </row>
    <row r="305" spans="1:4" x14ac:dyDescent="0.2">
      <c r="A305">
        <v>1977</v>
      </c>
      <c r="B305" s="27" t="s">
        <v>24</v>
      </c>
      <c r="C305">
        <v>10</v>
      </c>
      <c r="D305">
        <v>19</v>
      </c>
    </row>
    <row r="306" spans="1:4" x14ac:dyDescent="0.2">
      <c r="A306">
        <v>1977</v>
      </c>
      <c r="B306" s="27" t="s">
        <v>17</v>
      </c>
      <c r="C306">
        <v>9</v>
      </c>
      <c r="D306">
        <v>20</v>
      </c>
    </row>
    <row r="307" spans="1:4" x14ac:dyDescent="0.2">
      <c r="A307">
        <v>1977</v>
      </c>
      <c r="B307" s="27" t="s">
        <v>15</v>
      </c>
      <c r="C307">
        <v>8</v>
      </c>
      <c r="D307">
        <v>21</v>
      </c>
    </row>
    <row r="308" spans="1:4" x14ac:dyDescent="0.2">
      <c r="A308">
        <v>1977</v>
      </c>
      <c r="B308" s="27" t="s">
        <v>13</v>
      </c>
      <c r="C308">
        <v>7</v>
      </c>
      <c r="D308">
        <v>22</v>
      </c>
    </row>
    <row r="309" spans="1:4" x14ac:dyDescent="0.2">
      <c r="A309">
        <v>1977</v>
      </c>
      <c r="B309" s="27" t="s">
        <v>11</v>
      </c>
      <c r="C309">
        <v>6</v>
      </c>
      <c r="D309">
        <v>23</v>
      </c>
    </row>
    <row r="310" spans="1:4" x14ac:dyDescent="0.2">
      <c r="A310">
        <v>1977</v>
      </c>
      <c r="B310" s="27" t="s">
        <v>19</v>
      </c>
      <c r="C310">
        <v>5</v>
      </c>
      <c r="D310">
        <v>24</v>
      </c>
    </row>
    <row r="311" spans="1:4" x14ac:dyDescent="0.2">
      <c r="A311">
        <v>1977</v>
      </c>
      <c r="B311" s="27" t="s">
        <v>20</v>
      </c>
      <c r="C311">
        <v>4</v>
      </c>
      <c r="D311">
        <v>25</v>
      </c>
    </row>
    <row r="312" spans="1:4" x14ac:dyDescent="0.2">
      <c r="A312">
        <v>1977</v>
      </c>
      <c r="B312" s="27" t="s">
        <v>26</v>
      </c>
      <c r="C312">
        <v>3</v>
      </c>
      <c r="D312">
        <v>26</v>
      </c>
    </row>
    <row r="313" spans="1:4" x14ac:dyDescent="0.2">
      <c r="A313">
        <v>1977</v>
      </c>
      <c r="B313" s="27" t="s">
        <v>16</v>
      </c>
      <c r="C313">
        <v>2</v>
      </c>
      <c r="D313">
        <v>27</v>
      </c>
    </row>
    <row r="314" spans="1:4" x14ac:dyDescent="0.2">
      <c r="A314">
        <v>1977</v>
      </c>
      <c r="B314" s="27" t="s">
        <v>8</v>
      </c>
      <c r="C314">
        <v>1</v>
      </c>
      <c r="D314">
        <v>28</v>
      </c>
    </row>
    <row r="315" spans="1:4" x14ac:dyDescent="0.2">
      <c r="A315">
        <v>1978</v>
      </c>
      <c r="B315" s="27" t="s">
        <v>23</v>
      </c>
      <c r="C315">
        <v>27</v>
      </c>
      <c r="D315">
        <v>1</v>
      </c>
    </row>
    <row r="316" spans="1:4" x14ac:dyDescent="0.2">
      <c r="A316">
        <v>1978</v>
      </c>
      <c r="B316" s="27" t="s">
        <v>18</v>
      </c>
      <c r="C316">
        <v>27</v>
      </c>
      <c r="D316">
        <v>1</v>
      </c>
    </row>
    <row r="317" spans="1:4" x14ac:dyDescent="0.2">
      <c r="A317">
        <v>1978</v>
      </c>
      <c r="B317" s="27" t="s">
        <v>25</v>
      </c>
      <c r="C317">
        <v>26</v>
      </c>
      <c r="D317">
        <v>3</v>
      </c>
    </row>
    <row r="318" spans="1:4" x14ac:dyDescent="0.2">
      <c r="A318">
        <v>1978</v>
      </c>
      <c r="B318" s="27" t="s">
        <v>22</v>
      </c>
      <c r="C318">
        <v>25</v>
      </c>
      <c r="D318">
        <v>4</v>
      </c>
    </row>
    <row r="319" spans="1:4" x14ac:dyDescent="0.2">
      <c r="A319">
        <v>1978</v>
      </c>
      <c r="B319" s="27" t="s">
        <v>10</v>
      </c>
      <c r="C319">
        <v>23</v>
      </c>
      <c r="D319">
        <v>5</v>
      </c>
    </row>
    <row r="320" spans="1:4" x14ac:dyDescent="0.2">
      <c r="A320">
        <v>1978</v>
      </c>
      <c r="B320" s="27" t="s">
        <v>1</v>
      </c>
      <c r="C320">
        <v>23</v>
      </c>
      <c r="D320">
        <v>5</v>
      </c>
    </row>
    <row r="321" spans="1:4" x14ac:dyDescent="0.2">
      <c r="A321">
        <v>1978</v>
      </c>
      <c r="B321" s="27" t="s">
        <v>5</v>
      </c>
      <c r="C321">
        <v>22</v>
      </c>
      <c r="D321">
        <v>7</v>
      </c>
    </row>
    <row r="322" spans="1:4" x14ac:dyDescent="0.2">
      <c r="A322">
        <v>1978</v>
      </c>
      <c r="B322" s="27" t="s">
        <v>0</v>
      </c>
      <c r="C322">
        <v>21</v>
      </c>
      <c r="D322">
        <v>8</v>
      </c>
    </row>
    <row r="323" spans="1:4" x14ac:dyDescent="0.2">
      <c r="A323">
        <v>1978</v>
      </c>
      <c r="B323" s="27" t="s">
        <v>21</v>
      </c>
      <c r="C323">
        <v>20</v>
      </c>
      <c r="D323">
        <v>9</v>
      </c>
    </row>
    <row r="324" spans="1:4" x14ac:dyDescent="0.2">
      <c r="A324">
        <v>1978</v>
      </c>
      <c r="B324" s="27" t="s">
        <v>6</v>
      </c>
      <c r="C324">
        <v>19</v>
      </c>
      <c r="D324">
        <v>10</v>
      </c>
    </row>
    <row r="325" spans="1:4" x14ac:dyDescent="0.2">
      <c r="A325">
        <v>1978</v>
      </c>
      <c r="B325" s="27" t="s">
        <v>28</v>
      </c>
      <c r="C325">
        <v>18</v>
      </c>
      <c r="D325">
        <v>11</v>
      </c>
    </row>
    <row r="326" spans="1:4" x14ac:dyDescent="0.2">
      <c r="A326">
        <v>1978</v>
      </c>
      <c r="B326" s="27" t="s">
        <v>3</v>
      </c>
      <c r="C326">
        <v>17</v>
      </c>
      <c r="D326">
        <v>12</v>
      </c>
    </row>
    <row r="327" spans="1:4" x14ac:dyDescent="0.2">
      <c r="A327">
        <v>1978</v>
      </c>
      <c r="B327" s="27" t="s">
        <v>29</v>
      </c>
      <c r="C327">
        <v>16</v>
      </c>
      <c r="D327">
        <v>13</v>
      </c>
    </row>
    <row r="328" spans="1:4" x14ac:dyDescent="0.2">
      <c r="A328">
        <v>1978</v>
      </c>
      <c r="B328" s="27" t="s">
        <v>30</v>
      </c>
      <c r="C328">
        <v>15</v>
      </c>
      <c r="D328">
        <v>14</v>
      </c>
    </row>
    <row r="329" spans="1:4" x14ac:dyDescent="0.2">
      <c r="A329">
        <v>1978</v>
      </c>
      <c r="B329" s="27" t="s">
        <v>9</v>
      </c>
      <c r="C329">
        <v>14</v>
      </c>
      <c r="D329">
        <v>15</v>
      </c>
    </row>
    <row r="330" spans="1:4" x14ac:dyDescent="0.2">
      <c r="A330">
        <v>1978</v>
      </c>
      <c r="B330" s="27" t="s">
        <v>27</v>
      </c>
      <c r="C330">
        <v>13</v>
      </c>
      <c r="D330">
        <v>16</v>
      </c>
    </row>
    <row r="331" spans="1:4" x14ac:dyDescent="0.2">
      <c r="A331">
        <v>1978</v>
      </c>
      <c r="B331" s="27" t="s">
        <v>7</v>
      </c>
      <c r="C331">
        <v>12</v>
      </c>
      <c r="D331">
        <v>17</v>
      </c>
    </row>
    <row r="332" spans="1:4" x14ac:dyDescent="0.2">
      <c r="A332">
        <v>1978</v>
      </c>
      <c r="B332" s="27" t="s">
        <v>31</v>
      </c>
      <c r="C332">
        <v>11</v>
      </c>
      <c r="D332">
        <v>18</v>
      </c>
    </row>
    <row r="333" spans="1:4" x14ac:dyDescent="0.2">
      <c r="A333">
        <v>1978</v>
      </c>
      <c r="B333" s="27" t="s">
        <v>24</v>
      </c>
      <c r="C333">
        <v>10</v>
      </c>
      <c r="D333">
        <v>19</v>
      </c>
    </row>
    <row r="334" spans="1:4" x14ac:dyDescent="0.2">
      <c r="A334">
        <v>1978</v>
      </c>
      <c r="B334" s="27" t="s">
        <v>17</v>
      </c>
      <c r="C334">
        <v>9</v>
      </c>
      <c r="D334">
        <v>20</v>
      </c>
    </row>
    <row r="335" spans="1:4" x14ac:dyDescent="0.2">
      <c r="A335">
        <v>1978</v>
      </c>
      <c r="B335" s="27" t="s">
        <v>15</v>
      </c>
      <c r="C335">
        <v>8</v>
      </c>
      <c r="D335">
        <v>21</v>
      </c>
    </row>
    <row r="336" spans="1:4" x14ac:dyDescent="0.2">
      <c r="A336">
        <v>1978</v>
      </c>
      <c r="B336" s="27" t="s">
        <v>13</v>
      </c>
      <c r="C336">
        <v>7</v>
      </c>
      <c r="D336">
        <v>22</v>
      </c>
    </row>
    <row r="337" spans="1:4" x14ac:dyDescent="0.2">
      <c r="A337">
        <v>1978</v>
      </c>
      <c r="B337" s="27" t="s">
        <v>11</v>
      </c>
      <c r="C337">
        <v>6</v>
      </c>
      <c r="D337">
        <v>23</v>
      </c>
    </row>
    <row r="338" spans="1:4" x14ac:dyDescent="0.2">
      <c r="A338">
        <v>1978</v>
      </c>
      <c r="B338" s="27" t="s">
        <v>20</v>
      </c>
      <c r="C338">
        <v>5</v>
      </c>
      <c r="D338">
        <v>24</v>
      </c>
    </row>
    <row r="339" spans="1:4" x14ac:dyDescent="0.2">
      <c r="A339">
        <v>1978</v>
      </c>
      <c r="B339" s="27" t="s">
        <v>19</v>
      </c>
      <c r="C339">
        <v>4</v>
      </c>
      <c r="D339">
        <v>25</v>
      </c>
    </row>
    <row r="340" spans="1:4" x14ac:dyDescent="0.2">
      <c r="A340">
        <v>1978</v>
      </c>
      <c r="B340" s="27" t="s">
        <v>16</v>
      </c>
      <c r="C340">
        <v>3</v>
      </c>
      <c r="D340">
        <v>26</v>
      </c>
    </row>
    <row r="341" spans="1:4" x14ac:dyDescent="0.2">
      <c r="A341">
        <v>1978</v>
      </c>
      <c r="B341" s="27" t="s">
        <v>26</v>
      </c>
      <c r="C341">
        <v>2</v>
      </c>
      <c r="D341">
        <v>27</v>
      </c>
    </row>
    <row r="342" spans="1:4" x14ac:dyDescent="0.2">
      <c r="A342">
        <v>1978</v>
      </c>
      <c r="B342" s="27" t="s">
        <v>8</v>
      </c>
      <c r="C342">
        <v>1</v>
      </c>
      <c r="D342">
        <v>28</v>
      </c>
    </row>
    <row r="343" spans="1:4" x14ac:dyDescent="0.2">
      <c r="A343">
        <v>1979</v>
      </c>
      <c r="B343" s="27" t="s">
        <v>23</v>
      </c>
      <c r="C343">
        <v>28</v>
      </c>
      <c r="D343">
        <v>1</v>
      </c>
    </row>
    <row r="344" spans="1:4" x14ac:dyDescent="0.2">
      <c r="A344">
        <v>1979</v>
      </c>
      <c r="B344" s="27" t="s">
        <v>22</v>
      </c>
      <c r="C344">
        <v>27</v>
      </c>
      <c r="D344">
        <v>2</v>
      </c>
    </row>
    <row r="345" spans="1:4" x14ac:dyDescent="0.2">
      <c r="A345">
        <v>1979</v>
      </c>
      <c r="B345" s="27" t="s">
        <v>1</v>
      </c>
      <c r="C345">
        <v>25</v>
      </c>
      <c r="D345">
        <v>3</v>
      </c>
    </row>
    <row r="346" spans="1:4" x14ac:dyDescent="0.2">
      <c r="A346">
        <v>1979</v>
      </c>
      <c r="B346" s="27" t="s">
        <v>10</v>
      </c>
      <c r="C346">
        <v>25</v>
      </c>
      <c r="D346">
        <v>3</v>
      </c>
    </row>
    <row r="347" spans="1:4" x14ac:dyDescent="0.2">
      <c r="A347">
        <v>1979</v>
      </c>
      <c r="B347" s="27" t="s">
        <v>18</v>
      </c>
      <c r="C347">
        <v>23</v>
      </c>
      <c r="D347">
        <v>5</v>
      </c>
    </row>
    <row r="348" spans="1:4" x14ac:dyDescent="0.2">
      <c r="A348">
        <v>1979</v>
      </c>
      <c r="B348" s="27" t="s">
        <v>25</v>
      </c>
      <c r="C348">
        <v>23</v>
      </c>
      <c r="D348">
        <v>5</v>
      </c>
    </row>
    <row r="349" spans="1:4" x14ac:dyDescent="0.2">
      <c r="A349">
        <v>1979</v>
      </c>
      <c r="B349" s="27" t="s">
        <v>0</v>
      </c>
      <c r="C349">
        <v>21</v>
      </c>
      <c r="D349">
        <v>7</v>
      </c>
    </row>
    <row r="350" spans="1:4" x14ac:dyDescent="0.2">
      <c r="A350">
        <v>1979</v>
      </c>
      <c r="B350" s="27" t="s">
        <v>5</v>
      </c>
      <c r="C350">
        <v>21</v>
      </c>
      <c r="D350">
        <v>7</v>
      </c>
    </row>
    <row r="351" spans="1:4" x14ac:dyDescent="0.2">
      <c r="A351">
        <v>1979</v>
      </c>
      <c r="B351" s="27" t="s">
        <v>21</v>
      </c>
      <c r="C351">
        <v>20</v>
      </c>
      <c r="D351">
        <v>9</v>
      </c>
    </row>
    <row r="352" spans="1:4" x14ac:dyDescent="0.2">
      <c r="A352">
        <v>1979</v>
      </c>
      <c r="B352" s="27" t="s">
        <v>6</v>
      </c>
      <c r="C352">
        <v>19</v>
      </c>
      <c r="D352">
        <v>10</v>
      </c>
    </row>
    <row r="353" spans="1:4" x14ac:dyDescent="0.2">
      <c r="A353">
        <v>1979</v>
      </c>
      <c r="B353" s="27" t="s">
        <v>28</v>
      </c>
      <c r="C353">
        <v>18</v>
      </c>
      <c r="D353">
        <v>11</v>
      </c>
    </row>
    <row r="354" spans="1:4" x14ac:dyDescent="0.2">
      <c r="A354">
        <v>1979</v>
      </c>
      <c r="B354" s="27" t="s">
        <v>3</v>
      </c>
      <c r="C354">
        <v>17</v>
      </c>
      <c r="D354">
        <v>12</v>
      </c>
    </row>
    <row r="355" spans="1:4" x14ac:dyDescent="0.2">
      <c r="A355">
        <v>1979</v>
      </c>
      <c r="B355" s="27" t="s">
        <v>27</v>
      </c>
      <c r="C355">
        <v>15</v>
      </c>
      <c r="D355">
        <v>13</v>
      </c>
    </row>
    <row r="356" spans="1:4" x14ac:dyDescent="0.2">
      <c r="A356">
        <v>1979</v>
      </c>
      <c r="B356" s="27" t="s">
        <v>9</v>
      </c>
      <c r="C356">
        <v>15</v>
      </c>
      <c r="D356">
        <v>13</v>
      </c>
    </row>
    <row r="357" spans="1:4" x14ac:dyDescent="0.2">
      <c r="A357">
        <v>1979</v>
      </c>
      <c r="B357" s="27" t="s">
        <v>7</v>
      </c>
      <c r="C357">
        <v>14</v>
      </c>
      <c r="D357">
        <v>15</v>
      </c>
    </row>
    <row r="358" spans="1:4" x14ac:dyDescent="0.2">
      <c r="A358">
        <v>1979</v>
      </c>
      <c r="B358" s="27" t="s">
        <v>29</v>
      </c>
      <c r="C358">
        <v>13</v>
      </c>
      <c r="D358">
        <v>16</v>
      </c>
    </row>
    <row r="359" spans="1:4" x14ac:dyDescent="0.2">
      <c r="A359">
        <v>1979</v>
      </c>
      <c r="B359" s="27" t="s">
        <v>30</v>
      </c>
      <c r="C359">
        <v>12</v>
      </c>
      <c r="D359">
        <v>17</v>
      </c>
    </row>
    <row r="360" spans="1:4" x14ac:dyDescent="0.2">
      <c r="A360">
        <v>1979</v>
      </c>
      <c r="B360" s="27" t="s">
        <v>31</v>
      </c>
      <c r="C360">
        <v>11</v>
      </c>
      <c r="D360">
        <v>18</v>
      </c>
    </row>
    <row r="361" spans="1:4" x14ac:dyDescent="0.2">
      <c r="A361">
        <v>1979</v>
      </c>
      <c r="B361" s="27" t="s">
        <v>24</v>
      </c>
      <c r="C361">
        <v>10</v>
      </c>
      <c r="D361">
        <v>19</v>
      </c>
    </row>
    <row r="362" spans="1:4" x14ac:dyDescent="0.2">
      <c r="A362">
        <v>1979</v>
      </c>
      <c r="B362" s="27" t="s">
        <v>15</v>
      </c>
      <c r="C362">
        <v>9</v>
      </c>
      <c r="D362">
        <v>20</v>
      </c>
    </row>
    <row r="363" spans="1:4" x14ac:dyDescent="0.2">
      <c r="A363">
        <v>1979</v>
      </c>
      <c r="B363" s="27" t="s">
        <v>17</v>
      </c>
      <c r="C363">
        <v>8</v>
      </c>
      <c r="D363">
        <v>21</v>
      </c>
    </row>
    <row r="364" spans="1:4" x14ac:dyDescent="0.2">
      <c r="A364">
        <v>1979</v>
      </c>
      <c r="B364" s="27" t="s">
        <v>13</v>
      </c>
      <c r="C364">
        <v>7</v>
      </c>
      <c r="D364">
        <v>22</v>
      </c>
    </row>
    <row r="365" spans="1:4" x14ac:dyDescent="0.2">
      <c r="A365">
        <v>1979</v>
      </c>
      <c r="B365" s="27" t="s">
        <v>11</v>
      </c>
      <c r="C365">
        <v>6</v>
      </c>
      <c r="D365">
        <v>23</v>
      </c>
    </row>
    <row r="366" spans="1:4" x14ac:dyDescent="0.2">
      <c r="A366">
        <v>1979</v>
      </c>
      <c r="B366" s="27" t="s">
        <v>19</v>
      </c>
      <c r="C366">
        <v>5</v>
      </c>
      <c r="D366">
        <v>24</v>
      </c>
    </row>
    <row r="367" spans="1:4" x14ac:dyDescent="0.2">
      <c r="A367">
        <v>1979</v>
      </c>
      <c r="B367" s="27" t="s">
        <v>20</v>
      </c>
      <c r="C367">
        <v>4</v>
      </c>
      <c r="D367">
        <v>25</v>
      </c>
    </row>
    <row r="368" spans="1:4" x14ac:dyDescent="0.2">
      <c r="A368">
        <v>1979</v>
      </c>
      <c r="B368" s="27" t="s">
        <v>16</v>
      </c>
      <c r="C368">
        <v>3</v>
      </c>
      <c r="D368">
        <v>26</v>
      </c>
    </row>
    <row r="369" spans="1:4" x14ac:dyDescent="0.2">
      <c r="A369">
        <v>1979</v>
      </c>
      <c r="B369" s="27" t="s">
        <v>8</v>
      </c>
      <c r="C369">
        <v>2</v>
      </c>
      <c r="D369">
        <v>27</v>
      </c>
    </row>
    <row r="370" spans="1:4" x14ac:dyDescent="0.2">
      <c r="A370">
        <v>1979</v>
      </c>
      <c r="B370" s="27" t="s">
        <v>26</v>
      </c>
      <c r="C370">
        <v>1</v>
      </c>
      <c r="D370">
        <v>28</v>
      </c>
    </row>
    <row r="371" spans="1:4" x14ac:dyDescent="0.2">
      <c r="A371">
        <v>1980</v>
      </c>
      <c r="B371" s="27" t="s">
        <v>23</v>
      </c>
      <c r="C371">
        <v>28</v>
      </c>
      <c r="D371">
        <v>1</v>
      </c>
    </row>
    <row r="372" spans="1:4" x14ac:dyDescent="0.2">
      <c r="A372">
        <v>1980</v>
      </c>
      <c r="B372" s="27" t="s">
        <v>22</v>
      </c>
      <c r="C372">
        <v>27</v>
      </c>
      <c r="D372">
        <v>2</v>
      </c>
    </row>
    <row r="373" spans="1:4" x14ac:dyDescent="0.2">
      <c r="A373">
        <v>1980</v>
      </c>
      <c r="B373" s="27" t="s">
        <v>10</v>
      </c>
      <c r="C373">
        <v>26</v>
      </c>
      <c r="D373">
        <v>3</v>
      </c>
    </row>
    <row r="374" spans="1:4" x14ac:dyDescent="0.2">
      <c r="A374">
        <v>1980</v>
      </c>
      <c r="B374" s="27" t="s">
        <v>1</v>
      </c>
      <c r="C374">
        <v>25</v>
      </c>
      <c r="D374">
        <v>4</v>
      </c>
    </row>
    <row r="375" spans="1:4" x14ac:dyDescent="0.2">
      <c r="A375">
        <v>1980</v>
      </c>
      <c r="B375" s="27" t="s">
        <v>0</v>
      </c>
      <c r="C375">
        <v>23</v>
      </c>
      <c r="D375">
        <v>5</v>
      </c>
    </row>
    <row r="376" spans="1:4" x14ac:dyDescent="0.2">
      <c r="A376">
        <v>1980</v>
      </c>
      <c r="B376" s="27" t="s">
        <v>5</v>
      </c>
      <c r="C376">
        <v>23</v>
      </c>
      <c r="D376">
        <v>5</v>
      </c>
    </row>
    <row r="377" spans="1:4" x14ac:dyDescent="0.2">
      <c r="A377">
        <v>1980</v>
      </c>
      <c r="B377" s="27" t="s">
        <v>21</v>
      </c>
      <c r="C377">
        <v>22</v>
      </c>
      <c r="D377">
        <v>7</v>
      </c>
    </row>
    <row r="378" spans="1:4" x14ac:dyDescent="0.2">
      <c r="A378">
        <v>1980</v>
      </c>
      <c r="B378" s="27" t="s">
        <v>18</v>
      </c>
      <c r="C378">
        <v>21</v>
      </c>
      <c r="D378">
        <v>8</v>
      </c>
    </row>
    <row r="379" spans="1:4" x14ac:dyDescent="0.2">
      <c r="A379">
        <v>1980</v>
      </c>
      <c r="B379" s="27" t="s">
        <v>6</v>
      </c>
      <c r="C379">
        <v>20</v>
      </c>
      <c r="D379">
        <v>9</v>
      </c>
    </row>
    <row r="380" spans="1:4" x14ac:dyDescent="0.2">
      <c r="A380">
        <v>1980</v>
      </c>
      <c r="B380" s="27" t="s">
        <v>28</v>
      </c>
      <c r="C380">
        <v>19</v>
      </c>
      <c r="D380">
        <v>10</v>
      </c>
    </row>
    <row r="381" spans="1:4" x14ac:dyDescent="0.2">
      <c r="A381">
        <v>1980</v>
      </c>
      <c r="B381" s="27" t="s">
        <v>3</v>
      </c>
      <c r="C381">
        <v>17</v>
      </c>
      <c r="D381">
        <v>11</v>
      </c>
    </row>
    <row r="382" spans="1:4" x14ac:dyDescent="0.2">
      <c r="A382">
        <v>1980</v>
      </c>
      <c r="B382" s="27" t="s">
        <v>25</v>
      </c>
      <c r="C382">
        <v>17</v>
      </c>
      <c r="D382">
        <v>11</v>
      </c>
    </row>
    <row r="383" spans="1:4" x14ac:dyDescent="0.2">
      <c r="A383">
        <v>1980</v>
      </c>
      <c r="B383" s="27" t="s">
        <v>9</v>
      </c>
      <c r="C383">
        <v>15</v>
      </c>
      <c r="D383">
        <v>13</v>
      </c>
    </row>
    <row r="384" spans="1:4" x14ac:dyDescent="0.2">
      <c r="A384">
        <v>1980</v>
      </c>
      <c r="B384" s="27" t="s">
        <v>27</v>
      </c>
      <c r="C384">
        <v>15</v>
      </c>
      <c r="D384">
        <v>13</v>
      </c>
    </row>
    <row r="385" spans="1:4" x14ac:dyDescent="0.2">
      <c r="A385">
        <v>1980</v>
      </c>
      <c r="B385" s="27" t="s">
        <v>29</v>
      </c>
      <c r="C385">
        <v>14</v>
      </c>
      <c r="D385">
        <v>15</v>
      </c>
    </row>
    <row r="386" spans="1:4" x14ac:dyDescent="0.2">
      <c r="A386">
        <v>1980</v>
      </c>
      <c r="B386" s="27" t="s">
        <v>30</v>
      </c>
      <c r="C386">
        <v>13</v>
      </c>
      <c r="D386">
        <v>16</v>
      </c>
    </row>
    <row r="387" spans="1:4" x14ac:dyDescent="0.2">
      <c r="A387">
        <v>1980</v>
      </c>
      <c r="B387" s="27" t="s">
        <v>31</v>
      </c>
      <c r="C387">
        <v>12</v>
      </c>
      <c r="D387">
        <v>17</v>
      </c>
    </row>
    <row r="388" spans="1:4" x14ac:dyDescent="0.2">
      <c r="A388">
        <v>1980</v>
      </c>
      <c r="B388" s="27" t="s">
        <v>7</v>
      </c>
      <c r="C388">
        <v>11</v>
      </c>
      <c r="D388">
        <v>18</v>
      </c>
    </row>
    <row r="389" spans="1:4" x14ac:dyDescent="0.2">
      <c r="A389">
        <v>1980</v>
      </c>
      <c r="B389" s="27" t="s">
        <v>24</v>
      </c>
      <c r="C389">
        <v>10</v>
      </c>
      <c r="D389">
        <v>19</v>
      </c>
    </row>
    <row r="390" spans="1:4" x14ac:dyDescent="0.2">
      <c r="A390">
        <v>1980</v>
      </c>
      <c r="B390" s="27" t="s">
        <v>15</v>
      </c>
      <c r="C390">
        <v>9</v>
      </c>
      <c r="D390">
        <v>20</v>
      </c>
    </row>
    <row r="391" spans="1:4" x14ac:dyDescent="0.2">
      <c r="A391">
        <v>1980</v>
      </c>
      <c r="B391" s="27" t="s">
        <v>17</v>
      </c>
      <c r="C391">
        <v>8</v>
      </c>
      <c r="D391">
        <v>21</v>
      </c>
    </row>
    <row r="392" spans="1:4" x14ac:dyDescent="0.2">
      <c r="A392">
        <v>1980</v>
      </c>
      <c r="B392" s="27" t="s">
        <v>13</v>
      </c>
      <c r="C392">
        <v>7</v>
      </c>
      <c r="D392">
        <v>22</v>
      </c>
    </row>
    <row r="393" spans="1:4" x14ac:dyDescent="0.2">
      <c r="A393">
        <v>1980</v>
      </c>
      <c r="B393" s="27" t="s">
        <v>11</v>
      </c>
      <c r="C393">
        <v>6</v>
      </c>
      <c r="D393">
        <v>23</v>
      </c>
    </row>
    <row r="394" spans="1:4" x14ac:dyDescent="0.2">
      <c r="A394">
        <v>1980</v>
      </c>
      <c r="B394" s="27" t="s">
        <v>20</v>
      </c>
      <c r="C394">
        <v>5</v>
      </c>
      <c r="D394">
        <v>24</v>
      </c>
    </row>
    <row r="395" spans="1:4" x14ac:dyDescent="0.2">
      <c r="A395">
        <v>1980</v>
      </c>
      <c r="B395" s="27" t="s">
        <v>19</v>
      </c>
      <c r="C395">
        <v>4</v>
      </c>
      <c r="D395">
        <v>25</v>
      </c>
    </row>
    <row r="396" spans="1:4" x14ac:dyDescent="0.2">
      <c r="A396">
        <v>1980</v>
      </c>
      <c r="B396" s="27" t="s">
        <v>16</v>
      </c>
      <c r="C396">
        <v>3</v>
      </c>
      <c r="D396">
        <v>26</v>
      </c>
    </row>
    <row r="397" spans="1:4" x14ac:dyDescent="0.2">
      <c r="A397">
        <v>1980</v>
      </c>
      <c r="B397" s="27" t="s">
        <v>8</v>
      </c>
      <c r="C397">
        <v>2</v>
      </c>
      <c r="D397">
        <v>27</v>
      </c>
    </row>
    <row r="398" spans="1:4" x14ac:dyDescent="0.2">
      <c r="A398">
        <v>1980</v>
      </c>
      <c r="B398" s="27" t="s">
        <v>26</v>
      </c>
      <c r="C398">
        <v>1</v>
      </c>
      <c r="D398">
        <v>28</v>
      </c>
    </row>
    <row r="399" spans="1:4" x14ac:dyDescent="0.2">
      <c r="A399">
        <v>1981</v>
      </c>
      <c r="B399" s="27" t="s">
        <v>22</v>
      </c>
      <c r="C399">
        <v>28</v>
      </c>
      <c r="D399">
        <v>1</v>
      </c>
    </row>
    <row r="400" spans="1:4" x14ac:dyDescent="0.2">
      <c r="A400">
        <v>1981</v>
      </c>
      <c r="B400" s="27" t="s">
        <v>10</v>
      </c>
      <c r="C400">
        <v>27</v>
      </c>
      <c r="D400">
        <v>2</v>
      </c>
    </row>
    <row r="401" spans="1:4" x14ac:dyDescent="0.2">
      <c r="A401">
        <v>1981</v>
      </c>
      <c r="B401" s="27" t="s">
        <v>23</v>
      </c>
      <c r="C401">
        <v>26</v>
      </c>
      <c r="D401">
        <v>3</v>
      </c>
    </row>
    <row r="402" spans="1:4" x14ac:dyDescent="0.2">
      <c r="A402">
        <v>1981</v>
      </c>
      <c r="B402" s="27" t="s">
        <v>1</v>
      </c>
      <c r="C402">
        <v>25</v>
      </c>
      <c r="D402">
        <v>4</v>
      </c>
    </row>
    <row r="403" spans="1:4" x14ac:dyDescent="0.2">
      <c r="A403">
        <v>1981</v>
      </c>
      <c r="B403" s="27" t="s">
        <v>0</v>
      </c>
      <c r="C403">
        <v>23</v>
      </c>
      <c r="D403">
        <v>5</v>
      </c>
    </row>
    <row r="404" spans="1:4" x14ac:dyDescent="0.2">
      <c r="A404">
        <v>1981</v>
      </c>
      <c r="B404" s="27" t="s">
        <v>5</v>
      </c>
      <c r="C404">
        <v>23</v>
      </c>
      <c r="D404">
        <v>5</v>
      </c>
    </row>
    <row r="405" spans="1:4" x14ac:dyDescent="0.2">
      <c r="A405">
        <v>1981</v>
      </c>
      <c r="B405" s="27" t="s">
        <v>21</v>
      </c>
      <c r="C405">
        <v>22</v>
      </c>
      <c r="D405">
        <v>7</v>
      </c>
    </row>
    <row r="406" spans="1:4" x14ac:dyDescent="0.2">
      <c r="A406">
        <v>1981</v>
      </c>
      <c r="B406" s="27" t="s">
        <v>28</v>
      </c>
      <c r="C406">
        <v>21</v>
      </c>
      <c r="D406">
        <v>8</v>
      </c>
    </row>
    <row r="407" spans="1:4" x14ac:dyDescent="0.2">
      <c r="A407">
        <v>1981</v>
      </c>
      <c r="B407" s="27" t="s">
        <v>18</v>
      </c>
      <c r="C407">
        <v>20</v>
      </c>
      <c r="D407">
        <v>9</v>
      </c>
    </row>
    <row r="408" spans="1:4" x14ac:dyDescent="0.2">
      <c r="A408">
        <v>1981</v>
      </c>
      <c r="B408" s="27" t="s">
        <v>25</v>
      </c>
      <c r="C408">
        <v>19</v>
      </c>
      <c r="D408">
        <v>10</v>
      </c>
    </row>
    <row r="409" spans="1:4" x14ac:dyDescent="0.2">
      <c r="A409">
        <v>1981</v>
      </c>
      <c r="B409" s="27" t="s">
        <v>9</v>
      </c>
      <c r="C409">
        <v>18</v>
      </c>
      <c r="D409">
        <v>11</v>
      </c>
    </row>
    <row r="410" spans="1:4" x14ac:dyDescent="0.2">
      <c r="A410">
        <v>1981</v>
      </c>
      <c r="B410" s="27" t="s">
        <v>3</v>
      </c>
      <c r="C410">
        <v>17</v>
      </c>
      <c r="D410">
        <v>12</v>
      </c>
    </row>
    <row r="411" spans="1:4" x14ac:dyDescent="0.2">
      <c r="A411">
        <v>1981</v>
      </c>
      <c r="B411" s="27" t="s">
        <v>29</v>
      </c>
      <c r="C411">
        <v>16</v>
      </c>
      <c r="D411">
        <v>13</v>
      </c>
    </row>
    <row r="412" spans="1:4" x14ac:dyDescent="0.2">
      <c r="A412">
        <v>1981</v>
      </c>
      <c r="B412" s="27" t="s">
        <v>30</v>
      </c>
      <c r="C412">
        <v>15</v>
      </c>
      <c r="D412">
        <v>14</v>
      </c>
    </row>
    <row r="413" spans="1:4" x14ac:dyDescent="0.2">
      <c r="A413">
        <v>1981</v>
      </c>
      <c r="B413" s="27" t="s">
        <v>31</v>
      </c>
      <c r="C413">
        <v>14</v>
      </c>
      <c r="D413">
        <v>15</v>
      </c>
    </row>
    <row r="414" spans="1:4" x14ac:dyDescent="0.2">
      <c r="A414">
        <v>1981</v>
      </c>
      <c r="B414" s="27" t="s">
        <v>7</v>
      </c>
      <c r="C414">
        <v>13</v>
      </c>
      <c r="D414">
        <v>16</v>
      </c>
    </row>
    <row r="415" spans="1:4" x14ac:dyDescent="0.2">
      <c r="A415">
        <v>1981</v>
      </c>
      <c r="B415" s="27" t="s">
        <v>6</v>
      </c>
      <c r="C415">
        <v>12</v>
      </c>
      <c r="D415">
        <v>17</v>
      </c>
    </row>
    <row r="416" spans="1:4" x14ac:dyDescent="0.2">
      <c r="A416">
        <v>1981</v>
      </c>
      <c r="B416" s="27" t="s">
        <v>24</v>
      </c>
      <c r="C416">
        <v>11</v>
      </c>
      <c r="D416">
        <v>18</v>
      </c>
    </row>
    <row r="417" spans="1:4" x14ac:dyDescent="0.2">
      <c r="A417">
        <v>1981</v>
      </c>
      <c r="B417" s="27" t="s">
        <v>27</v>
      </c>
      <c r="C417">
        <v>10</v>
      </c>
      <c r="D417">
        <v>19</v>
      </c>
    </row>
    <row r="418" spans="1:4" x14ac:dyDescent="0.2">
      <c r="A418">
        <v>1981</v>
      </c>
      <c r="B418" s="27" t="s">
        <v>15</v>
      </c>
      <c r="C418">
        <v>9</v>
      </c>
      <c r="D418">
        <v>20</v>
      </c>
    </row>
    <row r="419" spans="1:4" x14ac:dyDescent="0.2">
      <c r="A419">
        <v>1981</v>
      </c>
      <c r="B419" s="27" t="s">
        <v>17</v>
      </c>
      <c r="C419">
        <v>8</v>
      </c>
      <c r="D419">
        <v>21</v>
      </c>
    </row>
    <row r="420" spans="1:4" x14ac:dyDescent="0.2">
      <c r="A420">
        <v>1981</v>
      </c>
      <c r="B420" s="27" t="s">
        <v>13</v>
      </c>
      <c r="C420">
        <v>7</v>
      </c>
      <c r="D420">
        <v>22</v>
      </c>
    </row>
    <row r="421" spans="1:4" x14ac:dyDescent="0.2">
      <c r="A421">
        <v>1981</v>
      </c>
      <c r="B421" s="27" t="s">
        <v>11</v>
      </c>
      <c r="C421">
        <v>6</v>
      </c>
      <c r="D421">
        <v>23</v>
      </c>
    </row>
    <row r="422" spans="1:4" x14ac:dyDescent="0.2">
      <c r="A422">
        <v>1981</v>
      </c>
      <c r="B422" s="27" t="s">
        <v>19</v>
      </c>
      <c r="C422">
        <v>5</v>
      </c>
      <c r="D422">
        <v>24</v>
      </c>
    </row>
    <row r="423" spans="1:4" x14ac:dyDescent="0.2">
      <c r="A423">
        <v>1981</v>
      </c>
      <c r="B423" s="27" t="s">
        <v>20</v>
      </c>
      <c r="C423">
        <v>4</v>
      </c>
      <c r="D423">
        <v>25</v>
      </c>
    </row>
    <row r="424" spans="1:4" x14ac:dyDescent="0.2">
      <c r="A424">
        <v>1981</v>
      </c>
      <c r="B424" s="27" t="s">
        <v>16</v>
      </c>
      <c r="C424">
        <v>3</v>
      </c>
      <c r="D424">
        <v>26</v>
      </c>
    </row>
    <row r="425" spans="1:4" x14ac:dyDescent="0.2">
      <c r="A425">
        <v>1981</v>
      </c>
      <c r="B425" s="27" t="s">
        <v>26</v>
      </c>
      <c r="C425">
        <v>2</v>
      </c>
      <c r="D425">
        <v>27</v>
      </c>
    </row>
    <row r="426" spans="1:4" x14ac:dyDescent="0.2">
      <c r="A426">
        <v>1981</v>
      </c>
      <c r="B426" s="27" t="s">
        <v>8</v>
      </c>
      <c r="C426">
        <v>1</v>
      </c>
      <c r="D426">
        <v>28</v>
      </c>
    </row>
    <row r="427" spans="1:4" x14ac:dyDescent="0.2">
      <c r="A427">
        <v>1982</v>
      </c>
      <c r="B427" s="27" t="s">
        <v>22</v>
      </c>
      <c r="C427">
        <v>28</v>
      </c>
      <c r="D427">
        <v>1</v>
      </c>
    </row>
    <row r="428" spans="1:4" x14ac:dyDescent="0.2">
      <c r="A428">
        <v>1982</v>
      </c>
      <c r="B428" s="27" t="s">
        <v>10</v>
      </c>
      <c r="C428">
        <v>27</v>
      </c>
      <c r="D428">
        <v>2</v>
      </c>
    </row>
    <row r="429" spans="1:4" x14ac:dyDescent="0.2">
      <c r="A429">
        <v>1982</v>
      </c>
      <c r="B429" s="27" t="s">
        <v>23</v>
      </c>
      <c r="C429">
        <v>26</v>
      </c>
      <c r="D429">
        <v>3</v>
      </c>
    </row>
    <row r="430" spans="1:4" x14ac:dyDescent="0.2">
      <c r="A430">
        <v>1982</v>
      </c>
      <c r="B430" s="27" t="s">
        <v>1</v>
      </c>
      <c r="C430">
        <v>24</v>
      </c>
      <c r="D430">
        <v>4</v>
      </c>
    </row>
    <row r="431" spans="1:4" x14ac:dyDescent="0.2">
      <c r="A431">
        <v>1982</v>
      </c>
      <c r="B431" s="27" t="s">
        <v>5</v>
      </c>
      <c r="C431">
        <v>24</v>
      </c>
      <c r="D431">
        <v>4</v>
      </c>
    </row>
    <row r="432" spans="1:4" x14ac:dyDescent="0.2">
      <c r="A432">
        <v>1982</v>
      </c>
      <c r="B432" s="27" t="s">
        <v>0</v>
      </c>
      <c r="C432">
        <v>23</v>
      </c>
      <c r="D432">
        <v>6</v>
      </c>
    </row>
    <row r="433" spans="1:4" x14ac:dyDescent="0.2">
      <c r="A433">
        <v>1982</v>
      </c>
      <c r="B433" s="27" t="s">
        <v>21</v>
      </c>
      <c r="C433">
        <v>22</v>
      </c>
      <c r="D433">
        <v>7</v>
      </c>
    </row>
    <row r="434" spans="1:4" x14ac:dyDescent="0.2">
      <c r="A434">
        <v>1982</v>
      </c>
      <c r="B434" s="27" t="s">
        <v>28</v>
      </c>
      <c r="C434">
        <v>21</v>
      </c>
      <c r="D434">
        <v>8</v>
      </c>
    </row>
    <row r="435" spans="1:4" x14ac:dyDescent="0.2">
      <c r="A435">
        <v>1982</v>
      </c>
      <c r="B435" s="27" t="s">
        <v>25</v>
      </c>
      <c r="C435">
        <v>20</v>
      </c>
      <c r="D435">
        <v>9</v>
      </c>
    </row>
    <row r="436" spans="1:4" x14ac:dyDescent="0.2">
      <c r="A436">
        <v>1982</v>
      </c>
      <c r="B436" s="27" t="s">
        <v>9</v>
      </c>
      <c r="C436">
        <v>19</v>
      </c>
      <c r="D436">
        <v>10</v>
      </c>
    </row>
    <row r="437" spans="1:4" x14ac:dyDescent="0.2">
      <c r="A437">
        <v>1982</v>
      </c>
      <c r="B437" s="27" t="s">
        <v>3</v>
      </c>
      <c r="C437">
        <v>17</v>
      </c>
      <c r="D437">
        <v>11</v>
      </c>
    </row>
    <row r="438" spans="1:4" x14ac:dyDescent="0.2">
      <c r="A438">
        <v>1982</v>
      </c>
      <c r="B438" s="27" t="s">
        <v>18</v>
      </c>
      <c r="C438">
        <v>17</v>
      </c>
      <c r="D438">
        <v>11</v>
      </c>
    </row>
    <row r="439" spans="1:4" x14ac:dyDescent="0.2">
      <c r="A439">
        <v>1982</v>
      </c>
      <c r="B439" s="27" t="s">
        <v>30</v>
      </c>
      <c r="C439">
        <v>16</v>
      </c>
      <c r="D439">
        <v>13</v>
      </c>
    </row>
    <row r="440" spans="1:4" x14ac:dyDescent="0.2">
      <c r="A440">
        <v>1982</v>
      </c>
      <c r="B440" s="27" t="s">
        <v>29</v>
      </c>
      <c r="C440">
        <v>15</v>
      </c>
      <c r="D440">
        <v>14</v>
      </c>
    </row>
    <row r="441" spans="1:4" x14ac:dyDescent="0.2">
      <c r="A441">
        <v>1982</v>
      </c>
      <c r="B441" s="27" t="s">
        <v>7</v>
      </c>
      <c r="C441">
        <v>14</v>
      </c>
      <c r="D441">
        <v>15</v>
      </c>
    </row>
    <row r="442" spans="1:4" x14ac:dyDescent="0.2">
      <c r="A442">
        <v>1982</v>
      </c>
      <c r="B442" s="27" t="s">
        <v>6</v>
      </c>
      <c r="C442">
        <v>13</v>
      </c>
      <c r="D442">
        <v>16</v>
      </c>
    </row>
    <row r="443" spans="1:4" x14ac:dyDescent="0.2">
      <c r="A443">
        <v>1982</v>
      </c>
      <c r="B443" s="27" t="s">
        <v>24</v>
      </c>
      <c r="C443">
        <v>12</v>
      </c>
      <c r="D443">
        <v>17</v>
      </c>
    </row>
    <row r="444" spans="1:4" x14ac:dyDescent="0.2">
      <c r="A444">
        <v>1982</v>
      </c>
      <c r="B444" s="27" t="s">
        <v>27</v>
      </c>
      <c r="C444">
        <v>11</v>
      </c>
      <c r="D444">
        <v>18</v>
      </c>
    </row>
    <row r="445" spans="1:4" x14ac:dyDescent="0.2">
      <c r="A445">
        <v>1982</v>
      </c>
      <c r="B445" s="27" t="s">
        <v>15</v>
      </c>
      <c r="C445">
        <v>10</v>
      </c>
      <c r="D445">
        <v>19</v>
      </c>
    </row>
    <row r="446" spans="1:4" x14ac:dyDescent="0.2">
      <c r="A446">
        <v>1982</v>
      </c>
      <c r="B446" s="27" t="s">
        <v>31</v>
      </c>
      <c r="C446">
        <v>9</v>
      </c>
      <c r="D446">
        <v>20</v>
      </c>
    </row>
    <row r="447" spans="1:4" x14ac:dyDescent="0.2">
      <c r="A447">
        <v>1982</v>
      </c>
      <c r="B447" s="27" t="s">
        <v>17</v>
      </c>
      <c r="C447">
        <v>8</v>
      </c>
      <c r="D447">
        <v>21</v>
      </c>
    </row>
    <row r="448" spans="1:4" x14ac:dyDescent="0.2">
      <c r="A448">
        <v>1982</v>
      </c>
      <c r="B448" s="27" t="s">
        <v>13</v>
      </c>
      <c r="C448">
        <v>7</v>
      </c>
      <c r="D448">
        <v>22</v>
      </c>
    </row>
    <row r="449" spans="1:4" x14ac:dyDescent="0.2">
      <c r="A449">
        <v>1982</v>
      </c>
      <c r="B449" s="27" t="s">
        <v>11</v>
      </c>
      <c r="C449">
        <v>6</v>
      </c>
      <c r="D449">
        <v>23</v>
      </c>
    </row>
    <row r="450" spans="1:4" x14ac:dyDescent="0.2">
      <c r="A450">
        <v>1982</v>
      </c>
      <c r="B450" s="27" t="s">
        <v>19</v>
      </c>
      <c r="C450">
        <v>5</v>
      </c>
      <c r="D450">
        <v>24</v>
      </c>
    </row>
    <row r="451" spans="1:4" x14ac:dyDescent="0.2">
      <c r="A451">
        <v>1982</v>
      </c>
      <c r="B451" s="27" t="s">
        <v>20</v>
      </c>
      <c r="C451">
        <v>4</v>
      </c>
      <c r="D451">
        <v>25</v>
      </c>
    </row>
    <row r="452" spans="1:4" x14ac:dyDescent="0.2">
      <c r="A452">
        <v>1982</v>
      </c>
      <c r="B452" s="27" t="s">
        <v>16</v>
      </c>
      <c r="C452">
        <v>3</v>
      </c>
      <c r="D452">
        <v>26</v>
      </c>
    </row>
    <row r="453" spans="1:4" x14ac:dyDescent="0.2">
      <c r="A453">
        <v>1982</v>
      </c>
      <c r="B453" s="27" t="s">
        <v>26</v>
      </c>
      <c r="C453">
        <v>2</v>
      </c>
      <c r="D453">
        <v>27</v>
      </c>
    </row>
    <row r="454" spans="1:4" x14ac:dyDescent="0.2">
      <c r="A454">
        <v>1982</v>
      </c>
      <c r="B454" s="27" t="s">
        <v>8</v>
      </c>
      <c r="C454">
        <v>1</v>
      </c>
      <c r="D454">
        <v>28</v>
      </c>
    </row>
    <row r="455" spans="1:4" x14ac:dyDescent="0.2">
      <c r="A455">
        <v>1983</v>
      </c>
      <c r="B455" s="27" t="s">
        <v>22</v>
      </c>
      <c r="C455">
        <v>28</v>
      </c>
      <c r="D455">
        <v>1</v>
      </c>
    </row>
    <row r="456" spans="1:4" x14ac:dyDescent="0.2">
      <c r="A456">
        <v>1983</v>
      </c>
      <c r="B456" s="27" t="s">
        <v>23</v>
      </c>
      <c r="C456">
        <v>27</v>
      </c>
      <c r="D456">
        <v>2</v>
      </c>
    </row>
    <row r="457" spans="1:4" x14ac:dyDescent="0.2">
      <c r="A457">
        <v>1983</v>
      </c>
      <c r="B457" s="27" t="s">
        <v>1</v>
      </c>
      <c r="C457">
        <v>25</v>
      </c>
      <c r="D457">
        <v>3</v>
      </c>
    </row>
    <row r="458" spans="1:4" x14ac:dyDescent="0.2">
      <c r="A458">
        <v>1983</v>
      </c>
      <c r="B458" s="27" t="s">
        <v>5</v>
      </c>
      <c r="C458">
        <v>25</v>
      </c>
      <c r="D458">
        <v>3</v>
      </c>
    </row>
    <row r="459" spans="1:4" x14ac:dyDescent="0.2">
      <c r="A459">
        <v>1983</v>
      </c>
      <c r="B459" s="27" t="s">
        <v>10</v>
      </c>
      <c r="C459">
        <v>25</v>
      </c>
      <c r="D459">
        <v>3</v>
      </c>
    </row>
    <row r="460" spans="1:4" x14ac:dyDescent="0.2">
      <c r="A460">
        <v>1983</v>
      </c>
      <c r="B460" s="27" t="s">
        <v>0</v>
      </c>
      <c r="C460">
        <v>23</v>
      </c>
      <c r="D460">
        <v>6</v>
      </c>
    </row>
    <row r="461" spans="1:4" x14ac:dyDescent="0.2">
      <c r="A461">
        <v>1983</v>
      </c>
      <c r="B461" s="27" t="s">
        <v>21</v>
      </c>
      <c r="C461">
        <v>22</v>
      </c>
      <c r="D461">
        <v>7</v>
      </c>
    </row>
    <row r="462" spans="1:4" x14ac:dyDescent="0.2">
      <c r="A462">
        <v>1983</v>
      </c>
      <c r="B462" s="27" t="s">
        <v>28</v>
      </c>
      <c r="C462">
        <v>21</v>
      </c>
      <c r="D462">
        <v>8</v>
      </c>
    </row>
    <row r="463" spans="1:4" x14ac:dyDescent="0.2">
      <c r="A463">
        <v>1983</v>
      </c>
      <c r="B463" s="27" t="s">
        <v>25</v>
      </c>
      <c r="C463">
        <v>20</v>
      </c>
      <c r="D463">
        <v>9</v>
      </c>
    </row>
    <row r="464" spans="1:4" x14ac:dyDescent="0.2">
      <c r="A464">
        <v>1983</v>
      </c>
      <c r="B464" s="27" t="s">
        <v>9</v>
      </c>
      <c r="C464">
        <v>18</v>
      </c>
      <c r="D464">
        <v>10</v>
      </c>
    </row>
    <row r="465" spans="1:4" x14ac:dyDescent="0.2">
      <c r="A465">
        <v>1983</v>
      </c>
      <c r="B465" s="27" t="s">
        <v>3</v>
      </c>
      <c r="C465">
        <v>18</v>
      </c>
      <c r="D465">
        <v>10</v>
      </c>
    </row>
    <row r="466" spans="1:4" x14ac:dyDescent="0.2">
      <c r="A466">
        <v>1983</v>
      </c>
      <c r="B466" s="27" t="s">
        <v>18</v>
      </c>
      <c r="C466">
        <v>18</v>
      </c>
      <c r="D466">
        <v>10</v>
      </c>
    </row>
    <row r="467" spans="1:4" x14ac:dyDescent="0.2">
      <c r="A467">
        <v>1983</v>
      </c>
      <c r="B467" s="27" t="s">
        <v>30</v>
      </c>
      <c r="C467">
        <v>16</v>
      </c>
      <c r="D467">
        <v>13</v>
      </c>
    </row>
    <row r="468" spans="1:4" x14ac:dyDescent="0.2">
      <c r="A468">
        <v>1983</v>
      </c>
      <c r="B468" s="27" t="s">
        <v>29</v>
      </c>
      <c r="C468">
        <v>15</v>
      </c>
      <c r="D468">
        <v>14</v>
      </c>
    </row>
    <row r="469" spans="1:4" x14ac:dyDescent="0.2">
      <c r="A469">
        <v>1983</v>
      </c>
      <c r="B469" s="27" t="s">
        <v>7</v>
      </c>
      <c r="C469">
        <v>14</v>
      </c>
      <c r="D469">
        <v>15</v>
      </c>
    </row>
    <row r="470" spans="1:4" x14ac:dyDescent="0.2">
      <c r="A470">
        <v>1983</v>
      </c>
      <c r="B470" s="27" t="s">
        <v>6</v>
      </c>
      <c r="C470">
        <v>13</v>
      </c>
      <c r="D470">
        <v>16</v>
      </c>
    </row>
    <row r="471" spans="1:4" x14ac:dyDescent="0.2">
      <c r="A471">
        <v>1983</v>
      </c>
      <c r="B471" s="27" t="s">
        <v>24</v>
      </c>
      <c r="C471">
        <v>12</v>
      </c>
      <c r="D471">
        <v>17</v>
      </c>
    </row>
    <row r="472" spans="1:4" x14ac:dyDescent="0.2">
      <c r="A472">
        <v>1983</v>
      </c>
      <c r="B472" s="27" t="s">
        <v>15</v>
      </c>
      <c r="C472">
        <v>11</v>
      </c>
      <c r="D472">
        <v>18</v>
      </c>
    </row>
    <row r="473" spans="1:4" x14ac:dyDescent="0.2">
      <c r="A473">
        <v>1983</v>
      </c>
      <c r="B473" s="27" t="s">
        <v>27</v>
      </c>
      <c r="C473">
        <v>10</v>
      </c>
      <c r="D473">
        <v>19</v>
      </c>
    </row>
    <row r="474" spans="1:4" x14ac:dyDescent="0.2">
      <c r="A474">
        <v>1983</v>
      </c>
      <c r="B474" s="27" t="s">
        <v>17</v>
      </c>
      <c r="C474">
        <v>9</v>
      </c>
      <c r="D474">
        <v>20</v>
      </c>
    </row>
    <row r="475" spans="1:4" x14ac:dyDescent="0.2">
      <c r="A475">
        <v>1983</v>
      </c>
      <c r="B475" s="27" t="s">
        <v>13</v>
      </c>
      <c r="C475">
        <v>8</v>
      </c>
      <c r="D475">
        <v>21</v>
      </c>
    </row>
    <row r="476" spans="1:4" x14ac:dyDescent="0.2">
      <c r="A476">
        <v>1983</v>
      </c>
      <c r="B476" s="27" t="s">
        <v>11</v>
      </c>
      <c r="C476">
        <v>7</v>
      </c>
      <c r="D476">
        <v>22</v>
      </c>
    </row>
    <row r="477" spans="1:4" x14ac:dyDescent="0.2">
      <c r="A477">
        <v>1983</v>
      </c>
      <c r="B477" s="27" t="s">
        <v>31</v>
      </c>
      <c r="C477">
        <v>6</v>
      </c>
      <c r="D477">
        <v>23</v>
      </c>
    </row>
    <row r="478" spans="1:4" x14ac:dyDescent="0.2">
      <c r="A478">
        <v>1983</v>
      </c>
      <c r="B478" s="27" t="s">
        <v>19</v>
      </c>
      <c r="C478">
        <v>5</v>
      </c>
      <c r="D478">
        <v>24</v>
      </c>
    </row>
    <row r="479" spans="1:4" x14ac:dyDescent="0.2">
      <c r="A479">
        <v>1983</v>
      </c>
      <c r="B479" s="27" t="s">
        <v>20</v>
      </c>
      <c r="C479">
        <v>4</v>
      </c>
      <c r="D479">
        <v>25</v>
      </c>
    </row>
    <row r="480" spans="1:4" x14ac:dyDescent="0.2">
      <c r="A480">
        <v>1983</v>
      </c>
      <c r="B480" s="27" t="s">
        <v>26</v>
      </c>
      <c r="C480">
        <v>3</v>
      </c>
      <c r="D480">
        <v>26</v>
      </c>
    </row>
    <row r="481" spans="1:4" x14ac:dyDescent="0.2">
      <c r="A481">
        <v>1983</v>
      </c>
      <c r="B481" s="27" t="s">
        <v>8</v>
      </c>
      <c r="C481">
        <v>2</v>
      </c>
      <c r="D481">
        <v>27</v>
      </c>
    </row>
    <row r="482" spans="1:4" x14ac:dyDescent="0.2">
      <c r="A482">
        <v>1983</v>
      </c>
      <c r="B482" s="27" t="s">
        <v>16</v>
      </c>
      <c r="C482">
        <v>1</v>
      </c>
      <c r="D482">
        <v>28</v>
      </c>
    </row>
    <row r="483" spans="1:4" x14ac:dyDescent="0.2">
      <c r="A483">
        <v>1984</v>
      </c>
      <c r="B483" s="27" t="s">
        <v>22</v>
      </c>
      <c r="C483">
        <v>28</v>
      </c>
      <c r="D483">
        <v>1</v>
      </c>
    </row>
    <row r="484" spans="1:4" x14ac:dyDescent="0.2">
      <c r="A484">
        <v>1984</v>
      </c>
      <c r="B484" s="27" t="s">
        <v>10</v>
      </c>
      <c r="C484">
        <v>26</v>
      </c>
      <c r="D484">
        <v>2</v>
      </c>
    </row>
    <row r="485" spans="1:4" x14ac:dyDescent="0.2">
      <c r="A485">
        <v>1984</v>
      </c>
      <c r="B485" s="27" t="s">
        <v>1</v>
      </c>
      <c r="C485">
        <v>26</v>
      </c>
      <c r="D485">
        <v>2</v>
      </c>
    </row>
    <row r="486" spans="1:4" x14ac:dyDescent="0.2">
      <c r="A486">
        <v>1984</v>
      </c>
      <c r="B486" s="27" t="s">
        <v>0</v>
      </c>
      <c r="C486">
        <v>24</v>
      </c>
      <c r="D486">
        <v>4</v>
      </c>
    </row>
    <row r="487" spans="1:4" x14ac:dyDescent="0.2">
      <c r="A487">
        <v>1984</v>
      </c>
      <c r="B487" s="27" t="s">
        <v>23</v>
      </c>
      <c r="C487">
        <v>24</v>
      </c>
      <c r="D487">
        <v>4</v>
      </c>
    </row>
    <row r="488" spans="1:4" x14ac:dyDescent="0.2">
      <c r="A488">
        <v>1984</v>
      </c>
      <c r="B488" s="27" t="s">
        <v>21</v>
      </c>
      <c r="C488">
        <v>23</v>
      </c>
      <c r="D488">
        <v>6</v>
      </c>
    </row>
    <row r="489" spans="1:4" x14ac:dyDescent="0.2">
      <c r="A489">
        <v>1984</v>
      </c>
      <c r="B489" s="27" t="s">
        <v>5</v>
      </c>
      <c r="C489">
        <v>22</v>
      </c>
      <c r="D489">
        <v>7</v>
      </c>
    </row>
    <row r="490" spans="1:4" x14ac:dyDescent="0.2">
      <c r="A490">
        <v>1984</v>
      </c>
      <c r="B490" s="27" t="s">
        <v>25</v>
      </c>
      <c r="C490">
        <v>21</v>
      </c>
      <c r="D490">
        <v>8</v>
      </c>
    </row>
    <row r="491" spans="1:4" x14ac:dyDescent="0.2">
      <c r="A491">
        <v>1984</v>
      </c>
      <c r="B491" s="27" t="s">
        <v>18</v>
      </c>
      <c r="C491">
        <v>19</v>
      </c>
      <c r="D491">
        <v>9</v>
      </c>
    </row>
    <row r="492" spans="1:4" x14ac:dyDescent="0.2">
      <c r="A492">
        <v>1984</v>
      </c>
      <c r="B492" s="27" t="s">
        <v>3</v>
      </c>
      <c r="C492">
        <v>19</v>
      </c>
      <c r="D492">
        <v>9</v>
      </c>
    </row>
    <row r="493" spans="1:4" x14ac:dyDescent="0.2">
      <c r="A493">
        <v>1984</v>
      </c>
      <c r="B493" s="27" t="s">
        <v>28</v>
      </c>
      <c r="C493">
        <v>18</v>
      </c>
      <c r="D493">
        <v>11</v>
      </c>
    </row>
    <row r="494" spans="1:4" x14ac:dyDescent="0.2">
      <c r="A494">
        <v>1984</v>
      </c>
      <c r="B494" s="27" t="s">
        <v>9</v>
      </c>
      <c r="C494">
        <v>17</v>
      </c>
      <c r="D494">
        <v>12</v>
      </c>
    </row>
    <row r="495" spans="1:4" x14ac:dyDescent="0.2">
      <c r="A495">
        <v>1984</v>
      </c>
      <c r="B495" s="27" t="s">
        <v>30</v>
      </c>
      <c r="C495">
        <v>16</v>
      </c>
      <c r="D495">
        <v>13</v>
      </c>
    </row>
    <row r="496" spans="1:4" x14ac:dyDescent="0.2">
      <c r="A496">
        <v>1984</v>
      </c>
      <c r="B496" s="27" t="s">
        <v>29</v>
      </c>
      <c r="C496">
        <v>15</v>
      </c>
      <c r="D496">
        <v>14</v>
      </c>
    </row>
    <row r="497" spans="1:4" x14ac:dyDescent="0.2">
      <c r="A497">
        <v>1984</v>
      </c>
      <c r="B497" s="27" t="s">
        <v>7</v>
      </c>
      <c r="C497">
        <v>14</v>
      </c>
      <c r="D497">
        <v>15</v>
      </c>
    </row>
    <row r="498" spans="1:4" x14ac:dyDescent="0.2">
      <c r="A498">
        <v>1984</v>
      </c>
      <c r="B498" s="27" t="s">
        <v>6</v>
      </c>
      <c r="C498">
        <v>13</v>
      </c>
      <c r="D498">
        <v>16</v>
      </c>
    </row>
    <row r="499" spans="1:4" x14ac:dyDescent="0.2">
      <c r="A499">
        <v>1984</v>
      </c>
      <c r="B499" s="27" t="s">
        <v>24</v>
      </c>
      <c r="C499">
        <v>12</v>
      </c>
      <c r="D499">
        <v>17</v>
      </c>
    </row>
    <row r="500" spans="1:4" x14ac:dyDescent="0.2">
      <c r="A500">
        <v>1984</v>
      </c>
      <c r="B500" s="27" t="s">
        <v>15</v>
      </c>
      <c r="C500">
        <v>11</v>
      </c>
      <c r="D500">
        <v>18</v>
      </c>
    </row>
    <row r="501" spans="1:4" x14ac:dyDescent="0.2">
      <c r="A501">
        <v>1984</v>
      </c>
      <c r="B501" s="27" t="s">
        <v>17</v>
      </c>
      <c r="C501">
        <v>10</v>
      </c>
      <c r="D501">
        <v>19</v>
      </c>
    </row>
    <row r="502" spans="1:4" x14ac:dyDescent="0.2">
      <c r="A502">
        <v>1984</v>
      </c>
      <c r="B502" s="27" t="s">
        <v>13</v>
      </c>
      <c r="C502">
        <v>9</v>
      </c>
      <c r="D502">
        <v>20</v>
      </c>
    </row>
    <row r="503" spans="1:4" x14ac:dyDescent="0.2">
      <c r="A503">
        <v>1984</v>
      </c>
      <c r="B503" s="27" t="s">
        <v>11</v>
      </c>
      <c r="C503">
        <v>8</v>
      </c>
      <c r="D503">
        <v>21</v>
      </c>
    </row>
    <row r="504" spans="1:4" x14ac:dyDescent="0.2">
      <c r="A504">
        <v>1984</v>
      </c>
      <c r="B504" s="27" t="s">
        <v>31</v>
      </c>
      <c r="C504">
        <v>7</v>
      </c>
      <c r="D504">
        <v>22</v>
      </c>
    </row>
    <row r="505" spans="1:4" x14ac:dyDescent="0.2">
      <c r="A505">
        <v>1984</v>
      </c>
      <c r="B505" s="27" t="s">
        <v>27</v>
      </c>
      <c r="C505">
        <v>6</v>
      </c>
      <c r="D505">
        <v>23</v>
      </c>
    </row>
    <row r="506" spans="1:4" x14ac:dyDescent="0.2">
      <c r="A506">
        <v>1984</v>
      </c>
      <c r="B506" s="27" t="s">
        <v>19</v>
      </c>
      <c r="C506">
        <v>5</v>
      </c>
      <c r="D506">
        <v>24</v>
      </c>
    </row>
    <row r="507" spans="1:4" x14ac:dyDescent="0.2">
      <c r="A507">
        <v>1984</v>
      </c>
      <c r="B507" s="27" t="s">
        <v>20</v>
      </c>
      <c r="C507">
        <v>4</v>
      </c>
      <c r="D507">
        <v>25</v>
      </c>
    </row>
    <row r="508" spans="1:4" x14ac:dyDescent="0.2">
      <c r="A508">
        <v>1984</v>
      </c>
      <c r="B508" s="27" t="s">
        <v>8</v>
      </c>
      <c r="C508">
        <v>3</v>
      </c>
      <c r="D508">
        <v>26</v>
      </c>
    </row>
    <row r="509" spans="1:4" x14ac:dyDescent="0.2">
      <c r="A509">
        <v>1984</v>
      </c>
      <c r="B509" s="27" t="s">
        <v>26</v>
      </c>
      <c r="C509">
        <v>2</v>
      </c>
      <c r="D509">
        <v>27</v>
      </c>
    </row>
    <row r="510" spans="1:4" x14ac:dyDescent="0.2">
      <c r="A510">
        <v>1984</v>
      </c>
      <c r="B510" s="27" t="s">
        <v>16</v>
      </c>
      <c r="C510">
        <v>1</v>
      </c>
      <c r="D510">
        <v>28</v>
      </c>
    </row>
    <row r="511" spans="1:4" x14ac:dyDescent="0.2">
      <c r="A511">
        <v>1985</v>
      </c>
      <c r="B511" s="27" t="s">
        <v>22</v>
      </c>
      <c r="C511">
        <v>28</v>
      </c>
      <c r="D511">
        <v>1</v>
      </c>
    </row>
    <row r="512" spans="1:4" x14ac:dyDescent="0.2">
      <c r="A512">
        <v>1985</v>
      </c>
      <c r="B512" s="27" t="s">
        <v>1</v>
      </c>
      <c r="C512">
        <v>26</v>
      </c>
      <c r="D512">
        <v>2</v>
      </c>
    </row>
    <row r="513" spans="1:4" x14ac:dyDescent="0.2">
      <c r="A513">
        <v>1985</v>
      </c>
      <c r="B513" s="27" t="s">
        <v>10</v>
      </c>
      <c r="C513">
        <v>26</v>
      </c>
      <c r="D513">
        <v>2</v>
      </c>
    </row>
    <row r="514" spans="1:4" x14ac:dyDescent="0.2">
      <c r="A514">
        <v>1985</v>
      </c>
      <c r="B514" s="27" t="s">
        <v>0</v>
      </c>
      <c r="C514">
        <v>25</v>
      </c>
      <c r="D514">
        <v>4</v>
      </c>
    </row>
    <row r="515" spans="1:4" x14ac:dyDescent="0.2">
      <c r="A515">
        <v>1985</v>
      </c>
      <c r="B515" s="27" t="s">
        <v>23</v>
      </c>
      <c r="C515">
        <v>24</v>
      </c>
      <c r="D515">
        <v>5</v>
      </c>
    </row>
    <row r="516" spans="1:4" x14ac:dyDescent="0.2">
      <c r="A516">
        <v>1985</v>
      </c>
      <c r="B516" s="27" t="s">
        <v>25</v>
      </c>
      <c r="C516">
        <v>23</v>
      </c>
      <c r="D516">
        <v>6</v>
      </c>
    </row>
    <row r="517" spans="1:4" x14ac:dyDescent="0.2">
      <c r="A517">
        <v>1985</v>
      </c>
      <c r="B517" s="27" t="s">
        <v>18</v>
      </c>
      <c r="C517">
        <v>21</v>
      </c>
      <c r="D517">
        <v>7</v>
      </c>
    </row>
    <row r="518" spans="1:4" x14ac:dyDescent="0.2">
      <c r="A518">
        <v>1985</v>
      </c>
      <c r="B518" s="27" t="s">
        <v>3</v>
      </c>
      <c r="C518">
        <v>21</v>
      </c>
      <c r="D518">
        <v>7</v>
      </c>
    </row>
    <row r="519" spans="1:4" x14ac:dyDescent="0.2">
      <c r="A519">
        <v>1985</v>
      </c>
      <c r="B519" s="27" t="s">
        <v>28</v>
      </c>
      <c r="C519">
        <v>20</v>
      </c>
      <c r="D519">
        <v>9</v>
      </c>
    </row>
    <row r="520" spans="1:4" x14ac:dyDescent="0.2">
      <c r="A520">
        <v>1985</v>
      </c>
      <c r="B520" s="27" t="s">
        <v>21</v>
      </c>
      <c r="C520">
        <v>19</v>
      </c>
      <c r="D520">
        <v>10</v>
      </c>
    </row>
    <row r="521" spans="1:4" x14ac:dyDescent="0.2">
      <c r="A521">
        <v>1985</v>
      </c>
      <c r="B521" s="27" t="s">
        <v>9</v>
      </c>
      <c r="C521">
        <v>18</v>
      </c>
      <c r="D521">
        <v>11</v>
      </c>
    </row>
    <row r="522" spans="1:4" x14ac:dyDescent="0.2">
      <c r="A522">
        <v>1985</v>
      </c>
      <c r="B522" s="27" t="s">
        <v>30</v>
      </c>
      <c r="C522">
        <v>17</v>
      </c>
      <c r="D522">
        <v>12</v>
      </c>
    </row>
    <row r="523" spans="1:4" x14ac:dyDescent="0.2">
      <c r="A523">
        <v>1985</v>
      </c>
      <c r="B523" s="27" t="s">
        <v>29</v>
      </c>
      <c r="C523">
        <v>16</v>
      </c>
      <c r="D523">
        <v>13</v>
      </c>
    </row>
    <row r="524" spans="1:4" x14ac:dyDescent="0.2">
      <c r="A524">
        <v>1985</v>
      </c>
      <c r="B524" s="27" t="s">
        <v>6</v>
      </c>
      <c r="C524">
        <v>15</v>
      </c>
      <c r="D524">
        <v>14</v>
      </c>
    </row>
    <row r="525" spans="1:4" x14ac:dyDescent="0.2">
      <c r="A525">
        <v>1985</v>
      </c>
      <c r="B525" s="27" t="s">
        <v>7</v>
      </c>
      <c r="C525">
        <v>14</v>
      </c>
      <c r="D525">
        <v>15</v>
      </c>
    </row>
    <row r="526" spans="1:4" x14ac:dyDescent="0.2">
      <c r="A526">
        <v>1985</v>
      </c>
      <c r="B526" s="27" t="s">
        <v>5</v>
      </c>
      <c r="C526">
        <v>13</v>
      </c>
      <c r="D526">
        <v>16</v>
      </c>
    </row>
    <row r="527" spans="1:4" x14ac:dyDescent="0.2">
      <c r="A527">
        <v>1985</v>
      </c>
      <c r="B527" s="27" t="s">
        <v>24</v>
      </c>
      <c r="C527">
        <v>12</v>
      </c>
      <c r="D527">
        <v>17</v>
      </c>
    </row>
    <row r="528" spans="1:4" x14ac:dyDescent="0.2">
      <c r="A528">
        <v>1985</v>
      </c>
      <c r="B528" s="27" t="s">
        <v>15</v>
      </c>
      <c r="C528">
        <v>11</v>
      </c>
      <c r="D528">
        <v>18</v>
      </c>
    </row>
    <row r="529" spans="1:4" x14ac:dyDescent="0.2">
      <c r="A529">
        <v>1985</v>
      </c>
      <c r="B529" s="27" t="s">
        <v>13</v>
      </c>
      <c r="C529">
        <v>10</v>
      </c>
      <c r="D529">
        <v>19</v>
      </c>
    </row>
    <row r="530" spans="1:4" x14ac:dyDescent="0.2">
      <c r="A530">
        <v>1985</v>
      </c>
      <c r="B530" s="27" t="s">
        <v>11</v>
      </c>
      <c r="C530">
        <v>9</v>
      </c>
      <c r="D530">
        <v>20</v>
      </c>
    </row>
    <row r="531" spans="1:4" x14ac:dyDescent="0.2">
      <c r="A531">
        <v>1985</v>
      </c>
      <c r="B531" s="27" t="s">
        <v>17</v>
      </c>
      <c r="C531">
        <v>8</v>
      </c>
      <c r="D531">
        <v>21</v>
      </c>
    </row>
    <row r="532" spans="1:4" x14ac:dyDescent="0.2">
      <c r="A532">
        <v>1985</v>
      </c>
      <c r="B532" s="27" t="s">
        <v>31</v>
      </c>
      <c r="C532">
        <v>7</v>
      </c>
      <c r="D532">
        <v>22</v>
      </c>
    </row>
    <row r="533" spans="1:4" x14ac:dyDescent="0.2">
      <c r="A533">
        <v>1985</v>
      </c>
      <c r="B533" s="27" t="s">
        <v>27</v>
      </c>
      <c r="C533">
        <v>6</v>
      </c>
      <c r="D533">
        <v>23</v>
      </c>
    </row>
    <row r="534" spans="1:4" x14ac:dyDescent="0.2">
      <c r="A534">
        <v>1985</v>
      </c>
      <c r="B534" s="27" t="s">
        <v>19</v>
      </c>
      <c r="C534">
        <v>5</v>
      </c>
      <c r="D534">
        <v>24</v>
      </c>
    </row>
    <row r="535" spans="1:4" x14ac:dyDescent="0.2">
      <c r="A535">
        <v>1985</v>
      </c>
      <c r="B535" s="27" t="s">
        <v>20</v>
      </c>
      <c r="C535">
        <v>4</v>
      </c>
      <c r="D535">
        <v>25</v>
      </c>
    </row>
    <row r="536" spans="1:4" x14ac:dyDescent="0.2">
      <c r="A536">
        <v>1985</v>
      </c>
      <c r="B536" s="27" t="s">
        <v>26</v>
      </c>
      <c r="C536">
        <v>3</v>
      </c>
      <c r="D536">
        <v>26</v>
      </c>
    </row>
    <row r="537" spans="1:4" x14ac:dyDescent="0.2">
      <c r="A537">
        <v>1985</v>
      </c>
      <c r="B537" s="27" t="s">
        <v>8</v>
      </c>
      <c r="C537">
        <v>2</v>
      </c>
      <c r="D537">
        <v>27</v>
      </c>
    </row>
    <row r="538" spans="1:4" x14ac:dyDescent="0.2">
      <c r="A538">
        <v>1985</v>
      </c>
      <c r="B538" s="27" t="s">
        <v>16</v>
      </c>
      <c r="C538">
        <v>1</v>
      </c>
      <c r="D538">
        <v>28</v>
      </c>
    </row>
    <row r="539" spans="1:4" x14ac:dyDescent="0.2">
      <c r="A539">
        <v>1986</v>
      </c>
      <c r="B539" s="27" t="s">
        <v>22</v>
      </c>
      <c r="C539">
        <v>28</v>
      </c>
      <c r="D539">
        <v>1</v>
      </c>
    </row>
    <row r="540" spans="1:4" x14ac:dyDescent="0.2">
      <c r="A540">
        <v>1986</v>
      </c>
      <c r="B540" s="27" t="s">
        <v>1</v>
      </c>
      <c r="C540">
        <v>26</v>
      </c>
      <c r="D540">
        <v>2</v>
      </c>
    </row>
    <row r="541" spans="1:4" x14ac:dyDescent="0.2">
      <c r="A541">
        <v>1986</v>
      </c>
      <c r="B541" s="27" t="s">
        <v>10</v>
      </c>
      <c r="C541">
        <v>26</v>
      </c>
      <c r="D541">
        <v>2</v>
      </c>
    </row>
    <row r="542" spans="1:4" x14ac:dyDescent="0.2">
      <c r="A542">
        <v>1986</v>
      </c>
      <c r="B542" s="27" t="s">
        <v>0</v>
      </c>
      <c r="C542">
        <v>25</v>
      </c>
      <c r="D542">
        <v>4</v>
      </c>
    </row>
    <row r="543" spans="1:4" x14ac:dyDescent="0.2">
      <c r="A543">
        <v>1986</v>
      </c>
      <c r="B543" s="27" t="s">
        <v>25</v>
      </c>
      <c r="C543">
        <v>24</v>
      </c>
      <c r="D543">
        <v>5</v>
      </c>
    </row>
    <row r="544" spans="1:4" x14ac:dyDescent="0.2">
      <c r="A544">
        <v>1986</v>
      </c>
      <c r="B544" s="27" t="s">
        <v>18</v>
      </c>
      <c r="C544">
        <v>22</v>
      </c>
      <c r="D544">
        <v>6</v>
      </c>
    </row>
    <row r="545" spans="1:4" x14ac:dyDescent="0.2">
      <c r="A545">
        <v>1986</v>
      </c>
      <c r="B545" s="27" t="s">
        <v>3</v>
      </c>
      <c r="C545">
        <v>22</v>
      </c>
      <c r="D545">
        <v>6</v>
      </c>
    </row>
    <row r="546" spans="1:4" x14ac:dyDescent="0.2">
      <c r="A546">
        <v>1986</v>
      </c>
      <c r="B546" s="27" t="s">
        <v>28</v>
      </c>
      <c r="C546">
        <v>21</v>
      </c>
      <c r="D546">
        <v>8</v>
      </c>
    </row>
    <row r="547" spans="1:4" x14ac:dyDescent="0.2">
      <c r="A547">
        <v>1986</v>
      </c>
      <c r="B547" s="27" t="s">
        <v>21</v>
      </c>
      <c r="C547">
        <v>20</v>
      </c>
      <c r="D547">
        <v>9</v>
      </c>
    </row>
    <row r="548" spans="1:4" x14ac:dyDescent="0.2">
      <c r="A548">
        <v>1986</v>
      </c>
      <c r="B548" s="27" t="s">
        <v>30</v>
      </c>
      <c r="C548">
        <v>19</v>
      </c>
      <c r="D548">
        <v>10</v>
      </c>
    </row>
    <row r="549" spans="1:4" x14ac:dyDescent="0.2">
      <c r="A549">
        <v>1986</v>
      </c>
      <c r="B549" s="27" t="s">
        <v>29</v>
      </c>
      <c r="C549">
        <v>18</v>
      </c>
      <c r="D549">
        <v>11</v>
      </c>
    </row>
    <row r="550" spans="1:4" x14ac:dyDescent="0.2">
      <c r="A550">
        <v>1986</v>
      </c>
      <c r="B550" s="27" t="s">
        <v>6</v>
      </c>
      <c r="C550">
        <v>17</v>
      </c>
      <c r="D550">
        <v>12</v>
      </c>
    </row>
    <row r="551" spans="1:4" x14ac:dyDescent="0.2">
      <c r="A551">
        <v>1986</v>
      </c>
      <c r="B551" s="27" t="s">
        <v>9</v>
      </c>
      <c r="C551">
        <v>16</v>
      </c>
      <c r="D551">
        <v>13</v>
      </c>
    </row>
    <row r="552" spans="1:4" x14ac:dyDescent="0.2">
      <c r="A552">
        <v>1986</v>
      </c>
      <c r="B552" s="27" t="s">
        <v>7</v>
      </c>
      <c r="C552">
        <v>15</v>
      </c>
      <c r="D552">
        <v>14</v>
      </c>
    </row>
    <row r="553" spans="1:4" x14ac:dyDescent="0.2">
      <c r="A553">
        <v>1986</v>
      </c>
      <c r="B553" s="27" t="s">
        <v>23</v>
      </c>
      <c r="C553">
        <v>14</v>
      </c>
      <c r="D553">
        <v>15</v>
      </c>
    </row>
    <row r="554" spans="1:4" x14ac:dyDescent="0.2">
      <c r="A554">
        <v>1986</v>
      </c>
      <c r="B554" s="27" t="s">
        <v>5</v>
      </c>
      <c r="C554">
        <v>13</v>
      </c>
      <c r="D554">
        <v>16</v>
      </c>
    </row>
    <row r="555" spans="1:4" x14ac:dyDescent="0.2">
      <c r="A555">
        <v>1986</v>
      </c>
      <c r="B555" s="27" t="s">
        <v>24</v>
      </c>
      <c r="C555">
        <v>12</v>
      </c>
      <c r="D555">
        <v>17</v>
      </c>
    </row>
    <row r="556" spans="1:4" x14ac:dyDescent="0.2">
      <c r="A556">
        <v>1986</v>
      </c>
      <c r="B556" s="27" t="s">
        <v>15</v>
      </c>
      <c r="C556">
        <v>11</v>
      </c>
      <c r="D556">
        <v>18</v>
      </c>
    </row>
    <row r="557" spans="1:4" x14ac:dyDescent="0.2">
      <c r="A557">
        <v>1986</v>
      </c>
      <c r="B557" s="27" t="s">
        <v>13</v>
      </c>
      <c r="C557">
        <v>10</v>
      </c>
      <c r="D557">
        <v>19</v>
      </c>
    </row>
    <row r="558" spans="1:4" x14ac:dyDescent="0.2">
      <c r="A558">
        <v>1986</v>
      </c>
      <c r="B558" s="27" t="s">
        <v>11</v>
      </c>
      <c r="C558">
        <v>9</v>
      </c>
      <c r="D558">
        <v>20</v>
      </c>
    </row>
    <row r="559" spans="1:4" x14ac:dyDescent="0.2">
      <c r="A559">
        <v>1986</v>
      </c>
      <c r="B559" s="27" t="s">
        <v>17</v>
      </c>
      <c r="C559">
        <v>8</v>
      </c>
      <c r="D559">
        <v>21</v>
      </c>
    </row>
    <row r="560" spans="1:4" x14ac:dyDescent="0.2">
      <c r="A560">
        <v>1986</v>
      </c>
      <c r="B560" s="27" t="s">
        <v>31</v>
      </c>
      <c r="C560">
        <v>7</v>
      </c>
      <c r="D560">
        <v>22</v>
      </c>
    </row>
    <row r="561" spans="1:4" x14ac:dyDescent="0.2">
      <c r="A561">
        <v>1986</v>
      </c>
      <c r="B561" s="27" t="s">
        <v>19</v>
      </c>
      <c r="C561">
        <v>6</v>
      </c>
      <c r="D561">
        <v>23</v>
      </c>
    </row>
    <row r="562" spans="1:4" x14ac:dyDescent="0.2">
      <c r="A562">
        <v>1986</v>
      </c>
      <c r="B562" s="27" t="s">
        <v>27</v>
      </c>
      <c r="C562">
        <v>5</v>
      </c>
      <c r="D562">
        <v>24</v>
      </c>
    </row>
    <row r="563" spans="1:4" x14ac:dyDescent="0.2">
      <c r="A563">
        <v>1986</v>
      </c>
      <c r="B563" s="27" t="s">
        <v>20</v>
      </c>
      <c r="C563">
        <v>4</v>
      </c>
      <c r="D563">
        <v>25</v>
      </c>
    </row>
    <row r="564" spans="1:4" x14ac:dyDescent="0.2">
      <c r="A564">
        <v>1986</v>
      </c>
      <c r="B564" s="27" t="s">
        <v>26</v>
      </c>
      <c r="C564">
        <v>3</v>
      </c>
      <c r="D564">
        <v>26</v>
      </c>
    </row>
    <row r="565" spans="1:4" x14ac:dyDescent="0.2">
      <c r="A565">
        <v>1986</v>
      </c>
      <c r="B565" s="27" t="s">
        <v>8</v>
      </c>
      <c r="C565">
        <v>2</v>
      </c>
      <c r="D565">
        <v>27</v>
      </c>
    </row>
    <row r="566" spans="1:4" x14ac:dyDescent="0.2">
      <c r="A566">
        <v>1986</v>
      </c>
      <c r="B566" s="27" t="s">
        <v>16</v>
      </c>
      <c r="C566">
        <v>1</v>
      </c>
      <c r="D566">
        <v>28</v>
      </c>
    </row>
    <row r="567" spans="1:4" x14ac:dyDescent="0.2">
      <c r="A567">
        <v>1987</v>
      </c>
      <c r="B567" s="27" t="s">
        <v>22</v>
      </c>
      <c r="C567">
        <v>28</v>
      </c>
      <c r="D567">
        <v>1</v>
      </c>
    </row>
    <row r="568" spans="1:4" x14ac:dyDescent="0.2">
      <c r="A568">
        <v>1987</v>
      </c>
      <c r="B568" s="27" t="s">
        <v>1</v>
      </c>
      <c r="C568">
        <v>26</v>
      </c>
      <c r="D568">
        <v>2</v>
      </c>
    </row>
    <row r="569" spans="1:4" x14ac:dyDescent="0.2">
      <c r="A569">
        <v>1987</v>
      </c>
      <c r="B569" s="27" t="s">
        <v>10</v>
      </c>
      <c r="C569">
        <v>26</v>
      </c>
      <c r="D569">
        <v>2</v>
      </c>
    </row>
    <row r="570" spans="1:4" x14ac:dyDescent="0.2">
      <c r="A570">
        <v>1987</v>
      </c>
      <c r="B570" s="27" t="s">
        <v>0</v>
      </c>
      <c r="C570">
        <v>25</v>
      </c>
      <c r="D570">
        <v>4</v>
      </c>
    </row>
    <row r="571" spans="1:4" x14ac:dyDescent="0.2">
      <c r="A571">
        <v>1987</v>
      </c>
      <c r="B571" s="27" t="s">
        <v>25</v>
      </c>
      <c r="C571">
        <v>24</v>
      </c>
      <c r="D571">
        <v>5</v>
      </c>
    </row>
    <row r="572" spans="1:4" x14ac:dyDescent="0.2">
      <c r="A572">
        <v>1987</v>
      </c>
      <c r="B572" s="27" t="s">
        <v>3</v>
      </c>
      <c r="C572">
        <v>22</v>
      </c>
      <c r="D572">
        <v>6</v>
      </c>
    </row>
    <row r="573" spans="1:4" x14ac:dyDescent="0.2">
      <c r="A573">
        <v>1987</v>
      </c>
      <c r="B573" s="27" t="s">
        <v>18</v>
      </c>
      <c r="C573">
        <v>22</v>
      </c>
      <c r="D573">
        <v>6</v>
      </c>
    </row>
    <row r="574" spans="1:4" x14ac:dyDescent="0.2">
      <c r="A574">
        <v>1987</v>
      </c>
      <c r="B574" s="27" t="s">
        <v>28</v>
      </c>
      <c r="C574">
        <v>21</v>
      </c>
      <c r="D574">
        <v>8</v>
      </c>
    </row>
    <row r="575" spans="1:4" x14ac:dyDescent="0.2">
      <c r="A575">
        <v>1987</v>
      </c>
      <c r="B575" s="27" t="s">
        <v>21</v>
      </c>
      <c r="C575">
        <v>20</v>
      </c>
      <c r="D575">
        <v>9</v>
      </c>
    </row>
    <row r="576" spans="1:4" x14ac:dyDescent="0.2">
      <c r="A576">
        <v>1987</v>
      </c>
      <c r="B576" s="27" t="s">
        <v>29</v>
      </c>
      <c r="C576">
        <v>19</v>
      </c>
      <c r="D576">
        <v>10</v>
      </c>
    </row>
    <row r="577" spans="1:4" x14ac:dyDescent="0.2">
      <c r="A577">
        <v>1987</v>
      </c>
      <c r="B577" s="27" t="s">
        <v>30</v>
      </c>
      <c r="C577">
        <v>18</v>
      </c>
      <c r="D577">
        <v>11</v>
      </c>
    </row>
    <row r="578" spans="1:4" x14ac:dyDescent="0.2">
      <c r="A578">
        <v>1987</v>
      </c>
      <c r="B578" s="27" t="s">
        <v>6</v>
      </c>
      <c r="C578">
        <v>17</v>
      </c>
      <c r="D578">
        <v>12</v>
      </c>
    </row>
    <row r="579" spans="1:4" x14ac:dyDescent="0.2">
      <c r="A579">
        <v>1987</v>
      </c>
      <c r="B579" s="27" t="s">
        <v>7</v>
      </c>
      <c r="C579">
        <v>16</v>
      </c>
      <c r="D579">
        <v>13</v>
      </c>
    </row>
    <row r="580" spans="1:4" x14ac:dyDescent="0.2">
      <c r="A580">
        <v>1987</v>
      </c>
      <c r="B580" s="27" t="s">
        <v>23</v>
      </c>
      <c r="C580">
        <v>15</v>
      </c>
      <c r="D580">
        <v>14</v>
      </c>
    </row>
    <row r="581" spans="1:4" x14ac:dyDescent="0.2">
      <c r="A581">
        <v>1987</v>
      </c>
      <c r="B581" s="27" t="s">
        <v>24</v>
      </c>
      <c r="C581">
        <v>14</v>
      </c>
      <c r="D581">
        <v>15</v>
      </c>
    </row>
    <row r="582" spans="1:4" x14ac:dyDescent="0.2">
      <c r="A582">
        <v>1987</v>
      </c>
      <c r="B582" s="27" t="s">
        <v>5</v>
      </c>
      <c r="C582">
        <v>12</v>
      </c>
      <c r="D582">
        <v>16</v>
      </c>
    </row>
    <row r="583" spans="1:4" x14ac:dyDescent="0.2">
      <c r="A583">
        <v>1987</v>
      </c>
      <c r="B583" s="27" t="s">
        <v>9</v>
      </c>
      <c r="C583">
        <v>12</v>
      </c>
      <c r="D583">
        <v>16</v>
      </c>
    </row>
    <row r="584" spans="1:4" x14ac:dyDescent="0.2">
      <c r="A584">
        <v>1987</v>
      </c>
      <c r="B584" s="27" t="s">
        <v>15</v>
      </c>
      <c r="C584">
        <v>11</v>
      </c>
      <c r="D584">
        <v>18</v>
      </c>
    </row>
    <row r="585" spans="1:4" x14ac:dyDescent="0.2">
      <c r="A585">
        <v>1987</v>
      </c>
      <c r="B585" s="27" t="s">
        <v>13</v>
      </c>
      <c r="C585">
        <v>9</v>
      </c>
      <c r="D585">
        <v>19</v>
      </c>
    </row>
    <row r="586" spans="1:4" x14ac:dyDescent="0.2">
      <c r="A586">
        <v>1987</v>
      </c>
      <c r="B586" s="27" t="s">
        <v>11</v>
      </c>
      <c r="C586">
        <v>9</v>
      </c>
      <c r="D586">
        <v>19</v>
      </c>
    </row>
    <row r="587" spans="1:4" x14ac:dyDescent="0.2">
      <c r="A587">
        <v>1987</v>
      </c>
      <c r="B587" s="27" t="s">
        <v>17</v>
      </c>
      <c r="C587">
        <v>8</v>
      </c>
      <c r="D587">
        <v>21</v>
      </c>
    </row>
    <row r="588" spans="1:4" x14ac:dyDescent="0.2">
      <c r="A588">
        <v>1987</v>
      </c>
      <c r="B588" s="27" t="s">
        <v>27</v>
      </c>
      <c r="C588">
        <v>7</v>
      </c>
      <c r="D588">
        <v>22</v>
      </c>
    </row>
    <row r="589" spans="1:4" x14ac:dyDescent="0.2">
      <c r="A589">
        <v>1987</v>
      </c>
      <c r="B589" s="27" t="s">
        <v>19</v>
      </c>
      <c r="C589">
        <v>6</v>
      </c>
      <c r="D589">
        <v>23</v>
      </c>
    </row>
    <row r="590" spans="1:4" x14ac:dyDescent="0.2">
      <c r="A590">
        <v>1987</v>
      </c>
      <c r="B590" s="27" t="s">
        <v>31</v>
      </c>
      <c r="C590">
        <v>5</v>
      </c>
      <c r="D590">
        <v>24</v>
      </c>
    </row>
    <row r="591" spans="1:4" x14ac:dyDescent="0.2">
      <c r="A591">
        <v>1987</v>
      </c>
      <c r="B591" s="27" t="s">
        <v>20</v>
      </c>
      <c r="C591">
        <v>4</v>
      </c>
      <c r="D591">
        <v>25</v>
      </c>
    </row>
    <row r="592" spans="1:4" x14ac:dyDescent="0.2">
      <c r="A592">
        <v>1987</v>
      </c>
      <c r="B592" s="27" t="s">
        <v>26</v>
      </c>
      <c r="C592">
        <v>3</v>
      </c>
      <c r="D592">
        <v>26</v>
      </c>
    </row>
    <row r="593" spans="1:4" x14ac:dyDescent="0.2">
      <c r="A593">
        <v>1987</v>
      </c>
      <c r="B593" s="27" t="s">
        <v>8</v>
      </c>
      <c r="C593">
        <v>2</v>
      </c>
      <c r="D593">
        <v>27</v>
      </c>
    </row>
    <row r="594" spans="1:4" x14ac:dyDescent="0.2">
      <c r="A594">
        <v>1987</v>
      </c>
      <c r="B594" s="27" t="s">
        <v>16</v>
      </c>
      <c r="C594">
        <v>1</v>
      </c>
      <c r="D594">
        <v>28</v>
      </c>
    </row>
    <row r="595" spans="1:4" x14ac:dyDescent="0.2">
      <c r="A595">
        <v>1988</v>
      </c>
      <c r="B595" s="27" t="s">
        <v>22</v>
      </c>
      <c r="C595">
        <v>28</v>
      </c>
      <c r="D595">
        <v>1</v>
      </c>
    </row>
    <row r="596" spans="1:4" x14ac:dyDescent="0.2">
      <c r="A596">
        <v>1988</v>
      </c>
      <c r="B596" s="27" t="s">
        <v>10</v>
      </c>
      <c r="C596">
        <v>26</v>
      </c>
      <c r="D596">
        <v>2</v>
      </c>
    </row>
    <row r="597" spans="1:4" x14ac:dyDescent="0.2">
      <c r="A597">
        <v>1988</v>
      </c>
      <c r="B597" s="27" t="s">
        <v>1</v>
      </c>
      <c r="C597">
        <v>26</v>
      </c>
      <c r="D597">
        <v>2</v>
      </c>
    </row>
    <row r="598" spans="1:4" x14ac:dyDescent="0.2">
      <c r="A598">
        <v>1988</v>
      </c>
      <c r="B598" s="27" t="s">
        <v>0</v>
      </c>
      <c r="C598">
        <v>25</v>
      </c>
      <c r="D598">
        <v>4</v>
      </c>
    </row>
    <row r="599" spans="1:4" x14ac:dyDescent="0.2">
      <c r="A599">
        <v>1988</v>
      </c>
      <c r="B599" s="27" t="s">
        <v>18</v>
      </c>
      <c r="C599">
        <v>24</v>
      </c>
      <c r="D599">
        <v>5</v>
      </c>
    </row>
    <row r="600" spans="1:4" x14ac:dyDescent="0.2">
      <c r="A600">
        <v>1988</v>
      </c>
      <c r="B600" s="27" t="s">
        <v>25</v>
      </c>
      <c r="C600">
        <v>23</v>
      </c>
      <c r="D600">
        <v>6</v>
      </c>
    </row>
    <row r="601" spans="1:4" x14ac:dyDescent="0.2">
      <c r="A601">
        <v>1988</v>
      </c>
      <c r="B601" s="27" t="s">
        <v>28</v>
      </c>
      <c r="C601">
        <v>22</v>
      </c>
      <c r="D601">
        <v>7</v>
      </c>
    </row>
    <row r="602" spans="1:4" x14ac:dyDescent="0.2">
      <c r="A602">
        <v>1988</v>
      </c>
      <c r="B602" s="27" t="s">
        <v>21</v>
      </c>
      <c r="C602">
        <v>21</v>
      </c>
      <c r="D602">
        <v>8</v>
      </c>
    </row>
    <row r="603" spans="1:4" x14ac:dyDescent="0.2">
      <c r="A603">
        <v>1988</v>
      </c>
      <c r="B603" s="27" t="s">
        <v>3</v>
      </c>
      <c r="C603">
        <v>20</v>
      </c>
      <c r="D603">
        <v>9</v>
      </c>
    </row>
    <row r="604" spans="1:4" x14ac:dyDescent="0.2">
      <c r="A604">
        <v>1988</v>
      </c>
      <c r="B604" s="27" t="s">
        <v>29</v>
      </c>
      <c r="C604">
        <v>19</v>
      </c>
      <c r="D604">
        <v>10</v>
      </c>
    </row>
    <row r="605" spans="1:4" x14ac:dyDescent="0.2">
      <c r="A605">
        <v>1988</v>
      </c>
      <c r="B605" s="27" t="s">
        <v>30</v>
      </c>
      <c r="C605">
        <v>18</v>
      </c>
      <c r="D605">
        <v>11</v>
      </c>
    </row>
    <row r="606" spans="1:4" x14ac:dyDescent="0.2">
      <c r="A606">
        <v>1988</v>
      </c>
      <c r="B606" s="27" t="s">
        <v>6</v>
      </c>
      <c r="C606">
        <v>17</v>
      </c>
      <c r="D606">
        <v>12</v>
      </c>
    </row>
    <row r="607" spans="1:4" x14ac:dyDescent="0.2">
      <c r="A607">
        <v>1988</v>
      </c>
      <c r="B607" s="27" t="s">
        <v>7</v>
      </c>
      <c r="C607">
        <v>15</v>
      </c>
      <c r="D607">
        <v>13</v>
      </c>
    </row>
    <row r="608" spans="1:4" x14ac:dyDescent="0.2">
      <c r="A608">
        <v>1988</v>
      </c>
      <c r="B608" s="27" t="s">
        <v>23</v>
      </c>
      <c r="C608">
        <v>15</v>
      </c>
      <c r="D608">
        <v>13</v>
      </c>
    </row>
    <row r="609" spans="1:4" x14ac:dyDescent="0.2">
      <c r="A609">
        <v>1988</v>
      </c>
      <c r="B609" s="27" t="s">
        <v>24</v>
      </c>
      <c r="C609">
        <v>14</v>
      </c>
      <c r="D609">
        <v>15</v>
      </c>
    </row>
    <row r="610" spans="1:4" x14ac:dyDescent="0.2">
      <c r="A610">
        <v>1988</v>
      </c>
      <c r="B610" s="27" t="s">
        <v>9</v>
      </c>
      <c r="C610">
        <v>13</v>
      </c>
      <c r="D610">
        <v>16</v>
      </c>
    </row>
    <row r="611" spans="1:4" x14ac:dyDescent="0.2">
      <c r="A611">
        <v>1988</v>
      </c>
      <c r="B611" s="27" t="s">
        <v>15</v>
      </c>
      <c r="C611">
        <v>12</v>
      </c>
      <c r="D611">
        <v>17</v>
      </c>
    </row>
    <row r="612" spans="1:4" x14ac:dyDescent="0.2">
      <c r="A612">
        <v>1988</v>
      </c>
      <c r="B612" s="27" t="s">
        <v>5</v>
      </c>
      <c r="C612">
        <v>11</v>
      </c>
      <c r="D612">
        <v>18</v>
      </c>
    </row>
    <row r="613" spans="1:4" x14ac:dyDescent="0.2">
      <c r="A613">
        <v>1988</v>
      </c>
      <c r="B613" s="27" t="s">
        <v>11</v>
      </c>
      <c r="C613">
        <v>9</v>
      </c>
      <c r="D613">
        <v>19</v>
      </c>
    </row>
    <row r="614" spans="1:4" x14ac:dyDescent="0.2">
      <c r="A614">
        <v>1988</v>
      </c>
      <c r="B614" s="27" t="s">
        <v>13</v>
      </c>
      <c r="C614">
        <v>9</v>
      </c>
      <c r="D614">
        <v>19</v>
      </c>
    </row>
    <row r="615" spans="1:4" x14ac:dyDescent="0.2">
      <c r="A615">
        <v>1988</v>
      </c>
      <c r="B615" s="27" t="s">
        <v>17</v>
      </c>
      <c r="C615">
        <v>8</v>
      </c>
      <c r="D615">
        <v>21</v>
      </c>
    </row>
    <row r="616" spans="1:4" x14ac:dyDescent="0.2">
      <c r="A616">
        <v>1988</v>
      </c>
      <c r="B616" s="27" t="s">
        <v>19</v>
      </c>
      <c r="C616">
        <v>7</v>
      </c>
      <c r="D616">
        <v>22</v>
      </c>
    </row>
    <row r="617" spans="1:4" x14ac:dyDescent="0.2">
      <c r="A617">
        <v>1988</v>
      </c>
      <c r="B617" s="27" t="s">
        <v>31</v>
      </c>
      <c r="C617">
        <v>6</v>
      </c>
      <c r="D617">
        <v>23</v>
      </c>
    </row>
    <row r="618" spans="1:4" x14ac:dyDescent="0.2">
      <c r="A618">
        <v>1988</v>
      </c>
      <c r="B618" s="27" t="s">
        <v>27</v>
      </c>
      <c r="C618">
        <v>5</v>
      </c>
      <c r="D618">
        <v>24</v>
      </c>
    </row>
    <row r="619" spans="1:4" x14ac:dyDescent="0.2">
      <c r="A619">
        <v>1988</v>
      </c>
      <c r="B619" s="27" t="s">
        <v>20</v>
      </c>
      <c r="C619">
        <v>4</v>
      </c>
      <c r="D619">
        <v>25</v>
      </c>
    </row>
    <row r="620" spans="1:4" x14ac:dyDescent="0.2">
      <c r="A620">
        <v>1988</v>
      </c>
      <c r="B620" s="27" t="s">
        <v>26</v>
      </c>
      <c r="C620">
        <v>3</v>
      </c>
      <c r="D620">
        <v>26</v>
      </c>
    </row>
    <row r="621" spans="1:4" x14ac:dyDescent="0.2">
      <c r="A621">
        <v>1988</v>
      </c>
      <c r="B621" s="27" t="s">
        <v>8</v>
      </c>
      <c r="C621">
        <v>2</v>
      </c>
      <c r="D621">
        <v>27</v>
      </c>
    </row>
    <row r="622" spans="1:4" x14ac:dyDescent="0.2">
      <c r="A622">
        <v>1988</v>
      </c>
      <c r="B622" s="27" t="s">
        <v>16</v>
      </c>
      <c r="C622">
        <v>1</v>
      </c>
      <c r="D622">
        <v>28</v>
      </c>
    </row>
    <row r="623" spans="1:4" x14ac:dyDescent="0.2">
      <c r="A623">
        <v>1989</v>
      </c>
      <c r="B623" s="27" t="s">
        <v>22</v>
      </c>
      <c r="C623">
        <v>28</v>
      </c>
      <c r="D623">
        <v>1</v>
      </c>
    </row>
    <row r="624" spans="1:4" x14ac:dyDescent="0.2">
      <c r="A624">
        <v>1989</v>
      </c>
      <c r="B624" s="27" t="s">
        <v>10</v>
      </c>
      <c r="C624">
        <v>26</v>
      </c>
      <c r="D624">
        <v>2</v>
      </c>
    </row>
    <row r="625" spans="1:4" x14ac:dyDescent="0.2">
      <c r="A625">
        <v>1989</v>
      </c>
      <c r="B625" s="27" t="s">
        <v>1</v>
      </c>
      <c r="C625">
        <v>26</v>
      </c>
      <c r="D625">
        <v>2</v>
      </c>
    </row>
    <row r="626" spans="1:4" x14ac:dyDescent="0.2">
      <c r="A626">
        <v>1989</v>
      </c>
      <c r="B626" s="27" t="s">
        <v>0</v>
      </c>
      <c r="C626">
        <v>25</v>
      </c>
      <c r="D626">
        <v>4</v>
      </c>
    </row>
    <row r="627" spans="1:4" x14ac:dyDescent="0.2">
      <c r="A627">
        <v>1989</v>
      </c>
      <c r="B627" s="27" t="s">
        <v>18</v>
      </c>
      <c r="C627">
        <v>24</v>
      </c>
      <c r="D627">
        <v>5</v>
      </c>
    </row>
    <row r="628" spans="1:4" x14ac:dyDescent="0.2">
      <c r="A628">
        <v>1989</v>
      </c>
      <c r="B628" s="27" t="s">
        <v>25</v>
      </c>
      <c r="C628">
        <v>23</v>
      </c>
      <c r="D628">
        <v>6</v>
      </c>
    </row>
    <row r="629" spans="1:4" x14ac:dyDescent="0.2">
      <c r="A629">
        <v>1989</v>
      </c>
      <c r="B629" s="27" t="s">
        <v>28</v>
      </c>
      <c r="C629">
        <v>22</v>
      </c>
      <c r="D629">
        <v>7</v>
      </c>
    </row>
    <row r="630" spans="1:4" x14ac:dyDescent="0.2">
      <c r="A630">
        <v>1989</v>
      </c>
      <c r="B630" s="27" t="s">
        <v>21</v>
      </c>
      <c r="C630">
        <v>21</v>
      </c>
      <c r="D630">
        <v>8</v>
      </c>
    </row>
    <row r="631" spans="1:4" x14ac:dyDescent="0.2">
      <c r="A631">
        <v>1989</v>
      </c>
      <c r="B631" s="27" t="s">
        <v>29</v>
      </c>
      <c r="C631">
        <v>20</v>
      </c>
      <c r="D631">
        <v>9</v>
      </c>
    </row>
    <row r="632" spans="1:4" x14ac:dyDescent="0.2">
      <c r="A632">
        <v>1989</v>
      </c>
      <c r="B632" s="27" t="s">
        <v>3</v>
      </c>
      <c r="C632">
        <v>19</v>
      </c>
      <c r="D632">
        <v>10</v>
      </c>
    </row>
    <row r="633" spans="1:4" x14ac:dyDescent="0.2">
      <c r="A633">
        <v>1989</v>
      </c>
      <c r="B633" s="27" t="s">
        <v>30</v>
      </c>
      <c r="C633">
        <v>18</v>
      </c>
      <c r="D633">
        <v>11</v>
      </c>
    </row>
    <row r="634" spans="1:4" x14ac:dyDescent="0.2">
      <c r="A634">
        <v>1989</v>
      </c>
      <c r="B634" s="27" t="s">
        <v>6</v>
      </c>
      <c r="C634">
        <v>17</v>
      </c>
      <c r="D634">
        <v>12</v>
      </c>
    </row>
    <row r="635" spans="1:4" x14ac:dyDescent="0.2">
      <c r="A635">
        <v>1989</v>
      </c>
      <c r="B635" s="27" t="s">
        <v>23</v>
      </c>
      <c r="C635">
        <v>16</v>
      </c>
      <c r="D635">
        <v>13</v>
      </c>
    </row>
    <row r="636" spans="1:4" x14ac:dyDescent="0.2">
      <c r="A636">
        <v>1989</v>
      </c>
      <c r="B636" s="27" t="s">
        <v>24</v>
      </c>
      <c r="C636">
        <v>15</v>
      </c>
      <c r="D636">
        <v>14</v>
      </c>
    </row>
    <row r="637" spans="1:4" x14ac:dyDescent="0.2">
      <c r="A637">
        <v>1989</v>
      </c>
      <c r="B637" s="27" t="s">
        <v>7</v>
      </c>
      <c r="C637">
        <v>14</v>
      </c>
      <c r="D637">
        <v>15</v>
      </c>
    </row>
    <row r="638" spans="1:4" x14ac:dyDescent="0.2">
      <c r="A638">
        <v>1989</v>
      </c>
      <c r="B638" s="27" t="s">
        <v>15</v>
      </c>
      <c r="C638">
        <v>13</v>
      </c>
      <c r="D638">
        <v>16</v>
      </c>
    </row>
    <row r="639" spans="1:4" x14ac:dyDescent="0.2">
      <c r="A639">
        <v>1989</v>
      </c>
      <c r="B639" s="27" t="s">
        <v>5</v>
      </c>
      <c r="C639">
        <v>12</v>
      </c>
      <c r="D639">
        <v>17</v>
      </c>
    </row>
    <row r="640" spans="1:4" x14ac:dyDescent="0.2">
      <c r="A640">
        <v>1989</v>
      </c>
      <c r="B640" s="27" t="s">
        <v>9</v>
      </c>
      <c r="C640">
        <v>11</v>
      </c>
      <c r="D640">
        <v>18</v>
      </c>
    </row>
    <row r="641" spans="1:4" x14ac:dyDescent="0.2">
      <c r="A641">
        <v>1989</v>
      </c>
      <c r="B641" s="27" t="s">
        <v>13</v>
      </c>
      <c r="C641">
        <v>9</v>
      </c>
      <c r="D641">
        <v>19</v>
      </c>
    </row>
    <row r="642" spans="1:4" x14ac:dyDescent="0.2">
      <c r="A642">
        <v>1989</v>
      </c>
      <c r="B642" s="27" t="s">
        <v>11</v>
      </c>
      <c r="C642">
        <v>9</v>
      </c>
      <c r="D642">
        <v>19</v>
      </c>
    </row>
    <row r="643" spans="1:4" x14ac:dyDescent="0.2">
      <c r="A643">
        <v>1989</v>
      </c>
      <c r="B643" s="27" t="s">
        <v>17</v>
      </c>
      <c r="C643">
        <v>8</v>
      </c>
      <c r="D643">
        <v>21</v>
      </c>
    </row>
    <row r="644" spans="1:4" x14ac:dyDescent="0.2">
      <c r="A644">
        <v>1989</v>
      </c>
      <c r="B644" s="27" t="s">
        <v>19</v>
      </c>
      <c r="C644">
        <v>7</v>
      </c>
      <c r="D644">
        <v>22</v>
      </c>
    </row>
    <row r="645" spans="1:4" x14ac:dyDescent="0.2">
      <c r="A645">
        <v>1989</v>
      </c>
      <c r="B645" s="27" t="s">
        <v>31</v>
      </c>
      <c r="C645">
        <v>6</v>
      </c>
      <c r="D645">
        <v>23</v>
      </c>
    </row>
    <row r="646" spans="1:4" x14ac:dyDescent="0.2">
      <c r="A646">
        <v>1989</v>
      </c>
      <c r="B646" s="27" t="s">
        <v>20</v>
      </c>
      <c r="C646">
        <v>5</v>
      </c>
      <c r="D646">
        <v>24</v>
      </c>
    </row>
    <row r="647" spans="1:4" x14ac:dyDescent="0.2">
      <c r="A647">
        <v>1989</v>
      </c>
      <c r="B647" s="27" t="s">
        <v>8</v>
      </c>
      <c r="C647">
        <v>4</v>
      </c>
      <c r="D647">
        <v>25</v>
      </c>
    </row>
    <row r="648" spans="1:4" x14ac:dyDescent="0.2">
      <c r="A648">
        <v>1989</v>
      </c>
      <c r="B648" s="27" t="s">
        <v>26</v>
      </c>
      <c r="C648">
        <v>2</v>
      </c>
      <c r="D648">
        <v>26</v>
      </c>
    </row>
    <row r="649" spans="1:4" x14ac:dyDescent="0.2">
      <c r="A649">
        <v>1989</v>
      </c>
      <c r="B649" s="27" t="s">
        <v>27</v>
      </c>
      <c r="C649">
        <v>2</v>
      </c>
      <c r="D649">
        <v>26</v>
      </c>
    </row>
    <row r="650" spans="1:4" x14ac:dyDescent="0.2">
      <c r="A650">
        <v>1989</v>
      </c>
      <c r="B650" s="27" t="s">
        <v>16</v>
      </c>
      <c r="C650">
        <v>1</v>
      </c>
      <c r="D650">
        <v>28</v>
      </c>
    </row>
    <row r="651" spans="1:4" x14ac:dyDescent="0.2">
      <c r="A651">
        <v>1990</v>
      </c>
      <c r="B651" s="27" t="s">
        <v>22</v>
      </c>
      <c r="C651">
        <v>28</v>
      </c>
      <c r="D651">
        <v>1</v>
      </c>
    </row>
    <row r="652" spans="1:4" x14ac:dyDescent="0.2">
      <c r="A652">
        <v>1990</v>
      </c>
      <c r="B652" s="27" t="s">
        <v>1</v>
      </c>
      <c r="C652">
        <v>26</v>
      </c>
      <c r="D652">
        <v>2</v>
      </c>
    </row>
    <row r="653" spans="1:4" x14ac:dyDescent="0.2">
      <c r="A653">
        <v>1990</v>
      </c>
      <c r="B653" s="27" t="s">
        <v>10</v>
      </c>
      <c r="C653">
        <v>26</v>
      </c>
      <c r="D653">
        <v>2</v>
      </c>
    </row>
    <row r="654" spans="1:4" x14ac:dyDescent="0.2">
      <c r="A654">
        <v>1990</v>
      </c>
      <c r="B654" s="27" t="s">
        <v>0</v>
      </c>
      <c r="C654">
        <v>25</v>
      </c>
      <c r="D654">
        <v>4</v>
      </c>
    </row>
    <row r="655" spans="1:4" x14ac:dyDescent="0.2">
      <c r="A655">
        <v>1990</v>
      </c>
      <c r="B655" s="27" t="s">
        <v>18</v>
      </c>
      <c r="C655">
        <v>24</v>
      </c>
      <c r="D655">
        <v>5</v>
      </c>
    </row>
    <row r="656" spans="1:4" x14ac:dyDescent="0.2">
      <c r="A656">
        <v>1990</v>
      </c>
      <c r="B656" s="27" t="s">
        <v>25</v>
      </c>
      <c r="C656">
        <v>23</v>
      </c>
      <c r="D656">
        <v>6</v>
      </c>
    </row>
    <row r="657" spans="1:4" x14ac:dyDescent="0.2">
      <c r="A657">
        <v>1990</v>
      </c>
      <c r="B657" s="27" t="s">
        <v>28</v>
      </c>
      <c r="C657">
        <v>22</v>
      </c>
      <c r="D657">
        <v>7</v>
      </c>
    </row>
    <row r="658" spans="1:4" x14ac:dyDescent="0.2">
      <c r="A658">
        <v>1990</v>
      </c>
      <c r="B658" s="27" t="s">
        <v>21</v>
      </c>
      <c r="C658">
        <v>21</v>
      </c>
      <c r="D658">
        <v>8</v>
      </c>
    </row>
    <row r="659" spans="1:4" x14ac:dyDescent="0.2">
      <c r="A659">
        <v>1990</v>
      </c>
      <c r="B659" s="27" t="s">
        <v>29</v>
      </c>
      <c r="C659">
        <v>20</v>
      </c>
      <c r="D659">
        <v>9</v>
      </c>
    </row>
    <row r="660" spans="1:4" x14ac:dyDescent="0.2">
      <c r="A660">
        <v>1990</v>
      </c>
      <c r="B660" s="27" t="s">
        <v>30</v>
      </c>
      <c r="C660">
        <v>19</v>
      </c>
      <c r="D660">
        <v>10</v>
      </c>
    </row>
    <row r="661" spans="1:4" x14ac:dyDescent="0.2">
      <c r="A661">
        <v>1990</v>
      </c>
      <c r="B661" s="27" t="s">
        <v>3</v>
      </c>
      <c r="C661">
        <v>18</v>
      </c>
      <c r="D661">
        <v>11</v>
      </c>
    </row>
    <row r="662" spans="1:4" x14ac:dyDescent="0.2">
      <c r="A662">
        <v>1990</v>
      </c>
      <c r="B662" s="27" t="s">
        <v>6</v>
      </c>
      <c r="C662">
        <v>17</v>
      </c>
      <c r="D662">
        <v>12</v>
      </c>
    </row>
    <row r="663" spans="1:4" x14ac:dyDescent="0.2">
      <c r="A663">
        <v>1990</v>
      </c>
      <c r="B663" s="27" t="s">
        <v>24</v>
      </c>
      <c r="C663">
        <v>16</v>
      </c>
      <c r="D663">
        <v>13</v>
      </c>
    </row>
    <row r="664" spans="1:4" x14ac:dyDescent="0.2">
      <c r="A664">
        <v>1990</v>
      </c>
      <c r="B664" s="27" t="s">
        <v>7</v>
      </c>
      <c r="C664">
        <v>15</v>
      </c>
      <c r="D664">
        <v>14</v>
      </c>
    </row>
    <row r="665" spans="1:4" x14ac:dyDescent="0.2">
      <c r="A665">
        <v>1990</v>
      </c>
      <c r="B665" s="27" t="s">
        <v>15</v>
      </c>
      <c r="C665">
        <v>14</v>
      </c>
      <c r="D665">
        <v>15</v>
      </c>
    </row>
    <row r="666" spans="1:4" x14ac:dyDescent="0.2">
      <c r="A666">
        <v>1990</v>
      </c>
      <c r="B666" s="27" t="s">
        <v>5</v>
      </c>
      <c r="C666">
        <v>13</v>
      </c>
      <c r="D666">
        <v>16</v>
      </c>
    </row>
    <row r="667" spans="1:4" x14ac:dyDescent="0.2">
      <c r="A667">
        <v>1990</v>
      </c>
      <c r="B667" s="27" t="s">
        <v>9</v>
      </c>
      <c r="C667">
        <v>12</v>
      </c>
      <c r="D667">
        <v>17</v>
      </c>
    </row>
    <row r="668" spans="1:4" x14ac:dyDescent="0.2">
      <c r="A668">
        <v>1990</v>
      </c>
      <c r="B668" s="27" t="s">
        <v>13</v>
      </c>
      <c r="C668">
        <v>10</v>
      </c>
      <c r="D668">
        <v>18</v>
      </c>
    </row>
    <row r="669" spans="1:4" x14ac:dyDescent="0.2">
      <c r="A669">
        <v>1990</v>
      </c>
      <c r="B669" s="27" t="s">
        <v>11</v>
      </c>
      <c r="C669">
        <v>10</v>
      </c>
      <c r="D669">
        <v>18</v>
      </c>
    </row>
    <row r="670" spans="1:4" x14ac:dyDescent="0.2">
      <c r="A670">
        <v>1990</v>
      </c>
      <c r="B670" s="27" t="s">
        <v>23</v>
      </c>
      <c r="C670">
        <v>9</v>
      </c>
      <c r="D670">
        <v>20</v>
      </c>
    </row>
    <row r="671" spans="1:4" x14ac:dyDescent="0.2">
      <c r="A671">
        <v>1990</v>
      </c>
      <c r="B671" s="27" t="s">
        <v>17</v>
      </c>
      <c r="C671">
        <v>8</v>
      </c>
      <c r="D671">
        <v>21</v>
      </c>
    </row>
    <row r="672" spans="1:4" x14ac:dyDescent="0.2">
      <c r="A672">
        <v>1990</v>
      </c>
      <c r="B672" s="27" t="s">
        <v>19</v>
      </c>
      <c r="C672">
        <v>7</v>
      </c>
      <c r="D672">
        <v>22</v>
      </c>
    </row>
    <row r="673" spans="1:4" x14ac:dyDescent="0.2">
      <c r="A673">
        <v>1990</v>
      </c>
      <c r="B673" s="27" t="s">
        <v>31</v>
      </c>
      <c r="C673">
        <v>6</v>
      </c>
      <c r="D673">
        <v>23</v>
      </c>
    </row>
    <row r="674" spans="1:4" x14ac:dyDescent="0.2">
      <c r="A674">
        <v>1990</v>
      </c>
      <c r="B674" s="27" t="s">
        <v>20</v>
      </c>
      <c r="C674">
        <v>5</v>
      </c>
      <c r="D674">
        <v>24</v>
      </c>
    </row>
    <row r="675" spans="1:4" x14ac:dyDescent="0.2">
      <c r="A675">
        <v>1990</v>
      </c>
      <c r="B675" s="27" t="s">
        <v>8</v>
      </c>
      <c r="C675">
        <v>4</v>
      </c>
      <c r="D675">
        <v>25</v>
      </c>
    </row>
    <row r="676" spans="1:4" x14ac:dyDescent="0.2">
      <c r="A676">
        <v>1990</v>
      </c>
      <c r="B676" s="27" t="s">
        <v>26</v>
      </c>
      <c r="C676">
        <v>3</v>
      </c>
      <c r="D676">
        <v>26</v>
      </c>
    </row>
    <row r="677" spans="1:4" x14ac:dyDescent="0.2">
      <c r="A677">
        <v>1990</v>
      </c>
      <c r="B677" s="27" t="s">
        <v>27</v>
      </c>
      <c r="C677">
        <v>2</v>
      </c>
      <c r="D677">
        <v>27</v>
      </c>
    </row>
    <row r="678" spans="1:4" x14ac:dyDescent="0.2">
      <c r="A678">
        <v>1990</v>
      </c>
      <c r="B678" s="27" t="s">
        <v>16</v>
      </c>
      <c r="C678">
        <v>1</v>
      </c>
      <c r="D678">
        <v>28</v>
      </c>
    </row>
    <row r="679" spans="1:4" x14ac:dyDescent="0.2">
      <c r="A679">
        <v>1991</v>
      </c>
      <c r="B679" s="27" t="s">
        <v>22</v>
      </c>
      <c r="C679">
        <v>28</v>
      </c>
      <c r="D679">
        <v>1</v>
      </c>
    </row>
    <row r="680" spans="1:4" x14ac:dyDescent="0.2">
      <c r="A680">
        <v>1991</v>
      </c>
      <c r="B680" s="27" t="s">
        <v>0</v>
      </c>
      <c r="C680">
        <v>27</v>
      </c>
      <c r="D680">
        <v>2</v>
      </c>
    </row>
    <row r="681" spans="1:4" x14ac:dyDescent="0.2">
      <c r="A681">
        <v>1991</v>
      </c>
      <c r="B681" s="27" t="s">
        <v>1</v>
      </c>
      <c r="C681">
        <v>26</v>
      </c>
      <c r="D681">
        <v>3</v>
      </c>
    </row>
    <row r="682" spans="1:4" x14ac:dyDescent="0.2">
      <c r="A682">
        <v>1991</v>
      </c>
      <c r="B682" s="27" t="s">
        <v>10</v>
      </c>
      <c r="C682">
        <v>25</v>
      </c>
      <c r="D682">
        <v>4</v>
      </c>
    </row>
    <row r="683" spans="1:4" x14ac:dyDescent="0.2">
      <c r="A683">
        <v>1991</v>
      </c>
      <c r="B683" s="27" t="s">
        <v>18</v>
      </c>
      <c r="C683">
        <v>24</v>
      </c>
      <c r="D683">
        <v>5</v>
      </c>
    </row>
    <row r="684" spans="1:4" x14ac:dyDescent="0.2">
      <c r="A684">
        <v>1991</v>
      </c>
      <c r="B684" s="27" t="s">
        <v>25</v>
      </c>
      <c r="C684">
        <v>23</v>
      </c>
      <c r="D684">
        <v>6</v>
      </c>
    </row>
    <row r="685" spans="1:4" x14ac:dyDescent="0.2">
      <c r="A685">
        <v>1991</v>
      </c>
      <c r="B685" s="27" t="s">
        <v>28</v>
      </c>
      <c r="C685">
        <v>22</v>
      </c>
      <c r="D685">
        <v>7</v>
      </c>
    </row>
    <row r="686" spans="1:4" x14ac:dyDescent="0.2">
      <c r="A686">
        <v>1991</v>
      </c>
      <c r="B686" s="27" t="s">
        <v>21</v>
      </c>
      <c r="C686">
        <v>21</v>
      </c>
      <c r="D686">
        <v>8</v>
      </c>
    </row>
    <row r="687" spans="1:4" x14ac:dyDescent="0.2">
      <c r="A687">
        <v>1991</v>
      </c>
      <c r="B687" s="27" t="s">
        <v>29</v>
      </c>
      <c r="C687">
        <v>20</v>
      </c>
      <c r="D687">
        <v>9</v>
      </c>
    </row>
    <row r="688" spans="1:4" x14ac:dyDescent="0.2">
      <c r="A688">
        <v>1991</v>
      </c>
      <c r="B688" s="27" t="s">
        <v>30</v>
      </c>
      <c r="C688">
        <v>19</v>
      </c>
      <c r="D688">
        <v>10</v>
      </c>
    </row>
    <row r="689" spans="1:4" x14ac:dyDescent="0.2">
      <c r="A689">
        <v>1991</v>
      </c>
      <c r="B689" s="27" t="s">
        <v>6</v>
      </c>
      <c r="C689">
        <v>18</v>
      </c>
      <c r="D689">
        <v>11</v>
      </c>
    </row>
    <row r="690" spans="1:4" x14ac:dyDescent="0.2">
      <c r="A690">
        <v>1991</v>
      </c>
      <c r="B690" s="27" t="s">
        <v>24</v>
      </c>
      <c r="C690">
        <v>17</v>
      </c>
      <c r="D690">
        <v>12</v>
      </c>
    </row>
    <row r="691" spans="1:4" x14ac:dyDescent="0.2">
      <c r="A691">
        <v>1991</v>
      </c>
      <c r="B691" s="27" t="s">
        <v>7</v>
      </c>
      <c r="C691">
        <v>16</v>
      </c>
      <c r="D691">
        <v>13</v>
      </c>
    </row>
    <row r="692" spans="1:4" x14ac:dyDescent="0.2">
      <c r="A692">
        <v>1991</v>
      </c>
      <c r="B692" s="27" t="s">
        <v>15</v>
      </c>
      <c r="C692">
        <v>15</v>
      </c>
      <c r="D692">
        <v>14</v>
      </c>
    </row>
    <row r="693" spans="1:4" x14ac:dyDescent="0.2">
      <c r="A693">
        <v>1991</v>
      </c>
      <c r="B693" s="27" t="s">
        <v>3</v>
      </c>
      <c r="C693">
        <v>14</v>
      </c>
      <c r="D693">
        <v>15</v>
      </c>
    </row>
    <row r="694" spans="1:4" x14ac:dyDescent="0.2">
      <c r="A694">
        <v>1991</v>
      </c>
      <c r="B694" s="27" t="s">
        <v>5</v>
      </c>
      <c r="C694">
        <v>13</v>
      </c>
      <c r="D694">
        <v>16</v>
      </c>
    </row>
    <row r="695" spans="1:4" x14ac:dyDescent="0.2">
      <c r="A695">
        <v>1991</v>
      </c>
      <c r="B695" s="27" t="s">
        <v>13</v>
      </c>
      <c r="C695">
        <v>11</v>
      </c>
      <c r="D695">
        <v>17</v>
      </c>
    </row>
    <row r="696" spans="1:4" x14ac:dyDescent="0.2">
      <c r="A696">
        <v>1991</v>
      </c>
      <c r="B696" s="27" t="s">
        <v>9</v>
      </c>
      <c r="C696">
        <v>11</v>
      </c>
      <c r="D696">
        <v>17</v>
      </c>
    </row>
    <row r="697" spans="1:4" x14ac:dyDescent="0.2">
      <c r="A697">
        <v>1991</v>
      </c>
      <c r="B697" s="27" t="s">
        <v>11</v>
      </c>
      <c r="C697">
        <v>11</v>
      </c>
      <c r="D697">
        <v>17</v>
      </c>
    </row>
    <row r="698" spans="1:4" x14ac:dyDescent="0.2">
      <c r="A698">
        <v>1991</v>
      </c>
      <c r="B698" s="27" t="s">
        <v>23</v>
      </c>
      <c r="C698">
        <v>9</v>
      </c>
      <c r="D698">
        <v>20</v>
      </c>
    </row>
    <row r="699" spans="1:4" x14ac:dyDescent="0.2">
      <c r="A699">
        <v>1991</v>
      </c>
      <c r="B699" s="27" t="s">
        <v>17</v>
      </c>
      <c r="C699">
        <v>8</v>
      </c>
      <c r="D699">
        <v>21</v>
      </c>
    </row>
    <row r="700" spans="1:4" x14ac:dyDescent="0.2">
      <c r="A700">
        <v>1991</v>
      </c>
      <c r="B700" s="27" t="s">
        <v>19</v>
      </c>
      <c r="C700">
        <v>7</v>
      </c>
      <c r="D700">
        <v>22</v>
      </c>
    </row>
    <row r="701" spans="1:4" x14ac:dyDescent="0.2">
      <c r="A701">
        <v>1991</v>
      </c>
      <c r="B701" s="27" t="s">
        <v>20</v>
      </c>
      <c r="C701">
        <v>6</v>
      </c>
      <c r="D701">
        <v>23</v>
      </c>
    </row>
    <row r="702" spans="1:4" x14ac:dyDescent="0.2">
      <c r="A702">
        <v>1991</v>
      </c>
      <c r="B702" s="27" t="s">
        <v>31</v>
      </c>
      <c r="C702">
        <v>5</v>
      </c>
      <c r="D702">
        <v>24</v>
      </c>
    </row>
    <row r="703" spans="1:4" x14ac:dyDescent="0.2">
      <c r="A703">
        <v>1991</v>
      </c>
      <c r="B703" s="27" t="s">
        <v>26</v>
      </c>
      <c r="C703">
        <v>4</v>
      </c>
      <c r="D703">
        <v>25</v>
      </c>
    </row>
    <row r="704" spans="1:4" x14ac:dyDescent="0.2">
      <c r="A704">
        <v>1991</v>
      </c>
      <c r="B704" s="27" t="s">
        <v>8</v>
      </c>
      <c r="C704">
        <v>3</v>
      </c>
      <c r="D704">
        <v>26</v>
      </c>
    </row>
    <row r="705" spans="1:4" x14ac:dyDescent="0.2">
      <c r="A705">
        <v>1991</v>
      </c>
      <c r="B705" s="27" t="s">
        <v>27</v>
      </c>
      <c r="C705">
        <v>2</v>
      </c>
      <c r="D705">
        <v>27</v>
      </c>
    </row>
    <row r="706" spans="1:4" x14ac:dyDescent="0.2">
      <c r="A706">
        <v>1991</v>
      </c>
      <c r="B706" s="27" t="s">
        <v>16</v>
      </c>
      <c r="C706">
        <v>1</v>
      </c>
      <c r="D706">
        <v>28</v>
      </c>
    </row>
    <row r="707" spans="1:4" x14ac:dyDescent="0.2">
      <c r="A707">
        <v>1992</v>
      </c>
      <c r="B707" s="27" t="s">
        <v>22</v>
      </c>
      <c r="C707">
        <v>28</v>
      </c>
      <c r="D707">
        <v>1</v>
      </c>
    </row>
    <row r="708" spans="1:4" x14ac:dyDescent="0.2">
      <c r="A708">
        <v>1992</v>
      </c>
      <c r="B708" s="27" t="s">
        <v>0</v>
      </c>
      <c r="C708">
        <v>27</v>
      </c>
      <c r="D708">
        <v>2</v>
      </c>
    </row>
    <row r="709" spans="1:4" x14ac:dyDescent="0.2">
      <c r="A709">
        <v>1992</v>
      </c>
      <c r="B709" s="27" t="s">
        <v>1</v>
      </c>
      <c r="C709">
        <v>26</v>
      </c>
      <c r="D709">
        <v>3</v>
      </c>
    </row>
    <row r="710" spans="1:4" x14ac:dyDescent="0.2">
      <c r="A710">
        <v>1992</v>
      </c>
      <c r="B710" s="27" t="s">
        <v>10</v>
      </c>
      <c r="C710">
        <v>25</v>
      </c>
      <c r="D710">
        <v>4</v>
      </c>
    </row>
    <row r="711" spans="1:4" x14ac:dyDescent="0.2">
      <c r="A711">
        <v>1992</v>
      </c>
      <c r="B711" s="27" t="s">
        <v>18</v>
      </c>
      <c r="C711">
        <v>24</v>
      </c>
      <c r="D711">
        <v>5</v>
      </c>
    </row>
    <row r="712" spans="1:4" x14ac:dyDescent="0.2">
      <c r="A712">
        <v>1992</v>
      </c>
      <c r="B712" s="27" t="s">
        <v>21</v>
      </c>
      <c r="C712">
        <v>23</v>
      </c>
      <c r="D712">
        <v>6</v>
      </c>
    </row>
    <row r="713" spans="1:4" x14ac:dyDescent="0.2">
      <c r="A713">
        <v>1992</v>
      </c>
      <c r="B713" s="27" t="s">
        <v>28</v>
      </c>
      <c r="C713">
        <v>22</v>
      </c>
      <c r="D713">
        <v>7</v>
      </c>
    </row>
    <row r="714" spans="1:4" x14ac:dyDescent="0.2">
      <c r="A714">
        <v>1992</v>
      </c>
      <c r="B714" s="27" t="s">
        <v>25</v>
      </c>
      <c r="C714">
        <v>21</v>
      </c>
      <c r="D714">
        <v>8</v>
      </c>
    </row>
    <row r="715" spans="1:4" x14ac:dyDescent="0.2">
      <c r="A715">
        <v>1992</v>
      </c>
      <c r="B715" s="27" t="s">
        <v>29</v>
      </c>
      <c r="C715">
        <v>20</v>
      </c>
      <c r="D715">
        <v>9</v>
      </c>
    </row>
    <row r="716" spans="1:4" x14ac:dyDescent="0.2">
      <c r="A716">
        <v>1992</v>
      </c>
      <c r="B716" s="27" t="s">
        <v>30</v>
      </c>
      <c r="C716">
        <v>19</v>
      </c>
      <c r="D716">
        <v>10</v>
      </c>
    </row>
    <row r="717" spans="1:4" x14ac:dyDescent="0.2">
      <c r="A717">
        <v>1992</v>
      </c>
      <c r="B717" s="27" t="s">
        <v>6</v>
      </c>
      <c r="C717">
        <v>18</v>
      </c>
      <c r="D717">
        <v>11</v>
      </c>
    </row>
    <row r="718" spans="1:4" x14ac:dyDescent="0.2">
      <c r="A718">
        <v>1992</v>
      </c>
      <c r="B718" s="27" t="s">
        <v>24</v>
      </c>
      <c r="C718">
        <v>17</v>
      </c>
      <c r="D718">
        <v>12</v>
      </c>
    </row>
    <row r="719" spans="1:4" x14ac:dyDescent="0.2">
      <c r="A719">
        <v>1992</v>
      </c>
      <c r="B719" s="27" t="s">
        <v>7</v>
      </c>
      <c r="C719">
        <v>16</v>
      </c>
      <c r="D719">
        <v>13</v>
      </c>
    </row>
    <row r="720" spans="1:4" x14ac:dyDescent="0.2">
      <c r="A720">
        <v>1992</v>
      </c>
      <c r="B720" s="27" t="s">
        <v>15</v>
      </c>
      <c r="C720">
        <v>15</v>
      </c>
      <c r="D720">
        <v>14</v>
      </c>
    </row>
    <row r="721" spans="1:4" x14ac:dyDescent="0.2">
      <c r="A721">
        <v>1992</v>
      </c>
      <c r="B721" s="27" t="s">
        <v>5</v>
      </c>
      <c r="C721">
        <v>14</v>
      </c>
      <c r="D721">
        <v>15</v>
      </c>
    </row>
    <row r="722" spans="1:4" x14ac:dyDescent="0.2">
      <c r="A722">
        <v>1992</v>
      </c>
      <c r="B722" s="27" t="s">
        <v>9</v>
      </c>
      <c r="C722">
        <v>12</v>
      </c>
      <c r="D722">
        <v>16</v>
      </c>
    </row>
    <row r="723" spans="1:4" x14ac:dyDescent="0.2">
      <c r="A723">
        <v>1992</v>
      </c>
      <c r="B723" s="27" t="s">
        <v>13</v>
      </c>
      <c r="C723">
        <v>12</v>
      </c>
      <c r="D723">
        <v>16</v>
      </c>
    </row>
    <row r="724" spans="1:4" x14ac:dyDescent="0.2">
      <c r="A724">
        <v>1992</v>
      </c>
      <c r="B724" s="27" t="s">
        <v>11</v>
      </c>
      <c r="C724">
        <v>12</v>
      </c>
      <c r="D724">
        <v>16</v>
      </c>
    </row>
    <row r="725" spans="1:4" x14ac:dyDescent="0.2">
      <c r="A725">
        <v>1992</v>
      </c>
      <c r="B725" s="27" t="s">
        <v>3</v>
      </c>
      <c r="C725">
        <v>10</v>
      </c>
      <c r="D725">
        <v>19</v>
      </c>
    </row>
    <row r="726" spans="1:4" x14ac:dyDescent="0.2">
      <c r="A726">
        <v>1992</v>
      </c>
      <c r="B726" s="27" t="s">
        <v>23</v>
      </c>
      <c r="C726">
        <v>9</v>
      </c>
      <c r="D726">
        <v>20</v>
      </c>
    </row>
    <row r="727" spans="1:4" x14ac:dyDescent="0.2">
      <c r="A727">
        <v>1992</v>
      </c>
      <c r="B727" s="27" t="s">
        <v>17</v>
      </c>
      <c r="C727">
        <v>8</v>
      </c>
      <c r="D727">
        <v>21</v>
      </c>
    </row>
    <row r="728" spans="1:4" x14ac:dyDescent="0.2">
      <c r="A728">
        <v>1992</v>
      </c>
      <c r="B728" s="27" t="s">
        <v>19</v>
      </c>
      <c r="C728">
        <v>7</v>
      </c>
      <c r="D728">
        <v>22</v>
      </c>
    </row>
    <row r="729" spans="1:4" x14ac:dyDescent="0.2">
      <c r="A729">
        <v>1992</v>
      </c>
      <c r="B729" s="27" t="s">
        <v>20</v>
      </c>
      <c r="C729">
        <v>6</v>
      </c>
      <c r="D729">
        <v>23</v>
      </c>
    </row>
    <row r="730" spans="1:4" x14ac:dyDescent="0.2">
      <c r="A730">
        <v>1992</v>
      </c>
      <c r="B730" s="27" t="s">
        <v>31</v>
      </c>
      <c r="C730">
        <v>5</v>
      </c>
      <c r="D730">
        <v>24</v>
      </c>
    </row>
    <row r="731" spans="1:4" x14ac:dyDescent="0.2">
      <c r="A731">
        <v>1992</v>
      </c>
      <c r="B731" s="27" t="s">
        <v>26</v>
      </c>
      <c r="C731">
        <v>4</v>
      </c>
      <c r="D731">
        <v>25</v>
      </c>
    </row>
    <row r="732" spans="1:4" x14ac:dyDescent="0.2">
      <c r="A732">
        <v>1992</v>
      </c>
      <c r="B732" s="27" t="s">
        <v>16</v>
      </c>
      <c r="C732">
        <v>3</v>
      </c>
      <c r="D732">
        <v>26</v>
      </c>
    </row>
    <row r="733" spans="1:4" x14ac:dyDescent="0.2">
      <c r="A733">
        <v>1992</v>
      </c>
      <c r="B733" s="27" t="s">
        <v>27</v>
      </c>
      <c r="C733">
        <v>2</v>
      </c>
      <c r="D733">
        <v>27</v>
      </c>
    </row>
    <row r="734" spans="1:4" x14ac:dyDescent="0.2">
      <c r="A734">
        <v>1992</v>
      </c>
      <c r="B734" s="27" t="s">
        <v>8</v>
      </c>
      <c r="C734">
        <v>1</v>
      </c>
      <c r="D734">
        <v>28</v>
      </c>
    </row>
    <row r="735" spans="1:4" x14ac:dyDescent="0.2">
      <c r="A735">
        <v>1993</v>
      </c>
      <c r="B735" s="27" t="s">
        <v>22</v>
      </c>
      <c r="C735">
        <v>28</v>
      </c>
      <c r="D735">
        <v>1</v>
      </c>
    </row>
    <row r="736" spans="1:4" x14ac:dyDescent="0.2">
      <c r="A736">
        <v>1993</v>
      </c>
      <c r="B736" s="27" t="s">
        <v>0</v>
      </c>
      <c r="C736">
        <v>27</v>
      </c>
      <c r="D736">
        <v>2</v>
      </c>
    </row>
    <row r="737" spans="1:4" x14ac:dyDescent="0.2">
      <c r="A737">
        <v>1993</v>
      </c>
      <c r="B737" s="27" t="s">
        <v>1</v>
      </c>
      <c r="C737">
        <v>26</v>
      </c>
      <c r="D737">
        <v>3</v>
      </c>
    </row>
    <row r="738" spans="1:4" x14ac:dyDescent="0.2">
      <c r="A738">
        <v>1993</v>
      </c>
      <c r="B738" s="27" t="s">
        <v>10</v>
      </c>
      <c r="C738">
        <v>25</v>
      </c>
      <c r="D738">
        <v>4</v>
      </c>
    </row>
    <row r="739" spans="1:4" x14ac:dyDescent="0.2">
      <c r="A739">
        <v>1993</v>
      </c>
      <c r="B739" s="27" t="s">
        <v>18</v>
      </c>
      <c r="C739">
        <v>24</v>
      </c>
      <c r="D739">
        <v>5</v>
      </c>
    </row>
    <row r="740" spans="1:4" x14ac:dyDescent="0.2">
      <c r="A740">
        <v>1993</v>
      </c>
      <c r="B740" s="27" t="s">
        <v>21</v>
      </c>
      <c r="C740">
        <v>23</v>
      </c>
      <c r="D740">
        <v>6</v>
      </c>
    </row>
    <row r="741" spans="1:4" x14ac:dyDescent="0.2">
      <c r="A741">
        <v>1993</v>
      </c>
      <c r="B741" s="27" t="s">
        <v>28</v>
      </c>
      <c r="C741">
        <v>22</v>
      </c>
      <c r="D741">
        <v>7</v>
      </c>
    </row>
    <row r="742" spans="1:4" x14ac:dyDescent="0.2">
      <c r="A742">
        <v>1993</v>
      </c>
      <c r="B742" s="27" t="s">
        <v>25</v>
      </c>
      <c r="C742">
        <v>21</v>
      </c>
      <c r="D742">
        <v>8</v>
      </c>
    </row>
    <row r="743" spans="1:4" x14ac:dyDescent="0.2">
      <c r="A743">
        <v>1993</v>
      </c>
      <c r="B743" s="27" t="s">
        <v>29</v>
      </c>
      <c r="C743">
        <v>20</v>
      </c>
      <c r="D743">
        <v>9</v>
      </c>
    </row>
    <row r="744" spans="1:4" x14ac:dyDescent="0.2">
      <c r="A744">
        <v>1993</v>
      </c>
      <c r="B744" s="27" t="s">
        <v>30</v>
      </c>
      <c r="C744">
        <v>19</v>
      </c>
      <c r="D744">
        <v>10</v>
      </c>
    </row>
    <row r="745" spans="1:4" x14ac:dyDescent="0.2">
      <c r="A745">
        <v>1993</v>
      </c>
      <c r="B745" s="27" t="s">
        <v>6</v>
      </c>
      <c r="C745">
        <v>18</v>
      </c>
      <c r="D745">
        <v>11</v>
      </c>
    </row>
    <row r="746" spans="1:4" x14ac:dyDescent="0.2">
      <c r="A746">
        <v>1993</v>
      </c>
      <c r="B746" s="27" t="s">
        <v>24</v>
      </c>
      <c r="C746">
        <v>17</v>
      </c>
      <c r="D746">
        <v>12</v>
      </c>
    </row>
    <row r="747" spans="1:4" x14ac:dyDescent="0.2">
      <c r="A747">
        <v>1993</v>
      </c>
      <c r="B747" s="27" t="s">
        <v>7</v>
      </c>
      <c r="C747">
        <v>16</v>
      </c>
      <c r="D747">
        <v>13</v>
      </c>
    </row>
    <row r="748" spans="1:4" x14ac:dyDescent="0.2">
      <c r="A748">
        <v>1993</v>
      </c>
      <c r="B748" s="27" t="s">
        <v>5</v>
      </c>
      <c r="C748">
        <v>15</v>
      </c>
      <c r="D748">
        <v>14</v>
      </c>
    </row>
    <row r="749" spans="1:4" x14ac:dyDescent="0.2">
      <c r="A749">
        <v>1993</v>
      </c>
      <c r="B749" s="27" t="s">
        <v>15</v>
      </c>
      <c r="C749">
        <v>14</v>
      </c>
      <c r="D749">
        <v>15</v>
      </c>
    </row>
    <row r="750" spans="1:4" x14ac:dyDescent="0.2">
      <c r="A750">
        <v>1993</v>
      </c>
      <c r="B750" s="27" t="s">
        <v>13</v>
      </c>
      <c r="C750">
        <v>13</v>
      </c>
      <c r="D750">
        <v>16</v>
      </c>
    </row>
    <row r="751" spans="1:4" x14ac:dyDescent="0.2">
      <c r="A751">
        <v>1993</v>
      </c>
      <c r="B751" s="27" t="s">
        <v>9</v>
      </c>
      <c r="C751">
        <v>12</v>
      </c>
      <c r="D751">
        <v>17</v>
      </c>
    </row>
    <row r="752" spans="1:4" x14ac:dyDescent="0.2">
      <c r="A752">
        <v>1993</v>
      </c>
      <c r="B752" s="27" t="s">
        <v>11</v>
      </c>
      <c r="C752">
        <v>11</v>
      </c>
      <c r="D752">
        <v>18</v>
      </c>
    </row>
    <row r="753" spans="1:4" x14ac:dyDescent="0.2">
      <c r="A753">
        <v>1993</v>
      </c>
      <c r="B753" s="27" t="s">
        <v>17</v>
      </c>
      <c r="C753">
        <v>10</v>
      </c>
      <c r="D753">
        <v>19</v>
      </c>
    </row>
    <row r="754" spans="1:4" x14ac:dyDescent="0.2">
      <c r="A754">
        <v>1993</v>
      </c>
      <c r="B754" s="27" t="s">
        <v>23</v>
      </c>
      <c r="C754">
        <v>9</v>
      </c>
      <c r="D754">
        <v>20</v>
      </c>
    </row>
    <row r="755" spans="1:4" x14ac:dyDescent="0.2">
      <c r="A755">
        <v>1993</v>
      </c>
      <c r="B755" s="27" t="s">
        <v>3</v>
      </c>
      <c r="C755">
        <v>8</v>
      </c>
      <c r="D755">
        <v>21</v>
      </c>
    </row>
    <row r="756" spans="1:4" x14ac:dyDescent="0.2">
      <c r="A756">
        <v>1993</v>
      </c>
      <c r="B756" s="27" t="s">
        <v>19</v>
      </c>
      <c r="C756">
        <v>7</v>
      </c>
      <c r="D756">
        <v>22</v>
      </c>
    </row>
    <row r="757" spans="1:4" x14ac:dyDescent="0.2">
      <c r="A757">
        <v>1993</v>
      </c>
      <c r="B757" s="27" t="s">
        <v>20</v>
      </c>
      <c r="C757">
        <v>6</v>
      </c>
      <c r="D757">
        <v>23</v>
      </c>
    </row>
    <row r="758" spans="1:4" x14ac:dyDescent="0.2">
      <c r="A758">
        <v>1993</v>
      </c>
      <c r="B758" s="27" t="s">
        <v>31</v>
      </c>
      <c r="C758">
        <v>5</v>
      </c>
      <c r="D758">
        <v>24</v>
      </c>
    </row>
    <row r="759" spans="1:4" x14ac:dyDescent="0.2">
      <c r="A759">
        <v>1993</v>
      </c>
      <c r="B759" s="27" t="s">
        <v>26</v>
      </c>
      <c r="C759">
        <v>4</v>
      </c>
      <c r="D759">
        <v>25</v>
      </c>
    </row>
    <row r="760" spans="1:4" x14ac:dyDescent="0.2">
      <c r="A760">
        <v>1993</v>
      </c>
      <c r="B760" s="27" t="s">
        <v>16</v>
      </c>
      <c r="C760">
        <v>3</v>
      </c>
      <c r="D760">
        <v>26</v>
      </c>
    </row>
    <row r="761" spans="1:4" x14ac:dyDescent="0.2">
      <c r="A761">
        <v>1993</v>
      </c>
      <c r="B761" s="27" t="s">
        <v>27</v>
      </c>
      <c r="C761">
        <v>2</v>
      </c>
      <c r="D761">
        <v>27</v>
      </c>
    </row>
    <row r="762" spans="1:4" x14ac:dyDescent="0.2">
      <c r="A762">
        <v>1993</v>
      </c>
      <c r="B762" s="27" t="s">
        <v>8</v>
      </c>
      <c r="C762">
        <v>1</v>
      </c>
      <c r="D762">
        <v>28</v>
      </c>
    </row>
    <row r="763" spans="1:4" x14ac:dyDescent="0.2">
      <c r="A763">
        <v>1994</v>
      </c>
      <c r="B763" s="27" t="s">
        <v>22</v>
      </c>
      <c r="C763">
        <v>28</v>
      </c>
      <c r="D763">
        <v>1</v>
      </c>
    </row>
    <row r="764" spans="1:4" x14ac:dyDescent="0.2">
      <c r="A764">
        <v>1994</v>
      </c>
      <c r="B764" s="27" t="s">
        <v>0</v>
      </c>
      <c r="C764">
        <v>27</v>
      </c>
      <c r="D764">
        <v>2</v>
      </c>
    </row>
    <row r="765" spans="1:4" x14ac:dyDescent="0.2">
      <c r="A765">
        <v>1994</v>
      </c>
      <c r="B765" s="27" t="s">
        <v>1</v>
      </c>
      <c r="C765">
        <v>26</v>
      </c>
      <c r="D765">
        <v>3</v>
      </c>
    </row>
    <row r="766" spans="1:4" x14ac:dyDescent="0.2">
      <c r="A766">
        <v>1994</v>
      </c>
      <c r="B766" s="27" t="s">
        <v>10</v>
      </c>
      <c r="C766">
        <v>25</v>
      </c>
      <c r="D766">
        <v>4</v>
      </c>
    </row>
    <row r="767" spans="1:4" x14ac:dyDescent="0.2">
      <c r="A767">
        <v>1994</v>
      </c>
      <c r="B767" s="27" t="s">
        <v>28</v>
      </c>
      <c r="C767">
        <v>24</v>
      </c>
      <c r="D767">
        <v>5</v>
      </c>
    </row>
    <row r="768" spans="1:4" x14ac:dyDescent="0.2">
      <c r="A768">
        <v>1994</v>
      </c>
      <c r="B768" s="27" t="s">
        <v>25</v>
      </c>
      <c r="C768">
        <v>22</v>
      </c>
      <c r="D768">
        <v>6</v>
      </c>
    </row>
    <row r="769" spans="1:4" x14ac:dyDescent="0.2">
      <c r="A769">
        <v>1994</v>
      </c>
      <c r="B769" s="27" t="s">
        <v>21</v>
      </c>
      <c r="C769">
        <v>22</v>
      </c>
      <c r="D769">
        <v>6</v>
      </c>
    </row>
    <row r="770" spans="1:4" x14ac:dyDescent="0.2">
      <c r="A770">
        <v>1994</v>
      </c>
      <c r="B770" s="27" t="s">
        <v>29</v>
      </c>
      <c r="C770">
        <v>21</v>
      </c>
      <c r="D770">
        <v>8</v>
      </c>
    </row>
    <row r="771" spans="1:4" x14ac:dyDescent="0.2">
      <c r="A771">
        <v>1994</v>
      </c>
      <c r="B771" s="27" t="s">
        <v>18</v>
      </c>
      <c r="C771">
        <v>20</v>
      </c>
      <c r="D771">
        <v>9</v>
      </c>
    </row>
    <row r="772" spans="1:4" x14ac:dyDescent="0.2">
      <c r="A772">
        <v>1994</v>
      </c>
      <c r="B772" s="27" t="s">
        <v>30</v>
      </c>
      <c r="C772">
        <v>19</v>
      </c>
      <c r="D772">
        <v>10</v>
      </c>
    </row>
    <row r="773" spans="1:4" x14ac:dyDescent="0.2">
      <c r="A773">
        <v>1994</v>
      </c>
      <c r="B773" s="27" t="s">
        <v>6</v>
      </c>
      <c r="C773">
        <v>18</v>
      </c>
      <c r="D773">
        <v>11</v>
      </c>
    </row>
    <row r="774" spans="1:4" x14ac:dyDescent="0.2">
      <c r="A774">
        <v>1994</v>
      </c>
      <c r="B774" s="27" t="s">
        <v>24</v>
      </c>
      <c r="C774">
        <v>17</v>
      </c>
      <c r="D774">
        <v>12</v>
      </c>
    </row>
    <row r="775" spans="1:4" x14ac:dyDescent="0.2">
      <c r="A775">
        <v>1994</v>
      </c>
      <c r="B775" s="27" t="s">
        <v>7</v>
      </c>
      <c r="C775">
        <v>16</v>
      </c>
      <c r="D775">
        <v>13</v>
      </c>
    </row>
    <row r="776" spans="1:4" x14ac:dyDescent="0.2">
      <c r="A776">
        <v>1994</v>
      </c>
      <c r="B776" s="27" t="s">
        <v>15</v>
      </c>
      <c r="C776">
        <v>15</v>
      </c>
      <c r="D776">
        <v>14</v>
      </c>
    </row>
    <row r="777" spans="1:4" x14ac:dyDescent="0.2">
      <c r="A777">
        <v>1994</v>
      </c>
      <c r="B777" s="27" t="s">
        <v>5</v>
      </c>
      <c r="C777">
        <v>14</v>
      </c>
      <c r="D777">
        <v>15</v>
      </c>
    </row>
    <row r="778" spans="1:4" x14ac:dyDescent="0.2">
      <c r="A778">
        <v>1994</v>
      </c>
      <c r="B778" s="27" t="s">
        <v>13</v>
      </c>
      <c r="C778">
        <v>13</v>
      </c>
      <c r="D778">
        <v>16</v>
      </c>
    </row>
    <row r="779" spans="1:4" x14ac:dyDescent="0.2">
      <c r="A779">
        <v>1994</v>
      </c>
      <c r="B779" s="27" t="s">
        <v>9</v>
      </c>
      <c r="C779">
        <v>12</v>
      </c>
      <c r="D779">
        <v>17</v>
      </c>
    </row>
    <row r="780" spans="1:4" x14ac:dyDescent="0.2">
      <c r="A780">
        <v>1994</v>
      </c>
      <c r="B780" s="27" t="s">
        <v>11</v>
      </c>
      <c r="C780">
        <v>11</v>
      </c>
      <c r="D780">
        <v>18</v>
      </c>
    </row>
    <row r="781" spans="1:4" x14ac:dyDescent="0.2">
      <c r="A781">
        <v>1994</v>
      </c>
      <c r="B781" s="27" t="s">
        <v>17</v>
      </c>
      <c r="C781">
        <v>10</v>
      </c>
      <c r="D781">
        <v>19</v>
      </c>
    </row>
    <row r="782" spans="1:4" x14ac:dyDescent="0.2">
      <c r="A782">
        <v>1994</v>
      </c>
      <c r="B782" s="27" t="s">
        <v>23</v>
      </c>
      <c r="C782">
        <v>9</v>
      </c>
      <c r="D782">
        <v>20</v>
      </c>
    </row>
    <row r="783" spans="1:4" x14ac:dyDescent="0.2">
      <c r="A783">
        <v>1994</v>
      </c>
      <c r="B783" s="27" t="s">
        <v>3</v>
      </c>
      <c r="C783">
        <v>8</v>
      </c>
      <c r="D783">
        <v>21</v>
      </c>
    </row>
    <row r="784" spans="1:4" x14ac:dyDescent="0.2">
      <c r="A784">
        <v>1994</v>
      </c>
      <c r="B784" s="27" t="s">
        <v>19</v>
      </c>
      <c r="C784">
        <v>7</v>
      </c>
      <c r="D784">
        <v>22</v>
      </c>
    </row>
    <row r="785" spans="1:4" x14ac:dyDescent="0.2">
      <c r="A785">
        <v>1994</v>
      </c>
      <c r="B785" s="27" t="s">
        <v>20</v>
      </c>
      <c r="C785">
        <v>6</v>
      </c>
      <c r="D785">
        <v>23</v>
      </c>
    </row>
    <row r="786" spans="1:4" x14ac:dyDescent="0.2">
      <c r="A786">
        <v>1994</v>
      </c>
      <c r="B786" s="27" t="s">
        <v>31</v>
      </c>
      <c r="C786">
        <v>5</v>
      </c>
      <c r="D786">
        <v>24</v>
      </c>
    </row>
    <row r="787" spans="1:4" x14ac:dyDescent="0.2">
      <c r="A787">
        <v>1994</v>
      </c>
      <c r="B787" s="27" t="s">
        <v>26</v>
      </c>
      <c r="C787">
        <v>4</v>
      </c>
      <c r="D787">
        <v>25</v>
      </c>
    </row>
    <row r="788" spans="1:4" x14ac:dyDescent="0.2">
      <c r="A788">
        <v>1994</v>
      </c>
      <c r="B788" s="27" t="s">
        <v>16</v>
      </c>
      <c r="C788">
        <v>3</v>
      </c>
      <c r="D788">
        <v>26</v>
      </c>
    </row>
    <row r="789" spans="1:4" x14ac:dyDescent="0.2">
      <c r="A789">
        <v>1994</v>
      </c>
      <c r="B789" s="27" t="s">
        <v>27</v>
      </c>
      <c r="C789">
        <v>2</v>
      </c>
      <c r="D789">
        <v>27</v>
      </c>
    </row>
    <row r="790" spans="1:4" x14ac:dyDescent="0.2">
      <c r="A790">
        <v>1994</v>
      </c>
      <c r="B790" s="27" t="s">
        <v>8</v>
      </c>
      <c r="C790">
        <v>1</v>
      </c>
      <c r="D790">
        <v>28</v>
      </c>
    </row>
    <row r="791" spans="1:4" x14ac:dyDescent="0.2">
      <c r="A791">
        <v>1995</v>
      </c>
      <c r="B791" s="27" t="s">
        <v>22</v>
      </c>
      <c r="C791">
        <v>30</v>
      </c>
      <c r="D791">
        <v>1</v>
      </c>
    </row>
    <row r="792" spans="1:4" x14ac:dyDescent="0.2">
      <c r="A792">
        <v>1995</v>
      </c>
      <c r="B792" s="27" t="s">
        <v>0</v>
      </c>
      <c r="C792">
        <v>29</v>
      </c>
      <c r="D792">
        <v>2</v>
      </c>
    </row>
    <row r="793" spans="1:4" x14ac:dyDescent="0.2">
      <c r="A793">
        <v>1995</v>
      </c>
      <c r="B793" s="27" t="s">
        <v>1</v>
      </c>
      <c r="C793">
        <v>28</v>
      </c>
      <c r="D793">
        <v>3</v>
      </c>
    </row>
    <row r="794" spans="1:4" x14ac:dyDescent="0.2">
      <c r="A794">
        <v>1995</v>
      </c>
      <c r="B794" s="27" t="s">
        <v>10</v>
      </c>
      <c r="C794">
        <v>27</v>
      </c>
      <c r="D794">
        <v>4</v>
      </c>
    </row>
    <row r="795" spans="1:4" x14ac:dyDescent="0.2">
      <c r="A795">
        <v>1995</v>
      </c>
      <c r="B795" s="27" t="s">
        <v>28</v>
      </c>
      <c r="C795">
        <v>26</v>
      </c>
      <c r="D795">
        <v>5</v>
      </c>
    </row>
    <row r="796" spans="1:4" x14ac:dyDescent="0.2">
      <c r="A796">
        <v>1995</v>
      </c>
      <c r="B796" s="27" t="s">
        <v>21</v>
      </c>
      <c r="C796">
        <v>25</v>
      </c>
      <c r="D796">
        <v>6</v>
      </c>
    </row>
    <row r="797" spans="1:4" x14ac:dyDescent="0.2">
      <c r="A797">
        <v>1995</v>
      </c>
      <c r="B797" s="27" t="s">
        <v>29</v>
      </c>
      <c r="C797">
        <v>24</v>
      </c>
      <c r="D797">
        <v>7</v>
      </c>
    </row>
    <row r="798" spans="1:4" x14ac:dyDescent="0.2">
      <c r="A798">
        <v>1995</v>
      </c>
      <c r="B798" s="27" t="s">
        <v>25</v>
      </c>
      <c r="C798">
        <v>23</v>
      </c>
      <c r="D798">
        <v>8</v>
      </c>
    </row>
    <row r="799" spans="1:4" x14ac:dyDescent="0.2">
      <c r="A799">
        <v>1995</v>
      </c>
      <c r="B799" s="27" t="s">
        <v>14</v>
      </c>
      <c r="C799">
        <v>22</v>
      </c>
      <c r="D799">
        <v>9</v>
      </c>
    </row>
    <row r="800" spans="1:4" x14ac:dyDescent="0.2">
      <c r="A800">
        <v>1995</v>
      </c>
      <c r="B800" s="27" t="s">
        <v>4</v>
      </c>
      <c r="C800">
        <v>21</v>
      </c>
      <c r="D800">
        <v>10</v>
      </c>
    </row>
    <row r="801" spans="1:4" x14ac:dyDescent="0.2">
      <c r="A801">
        <v>1995</v>
      </c>
      <c r="B801" s="27" t="s">
        <v>18</v>
      </c>
      <c r="C801">
        <v>20</v>
      </c>
      <c r="D801">
        <v>11</v>
      </c>
    </row>
    <row r="802" spans="1:4" x14ac:dyDescent="0.2">
      <c r="A802">
        <v>1995</v>
      </c>
      <c r="B802" s="27" t="s">
        <v>30</v>
      </c>
      <c r="C802">
        <v>19</v>
      </c>
      <c r="D802">
        <v>12</v>
      </c>
    </row>
    <row r="803" spans="1:4" x14ac:dyDescent="0.2">
      <c r="A803">
        <v>1995</v>
      </c>
      <c r="B803" s="27" t="s">
        <v>6</v>
      </c>
      <c r="C803">
        <v>18</v>
      </c>
      <c r="D803">
        <v>13</v>
      </c>
    </row>
    <row r="804" spans="1:4" x14ac:dyDescent="0.2">
      <c r="A804">
        <v>1995</v>
      </c>
      <c r="B804" s="27" t="s">
        <v>24</v>
      </c>
      <c r="C804">
        <v>17</v>
      </c>
      <c r="D804">
        <v>14</v>
      </c>
    </row>
    <row r="805" spans="1:4" x14ac:dyDescent="0.2">
      <c r="A805">
        <v>1995</v>
      </c>
      <c r="B805" s="27" t="s">
        <v>7</v>
      </c>
      <c r="C805">
        <v>16</v>
      </c>
      <c r="D805">
        <v>15</v>
      </c>
    </row>
    <row r="806" spans="1:4" x14ac:dyDescent="0.2">
      <c r="A806">
        <v>1995</v>
      </c>
      <c r="B806" s="27" t="s">
        <v>5</v>
      </c>
      <c r="C806">
        <v>15</v>
      </c>
      <c r="D806">
        <v>16</v>
      </c>
    </row>
    <row r="807" spans="1:4" x14ac:dyDescent="0.2">
      <c r="A807">
        <v>1995</v>
      </c>
      <c r="B807" s="27" t="s">
        <v>15</v>
      </c>
      <c r="C807">
        <v>14</v>
      </c>
      <c r="D807">
        <v>17</v>
      </c>
    </row>
    <row r="808" spans="1:4" x14ac:dyDescent="0.2">
      <c r="A808">
        <v>1995</v>
      </c>
      <c r="B808" s="27" t="s">
        <v>9</v>
      </c>
      <c r="C808">
        <v>13</v>
      </c>
      <c r="D808">
        <v>18</v>
      </c>
    </row>
    <row r="809" spans="1:4" x14ac:dyDescent="0.2">
      <c r="A809">
        <v>1995</v>
      </c>
      <c r="B809" s="27" t="s">
        <v>13</v>
      </c>
      <c r="C809">
        <v>12</v>
      </c>
      <c r="D809">
        <v>19</v>
      </c>
    </row>
    <row r="810" spans="1:4" x14ac:dyDescent="0.2">
      <c r="A810">
        <v>1995</v>
      </c>
      <c r="B810" s="27" t="s">
        <v>17</v>
      </c>
      <c r="C810">
        <v>11</v>
      </c>
      <c r="D810">
        <v>20</v>
      </c>
    </row>
    <row r="811" spans="1:4" x14ac:dyDescent="0.2">
      <c r="A811">
        <v>1995</v>
      </c>
      <c r="B811" s="27" t="s">
        <v>23</v>
      </c>
      <c r="C811">
        <v>10</v>
      </c>
      <c r="D811">
        <v>21</v>
      </c>
    </row>
    <row r="812" spans="1:4" x14ac:dyDescent="0.2">
      <c r="A812">
        <v>1995</v>
      </c>
      <c r="B812" s="27" t="s">
        <v>11</v>
      </c>
      <c r="C812">
        <v>9</v>
      </c>
      <c r="D812">
        <v>22</v>
      </c>
    </row>
    <row r="813" spans="1:4" x14ac:dyDescent="0.2">
      <c r="A813">
        <v>1995</v>
      </c>
      <c r="B813" s="27" t="s">
        <v>3</v>
      </c>
      <c r="C813">
        <v>8</v>
      </c>
      <c r="D813">
        <v>23</v>
      </c>
    </row>
    <row r="814" spans="1:4" x14ac:dyDescent="0.2">
      <c r="A814">
        <v>1995</v>
      </c>
      <c r="B814" s="27" t="s">
        <v>19</v>
      </c>
      <c r="C814">
        <v>7</v>
      </c>
      <c r="D814">
        <v>24</v>
      </c>
    </row>
    <row r="815" spans="1:4" x14ac:dyDescent="0.2">
      <c r="A815">
        <v>1995</v>
      </c>
      <c r="B815" s="27" t="s">
        <v>20</v>
      </c>
      <c r="C815">
        <v>6</v>
      </c>
      <c r="D815">
        <v>25</v>
      </c>
    </row>
    <row r="816" spans="1:4" x14ac:dyDescent="0.2">
      <c r="A816">
        <v>1995</v>
      </c>
      <c r="B816" s="27" t="s">
        <v>31</v>
      </c>
      <c r="C816">
        <v>5</v>
      </c>
      <c r="D816">
        <v>26</v>
      </c>
    </row>
    <row r="817" spans="1:4" x14ac:dyDescent="0.2">
      <c r="A817">
        <v>1995</v>
      </c>
      <c r="B817" s="27" t="s">
        <v>16</v>
      </c>
      <c r="C817">
        <v>4</v>
      </c>
      <c r="D817">
        <v>27</v>
      </c>
    </row>
    <row r="818" spans="1:4" x14ac:dyDescent="0.2">
      <c r="A818">
        <v>1995</v>
      </c>
      <c r="B818" s="27" t="s">
        <v>26</v>
      </c>
      <c r="C818">
        <v>3</v>
      </c>
      <c r="D818">
        <v>28</v>
      </c>
    </row>
    <row r="819" spans="1:4" x14ac:dyDescent="0.2">
      <c r="A819">
        <v>1995</v>
      </c>
      <c r="B819" s="27" t="s">
        <v>27</v>
      </c>
      <c r="C819">
        <v>2</v>
      </c>
      <c r="D819">
        <v>29</v>
      </c>
    </row>
    <row r="820" spans="1:4" x14ac:dyDescent="0.2">
      <c r="A820">
        <v>1995</v>
      </c>
      <c r="B820" s="27" t="s">
        <v>8</v>
      </c>
      <c r="C820">
        <v>1</v>
      </c>
      <c r="D820">
        <v>30</v>
      </c>
    </row>
    <row r="821" spans="1:4" x14ac:dyDescent="0.2">
      <c r="A821">
        <v>1996</v>
      </c>
      <c r="B821" s="27" t="s">
        <v>22</v>
      </c>
      <c r="C821">
        <v>31</v>
      </c>
      <c r="D821">
        <v>1</v>
      </c>
    </row>
    <row r="822" spans="1:4" x14ac:dyDescent="0.2">
      <c r="A822">
        <v>1996</v>
      </c>
      <c r="B822" s="27" t="s">
        <v>0</v>
      </c>
      <c r="C822">
        <v>30</v>
      </c>
      <c r="D822">
        <v>2</v>
      </c>
    </row>
    <row r="823" spans="1:4" x14ac:dyDescent="0.2">
      <c r="A823">
        <v>1996</v>
      </c>
      <c r="B823" s="27" t="s">
        <v>1</v>
      </c>
      <c r="C823">
        <v>29</v>
      </c>
      <c r="D823">
        <v>3</v>
      </c>
    </row>
    <row r="824" spans="1:4" x14ac:dyDescent="0.2">
      <c r="A824">
        <v>1996</v>
      </c>
      <c r="B824" s="27" t="s">
        <v>10</v>
      </c>
      <c r="C824">
        <v>28</v>
      </c>
      <c r="D824">
        <v>4</v>
      </c>
    </row>
    <row r="825" spans="1:4" x14ac:dyDescent="0.2">
      <c r="A825">
        <v>1996</v>
      </c>
      <c r="B825" s="27" t="s">
        <v>28</v>
      </c>
      <c r="C825">
        <v>27</v>
      </c>
      <c r="D825">
        <v>5</v>
      </c>
    </row>
    <row r="826" spans="1:4" x14ac:dyDescent="0.2">
      <c r="A826">
        <v>1996</v>
      </c>
      <c r="B826" s="27" t="s">
        <v>29</v>
      </c>
      <c r="C826">
        <v>26</v>
      </c>
      <c r="D826">
        <v>6</v>
      </c>
    </row>
    <row r="827" spans="1:4" x14ac:dyDescent="0.2">
      <c r="A827">
        <v>1996</v>
      </c>
      <c r="B827" s="27" t="s">
        <v>2</v>
      </c>
      <c r="C827">
        <v>25</v>
      </c>
      <c r="D827">
        <v>7</v>
      </c>
    </row>
    <row r="828" spans="1:4" x14ac:dyDescent="0.2">
      <c r="A828">
        <v>1996</v>
      </c>
      <c r="B828" s="27" t="s">
        <v>25</v>
      </c>
      <c r="C828">
        <v>24</v>
      </c>
      <c r="D828">
        <v>8</v>
      </c>
    </row>
    <row r="829" spans="1:4" x14ac:dyDescent="0.2">
      <c r="A829">
        <v>1996</v>
      </c>
      <c r="B829" s="27" t="s">
        <v>14</v>
      </c>
      <c r="C829">
        <v>23</v>
      </c>
      <c r="D829">
        <v>9</v>
      </c>
    </row>
    <row r="830" spans="1:4" x14ac:dyDescent="0.2">
      <c r="A830">
        <v>1996</v>
      </c>
      <c r="B830" s="27" t="s">
        <v>18</v>
      </c>
      <c r="C830">
        <v>22</v>
      </c>
      <c r="D830">
        <v>10</v>
      </c>
    </row>
    <row r="831" spans="1:4" x14ac:dyDescent="0.2">
      <c r="A831">
        <v>1996</v>
      </c>
      <c r="B831" s="27" t="s">
        <v>4</v>
      </c>
      <c r="C831">
        <v>21</v>
      </c>
      <c r="D831">
        <v>11</v>
      </c>
    </row>
    <row r="832" spans="1:4" x14ac:dyDescent="0.2">
      <c r="A832">
        <v>1996</v>
      </c>
      <c r="B832" s="27" t="s">
        <v>21</v>
      </c>
      <c r="C832">
        <v>20</v>
      </c>
      <c r="D832">
        <v>12</v>
      </c>
    </row>
    <row r="833" spans="1:4" x14ac:dyDescent="0.2">
      <c r="A833">
        <v>1996</v>
      </c>
      <c r="B833" s="27" t="s">
        <v>30</v>
      </c>
      <c r="C833">
        <v>19</v>
      </c>
      <c r="D833">
        <v>13</v>
      </c>
    </row>
    <row r="834" spans="1:4" x14ac:dyDescent="0.2">
      <c r="A834">
        <v>1996</v>
      </c>
      <c r="B834" s="27" t="s">
        <v>6</v>
      </c>
      <c r="C834">
        <v>18</v>
      </c>
      <c r="D834">
        <v>14</v>
      </c>
    </row>
    <row r="835" spans="1:4" x14ac:dyDescent="0.2">
      <c r="A835">
        <v>1996</v>
      </c>
      <c r="B835" s="27" t="s">
        <v>24</v>
      </c>
      <c r="C835">
        <v>17</v>
      </c>
      <c r="D835">
        <v>15</v>
      </c>
    </row>
    <row r="836" spans="1:4" x14ac:dyDescent="0.2">
      <c r="A836">
        <v>1996</v>
      </c>
      <c r="B836" s="27" t="s">
        <v>7</v>
      </c>
      <c r="C836">
        <v>16</v>
      </c>
      <c r="D836">
        <v>16</v>
      </c>
    </row>
    <row r="837" spans="1:4" x14ac:dyDescent="0.2">
      <c r="A837">
        <v>1996</v>
      </c>
      <c r="B837" s="27" t="s">
        <v>5</v>
      </c>
      <c r="C837">
        <v>15</v>
      </c>
      <c r="D837">
        <v>17</v>
      </c>
    </row>
    <row r="838" spans="1:4" x14ac:dyDescent="0.2">
      <c r="A838">
        <v>1996</v>
      </c>
      <c r="B838" s="27" t="s">
        <v>15</v>
      </c>
      <c r="C838">
        <v>14</v>
      </c>
      <c r="D838">
        <v>18</v>
      </c>
    </row>
    <row r="839" spans="1:4" x14ac:dyDescent="0.2">
      <c r="A839">
        <v>1996</v>
      </c>
      <c r="B839" s="27" t="s">
        <v>9</v>
      </c>
      <c r="C839">
        <v>13</v>
      </c>
      <c r="D839">
        <v>19</v>
      </c>
    </row>
    <row r="840" spans="1:4" x14ac:dyDescent="0.2">
      <c r="A840">
        <v>1996</v>
      </c>
      <c r="B840" s="27" t="s">
        <v>13</v>
      </c>
      <c r="C840">
        <v>12</v>
      </c>
      <c r="D840">
        <v>20</v>
      </c>
    </row>
    <row r="841" spans="1:4" x14ac:dyDescent="0.2">
      <c r="A841">
        <v>1996</v>
      </c>
      <c r="B841" s="27" t="s">
        <v>17</v>
      </c>
      <c r="C841">
        <v>11</v>
      </c>
      <c r="D841">
        <v>21</v>
      </c>
    </row>
    <row r="842" spans="1:4" x14ac:dyDescent="0.2">
      <c r="A842">
        <v>1996</v>
      </c>
      <c r="B842" s="27" t="s">
        <v>23</v>
      </c>
      <c r="C842">
        <v>10</v>
      </c>
      <c r="D842">
        <v>22</v>
      </c>
    </row>
    <row r="843" spans="1:4" x14ac:dyDescent="0.2">
      <c r="A843">
        <v>1996</v>
      </c>
      <c r="B843" s="27" t="s">
        <v>3</v>
      </c>
      <c r="C843">
        <v>9</v>
      </c>
      <c r="D843">
        <v>23</v>
      </c>
    </row>
    <row r="844" spans="1:4" x14ac:dyDescent="0.2">
      <c r="A844">
        <v>1996</v>
      </c>
      <c r="B844" s="27" t="s">
        <v>19</v>
      </c>
      <c r="C844">
        <v>8</v>
      </c>
      <c r="D844">
        <v>24</v>
      </c>
    </row>
    <row r="845" spans="1:4" x14ac:dyDescent="0.2">
      <c r="A845">
        <v>1996</v>
      </c>
      <c r="B845" s="27" t="s">
        <v>11</v>
      </c>
      <c r="C845">
        <v>7</v>
      </c>
      <c r="D845">
        <v>25</v>
      </c>
    </row>
    <row r="846" spans="1:4" x14ac:dyDescent="0.2">
      <c r="A846">
        <v>1996</v>
      </c>
      <c r="B846" s="27" t="s">
        <v>20</v>
      </c>
      <c r="C846">
        <v>6</v>
      </c>
      <c r="D846">
        <v>26</v>
      </c>
    </row>
    <row r="847" spans="1:4" x14ac:dyDescent="0.2">
      <c r="A847">
        <v>1996</v>
      </c>
      <c r="B847" s="27" t="s">
        <v>31</v>
      </c>
      <c r="C847">
        <v>5</v>
      </c>
      <c r="D847">
        <v>27</v>
      </c>
    </row>
    <row r="848" spans="1:4" x14ac:dyDescent="0.2">
      <c r="A848">
        <v>1996</v>
      </c>
      <c r="B848" s="27" t="s">
        <v>16</v>
      </c>
      <c r="C848">
        <v>4</v>
      </c>
      <c r="D848">
        <v>28</v>
      </c>
    </row>
    <row r="849" spans="1:4" x14ac:dyDescent="0.2">
      <c r="A849">
        <v>1996</v>
      </c>
      <c r="B849" s="27" t="s">
        <v>26</v>
      </c>
      <c r="C849">
        <v>3</v>
      </c>
      <c r="D849">
        <v>29</v>
      </c>
    </row>
    <row r="850" spans="1:4" x14ac:dyDescent="0.2">
      <c r="A850">
        <v>1996</v>
      </c>
      <c r="B850" s="27" t="s">
        <v>27</v>
      </c>
      <c r="C850">
        <v>2</v>
      </c>
      <c r="D850">
        <v>30</v>
      </c>
    </row>
    <row r="851" spans="1:4" x14ac:dyDescent="0.2">
      <c r="A851">
        <v>1996</v>
      </c>
      <c r="B851" s="27" t="s">
        <v>8</v>
      </c>
      <c r="C851">
        <v>1</v>
      </c>
      <c r="D851">
        <v>31</v>
      </c>
    </row>
    <row r="852" spans="1:4" x14ac:dyDescent="0.2">
      <c r="A852">
        <v>1997</v>
      </c>
      <c r="B852" s="27" t="s">
        <v>22</v>
      </c>
      <c r="C852">
        <v>31</v>
      </c>
      <c r="D852">
        <v>1</v>
      </c>
    </row>
    <row r="853" spans="1:4" x14ac:dyDescent="0.2">
      <c r="A853">
        <v>1997</v>
      </c>
      <c r="B853" s="27" t="s">
        <v>0</v>
      </c>
      <c r="C853">
        <v>30</v>
      </c>
      <c r="D853">
        <v>2</v>
      </c>
    </row>
    <row r="854" spans="1:4" x14ac:dyDescent="0.2">
      <c r="A854">
        <v>1997</v>
      </c>
      <c r="B854" s="27" t="s">
        <v>1</v>
      </c>
      <c r="C854">
        <v>29</v>
      </c>
      <c r="D854">
        <v>3</v>
      </c>
    </row>
    <row r="855" spans="1:4" x14ac:dyDescent="0.2">
      <c r="A855">
        <v>1997</v>
      </c>
      <c r="B855" s="27" t="s">
        <v>10</v>
      </c>
      <c r="C855">
        <v>28</v>
      </c>
      <c r="D855">
        <v>4</v>
      </c>
    </row>
    <row r="856" spans="1:4" x14ac:dyDescent="0.2">
      <c r="A856">
        <v>1997</v>
      </c>
      <c r="B856" s="27" t="s">
        <v>28</v>
      </c>
      <c r="C856">
        <v>27</v>
      </c>
      <c r="D856">
        <v>5</v>
      </c>
    </row>
    <row r="857" spans="1:4" x14ac:dyDescent="0.2">
      <c r="A857">
        <v>1997</v>
      </c>
      <c r="B857" s="27" t="s">
        <v>29</v>
      </c>
      <c r="C857">
        <v>26</v>
      </c>
      <c r="D857">
        <v>6</v>
      </c>
    </row>
    <row r="858" spans="1:4" x14ac:dyDescent="0.2">
      <c r="A858">
        <v>1997</v>
      </c>
      <c r="B858" s="27" t="s">
        <v>2</v>
      </c>
      <c r="C858">
        <v>25</v>
      </c>
      <c r="D858">
        <v>7</v>
      </c>
    </row>
    <row r="859" spans="1:4" x14ac:dyDescent="0.2">
      <c r="A859">
        <v>1997</v>
      </c>
      <c r="B859" s="27" t="s">
        <v>25</v>
      </c>
      <c r="C859">
        <v>24</v>
      </c>
      <c r="D859">
        <v>8</v>
      </c>
    </row>
    <row r="860" spans="1:4" x14ac:dyDescent="0.2">
      <c r="A860">
        <v>1997</v>
      </c>
      <c r="B860" s="27" t="s">
        <v>14</v>
      </c>
      <c r="C860">
        <v>23</v>
      </c>
      <c r="D860">
        <v>9</v>
      </c>
    </row>
    <row r="861" spans="1:4" x14ac:dyDescent="0.2">
      <c r="A861">
        <v>1997</v>
      </c>
      <c r="B861" s="27" t="s">
        <v>18</v>
      </c>
      <c r="C861">
        <v>22</v>
      </c>
      <c r="D861">
        <v>10</v>
      </c>
    </row>
    <row r="862" spans="1:4" x14ac:dyDescent="0.2">
      <c r="A862">
        <v>1997</v>
      </c>
      <c r="B862" s="27" t="s">
        <v>4</v>
      </c>
      <c r="C862">
        <v>21</v>
      </c>
      <c r="D862">
        <v>11</v>
      </c>
    </row>
    <row r="863" spans="1:4" x14ac:dyDescent="0.2">
      <c r="A863">
        <v>1997</v>
      </c>
      <c r="B863" s="27" t="s">
        <v>30</v>
      </c>
      <c r="C863">
        <v>20</v>
      </c>
      <c r="D863">
        <v>12</v>
      </c>
    </row>
    <row r="864" spans="1:4" x14ac:dyDescent="0.2">
      <c r="A864">
        <v>1997</v>
      </c>
      <c r="B864" s="27" t="s">
        <v>21</v>
      </c>
      <c r="C864">
        <v>19</v>
      </c>
      <c r="D864">
        <v>13</v>
      </c>
    </row>
    <row r="865" spans="1:4" x14ac:dyDescent="0.2">
      <c r="A865">
        <v>1997</v>
      </c>
      <c r="B865" s="27" t="s">
        <v>6</v>
      </c>
      <c r="C865">
        <v>18</v>
      </c>
      <c r="D865">
        <v>14</v>
      </c>
    </row>
    <row r="866" spans="1:4" x14ac:dyDescent="0.2">
      <c r="A866">
        <v>1997</v>
      </c>
      <c r="B866" s="27" t="s">
        <v>24</v>
      </c>
      <c r="C866">
        <v>17</v>
      </c>
      <c r="D866">
        <v>15</v>
      </c>
    </row>
    <row r="867" spans="1:4" x14ac:dyDescent="0.2">
      <c r="A867">
        <v>1997</v>
      </c>
      <c r="B867" s="27" t="s">
        <v>7</v>
      </c>
      <c r="C867">
        <v>16</v>
      </c>
      <c r="D867">
        <v>16</v>
      </c>
    </row>
    <row r="868" spans="1:4" x14ac:dyDescent="0.2">
      <c r="A868">
        <v>1997</v>
      </c>
      <c r="B868" s="27" t="s">
        <v>5</v>
      </c>
      <c r="C868">
        <v>15</v>
      </c>
      <c r="D868">
        <v>17</v>
      </c>
    </row>
    <row r="869" spans="1:4" x14ac:dyDescent="0.2">
      <c r="A869">
        <v>1997</v>
      </c>
      <c r="B869" s="27" t="s">
        <v>15</v>
      </c>
      <c r="C869">
        <v>14</v>
      </c>
      <c r="D869">
        <v>18</v>
      </c>
    </row>
    <row r="870" spans="1:4" x14ac:dyDescent="0.2">
      <c r="A870">
        <v>1997</v>
      </c>
      <c r="B870" s="27" t="s">
        <v>13</v>
      </c>
      <c r="C870">
        <v>13</v>
      </c>
      <c r="D870">
        <v>19</v>
      </c>
    </row>
    <row r="871" spans="1:4" x14ac:dyDescent="0.2">
      <c r="A871">
        <v>1997</v>
      </c>
      <c r="B871" s="27" t="s">
        <v>17</v>
      </c>
      <c r="C871">
        <v>12</v>
      </c>
      <c r="D871">
        <v>20</v>
      </c>
    </row>
    <row r="872" spans="1:4" x14ac:dyDescent="0.2">
      <c r="A872">
        <v>1997</v>
      </c>
      <c r="B872" s="27" t="s">
        <v>23</v>
      </c>
      <c r="C872">
        <v>11</v>
      </c>
      <c r="D872">
        <v>21</v>
      </c>
    </row>
    <row r="873" spans="1:4" x14ac:dyDescent="0.2">
      <c r="A873">
        <v>1997</v>
      </c>
      <c r="B873" s="27" t="s">
        <v>3</v>
      </c>
      <c r="C873">
        <v>10</v>
      </c>
      <c r="D873">
        <v>22</v>
      </c>
    </row>
    <row r="874" spans="1:4" x14ac:dyDescent="0.2">
      <c r="A874">
        <v>1997</v>
      </c>
      <c r="B874" s="27" t="s">
        <v>9</v>
      </c>
      <c r="C874">
        <v>9</v>
      </c>
      <c r="D874">
        <v>23</v>
      </c>
    </row>
    <row r="875" spans="1:4" x14ac:dyDescent="0.2">
      <c r="A875">
        <v>1997</v>
      </c>
      <c r="B875" s="27" t="s">
        <v>19</v>
      </c>
      <c r="C875">
        <v>8</v>
      </c>
      <c r="D875">
        <v>24</v>
      </c>
    </row>
    <row r="876" spans="1:4" x14ac:dyDescent="0.2">
      <c r="A876">
        <v>1997</v>
      </c>
      <c r="B876" s="27" t="s">
        <v>11</v>
      </c>
      <c r="C876">
        <v>7</v>
      </c>
      <c r="D876">
        <v>25</v>
      </c>
    </row>
    <row r="877" spans="1:4" x14ac:dyDescent="0.2">
      <c r="A877">
        <v>1997</v>
      </c>
      <c r="B877" s="27" t="s">
        <v>20</v>
      </c>
      <c r="C877">
        <v>6</v>
      </c>
      <c r="D877">
        <v>26</v>
      </c>
    </row>
    <row r="878" spans="1:4" x14ac:dyDescent="0.2">
      <c r="A878">
        <v>1997</v>
      </c>
      <c r="B878" s="27" t="s">
        <v>31</v>
      </c>
      <c r="C878">
        <v>5</v>
      </c>
      <c r="D878">
        <v>27</v>
      </c>
    </row>
    <row r="879" spans="1:4" x14ac:dyDescent="0.2">
      <c r="A879">
        <v>1997</v>
      </c>
      <c r="B879" s="27" t="s">
        <v>16</v>
      </c>
      <c r="C879">
        <v>4</v>
      </c>
      <c r="D879">
        <v>28</v>
      </c>
    </row>
    <row r="880" spans="1:4" x14ac:dyDescent="0.2">
      <c r="A880">
        <v>1997</v>
      </c>
      <c r="B880" s="27" t="s">
        <v>26</v>
      </c>
      <c r="C880">
        <v>3</v>
      </c>
      <c r="D880">
        <v>29</v>
      </c>
    </row>
    <row r="881" spans="1:4" x14ac:dyDescent="0.2">
      <c r="A881">
        <v>1997</v>
      </c>
      <c r="B881" s="27" t="s">
        <v>27</v>
      </c>
      <c r="C881">
        <v>2</v>
      </c>
      <c r="D881">
        <v>30</v>
      </c>
    </row>
    <row r="882" spans="1:4" x14ac:dyDescent="0.2">
      <c r="A882">
        <v>1997</v>
      </c>
      <c r="B882" s="27" t="s">
        <v>8</v>
      </c>
      <c r="C882">
        <v>1</v>
      </c>
      <c r="D882">
        <v>31</v>
      </c>
    </row>
    <row r="883" spans="1:4" x14ac:dyDescent="0.2">
      <c r="A883">
        <v>1998</v>
      </c>
      <c r="B883" s="27" t="s">
        <v>22</v>
      </c>
      <c r="C883">
        <v>31</v>
      </c>
      <c r="D883">
        <v>1</v>
      </c>
    </row>
    <row r="884" spans="1:4" x14ac:dyDescent="0.2">
      <c r="A884">
        <v>1998</v>
      </c>
      <c r="B884" s="27" t="s">
        <v>0</v>
      </c>
      <c r="C884">
        <v>30</v>
      </c>
      <c r="D884">
        <v>2</v>
      </c>
    </row>
    <row r="885" spans="1:4" x14ac:dyDescent="0.2">
      <c r="A885">
        <v>1998</v>
      </c>
      <c r="B885" s="27" t="s">
        <v>10</v>
      </c>
      <c r="C885">
        <v>29</v>
      </c>
      <c r="D885">
        <v>3</v>
      </c>
    </row>
    <row r="886" spans="1:4" x14ac:dyDescent="0.2">
      <c r="A886">
        <v>1998</v>
      </c>
      <c r="B886" s="27" t="s">
        <v>1</v>
      </c>
      <c r="C886">
        <v>28</v>
      </c>
      <c r="D886">
        <v>4</v>
      </c>
    </row>
    <row r="887" spans="1:4" x14ac:dyDescent="0.2">
      <c r="A887">
        <v>1998</v>
      </c>
      <c r="B887" s="27" t="s">
        <v>28</v>
      </c>
      <c r="C887">
        <v>27</v>
      </c>
      <c r="D887">
        <v>5</v>
      </c>
    </row>
    <row r="888" spans="1:4" x14ac:dyDescent="0.2">
      <c r="A888">
        <v>1998</v>
      </c>
      <c r="B888" s="27" t="s">
        <v>29</v>
      </c>
      <c r="C888">
        <v>26</v>
      </c>
      <c r="D888">
        <v>6</v>
      </c>
    </row>
    <row r="889" spans="1:4" x14ac:dyDescent="0.2">
      <c r="A889">
        <v>1998</v>
      </c>
      <c r="B889" s="27" t="s">
        <v>2</v>
      </c>
      <c r="C889">
        <v>25</v>
      </c>
      <c r="D889">
        <v>7</v>
      </c>
    </row>
    <row r="890" spans="1:4" x14ac:dyDescent="0.2">
      <c r="A890">
        <v>1998</v>
      </c>
      <c r="B890" s="27" t="s">
        <v>25</v>
      </c>
      <c r="C890">
        <v>24</v>
      </c>
      <c r="D890">
        <v>8</v>
      </c>
    </row>
    <row r="891" spans="1:4" x14ac:dyDescent="0.2">
      <c r="A891">
        <v>1998</v>
      </c>
      <c r="B891" s="27" t="s">
        <v>18</v>
      </c>
      <c r="C891">
        <v>23</v>
      </c>
      <c r="D891">
        <v>9</v>
      </c>
    </row>
    <row r="892" spans="1:4" x14ac:dyDescent="0.2">
      <c r="A892">
        <v>1998</v>
      </c>
      <c r="B892" s="27" t="s">
        <v>4</v>
      </c>
      <c r="C892">
        <v>22</v>
      </c>
      <c r="D892">
        <v>10</v>
      </c>
    </row>
    <row r="893" spans="1:4" x14ac:dyDescent="0.2">
      <c r="A893">
        <v>1998</v>
      </c>
      <c r="B893" s="27" t="s">
        <v>14</v>
      </c>
      <c r="C893">
        <v>21</v>
      </c>
      <c r="D893">
        <v>11</v>
      </c>
    </row>
    <row r="894" spans="1:4" x14ac:dyDescent="0.2">
      <c r="A894">
        <v>1998</v>
      </c>
      <c r="B894" s="27" t="s">
        <v>30</v>
      </c>
      <c r="C894">
        <v>20</v>
      </c>
      <c r="D894">
        <v>12</v>
      </c>
    </row>
    <row r="895" spans="1:4" x14ac:dyDescent="0.2">
      <c r="A895">
        <v>1998</v>
      </c>
      <c r="B895" s="27" t="s">
        <v>21</v>
      </c>
      <c r="C895">
        <v>19</v>
      </c>
      <c r="D895">
        <v>13</v>
      </c>
    </row>
    <row r="896" spans="1:4" x14ac:dyDescent="0.2">
      <c r="A896">
        <v>1998</v>
      </c>
      <c r="B896" s="27" t="s">
        <v>6</v>
      </c>
      <c r="C896">
        <v>18</v>
      </c>
      <c r="D896">
        <v>14</v>
      </c>
    </row>
    <row r="897" spans="1:4" x14ac:dyDescent="0.2">
      <c r="A897">
        <v>1998</v>
      </c>
      <c r="B897" s="27" t="s">
        <v>7</v>
      </c>
      <c r="C897">
        <v>17</v>
      </c>
      <c r="D897">
        <v>15</v>
      </c>
    </row>
    <row r="898" spans="1:4" x14ac:dyDescent="0.2">
      <c r="A898">
        <v>1998</v>
      </c>
      <c r="B898" s="27" t="s">
        <v>24</v>
      </c>
      <c r="C898">
        <v>16</v>
      </c>
      <c r="D898">
        <v>16</v>
      </c>
    </row>
    <row r="899" spans="1:4" x14ac:dyDescent="0.2">
      <c r="A899">
        <v>1998</v>
      </c>
      <c r="B899" s="27" t="s">
        <v>5</v>
      </c>
      <c r="C899">
        <v>15</v>
      </c>
      <c r="D899">
        <v>17</v>
      </c>
    </row>
    <row r="900" spans="1:4" x14ac:dyDescent="0.2">
      <c r="A900">
        <v>1998</v>
      </c>
      <c r="B900" s="27" t="s">
        <v>15</v>
      </c>
      <c r="C900">
        <v>14</v>
      </c>
      <c r="D900">
        <v>18</v>
      </c>
    </row>
    <row r="901" spans="1:4" x14ac:dyDescent="0.2">
      <c r="A901">
        <v>1998</v>
      </c>
      <c r="B901" s="27" t="s">
        <v>13</v>
      </c>
      <c r="C901">
        <v>13</v>
      </c>
      <c r="D901">
        <v>19</v>
      </c>
    </row>
    <row r="902" spans="1:4" x14ac:dyDescent="0.2">
      <c r="A902">
        <v>1998</v>
      </c>
      <c r="B902" s="27" t="s">
        <v>17</v>
      </c>
      <c r="C902">
        <v>12</v>
      </c>
      <c r="D902">
        <v>20</v>
      </c>
    </row>
    <row r="903" spans="1:4" x14ac:dyDescent="0.2">
      <c r="A903">
        <v>1998</v>
      </c>
      <c r="B903" s="27" t="s">
        <v>23</v>
      </c>
      <c r="C903">
        <v>11</v>
      </c>
      <c r="D903">
        <v>21</v>
      </c>
    </row>
    <row r="904" spans="1:4" x14ac:dyDescent="0.2">
      <c r="A904">
        <v>1998</v>
      </c>
      <c r="B904" s="27" t="s">
        <v>3</v>
      </c>
      <c r="C904">
        <v>10</v>
      </c>
      <c r="D904">
        <v>22</v>
      </c>
    </row>
    <row r="905" spans="1:4" x14ac:dyDescent="0.2">
      <c r="A905">
        <v>1998</v>
      </c>
      <c r="B905" s="27" t="s">
        <v>19</v>
      </c>
      <c r="C905">
        <v>9</v>
      </c>
      <c r="D905">
        <v>23</v>
      </c>
    </row>
    <row r="906" spans="1:4" x14ac:dyDescent="0.2">
      <c r="A906">
        <v>1998</v>
      </c>
      <c r="B906" s="27" t="s">
        <v>11</v>
      </c>
      <c r="C906">
        <v>8</v>
      </c>
      <c r="D906">
        <v>24</v>
      </c>
    </row>
    <row r="907" spans="1:4" x14ac:dyDescent="0.2">
      <c r="A907">
        <v>1998</v>
      </c>
      <c r="B907" s="27" t="s">
        <v>9</v>
      </c>
      <c r="C907">
        <v>7</v>
      </c>
      <c r="D907">
        <v>25</v>
      </c>
    </row>
    <row r="908" spans="1:4" x14ac:dyDescent="0.2">
      <c r="A908">
        <v>1998</v>
      </c>
      <c r="B908" s="27" t="s">
        <v>20</v>
      </c>
      <c r="C908">
        <v>6</v>
      </c>
      <c r="D908">
        <v>26</v>
      </c>
    </row>
    <row r="909" spans="1:4" x14ac:dyDescent="0.2">
      <c r="A909">
        <v>1998</v>
      </c>
      <c r="B909" s="27" t="s">
        <v>31</v>
      </c>
      <c r="C909">
        <v>5</v>
      </c>
      <c r="D909">
        <v>27</v>
      </c>
    </row>
    <row r="910" spans="1:4" x14ac:dyDescent="0.2">
      <c r="A910">
        <v>1998</v>
      </c>
      <c r="B910" s="27" t="s">
        <v>16</v>
      </c>
      <c r="C910">
        <v>4</v>
      </c>
      <c r="D910">
        <v>28</v>
      </c>
    </row>
    <row r="911" spans="1:4" x14ac:dyDescent="0.2">
      <c r="A911">
        <v>1998</v>
      </c>
      <c r="B911" s="27" t="s">
        <v>26</v>
      </c>
      <c r="C911">
        <v>3</v>
      </c>
      <c r="D911">
        <v>29</v>
      </c>
    </row>
    <row r="912" spans="1:4" x14ac:dyDescent="0.2">
      <c r="A912">
        <v>1998</v>
      </c>
      <c r="B912" s="27" t="s">
        <v>27</v>
      </c>
      <c r="C912">
        <v>2</v>
      </c>
      <c r="D912">
        <v>30</v>
      </c>
    </row>
    <row r="913" spans="1:4" x14ac:dyDescent="0.2">
      <c r="A913">
        <v>1998</v>
      </c>
      <c r="B913" s="27" t="s">
        <v>8</v>
      </c>
      <c r="C913">
        <v>1</v>
      </c>
      <c r="D913">
        <v>31</v>
      </c>
    </row>
    <row r="914" spans="1:4" x14ac:dyDescent="0.2">
      <c r="A914">
        <v>1999</v>
      </c>
      <c r="B914" s="27" t="s">
        <v>22</v>
      </c>
      <c r="C914">
        <v>31</v>
      </c>
      <c r="D914">
        <v>1</v>
      </c>
    </row>
    <row r="915" spans="1:4" x14ac:dyDescent="0.2">
      <c r="A915">
        <v>1999</v>
      </c>
      <c r="B915" s="27" t="s">
        <v>0</v>
      </c>
      <c r="C915">
        <v>30</v>
      </c>
      <c r="D915">
        <v>2</v>
      </c>
    </row>
    <row r="916" spans="1:4" x14ac:dyDescent="0.2">
      <c r="A916">
        <v>1999</v>
      </c>
      <c r="B916" s="27" t="s">
        <v>10</v>
      </c>
      <c r="C916">
        <v>29</v>
      </c>
      <c r="D916">
        <v>3</v>
      </c>
    </row>
    <row r="917" spans="1:4" x14ac:dyDescent="0.2">
      <c r="A917">
        <v>1999</v>
      </c>
      <c r="B917" s="27" t="s">
        <v>1</v>
      </c>
      <c r="C917">
        <v>28</v>
      </c>
      <c r="D917">
        <v>4</v>
      </c>
    </row>
    <row r="918" spans="1:4" x14ac:dyDescent="0.2">
      <c r="A918">
        <v>1999</v>
      </c>
      <c r="B918" s="27" t="s">
        <v>28</v>
      </c>
      <c r="C918">
        <v>27</v>
      </c>
      <c r="D918">
        <v>5</v>
      </c>
    </row>
    <row r="919" spans="1:4" x14ac:dyDescent="0.2">
      <c r="A919">
        <v>1999</v>
      </c>
      <c r="B919" s="27" t="s">
        <v>2</v>
      </c>
      <c r="C919">
        <v>26</v>
      </c>
      <c r="D919">
        <v>6</v>
      </c>
    </row>
    <row r="920" spans="1:4" x14ac:dyDescent="0.2">
      <c r="A920">
        <v>1999</v>
      </c>
      <c r="B920" s="27" t="s">
        <v>25</v>
      </c>
      <c r="C920">
        <v>25</v>
      </c>
      <c r="D920">
        <v>7</v>
      </c>
    </row>
    <row r="921" spans="1:4" x14ac:dyDescent="0.2">
      <c r="A921">
        <v>1999</v>
      </c>
      <c r="B921" s="27" t="s">
        <v>29</v>
      </c>
      <c r="C921">
        <v>24</v>
      </c>
      <c r="D921">
        <v>8</v>
      </c>
    </row>
    <row r="922" spans="1:4" x14ac:dyDescent="0.2">
      <c r="A922">
        <v>1999</v>
      </c>
      <c r="B922" s="27" t="s">
        <v>18</v>
      </c>
      <c r="C922">
        <v>23</v>
      </c>
      <c r="D922">
        <v>9</v>
      </c>
    </row>
    <row r="923" spans="1:4" x14ac:dyDescent="0.2">
      <c r="A923">
        <v>1999</v>
      </c>
      <c r="B923" s="27" t="s">
        <v>4</v>
      </c>
      <c r="C923">
        <v>22</v>
      </c>
      <c r="D923">
        <v>10</v>
      </c>
    </row>
    <row r="924" spans="1:4" x14ac:dyDescent="0.2">
      <c r="A924">
        <v>1999</v>
      </c>
      <c r="B924" s="27" t="s">
        <v>21</v>
      </c>
      <c r="C924">
        <v>21</v>
      </c>
      <c r="D924">
        <v>11</v>
      </c>
    </row>
    <row r="925" spans="1:4" x14ac:dyDescent="0.2">
      <c r="A925">
        <v>1999</v>
      </c>
      <c r="B925" s="27" t="s">
        <v>14</v>
      </c>
      <c r="C925">
        <v>20</v>
      </c>
      <c r="D925">
        <v>12</v>
      </c>
    </row>
    <row r="926" spans="1:4" x14ac:dyDescent="0.2">
      <c r="A926">
        <v>1999</v>
      </c>
      <c r="B926" s="27" t="s">
        <v>6</v>
      </c>
      <c r="C926">
        <v>19</v>
      </c>
      <c r="D926">
        <v>13</v>
      </c>
    </row>
    <row r="927" spans="1:4" x14ac:dyDescent="0.2">
      <c r="A927">
        <v>1999</v>
      </c>
      <c r="B927" s="27" t="s">
        <v>30</v>
      </c>
      <c r="C927">
        <v>18</v>
      </c>
      <c r="D927">
        <v>14</v>
      </c>
    </row>
    <row r="928" spans="1:4" x14ac:dyDescent="0.2">
      <c r="A928">
        <v>1999</v>
      </c>
      <c r="B928" s="27" t="s">
        <v>7</v>
      </c>
      <c r="C928">
        <v>17</v>
      </c>
      <c r="D928">
        <v>15</v>
      </c>
    </row>
    <row r="929" spans="1:4" x14ac:dyDescent="0.2">
      <c r="A929">
        <v>1999</v>
      </c>
      <c r="B929" s="27" t="s">
        <v>24</v>
      </c>
      <c r="C929">
        <v>16</v>
      </c>
      <c r="D929">
        <v>16</v>
      </c>
    </row>
    <row r="930" spans="1:4" x14ac:dyDescent="0.2">
      <c r="A930">
        <v>1999</v>
      </c>
      <c r="B930" s="27" t="s">
        <v>5</v>
      </c>
      <c r="C930">
        <v>15</v>
      </c>
      <c r="D930">
        <v>17</v>
      </c>
    </row>
    <row r="931" spans="1:4" x14ac:dyDescent="0.2">
      <c r="A931">
        <v>1999</v>
      </c>
      <c r="B931" s="27" t="s">
        <v>15</v>
      </c>
      <c r="C931">
        <v>14</v>
      </c>
      <c r="D931">
        <v>18</v>
      </c>
    </row>
    <row r="932" spans="1:4" x14ac:dyDescent="0.2">
      <c r="A932">
        <v>1999</v>
      </c>
      <c r="B932" s="27" t="s">
        <v>13</v>
      </c>
      <c r="C932">
        <v>13</v>
      </c>
      <c r="D932">
        <v>19</v>
      </c>
    </row>
    <row r="933" spans="1:4" x14ac:dyDescent="0.2">
      <c r="A933">
        <v>1999</v>
      </c>
      <c r="B933" s="27" t="s">
        <v>23</v>
      </c>
      <c r="C933">
        <v>12</v>
      </c>
      <c r="D933">
        <v>20</v>
      </c>
    </row>
    <row r="934" spans="1:4" x14ac:dyDescent="0.2">
      <c r="A934">
        <v>1999</v>
      </c>
      <c r="B934" s="27" t="s">
        <v>3</v>
      </c>
      <c r="C934">
        <v>11</v>
      </c>
      <c r="D934">
        <v>21</v>
      </c>
    </row>
    <row r="935" spans="1:4" x14ac:dyDescent="0.2">
      <c r="A935">
        <v>1999</v>
      </c>
      <c r="B935" s="27" t="s">
        <v>17</v>
      </c>
      <c r="C935">
        <v>10</v>
      </c>
      <c r="D935">
        <v>22</v>
      </c>
    </row>
    <row r="936" spans="1:4" x14ac:dyDescent="0.2">
      <c r="A936">
        <v>1999</v>
      </c>
      <c r="B936" s="27" t="s">
        <v>19</v>
      </c>
      <c r="C936">
        <v>9</v>
      </c>
      <c r="D936">
        <v>23</v>
      </c>
    </row>
    <row r="937" spans="1:4" x14ac:dyDescent="0.2">
      <c r="A937">
        <v>1999</v>
      </c>
      <c r="B937" s="27" t="s">
        <v>11</v>
      </c>
      <c r="C937">
        <v>8</v>
      </c>
      <c r="D937">
        <v>24</v>
      </c>
    </row>
    <row r="938" spans="1:4" x14ac:dyDescent="0.2">
      <c r="A938">
        <v>1999</v>
      </c>
      <c r="B938" s="27" t="s">
        <v>9</v>
      </c>
      <c r="C938">
        <v>7</v>
      </c>
      <c r="D938">
        <v>25</v>
      </c>
    </row>
    <row r="939" spans="1:4" x14ac:dyDescent="0.2">
      <c r="A939">
        <v>1999</v>
      </c>
      <c r="B939" s="27" t="s">
        <v>20</v>
      </c>
      <c r="C939">
        <v>6</v>
      </c>
      <c r="D939">
        <v>26</v>
      </c>
    </row>
    <row r="940" spans="1:4" x14ac:dyDescent="0.2">
      <c r="A940">
        <v>1999</v>
      </c>
      <c r="B940" s="27" t="s">
        <v>31</v>
      </c>
      <c r="C940">
        <v>5</v>
      </c>
      <c r="D940">
        <v>27</v>
      </c>
    </row>
    <row r="941" spans="1:4" x14ac:dyDescent="0.2">
      <c r="A941">
        <v>1999</v>
      </c>
      <c r="B941" s="27" t="s">
        <v>16</v>
      </c>
      <c r="C941">
        <v>4</v>
      </c>
      <c r="D941">
        <v>28</v>
      </c>
    </row>
    <row r="942" spans="1:4" x14ac:dyDescent="0.2">
      <c r="A942">
        <v>1999</v>
      </c>
      <c r="B942" s="27" t="s">
        <v>26</v>
      </c>
      <c r="C942">
        <v>3</v>
      </c>
      <c r="D942">
        <v>29</v>
      </c>
    </row>
    <row r="943" spans="1:4" x14ac:dyDescent="0.2">
      <c r="A943">
        <v>1999</v>
      </c>
      <c r="B943" s="27" t="s">
        <v>27</v>
      </c>
      <c r="C943">
        <v>2</v>
      </c>
      <c r="D943">
        <v>30</v>
      </c>
    </row>
    <row r="944" spans="1:4" x14ac:dyDescent="0.2">
      <c r="A944">
        <v>1999</v>
      </c>
      <c r="B944" s="27" t="s">
        <v>8</v>
      </c>
      <c r="C944">
        <v>1</v>
      </c>
      <c r="D944">
        <v>31</v>
      </c>
    </row>
    <row r="945" spans="1:4" x14ac:dyDescent="0.2">
      <c r="A945">
        <v>2000</v>
      </c>
      <c r="B945" s="27" t="s">
        <v>22</v>
      </c>
      <c r="C945">
        <v>31</v>
      </c>
      <c r="D945">
        <v>1</v>
      </c>
    </row>
    <row r="946" spans="1:4" x14ac:dyDescent="0.2">
      <c r="A946">
        <v>2000</v>
      </c>
      <c r="B946" s="27" t="s">
        <v>0</v>
      </c>
      <c r="C946">
        <v>30</v>
      </c>
      <c r="D946">
        <v>2</v>
      </c>
    </row>
    <row r="947" spans="1:4" x14ac:dyDescent="0.2">
      <c r="A947">
        <v>2000</v>
      </c>
      <c r="B947" s="27" t="s">
        <v>10</v>
      </c>
      <c r="C947">
        <v>29</v>
      </c>
      <c r="D947">
        <v>3</v>
      </c>
    </row>
    <row r="948" spans="1:4" x14ac:dyDescent="0.2">
      <c r="A948">
        <v>2000</v>
      </c>
      <c r="B948" s="27" t="s">
        <v>1</v>
      </c>
      <c r="C948">
        <v>28</v>
      </c>
      <c r="D948">
        <v>4</v>
      </c>
    </row>
    <row r="949" spans="1:4" x14ac:dyDescent="0.2">
      <c r="A949">
        <v>2000</v>
      </c>
      <c r="B949" s="27" t="s">
        <v>28</v>
      </c>
      <c r="C949">
        <v>27</v>
      </c>
      <c r="D949">
        <v>5</v>
      </c>
    </row>
    <row r="950" spans="1:4" x14ac:dyDescent="0.2">
      <c r="A950">
        <v>2000</v>
      </c>
      <c r="B950" s="27" t="s">
        <v>25</v>
      </c>
      <c r="C950">
        <v>26</v>
      </c>
      <c r="D950">
        <v>6</v>
      </c>
    </row>
    <row r="951" spans="1:4" x14ac:dyDescent="0.2">
      <c r="A951">
        <v>2000</v>
      </c>
      <c r="B951" s="27" t="s">
        <v>29</v>
      </c>
      <c r="C951">
        <v>25</v>
      </c>
      <c r="D951">
        <v>7</v>
      </c>
    </row>
    <row r="952" spans="1:4" x14ac:dyDescent="0.2">
      <c r="A952">
        <v>2000</v>
      </c>
      <c r="B952" s="27" t="s">
        <v>18</v>
      </c>
      <c r="C952">
        <v>24</v>
      </c>
      <c r="D952">
        <v>8</v>
      </c>
    </row>
    <row r="953" spans="1:4" x14ac:dyDescent="0.2">
      <c r="A953">
        <v>2000</v>
      </c>
      <c r="B953" s="27" t="s">
        <v>4</v>
      </c>
      <c r="C953">
        <v>23</v>
      </c>
      <c r="D953">
        <v>9</v>
      </c>
    </row>
    <row r="954" spans="1:4" x14ac:dyDescent="0.2">
      <c r="A954">
        <v>2000</v>
      </c>
      <c r="B954" s="27" t="s">
        <v>21</v>
      </c>
      <c r="C954">
        <v>22</v>
      </c>
      <c r="D954">
        <v>10</v>
      </c>
    </row>
    <row r="955" spans="1:4" x14ac:dyDescent="0.2">
      <c r="A955">
        <v>2000</v>
      </c>
      <c r="B955" s="27" t="s">
        <v>14</v>
      </c>
      <c r="C955">
        <v>21</v>
      </c>
      <c r="D955">
        <v>11</v>
      </c>
    </row>
    <row r="956" spans="1:4" x14ac:dyDescent="0.2">
      <c r="A956">
        <v>2000</v>
      </c>
      <c r="B956" s="27" t="s">
        <v>6</v>
      </c>
      <c r="C956">
        <v>20</v>
      </c>
      <c r="D956">
        <v>12</v>
      </c>
    </row>
    <row r="957" spans="1:4" x14ac:dyDescent="0.2">
      <c r="A957">
        <v>2000</v>
      </c>
      <c r="B957" s="27" t="s">
        <v>7</v>
      </c>
      <c r="C957">
        <v>19</v>
      </c>
      <c r="D957">
        <v>13</v>
      </c>
    </row>
    <row r="958" spans="1:4" x14ac:dyDescent="0.2">
      <c r="A958">
        <v>2000</v>
      </c>
      <c r="B958" s="27" t="s">
        <v>30</v>
      </c>
      <c r="C958">
        <v>18</v>
      </c>
      <c r="D958">
        <v>14</v>
      </c>
    </row>
    <row r="959" spans="1:4" x14ac:dyDescent="0.2">
      <c r="A959">
        <v>2000</v>
      </c>
      <c r="B959" s="27" t="s">
        <v>24</v>
      </c>
      <c r="C959">
        <v>17</v>
      </c>
      <c r="D959">
        <v>15</v>
      </c>
    </row>
    <row r="960" spans="1:4" x14ac:dyDescent="0.2">
      <c r="A960">
        <v>2000</v>
      </c>
      <c r="B960" s="27" t="s">
        <v>2</v>
      </c>
      <c r="C960">
        <v>16</v>
      </c>
      <c r="D960">
        <v>16</v>
      </c>
    </row>
    <row r="961" spans="1:4" x14ac:dyDescent="0.2">
      <c r="A961">
        <v>2000</v>
      </c>
      <c r="B961" s="27" t="s">
        <v>5</v>
      </c>
      <c r="C961">
        <v>15</v>
      </c>
      <c r="D961">
        <v>17</v>
      </c>
    </row>
    <row r="962" spans="1:4" x14ac:dyDescent="0.2">
      <c r="A962">
        <v>2000</v>
      </c>
      <c r="B962" s="27" t="s">
        <v>15</v>
      </c>
      <c r="C962">
        <v>14</v>
      </c>
      <c r="D962">
        <v>18</v>
      </c>
    </row>
    <row r="963" spans="1:4" x14ac:dyDescent="0.2">
      <c r="A963">
        <v>2000</v>
      </c>
      <c r="B963" s="27" t="s">
        <v>13</v>
      </c>
      <c r="C963">
        <v>13</v>
      </c>
      <c r="D963">
        <v>19</v>
      </c>
    </row>
    <row r="964" spans="1:4" x14ac:dyDescent="0.2">
      <c r="A964">
        <v>2000</v>
      </c>
      <c r="B964" s="27" t="s">
        <v>3</v>
      </c>
      <c r="C964">
        <v>12</v>
      </c>
      <c r="D964">
        <v>20</v>
      </c>
    </row>
    <row r="965" spans="1:4" x14ac:dyDescent="0.2">
      <c r="A965">
        <v>2000</v>
      </c>
      <c r="B965" s="27" t="s">
        <v>23</v>
      </c>
      <c r="C965">
        <v>11</v>
      </c>
      <c r="D965">
        <v>21</v>
      </c>
    </row>
    <row r="966" spans="1:4" x14ac:dyDescent="0.2">
      <c r="A966">
        <v>2000</v>
      </c>
      <c r="B966" s="27" t="s">
        <v>17</v>
      </c>
      <c r="C966">
        <v>10</v>
      </c>
      <c r="D966">
        <v>22</v>
      </c>
    </row>
    <row r="967" spans="1:4" x14ac:dyDescent="0.2">
      <c r="A967">
        <v>2000</v>
      </c>
      <c r="B967" s="27" t="s">
        <v>19</v>
      </c>
      <c r="C967">
        <v>9</v>
      </c>
      <c r="D967">
        <v>23</v>
      </c>
    </row>
    <row r="968" spans="1:4" x14ac:dyDescent="0.2">
      <c r="A968">
        <v>2000</v>
      </c>
      <c r="B968" s="27" t="s">
        <v>11</v>
      </c>
      <c r="C968">
        <v>8</v>
      </c>
      <c r="D968">
        <v>24</v>
      </c>
    </row>
    <row r="969" spans="1:4" x14ac:dyDescent="0.2">
      <c r="A969">
        <v>2000</v>
      </c>
      <c r="B969" s="27" t="s">
        <v>9</v>
      </c>
      <c r="C969">
        <v>7</v>
      </c>
      <c r="D969">
        <v>25</v>
      </c>
    </row>
    <row r="970" spans="1:4" x14ac:dyDescent="0.2">
      <c r="A970">
        <v>2000</v>
      </c>
      <c r="B970" s="27" t="s">
        <v>20</v>
      </c>
      <c r="C970">
        <v>6</v>
      </c>
      <c r="D970">
        <v>26</v>
      </c>
    </row>
    <row r="971" spans="1:4" x14ac:dyDescent="0.2">
      <c r="A971">
        <v>2000</v>
      </c>
      <c r="B971" s="27" t="s">
        <v>31</v>
      </c>
      <c r="C971">
        <v>5</v>
      </c>
      <c r="D971">
        <v>27</v>
      </c>
    </row>
    <row r="972" spans="1:4" x14ac:dyDescent="0.2">
      <c r="A972">
        <v>2000</v>
      </c>
      <c r="B972" s="27" t="s">
        <v>16</v>
      </c>
      <c r="C972">
        <v>4</v>
      </c>
      <c r="D972">
        <v>28</v>
      </c>
    </row>
    <row r="973" spans="1:4" x14ac:dyDescent="0.2">
      <c r="A973">
        <v>2000</v>
      </c>
      <c r="B973" s="27" t="s">
        <v>26</v>
      </c>
      <c r="C973">
        <v>3</v>
      </c>
      <c r="D973">
        <v>29</v>
      </c>
    </row>
    <row r="974" spans="1:4" x14ac:dyDescent="0.2">
      <c r="A974">
        <v>2000</v>
      </c>
      <c r="B974" s="27" t="s">
        <v>27</v>
      </c>
      <c r="C974">
        <v>2</v>
      </c>
      <c r="D974">
        <v>30</v>
      </c>
    </row>
    <row r="975" spans="1:4" x14ac:dyDescent="0.2">
      <c r="A975">
        <v>2000</v>
      </c>
      <c r="B975" s="27" t="s">
        <v>8</v>
      </c>
      <c r="C975">
        <v>1</v>
      </c>
      <c r="D975">
        <v>31</v>
      </c>
    </row>
    <row r="976" spans="1:4" x14ac:dyDescent="0.2">
      <c r="A976">
        <v>2001</v>
      </c>
      <c r="B976" s="27" t="s">
        <v>22</v>
      </c>
      <c r="C976">
        <v>31</v>
      </c>
      <c r="D976">
        <v>1</v>
      </c>
    </row>
    <row r="977" spans="1:4" x14ac:dyDescent="0.2">
      <c r="A977">
        <v>2001</v>
      </c>
      <c r="B977" s="27" t="s">
        <v>0</v>
      </c>
      <c r="C977">
        <v>30</v>
      </c>
      <c r="D977">
        <v>2</v>
      </c>
    </row>
    <row r="978" spans="1:4" x14ac:dyDescent="0.2">
      <c r="A978">
        <v>2001</v>
      </c>
      <c r="B978" s="27" t="s">
        <v>10</v>
      </c>
      <c r="C978">
        <v>29</v>
      </c>
      <c r="D978">
        <v>3</v>
      </c>
    </row>
    <row r="979" spans="1:4" x14ac:dyDescent="0.2">
      <c r="A979">
        <v>2001</v>
      </c>
      <c r="B979" s="27" t="s">
        <v>1</v>
      </c>
      <c r="C979">
        <v>28</v>
      </c>
      <c r="D979">
        <v>4</v>
      </c>
    </row>
    <row r="980" spans="1:4" x14ac:dyDescent="0.2">
      <c r="A980">
        <v>2001</v>
      </c>
      <c r="B980" s="27" t="s">
        <v>28</v>
      </c>
      <c r="C980">
        <v>27</v>
      </c>
      <c r="D980">
        <v>5</v>
      </c>
    </row>
    <row r="981" spans="1:4" x14ac:dyDescent="0.2">
      <c r="A981">
        <v>2001</v>
      </c>
      <c r="B981" s="27" t="s">
        <v>18</v>
      </c>
      <c r="C981">
        <v>26</v>
      </c>
      <c r="D981">
        <v>6</v>
      </c>
    </row>
    <row r="982" spans="1:4" x14ac:dyDescent="0.2">
      <c r="A982">
        <v>2001</v>
      </c>
      <c r="B982" s="27" t="s">
        <v>29</v>
      </c>
      <c r="C982">
        <v>25</v>
      </c>
      <c r="D982">
        <v>7</v>
      </c>
    </row>
    <row r="983" spans="1:4" x14ac:dyDescent="0.2">
      <c r="A983">
        <v>2001</v>
      </c>
      <c r="B983" s="27" t="s">
        <v>25</v>
      </c>
      <c r="C983">
        <v>24</v>
      </c>
      <c r="D983">
        <v>8</v>
      </c>
    </row>
    <row r="984" spans="1:4" x14ac:dyDescent="0.2">
      <c r="A984">
        <v>2001</v>
      </c>
      <c r="B984" s="27" t="s">
        <v>4</v>
      </c>
      <c r="C984">
        <v>23</v>
      </c>
      <c r="D984">
        <v>9</v>
      </c>
    </row>
    <row r="985" spans="1:4" x14ac:dyDescent="0.2">
      <c r="A985">
        <v>2001</v>
      </c>
      <c r="B985" s="27" t="s">
        <v>14</v>
      </c>
      <c r="C985">
        <v>22</v>
      </c>
      <c r="D985">
        <v>10</v>
      </c>
    </row>
    <row r="986" spans="1:4" x14ac:dyDescent="0.2">
      <c r="A986">
        <v>2001</v>
      </c>
      <c r="B986" s="27" t="s">
        <v>6</v>
      </c>
      <c r="C986">
        <v>21</v>
      </c>
      <c r="D986">
        <v>11</v>
      </c>
    </row>
    <row r="987" spans="1:4" x14ac:dyDescent="0.2">
      <c r="A987">
        <v>2001</v>
      </c>
      <c r="B987" s="27" t="s">
        <v>7</v>
      </c>
      <c r="C987">
        <v>20</v>
      </c>
      <c r="D987">
        <v>12</v>
      </c>
    </row>
    <row r="988" spans="1:4" x14ac:dyDescent="0.2">
      <c r="A988">
        <v>2001</v>
      </c>
      <c r="B988" s="27" t="s">
        <v>30</v>
      </c>
      <c r="C988">
        <v>19</v>
      </c>
      <c r="D988">
        <v>13</v>
      </c>
    </row>
    <row r="989" spans="1:4" x14ac:dyDescent="0.2">
      <c r="A989">
        <v>2001</v>
      </c>
      <c r="B989" s="27" t="s">
        <v>24</v>
      </c>
      <c r="C989">
        <v>18</v>
      </c>
      <c r="D989">
        <v>14</v>
      </c>
    </row>
    <row r="990" spans="1:4" x14ac:dyDescent="0.2">
      <c r="A990">
        <v>2001</v>
      </c>
      <c r="B990" s="27" t="s">
        <v>2</v>
      </c>
      <c r="C990">
        <v>17</v>
      </c>
      <c r="D990">
        <v>15</v>
      </c>
    </row>
    <row r="991" spans="1:4" x14ac:dyDescent="0.2">
      <c r="A991">
        <v>2001</v>
      </c>
      <c r="B991" s="27" t="s">
        <v>5</v>
      </c>
      <c r="C991">
        <v>16</v>
      </c>
      <c r="D991">
        <v>16</v>
      </c>
    </row>
    <row r="992" spans="1:4" x14ac:dyDescent="0.2">
      <c r="A992">
        <v>2001</v>
      </c>
      <c r="B992" s="27" t="s">
        <v>15</v>
      </c>
      <c r="C992">
        <v>15</v>
      </c>
      <c r="D992">
        <v>17</v>
      </c>
    </row>
    <row r="993" spans="1:4" x14ac:dyDescent="0.2">
      <c r="A993">
        <v>2001</v>
      </c>
      <c r="B993" s="27" t="s">
        <v>21</v>
      </c>
      <c r="C993">
        <v>14</v>
      </c>
      <c r="D993">
        <v>18</v>
      </c>
    </row>
    <row r="994" spans="1:4" x14ac:dyDescent="0.2">
      <c r="A994">
        <v>2001</v>
      </c>
      <c r="B994" s="27" t="s">
        <v>13</v>
      </c>
      <c r="C994">
        <v>13</v>
      </c>
      <c r="D994">
        <v>19</v>
      </c>
    </row>
    <row r="995" spans="1:4" x14ac:dyDescent="0.2">
      <c r="A995">
        <v>2001</v>
      </c>
      <c r="B995" s="27" t="s">
        <v>3</v>
      </c>
      <c r="C995">
        <v>12</v>
      </c>
      <c r="D995">
        <v>20</v>
      </c>
    </row>
    <row r="996" spans="1:4" x14ac:dyDescent="0.2">
      <c r="A996">
        <v>2001</v>
      </c>
      <c r="B996" s="27" t="s">
        <v>23</v>
      </c>
      <c r="C996">
        <v>11</v>
      </c>
      <c r="D996">
        <v>21</v>
      </c>
    </row>
    <row r="997" spans="1:4" x14ac:dyDescent="0.2">
      <c r="A997">
        <v>2001</v>
      </c>
      <c r="B997" s="27" t="s">
        <v>19</v>
      </c>
      <c r="C997">
        <v>10</v>
      </c>
      <c r="D997">
        <v>22</v>
      </c>
    </row>
    <row r="998" spans="1:4" x14ac:dyDescent="0.2">
      <c r="A998">
        <v>2001</v>
      </c>
      <c r="B998" s="27" t="s">
        <v>17</v>
      </c>
      <c r="C998">
        <v>9</v>
      </c>
      <c r="D998">
        <v>23</v>
      </c>
    </row>
    <row r="999" spans="1:4" x14ac:dyDescent="0.2">
      <c r="A999">
        <v>2001</v>
      </c>
      <c r="B999" s="27" t="s">
        <v>11</v>
      </c>
      <c r="C999">
        <v>8</v>
      </c>
      <c r="D999">
        <v>24</v>
      </c>
    </row>
    <row r="1000" spans="1:4" x14ac:dyDescent="0.2">
      <c r="A1000">
        <v>2001</v>
      </c>
      <c r="B1000" s="27" t="s">
        <v>9</v>
      </c>
      <c r="C1000">
        <v>7</v>
      </c>
      <c r="D1000">
        <v>25</v>
      </c>
    </row>
    <row r="1001" spans="1:4" x14ac:dyDescent="0.2">
      <c r="A1001">
        <v>2001</v>
      </c>
      <c r="B1001" s="27" t="s">
        <v>20</v>
      </c>
      <c r="C1001">
        <v>6</v>
      </c>
      <c r="D1001">
        <v>26</v>
      </c>
    </row>
    <row r="1002" spans="1:4" x14ac:dyDescent="0.2">
      <c r="A1002">
        <v>2001</v>
      </c>
      <c r="B1002" s="27" t="s">
        <v>31</v>
      </c>
      <c r="C1002">
        <v>5</v>
      </c>
      <c r="D1002">
        <v>27</v>
      </c>
    </row>
    <row r="1003" spans="1:4" x14ac:dyDescent="0.2">
      <c r="A1003">
        <v>2001</v>
      </c>
      <c r="B1003" s="27" t="s">
        <v>16</v>
      </c>
      <c r="C1003">
        <v>4</v>
      </c>
      <c r="D1003">
        <v>28</v>
      </c>
    </row>
    <row r="1004" spans="1:4" x14ac:dyDescent="0.2">
      <c r="A1004">
        <v>2001</v>
      </c>
      <c r="B1004" s="27" t="s">
        <v>26</v>
      </c>
      <c r="C1004">
        <v>3</v>
      </c>
      <c r="D1004">
        <v>29</v>
      </c>
    </row>
    <row r="1005" spans="1:4" x14ac:dyDescent="0.2">
      <c r="A1005">
        <v>2001</v>
      </c>
      <c r="B1005" s="27" t="s">
        <v>27</v>
      </c>
      <c r="C1005">
        <v>2</v>
      </c>
      <c r="D1005">
        <v>30</v>
      </c>
    </row>
    <row r="1006" spans="1:4" x14ac:dyDescent="0.2">
      <c r="A1006">
        <v>2001</v>
      </c>
      <c r="B1006" s="27" t="s">
        <v>8</v>
      </c>
      <c r="C1006">
        <v>1</v>
      </c>
      <c r="D1006">
        <v>31</v>
      </c>
    </row>
    <row r="1007" spans="1:4" x14ac:dyDescent="0.2">
      <c r="A1007">
        <v>2002</v>
      </c>
      <c r="B1007" s="27" t="s">
        <v>22</v>
      </c>
      <c r="C1007">
        <v>32</v>
      </c>
      <c r="D1007">
        <v>1</v>
      </c>
    </row>
    <row r="1008" spans="1:4" x14ac:dyDescent="0.2">
      <c r="A1008">
        <v>2002</v>
      </c>
      <c r="B1008" s="27" t="s">
        <v>0</v>
      </c>
      <c r="C1008">
        <v>31</v>
      </c>
      <c r="D1008">
        <v>2</v>
      </c>
    </row>
    <row r="1009" spans="1:4" x14ac:dyDescent="0.2">
      <c r="A1009">
        <v>2002</v>
      </c>
      <c r="B1009" s="27" t="s">
        <v>10</v>
      </c>
      <c r="C1009">
        <v>30</v>
      </c>
      <c r="D1009">
        <v>3</v>
      </c>
    </row>
    <row r="1010" spans="1:4" x14ac:dyDescent="0.2">
      <c r="A1010">
        <v>2002</v>
      </c>
      <c r="B1010" s="27" t="s">
        <v>1</v>
      </c>
      <c r="C1010">
        <v>29</v>
      </c>
      <c r="D1010">
        <v>4</v>
      </c>
    </row>
    <row r="1011" spans="1:4" x14ac:dyDescent="0.2">
      <c r="A1011">
        <v>2002</v>
      </c>
      <c r="B1011" s="27" t="s">
        <v>28</v>
      </c>
      <c r="C1011">
        <v>28</v>
      </c>
      <c r="D1011">
        <v>5</v>
      </c>
    </row>
    <row r="1012" spans="1:4" x14ac:dyDescent="0.2">
      <c r="A1012">
        <v>2002</v>
      </c>
      <c r="B1012" s="27" t="s">
        <v>12</v>
      </c>
      <c r="C1012">
        <v>27</v>
      </c>
      <c r="D1012">
        <v>6</v>
      </c>
    </row>
    <row r="1013" spans="1:4" x14ac:dyDescent="0.2">
      <c r="A1013">
        <v>2002</v>
      </c>
      <c r="B1013" s="27" t="s">
        <v>18</v>
      </c>
      <c r="C1013">
        <v>26</v>
      </c>
      <c r="D1013">
        <v>7</v>
      </c>
    </row>
    <row r="1014" spans="1:4" x14ac:dyDescent="0.2">
      <c r="A1014">
        <v>2002</v>
      </c>
      <c r="B1014" s="27" t="s">
        <v>4</v>
      </c>
      <c r="C1014">
        <v>25</v>
      </c>
      <c r="D1014">
        <v>8</v>
      </c>
    </row>
    <row r="1015" spans="1:4" x14ac:dyDescent="0.2">
      <c r="A1015">
        <v>2002</v>
      </c>
      <c r="B1015" s="27" t="s">
        <v>25</v>
      </c>
      <c r="C1015">
        <v>24</v>
      </c>
      <c r="D1015">
        <v>9</v>
      </c>
    </row>
    <row r="1016" spans="1:4" x14ac:dyDescent="0.2">
      <c r="A1016">
        <v>2002</v>
      </c>
      <c r="B1016" s="27" t="s">
        <v>14</v>
      </c>
      <c r="C1016">
        <v>23</v>
      </c>
      <c r="D1016">
        <v>10</v>
      </c>
    </row>
    <row r="1017" spans="1:4" x14ac:dyDescent="0.2">
      <c r="A1017">
        <v>2002</v>
      </c>
      <c r="B1017" s="27" t="s">
        <v>6</v>
      </c>
      <c r="C1017">
        <v>22</v>
      </c>
      <c r="D1017">
        <v>11</v>
      </c>
    </row>
    <row r="1018" spans="1:4" x14ac:dyDescent="0.2">
      <c r="A1018">
        <v>2002</v>
      </c>
      <c r="B1018" s="27" t="s">
        <v>7</v>
      </c>
      <c r="C1018">
        <v>21</v>
      </c>
      <c r="D1018">
        <v>12</v>
      </c>
    </row>
    <row r="1019" spans="1:4" x14ac:dyDescent="0.2">
      <c r="A1019">
        <v>2002</v>
      </c>
      <c r="B1019" s="27" t="s">
        <v>24</v>
      </c>
      <c r="C1019">
        <v>20</v>
      </c>
      <c r="D1019">
        <v>13</v>
      </c>
    </row>
    <row r="1020" spans="1:4" x14ac:dyDescent="0.2">
      <c r="A1020">
        <v>2002</v>
      </c>
      <c r="B1020" s="27" t="s">
        <v>30</v>
      </c>
      <c r="C1020">
        <v>19</v>
      </c>
      <c r="D1020">
        <v>14</v>
      </c>
    </row>
    <row r="1021" spans="1:4" x14ac:dyDescent="0.2">
      <c r="A1021">
        <v>2002</v>
      </c>
      <c r="B1021" s="27" t="s">
        <v>2</v>
      </c>
      <c r="C1021">
        <v>18</v>
      </c>
      <c r="D1021">
        <v>15</v>
      </c>
    </row>
    <row r="1022" spans="1:4" x14ac:dyDescent="0.2">
      <c r="A1022">
        <v>2002</v>
      </c>
      <c r="B1022" s="27" t="s">
        <v>5</v>
      </c>
      <c r="C1022">
        <v>17</v>
      </c>
      <c r="D1022">
        <v>16</v>
      </c>
    </row>
    <row r="1023" spans="1:4" x14ac:dyDescent="0.2">
      <c r="A1023">
        <v>2002</v>
      </c>
      <c r="B1023" s="27" t="s">
        <v>29</v>
      </c>
      <c r="C1023">
        <v>16</v>
      </c>
      <c r="D1023">
        <v>17</v>
      </c>
    </row>
    <row r="1024" spans="1:4" x14ac:dyDescent="0.2">
      <c r="A1024">
        <v>2002</v>
      </c>
      <c r="B1024" s="27" t="s">
        <v>15</v>
      </c>
      <c r="C1024">
        <v>15</v>
      </c>
      <c r="D1024">
        <v>18</v>
      </c>
    </row>
    <row r="1025" spans="1:4" x14ac:dyDescent="0.2">
      <c r="A1025">
        <v>2002</v>
      </c>
      <c r="B1025" s="27" t="s">
        <v>21</v>
      </c>
      <c r="C1025">
        <v>14</v>
      </c>
      <c r="D1025">
        <v>19</v>
      </c>
    </row>
    <row r="1026" spans="1:4" x14ac:dyDescent="0.2">
      <c r="A1026">
        <v>2002</v>
      </c>
      <c r="B1026" s="27" t="s">
        <v>13</v>
      </c>
      <c r="C1026">
        <v>13</v>
      </c>
      <c r="D1026">
        <v>20</v>
      </c>
    </row>
    <row r="1027" spans="1:4" x14ac:dyDescent="0.2">
      <c r="A1027">
        <v>2002</v>
      </c>
      <c r="B1027" s="27" t="s">
        <v>3</v>
      </c>
      <c r="C1027">
        <v>12</v>
      </c>
      <c r="D1027">
        <v>21</v>
      </c>
    </row>
    <row r="1028" spans="1:4" x14ac:dyDescent="0.2">
      <c r="A1028">
        <v>2002</v>
      </c>
      <c r="B1028" s="27" t="s">
        <v>23</v>
      </c>
      <c r="C1028">
        <v>11</v>
      </c>
      <c r="D1028">
        <v>22</v>
      </c>
    </row>
    <row r="1029" spans="1:4" x14ac:dyDescent="0.2">
      <c r="A1029">
        <v>2002</v>
      </c>
      <c r="B1029" s="27" t="s">
        <v>19</v>
      </c>
      <c r="C1029">
        <v>10</v>
      </c>
      <c r="D1029">
        <v>23</v>
      </c>
    </row>
    <row r="1030" spans="1:4" x14ac:dyDescent="0.2">
      <c r="A1030">
        <v>2002</v>
      </c>
      <c r="B1030" s="27" t="s">
        <v>17</v>
      </c>
      <c r="C1030">
        <v>9</v>
      </c>
      <c r="D1030">
        <v>24</v>
      </c>
    </row>
    <row r="1031" spans="1:4" x14ac:dyDescent="0.2">
      <c r="A1031">
        <v>2002</v>
      </c>
      <c r="B1031" s="27" t="s">
        <v>11</v>
      </c>
      <c r="C1031">
        <v>8</v>
      </c>
      <c r="D1031">
        <v>25</v>
      </c>
    </row>
    <row r="1032" spans="1:4" x14ac:dyDescent="0.2">
      <c r="A1032">
        <v>2002</v>
      </c>
      <c r="B1032" s="27" t="s">
        <v>9</v>
      </c>
      <c r="C1032">
        <v>7</v>
      </c>
      <c r="D1032">
        <v>26</v>
      </c>
    </row>
    <row r="1033" spans="1:4" x14ac:dyDescent="0.2">
      <c r="A1033">
        <v>2002</v>
      </c>
      <c r="B1033" s="27" t="s">
        <v>20</v>
      </c>
      <c r="C1033">
        <v>6</v>
      </c>
      <c r="D1033">
        <v>27</v>
      </c>
    </row>
    <row r="1034" spans="1:4" x14ac:dyDescent="0.2">
      <c r="A1034">
        <v>2002</v>
      </c>
      <c r="B1034" s="27" t="s">
        <v>31</v>
      </c>
      <c r="C1034">
        <v>5</v>
      </c>
      <c r="D1034">
        <v>28</v>
      </c>
    </row>
    <row r="1035" spans="1:4" x14ac:dyDescent="0.2">
      <c r="A1035">
        <v>2002</v>
      </c>
      <c r="B1035" s="27" t="s">
        <v>26</v>
      </c>
      <c r="C1035">
        <v>4</v>
      </c>
      <c r="D1035">
        <v>29</v>
      </c>
    </row>
    <row r="1036" spans="1:4" x14ac:dyDescent="0.2">
      <c r="A1036">
        <v>2002</v>
      </c>
      <c r="B1036" s="27" t="s">
        <v>16</v>
      </c>
      <c r="C1036">
        <v>3</v>
      </c>
      <c r="D1036">
        <v>30</v>
      </c>
    </row>
    <row r="1037" spans="1:4" x14ac:dyDescent="0.2">
      <c r="A1037">
        <v>2002</v>
      </c>
      <c r="B1037" s="27" t="s">
        <v>27</v>
      </c>
      <c r="C1037">
        <v>2</v>
      </c>
      <c r="D1037">
        <v>31</v>
      </c>
    </row>
    <row r="1038" spans="1:4" x14ac:dyDescent="0.2">
      <c r="A1038">
        <v>2002</v>
      </c>
      <c r="B1038" s="27" t="s">
        <v>8</v>
      </c>
      <c r="C1038">
        <v>1</v>
      </c>
      <c r="D1038">
        <v>32</v>
      </c>
    </row>
    <row r="1039" spans="1:4" x14ac:dyDescent="0.2">
      <c r="A1039">
        <v>2003</v>
      </c>
      <c r="B1039" s="27" t="s">
        <v>22</v>
      </c>
      <c r="C1039">
        <v>32</v>
      </c>
      <c r="D1039">
        <v>1</v>
      </c>
    </row>
    <row r="1040" spans="1:4" x14ac:dyDescent="0.2">
      <c r="A1040">
        <v>2003</v>
      </c>
      <c r="B1040" s="27" t="s">
        <v>0</v>
      </c>
      <c r="C1040">
        <v>31</v>
      </c>
      <c r="D1040">
        <v>2</v>
      </c>
    </row>
    <row r="1041" spans="1:4" x14ac:dyDescent="0.2">
      <c r="A1041">
        <v>2003</v>
      </c>
      <c r="B1041" s="27" t="s">
        <v>10</v>
      </c>
      <c r="C1041">
        <v>30</v>
      </c>
      <c r="D1041">
        <v>3</v>
      </c>
    </row>
    <row r="1042" spans="1:4" x14ac:dyDescent="0.2">
      <c r="A1042">
        <v>2003</v>
      </c>
      <c r="B1042" s="27" t="s">
        <v>1</v>
      </c>
      <c r="C1042">
        <v>29</v>
      </c>
      <c r="D1042">
        <v>4</v>
      </c>
    </row>
    <row r="1043" spans="1:4" x14ac:dyDescent="0.2">
      <c r="A1043">
        <v>2003</v>
      </c>
      <c r="B1043" s="27" t="s">
        <v>28</v>
      </c>
      <c r="C1043">
        <v>28</v>
      </c>
      <c r="D1043">
        <v>5</v>
      </c>
    </row>
    <row r="1044" spans="1:4" x14ac:dyDescent="0.2">
      <c r="A1044">
        <v>2003</v>
      </c>
      <c r="B1044" s="27" t="s">
        <v>12</v>
      </c>
      <c r="C1044">
        <v>27</v>
      </c>
      <c r="D1044">
        <v>6</v>
      </c>
    </row>
    <row r="1045" spans="1:4" x14ac:dyDescent="0.2">
      <c r="A1045">
        <v>2003</v>
      </c>
      <c r="B1045" s="27" t="s">
        <v>18</v>
      </c>
      <c r="C1045">
        <v>26</v>
      </c>
      <c r="D1045">
        <v>7</v>
      </c>
    </row>
    <row r="1046" spans="1:4" x14ac:dyDescent="0.2">
      <c r="A1046">
        <v>2003</v>
      </c>
      <c r="B1046" s="27" t="s">
        <v>14</v>
      </c>
      <c r="C1046">
        <v>25</v>
      </c>
      <c r="D1046">
        <v>8</v>
      </c>
    </row>
    <row r="1047" spans="1:4" x14ac:dyDescent="0.2">
      <c r="A1047">
        <v>2003</v>
      </c>
      <c r="B1047" s="27" t="s">
        <v>6</v>
      </c>
      <c r="C1047">
        <v>24</v>
      </c>
      <c r="D1047">
        <v>9</v>
      </c>
    </row>
    <row r="1048" spans="1:4" x14ac:dyDescent="0.2">
      <c r="A1048">
        <v>2003</v>
      </c>
      <c r="B1048" s="27" t="s">
        <v>25</v>
      </c>
      <c r="C1048">
        <v>23</v>
      </c>
      <c r="D1048">
        <v>10</v>
      </c>
    </row>
    <row r="1049" spans="1:4" x14ac:dyDescent="0.2">
      <c r="A1049">
        <v>2003</v>
      </c>
      <c r="B1049" s="27" t="s">
        <v>4</v>
      </c>
      <c r="C1049">
        <v>22</v>
      </c>
      <c r="D1049">
        <v>11</v>
      </c>
    </row>
    <row r="1050" spans="1:4" x14ac:dyDescent="0.2">
      <c r="A1050">
        <v>2003</v>
      </c>
      <c r="B1050" s="27" t="s">
        <v>7</v>
      </c>
      <c r="C1050">
        <v>21</v>
      </c>
      <c r="D1050">
        <v>12</v>
      </c>
    </row>
    <row r="1051" spans="1:4" x14ac:dyDescent="0.2">
      <c r="A1051">
        <v>2003</v>
      </c>
      <c r="B1051" s="27" t="s">
        <v>24</v>
      </c>
      <c r="C1051">
        <v>20</v>
      </c>
      <c r="D1051">
        <v>13</v>
      </c>
    </row>
    <row r="1052" spans="1:4" x14ac:dyDescent="0.2">
      <c r="A1052">
        <v>2003</v>
      </c>
      <c r="B1052" s="27" t="s">
        <v>2</v>
      </c>
      <c r="C1052">
        <v>19</v>
      </c>
      <c r="D1052">
        <v>14</v>
      </c>
    </row>
    <row r="1053" spans="1:4" x14ac:dyDescent="0.2">
      <c r="A1053">
        <v>2003</v>
      </c>
      <c r="B1053" s="27" t="s">
        <v>30</v>
      </c>
      <c r="C1053">
        <v>18</v>
      </c>
      <c r="D1053">
        <v>15</v>
      </c>
    </row>
    <row r="1054" spans="1:4" x14ac:dyDescent="0.2">
      <c r="A1054">
        <v>2003</v>
      </c>
      <c r="B1054" s="27" t="s">
        <v>5</v>
      </c>
      <c r="C1054">
        <v>17</v>
      </c>
      <c r="D1054">
        <v>16</v>
      </c>
    </row>
    <row r="1055" spans="1:4" x14ac:dyDescent="0.2">
      <c r="A1055">
        <v>2003</v>
      </c>
      <c r="B1055" s="27" t="s">
        <v>29</v>
      </c>
      <c r="C1055">
        <v>16</v>
      </c>
      <c r="D1055">
        <v>17</v>
      </c>
    </row>
    <row r="1056" spans="1:4" x14ac:dyDescent="0.2">
      <c r="A1056">
        <v>2003</v>
      </c>
      <c r="B1056" s="27" t="s">
        <v>15</v>
      </c>
      <c r="C1056">
        <v>15</v>
      </c>
      <c r="D1056">
        <v>18</v>
      </c>
    </row>
    <row r="1057" spans="1:4" x14ac:dyDescent="0.2">
      <c r="A1057">
        <v>2003</v>
      </c>
      <c r="B1057" s="27" t="s">
        <v>13</v>
      </c>
      <c r="C1057">
        <v>14</v>
      </c>
      <c r="D1057">
        <v>19</v>
      </c>
    </row>
    <row r="1058" spans="1:4" x14ac:dyDescent="0.2">
      <c r="A1058">
        <v>2003</v>
      </c>
      <c r="B1058" s="27" t="s">
        <v>3</v>
      </c>
      <c r="C1058">
        <v>13</v>
      </c>
      <c r="D1058">
        <v>20</v>
      </c>
    </row>
    <row r="1059" spans="1:4" x14ac:dyDescent="0.2">
      <c r="A1059">
        <v>2003</v>
      </c>
      <c r="B1059" s="27" t="s">
        <v>23</v>
      </c>
      <c r="C1059">
        <v>12</v>
      </c>
      <c r="D1059">
        <v>21</v>
      </c>
    </row>
    <row r="1060" spans="1:4" x14ac:dyDescent="0.2">
      <c r="A1060">
        <v>2003</v>
      </c>
      <c r="B1060" s="27" t="s">
        <v>21</v>
      </c>
      <c r="C1060">
        <v>11</v>
      </c>
      <c r="D1060">
        <v>22</v>
      </c>
    </row>
    <row r="1061" spans="1:4" x14ac:dyDescent="0.2">
      <c r="A1061">
        <v>2003</v>
      </c>
      <c r="B1061" s="27" t="s">
        <v>19</v>
      </c>
      <c r="C1061">
        <v>10</v>
      </c>
      <c r="D1061">
        <v>23</v>
      </c>
    </row>
    <row r="1062" spans="1:4" x14ac:dyDescent="0.2">
      <c r="A1062">
        <v>2003</v>
      </c>
      <c r="B1062" s="27" t="s">
        <v>17</v>
      </c>
      <c r="C1062">
        <v>9</v>
      </c>
      <c r="D1062">
        <v>24</v>
      </c>
    </row>
    <row r="1063" spans="1:4" x14ac:dyDescent="0.2">
      <c r="A1063">
        <v>2003</v>
      </c>
      <c r="B1063" s="27" t="s">
        <v>9</v>
      </c>
      <c r="C1063">
        <v>8</v>
      </c>
      <c r="D1063">
        <v>25</v>
      </c>
    </row>
    <row r="1064" spans="1:4" x14ac:dyDescent="0.2">
      <c r="A1064">
        <v>2003</v>
      </c>
      <c r="B1064" s="27" t="s">
        <v>11</v>
      </c>
      <c r="C1064">
        <v>7</v>
      </c>
      <c r="D1064">
        <v>26</v>
      </c>
    </row>
    <row r="1065" spans="1:4" x14ac:dyDescent="0.2">
      <c r="A1065">
        <v>2003</v>
      </c>
      <c r="B1065" s="27" t="s">
        <v>20</v>
      </c>
      <c r="C1065">
        <v>6</v>
      </c>
      <c r="D1065">
        <v>27</v>
      </c>
    </row>
    <row r="1066" spans="1:4" x14ac:dyDescent="0.2">
      <c r="A1066">
        <v>2003</v>
      </c>
      <c r="B1066" s="27" t="s">
        <v>31</v>
      </c>
      <c r="C1066">
        <v>5</v>
      </c>
      <c r="D1066">
        <v>28</v>
      </c>
    </row>
    <row r="1067" spans="1:4" x14ac:dyDescent="0.2">
      <c r="A1067">
        <v>2003</v>
      </c>
      <c r="B1067" s="27" t="s">
        <v>26</v>
      </c>
      <c r="C1067">
        <v>4</v>
      </c>
      <c r="D1067">
        <v>29</v>
      </c>
    </row>
    <row r="1068" spans="1:4" x14ac:dyDescent="0.2">
      <c r="A1068">
        <v>2003</v>
      </c>
      <c r="B1068" s="27" t="s">
        <v>16</v>
      </c>
      <c r="C1068">
        <v>3</v>
      </c>
      <c r="D1068">
        <v>30</v>
      </c>
    </row>
    <row r="1069" spans="1:4" x14ac:dyDescent="0.2">
      <c r="A1069">
        <v>2003</v>
      </c>
      <c r="B1069" s="27" t="s">
        <v>27</v>
      </c>
      <c r="C1069">
        <v>2</v>
      </c>
      <c r="D1069">
        <v>31</v>
      </c>
    </row>
    <row r="1070" spans="1:4" x14ac:dyDescent="0.2">
      <c r="A1070">
        <v>2003</v>
      </c>
      <c r="B1070" s="27" t="s">
        <v>8</v>
      </c>
      <c r="C1070">
        <v>1</v>
      </c>
      <c r="D1070">
        <v>32</v>
      </c>
    </row>
    <row r="1071" spans="1:4" x14ac:dyDescent="0.2">
      <c r="A1071">
        <v>2004</v>
      </c>
      <c r="B1071" s="27" t="s">
        <v>22</v>
      </c>
      <c r="C1071">
        <v>32</v>
      </c>
      <c r="D1071">
        <v>1</v>
      </c>
    </row>
    <row r="1072" spans="1:4" x14ac:dyDescent="0.2">
      <c r="A1072">
        <v>2004</v>
      </c>
      <c r="B1072" s="27" t="s">
        <v>0</v>
      </c>
      <c r="C1072">
        <v>31</v>
      </c>
      <c r="D1072">
        <v>2</v>
      </c>
    </row>
    <row r="1073" spans="1:4" x14ac:dyDescent="0.2">
      <c r="A1073">
        <v>2004</v>
      </c>
      <c r="B1073" s="27" t="s">
        <v>10</v>
      </c>
      <c r="C1073">
        <v>30</v>
      </c>
      <c r="D1073">
        <v>3</v>
      </c>
    </row>
    <row r="1074" spans="1:4" x14ac:dyDescent="0.2">
      <c r="A1074">
        <v>2004</v>
      </c>
      <c r="B1074" s="27" t="s">
        <v>28</v>
      </c>
      <c r="C1074">
        <v>29</v>
      </c>
      <c r="D1074">
        <v>4</v>
      </c>
    </row>
    <row r="1075" spans="1:4" x14ac:dyDescent="0.2">
      <c r="A1075">
        <v>2004</v>
      </c>
      <c r="B1075" s="27" t="s">
        <v>12</v>
      </c>
      <c r="C1075">
        <v>28</v>
      </c>
      <c r="D1075">
        <v>5</v>
      </c>
    </row>
    <row r="1076" spans="1:4" x14ac:dyDescent="0.2">
      <c r="A1076">
        <v>2004</v>
      </c>
      <c r="B1076" s="27" t="s">
        <v>1</v>
      </c>
      <c r="C1076">
        <v>27</v>
      </c>
      <c r="D1076">
        <v>6</v>
      </c>
    </row>
    <row r="1077" spans="1:4" x14ac:dyDescent="0.2">
      <c r="A1077">
        <v>2004</v>
      </c>
      <c r="B1077" s="27" t="s">
        <v>18</v>
      </c>
      <c r="C1077">
        <v>26</v>
      </c>
      <c r="D1077">
        <v>7</v>
      </c>
    </row>
    <row r="1078" spans="1:4" x14ac:dyDescent="0.2">
      <c r="A1078">
        <v>2004</v>
      </c>
      <c r="B1078" s="27" t="s">
        <v>14</v>
      </c>
      <c r="C1078">
        <v>25</v>
      </c>
      <c r="D1078">
        <v>8</v>
      </c>
    </row>
    <row r="1079" spans="1:4" x14ac:dyDescent="0.2">
      <c r="A1079">
        <v>2004</v>
      </c>
      <c r="B1079" s="27" t="s">
        <v>6</v>
      </c>
      <c r="C1079">
        <v>24</v>
      </c>
      <c r="D1079">
        <v>9</v>
      </c>
    </row>
    <row r="1080" spans="1:4" x14ac:dyDescent="0.2">
      <c r="A1080">
        <v>2004</v>
      </c>
      <c r="B1080" s="27" t="s">
        <v>4</v>
      </c>
      <c r="C1080">
        <v>23</v>
      </c>
      <c r="D1080">
        <v>10</v>
      </c>
    </row>
    <row r="1081" spans="1:4" x14ac:dyDescent="0.2">
      <c r="A1081">
        <v>2004</v>
      </c>
      <c r="B1081" s="27" t="s">
        <v>7</v>
      </c>
      <c r="C1081">
        <v>22</v>
      </c>
      <c r="D1081">
        <v>11</v>
      </c>
    </row>
    <row r="1082" spans="1:4" x14ac:dyDescent="0.2">
      <c r="A1082">
        <v>2004</v>
      </c>
      <c r="B1082" s="27" t="s">
        <v>24</v>
      </c>
      <c r="C1082">
        <v>21</v>
      </c>
      <c r="D1082">
        <v>12</v>
      </c>
    </row>
    <row r="1083" spans="1:4" x14ac:dyDescent="0.2">
      <c r="A1083">
        <v>2004</v>
      </c>
      <c r="B1083" s="27" t="s">
        <v>25</v>
      </c>
      <c r="C1083">
        <v>20</v>
      </c>
      <c r="D1083">
        <v>13</v>
      </c>
    </row>
    <row r="1084" spans="1:4" x14ac:dyDescent="0.2">
      <c r="A1084">
        <v>2004</v>
      </c>
      <c r="B1084" s="27" t="s">
        <v>2</v>
      </c>
      <c r="C1084">
        <v>19</v>
      </c>
      <c r="D1084">
        <v>14</v>
      </c>
    </row>
    <row r="1085" spans="1:4" x14ac:dyDescent="0.2">
      <c r="A1085">
        <v>2004</v>
      </c>
      <c r="B1085" s="27" t="s">
        <v>30</v>
      </c>
      <c r="C1085">
        <v>18</v>
      </c>
      <c r="D1085">
        <v>15</v>
      </c>
    </row>
    <row r="1086" spans="1:4" x14ac:dyDescent="0.2">
      <c r="A1086">
        <v>2004</v>
      </c>
      <c r="B1086" s="27" t="s">
        <v>5</v>
      </c>
      <c r="C1086">
        <v>17</v>
      </c>
      <c r="D1086">
        <v>16</v>
      </c>
    </row>
    <row r="1087" spans="1:4" x14ac:dyDescent="0.2">
      <c r="A1087">
        <v>2004</v>
      </c>
      <c r="B1087" s="27" t="s">
        <v>29</v>
      </c>
      <c r="C1087">
        <v>16</v>
      </c>
      <c r="D1087">
        <v>17</v>
      </c>
    </row>
    <row r="1088" spans="1:4" x14ac:dyDescent="0.2">
      <c r="A1088">
        <v>2004</v>
      </c>
      <c r="B1088" s="27" t="s">
        <v>15</v>
      </c>
      <c r="C1088">
        <v>15</v>
      </c>
      <c r="D1088">
        <v>18</v>
      </c>
    </row>
    <row r="1089" spans="1:4" x14ac:dyDescent="0.2">
      <c r="A1089">
        <v>2004</v>
      </c>
      <c r="B1089" s="27" t="s">
        <v>3</v>
      </c>
      <c r="C1089">
        <v>14</v>
      </c>
      <c r="D1089">
        <v>19</v>
      </c>
    </row>
    <row r="1090" spans="1:4" x14ac:dyDescent="0.2">
      <c r="A1090">
        <v>2004</v>
      </c>
      <c r="B1090" s="27" t="s">
        <v>13</v>
      </c>
      <c r="C1090">
        <v>13</v>
      </c>
      <c r="D1090">
        <v>20</v>
      </c>
    </row>
    <row r="1091" spans="1:4" x14ac:dyDescent="0.2">
      <c r="A1091">
        <v>2004</v>
      </c>
      <c r="B1091" s="27" t="s">
        <v>23</v>
      </c>
      <c r="C1091">
        <v>12</v>
      </c>
      <c r="D1091">
        <v>21</v>
      </c>
    </row>
    <row r="1092" spans="1:4" x14ac:dyDescent="0.2">
      <c r="A1092">
        <v>2004</v>
      </c>
      <c r="B1092" s="27" t="s">
        <v>19</v>
      </c>
      <c r="C1092">
        <v>11</v>
      </c>
      <c r="D1092">
        <v>22</v>
      </c>
    </row>
    <row r="1093" spans="1:4" x14ac:dyDescent="0.2">
      <c r="A1093">
        <v>2004</v>
      </c>
      <c r="B1093" s="27" t="s">
        <v>21</v>
      </c>
      <c r="C1093">
        <v>10</v>
      </c>
      <c r="D1093">
        <v>23</v>
      </c>
    </row>
    <row r="1094" spans="1:4" x14ac:dyDescent="0.2">
      <c r="A1094">
        <v>2004</v>
      </c>
      <c r="B1094" s="27" t="s">
        <v>17</v>
      </c>
      <c r="C1094">
        <v>9</v>
      </c>
      <c r="D1094">
        <v>24</v>
      </c>
    </row>
    <row r="1095" spans="1:4" x14ac:dyDescent="0.2">
      <c r="A1095">
        <v>2004</v>
      </c>
      <c r="B1095" s="27" t="s">
        <v>9</v>
      </c>
      <c r="C1095">
        <v>8</v>
      </c>
      <c r="D1095">
        <v>25</v>
      </c>
    </row>
    <row r="1096" spans="1:4" x14ac:dyDescent="0.2">
      <c r="A1096">
        <v>2004</v>
      </c>
      <c r="B1096" s="27" t="s">
        <v>11</v>
      </c>
      <c r="C1096">
        <v>7</v>
      </c>
      <c r="D1096">
        <v>26</v>
      </c>
    </row>
    <row r="1097" spans="1:4" x14ac:dyDescent="0.2">
      <c r="A1097">
        <v>2004</v>
      </c>
      <c r="B1097" s="27" t="s">
        <v>20</v>
      </c>
      <c r="C1097">
        <v>6</v>
      </c>
      <c r="D1097">
        <v>27</v>
      </c>
    </row>
    <row r="1098" spans="1:4" x14ac:dyDescent="0.2">
      <c r="A1098">
        <v>2004</v>
      </c>
      <c r="B1098" s="27" t="s">
        <v>31</v>
      </c>
      <c r="C1098">
        <v>5</v>
      </c>
      <c r="D1098">
        <v>28</v>
      </c>
    </row>
    <row r="1099" spans="1:4" x14ac:dyDescent="0.2">
      <c r="A1099">
        <v>2004</v>
      </c>
      <c r="B1099" s="27" t="s">
        <v>16</v>
      </c>
      <c r="C1099">
        <v>4</v>
      </c>
      <c r="D1099">
        <v>29</v>
      </c>
    </row>
    <row r="1100" spans="1:4" x14ac:dyDescent="0.2">
      <c r="A1100">
        <v>2004</v>
      </c>
      <c r="B1100" s="27" t="s">
        <v>26</v>
      </c>
      <c r="C1100">
        <v>3</v>
      </c>
      <c r="D1100">
        <v>30</v>
      </c>
    </row>
    <row r="1101" spans="1:4" x14ac:dyDescent="0.2">
      <c r="A1101">
        <v>2004</v>
      </c>
      <c r="B1101" s="27" t="s">
        <v>27</v>
      </c>
      <c r="C1101">
        <v>2</v>
      </c>
      <c r="D1101">
        <v>31</v>
      </c>
    </row>
    <row r="1102" spans="1:4" x14ac:dyDescent="0.2">
      <c r="A1102">
        <v>2004</v>
      </c>
      <c r="B1102" s="27" t="s">
        <v>8</v>
      </c>
      <c r="C1102">
        <v>1</v>
      </c>
      <c r="D1102">
        <v>32</v>
      </c>
    </row>
    <row r="1103" spans="1:4" x14ac:dyDescent="0.2">
      <c r="A1103">
        <v>2005</v>
      </c>
      <c r="B1103" s="27" t="s">
        <v>22</v>
      </c>
      <c r="C1103">
        <v>32</v>
      </c>
      <c r="D1103">
        <v>1</v>
      </c>
    </row>
    <row r="1104" spans="1:4" x14ac:dyDescent="0.2">
      <c r="A1104">
        <v>2005</v>
      </c>
      <c r="B1104" s="27" t="s">
        <v>0</v>
      </c>
      <c r="C1104">
        <v>31</v>
      </c>
      <c r="D1104">
        <v>2</v>
      </c>
    </row>
    <row r="1105" spans="1:4" x14ac:dyDescent="0.2">
      <c r="A1105">
        <v>2005</v>
      </c>
      <c r="B1105" s="27" t="s">
        <v>10</v>
      </c>
      <c r="C1105">
        <v>30</v>
      </c>
      <c r="D1105">
        <v>3</v>
      </c>
    </row>
    <row r="1106" spans="1:4" x14ac:dyDescent="0.2">
      <c r="A1106">
        <v>2005</v>
      </c>
      <c r="B1106" s="27" t="s">
        <v>12</v>
      </c>
      <c r="C1106">
        <v>29</v>
      </c>
      <c r="D1106">
        <v>4</v>
      </c>
    </row>
    <row r="1107" spans="1:4" x14ac:dyDescent="0.2">
      <c r="A1107">
        <v>2005</v>
      </c>
      <c r="B1107" s="27" t="s">
        <v>1</v>
      </c>
      <c r="C1107">
        <v>28</v>
      </c>
      <c r="D1107">
        <v>5</v>
      </c>
    </row>
    <row r="1108" spans="1:4" x14ac:dyDescent="0.2">
      <c r="A1108">
        <v>2005</v>
      </c>
      <c r="B1108" s="27" t="s">
        <v>18</v>
      </c>
      <c r="C1108">
        <v>27</v>
      </c>
      <c r="D1108">
        <v>6</v>
      </c>
    </row>
    <row r="1109" spans="1:4" x14ac:dyDescent="0.2">
      <c r="A1109">
        <v>2005</v>
      </c>
      <c r="B1109" s="27" t="s">
        <v>28</v>
      </c>
      <c r="C1109">
        <v>26</v>
      </c>
      <c r="D1109">
        <v>7</v>
      </c>
    </row>
    <row r="1110" spans="1:4" x14ac:dyDescent="0.2">
      <c r="A1110">
        <v>2005</v>
      </c>
      <c r="B1110" s="27" t="s">
        <v>14</v>
      </c>
      <c r="C1110">
        <v>25</v>
      </c>
      <c r="D1110">
        <v>8</v>
      </c>
    </row>
    <row r="1111" spans="1:4" x14ac:dyDescent="0.2">
      <c r="A1111">
        <v>2005</v>
      </c>
      <c r="B1111" s="27" t="s">
        <v>6</v>
      </c>
      <c r="C1111">
        <v>24</v>
      </c>
      <c r="D1111">
        <v>9</v>
      </c>
    </row>
    <row r="1112" spans="1:4" x14ac:dyDescent="0.2">
      <c r="A1112">
        <v>2005</v>
      </c>
      <c r="B1112" s="27" t="s">
        <v>7</v>
      </c>
      <c r="C1112">
        <v>23</v>
      </c>
      <c r="D1112">
        <v>10</v>
      </c>
    </row>
    <row r="1113" spans="1:4" x14ac:dyDescent="0.2">
      <c r="A1113">
        <v>2005</v>
      </c>
      <c r="B1113" s="27" t="s">
        <v>4</v>
      </c>
      <c r="C1113">
        <v>22</v>
      </c>
      <c r="D1113">
        <v>11</v>
      </c>
    </row>
    <row r="1114" spans="1:4" x14ac:dyDescent="0.2">
      <c r="A1114">
        <v>2005</v>
      </c>
      <c r="B1114" s="27" t="s">
        <v>24</v>
      </c>
      <c r="C1114">
        <v>21</v>
      </c>
      <c r="D1114">
        <v>12</v>
      </c>
    </row>
    <row r="1115" spans="1:4" x14ac:dyDescent="0.2">
      <c r="A1115">
        <v>2005</v>
      </c>
      <c r="B1115" s="27" t="s">
        <v>25</v>
      </c>
      <c r="C1115">
        <v>20</v>
      </c>
      <c r="D1115">
        <v>13</v>
      </c>
    </row>
    <row r="1116" spans="1:4" x14ac:dyDescent="0.2">
      <c r="A1116">
        <v>2005</v>
      </c>
      <c r="B1116" s="27" t="s">
        <v>2</v>
      </c>
      <c r="C1116">
        <v>19</v>
      </c>
      <c r="D1116">
        <v>14</v>
      </c>
    </row>
    <row r="1117" spans="1:4" x14ac:dyDescent="0.2">
      <c r="A1117">
        <v>2005</v>
      </c>
      <c r="B1117" s="27" t="s">
        <v>30</v>
      </c>
      <c r="C1117">
        <v>18</v>
      </c>
      <c r="D1117">
        <v>15</v>
      </c>
    </row>
    <row r="1118" spans="1:4" x14ac:dyDescent="0.2">
      <c r="A1118">
        <v>2005</v>
      </c>
      <c r="B1118" s="27" t="s">
        <v>29</v>
      </c>
      <c r="C1118">
        <v>17</v>
      </c>
      <c r="D1118">
        <v>16</v>
      </c>
    </row>
    <row r="1119" spans="1:4" x14ac:dyDescent="0.2">
      <c r="A1119">
        <v>2005</v>
      </c>
      <c r="B1119" s="27" t="s">
        <v>5</v>
      </c>
      <c r="C1119">
        <v>16</v>
      </c>
      <c r="D1119">
        <v>17</v>
      </c>
    </row>
    <row r="1120" spans="1:4" x14ac:dyDescent="0.2">
      <c r="A1120">
        <v>2005</v>
      </c>
      <c r="B1120" s="27" t="s">
        <v>15</v>
      </c>
      <c r="C1120">
        <v>15</v>
      </c>
      <c r="D1120">
        <v>18</v>
      </c>
    </row>
    <row r="1121" spans="1:4" x14ac:dyDescent="0.2">
      <c r="A1121">
        <v>2005</v>
      </c>
      <c r="B1121" s="27" t="s">
        <v>3</v>
      </c>
      <c r="C1121">
        <v>14</v>
      </c>
      <c r="D1121">
        <v>19</v>
      </c>
    </row>
    <row r="1122" spans="1:4" x14ac:dyDescent="0.2">
      <c r="A1122">
        <v>2005</v>
      </c>
      <c r="B1122" s="27" t="s">
        <v>23</v>
      </c>
      <c r="C1122">
        <v>13</v>
      </c>
      <c r="D1122">
        <v>20</v>
      </c>
    </row>
    <row r="1123" spans="1:4" x14ac:dyDescent="0.2">
      <c r="A1123">
        <v>2005</v>
      </c>
      <c r="B1123" s="27" t="s">
        <v>13</v>
      </c>
      <c r="C1123">
        <v>12</v>
      </c>
      <c r="D1123">
        <v>21</v>
      </c>
    </row>
    <row r="1124" spans="1:4" x14ac:dyDescent="0.2">
      <c r="A1124">
        <v>2005</v>
      </c>
      <c r="B1124" s="27" t="s">
        <v>19</v>
      </c>
      <c r="C1124">
        <v>11</v>
      </c>
      <c r="D1124">
        <v>22</v>
      </c>
    </row>
    <row r="1125" spans="1:4" x14ac:dyDescent="0.2">
      <c r="A1125">
        <v>2005</v>
      </c>
      <c r="B1125" s="27" t="s">
        <v>21</v>
      </c>
      <c r="C1125">
        <v>10</v>
      </c>
      <c r="D1125">
        <v>23</v>
      </c>
    </row>
    <row r="1126" spans="1:4" x14ac:dyDescent="0.2">
      <c r="A1126">
        <v>2005</v>
      </c>
      <c r="B1126" s="27" t="s">
        <v>17</v>
      </c>
      <c r="C1126">
        <v>9</v>
      </c>
      <c r="D1126">
        <v>24</v>
      </c>
    </row>
    <row r="1127" spans="1:4" x14ac:dyDescent="0.2">
      <c r="A1127">
        <v>2005</v>
      </c>
      <c r="B1127" s="27" t="s">
        <v>11</v>
      </c>
      <c r="C1127">
        <v>8</v>
      </c>
      <c r="D1127">
        <v>25</v>
      </c>
    </row>
    <row r="1128" spans="1:4" x14ac:dyDescent="0.2">
      <c r="A1128">
        <v>2005</v>
      </c>
      <c r="B1128" s="27" t="s">
        <v>9</v>
      </c>
      <c r="C1128">
        <v>7</v>
      </c>
      <c r="D1128">
        <v>26</v>
      </c>
    </row>
    <row r="1129" spans="1:4" x14ac:dyDescent="0.2">
      <c r="A1129">
        <v>2005</v>
      </c>
      <c r="B1129" s="27" t="s">
        <v>20</v>
      </c>
      <c r="C1129">
        <v>6</v>
      </c>
      <c r="D1129">
        <v>27</v>
      </c>
    </row>
    <row r="1130" spans="1:4" x14ac:dyDescent="0.2">
      <c r="A1130">
        <v>2005</v>
      </c>
      <c r="B1130" s="27" t="s">
        <v>31</v>
      </c>
      <c r="C1130">
        <v>5</v>
      </c>
      <c r="D1130">
        <v>28</v>
      </c>
    </row>
    <row r="1131" spans="1:4" x14ac:dyDescent="0.2">
      <c r="A1131">
        <v>2005</v>
      </c>
      <c r="B1131" s="27" t="s">
        <v>16</v>
      </c>
      <c r="C1131">
        <v>4</v>
      </c>
      <c r="D1131">
        <v>29</v>
      </c>
    </row>
    <row r="1132" spans="1:4" x14ac:dyDescent="0.2">
      <c r="A1132">
        <v>2005</v>
      </c>
      <c r="B1132" s="27" t="s">
        <v>27</v>
      </c>
      <c r="C1132">
        <v>3</v>
      </c>
      <c r="D1132">
        <v>30</v>
      </c>
    </row>
    <row r="1133" spans="1:4" x14ac:dyDescent="0.2">
      <c r="A1133">
        <v>2005</v>
      </c>
      <c r="B1133" s="27" t="s">
        <v>26</v>
      </c>
      <c r="C1133">
        <v>2</v>
      </c>
      <c r="D1133">
        <v>31</v>
      </c>
    </row>
    <row r="1134" spans="1:4" x14ac:dyDescent="0.2">
      <c r="A1134">
        <v>2005</v>
      </c>
      <c r="B1134" s="27" t="s">
        <v>8</v>
      </c>
      <c r="C1134">
        <v>1</v>
      </c>
      <c r="D1134">
        <v>32</v>
      </c>
    </row>
    <row r="1135" spans="1:4" x14ac:dyDescent="0.2">
      <c r="A1135">
        <v>2006</v>
      </c>
      <c r="B1135" s="27" t="s">
        <v>0</v>
      </c>
      <c r="C1135">
        <v>32</v>
      </c>
      <c r="D1135">
        <v>1</v>
      </c>
    </row>
    <row r="1136" spans="1:4" x14ac:dyDescent="0.2">
      <c r="A1136">
        <v>2006</v>
      </c>
      <c r="B1136" s="27" t="s">
        <v>22</v>
      </c>
      <c r="C1136">
        <v>31</v>
      </c>
      <c r="D1136">
        <v>2</v>
      </c>
    </row>
    <row r="1137" spans="1:4" x14ac:dyDescent="0.2">
      <c r="A1137">
        <v>2006</v>
      </c>
      <c r="B1137" s="27" t="s">
        <v>10</v>
      </c>
      <c r="C1137">
        <v>30</v>
      </c>
      <c r="D1137">
        <v>3</v>
      </c>
    </row>
    <row r="1138" spans="1:4" x14ac:dyDescent="0.2">
      <c r="A1138">
        <v>2006</v>
      </c>
      <c r="B1138" s="27" t="s">
        <v>12</v>
      </c>
      <c r="C1138">
        <v>29</v>
      </c>
      <c r="D1138">
        <v>4</v>
      </c>
    </row>
    <row r="1139" spans="1:4" x14ac:dyDescent="0.2">
      <c r="A1139">
        <v>2006</v>
      </c>
      <c r="B1139" s="27" t="s">
        <v>1</v>
      </c>
      <c r="C1139">
        <v>28</v>
      </c>
      <c r="D1139">
        <v>5</v>
      </c>
    </row>
    <row r="1140" spans="1:4" x14ac:dyDescent="0.2">
      <c r="A1140">
        <v>2006</v>
      </c>
      <c r="B1140" s="27" t="s">
        <v>18</v>
      </c>
      <c r="C1140">
        <v>27</v>
      </c>
      <c r="D1140">
        <v>6</v>
      </c>
    </row>
    <row r="1141" spans="1:4" x14ac:dyDescent="0.2">
      <c r="A1141">
        <v>2006</v>
      </c>
      <c r="B1141" s="27" t="s">
        <v>14</v>
      </c>
      <c r="C1141">
        <v>26</v>
      </c>
      <c r="D1141">
        <v>7</v>
      </c>
    </row>
    <row r="1142" spans="1:4" x14ac:dyDescent="0.2">
      <c r="A1142">
        <v>2006</v>
      </c>
      <c r="B1142" s="27" t="s">
        <v>28</v>
      </c>
      <c r="C1142">
        <v>25</v>
      </c>
      <c r="D1142">
        <v>8</v>
      </c>
    </row>
    <row r="1143" spans="1:4" x14ac:dyDescent="0.2">
      <c r="A1143">
        <v>2006</v>
      </c>
      <c r="B1143" s="27" t="s">
        <v>6</v>
      </c>
      <c r="C1143">
        <v>24</v>
      </c>
      <c r="D1143">
        <v>9</v>
      </c>
    </row>
    <row r="1144" spans="1:4" x14ac:dyDescent="0.2">
      <c r="A1144">
        <v>2006</v>
      </c>
      <c r="B1144" s="27" t="s">
        <v>7</v>
      </c>
      <c r="C1144">
        <v>23</v>
      </c>
      <c r="D1144">
        <v>10</v>
      </c>
    </row>
    <row r="1145" spans="1:4" x14ac:dyDescent="0.2">
      <c r="A1145">
        <v>2006</v>
      </c>
      <c r="B1145" s="27" t="s">
        <v>4</v>
      </c>
      <c r="C1145">
        <v>22</v>
      </c>
      <c r="D1145">
        <v>11</v>
      </c>
    </row>
    <row r="1146" spans="1:4" x14ac:dyDescent="0.2">
      <c r="A1146">
        <v>2006</v>
      </c>
      <c r="B1146" s="27" t="s">
        <v>24</v>
      </c>
      <c r="C1146">
        <v>21</v>
      </c>
      <c r="D1146">
        <v>12</v>
      </c>
    </row>
    <row r="1147" spans="1:4" x14ac:dyDescent="0.2">
      <c r="A1147">
        <v>2006</v>
      </c>
      <c r="B1147" s="27" t="s">
        <v>30</v>
      </c>
      <c r="C1147">
        <v>19</v>
      </c>
      <c r="D1147">
        <v>13</v>
      </c>
    </row>
    <row r="1148" spans="1:4" x14ac:dyDescent="0.2">
      <c r="A1148">
        <v>2006</v>
      </c>
      <c r="B1148" s="27" t="s">
        <v>25</v>
      </c>
      <c r="C1148">
        <v>19</v>
      </c>
      <c r="D1148">
        <v>13</v>
      </c>
    </row>
    <row r="1149" spans="1:4" x14ac:dyDescent="0.2">
      <c r="A1149">
        <v>2006</v>
      </c>
      <c r="B1149" s="27" t="s">
        <v>2</v>
      </c>
      <c r="C1149">
        <v>18</v>
      </c>
      <c r="D1149">
        <v>15</v>
      </c>
    </row>
    <row r="1150" spans="1:4" x14ac:dyDescent="0.2">
      <c r="A1150">
        <v>2006</v>
      </c>
      <c r="B1150" s="27" t="s">
        <v>29</v>
      </c>
      <c r="C1150">
        <v>17</v>
      </c>
      <c r="D1150">
        <v>16</v>
      </c>
    </row>
    <row r="1151" spans="1:4" x14ac:dyDescent="0.2">
      <c r="A1151">
        <v>2006</v>
      </c>
      <c r="B1151" s="27" t="s">
        <v>15</v>
      </c>
      <c r="C1151">
        <v>16</v>
      </c>
      <c r="D1151">
        <v>17</v>
      </c>
    </row>
    <row r="1152" spans="1:4" x14ac:dyDescent="0.2">
      <c r="A1152">
        <v>2006</v>
      </c>
      <c r="B1152" s="27" t="s">
        <v>5</v>
      </c>
      <c r="C1152">
        <v>15</v>
      </c>
      <c r="D1152">
        <v>18</v>
      </c>
    </row>
    <row r="1153" spans="1:4" x14ac:dyDescent="0.2">
      <c r="A1153">
        <v>2006</v>
      </c>
      <c r="B1153" s="27" t="s">
        <v>3</v>
      </c>
      <c r="C1153">
        <v>14</v>
      </c>
      <c r="D1153">
        <v>19</v>
      </c>
    </row>
    <row r="1154" spans="1:4" x14ac:dyDescent="0.2">
      <c r="A1154">
        <v>2006</v>
      </c>
      <c r="B1154" s="27" t="s">
        <v>23</v>
      </c>
      <c r="C1154">
        <v>13</v>
      </c>
      <c r="D1154">
        <v>20</v>
      </c>
    </row>
    <row r="1155" spans="1:4" x14ac:dyDescent="0.2">
      <c r="A1155">
        <v>2006</v>
      </c>
      <c r="B1155" s="27" t="s">
        <v>19</v>
      </c>
      <c r="C1155">
        <v>12</v>
      </c>
      <c r="D1155">
        <v>21</v>
      </c>
    </row>
    <row r="1156" spans="1:4" x14ac:dyDescent="0.2">
      <c r="A1156">
        <v>2006</v>
      </c>
      <c r="B1156" s="27" t="s">
        <v>13</v>
      </c>
      <c r="C1156">
        <v>11</v>
      </c>
      <c r="D1156">
        <v>22</v>
      </c>
    </row>
    <row r="1157" spans="1:4" x14ac:dyDescent="0.2">
      <c r="A1157">
        <v>2006</v>
      </c>
      <c r="B1157" s="27" t="s">
        <v>17</v>
      </c>
      <c r="C1157">
        <v>10</v>
      </c>
      <c r="D1157">
        <v>23</v>
      </c>
    </row>
    <row r="1158" spans="1:4" x14ac:dyDescent="0.2">
      <c r="A1158">
        <v>2006</v>
      </c>
      <c r="B1158" s="27" t="s">
        <v>11</v>
      </c>
      <c r="C1158">
        <v>9</v>
      </c>
      <c r="D1158">
        <v>24</v>
      </c>
    </row>
    <row r="1159" spans="1:4" x14ac:dyDescent="0.2">
      <c r="A1159">
        <v>2006</v>
      </c>
      <c r="B1159" s="27" t="s">
        <v>21</v>
      </c>
      <c r="C1159">
        <v>8</v>
      </c>
      <c r="D1159">
        <v>25</v>
      </c>
    </row>
    <row r="1160" spans="1:4" x14ac:dyDescent="0.2">
      <c r="A1160">
        <v>2006</v>
      </c>
      <c r="B1160" s="27" t="s">
        <v>9</v>
      </c>
      <c r="C1160">
        <v>7</v>
      </c>
      <c r="D1160">
        <v>26</v>
      </c>
    </row>
    <row r="1161" spans="1:4" x14ac:dyDescent="0.2">
      <c r="A1161">
        <v>2006</v>
      </c>
      <c r="B1161" s="27" t="s">
        <v>20</v>
      </c>
      <c r="C1161">
        <v>6</v>
      </c>
      <c r="D1161">
        <v>27</v>
      </c>
    </row>
    <row r="1162" spans="1:4" x14ac:dyDescent="0.2">
      <c r="A1162">
        <v>2006</v>
      </c>
      <c r="B1162" s="27" t="s">
        <v>31</v>
      </c>
      <c r="C1162">
        <v>5</v>
      </c>
      <c r="D1162">
        <v>28</v>
      </c>
    </row>
    <row r="1163" spans="1:4" x14ac:dyDescent="0.2">
      <c r="A1163">
        <v>2006</v>
      </c>
      <c r="B1163" s="27" t="s">
        <v>16</v>
      </c>
      <c r="C1163">
        <v>4</v>
      </c>
      <c r="D1163">
        <v>29</v>
      </c>
    </row>
    <row r="1164" spans="1:4" x14ac:dyDescent="0.2">
      <c r="A1164">
        <v>2006</v>
      </c>
      <c r="B1164" s="27" t="s">
        <v>27</v>
      </c>
      <c r="C1164">
        <v>3</v>
      </c>
      <c r="D1164">
        <v>30</v>
      </c>
    </row>
    <row r="1165" spans="1:4" x14ac:dyDescent="0.2">
      <c r="A1165">
        <v>2006</v>
      </c>
      <c r="B1165" s="27" t="s">
        <v>26</v>
      </c>
      <c r="C1165">
        <v>2</v>
      </c>
      <c r="D1165">
        <v>31</v>
      </c>
    </row>
    <row r="1166" spans="1:4" x14ac:dyDescent="0.2">
      <c r="A1166">
        <v>2006</v>
      </c>
      <c r="B1166" s="27" t="s">
        <v>8</v>
      </c>
      <c r="C1166">
        <v>1</v>
      </c>
      <c r="D1166">
        <v>32</v>
      </c>
    </row>
    <row r="1167" spans="1:4" x14ac:dyDescent="0.2">
      <c r="A1167">
        <v>2007</v>
      </c>
      <c r="B1167" s="27" t="s">
        <v>0</v>
      </c>
      <c r="C1167">
        <v>32</v>
      </c>
      <c r="D1167">
        <v>1</v>
      </c>
    </row>
    <row r="1168" spans="1:4" x14ac:dyDescent="0.2">
      <c r="A1168">
        <v>2007</v>
      </c>
      <c r="B1168" s="27" t="s">
        <v>22</v>
      </c>
      <c r="C1168">
        <v>31</v>
      </c>
      <c r="D1168">
        <v>2</v>
      </c>
    </row>
    <row r="1169" spans="1:4" x14ac:dyDescent="0.2">
      <c r="A1169">
        <v>2007</v>
      </c>
      <c r="B1169" s="27" t="s">
        <v>10</v>
      </c>
      <c r="C1169">
        <v>30</v>
      </c>
      <c r="D1169">
        <v>3</v>
      </c>
    </row>
    <row r="1170" spans="1:4" x14ac:dyDescent="0.2">
      <c r="A1170">
        <v>2007</v>
      </c>
      <c r="B1170" s="27" t="s">
        <v>12</v>
      </c>
      <c r="C1170">
        <v>29</v>
      </c>
      <c r="D1170">
        <v>4</v>
      </c>
    </row>
    <row r="1171" spans="1:4" x14ac:dyDescent="0.2">
      <c r="A1171">
        <v>2007</v>
      </c>
      <c r="B1171" s="27" t="s">
        <v>1</v>
      </c>
      <c r="C1171">
        <v>28</v>
      </c>
      <c r="D1171">
        <v>5</v>
      </c>
    </row>
    <row r="1172" spans="1:4" x14ac:dyDescent="0.2">
      <c r="A1172">
        <v>2007</v>
      </c>
      <c r="B1172" s="27" t="s">
        <v>14</v>
      </c>
      <c r="C1172">
        <v>27</v>
      </c>
      <c r="D1172">
        <v>6</v>
      </c>
    </row>
    <row r="1173" spans="1:4" x14ac:dyDescent="0.2">
      <c r="A1173">
        <v>2007</v>
      </c>
      <c r="B1173" s="27" t="s">
        <v>6</v>
      </c>
      <c r="C1173">
        <v>26</v>
      </c>
      <c r="D1173">
        <v>7</v>
      </c>
    </row>
    <row r="1174" spans="1:4" x14ac:dyDescent="0.2">
      <c r="A1174">
        <v>2007</v>
      </c>
      <c r="B1174" s="27" t="s">
        <v>18</v>
      </c>
      <c r="C1174">
        <v>25</v>
      </c>
      <c r="D1174">
        <v>8</v>
      </c>
    </row>
    <row r="1175" spans="1:4" x14ac:dyDescent="0.2">
      <c r="A1175">
        <v>2007</v>
      </c>
      <c r="B1175" s="27" t="s">
        <v>28</v>
      </c>
      <c r="C1175">
        <v>24</v>
      </c>
      <c r="D1175">
        <v>9</v>
      </c>
    </row>
    <row r="1176" spans="1:4" x14ac:dyDescent="0.2">
      <c r="A1176">
        <v>2007</v>
      </c>
      <c r="B1176" s="27" t="s">
        <v>7</v>
      </c>
      <c r="C1176">
        <v>23</v>
      </c>
      <c r="D1176">
        <v>10</v>
      </c>
    </row>
    <row r="1177" spans="1:4" x14ac:dyDescent="0.2">
      <c r="A1177">
        <v>2007</v>
      </c>
      <c r="B1177" s="27" t="s">
        <v>4</v>
      </c>
      <c r="C1177">
        <v>22</v>
      </c>
      <c r="D1177">
        <v>11</v>
      </c>
    </row>
    <row r="1178" spans="1:4" x14ac:dyDescent="0.2">
      <c r="A1178">
        <v>2007</v>
      </c>
      <c r="B1178" s="27" t="s">
        <v>24</v>
      </c>
      <c r="C1178">
        <v>21</v>
      </c>
      <c r="D1178">
        <v>12</v>
      </c>
    </row>
    <row r="1179" spans="1:4" x14ac:dyDescent="0.2">
      <c r="A1179">
        <v>2007</v>
      </c>
      <c r="B1179" s="27" t="s">
        <v>25</v>
      </c>
      <c r="C1179">
        <v>20</v>
      </c>
      <c r="D1179">
        <v>13</v>
      </c>
    </row>
    <row r="1180" spans="1:4" x14ac:dyDescent="0.2">
      <c r="A1180">
        <v>2007</v>
      </c>
      <c r="B1180" s="27" t="s">
        <v>30</v>
      </c>
      <c r="C1180">
        <v>19</v>
      </c>
      <c r="D1180">
        <v>14</v>
      </c>
    </row>
    <row r="1181" spans="1:4" x14ac:dyDescent="0.2">
      <c r="A1181">
        <v>2007</v>
      </c>
      <c r="B1181" s="27" t="s">
        <v>2</v>
      </c>
      <c r="C1181">
        <v>18</v>
      </c>
      <c r="D1181">
        <v>15</v>
      </c>
    </row>
    <row r="1182" spans="1:4" x14ac:dyDescent="0.2">
      <c r="A1182">
        <v>2007</v>
      </c>
      <c r="B1182" s="27" t="s">
        <v>29</v>
      </c>
      <c r="C1182">
        <v>17</v>
      </c>
      <c r="D1182">
        <v>16</v>
      </c>
    </row>
    <row r="1183" spans="1:4" x14ac:dyDescent="0.2">
      <c r="A1183">
        <v>2007</v>
      </c>
      <c r="B1183" s="27" t="s">
        <v>15</v>
      </c>
      <c r="C1183">
        <v>16</v>
      </c>
      <c r="D1183">
        <v>17</v>
      </c>
    </row>
    <row r="1184" spans="1:4" x14ac:dyDescent="0.2">
      <c r="A1184">
        <v>2007</v>
      </c>
      <c r="B1184" s="27" t="s">
        <v>5</v>
      </c>
      <c r="C1184">
        <v>15</v>
      </c>
      <c r="D1184">
        <v>18</v>
      </c>
    </row>
    <row r="1185" spans="1:4" x14ac:dyDescent="0.2">
      <c r="A1185">
        <v>2007</v>
      </c>
      <c r="B1185" s="27" t="s">
        <v>3</v>
      </c>
      <c r="C1185">
        <v>14</v>
      </c>
      <c r="D1185">
        <v>19</v>
      </c>
    </row>
    <row r="1186" spans="1:4" x14ac:dyDescent="0.2">
      <c r="A1186">
        <v>2007</v>
      </c>
      <c r="B1186" s="27" t="s">
        <v>19</v>
      </c>
      <c r="C1186">
        <v>13</v>
      </c>
      <c r="D1186">
        <v>20</v>
      </c>
    </row>
    <row r="1187" spans="1:4" x14ac:dyDescent="0.2">
      <c r="A1187">
        <v>2007</v>
      </c>
      <c r="B1187" s="27" t="s">
        <v>23</v>
      </c>
      <c r="C1187">
        <v>12</v>
      </c>
      <c r="D1187">
        <v>21</v>
      </c>
    </row>
    <row r="1188" spans="1:4" x14ac:dyDescent="0.2">
      <c r="A1188">
        <v>2007</v>
      </c>
      <c r="B1188" s="27" t="s">
        <v>13</v>
      </c>
      <c r="C1188">
        <v>11</v>
      </c>
      <c r="D1188">
        <v>22</v>
      </c>
    </row>
    <row r="1189" spans="1:4" x14ac:dyDescent="0.2">
      <c r="A1189">
        <v>2007</v>
      </c>
      <c r="B1189" s="27" t="s">
        <v>17</v>
      </c>
      <c r="C1189">
        <v>10</v>
      </c>
      <c r="D1189">
        <v>23</v>
      </c>
    </row>
    <row r="1190" spans="1:4" x14ac:dyDescent="0.2">
      <c r="A1190">
        <v>2007</v>
      </c>
      <c r="B1190" s="27" t="s">
        <v>9</v>
      </c>
      <c r="C1190">
        <v>9</v>
      </c>
      <c r="D1190">
        <v>24</v>
      </c>
    </row>
    <row r="1191" spans="1:4" x14ac:dyDescent="0.2">
      <c r="A1191">
        <v>2007</v>
      </c>
      <c r="B1191" s="27" t="s">
        <v>11</v>
      </c>
      <c r="C1191">
        <v>8</v>
      </c>
      <c r="D1191">
        <v>25</v>
      </c>
    </row>
    <row r="1192" spans="1:4" x14ac:dyDescent="0.2">
      <c r="A1192">
        <v>2007</v>
      </c>
      <c r="B1192" s="27" t="s">
        <v>20</v>
      </c>
      <c r="C1192">
        <v>7</v>
      </c>
      <c r="D1192">
        <v>26</v>
      </c>
    </row>
    <row r="1193" spans="1:4" x14ac:dyDescent="0.2">
      <c r="A1193">
        <v>2007</v>
      </c>
      <c r="B1193" s="27" t="s">
        <v>31</v>
      </c>
      <c r="C1193">
        <v>6</v>
      </c>
      <c r="D1193">
        <v>27</v>
      </c>
    </row>
    <row r="1194" spans="1:4" x14ac:dyDescent="0.2">
      <c r="A1194">
        <v>2007</v>
      </c>
      <c r="B1194" s="27" t="s">
        <v>21</v>
      </c>
      <c r="C1194">
        <v>5</v>
      </c>
      <c r="D1194">
        <v>28</v>
      </c>
    </row>
    <row r="1195" spans="1:4" x14ac:dyDescent="0.2">
      <c r="A1195">
        <v>2007</v>
      </c>
      <c r="B1195" s="27" t="s">
        <v>16</v>
      </c>
      <c r="C1195">
        <v>4</v>
      </c>
      <c r="D1195">
        <v>29</v>
      </c>
    </row>
    <row r="1196" spans="1:4" x14ac:dyDescent="0.2">
      <c r="A1196">
        <v>2007</v>
      </c>
      <c r="B1196" s="27" t="s">
        <v>27</v>
      </c>
      <c r="C1196">
        <v>3</v>
      </c>
      <c r="D1196">
        <v>30</v>
      </c>
    </row>
    <row r="1197" spans="1:4" x14ac:dyDescent="0.2">
      <c r="A1197">
        <v>2007</v>
      </c>
      <c r="B1197" s="27" t="s">
        <v>26</v>
      </c>
      <c r="C1197">
        <v>2</v>
      </c>
      <c r="D1197">
        <v>31</v>
      </c>
    </row>
    <row r="1198" spans="1:4" x14ac:dyDescent="0.2">
      <c r="A1198">
        <v>2007</v>
      </c>
      <c r="B1198" s="27" t="s">
        <v>8</v>
      </c>
      <c r="C1198">
        <v>1</v>
      </c>
      <c r="D1198">
        <v>32</v>
      </c>
    </row>
    <row r="1199" spans="1:4" x14ac:dyDescent="0.2">
      <c r="A1199">
        <v>2008</v>
      </c>
      <c r="B1199" s="27" t="s">
        <v>22</v>
      </c>
      <c r="C1199">
        <v>32</v>
      </c>
      <c r="D1199">
        <v>1</v>
      </c>
    </row>
    <row r="1200" spans="1:4" x14ac:dyDescent="0.2">
      <c r="A1200">
        <v>2008</v>
      </c>
      <c r="B1200" s="27" t="s">
        <v>10</v>
      </c>
      <c r="C1200">
        <v>31</v>
      </c>
      <c r="D1200">
        <v>2</v>
      </c>
    </row>
    <row r="1201" spans="1:4" x14ac:dyDescent="0.2">
      <c r="A1201">
        <v>2008</v>
      </c>
      <c r="B1201" s="27" t="s">
        <v>0</v>
      </c>
      <c r="C1201">
        <v>30</v>
      </c>
      <c r="D1201">
        <v>3</v>
      </c>
    </row>
    <row r="1202" spans="1:4" x14ac:dyDescent="0.2">
      <c r="A1202">
        <v>2008</v>
      </c>
      <c r="B1202" s="27" t="s">
        <v>12</v>
      </c>
      <c r="C1202">
        <v>29</v>
      </c>
      <c r="D1202">
        <v>4</v>
      </c>
    </row>
    <row r="1203" spans="1:4" x14ac:dyDescent="0.2">
      <c r="A1203">
        <v>2008</v>
      </c>
      <c r="B1203" s="27" t="s">
        <v>1</v>
      </c>
      <c r="C1203">
        <v>28</v>
      </c>
      <c r="D1203">
        <v>5</v>
      </c>
    </row>
    <row r="1204" spans="1:4" x14ac:dyDescent="0.2">
      <c r="A1204">
        <v>2008</v>
      </c>
      <c r="B1204" s="27" t="s">
        <v>14</v>
      </c>
      <c r="C1204">
        <v>27</v>
      </c>
      <c r="D1204">
        <v>6</v>
      </c>
    </row>
    <row r="1205" spans="1:4" x14ac:dyDescent="0.2">
      <c r="A1205">
        <v>2008</v>
      </c>
      <c r="B1205" s="27" t="s">
        <v>6</v>
      </c>
      <c r="C1205">
        <v>26</v>
      </c>
      <c r="D1205">
        <v>7</v>
      </c>
    </row>
    <row r="1206" spans="1:4" x14ac:dyDescent="0.2">
      <c r="A1206">
        <v>2008</v>
      </c>
      <c r="B1206" s="27" t="s">
        <v>28</v>
      </c>
      <c r="C1206">
        <v>25</v>
      </c>
      <c r="D1206">
        <v>8</v>
      </c>
    </row>
    <row r="1207" spans="1:4" x14ac:dyDescent="0.2">
      <c r="A1207">
        <v>2008</v>
      </c>
      <c r="B1207" s="27" t="s">
        <v>18</v>
      </c>
      <c r="C1207">
        <v>24</v>
      </c>
      <c r="D1207">
        <v>9</v>
      </c>
    </row>
    <row r="1208" spans="1:4" x14ac:dyDescent="0.2">
      <c r="A1208">
        <v>2008</v>
      </c>
      <c r="B1208" s="27" t="s">
        <v>7</v>
      </c>
      <c r="C1208">
        <v>23</v>
      </c>
      <c r="D1208">
        <v>10</v>
      </c>
    </row>
    <row r="1209" spans="1:4" x14ac:dyDescent="0.2">
      <c r="A1209">
        <v>2008</v>
      </c>
      <c r="B1209" s="27" t="s">
        <v>4</v>
      </c>
      <c r="C1209">
        <v>22</v>
      </c>
      <c r="D1209">
        <v>11</v>
      </c>
    </row>
    <row r="1210" spans="1:4" x14ac:dyDescent="0.2">
      <c r="A1210">
        <v>2008</v>
      </c>
      <c r="B1210" s="27" t="s">
        <v>24</v>
      </c>
      <c r="C1210">
        <v>21</v>
      </c>
      <c r="D1210">
        <v>12</v>
      </c>
    </row>
    <row r="1211" spans="1:4" x14ac:dyDescent="0.2">
      <c r="A1211">
        <v>2008</v>
      </c>
      <c r="B1211" s="27" t="s">
        <v>30</v>
      </c>
      <c r="C1211">
        <v>20</v>
      </c>
      <c r="D1211">
        <v>13</v>
      </c>
    </row>
    <row r="1212" spans="1:4" x14ac:dyDescent="0.2">
      <c r="A1212">
        <v>2008</v>
      </c>
      <c r="B1212" s="27" t="s">
        <v>25</v>
      </c>
      <c r="C1212">
        <v>19</v>
      </c>
      <c r="D1212">
        <v>14</v>
      </c>
    </row>
    <row r="1213" spans="1:4" x14ac:dyDescent="0.2">
      <c r="A1213">
        <v>2008</v>
      </c>
      <c r="B1213" s="27" t="s">
        <v>29</v>
      </c>
      <c r="C1213">
        <v>18</v>
      </c>
      <c r="D1213">
        <v>15</v>
      </c>
    </row>
    <row r="1214" spans="1:4" x14ac:dyDescent="0.2">
      <c r="A1214">
        <v>2008</v>
      </c>
      <c r="B1214" s="27" t="s">
        <v>2</v>
      </c>
      <c r="C1214">
        <v>17</v>
      </c>
      <c r="D1214">
        <v>16</v>
      </c>
    </row>
    <row r="1215" spans="1:4" x14ac:dyDescent="0.2">
      <c r="A1215">
        <v>2008</v>
      </c>
      <c r="B1215" s="27" t="s">
        <v>15</v>
      </c>
      <c r="C1215">
        <v>16</v>
      </c>
      <c r="D1215">
        <v>17</v>
      </c>
    </row>
    <row r="1216" spans="1:4" x14ac:dyDescent="0.2">
      <c r="A1216">
        <v>2008</v>
      </c>
      <c r="B1216" s="27" t="s">
        <v>5</v>
      </c>
      <c r="C1216">
        <v>15</v>
      </c>
      <c r="D1216">
        <v>18</v>
      </c>
    </row>
    <row r="1217" spans="1:4" x14ac:dyDescent="0.2">
      <c r="A1217">
        <v>2008</v>
      </c>
      <c r="B1217" s="27" t="s">
        <v>3</v>
      </c>
      <c r="C1217">
        <v>14</v>
      </c>
      <c r="D1217">
        <v>19</v>
      </c>
    </row>
    <row r="1218" spans="1:4" x14ac:dyDescent="0.2">
      <c r="A1218">
        <v>2008</v>
      </c>
      <c r="B1218" s="27" t="s">
        <v>19</v>
      </c>
      <c r="C1218">
        <v>13</v>
      </c>
      <c r="D1218">
        <v>20</v>
      </c>
    </row>
    <row r="1219" spans="1:4" x14ac:dyDescent="0.2">
      <c r="A1219">
        <v>2008</v>
      </c>
      <c r="B1219" s="27" t="s">
        <v>23</v>
      </c>
      <c r="C1219">
        <v>12</v>
      </c>
      <c r="D1219">
        <v>21</v>
      </c>
    </row>
    <row r="1220" spans="1:4" x14ac:dyDescent="0.2">
      <c r="A1220">
        <v>2008</v>
      </c>
      <c r="B1220" s="27" t="s">
        <v>13</v>
      </c>
      <c r="C1220">
        <v>11</v>
      </c>
      <c r="D1220">
        <v>22</v>
      </c>
    </row>
    <row r="1221" spans="1:4" x14ac:dyDescent="0.2">
      <c r="A1221">
        <v>2008</v>
      </c>
      <c r="B1221" s="27" t="s">
        <v>17</v>
      </c>
      <c r="C1221">
        <v>10</v>
      </c>
      <c r="D1221">
        <v>23</v>
      </c>
    </row>
    <row r="1222" spans="1:4" x14ac:dyDescent="0.2">
      <c r="A1222">
        <v>2008</v>
      </c>
      <c r="B1222" s="27" t="s">
        <v>9</v>
      </c>
      <c r="C1222">
        <v>9</v>
      </c>
      <c r="D1222">
        <v>24</v>
      </c>
    </row>
    <row r="1223" spans="1:4" x14ac:dyDescent="0.2">
      <c r="A1223">
        <v>2008</v>
      </c>
      <c r="B1223" s="27" t="s">
        <v>11</v>
      </c>
      <c r="C1223">
        <v>8</v>
      </c>
      <c r="D1223">
        <v>25</v>
      </c>
    </row>
    <row r="1224" spans="1:4" x14ac:dyDescent="0.2">
      <c r="A1224">
        <v>2008</v>
      </c>
      <c r="B1224" s="27" t="s">
        <v>20</v>
      </c>
      <c r="C1224">
        <v>7</v>
      </c>
      <c r="D1224">
        <v>26</v>
      </c>
    </row>
    <row r="1225" spans="1:4" x14ac:dyDescent="0.2">
      <c r="A1225">
        <v>2008</v>
      </c>
      <c r="B1225" s="27" t="s">
        <v>31</v>
      </c>
      <c r="C1225">
        <v>6</v>
      </c>
      <c r="D1225">
        <v>27</v>
      </c>
    </row>
    <row r="1226" spans="1:4" x14ac:dyDescent="0.2">
      <c r="A1226">
        <v>2008</v>
      </c>
      <c r="B1226" s="27" t="s">
        <v>21</v>
      </c>
      <c r="C1226">
        <v>5</v>
      </c>
      <c r="D1226">
        <v>28</v>
      </c>
    </row>
    <row r="1227" spans="1:4" x14ac:dyDescent="0.2">
      <c r="A1227">
        <v>2008</v>
      </c>
      <c r="B1227" s="27" t="s">
        <v>16</v>
      </c>
      <c r="C1227">
        <v>4</v>
      </c>
      <c r="D1227">
        <v>29</v>
      </c>
    </row>
    <row r="1228" spans="1:4" x14ac:dyDescent="0.2">
      <c r="A1228">
        <v>2008</v>
      </c>
      <c r="B1228" s="27" t="s">
        <v>27</v>
      </c>
      <c r="C1228">
        <v>3</v>
      </c>
      <c r="D1228">
        <v>30</v>
      </c>
    </row>
    <row r="1229" spans="1:4" x14ac:dyDescent="0.2">
      <c r="A1229">
        <v>2008</v>
      </c>
      <c r="B1229" s="27" t="s">
        <v>26</v>
      </c>
      <c r="C1229">
        <v>2</v>
      </c>
      <c r="D1229">
        <v>31</v>
      </c>
    </row>
    <row r="1230" spans="1:4" x14ac:dyDescent="0.2">
      <c r="A1230">
        <v>2008</v>
      </c>
      <c r="B1230" s="27" t="s">
        <v>8</v>
      </c>
      <c r="C1230">
        <v>1</v>
      </c>
      <c r="D1230">
        <v>32</v>
      </c>
    </row>
    <row r="1231" spans="1:4" x14ac:dyDescent="0.2">
      <c r="A1231">
        <v>2009</v>
      </c>
      <c r="B1231" s="27" t="s">
        <v>10</v>
      </c>
      <c r="C1231">
        <v>32</v>
      </c>
      <c r="D1231">
        <v>1</v>
      </c>
    </row>
    <row r="1232" spans="1:4" x14ac:dyDescent="0.2">
      <c r="A1232">
        <v>2009</v>
      </c>
      <c r="B1232" s="27" t="s">
        <v>0</v>
      </c>
      <c r="C1232">
        <v>31</v>
      </c>
      <c r="D1232">
        <v>2</v>
      </c>
    </row>
    <row r="1233" spans="1:4" x14ac:dyDescent="0.2">
      <c r="A1233">
        <v>2009</v>
      </c>
      <c r="B1233" s="27" t="s">
        <v>12</v>
      </c>
      <c r="C1233">
        <v>30</v>
      </c>
      <c r="D1233">
        <v>3</v>
      </c>
    </row>
    <row r="1234" spans="1:4" x14ac:dyDescent="0.2">
      <c r="A1234">
        <v>2009</v>
      </c>
      <c r="B1234" s="27" t="s">
        <v>1</v>
      </c>
      <c r="C1234">
        <v>29</v>
      </c>
      <c r="D1234">
        <v>4</v>
      </c>
    </row>
    <row r="1235" spans="1:4" x14ac:dyDescent="0.2">
      <c r="A1235">
        <v>2009</v>
      </c>
      <c r="B1235" s="27" t="s">
        <v>22</v>
      </c>
      <c r="C1235">
        <v>28</v>
      </c>
      <c r="D1235">
        <v>5</v>
      </c>
    </row>
    <row r="1236" spans="1:4" x14ac:dyDescent="0.2">
      <c r="A1236">
        <v>2009</v>
      </c>
      <c r="B1236" s="27" t="s">
        <v>14</v>
      </c>
      <c r="C1236">
        <v>27</v>
      </c>
      <c r="D1236">
        <v>6</v>
      </c>
    </row>
    <row r="1237" spans="1:4" x14ac:dyDescent="0.2">
      <c r="A1237">
        <v>2009</v>
      </c>
      <c r="B1237" s="27" t="s">
        <v>6</v>
      </c>
      <c r="C1237">
        <v>26</v>
      </c>
      <c r="D1237">
        <v>7</v>
      </c>
    </row>
    <row r="1238" spans="1:4" x14ac:dyDescent="0.2">
      <c r="A1238">
        <v>2009</v>
      </c>
      <c r="B1238" s="27" t="s">
        <v>28</v>
      </c>
      <c r="C1238">
        <v>25</v>
      </c>
      <c r="D1238">
        <v>8</v>
      </c>
    </row>
    <row r="1239" spans="1:4" x14ac:dyDescent="0.2">
      <c r="A1239">
        <v>2009</v>
      </c>
      <c r="B1239" s="27" t="s">
        <v>7</v>
      </c>
      <c r="C1239">
        <v>24</v>
      </c>
      <c r="D1239">
        <v>9</v>
      </c>
    </row>
    <row r="1240" spans="1:4" x14ac:dyDescent="0.2">
      <c r="A1240">
        <v>2009</v>
      </c>
      <c r="B1240" s="27" t="s">
        <v>18</v>
      </c>
      <c r="C1240">
        <v>23</v>
      </c>
      <c r="D1240">
        <v>10</v>
      </c>
    </row>
    <row r="1241" spans="1:4" x14ac:dyDescent="0.2">
      <c r="A1241">
        <v>2009</v>
      </c>
      <c r="B1241" s="27" t="s">
        <v>4</v>
      </c>
      <c r="C1241">
        <v>22</v>
      </c>
      <c r="D1241">
        <v>11</v>
      </c>
    </row>
    <row r="1242" spans="1:4" x14ac:dyDescent="0.2">
      <c r="A1242">
        <v>2009</v>
      </c>
      <c r="B1242" s="27" t="s">
        <v>24</v>
      </c>
      <c r="C1242">
        <v>21</v>
      </c>
      <c r="D1242">
        <v>12</v>
      </c>
    </row>
    <row r="1243" spans="1:4" x14ac:dyDescent="0.2">
      <c r="A1243">
        <v>2009</v>
      </c>
      <c r="B1243" s="27" t="s">
        <v>30</v>
      </c>
      <c r="C1243">
        <v>20</v>
      </c>
      <c r="D1243">
        <v>13</v>
      </c>
    </row>
    <row r="1244" spans="1:4" x14ac:dyDescent="0.2">
      <c r="A1244">
        <v>2009</v>
      </c>
      <c r="B1244" s="27" t="s">
        <v>29</v>
      </c>
      <c r="C1244">
        <v>19</v>
      </c>
      <c r="D1244">
        <v>14</v>
      </c>
    </row>
    <row r="1245" spans="1:4" x14ac:dyDescent="0.2">
      <c r="A1245">
        <v>2009</v>
      </c>
      <c r="B1245" s="27" t="s">
        <v>25</v>
      </c>
      <c r="C1245">
        <v>18</v>
      </c>
      <c r="D1245">
        <v>15</v>
      </c>
    </row>
    <row r="1246" spans="1:4" x14ac:dyDescent="0.2">
      <c r="A1246">
        <v>2009</v>
      </c>
      <c r="B1246" s="27" t="s">
        <v>15</v>
      </c>
      <c r="C1246">
        <v>17</v>
      </c>
      <c r="D1246">
        <v>16</v>
      </c>
    </row>
    <row r="1247" spans="1:4" x14ac:dyDescent="0.2">
      <c r="A1247">
        <v>2009</v>
      </c>
      <c r="B1247" s="27" t="s">
        <v>2</v>
      </c>
      <c r="C1247">
        <v>16</v>
      </c>
      <c r="D1247">
        <v>17</v>
      </c>
    </row>
    <row r="1248" spans="1:4" x14ac:dyDescent="0.2">
      <c r="A1248">
        <v>2009</v>
      </c>
      <c r="B1248" s="27" t="s">
        <v>5</v>
      </c>
      <c r="C1248">
        <v>15</v>
      </c>
      <c r="D1248">
        <v>18</v>
      </c>
    </row>
    <row r="1249" spans="1:4" x14ac:dyDescent="0.2">
      <c r="A1249">
        <v>2009</v>
      </c>
      <c r="B1249" s="27" t="s">
        <v>3</v>
      </c>
      <c r="C1249">
        <v>14</v>
      </c>
      <c r="D1249">
        <v>19</v>
      </c>
    </row>
    <row r="1250" spans="1:4" x14ac:dyDescent="0.2">
      <c r="A1250">
        <v>2009</v>
      </c>
      <c r="B1250" s="27" t="s">
        <v>23</v>
      </c>
      <c r="C1250">
        <v>13</v>
      </c>
      <c r="D1250">
        <v>20</v>
      </c>
    </row>
    <row r="1251" spans="1:4" x14ac:dyDescent="0.2">
      <c r="A1251">
        <v>2009</v>
      </c>
      <c r="B1251" s="27" t="s">
        <v>19</v>
      </c>
      <c r="C1251">
        <v>12</v>
      </c>
      <c r="D1251">
        <v>21</v>
      </c>
    </row>
    <row r="1252" spans="1:4" x14ac:dyDescent="0.2">
      <c r="A1252">
        <v>2009</v>
      </c>
      <c r="B1252" s="27" t="s">
        <v>17</v>
      </c>
      <c r="C1252">
        <v>11</v>
      </c>
      <c r="D1252">
        <v>22</v>
      </c>
    </row>
    <row r="1253" spans="1:4" x14ac:dyDescent="0.2">
      <c r="A1253">
        <v>2009</v>
      </c>
      <c r="B1253" s="27" t="s">
        <v>9</v>
      </c>
      <c r="C1253">
        <v>10</v>
      </c>
      <c r="D1253">
        <v>23</v>
      </c>
    </row>
    <row r="1254" spans="1:4" x14ac:dyDescent="0.2">
      <c r="A1254">
        <v>2009</v>
      </c>
      <c r="B1254" s="27" t="s">
        <v>11</v>
      </c>
      <c r="C1254">
        <v>9</v>
      </c>
      <c r="D1254">
        <v>24</v>
      </c>
    </row>
    <row r="1255" spans="1:4" x14ac:dyDescent="0.2">
      <c r="A1255">
        <v>2009</v>
      </c>
      <c r="B1255" s="27" t="s">
        <v>20</v>
      </c>
      <c r="C1255">
        <v>8</v>
      </c>
      <c r="D1255">
        <v>25</v>
      </c>
    </row>
    <row r="1256" spans="1:4" x14ac:dyDescent="0.2">
      <c r="A1256">
        <v>2009</v>
      </c>
      <c r="B1256" s="27" t="s">
        <v>13</v>
      </c>
      <c r="C1256">
        <v>7</v>
      </c>
      <c r="D1256">
        <v>26</v>
      </c>
    </row>
    <row r="1257" spans="1:4" x14ac:dyDescent="0.2">
      <c r="A1257">
        <v>2009</v>
      </c>
      <c r="B1257" s="27" t="s">
        <v>31</v>
      </c>
      <c r="C1257">
        <v>6</v>
      </c>
      <c r="D1257">
        <v>27</v>
      </c>
    </row>
    <row r="1258" spans="1:4" x14ac:dyDescent="0.2">
      <c r="A1258">
        <v>2009</v>
      </c>
      <c r="B1258" s="27" t="s">
        <v>21</v>
      </c>
      <c r="C1258">
        <v>5</v>
      </c>
      <c r="D1258">
        <v>28</v>
      </c>
    </row>
    <row r="1259" spans="1:4" x14ac:dyDescent="0.2">
      <c r="A1259">
        <v>2009</v>
      </c>
      <c r="B1259" s="27" t="s">
        <v>16</v>
      </c>
      <c r="C1259">
        <v>4</v>
      </c>
      <c r="D1259">
        <v>29</v>
      </c>
    </row>
    <row r="1260" spans="1:4" x14ac:dyDescent="0.2">
      <c r="A1260">
        <v>2009</v>
      </c>
      <c r="B1260" s="27" t="s">
        <v>27</v>
      </c>
      <c r="C1260">
        <v>3</v>
      </c>
      <c r="D1260">
        <v>30</v>
      </c>
    </row>
    <row r="1261" spans="1:4" x14ac:dyDescent="0.2">
      <c r="A1261">
        <v>2009</v>
      </c>
      <c r="B1261" s="27" t="s">
        <v>26</v>
      </c>
      <c r="C1261">
        <v>2</v>
      </c>
      <c r="D1261">
        <v>31</v>
      </c>
    </row>
    <row r="1262" spans="1:4" x14ac:dyDescent="0.2">
      <c r="A1262">
        <v>2009</v>
      </c>
      <c r="B1262" s="27" t="s">
        <v>8</v>
      </c>
      <c r="C1262">
        <v>1</v>
      </c>
      <c r="D1262">
        <v>32</v>
      </c>
    </row>
    <row r="1263" spans="1:4" x14ac:dyDescent="0.2">
      <c r="A1263">
        <v>2010</v>
      </c>
      <c r="B1263" s="27" t="s">
        <v>10</v>
      </c>
      <c r="C1263">
        <v>32</v>
      </c>
      <c r="D1263">
        <v>1</v>
      </c>
    </row>
    <row r="1264" spans="1:4" x14ac:dyDescent="0.2">
      <c r="A1264">
        <v>2010</v>
      </c>
      <c r="B1264" s="27" t="s">
        <v>0</v>
      </c>
      <c r="C1264">
        <v>31</v>
      </c>
      <c r="D1264">
        <v>2</v>
      </c>
    </row>
    <row r="1265" spans="1:4" x14ac:dyDescent="0.2">
      <c r="A1265">
        <v>2010</v>
      </c>
      <c r="B1265" s="27" t="s">
        <v>12</v>
      </c>
      <c r="C1265">
        <v>30</v>
      </c>
      <c r="D1265">
        <v>3</v>
      </c>
    </row>
    <row r="1266" spans="1:4" x14ac:dyDescent="0.2">
      <c r="A1266">
        <v>2010</v>
      </c>
      <c r="B1266" s="27" t="s">
        <v>1</v>
      </c>
      <c r="C1266">
        <v>29</v>
      </c>
      <c r="D1266">
        <v>4</v>
      </c>
    </row>
    <row r="1267" spans="1:4" x14ac:dyDescent="0.2">
      <c r="A1267">
        <v>2010</v>
      </c>
      <c r="B1267" s="27" t="s">
        <v>14</v>
      </c>
      <c r="C1267">
        <v>28</v>
      </c>
      <c r="D1267">
        <v>5</v>
      </c>
    </row>
    <row r="1268" spans="1:4" x14ac:dyDescent="0.2">
      <c r="A1268">
        <v>2010</v>
      </c>
      <c r="B1268" s="27" t="s">
        <v>22</v>
      </c>
      <c r="C1268">
        <v>27</v>
      </c>
      <c r="D1268">
        <v>6</v>
      </c>
    </row>
    <row r="1269" spans="1:4" x14ac:dyDescent="0.2">
      <c r="A1269">
        <v>2010</v>
      </c>
      <c r="B1269" s="27" t="s">
        <v>6</v>
      </c>
      <c r="C1269">
        <v>26</v>
      </c>
      <c r="D1269">
        <v>7</v>
      </c>
    </row>
    <row r="1270" spans="1:4" x14ac:dyDescent="0.2">
      <c r="A1270">
        <v>2010</v>
      </c>
      <c r="B1270" s="27" t="s">
        <v>7</v>
      </c>
      <c r="C1270">
        <v>25</v>
      </c>
      <c r="D1270">
        <v>8</v>
      </c>
    </row>
    <row r="1271" spans="1:4" x14ac:dyDescent="0.2">
      <c r="A1271">
        <v>2010</v>
      </c>
      <c r="B1271" s="27" t="s">
        <v>28</v>
      </c>
      <c r="C1271">
        <v>24</v>
      </c>
      <c r="D1271">
        <v>9</v>
      </c>
    </row>
    <row r="1272" spans="1:4" x14ac:dyDescent="0.2">
      <c r="A1272">
        <v>2010</v>
      </c>
      <c r="B1272" s="27" t="s">
        <v>18</v>
      </c>
      <c r="C1272">
        <v>23</v>
      </c>
      <c r="D1272">
        <v>10</v>
      </c>
    </row>
    <row r="1273" spans="1:4" x14ac:dyDescent="0.2">
      <c r="A1273">
        <v>2010</v>
      </c>
      <c r="B1273" s="27" t="s">
        <v>4</v>
      </c>
      <c r="C1273">
        <v>22</v>
      </c>
      <c r="D1273">
        <v>11</v>
      </c>
    </row>
    <row r="1274" spans="1:4" x14ac:dyDescent="0.2">
      <c r="A1274">
        <v>2010</v>
      </c>
      <c r="B1274" s="27" t="s">
        <v>30</v>
      </c>
      <c r="C1274">
        <v>21</v>
      </c>
      <c r="D1274">
        <v>12</v>
      </c>
    </row>
    <row r="1275" spans="1:4" x14ac:dyDescent="0.2">
      <c r="A1275">
        <v>2010</v>
      </c>
      <c r="B1275" s="27" t="s">
        <v>29</v>
      </c>
      <c r="C1275">
        <v>20</v>
      </c>
      <c r="D1275">
        <v>13</v>
      </c>
    </row>
    <row r="1276" spans="1:4" x14ac:dyDescent="0.2">
      <c r="A1276">
        <v>2010</v>
      </c>
      <c r="B1276" s="27" t="s">
        <v>24</v>
      </c>
      <c r="C1276">
        <v>18</v>
      </c>
      <c r="D1276">
        <v>14</v>
      </c>
    </row>
    <row r="1277" spans="1:4" x14ac:dyDescent="0.2">
      <c r="A1277">
        <v>2010</v>
      </c>
      <c r="B1277" s="27" t="s">
        <v>25</v>
      </c>
      <c r="C1277">
        <v>18</v>
      </c>
      <c r="D1277">
        <v>14</v>
      </c>
    </row>
    <row r="1278" spans="1:4" x14ac:dyDescent="0.2">
      <c r="A1278">
        <v>2010</v>
      </c>
      <c r="B1278" s="27" t="s">
        <v>15</v>
      </c>
      <c r="C1278">
        <v>17</v>
      </c>
      <c r="D1278">
        <v>16</v>
      </c>
    </row>
    <row r="1279" spans="1:4" x14ac:dyDescent="0.2">
      <c r="A1279">
        <v>2010</v>
      </c>
      <c r="B1279" s="27" t="s">
        <v>2</v>
      </c>
      <c r="C1279">
        <v>16</v>
      </c>
      <c r="D1279">
        <v>17</v>
      </c>
    </row>
    <row r="1280" spans="1:4" x14ac:dyDescent="0.2">
      <c r="A1280">
        <v>2010</v>
      </c>
      <c r="B1280" s="27" t="s">
        <v>5</v>
      </c>
      <c r="C1280">
        <v>15</v>
      </c>
      <c r="D1280">
        <v>18</v>
      </c>
    </row>
    <row r="1281" spans="1:4" x14ac:dyDescent="0.2">
      <c r="A1281">
        <v>2010</v>
      </c>
      <c r="B1281" s="27" t="s">
        <v>3</v>
      </c>
      <c r="C1281">
        <v>14</v>
      </c>
      <c r="D1281">
        <v>19</v>
      </c>
    </row>
    <row r="1282" spans="1:4" x14ac:dyDescent="0.2">
      <c r="A1282">
        <v>2010</v>
      </c>
      <c r="B1282" s="27" t="s">
        <v>23</v>
      </c>
      <c r="C1282">
        <v>13</v>
      </c>
      <c r="D1282">
        <v>20</v>
      </c>
    </row>
    <row r="1283" spans="1:4" x14ac:dyDescent="0.2">
      <c r="A1283">
        <v>2010</v>
      </c>
      <c r="B1283" s="27" t="s">
        <v>19</v>
      </c>
      <c r="C1283">
        <v>12</v>
      </c>
      <c r="D1283">
        <v>21</v>
      </c>
    </row>
    <row r="1284" spans="1:4" x14ac:dyDescent="0.2">
      <c r="A1284">
        <v>2010</v>
      </c>
      <c r="B1284" s="27" t="s">
        <v>17</v>
      </c>
      <c r="C1284">
        <v>11</v>
      </c>
      <c r="D1284">
        <v>22</v>
      </c>
    </row>
    <row r="1285" spans="1:4" x14ac:dyDescent="0.2">
      <c r="A1285">
        <v>2010</v>
      </c>
      <c r="B1285" s="27" t="s">
        <v>9</v>
      </c>
      <c r="C1285">
        <v>10</v>
      </c>
      <c r="D1285">
        <v>23</v>
      </c>
    </row>
    <row r="1286" spans="1:4" x14ac:dyDescent="0.2">
      <c r="A1286">
        <v>2010</v>
      </c>
      <c r="B1286" s="27" t="s">
        <v>20</v>
      </c>
      <c r="C1286">
        <v>9</v>
      </c>
      <c r="D1286">
        <v>24</v>
      </c>
    </row>
    <row r="1287" spans="1:4" x14ac:dyDescent="0.2">
      <c r="A1287">
        <v>2010</v>
      </c>
      <c r="B1287" s="27" t="s">
        <v>13</v>
      </c>
      <c r="C1287">
        <v>8</v>
      </c>
      <c r="D1287">
        <v>25</v>
      </c>
    </row>
    <row r="1288" spans="1:4" x14ac:dyDescent="0.2">
      <c r="A1288">
        <v>2010</v>
      </c>
      <c r="B1288" s="27" t="s">
        <v>31</v>
      </c>
      <c r="C1288">
        <v>7</v>
      </c>
      <c r="D1288">
        <v>26</v>
      </c>
    </row>
    <row r="1289" spans="1:4" x14ac:dyDescent="0.2">
      <c r="A1289">
        <v>2010</v>
      </c>
      <c r="B1289" s="27" t="s">
        <v>21</v>
      </c>
      <c r="C1289">
        <v>6</v>
      </c>
      <c r="D1289">
        <v>27</v>
      </c>
    </row>
    <row r="1290" spans="1:4" x14ac:dyDescent="0.2">
      <c r="A1290">
        <v>2010</v>
      </c>
      <c r="B1290" s="27" t="s">
        <v>11</v>
      </c>
      <c r="C1290">
        <v>5</v>
      </c>
      <c r="D1290">
        <v>28</v>
      </c>
    </row>
    <row r="1291" spans="1:4" x14ac:dyDescent="0.2">
      <c r="A1291">
        <v>2010</v>
      </c>
      <c r="B1291" s="27" t="s">
        <v>16</v>
      </c>
      <c r="C1291">
        <v>4</v>
      </c>
      <c r="D1291">
        <v>29</v>
      </c>
    </row>
    <row r="1292" spans="1:4" x14ac:dyDescent="0.2">
      <c r="A1292">
        <v>2010</v>
      </c>
      <c r="B1292" s="27" t="s">
        <v>27</v>
      </c>
      <c r="C1292">
        <v>3</v>
      </c>
      <c r="D1292">
        <v>30</v>
      </c>
    </row>
    <row r="1293" spans="1:4" x14ac:dyDescent="0.2">
      <c r="A1293">
        <v>2010</v>
      </c>
      <c r="B1293" s="27" t="s">
        <v>8</v>
      </c>
      <c r="C1293">
        <v>2</v>
      </c>
      <c r="D1293">
        <v>31</v>
      </c>
    </row>
    <row r="1294" spans="1:4" x14ac:dyDescent="0.2">
      <c r="A1294">
        <v>2010</v>
      </c>
      <c r="B1294" s="27" t="s">
        <v>26</v>
      </c>
      <c r="C1294">
        <v>1</v>
      </c>
      <c r="D1294">
        <v>32</v>
      </c>
    </row>
    <row r="1295" spans="1:4" x14ac:dyDescent="0.2">
      <c r="A1295">
        <v>2011</v>
      </c>
      <c r="B1295" s="27" t="s">
        <v>10</v>
      </c>
      <c r="C1295">
        <v>32</v>
      </c>
      <c r="D1295">
        <v>1</v>
      </c>
    </row>
    <row r="1296" spans="1:4" x14ac:dyDescent="0.2">
      <c r="A1296">
        <v>2011</v>
      </c>
      <c r="B1296" s="27" t="s">
        <v>0</v>
      </c>
      <c r="C1296">
        <v>31</v>
      </c>
      <c r="D1296">
        <v>2</v>
      </c>
    </row>
    <row r="1297" spans="1:4" x14ac:dyDescent="0.2">
      <c r="A1297">
        <v>2011</v>
      </c>
      <c r="B1297" s="27" t="s">
        <v>12</v>
      </c>
      <c r="C1297">
        <v>30</v>
      </c>
      <c r="D1297">
        <v>3</v>
      </c>
    </row>
    <row r="1298" spans="1:4" x14ac:dyDescent="0.2">
      <c r="A1298">
        <v>2011</v>
      </c>
      <c r="B1298" s="27" t="s">
        <v>1</v>
      </c>
      <c r="C1298">
        <v>29</v>
      </c>
      <c r="D1298">
        <v>4</v>
      </c>
    </row>
    <row r="1299" spans="1:4" x14ac:dyDescent="0.2">
      <c r="A1299">
        <v>2011</v>
      </c>
      <c r="B1299" s="27" t="s">
        <v>14</v>
      </c>
      <c r="C1299">
        <v>28</v>
      </c>
      <c r="D1299">
        <v>5</v>
      </c>
    </row>
    <row r="1300" spans="1:4" x14ac:dyDescent="0.2">
      <c r="A1300">
        <v>2011</v>
      </c>
      <c r="B1300" s="27" t="s">
        <v>6</v>
      </c>
      <c r="C1300">
        <v>27</v>
      </c>
      <c r="D1300">
        <v>6</v>
      </c>
    </row>
    <row r="1301" spans="1:4" x14ac:dyDescent="0.2">
      <c r="A1301">
        <v>2011</v>
      </c>
      <c r="B1301" s="27" t="s">
        <v>22</v>
      </c>
      <c r="C1301">
        <v>26</v>
      </c>
      <c r="D1301">
        <v>7</v>
      </c>
    </row>
    <row r="1302" spans="1:4" x14ac:dyDescent="0.2">
      <c r="A1302">
        <v>2011</v>
      </c>
      <c r="B1302" s="27" t="s">
        <v>7</v>
      </c>
      <c r="C1302">
        <v>25</v>
      </c>
      <c r="D1302">
        <v>8</v>
      </c>
    </row>
    <row r="1303" spans="1:4" x14ac:dyDescent="0.2">
      <c r="A1303">
        <v>2011</v>
      </c>
      <c r="B1303" s="27" t="s">
        <v>28</v>
      </c>
      <c r="C1303">
        <v>24</v>
      </c>
      <c r="D1303">
        <v>9</v>
      </c>
    </row>
    <row r="1304" spans="1:4" x14ac:dyDescent="0.2">
      <c r="A1304">
        <v>2011</v>
      </c>
      <c r="B1304" s="27" t="s">
        <v>18</v>
      </c>
      <c r="C1304">
        <v>23</v>
      </c>
      <c r="D1304">
        <v>10</v>
      </c>
    </row>
    <row r="1305" spans="1:4" x14ac:dyDescent="0.2">
      <c r="A1305">
        <v>2011</v>
      </c>
      <c r="B1305" s="27" t="s">
        <v>4</v>
      </c>
      <c r="C1305">
        <v>22</v>
      </c>
      <c r="D1305">
        <v>11</v>
      </c>
    </row>
    <row r="1306" spans="1:4" x14ac:dyDescent="0.2">
      <c r="A1306">
        <v>2011</v>
      </c>
      <c r="B1306" s="27" t="s">
        <v>30</v>
      </c>
      <c r="C1306">
        <v>21</v>
      </c>
      <c r="D1306">
        <v>12</v>
      </c>
    </row>
    <row r="1307" spans="1:4" x14ac:dyDescent="0.2">
      <c r="A1307">
        <v>2011</v>
      </c>
      <c r="B1307" s="27" t="s">
        <v>29</v>
      </c>
      <c r="C1307">
        <v>20</v>
      </c>
      <c r="D1307">
        <v>13</v>
      </c>
    </row>
    <row r="1308" spans="1:4" x14ac:dyDescent="0.2">
      <c r="A1308">
        <v>2011</v>
      </c>
      <c r="B1308" s="27" t="s">
        <v>24</v>
      </c>
      <c r="C1308">
        <v>18</v>
      </c>
      <c r="D1308">
        <v>14</v>
      </c>
    </row>
    <row r="1309" spans="1:4" x14ac:dyDescent="0.2">
      <c r="A1309">
        <v>2011</v>
      </c>
      <c r="B1309" s="27" t="s">
        <v>25</v>
      </c>
      <c r="C1309">
        <v>18</v>
      </c>
      <c r="D1309">
        <v>14</v>
      </c>
    </row>
    <row r="1310" spans="1:4" x14ac:dyDescent="0.2">
      <c r="A1310">
        <v>2011</v>
      </c>
      <c r="B1310" s="27" t="s">
        <v>15</v>
      </c>
      <c r="C1310">
        <v>17</v>
      </c>
      <c r="D1310">
        <v>16</v>
      </c>
    </row>
    <row r="1311" spans="1:4" x14ac:dyDescent="0.2">
      <c r="A1311">
        <v>2011</v>
      </c>
      <c r="B1311" s="27" t="s">
        <v>2</v>
      </c>
      <c r="C1311">
        <v>16</v>
      </c>
      <c r="D1311">
        <v>17</v>
      </c>
    </row>
    <row r="1312" spans="1:4" x14ac:dyDescent="0.2">
      <c r="A1312">
        <v>2011</v>
      </c>
      <c r="B1312" s="27" t="s">
        <v>5</v>
      </c>
      <c r="C1312">
        <v>15</v>
      </c>
      <c r="D1312">
        <v>18</v>
      </c>
    </row>
    <row r="1313" spans="1:4" x14ac:dyDescent="0.2">
      <c r="A1313">
        <v>2011</v>
      </c>
      <c r="B1313" s="27" t="s">
        <v>3</v>
      </c>
      <c r="C1313">
        <v>14</v>
      </c>
      <c r="D1313">
        <v>19</v>
      </c>
    </row>
    <row r="1314" spans="1:4" x14ac:dyDescent="0.2">
      <c r="A1314">
        <v>2011</v>
      </c>
      <c r="B1314" s="27" t="s">
        <v>19</v>
      </c>
      <c r="C1314">
        <v>13</v>
      </c>
      <c r="D1314">
        <v>20</v>
      </c>
    </row>
    <row r="1315" spans="1:4" x14ac:dyDescent="0.2">
      <c r="A1315">
        <v>2011</v>
      </c>
      <c r="B1315" s="27" t="s">
        <v>17</v>
      </c>
      <c r="C1315">
        <v>12</v>
      </c>
      <c r="D1315">
        <v>21</v>
      </c>
    </row>
    <row r="1316" spans="1:4" x14ac:dyDescent="0.2">
      <c r="A1316">
        <v>2011</v>
      </c>
      <c r="B1316" s="27" t="s">
        <v>9</v>
      </c>
      <c r="C1316">
        <v>11</v>
      </c>
      <c r="D1316">
        <v>22</v>
      </c>
    </row>
    <row r="1317" spans="1:4" x14ac:dyDescent="0.2">
      <c r="A1317">
        <v>2011</v>
      </c>
      <c r="B1317" s="27" t="s">
        <v>20</v>
      </c>
      <c r="C1317">
        <v>10</v>
      </c>
      <c r="D1317">
        <v>23</v>
      </c>
    </row>
    <row r="1318" spans="1:4" x14ac:dyDescent="0.2">
      <c r="A1318">
        <v>2011</v>
      </c>
      <c r="B1318" s="27" t="s">
        <v>13</v>
      </c>
      <c r="C1318">
        <v>9</v>
      </c>
      <c r="D1318">
        <v>24</v>
      </c>
    </row>
    <row r="1319" spans="1:4" x14ac:dyDescent="0.2">
      <c r="A1319">
        <v>2011</v>
      </c>
      <c r="B1319" s="27" t="s">
        <v>31</v>
      </c>
      <c r="C1319">
        <v>8</v>
      </c>
      <c r="D1319">
        <v>25</v>
      </c>
    </row>
    <row r="1320" spans="1:4" x14ac:dyDescent="0.2">
      <c r="A1320">
        <v>2011</v>
      </c>
      <c r="B1320" s="27" t="s">
        <v>23</v>
      </c>
      <c r="C1320">
        <v>7</v>
      </c>
      <c r="D1320">
        <v>26</v>
      </c>
    </row>
    <row r="1321" spans="1:4" x14ac:dyDescent="0.2">
      <c r="A1321">
        <v>2011</v>
      </c>
      <c r="B1321" s="27" t="s">
        <v>21</v>
      </c>
      <c r="C1321">
        <v>6</v>
      </c>
      <c r="D1321">
        <v>27</v>
      </c>
    </row>
    <row r="1322" spans="1:4" x14ac:dyDescent="0.2">
      <c r="A1322">
        <v>2011</v>
      </c>
      <c r="B1322" s="27" t="s">
        <v>11</v>
      </c>
      <c r="C1322">
        <v>5</v>
      </c>
      <c r="D1322">
        <v>28</v>
      </c>
    </row>
    <row r="1323" spans="1:4" x14ac:dyDescent="0.2">
      <c r="A1323">
        <v>2011</v>
      </c>
      <c r="B1323" s="27" t="s">
        <v>16</v>
      </c>
      <c r="C1323">
        <v>4</v>
      </c>
      <c r="D1323">
        <v>29</v>
      </c>
    </row>
    <row r="1324" spans="1:4" x14ac:dyDescent="0.2">
      <c r="A1324">
        <v>2011</v>
      </c>
      <c r="B1324" s="27" t="s">
        <v>27</v>
      </c>
      <c r="C1324">
        <v>3</v>
      </c>
      <c r="D1324">
        <v>30</v>
      </c>
    </row>
    <row r="1325" spans="1:4" x14ac:dyDescent="0.2">
      <c r="A1325">
        <v>2011</v>
      </c>
      <c r="B1325" s="27" t="s">
        <v>8</v>
      </c>
      <c r="C1325">
        <v>2</v>
      </c>
      <c r="D1325">
        <v>31</v>
      </c>
    </row>
    <row r="1326" spans="1:4" x14ac:dyDescent="0.2">
      <c r="A1326">
        <v>2011</v>
      </c>
      <c r="B1326" s="27" t="s">
        <v>26</v>
      </c>
      <c r="C1326">
        <v>1</v>
      </c>
      <c r="D1326">
        <v>32</v>
      </c>
    </row>
    <row r="1327" spans="1:4" x14ac:dyDescent="0.2">
      <c r="A1327">
        <v>2012</v>
      </c>
      <c r="B1327" s="27" t="s">
        <v>10</v>
      </c>
      <c r="C1327">
        <v>32</v>
      </c>
      <c r="D1327">
        <v>1</v>
      </c>
    </row>
    <row r="1328" spans="1:4" x14ac:dyDescent="0.2">
      <c r="A1328">
        <v>2012</v>
      </c>
      <c r="B1328" s="27" t="s">
        <v>0</v>
      </c>
      <c r="C1328">
        <v>31</v>
      </c>
      <c r="D1328">
        <v>2</v>
      </c>
    </row>
    <row r="1329" spans="1:4" x14ac:dyDescent="0.2">
      <c r="A1329">
        <v>2012</v>
      </c>
      <c r="B1329" s="27" t="s">
        <v>12</v>
      </c>
      <c r="C1329">
        <v>30</v>
      </c>
      <c r="D1329">
        <v>3</v>
      </c>
    </row>
    <row r="1330" spans="1:4" x14ac:dyDescent="0.2">
      <c r="A1330">
        <v>2012</v>
      </c>
      <c r="B1330" s="27" t="s">
        <v>1</v>
      </c>
      <c r="C1330">
        <v>29</v>
      </c>
      <c r="D1330">
        <v>4</v>
      </c>
    </row>
    <row r="1331" spans="1:4" x14ac:dyDescent="0.2">
      <c r="A1331">
        <v>2012</v>
      </c>
      <c r="B1331" s="27" t="s">
        <v>14</v>
      </c>
      <c r="C1331">
        <v>28</v>
      </c>
      <c r="D1331">
        <v>5</v>
      </c>
    </row>
    <row r="1332" spans="1:4" x14ac:dyDescent="0.2">
      <c r="A1332">
        <v>2012</v>
      </c>
      <c r="B1332" s="27" t="s">
        <v>6</v>
      </c>
      <c r="C1332">
        <v>27</v>
      </c>
      <c r="D1332">
        <v>6</v>
      </c>
    </row>
    <row r="1333" spans="1:4" x14ac:dyDescent="0.2">
      <c r="A1333">
        <v>2012</v>
      </c>
      <c r="B1333" s="27" t="s">
        <v>22</v>
      </c>
      <c r="C1333">
        <v>26</v>
      </c>
      <c r="D1333">
        <v>7</v>
      </c>
    </row>
    <row r="1334" spans="1:4" x14ac:dyDescent="0.2">
      <c r="A1334">
        <v>2012</v>
      </c>
      <c r="B1334" s="27" t="s">
        <v>7</v>
      </c>
      <c r="C1334">
        <v>25</v>
      </c>
      <c r="D1334">
        <v>8</v>
      </c>
    </row>
    <row r="1335" spans="1:4" x14ac:dyDescent="0.2">
      <c r="A1335">
        <v>2012</v>
      </c>
      <c r="B1335" s="27" t="s">
        <v>18</v>
      </c>
      <c r="C1335">
        <v>24</v>
      </c>
      <c r="D1335">
        <v>9</v>
      </c>
    </row>
    <row r="1336" spans="1:4" x14ac:dyDescent="0.2">
      <c r="A1336">
        <v>2012</v>
      </c>
      <c r="B1336" s="27" t="s">
        <v>28</v>
      </c>
      <c r="C1336">
        <v>23</v>
      </c>
      <c r="D1336">
        <v>10</v>
      </c>
    </row>
    <row r="1337" spans="1:4" x14ac:dyDescent="0.2">
      <c r="A1337">
        <v>2012</v>
      </c>
      <c r="B1337" s="27" t="s">
        <v>4</v>
      </c>
      <c r="C1337">
        <v>22</v>
      </c>
      <c r="D1337">
        <v>11</v>
      </c>
    </row>
    <row r="1338" spans="1:4" x14ac:dyDescent="0.2">
      <c r="A1338">
        <v>2012</v>
      </c>
      <c r="B1338" s="27" t="s">
        <v>30</v>
      </c>
      <c r="C1338">
        <v>21</v>
      </c>
      <c r="D1338">
        <v>12</v>
      </c>
    </row>
    <row r="1339" spans="1:4" x14ac:dyDescent="0.2">
      <c r="A1339">
        <v>2012</v>
      </c>
      <c r="B1339" s="27" t="s">
        <v>29</v>
      </c>
      <c r="C1339">
        <v>20</v>
      </c>
      <c r="D1339">
        <v>13</v>
      </c>
    </row>
    <row r="1340" spans="1:4" x14ac:dyDescent="0.2">
      <c r="A1340">
        <v>2012</v>
      </c>
      <c r="B1340" s="27" t="s">
        <v>25</v>
      </c>
      <c r="C1340">
        <v>18</v>
      </c>
      <c r="D1340">
        <v>14</v>
      </c>
    </row>
    <row r="1341" spans="1:4" x14ac:dyDescent="0.2">
      <c r="A1341">
        <v>2012</v>
      </c>
      <c r="B1341" s="27" t="s">
        <v>24</v>
      </c>
      <c r="C1341">
        <v>18</v>
      </c>
      <c r="D1341">
        <v>14</v>
      </c>
    </row>
    <row r="1342" spans="1:4" x14ac:dyDescent="0.2">
      <c r="A1342">
        <v>2012</v>
      </c>
      <c r="B1342" s="27" t="s">
        <v>15</v>
      </c>
      <c r="C1342">
        <v>17</v>
      </c>
      <c r="D1342">
        <v>16</v>
      </c>
    </row>
    <row r="1343" spans="1:4" x14ac:dyDescent="0.2">
      <c r="A1343">
        <v>2012</v>
      </c>
      <c r="B1343" s="27" t="s">
        <v>5</v>
      </c>
      <c r="C1343">
        <v>16</v>
      </c>
      <c r="D1343">
        <v>17</v>
      </c>
    </row>
    <row r="1344" spans="1:4" x14ac:dyDescent="0.2">
      <c r="A1344">
        <v>2012</v>
      </c>
      <c r="B1344" s="27" t="s">
        <v>3</v>
      </c>
      <c r="C1344">
        <v>15</v>
      </c>
      <c r="D1344">
        <v>18</v>
      </c>
    </row>
    <row r="1345" spans="1:4" x14ac:dyDescent="0.2">
      <c r="A1345">
        <v>2012</v>
      </c>
      <c r="B1345" s="27" t="s">
        <v>2</v>
      </c>
      <c r="C1345">
        <v>14</v>
      </c>
      <c r="D1345">
        <v>19</v>
      </c>
    </row>
    <row r="1346" spans="1:4" x14ac:dyDescent="0.2">
      <c r="A1346">
        <v>2012</v>
      </c>
      <c r="B1346" s="27" t="s">
        <v>19</v>
      </c>
      <c r="C1346">
        <v>13</v>
      </c>
      <c r="D1346">
        <v>20</v>
      </c>
    </row>
    <row r="1347" spans="1:4" x14ac:dyDescent="0.2">
      <c r="A1347">
        <v>2012</v>
      </c>
      <c r="B1347" s="27" t="s">
        <v>17</v>
      </c>
      <c r="C1347">
        <v>12</v>
      </c>
      <c r="D1347">
        <v>21</v>
      </c>
    </row>
    <row r="1348" spans="1:4" x14ac:dyDescent="0.2">
      <c r="A1348">
        <v>2012</v>
      </c>
      <c r="B1348" s="27" t="s">
        <v>20</v>
      </c>
      <c r="C1348">
        <v>11</v>
      </c>
      <c r="D1348">
        <v>22</v>
      </c>
    </row>
    <row r="1349" spans="1:4" x14ac:dyDescent="0.2">
      <c r="A1349">
        <v>2012</v>
      </c>
      <c r="B1349" s="27" t="s">
        <v>9</v>
      </c>
      <c r="C1349">
        <v>10</v>
      </c>
      <c r="D1349">
        <v>23</v>
      </c>
    </row>
    <row r="1350" spans="1:4" x14ac:dyDescent="0.2">
      <c r="A1350">
        <v>2012</v>
      </c>
      <c r="B1350" s="27" t="s">
        <v>13</v>
      </c>
      <c r="C1350">
        <v>9</v>
      </c>
      <c r="D1350">
        <v>24</v>
      </c>
    </row>
    <row r="1351" spans="1:4" x14ac:dyDescent="0.2">
      <c r="A1351">
        <v>2012</v>
      </c>
      <c r="B1351" s="27" t="s">
        <v>31</v>
      </c>
      <c r="C1351">
        <v>8</v>
      </c>
      <c r="D1351">
        <v>25</v>
      </c>
    </row>
    <row r="1352" spans="1:4" x14ac:dyDescent="0.2">
      <c r="A1352">
        <v>2012</v>
      </c>
      <c r="B1352" s="27" t="s">
        <v>23</v>
      </c>
      <c r="C1352">
        <v>7</v>
      </c>
      <c r="D1352">
        <v>26</v>
      </c>
    </row>
    <row r="1353" spans="1:4" x14ac:dyDescent="0.2">
      <c r="A1353">
        <v>2012</v>
      </c>
      <c r="B1353" s="27" t="s">
        <v>21</v>
      </c>
      <c r="C1353">
        <v>6</v>
      </c>
      <c r="D1353">
        <v>27</v>
      </c>
    </row>
    <row r="1354" spans="1:4" x14ac:dyDescent="0.2">
      <c r="A1354">
        <v>2012</v>
      </c>
      <c r="B1354" s="27" t="s">
        <v>11</v>
      </c>
      <c r="C1354">
        <v>5</v>
      </c>
      <c r="D1354">
        <v>28</v>
      </c>
    </row>
    <row r="1355" spans="1:4" x14ac:dyDescent="0.2">
      <c r="A1355">
        <v>2012</v>
      </c>
      <c r="B1355" s="27" t="s">
        <v>16</v>
      </c>
      <c r="C1355">
        <v>4</v>
      </c>
      <c r="D1355">
        <v>29</v>
      </c>
    </row>
    <row r="1356" spans="1:4" x14ac:dyDescent="0.2">
      <c r="A1356">
        <v>2012</v>
      </c>
      <c r="B1356" s="27" t="s">
        <v>27</v>
      </c>
      <c r="C1356">
        <v>3</v>
      </c>
      <c r="D1356">
        <v>30</v>
      </c>
    </row>
    <row r="1357" spans="1:4" x14ac:dyDescent="0.2">
      <c r="A1357">
        <v>2012</v>
      </c>
      <c r="B1357" s="27" t="s">
        <v>8</v>
      </c>
      <c r="C1357">
        <v>2</v>
      </c>
      <c r="D1357">
        <v>31</v>
      </c>
    </row>
    <row r="1358" spans="1:4" x14ac:dyDescent="0.2">
      <c r="A1358">
        <v>2012</v>
      </c>
      <c r="B1358" s="27" t="s">
        <v>26</v>
      </c>
      <c r="C1358">
        <v>1</v>
      </c>
      <c r="D1358">
        <v>32</v>
      </c>
    </row>
    <row r="1359" spans="1:4" x14ac:dyDescent="0.2">
      <c r="A1359">
        <v>2013</v>
      </c>
      <c r="B1359" s="27" t="s">
        <v>10</v>
      </c>
      <c r="C1359">
        <v>32</v>
      </c>
      <c r="D1359">
        <v>1</v>
      </c>
    </row>
    <row r="1360" spans="1:4" x14ac:dyDescent="0.2">
      <c r="A1360">
        <v>2013</v>
      </c>
      <c r="B1360" s="27" t="s">
        <v>0</v>
      </c>
      <c r="C1360">
        <v>31</v>
      </c>
      <c r="D1360">
        <v>2</v>
      </c>
    </row>
    <row r="1361" spans="1:4" x14ac:dyDescent="0.2">
      <c r="A1361">
        <v>2013</v>
      </c>
      <c r="B1361" s="27" t="s">
        <v>12</v>
      </c>
      <c r="C1361">
        <v>30</v>
      </c>
      <c r="D1361">
        <v>3</v>
      </c>
    </row>
    <row r="1362" spans="1:4" x14ac:dyDescent="0.2">
      <c r="A1362">
        <v>2013</v>
      </c>
      <c r="B1362" s="27" t="s">
        <v>1</v>
      </c>
      <c r="C1362">
        <v>29</v>
      </c>
      <c r="D1362">
        <v>4</v>
      </c>
    </row>
    <row r="1363" spans="1:4" x14ac:dyDescent="0.2">
      <c r="A1363">
        <v>2013</v>
      </c>
      <c r="B1363" s="27" t="s">
        <v>14</v>
      </c>
      <c r="C1363">
        <v>28</v>
      </c>
      <c r="D1363">
        <v>5</v>
      </c>
    </row>
    <row r="1364" spans="1:4" x14ac:dyDescent="0.2">
      <c r="A1364">
        <v>2013</v>
      </c>
      <c r="B1364" s="27" t="s">
        <v>6</v>
      </c>
      <c r="C1364">
        <v>27</v>
      </c>
      <c r="D1364">
        <v>6</v>
      </c>
    </row>
    <row r="1365" spans="1:4" x14ac:dyDescent="0.2">
      <c r="A1365">
        <v>2013</v>
      </c>
      <c r="B1365" s="27" t="s">
        <v>7</v>
      </c>
      <c r="C1365">
        <v>26</v>
      </c>
      <c r="D1365">
        <v>7</v>
      </c>
    </row>
    <row r="1366" spans="1:4" x14ac:dyDescent="0.2">
      <c r="A1366">
        <v>2013</v>
      </c>
      <c r="B1366" s="27" t="s">
        <v>22</v>
      </c>
      <c r="C1366">
        <v>25</v>
      </c>
      <c r="D1366">
        <v>8</v>
      </c>
    </row>
    <row r="1367" spans="1:4" x14ac:dyDescent="0.2">
      <c r="A1367">
        <v>2013</v>
      </c>
      <c r="B1367" s="27" t="s">
        <v>18</v>
      </c>
      <c r="C1367">
        <v>24</v>
      </c>
      <c r="D1367">
        <v>9</v>
      </c>
    </row>
    <row r="1368" spans="1:4" x14ac:dyDescent="0.2">
      <c r="A1368">
        <v>2013</v>
      </c>
      <c r="B1368" s="27" t="s">
        <v>4</v>
      </c>
      <c r="C1368">
        <v>23</v>
      </c>
      <c r="D1368">
        <v>10</v>
      </c>
    </row>
    <row r="1369" spans="1:4" x14ac:dyDescent="0.2">
      <c r="A1369">
        <v>2013</v>
      </c>
      <c r="B1369" s="27" t="s">
        <v>30</v>
      </c>
      <c r="C1369">
        <v>22</v>
      </c>
      <c r="D1369">
        <v>11</v>
      </c>
    </row>
    <row r="1370" spans="1:4" x14ac:dyDescent="0.2">
      <c r="A1370">
        <v>2013</v>
      </c>
      <c r="B1370" s="27" t="s">
        <v>29</v>
      </c>
      <c r="C1370">
        <v>21</v>
      </c>
      <c r="D1370">
        <v>12</v>
      </c>
    </row>
    <row r="1371" spans="1:4" x14ac:dyDescent="0.2">
      <c r="A1371">
        <v>2013</v>
      </c>
      <c r="B1371" s="27" t="s">
        <v>24</v>
      </c>
      <c r="C1371">
        <v>20</v>
      </c>
      <c r="D1371">
        <v>13</v>
      </c>
    </row>
    <row r="1372" spans="1:4" x14ac:dyDescent="0.2">
      <c r="A1372">
        <v>2013</v>
      </c>
      <c r="B1372" s="27" t="s">
        <v>25</v>
      </c>
      <c r="C1372">
        <v>19</v>
      </c>
      <c r="D1372">
        <v>14</v>
      </c>
    </row>
    <row r="1373" spans="1:4" x14ac:dyDescent="0.2">
      <c r="A1373">
        <v>2013</v>
      </c>
      <c r="B1373" s="27" t="s">
        <v>15</v>
      </c>
      <c r="C1373">
        <v>18</v>
      </c>
      <c r="D1373">
        <v>15</v>
      </c>
    </row>
    <row r="1374" spans="1:4" x14ac:dyDescent="0.2">
      <c r="A1374">
        <v>2013</v>
      </c>
      <c r="B1374" s="27" t="s">
        <v>28</v>
      </c>
      <c r="C1374">
        <v>17</v>
      </c>
      <c r="D1374">
        <v>16</v>
      </c>
    </row>
    <row r="1375" spans="1:4" x14ac:dyDescent="0.2">
      <c r="A1375">
        <v>2013</v>
      </c>
      <c r="B1375" s="27" t="s">
        <v>5</v>
      </c>
      <c r="C1375">
        <v>16</v>
      </c>
      <c r="D1375">
        <v>17</v>
      </c>
    </row>
    <row r="1376" spans="1:4" x14ac:dyDescent="0.2">
      <c r="A1376">
        <v>2013</v>
      </c>
      <c r="B1376" s="27" t="s">
        <v>3</v>
      </c>
      <c r="C1376">
        <v>15</v>
      </c>
      <c r="D1376">
        <v>18</v>
      </c>
    </row>
    <row r="1377" spans="1:4" x14ac:dyDescent="0.2">
      <c r="A1377">
        <v>2013</v>
      </c>
      <c r="B1377" s="27" t="s">
        <v>2</v>
      </c>
      <c r="C1377">
        <v>14</v>
      </c>
      <c r="D1377">
        <v>19</v>
      </c>
    </row>
    <row r="1378" spans="1:4" x14ac:dyDescent="0.2">
      <c r="A1378">
        <v>2013</v>
      </c>
      <c r="B1378" s="27" t="s">
        <v>19</v>
      </c>
      <c r="C1378">
        <v>13</v>
      </c>
      <c r="D1378">
        <v>20</v>
      </c>
    </row>
    <row r="1379" spans="1:4" x14ac:dyDescent="0.2">
      <c r="A1379">
        <v>2013</v>
      </c>
      <c r="B1379" s="27" t="s">
        <v>17</v>
      </c>
      <c r="C1379">
        <v>12</v>
      </c>
      <c r="D1379">
        <v>21</v>
      </c>
    </row>
    <row r="1380" spans="1:4" x14ac:dyDescent="0.2">
      <c r="A1380">
        <v>2013</v>
      </c>
      <c r="B1380" s="27" t="s">
        <v>20</v>
      </c>
      <c r="C1380">
        <v>11</v>
      </c>
      <c r="D1380">
        <v>22</v>
      </c>
    </row>
    <row r="1381" spans="1:4" x14ac:dyDescent="0.2">
      <c r="A1381">
        <v>2013</v>
      </c>
      <c r="B1381" s="27" t="s">
        <v>13</v>
      </c>
      <c r="C1381">
        <v>10</v>
      </c>
      <c r="D1381">
        <v>23</v>
      </c>
    </row>
    <row r="1382" spans="1:4" x14ac:dyDescent="0.2">
      <c r="A1382">
        <v>2013</v>
      </c>
      <c r="B1382" s="27" t="s">
        <v>31</v>
      </c>
      <c r="C1382">
        <v>9</v>
      </c>
      <c r="D1382">
        <v>24</v>
      </c>
    </row>
    <row r="1383" spans="1:4" x14ac:dyDescent="0.2">
      <c r="A1383">
        <v>2013</v>
      </c>
      <c r="B1383" s="27" t="s">
        <v>23</v>
      </c>
      <c r="C1383">
        <v>8</v>
      </c>
      <c r="D1383">
        <v>25</v>
      </c>
    </row>
    <row r="1384" spans="1:4" x14ac:dyDescent="0.2">
      <c r="A1384">
        <v>2013</v>
      </c>
      <c r="B1384" s="27" t="s">
        <v>9</v>
      </c>
      <c r="C1384">
        <v>7</v>
      </c>
      <c r="D1384">
        <v>26</v>
      </c>
    </row>
    <row r="1385" spans="1:4" x14ac:dyDescent="0.2">
      <c r="A1385">
        <v>2013</v>
      </c>
      <c r="B1385" s="27" t="s">
        <v>11</v>
      </c>
      <c r="C1385">
        <v>6</v>
      </c>
      <c r="D1385">
        <v>27</v>
      </c>
    </row>
    <row r="1386" spans="1:4" x14ac:dyDescent="0.2">
      <c r="A1386">
        <v>2013</v>
      </c>
      <c r="B1386" s="27" t="s">
        <v>21</v>
      </c>
      <c r="C1386">
        <v>5</v>
      </c>
      <c r="D1386">
        <v>28</v>
      </c>
    </row>
    <row r="1387" spans="1:4" x14ac:dyDescent="0.2">
      <c r="A1387">
        <v>2013</v>
      </c>
      <c r="B1387" s="27" t="s">
        <v>16</v>
      </c>
      <c r="C1387">
        <v>4</v>
      </c>
      <c r="D1387">
        <v>29</v>
      </c>
    </row>
    <row r="1388" spans="1:4" x14ac:dyDescent="0.2">
      <c r="A1388">
        <v>2013</v>
      </c>
      <c r="B1388" s="27" t="s">
        <v>27</v>
      </c>
      <c r="C1388">
        <v>3</v>
      </c>
      <c r="D1388">
        <v>30</v>
      </c>
    </row>
    <row r="1389" spans="1:4" x14ac:dyDescent="0.2">
      <c r="A1389">
        <v>2013</v>
      </c>
      <c r="B1389" s="27" t="s">
        <v>8</v>
      </c>
      <c r="C1389">
        <v>2</v>
      </c>
      <c r="D1389">
        <v>31</v>
      </c>
    </row>
    <row r="1390" spans="1:4" x14ac:dyDescent="0.2">
      <c r="A1390">
        <v>2013</v>
      </c>
      <c r="B1390" s="27" t="s">
        <v>26</v>
      </c>
      <c r="C1390">
        <v>1</v>
      </c>
      <c r="D1390">
        <v>32</v>
      </c>
    </row>
    <row r="1391" spans="1:4" x14ac:dyDescent="0.2">
      <c r="A1391">
        <v>2014</v>
      </c>
      <c r="B1391" s="27" t="s">
        <v>10</v>
      </c>
      <c r="C1391">
        <v>32</v>
      </c>
      <c r="D1391">
        <v>1</v>
      </c>
    </row>
    <row r="1392" spans="1:4" x14ac:dyDescent="0.2">
      <c r="A1392">
        <v>2014</v>
      </c>
      <c r="B1392" s="27" t="s">
        <v>0</v>
      </c>
      <c r="C1392">
        <v>31</v>
      </c>
      <c r="D1392">
        <v>2</v>
      </c>
    </row>
    <row r="1393" spans="1:4" x14ac:dyDescent="0.2">
      <c r="A1393">
        <v>2014</v>
      </c>
      <c r="B1393" s="27" t="s">
        <v>12</v>
      </c>
      <c r="C1393">
        <v>30</v>
      </c>
      <c r="D1393">
        <v>3</v>
      </c>
    </row>
    <row r="1394" spans="1:4" x14ac:dyDescent="0.2">
      <c r="A1394">
        <v>2014</v>
      </c>
      <c r="B1394" s="27" t="s">
        <v>1</v>
      </c>
      <c r="C1394">
        <v>29</v>
      </c>
      <c r="D1394">
        <v>4</v>
      </c>
    </row>
    <row r="1395" spans="1:4" x14ac:dyDescent="0.2">
      <c r="A1395">
        <v>2014</v>
      </c>
      <c r="B1395" s="27" t="s">
        <v>14</v>
      </c>
      <c r="C1395">
        <v>28</v>
      </c>
      <c r="D1395">
        <v>5</v>
      </c>
    </row>
    <row r="1396" spans="1:4" x14ac:dyDescent="0.2">
      <c r="A1396">
        <v>2014</v>
      </c>
      <c r="B1396" s="27" t="s">
        <v>6</v>
      </c>
      <c r="C1396">
        <v>27</v>
      </c>
      <c r="D1396">
        <v>6</v>
      </c>
    </row>
    <row r="1397" spans="1:4" x14ac:dyDescent="0.2">
      <c r="A1397">
        <v>2014</v>
      </c>
      <c r="B1397" s="27" t="s">
        <v>7</v>
      </c>
      <c r="C1397">
        <v>26</v>
      </c>
      <c r="D1397">
        <v>7</v>
      </c>
    </row>
    <row r="1398" spans="1:4" x14ac:dyDescent="0.2">
      <c r="A1398">
        <v>2014</v>
      </c>
      <c r="B1398" s="27" t="s">
        <v>22</v>
      </c>
      <c r="C1398">
        <v>25</v>
      </c>
      <c r="D1398">
        <v>8</v>
      </c>
    </row>
    <row r="1399" spans="1:4" x14ac:dyDescent="0.2">
      <c r="A1399">
        <v>2014</v>
      </c>
      <c r="B1399" s="27" t="s">
        <v>18</v>
      </c>
      <c r="C1399">
        <v>24</v>
      </c>
      <c r="D1399">
        <v>9</v>
      </c>
    </row>
    <row r="1400" spans="1:4" x14ac:dyDescent="0.2">
      <c r="A1400">
        <v>2014</v>
      </c>
      <c r="B1400" s="27" t="s">
        <v>4</v>
      </c>
      <c r="C1400">
        <v>23</v>
      </c>
      <c r="D1400">
        <v>10</v>
      </c>
    </row>
    <row r="1401" spans="1:4" x14ac:dyDescent="0.2">
      <c r="A1401">
        <v>2014</v>
      </c>
      <c r="B1401" s="27" t="s">
        <v>30</v>
      </c>
      <c r="C1401">
        <v>22</v>
      </c>
      <c r="D1401">
        <v>11</v>
      </c>
    </row>
    <row r="1402" spans="1:4" x14ac:dyDescent="0.2">
      <c r="A1402">
        <v>2014</v>
      </c>
      <c r="B1402" s="27" t="s">
        <v>29</v>
      </c>
      <c r="C1402">
        <v>21</v>
      </c>
      <c r="D1402">
        <v>12</v>
      </c>
    </row>
    <row r="1403" spans="1:4" x14ac:dyDescent="0.2">
      <c r="A1403">
        <v>2014</v>
      </c>
      <c r="B1403" s="27" t="s">
        <v>24</v>
      </c>
      <c r="C1403">
        <v>20</v>
      </c>
      <c r="D1403">
        <v>13</v>
      </c>
    </row>
    <row r="1404" spans="1:4" x14ac:dyDescent="0.2">
      <c r="A1404">
        <v>2014</v>
      </c>
      <c r="B1404" s="27" t="s">
        <v>25</v>
      </c>
      <c r="C1404">
        <v>19</v>
      </c>
      <c r="D1404">
        <v>14</v>
      </c>
    </row>
    <row r="1405" spans="1:4" x14ac:dyDescent="0.2">
      <c r="A1405">
        <v>2014</v>
      </c>
      <c r="B1405" s="27" t="s">
        <v>15</v>
      </c>
      <c r="C1405">
        <v>18</v>
      </c>
      <c r="D1405">
        <v>15</v>
      </c>
    </row>
    <row r="1406" spans="1:4" x14ac:dyDescent="0.2">
      <c r="A1406">
        <v>2014</v>
      </c>
      <c r="B1406" s="27" t="s">
        <v>5</v>
      </c>
      <c r="C1406">
        <v>17</v>
      </c>
      <c r="D1406">
        <v>16</v>
      </c>
    </row>
    <row r="1407" spans="1:4" x14ac:dyDescent="0.2">
      <c r="A1407">
        <v>2014</v>
      </c>
      <c r="B1407" s="27" t="s">
        <v>3</v>
      </c>
      <c r="C1407">
        <v>16</v>
      </c>
      <c r="D1407">
        <v>17</v>
      </c>
    </row>
    <row r="1408" spans="1:4" x14ac:dyDescent="0.2">
      <c r="A1408">
        <v>2014</v>
      </c>
      <c r="B1408" s="27" t="s">
        <v>28</v>
      </c>
      <c r="C1408">
        <v>15</v>
      </c>
      <c r="D1408">
        <v>18</v>
      </c>
    </row>
    <row r="1409" spans="1:4" x14ac:dyDescent="0.2">
      <c r="A1409">
        <v>2014</v>
      </c>
      <c r="B1409" s="27" t="s">
        <v>2</v>
      </c>
      <c r="C1409">
        <v>14</v>
      </c>
      <c r="D1409">
        <v>19</v>
      </c>
    </row>
    <row r="1410" spans="1:4" x14ac:dyDescent="0.2">
      <c r="A1410">
        <v>2014</v>
      </c>
      <c r="B1410" s="27" t="s">
        <v>19</v>
      </c>
      <c r="C1410">
        <v>13</v>
      </c>
      <c r="D1410">
        <v>20</v>
      </c>
    </row>
    <row r="1411" spans="1:4" x14ac:dyDescent="0.2">
      <c r="A1411">
        <v>2014</v>
      </c>
      <c r="B1411" s="27" t="s">
        <v>17</v>
      </c>
      <c r="C1411">
        <v>12</v>
      </c>
      <c r="D1411">
        <v>21</v>
      </c>
    </row>
    <row r="1412" spans="1:4" x14ac:dyDescent="0.2">
      <c r="A1412">
        <v>2014</v>
      </c>
      <c r="B1412" s="27" t="s">
        <v>20</v>
      </c>
      <c r="C1412">
        <v>11</v>
      </c>
      <c r="D1412">
        <v>22</v>
      </c>
    </row>
    <row r="1413" spans="1:4" x14ac:dyDescent="0.2">
      <c r="A1413">
        <v>2014</v>
      </c>
      <c r="B1413" s="27" t="s">
        <v>31</v>
      </c>
      <c r="C1413">
        <v>10</v>
      </c>
      <c r="D1413">
        <v>23</v>
      </c>
    </row>
    <row r="1414" spans="1:4" x14ac:dyDescent="0.2">
      <c r="A1414">
        <v>2014</v>
      </c>
      <c r="B1414" s="27" t="s">
        <v>23</v>
      </c>
      <c r="C1414">
        <v>9</v>
      </c>
      <c r="D1414">
        <v>24</v>
      </c>
    </row>
    <row r="1415" spans="1:4" x14ac:dyDescent="0.2">
      <c r="A1415">
        <v>2014</v>
      </c>
      <c r="B1415" s="27" t="s">
        <v>13</v>
      </c>
      <c r="C1415">
        <v>8</v>
      </c>
      <c r="D1415">
        <v>25</v>
      </c>
    </row>
    <row r="1416" spans="1:4" x14ac:dyDescent="0.2">
      <c r="A1416">
        <v>2014</v>
      </c>
      <c r="B1416" s="27" t="s">
        <v>9</v>
      </c>
      <c r="C1416">
        <v>7</v>
      </c>
      <c r="D1416">
        <v>26</v>
      </c>
    </row>
    <row r="1417" spans="1:4" x14ac:dyDescent="0.2">
      <c r="A1417">
        <v>2014</v>
      </c>
      <c r="B1417" s="27" t="s">
        <v>11</v>
      </c>
      <c r="C1417">
        <v>6</v>
      </c>
      <c r="D1417">
        <v>27</v>
      </c>
    </row>
    <row r="1418" spans="1:4" x14ac:dyDescent="0.2">
      <c r="A1418">
        <v>2014</v>
      </c>
      <c r="B1418" s="27" t="s">
        <v>16</v>
      </c>
      <c r="C1418">
        <v>5</v>
      </c>
      <c r="D1418">
        <v>28</v>
      </c>
    </row>
    <row r="1419" spans="1:4" x14ac:dyDescent="0.2">
      <c r="A1419">
        <v>2014</v>
      </c>
      <c r="B1419" s="27" t="s">
        <v>21</v>
      </c>
      <c r="C1419">
        <v>4</v>
      </c>
      <c r="D1419">
        <v>29</v>
      </c>
    </row>
    <row r="1420" spans="1:4" x14ac:dyDescent="0.2">
      <c r="A1420">
        <v>2014</v>
      </c>
      <c r="B1420" s="27" t="s">
        <v>27</v>
      </c>
      <c r="C1420">
        <v>3</v>
      </c>
      <c r="D1420">
        <v>30</v>
      </c>
    </row>
    <row r="1421" spans="1:4" x14ac:dyDescent="0.2">
      <c r="A1421">
        <v>2014</v>
      </c>
      <c r="B1421" s="27" t="s">
        <v>8</v>
      </c>
      <c r="C1421">
        <v>2</v>
      </c>
      <c r="D1421">
        <v>31</v>
      </c>
    </row>
    <row r="1422" spans="1:4" x14ac:dyDescent="0.2">
      <c r="A1422">
        <v>2014</v>
      </c>
      <c r="B1422" s="27" t="s">
        <v>26</v>
      </c>
      <c r="C1422">
        <v>1</v>
      </c>
      <c r="D1422">
        <v>32</v>
      </c>
    </row>
    <row r="1423" spans="1:4" x14ac:dyDescent="0.2">
      <c r="A1423">
        <v>2015</v>
      </c>
      <c r="B1423" s="27" t="s">
        <v>10</v>
      </c>
      <c r="C1423">
        <v>32</v>
      </c>
      <c r="D1423">
        <v>1</v>
      </c>
    </row>
    <row r="1424" spans="1:4" x14ac:dyDescent="0.2">
      <c r="A1424">
        <v>2015</v>
      </c>
      <c r="B1424" s="27" t="s">
        <v>0</v>
      </c>
      <c r="C1424">
        <v>31</v>
      </c>
      <c r="D1424">
        <v>2</v>
      </c>
    </row>
    <row r="1425" spans="1:4" x14ac:dyDescent="0.2">
      <c r="A1425">
        <v>2015</v>
      </c>
      <c r="B1425" s="27" t="s">
        <v>12</v>
      </c>
      <c r="C1425">
        <v>30</v>
      </c>
      <c r="D1425">
        <v>3</v>
      </c>
    </row>
    <row r="1426" spans="1:4" x14ac:dyDescent="0.2">
      <c r="A1426">
        <v>2015</v>
      </c>
      <c r="B1426" s="27" t="s">
        <v>1</v>
      </c>
      <c r="C1426">
        <v>29</v>
      </c>
      <c r="D1426">
        <v>4</v>
      </c>
    </row>
    <row r="1427" spans="1:4" x14ac:dyDescent="0.2">
      <c r="A1427">
        <v>2015</v>
      </c>
      <c r="B1427" s="27" t="s">
        <v>14</v>
      </c>
      <c r="C1427">
        <v>28</v>
      </c>
      <c r="D1427">
        <v>5</v>
      </c>
    </row>
    <row r="1428" spans="1:4" x14ac:dyDescent="0.2">
      <c r="A1428">
        <v>2015</v>
      </c>
      <c r="B1428" s="27" t="s">
        <v>7</v>
      </c>
      <c r="C1428">
        <v>27</v>
      </c>
      <c r="D1428">
        <v>6</v>
      </c>
    </row>
    <row r="1429" spans="1:4" x14ac:dyDescent="0.2">
      <c r="A1429">
        <v>2015</v>
      </c>
      <c r="B1429" s="27" t="s">
        <v>22</v>
      </c>
      <c r="C1429">
        <v>26</v>
      </c>
      <c r="D1429">
        <v>7</v>
      </c>
    </row>
    <row r="1430" spans="1:4" x14ac:dyDescent="0.2">
      <c r="A1430">
        <v>2015</v>
      </c>
      <c r="B1430" s="27" t="s">
        <v>6</v>
      </c>
      <c r="C1430">
        <v>25</v>
      </c>
      <c r="D1430">
        <v>8</v>
      </c>
    </row>
    <row r="1431" spans="1:4" x14ac:dyDescent="0.2">
      <c r="A1431">
        <v>2015</v>
      </c>
      <c r="B1431" s="27" t="s">
        <v>18</v>
      </c>
      <c r="C1431">
        <v>24</v>
      </c>
      <c r="D1431">
        <v>9</v>
      </c>
    </row>
    <row r="1432" spans="1:4" x14ac:dyDescent="0.2">
      <c r="A1432">
        <v>2015</v>
      </c>
      <c r="B1432" s="27" t="s">
        <v>30</v>
      </c>
      <c r="C1432">
        <v>23</v>
      </c>
      <c r="D1432">
        <v>10</v>
      </c>
    </row>
    <row r="1433" spans="1:4" x14ac:dyDescent="0.2">
      <c r="A1433">
        <v>2015</v>
      </c>
      <c r="B1433" s="27" t="s">
        <v>29</v>
      </c>
      <c r="C1433">
        <v>22</v>
      </c>
      <c r="D1433">
        <v>11</v>
      </c>
    </row>
    <row r="1434" spans="1:4" x14ac:dyDescent="0.2">
      <c r="A1434">
        <v>2015</v>
      </c>
      <c r="B1434" s="27" t="s">
        <v>24</v>
      </c>
      <c r="C1434">
        <v>21</v>
      </c>
      <c r="D1434">
        <v>12</v>
      </c>
    </row>
    <row r="1435" spans="1:4" x14ac:dyDescent="0.2">
      <c r="A1435">
        <v>2015</v>
      </c>
      <c r="B1435" s="27" t="s">
        <v>25</v>
      </c>
      <c r="C1435">
        <v>20</v>
      </c>
      <c r="D1435">
        <v>13</v>
      </c>
    </row>
    <row r="1436" spans="1:4" x14ac:dyDescent="0.2">
      <c r="A1436">
        <v>2015</v>
      </c>
      <c r="B1436" s="27" t="s">
        <v>15</v>
      </c>
      <c r="C1436">
        <v>19</v>
      </c>
      <c r="D1436">
        <v>14</v>
      </c>
    </row>
    <row r="1437" spans="1:4" x14ac:dyDescent="0.2">
      <c r="A1437">
        <v>2015</v>
      </c>
      <c r="B1437" s="27" t="s">
        <v>4</v>
      </c>
      <c r="C1437">
        <v>18</v>
      </c>
      <c r="D1437">
        <v>15</v>
      </c>
    </row>
    <row r="1438" spans="1:4" x14ac:dyDescent="0.2">
      <c r="A1438">
        <v>2015</v>
      </c>
      <c r="B1438" s="27" t="s">
        <v>5</v>
      </c>
      <c r="C1438">
        <v>17</v>
      </c>
      <c r="D1438">
        <v>16</v>
      </c>
    </row>
    <row r="1439" spans="1:4" x14ac:dyDescent="0.2">
      <c r="A1439">
        <v>2015</v>
      </c>
      <c r="B1439" s="27" t="s">
        <v>3</v>
      </c>
      <c r="C1439">
        <v>16</v>
      </c>
      <c r="D1439">
        <v>17</v>
      </c>
    </row>
    <row r="1440" spans="1:4" x14ac:dyDescent="0.2">
      <c r="A1440">
        <v>2015</v>
      </c>
      <c r="B1440" s="27" t="s">
        <v>28</v>
      </c>
      <c r="C1440">
        <v>15</v>
      </c>
      <c r="D1440">
        <v>18</v>
      </c>
    </row>
    <row r="1441" spans="1:4" x14ac:dyDescent="0.2">
      <c r="A1441">
        <v>2015</v>
      </c>
      <c r="B1441" s="27" t="s">
        <v>2</v>
      </c>
      <c r="C1441">
        <v>14</v>
      </c>
      <c r="D1441">
        <v>19</v>
      </c>
    </row>
    <row r="1442" spans="1:4" x14ac:dyDescent="0.2">
      <c r="A1442">
        <v>2015</v>
      </c>
      <c r="B1442" s="27" t="s">
        <v>19</v>
      </c>
      <c r="C1442">
        <v>13</v>
      </c>
      <c r="D1442">
        <v>20</v>
      </c>
    </row>
    <row r="1443" spans="1:4" x14ac:dyDescent="0.2">
      <c r="A1443">
        <v>2015</v>
      </c>
      <c r="B1443" s="27" t="s">
        <v>17</v>
      </c>
      <c r="C1443">
        <v>12</v>
      </c>
      <c r="D1443">
        <v>21</v>
      </c>
    </row>
    <row r="1444" spans="1:4" x14ac:dyDescent="0.2">
      <c r="A1444">
        <v>2015</v>
      </c>
      <c r="B1444" s="27" t="s">
        <v>20</v>
      </c>
      <c r="C1444">
        <v>11</v>
      </c>
      <c r="D1444">
        <v>22</v>
      </c>
    </row>
    <row r="1445" spans="1:4" x14ac:dyDescent="0.2">
      <c r="A1445">
        <v>2015</v>
      </c>
      <c r="B1445" s="27" t="s">
        <v>31</v>
      </c>
      <c r="C1445">
        <v>10</v>
      </c>
      <c r="D1445">
        <v>23</v>
      </c>
    </row>
    <row r="1446" spans="1:4" x14ac:dyDescent="0.2">
      <c r="A1446">
        <v>2015</v>
      </c>
      <c r="B1446" s="27" t="s">
        <v>23</v>
      </c>
      <c r="C1446">
        <v>9</v>
      </c>
      <c r="D1446">
        <v>24</v>
      </c>
    </row>
    <row r="1447" spans="1:4" x14ac:dyDescent="0.2">
      <c r="A1447">
        <v>2015</v>
      </c>
      <c r="B1447" s="27" t="s">
        <v>13</v>
      </c>
      <c r="C1447">
        <v>8</v>
      </c>
      <c r="D1447">
        <v>25</v>
      </c>
    </row>
    <row r="1448" spans="1:4" x14ac:dyDescent="0.2">
      <c r="A1448">
        <v>2015</v>
      </c>
      <c r="B1448" s="27" t="s">
        <v>11</v>
      </c>
      <c r="C1448">
        <v>7</v>
      </c>
      <c r="D1448">
        <v>26</v>
      </c>
    </row>
    <row r="1449" spans="1:4" x14ac:dyDescent="0.2">
      <c r="A1449">
        <v>2015</v>
      </c>
      <c r="B1449" s="27" t="s">
        <v>9</v>
      </c>
      <c r="C1449">
        <v>5</v>
      </c>
      <c r="D1449">
        <v>27</v>
      </c>
    </row>
    <row r="1450" spans="1:4" x14ac:dyDescent="0.2">
      <c r="A1450">
        <v>2015</v>
      </c>
      <c r="B1450" s="27" t="s">
        <v>16</v>
      </c>
      <c r="C1450">
        <v>5</v>
      </c>
      <c r="D1450">
        <v>27</v>
      </c>
    </row>
    <row r="1451" spans="1:4" x14ac:dyDescent="0.2">
      <c r="A1451">
        <v>2015</v>
      </c>
      <c r="B1451" s="27" t="s">
        <v>21</v>
      </c>
      <c r="C1451">
        <v>4</v>
      </c>
      <c r="D1451">
        <v>29</v>
      </c>
    </row>
    <row r="1452" spans="1:4" x14ac:dyDescent="0.2">
      <c r="A1452">
        <v>2015</v>
      </c>
      <c r="B1452" s="27" t="s">
        <v>27</v>
      </c>
      <c r="C1452">
        <v>3</v>
      </c>
      <c r="D1452">
        <v>30</v>
      </c>
    </row>
    <row r="1453" spans="1:4" x14ac:dyDescent="0.2">
      <c r="A1453">
        <v>2015</v>
      </c>
      <c r="B1453" s="27" t="s">
        <v>8</v>
      </c>
      <c r="C1453">
        <v>2</v>
      </c>
      <c r="D1453">
        <v>31</v>
      </c>
    </row>
    <row r="1454" spans="1:4" x14ac:dyDescent="0.2">
      <c r="A1454">
        <v>2015</v>
      </c>
      <c r="B1454" s="27" t="s">
        <v>26</v>
      </c>
      <c r="C1454">
        <v>1</v>
      </c>
      <c r="D1454">
        <v>32</v>
      </c>
    </row>
    <row r="1455" spans="1:4" x14ac:dyDescent="0.2">
      <c r="A1455">
        <v>2016</v>
      </c>
      <c r="B1455" s="27" t="s">
        <v>10</v>
      </c>
      <c r="C1455">
        <v>32</v>
      </c>
      <c r="D1455">
        <v>1</v>
      </c>
    </row>
    <row r="1456" spans="1:4" x14ac:dyDescent="0.2">
      <c r="A1456">
        <v>2016</v>
      </c>
      <c r="B1456" s="27" t="s">
        <v>0</v>
      </c>
      <c r="C1456">
        <v>31</v>
      </c>
      <c r="D1456">
        <v>2</v>
      </c>
    </row>
    <row r="1457" spans="1:4" x14ac:dyDescent="0.2">
      <c r="A1457">
        <v>2016</v>
      </c>
      <c r="B1457" s="27" t="s">
        <v>12</v>
      </c>
      <c r="C1457">
        <v>30</v>
      </c>
      <c r="D1457">
        <v>3</v>
      </c>
    </row>
    <row r="1458" spans="1:4" x14ac:dyDescent="0.2">
      <c r="A1458">
        <v>2016</v>
      </c>
      <c r="B1458" s="27" t="s">
        <v>14</v>
      </c>
      <c r="C1458">
        <v>29</v>
      </c>
      <c r="D1458">
        <v>4</v>
      </c>
    </row>
    <row r="1459" spans="1:4" x14ac:dyDescent="0.2">
      <c r="A1459">
        <v>2016</v>
      </c>
      <c r="B1459" s="27" t="s">
        <v>7</v>
      </c>
      <c r="C1459">
        <v>28</v>
      </c>
      <c r="D1459">
        <v>5</v>
      </c>
    </row>
    <row r="1460" spans="1:4" x14ac:dyDescent="0.2">
      <c r="A1460">
        <v>2016</v>
      </c>
      <c r="B1460" s="27" t="s">
        <v>22</v>
      </c>
      <c r="C1460">
        <v>27</v>
      </c>
      <c r="D1460">
        <v>6</v>
      </c>
    </row>
    <row r="1461" spans="1:4" x14ac:dyDescent="0.2">
      <c r="A1461">
        <v>2016</v>
      </c>
      <c r="B1461" s="27" t="s">
        <v>6</v>
      </c>
      <c r="C1461">
        <v>26</v>
      </c>
      <c r="D1461">
        <v>7</v>
      </c>
    </row>
    <row r="1462" spans="1:4" x14ac:dyDescent="0.2">
      <c r="A1462">
        <v>2016</v>
      </c>
      <c r="B1462" s="27" t="s">
        <v>1</v>
      </c>
      <c r="C1462">
        <v>24</v>
      </c>
      <c r="D1462">
        <v>8</v>
      </c>
    </row>
    <row r="1463" spans="1:4" x14ac:dyDescent="0.2">
      <c r="A1463">
        <v>2016</v>
      </c>
      <c r="B1463" s="27" t="s">
        <v>18</v>
      </c>
      <c r="C1463">
        <v>24</v>
      </c>
      <c r="D1463">
        <v>8</v>
      </c>
    </row>
    <row r="1464" spans="1:4" x14ac:dyDescent="0.2">
      <c r="A1464">
        <v>2016</v>
      </c>
      <c r="B1464" s="27" t="s">
        <v>30</v>
      </c>
      <c r="C1464">
        <v>23</v>
      </c>
      <c r="D1464">
        <v>10</v>
      </c>
    </row>
    <row r="1465" spans="1:4" x14ac:dyDescent="0.2">
      <c r="A1465">
        <v>2016</v>
      </c>
      <c r="B1465" s="27" t="s">
        <v>29</v>
      </c>
      <c r="C1465">
        <v>22</v>
      </c>
      <c r="D1465">
        <v>11</v>
      </c>
    </row>
    <row r="1466" spans="1:4" x14ac:dyDescent="0.2">
      <c r="A1466">
        <v>2016</v>
      </c>
      <c r="B1466" s="27" t="s">
        <v>24</v>
      </c>
      <c r="C1466">
        <v>21</v>
      </c>
      <c r="D1466">
        <v>12</v>
      </c>
    </row>
    <row r="1467" spans="1:4" x14ac:dyDescent="0.2">
      <c r="A1467">
        <v>2016</v>
      </c>
      <c r="B1467" s="27" t="s">
        <v>25</v>
      </c>
      <c r="C1467">
        <v>20</v>
      </c>
      <c r="D1467">
        <v>13</v>
      </c>
    </row>
    <row r="1468" spans="1:4" x14ac:dyDescent="0.2">
      <c r="A1468">
        <v>2016</v>
      </c>
      <c r="B1468" s="27" t="s">
        <v>15</v>
      </c>
      <c r="C1468">
        <v>19</v>
      </c>
      <c r="D1468">
        <v>14</v>
      </c>
    </row>
    <row r="1469" spans="1:4" x14ac:dyDescent="0.2">
      <c r="A1469">
        <v>2016</v>
      </c>
      <c r="B1469" s="27" t="s">
        <v>4</v>
      </c>
      <c r="C1469">
        <v>18</v>
      </c>
      <c r="D1469">
        <v>15</v>
      </c>
    </row>
    <row r="1470" spans="1:4" x14ac:dyDescent="0.2">
      <c r="A1470">
        <v>2016</v>
      </c>
      <c r="B1470" s="27" t="s">
        <v>5</v>
      </c>
      <c r="C1470">
        <v>17</v>
      </c>
      <c r="D1470">
        <v>16</v>
      </c>
    </row>
    <row r="1471" spans="1:4" x14ac:dyDescent="0.2">
      <c r="A1471">
        <v>2016</v>
      </c>
      <c r="B1471" s="27" t="s">
        <v>3</v>
      </c>
      <c r="C1471">
        <v>16</v>
      </c>
      <c r="D1471">
        <v>17</v>
      </c>
    </row>
    <row r="1472" spans="1:4" x14ac:dyDescent="0.2">
      <c r="A1472">
        <v>2016</v>
      </c>
      <c r="B1472" s="27" t="s">
        <v>28</v>
      </c>
      <c r="C1472">
        <v>15</v>
      </c>
      <c r="D1472">
        <v>18</v>
      </c>
    </row>
    <row r="1473" spans="1:4" x14ac:dyDescent="0.2">
      <c r="A1473">
        <v>2016</v>
      </c>
      <c r="B1473" s="27" t="s">
        <v>2</v>
      </c>
      <c r="C1473">
        <v>14</v>
      </c>
      <c r="D1473">
        <v>19</v>
      </c>
    </row>
    <row r="1474" spans="1:4" x14ac:dyDescent="0.2">
      <c r="A1474">
        <v>2016</v>
      </c>
      <c r="B1474" s="27" t="s">
        <v>19</v>
      </c>
      <c r="C1474">
        <v>13</v>
      </c>
      <c r="D1474">
        <v>20</v>
      </c>
    </row>
    <row r="1475" spans="1:4" x14ac:dyDescent="0.2">
      <c r="A1475">
        <v>2016</v>
      </c>
      <c r="B1475" s="27" t="s">
        <v>17</v>
      </c>
      <c r="C1475">
        <v>12</v>
      </c>
      <c r="D1475">
        <v>21</v>
      </c>
    </row>
    <row r="1476" spans="1:4" x14ac:dyDescent="0.2">
      <c r="A1476">
        <v>2016</v>
      </c>
      <c r="B1476" s="27" t="s">
        <v>20</v>
      </c>
      <c r="C1476">
        <v>11</v>
      </c>
      <c r="D1476">
        <v>22</v>
      </c>
    </row>
    <row r="1477" spans="1:4" x14ac:dyDescent="0.2">
      <c r="A1477">
        <v>2016</v>
      </c>
      <c r="B1477" s="27" t="s">
        <v>31</v>
      </c>
      <c r="C1477">
        <v>10</v>
      </c>
      <c r="D1477">
        <v>23</v>
      </c>
    </row>
    <row r="1478" spans="1:4" x14ac:dyDescent="0.2">
      <c r="A1478">
        <v>2016</v>
      </c>
      <c r="B1478" s="27" t="s">
        <v>23</v>
      </c>
      <c r="C1478">
        <v>8</v>
      </c>
      <c r="D1478">
        <v>24</v>
      </c>
    </row>
    <row r="1479" spans="1:4" x14ac:dyDescent="0.2">
      <c r="A1479">
        <v>2016</v>
      </c>
      <c r="B1479" s="27" t="s">
        <v>13</v>
      </c>
      <c r="C1479">
        <v>8</v>
      </c>
      <c r="D1479">
        <v>24</v>
      </c>
    </row>
    <row r="1480" spans="1:4" x14ac:dyDescent="0.2">
      <c r="A1480">
        <v>2016</v>
      </c>
      <c r="B1480" s="27" t="s">
        <v>9</v>
      </c>
      <c r="C1480">
        <v>7</v>
      </c>
      <c r="D1480">
        <v>26</v>
      </c>
    </row>
    <row r="1481" spans="1:4" x14ac:dyDescent="0.2">
      <c r="A1481">
        <v>2016</v>
      </c>
      <c r="B1481" s="27" t="s">
        <v>16</v>
      </c>
      <c r="C1481">
        <v>6</v>
      </c>
      <c r="D1481">
        <v>27</v>
      </c>
    </row>
    <row r="1482" spans="1:4" x14ac:dyDescent="0.2">
      <c r="A1482">
        <v>2016</v>
      </c>
      <c r="B1482" s="27" t="s">
        <v>11</v>
      </c>
      <c r="C1482">
        <v>5</v>
      </c>
      <c r="D1482">
        <v>28</v>
      </c>
    </row>
    <row r="1483" spans="1:4" x14ac:dyDescent="0.2">
      <c r="A1483">
        <v>2016</v>
      </c>
      <c r="B1483" s="27" t="s">
        <v>21</v>
      </c>
      <c r="C1483">
        <v>3</v>
      </c>
      <c r="D1483">
        <v>29</v>
      </c>
    </row>
    <row r="1484" spans="1:4" x14ac:dyDescent="0.2">
      <c r="A1484">
        <v>2016</v>
      </c>
      <c r="B1484" s="27" t="s">
        <v>27</v>
      </c>
      <c r="C1484">
        <v>3</v>
      </c>
      <c r="D1484">
        <v>29</v>
      </c>
    </row>
    <row r="1485" spans="1:4" x14ac:dyDescent="0.2">
      <c r="A1485">
        <v>2016</v>
      </c>
      <c r="B1485" s="27" t="s">
        <v>8</v>
      </c>
      <c r="C1485">
        <v>2</v>
      </c>
      <c r="D1485">
        <v>31</v>
      </c>
    </row>
    <row r="1486" spans="1:4" x14ac:dyDescent="0.2">
      <c r="A1486">
        <v>2016</v>
      </c>
      <c r="B1486" s="27" t="s">
        <v>26</v>
      </c>
      <c r="C1486">
        <v>1</v>
      </c>
      <c r="D1486">
        <v>32</v>
      </c>
    </row>
    <row r="1487" spans="1:4" x14ac:dyDescent="0.2">
      <c r="A1487">
        <v>2017</v>
      </c>
      <c r="B1487" s="27" t="s">
        <v>10</v>
      </c>
      <c r="C1487">
        <v>32</v>
      </c>
      <c r="D1487">
        <v>1</v>
      </c>
    </row>
    <row r="1488" spans="1:4" x14ac:dyDescent="0.2">
      <c r="A1488">
        <v>2017</v>
      </c>
      <c r="B1488" s="27" t="s">
        <v>0</v>
      </c>
      <c r="C1488">
        <v>31</v>
      </c>
      <c r="D1488">
        <v>2</v>
      </c>
    </row>
    <row r="1489" spans="1:4" x14ac:dyDescent="0.2">
      <c r="A1489">
        <v>2017</v>
      </c>
      <c r="B1489" s="27" t="s">
        <v>12</v>
      </c>
      <c r="C1489">
        <v>30</v>
      </c>
      <c r="D1489">
        <v>3</v>
      </c>
    </row>
    <row r="1490" spans="1:4" x14ac:dyDescent="0.2">
      <c r="A1490">
        <v>2017</v>
      </c>
      <c r="B1490" s="27" t="s">
        <v>7</v>
      </c>
      <c r="C1490">
        <v>29</v>
      </c>
      <c r="D1490">
        <v>4</v>
      </c>
    </row>
    <row r="1491" spans="1:4" x14ac:dyDescent="0.2">
      <c r="A1491">
        <v>2017</v>
      </c>
      <c r="B1491" s="27" t="s">
        <v>14</v>
      </c>
      <c r="C1491">
        <v>28</v>
      </c>
      <c r="D1491">
        <v>5</v>
      </c>
    </row>
    <row r="1492" spans="1:4" x14ac:dyDescent="0.2">
      <c r="A1492">
        <v>2017</v>
      </c>
      <c r="B1492" s="27" t="s">
        <v>6</v>
      </c>
      <c r="C1492">
        <v>27</v>
      </c>
      <c r="D1492">
        <v>6</v>
      </c>
    </row>
    <row r="1493" spans="1:4" x14ac:dyDescent="0.2">
      <c r="A1493">
        <v>2017</v>
      </c>
      <c r="B1493" s="27" t="s">
        <v>22</v>
      </c>
      <c r="C1493">
        <v>26</v>
      </c>
      <c r="D1493">
        <v>7</v>
      </c>
    </row>
    <row r="1494" spans="1:4" x14ac:dyDescent="0.2">
      <c r="A1494">
        <v>2017</v>
      </c>
      <c r="B1494" s="27" t="s">
        <v>18</v>
      </c>
      <c r="C1494">
        <v>25</v>
      </c>
      <c r="D1494">
        <v>8</v>
      </c>
    </row>
    <row r="1495" spans="1:4" x14ac:dyDescent="0.2">
      <c r="A1495">
        <v>2017</v>
      </c>
      <c r="B1495" s="27" t="s">
        <v>1</v>
      </c>
      <c r="C1495">
        <v>24</v>
      </c>
      <c r="D1495">
        <v>9</v>
      </c>
    </row>
    <row r="1496" spans="1:4" x14ac:dyDescent="0.2">
      <c r="A1496">
        <v>2017</v>
      </c>
      <c r="B1496" s="27" t="s">
        <v>29</v>
      </c>
      <c r="C1496">
        <v>23</v>
      </c>
      <c r="D1496">
        <v>10</v>
      </c>
    </row>
    <row r="1497" spans="1:4" x14ac:dyDescent="0.2">
      <c r="A1497">
        <v>2017</v>
      </c>
      <c r="B1497" s="27" t="s">
        <v>30</v>
      </c>
      <c r="C1497">
        <v>22</v>
      </c>
      <c r="D1497">
        <v>11</v>
      </c>
    </row>
    <row r="1498" spans="1:4" x14ac:dyDescent="0.2">
      <c r="A1498">
        <v>2017</v>
      </c>
      <c r="B1498" s="27" t="s">
        <v>24</v>
      </c>
      <c r="C1498">
        <v>21</v>
      </c>
      <c r="D1498">
        <v>12</v>
      </c>
    </row>
    <row r="1499" spans="1:4" x14ac:dyDescent="0.2">
      <c r="A1499">
        <v>2017</v>
      </c>
      <c r="B1499" s="27" t="s">
        <v>15</v>
      </c>
      <c r="C1499">
        <v>20</v>
      </c>
      <c r="D1499">
        <v>13</v>
      </c>
    </row>
    <row r="1500" spans="1:4" x14ac:dyDescent="0.2">
      <c r="A1500">
        <v>2017</v>
      </c>
      <c r="B1500" s="27" t="s">
        <v>4</v>
      </c>
      <c r="C1500">
        <v>19</v>
      </c>
      <c r="D1500">
        <v>14</v>
      </c>
    </row>
    <row r="1501" spans="1:4" x14ac:dyDescent="0.2">
      <c r="A1501">
        <v>2017</v>
      </c>
      <c r="B1501" s="27" t="s">
        <v>5</v>
      </c>
      <c r="C1501">
        <v>18</v>
      </c>
      <c r="D1501">
        <v>15</v>
      </c>
    </row>
    <row r="1502" spans="1:4" x14ac:dyDescent="0.2">
      <c r="A1502">
        <v>2017</v>
      </c>
      <c r="B1502" s="27" t="s">
        <v>3</v>
      </c>
      <c r="C1502">
        <v>17</v>
      </c>
      <c r="D1502">
        <v>16</v>
      </c>
    </row>
    <row r="1503" spans="1:4" x14ac:dyDescent="0.2">
      <c r="A1503">
        <v>2017</v>
      </c>
      <c r="B1503" s="27" t="s">
        <v>25</v>
      </c>
      <c r="C1503">
        <v>16</v>
      </c>
      <c r="D1503">
        <v>17</v>
      </c>
    </row>
    <row r="1504" spans="1:4" x14ac:dyDescent="0.2">
      <c r="A1504">
        <v>2017</v>
      </c>
      <c r="B1504" s="27" t="s">
        <v>28</v>
      </c>
      <c r="C1504">
        <v>15</v>
      </c>
      <c r="D1504">
        <v>18</v>
      </c>
    </row>
    <row r="1505" spans="1:4" x14ac:dyDescent="0.2">
      <c r="A1505">
        <v>2017</v>
      </c>
      <c r="B1505" s="27" t="s">
        <v>2</v>
      </c>
      <c r="C1505">
        <v>14</v>
      </c>
      <c r="D1505">
        <v>19</v>
      </c>
    </row>
    <row r="1506" spans="1:4" x14ac:dyDescent="0.2">
      <c r="A1506">
        <v>2017</v>
      </c>
      <c r="B1506" s="27" t="s">
        <v>17</v>
      </c>
      <c r="C1506">
        <v>13</v>
      </c>
      <c r="D1506">
        <v>20</v>
      </c>
    </row>
    <row r="1507" spans="1:4" x14ac:dyDescent="0.2">
      <c r="A1507">
        <v>2017</v>
      </c>
      <c r="B1507" s="27" t="s">
        <v>19</v>
      </c>
      <c r="C1507">
        <v>12</v>
      </c>
      <c r="D1507">
        <v>21</v>
      </c>
    </row>
    <row r="1508" spans="1:4" x14ac:dyDescent="0.2">
      <c r="A1508">
        <v>2017</v>
      </c>
      <c r="B1508" s="27" t="s">
        <v>20</v>
      </c>
      <c r="C1508">
        <v>11</v>
      </c>
      <c r="D1508">
        <v>22</v>
      </c>
    </row>
    <row r="1509" spans="1:4" x14ac:dyDescent="0.2">
      <c r="A1509">
        <v>2017</v>
      </c>
      <c r="B1509" s="27" t="s">
        <v>31</v>
      </c>
      <c r="C1509">
        <v>10</v>
      </c>
      <c r="D1509">
        <v>23</v>
      </c>
    </row>
    <row r="1510" spans="1:4" x14ac:dyDescent="0.2">
      <c r="A1510">
        <v>2017</v>
      </c>
      <c r="B1510" s="27" t="s">
        <v>13</v>
      </c>
      <c r="C1510">
        <v>8</v>
      </c>
      <c r="D1510">
        <v>24</v>
      </c>
    </row>
    <row r="1511" spans="1:4" x14ac:dyDescent="0.2">
      <c r="A1511">
        <v>2017</v>
      </c>
      <c r="B1511" s="27" t="s">
        <v>23</v>
      </c>
      <c r="C1511">
        <v>8</v>
      </c>
      <c r="D1511">
        <v>24</v>
      </c>
    </row>
    <row r="1512" spans="1:4" x14ac:dyDescent="0.2">
      <c r="A1512">
        <v>2017</v>
      </c>
      <c r="B1512" s="27" t="s">
        <v>9</v>
      </c>
      <c r="C1512">
        <v>7</v>
      </c>
      <c r="D1512">
        <v>26</v>
      </c>
    </row>
    <row r="1513" spans="1:4" x14ac:dyDescent="0.2">
      <c r="A1513">
        <v>2017</v>
      </c>
      <c r="B1513" s="27" t="s">
        <v>16</v>
      </c>
      <c r="C1513">
        <v>6</v>
      </c>
      <c r="D1513">
        <v>27</v>
      </c>
    </row>
    <row r="1514" spans="1:4" x14ac:dyDescent="0.2">
      <c r="A1514">
        <v>2017</v>
      </c>
      <c r="B1514" s="27" t="s">
        <v>11</v>
      </c>
      <c r="C1514">
        <v>5</v>
      </c>
      <c r="D1514">
        <v>28</v>
      </c>
    </row>
    <row r="1515" spans="1:4" x14ac:dyDescent="0.2">
      <c r="A1515">
        <v>2017</v>
      </c>
      <c r="B1515" s="27" t="s">
        <v>27</v>
      </c>
      <c r="C1515">
        <v>4</v>
      </c>
      <c r="D1515">
        <v>29</v>
      </c>
    </row>
    <row r="1516" spans="1:4" x14ac:dyDescent="0.2">
      <c r="A1516">
        <v>2017</v>
      </c>
      <c r="B1516" s="27" t="s">
        <v>21</v>
      </c>
      <c r="C1516">
        <v>3</v>
      </c>
      <c r="D1516">
        <v>30</v>
      </c>
    </row>
    <row r="1517" spans="1:4" x14ac:dyDescent="0.2">
      <c r="A1517">
        <v>2017</v>
      </c>
      <c r="B1517" s="27" t="s">
        <v>8</v>
      </c>
      <c r="C1517">
        <v>2</v>
      </c>
      <c r="D1517">
        <v>31</v>
      </c>
    </row>
    <row r="1518" spans="1:4" x14ac:dyDescent="0.2">
      <c r="A1518">
        <v>2017</v>
      </c>
      <c r="B1518" s="27" t="s">
        <v>26</v>
      </c>
      <c r="C1518">
        <v>1</v>
      </c>
      <c r="D1518">
        <v>32</v>
      </c>
    </row>
    <row r="1519" spans="1:4" x14ac:dyDescent="0.2">
      <c r="A1519">
        <v>2018</v>
      </c>
      <c r="B1519" s="27" t="s">
        <v>10</v>
      </c>
      <c r="C1519">
        <v>32</v>
      </c>
      <c r="D1519">
        <v>1</v>
      </c>
    </row>
    <row r="1520" spans="1:4" x14ac:dyDescent="0.2">
      <c r="A1520">
        <v>2018</v>
      </c>
      <c r="B1520" s="27" t="s">
        <v>0</v>
      </c>
      <c r="C1520">
        <v>31</v>
      </c>
      <c r="D1520">
        <v>2</v>
      </c>
    </row>
    <row r="1521" spans="1:4" x14ac:dyDescent="0.2">
      <c r="A1521">
        <v>2018</v>
      </c>
      <c r="B1521" s="27" t="s">
        <v>12</v>
      </c>
      <c r="C1521">
        <v>30</v>
      </c>
      <c r="D1521">
        <v>3</v>
      </c>
    </row>
    <row r="1522" spans="1:4" x14ac:dyDescent="0.2">
      <c r="A1522">
        <v>2018</v>
      </c>
      <c r="B1522" s="27" t="s">
        <v>7</v>
      </c>
      <c r="C1522">
        <v>29</v>
      </c>
      <c r="D1522">
        <v>4</v>
      </c>
    </row>
    <row r="1523" spans="1:4" x14ac:dyDescent="0.2">
      <c r="A1523">
        <v>2018</v>
      </c>
      <c r="B1523" s="27" t="s">
        <v>14</v>
      </c>
      <c r="C1523">
        <v>28</v>
      </c>
      <c r="D1523">
        <v>5</v>
      </c>
    </row>
    <row r="1524" spans="1:4" x14ac:dyDescent="0.2">
      <c r="A1524">
        <v>2018</v>
      </c>
      <c r="B1524" s="27" t="s">
        <v>6</v>
      </c>
      <c r="C1524">
        <v>27</v>
      </c>
      <c r="D1524">
        <v>6</v>
      </c>
    </row>
    <row r="1525" spans="1:4" x14ac:dyDescent="0.2">
      <c r="A1525">
        <v>2018</v>
      </c>
      <c r="B1525" s="27" t="s">
        <v>18</v>
      </c>
      <c r="C1525">
        <v>25</v>
      </c>
      <c r="D1525">
        <v>7</v>
      </c>
    </row>
    <row r="1526" spans="1:4" x14ac:dyDescent="0.2">
      <c r="A1526">
        <v>2018</v>
      </c>
      <c r="B1526" s="27" t="s">
        <v>1</v>
      </c>
      <c r="C1526">
        <v>25</v>
      </c>
      <c r="D1526">
        <v>7</v>
      </c>
    </row>
    <row r="1527" spans="1:4" x14ac:dyDescent="0.2">
      <c r="A1527">
        <v>2018</v>
      </c>
      <c r="B1527" s="27" t="s">
        <v>22</v>
      </c>
      <c r="C1527">
        <v>24</v>
      </c>
      <c r="D1527">
        <v>9</v>
      </c>
    </row>
    <row r="1528" spans="1:4" x14ac:dyDescent="0.2">
      <c r="A1528">
        <v>2018</v>
      </c>
      <c r="B1528" s="27" t="s">
        <v>29</v>
      </c>
      <c r="C1528">
        <v>23</v>
      </c>
      <c r="D1528">
        <v>10</v>
      </c>
    </row>
    <row r="1529" spans="1:4" x14ac:dyDescent="0.2">
      <c r="A1529">
        <v>2018</v>
      </c>
      <c r="B1529" s="27" t="s">
        <v>30</v>
      </c>
      <c r="C1529">
        <v>22</v>
      </c>
      <c r="D1529">
        <v>11</v>
      </c>
    </row>
    <row r="1530" spans="1:4" x14ac:dyDescent="0.2">
      <c r="A1530">
        <v>2018</v>
      </c>
      <c r="B1530" s="27" t="s">
        <v>24</v>
      </c>
      <c r="C1530">
        <v>21</v>
      </c>
      <c r="D1530">
        <v>12</v>
      </c>
    </row>
    <row r="1531" spans="1:4" x14ac:dyDescent="0.2">
      <c r="A1531">
        <v>2018</v>
      </c>
      <c r="B1531" s="27" t="s">
        <v>4</v>
      </c>
      <c r="C1531">
        <v>20</v>
      </c>
      <c r="D1531">
        <v>13</v>
      </c>
    </row>
    <row r="1532" spans="1:4" x14ac:dyDescent="0.2">
      <c r="A1532">
        <v>2018</v>
      </c>
      <c r="B1532" s="27" t="s">
        <v>5</v>
      </c>
      <c r="C1532">
        <v>18</v>
      </c>
      <c r="D1532">
        <v>14</v>
      </c>
    </row>
    <row r="1533" spans="1:4" x14ac:dyDescent="0.2">
      <c r="A1533">
        <v>2018</v>
      </c>
      <c r="B1533" s="27" t="s">
        <v>3</v>
      </c>
      <c r="C1533">
        <v>18</v>
      </c>
      <c r="D1533">
        <v>14</v>
      </c>
    </row>
    <row r="1534" spans="1:4" x14ac:dyDescent="0.2">
      <c r="A1534">
        <v>2018</v>
      </c>
      <c r="B1534" s="27" t="s">
        <v>15</v>
      </c>
      <c r="C1534">
        <v>17</v>
      </c>
      <c r="D1534">
        <v>16</v>
      </c>
    </row>
    <row r="1535" spans="1:4" x14ac:dyDescent="0.2">
      <c r="A1535">
        <v>2018</v>
      </c>
      <c r="B1535" s="27" t="s">
        <v>28</v>
      </c>
      <c r="C1535">
        <v>16</v>
      </c>
      <c r="D1535">
        <v>17</v>
      </c>
    </row>
    <row r="1536" spans="1:4" x14ac:dyDescent="0.2">
      <c r="A1536">
        <v>2018</v>
      </c>
      <c r="B1536" s="27" t="s">
        <v>25</v>
      </c>
      <c r="C1536">
        <v>15</v>
      </c>
      <c r="D1536">
        <v>18</v>
      </c>
    </row>
    <row r="1537" spans="1:4" x14ac:dyDescent="0.2">
      <c r="A1537">
        <v>2018</v>
      </c>
      <c r="B1537" s="27" t="s">
        <v>2</v>
      </c>
      <c r="C1537">
        <v>14</v>
      </c>
      <c r="D1537">
        <v>19</v>
      </c>
    </row>
    <row r="1538" spans="1:4" x14ac:dyDescent="0.2">
      <c r="A1538">
        <v>2018</v>
      </c>
      <c r="B1538" s="27" t="s">
        <v>19</v>
      </c>
      <c r="C1538">
        <v>13</v>
      </c>
      <c r="D1538">
        <v>20</v>
      </c>
    </row>
    <row r="1539" spans="1:4" x14ac:dyDescent="0.2">
      <c r="A1539">
        <v>2018</v>
      </c>
      <c r="B1539" s="27" t="s">
        <v>20</v>
      </c>
      <c r="C1539">
        <v>12</v>
      </c>
      <c r="D1539">
        <v>21</v>
      </c>
    </row>
    <row r="1540" spans="1:4" x14ac:dyDescent="0.2">
      <c r="A1540">
        <v>2018</v>
      </c>
      <c r="B1540" s="27" t="s">
        <v>17</v>
      </c>
      <c r="C1540">
        <v>11</v>
      </c>
      <c r="D1540">
        <v>22</v>
      </c>
    </row>
    <row r="1541" spans="1:4" x14ac:dyDescent="0.2">
      <c r="A1541">
        <v>2018</v>
      </c>
      <c r="B1541" s="27" t="s">
        <v>31</v>
      </c>
      <c r="C1541">
        <v>10</v>
      </c>
      <c r="D1541">
        <v>23</v>
      </c>
    </row>
    <row r="1542" spans="1:4" x14ac:dyDescent="0.2">
      <c r="A1542">
        <v>2018</v>
      </c>
      <c r="B1542" s="27" t="s">
        <v>23</v>
      </c>
      <c r="C1542">
        <v>9</v>
      </c>
      <c r="D1542">
        <v>24</v>
      </c>
    </row>
    <row r="1543" spans="1:4" x14ac:dyDescent="0.2">
      <c r="A1543">
        <v>2018</v>
      </c>
      <c r="B1543" s="27" t="s">
        <v>13</v>
      </c>
      <c r="C1543">
        <v>8</v>
      </c>
      <c r="D1543">
        <v>25</v>
      </c>
    </row>
    <row r="1544" spans="1:4" x14ac:dyDescent="0.2">
      <c r="A1544">
        <v>2018</v>
      </c>
      <c r="B1544" s="27" t="s">
        <v>9</v>
      </c>
      <c r="C1544">
        <v>7</v>
      </c>
      <c r="D1544">
        <v>26</v>
      </c>
    </row>
    <row r="1545" spans="1:4" x14ac:dyDescent="0.2">
      <c r="A1545">
        <v>2018</v>
      </c>
      <c r="B1545" s="27" t="s">
        <v>16</v>
      </c>
      <c r="C1545">
        <v>6</v>
      </c>
      <c r="D1545">
        <v>27</v>
      </c>
    </row>
    <row r="1546" spans="1:4" x14ac:dyDescent="0.2">
      <c r="A1546">
        <v>2018</v>
      </c>
      <c r="B1546" s="27" t="s">
        <v>11</v>
      </c>
      <c r="C1546">
        <v>5</v>
      </c>
      <c r="D1546">
        <v>28</v>
      </c>
    </row>
    <row r="1547" spans="1:4" x14ac:dyDescent="0.2">
      <c r="A1547">
        <v>2018</v>
      </c>
      <c r="B1547" s="27" t="s">
        <v>27</v>
      </c>
      <c r="C1547">
        <v>4</v>
      </c>
      <c r="D1547">
        <v>29</v>
      </c>
    </row>
    <row r="1548" spans="1:4" x14ac:dyDescent="0.2">
      <c r="A1548">
        <v>2018</v>
      </c>
      <c r="B1548" s="27" t="s">
        <v>8</v>
      </c>
      <c r="C1548">
        <v>3</v>
      </c>
      <c r="D1548">
        <v>30</v>
      </c>
    </row>
    <row r="1549" spans="1:4" x14ac:dyDescent="0.2">
      <c r="A1549">
        <v>2018</v>
      </c>
      <c r="B1549" s="27" t="s">
        <v>26</v>
      </c>
      <c r="C1549">
        <v>2</v>
      </c>
      <c r="D1549">
        <v>31</v>
      </c>
    </row>
    <row r="1550" spans="1:4" x14ac:dyDescent="0.2">
      <c r="A1550">
        <v>2018</v>
      </c>
      <c r="B1550" s="27" t="s">
        <v>21</v>
      </c>
      <c r="C1550">
        <v>1</v>
      </c>
      <c r="D1550">
        <v>32</v>
      </c>
    </row>
    <row r="1551" spans="1:4" x14ac:dyDescent="0.2">
      <c r="A1551">
        <v>2019</v>
      </c>
      <c r="B1551" s="27" t="s">
        <v>10</v>
      </c>
      <c r="C1551">
        <v>32</v>
      </c>
      <c r="D1551">
        <v>1</v>
      </c>
    </row>
    <row r="1552" spans="1:4" x14ac:dyDescent="0.2">
      <c r="A1552">
        <v>2019</v>
      </c>
      <c r="B1552" s="27" t="s">
        <v>0</v>
      </c>
      <c r="C1552">
        <v>31</v>
      </c>
      <c r="D1552">
        <v>2</v>
      </c>
    </row>
    <row r="1553" spans="1:4" x14ac:dyDescent="0.2">
      <c r="A1553">
        <v>2019</v>
      </c>
      <c r="B1553" s="27" t="s">
        <v>12</v>
      </c>
      <c r="C1553">
        <v>30</v>
      </c>
      <c r="D1553">
        <v>3</v>
      </c>
    </row>
    <row r="1554" spans="1:4" x14ac:dyDescent="0.2">
      <c r="A1554">
        <v>2019</v>
      </c>
      <c r="B1554" s="27" t="s">
        <v>7</v>
      </c>
      <c r="C1554">
        <v>29</v>
      </c>
      <c r="D1554">
        <v>4</v>
      </c>
    </row>
    <row r="1555" spans="1:4" x14ac:dyDescent="0.2">
      <c r="A1555">
        <v>2019</v>
      </c>
      <c r="B1555" s="27" t="s">
        <v>14</v>
      </c>
      <c r="C1555">
        <v>28</v>
      </c>
      <c r="D1555">
        <v>5</v>
      </c>
    </row>
    <row r="1556" spans="1:4" x14ac:dyDescent="0.2">
      <c r="A1556">
        <v>2019</v>
      </c>
      <c r="B1556" s="27" t="s">
        <v>6</v>
      </c>
      <c r="C1556">
        <v>27</v>
      </c>
      <c r="D1556">
        <v>6</v>
      </c>
    </row>
    <row r="1557" spans="1:4" x14ac:dyDescent="0.2">
      <c r="A1557">
        <v>2019</v>
      </c>
      <c r="B1557" s="27" t="s">
        <v>18</v>
      </c>
      <c r="C1557">
        <v>25</v>
      </c>
      <c r="D1557">
        <v>7</v>
      </c>
    </row>
    <row r="1558" spans="1:4" x14ac:dyDescent="0.2">
      <c r="A1558">
        <v>2019</v>
      </c>
      <c r="B1558" s="27" t="s">
        <v>1</v>
      </c>
      <c r="C1558">
        <v>25</v>
      </c>
      <c r="D1558">
        <v>7</v>
      </c>
    </row>
    <row r="1559" spans="1:4" x14ac:dyDescent="0.2">
      <c r="A1559">
        <v>2019</v>
      </c>
      <c r="B1559" s="27" t="s">
        <v>22</v>
      </c>
      <c r="C1559">
        <v>24</v>
      </c>
      <c r="D1559">
        <v>9</v>
      </c>
    </row>
    <row r="1560" spans="1:4" x14ac:dyDescent="0.2">
      <c r="A1560">
        <v>2019</v>
      </c>
      <c r="B1560" s="27" t="s">
        <v>29</v>
      </c>
      <c r="C1560">
        <v>23</v>
      </c>
      <c r="D1560">
        <v>10</v>
      </c>
    </row>
    <row r="1561" spans="1:4" x14ac:dyDescent="0.2">
      <c r="A1561">
        <v>2019</v>
      </c>
      <c r="B1561" s="27" t="s">
        <v>24</v>
      </c>
      <c r="C1561">
        <v>22</v>
      </c>
      <c r="D1561">
        <v>11</v>
      </c>
    </row>
    <row r="1562" spans="1:4" x14ac:dyDescent="0.2">
      <c r="A1562">
        <v>2019</v>
      </c>
      <c r="B1562" s="27" t="s">
        <v>30</v>
      </c>
      <c r="C1562">
        <v>21</v>
      </c>
      <c r="D1562">
        <v>12</v>
      </c>
    </row>
    <row r="1563" spans="1:4" x14ac:dyDescent="0.2">
      <c r="A1563">
        <v>2019</v>
      </c>
      <c r="B1563" s="27" t="s">
        <v>4</v>
      </c>
      <c r="C1563">
        <v>20</v>
      </c>
      <c r="D1563">
        <v>13</v>
      </c>
    </row>
    <row r="1564" spans="1:4" x14ac:dyDescent="0.2">
      <c r="A1564">
        <v>2019</v>
      </c>
      <c r="B1564" s="27" t="s">
        <v>5</v>
      </c>
      <c r="C1564">
        <v>19</v>
      </c>
      <c r="D1564">
        <v>14</v>
      </c>
    </row>
    <row r="1565" spans="1:4" x14ac:dyDescent="0.2">
      <c r="A1565">
        <v>2019</v>
      </c>
      <c r="B1565" s="27" t="s">
        <v>3</v>
      </c>
      <c r="C1565">
        <v>18</v>
      </c>
      <c r="D1565">
        <v>15</v>
      </c>
    </row>
    <row r="1566" spans="1:4" x14ac:dyDescent="0.2">
      <c r="A1566">
        <v>2019</v>
      </c>
      <c r="B1566" s="27" t="s">
        <v>28</v>
      </c>
      <c r="C1566">
        <v>17</v>
      </c>
      <c r="D1566">
        <v>16</v>
      </c>
    </row>
    <row r="1567" spans="1:4" x14ac:dyDescent="0.2">
      <c r="A1567">
        <v>2019</v>
      </c>
      <c r="B1567" s="27" t="s">
        <v>25</v>
      </c>
      <c r="C1567">
        <v>16</v>
      </c>
      <c r="D1567">
        <v>17</v>
      </c>
    </row>
    <row r="1568" spans="1:4" x14ac:dyDescent="0.2">
      <c r="A1568">
        <v>2019</v>
      </c>
      <c r="B1568" s="27" t="s">
        <v>15</v>
      </c>
      <c r="C1568">
        <v>15</v>
      </c>
      <c r="D1568">
        <v>18</v>
      </c>
    </row>
    <row r="1569" spans="1:4" x14ac:dyDescent="0.2">
      <c r="A1569">
        <v>2019</v>
      </c>
      <c r="B1569" s="27" t="s">
        <v>2</v>
      </c>
      <c r="C1569">
        <v>14</v>
      </c>
      <c r="D1569">
        <v>19</v>
      </c>
    </row>
    <row r="1570" spans="1:4" x14ac:dyDescent="0.2">
      <c r="A1570">
        <v>2019</v>
      </c>
      <c r="B1570" s="27" t="s">
        <v>19</v>
      </c>
      <c r="C1570">
        <v>13</v>
      </c>
      <c r="D1570">
        <v>20</v>
      </c>
    </row>
    <row r="1571" spans="1:4" x14ac:dyDescent="0.2">
      <c r="A1571">
        <v>2019</v>
      </c>
      <c r="B1571" s="27" t="s">
        <v>20</v>
      </c>
      <c r="C1571">
        <v>12</v>
      </c>
      <c r="D1571">
        <v>21</v>
      </c>
    </row>
    <row r="1572" spans="1:4" x14ac:dyDescent="0.2">
      <c r="A1572">
        <v>2019</v>
      </c>
      <c r="B1572" s="27" t="s">
        <v>17</v>
      </c>
      <c r="C1572">
        <v>11</v>
      </c>
      <c r="D1572">
        <v>22</v>
      </c>
    </row>
    <row r="1573" spans="1:4" x14ac:dyDescent="0.2">
      <c r="A1573">
        <v>2019</v>
      </c>
      <c r="B1573" s="27" t="s">
        <v>31</v>
      </c>
      <c r="C1573">
        <v>10</v>
      </c>
      <c r="D1573">
        <v>23</v>
      </c>
    </row>
    <row r="1574" spans="1:4" x14ac:dyDescent="0.2">
      <c r="A1574">
        <v>2019</v>
      </c>
      <c r="B1574" s="27" t="s">
        <v>23</v>
      </c>
      <c r="C1574">
        <v>9</v>
      </c>
      <c r="D1574">
        <v>24</v>
      </c>
    </row>
    <row r="1575" spans="1:4" x14ac:dyDescent="0.2">
      <c r="A1575">
        <v>2019</v>
      </c>
      <c r="B1575" s="27" t="s">
        <v>13</v>
      </c>
      <c r="C1575">
        <v>8</v>
      </c>
      <c r="D1575">
        <v>25</v>
      </c>
    </row>
    <row r="1576" spans="1:4" x14ac:dyDescent="0.2">
      <c r="A1576">
        <v>2019</v>
      </c>
      <c r="B1576" s="27" t="s">
        <v>9</v>
      </c>
      <c r="C1576">
        <v>7</v>
      </c>
      <c r="D1576">
        <v>26</v>
      </c>
    </row>
    <row r="1577" spans="1:4" x14ac:dyDescent="0.2">
      <c r="A1577">
        <v>2019</v>
      </c>
      <c r="B1577" s="27" t="s">
        <v>16</v>
      </c>
      <c r="C1577">
        <v>6</v>
      </c>
      <c r="D1577">
        <v>27</v>
      </c>
    </row>
    <row r="1578" spans="1:4" x14ac:dyDescent="0.2">
      <c r="A1578">
        <v>2019</v>
      </c>
      <c r="B1578" s="27" t="s">
        <v>11</v>
      </c>
      <c r="C1578">
        <v>5</v>
      </c>
      <c r="D1578">
        <v>28</v>
      </c>
    </row>
    <row r="1579" spans="1:4" x14ac:dyDescent="0.2">
      <c r="A1579">
        <v>2019</v>
      </c>
      <c r="B1579" s="27" t="s">
        <v>27</v>
      </c>
      <c r="C1579">
        <v>4</v>
      </c>
      <c r="D1579">
        <v>29</v>
      </c>
    </row>
    <row r="1580" spans="1:4" x14ac:dyDescent="0.2">
      <c r="A1580">
        <v>2019</v>
      </c>
      <c r="B1580" s="27" t="s">
        <v>8</v>
      </c>
      <c r="C1580">
        <v>3</v>
      </c>
      <c r="D1580">
        <v>30</v>
      </c>
    </row>
    <row r="1581" spans="1:4" x14ac:dyDescent="0.2">
      <c r="A1581">
        <v>2019</v>
      </c>
      <c r="B1581" s="27" t="s">
        <v>26</v>
      </c>
      <c r="C1581">
        <v>2</v>
      </c>
      <c r="D1581">
        <v>31</v>
      </c>
    </row>
    <row r="1582" spans="1:4" x14ac:dyDescent="0.2">
      <c r="A1582">
        <v>2019</v>
      </c>
      <c r="B1582" s="27" t="s">
        <v>21</v>
      </c>
      <c r="C1582">
        <v>1</v>
      </c>
      <c r="D1582">
        <v>32</v>
      </c>
    </row>
    <row r="1583" spans="1:4" x14ac:dyDescent="0.2">
      <c r="A1583">
        <v>2020</v>
      </c>
      <c r="B1583" s="27" t="s">
        <v>10</v>
      </c>
      <c r="C1583">
        <v>32</v>
      </c>
      <c r="D1583">
        <v>1</v>
      </c>
    </row>
    <row r="1584" spans="1:4" x14ac:dyDescent="0.2">
      <c r="A1584">
        <v>2020</v>
      </c>
      <c r="B1584" s="27" t="s">
        <v>0</v>
      </c>
      <c r="C1584">
        <v>31</v>
      </c>
      <c r="D1584">
        <v>2</v>
      </c>
    </row>
    <row r="1585" spans="1:4" x14ac:dyDescent="0.2">
      <c r="A1585">
        <v>2020</v>
      </c>
      <c r="B1585" s="27" t="s">
        <v>12</v>
      </c>
      <c r="C1585">
        <v>30</v>
      </c>
      <c r="D1585">
        <v>3</v>
      </c>
    </row>
    <row r="1586" spans="1:4" x14ac:dyDescent="0.2">
      <c r="A1586">
        <v>2020</v>
      </c>
      <c r="B1586" s="27" t="s">
        <v>14</v>
      </c>
      <c r="C1586">
        <v>29</v>
      </c>
      <c r="D1586">
        <v>4</v>
      </c>
    </row>
    <row r="1587" spans="1:4" x14ac:dyDescent="0.2">
      <c r="A1587">
        <v>2020</v>
      </c>
      <c r="B1587" s="27" t="s">
        <v>6</v>
      </c>
      <c r="C1587">
        <v>28</v>
      </c>
      <c r="D1587">
        <v>5</v>
      </c>
    </row>
    <row r="1588" spans="1:4" x14ac:dyDescent="0.2">
      <c r="A1588">
        <v>2020</v>
      </c>
      <c r="B1588" s="27" t="s">
        <v>7</v>
      </c>
      <c r="C1588">
        <v>27</v>
      </c>
      <c r="D1588">
        <v>6</v>
      </c>
    </row>
    <row r="1589" spans="1:4" x14ac:dyDescent="0.2">
      <c r="A1589">
        <v>2020</v>
      </c>
      <c r="B1589" s="27" t="s">
        <v>1</v>
      </c>
      <c r="C1589">
        <v>25</v>
      </c>
      <c r="D1589">
        <v>7</v>
      </c>
    </row>
    <row r="1590" spans="1:4" x14ac:dyDescent="0.2">
      <c r="A1590">
        <v>2020</v>
      </c>
      <c r="B1590" s="27" t="s">
        <v>18</v>
      </c>
      <c r="C1590">
        <v>25</v>
      </c>
      <c r="D1590">
        <v>7</v>
      </c>
    </row>
    <row r="1591" spans="1:4" x14ac:dyDescent="0.2">
      <c r="A1591">
        <v>2020</v>
      </c>
      <c r="B1591" s="27" t="s">
        <v>22</v>
      </c>
      <c r="C1591">
        <v>24</v>
      </c>
      <c r="D1591">
        <v>9</v>
      </c>
    </row>
    <row r="1592" spans="1:4" x14ac:dyDescent="0.2">
      <c r="A1592">
        <v>2020</v>
      </c>
      <c r="B1592" s="27" t="s">
        <v>24</v>
      </c>
      <c r="C1592">
        <v>23</v>
      </c>
      <c r="D1592">
        <v>10</v>
      </c>
    </row>
    <row r="1593" spans="1:4" x14ac:dyDescent="0.2">
      <c r="A1593">
        <v>2020</v>
      </c>
      <c r="B1593" s="27" t="s">
        <v>30</v>
      </c>
      <c r="C1593">
        <v>22</v>
      </c>
      <c r="D1593">
        <v>11</v>
      </c>
    </row>
    <row r="1594" spans="1:4" x14ac:dyDescent="0.2">
      <c r="A1594">
        <v>2020</v>
      </c>
      <c r="B1594" s="27" t="s">
        <v>4</v>
      </c>
      <c r="C1594">
        <v>21</v>
      </c>
      <c r="D1594">
        <v>12</v>
      </c>
    </row>
    <row r="1595" spans="1:4" x14ac:dyDescent="0.2">
      <c r="A1595">
        <v>2020</v>
      </c>
      <c r="B1595" s="27" t="s">
        <v>5</v>
      </c>
      <c r="C1595">
        <v>20</v>
      </c>
      <c r="D1595">
        <v>13</v>
      </c>
    </row>
    <row r="1596" spans="1:4" x14ac:dyDescent="0.2">
      <c r="A1596">
        <v>2020</v>
      </c>
      <c r="B1596" s="27" t="s">
        <v>3</v>
      </c>
      <c r="C1596">
        <v>19</v>
      </c>
      <c r="D1596">
        <v>14</v>
      </c>
    </row>
    <row r="1597" spans="1:4" x14ac:dyDescent="0.2">
      <c r="A1597">
        <v>2020</v>
      </c>
      <c r="B1597" s="27" t="s">
        <v>29</v>
      </c>
      <c r="C1597">
        <v>18</v>
      </c>
      <c r="D1597">
        <v>15</v>
      </c>
    </row>
    <row r="1598" spans="1:4" x14ac:dyDescent="0.2">
      <c r="A1598">
        <v>2020</v>
      </c>
      <c r="B1598" s="27" t="s">
        <v>25</v>
      </c>
      <c r="C1598">
        <v>17</v>
      </c>
      <c r="D1598">
        <v>16</v>
      </c>
    </row>
    <row r="1599" spans="1:4" x14ac:dyDescent="0.2">
      <c r="A1599">
        <v>2020</v>
      </c>
      <c r="B1599" s="27" t="s">
        <v>28</v>
      </c>
      <c r="C1599">
        <v>16</v>
      </c>
      <c r="D1599">
        <v>17</v>
      </c>
    </row>
    <row r="1600" spans="1:4" x14ac:dyDescent="0.2">
      <c r="A1600">
        <v>2020</v>
      </c>
      <c r="B1600" s="27" t="s">
        <v>2</v>
      </c>
      <c r="C1600">
        <v>15</v>
      </c>
      <c r="D1600">
        <v>18</v>
      </c>
    </row>
    <row r="1601" spans="1:4" x14ac:dyDescent="0.2">
      <c r="A1601">
        <v>2020</v>
      </c>
      <c r="B1601" s="27" t="s">
        <v>15</v>
      </c>
      <c r="C1601">
        <v>14</v>
      </c>
      <c r="D1601">
        <v>19</v>
      </c>
    </row>
    <row r="1602" spans="1:4" x14ac:dyDescent="0.2">
      <c r="A1602">
        <v>2020</v>
      </c>
      <c r="B1602" s="27" t="s">
        <v>19</v>
      </c>
      <c r="C1602">
        <v>13</v>
      </c>
      <c r="D1602">
        <v>20</v>
      </c>
    </row>
    <row r="1603" spans="1:4" x14ac:dyDescent="0.2">
      <c r="A1603">
        <v>2020</v>
      </c>
      <c r="B1603" s="27" t="s">
        <v>20</v>
      </c>
      <c r="C1603">
        <v>12</v>
      </c>
      <c r="D1603">
        <v>21</v>
      </c>
    </row>
    <row r="1604" spans="1:4" x14ac:dyDescent="0.2">
      <c r="A1604">
        <v>2020</v>
      </c>
      <c r="B1604" s="27" t="s">
        <v>17</v>
      </c>
      <c r="C1604">
        <v>11</v>
      </c>
      <c r="D1604">
        <v>22</v>
      </c>
    </row>
    <row r="1605" spans="1:4" x14ac:dyDescent="0.2">
      <c r="A1605">
        <v>2020</v>
      </c>
      <c r="B1605" s="27" t="s">
        <v>31</v>
      </c>
      <c r="C1605">
        <v>10</v>
      </c>
      <c r="D1605">
        <v>23</v>
      </c>
    </row>
    <row r="1606" spans="1:4" x14ac:dyDescent="0.2">
      <c r="A1606">
        <v>2020</v>
      </c>
      <c r="B1606" s="27" t="s">
        <v>23</v>
      </c>
      <c r="C1606">
        <v>9</v>
      </c>
      <c r="D1606">
        <v>24</v>
      </c>
    </row>
    <row r="1607" spans="1:4" x14ac:dyDescent="0.2">
      <c r="A1607">
        <v>2020</v>
      </c>
      <c r="B1607" s="27" t="s">
        <v>13</v>
      </c>
      <c r="C1607">
        <v>8</v>
      </c>
      <c r="D1607">
        <v>25</v>
      </c>
    </row>
    <row r="1608" spans="1:4" x14ac:dyDescent="0.2">
      <c r="A1608">
        <v>2020</v>
      </c>
      <c r="B1608" s="27" t="s">
        <v>9</v>
      </c>
      <c r="C1608">
        <v>7</v>
      </c>
      <c r="D1608">
        <v>26</v>
      </c>
    </row>
    <row r="1609" spans="1:4" x14ac:dyDescent="0.2">
      <c r="A1609">
        <v>2020</v>
      </c>
      <c r="B1609" s="27" t="s">
        <v>16</v>
      </c>
      <c r="C1609">
        <v>6</v>
      </c>
      <c r="D1609">
        <v>27</v>
      </c>
    </row>
    <row r="1610" spans="1:4" x14ac:dyDescent="0.2">
      <c r="A1610">
        <v>2020</v>
      </c>
      <c r="B1610" s="27" t="s">
        <v>11</v>
      </c>
      <c r="C1610">
        <v>5</v>
      </c>
      <c r="D1610">
        <v>28</v>
      </c>
    </row>
    <row r="1611" spans="1:4" x14ac:dyDescent="0.2">
      <c r="A1611">
        <v>2020</v>
      </c>
      <c r="B1611" s="27" t="s">
        <v>27</v>
      </c>
      <c r="C1611">
        <v>4</v>
      </c>
      <c r="D1611">
        <v>29</v>
      </c>
    </row>
    <row r="1612" spans="1:4" x14ac:dyDescent="0.2">
      <c r="A1612">
        <v>2020</v>
      </c>
      <c r="B1612" s="27" t="s">
        <v>8</v>
      </c>
      <c r="C1612">
        <v>3</v>
      </c>
      <c r="D1612">
        <v>30</v>
      </c>
    </row>
    <row r="1613" spans="1:4" x14ac:dyDescent="0.2">
      <c r="A1613">
        <v>2020</v>
      </c>
      <c r="B1613" s="27" t="s">
        <v>26</v>
      </c>
      <c r="C1613">
        <v>2</v>
      </c>
      <c r="D1613">
        <v>31</v>
      </c>
    </row>
    <row r="1614" spans="1:4" x14ac:dyDescent="0.2">
      <c r="A1614">
        <v>2020</v>
      </c>
      <c r="B1614" s="27" t="s">
        <v>21</v>
      </c>
      <c r="C1614">
        <v>1</v>
      </c>
      <c r="D1614">
        <v>32</v>
      </c>
    </row>
    <row r="1615" spans="1:4" x14ac:dyDescent="0.2">
      <c r="A1615">
        <v>2021</v>
      </c>
      <c r="B1615" s="27" t="s">
        <v>10</v>
      </c>
      <c r="C1615">
        <v>32</v>
      </c>
      <c r="D1615">
        <v>1</v>
      </c>
    </row>
    <row r="1616" spans="1:4" x14ac:dyDescent="0.2">
      <c r="A1616">
        <v>2021</v>
      </c>
      <c r="B1616" s="27" t="s">
        <v>0</v>
      </c>
      <c r="C1616">
        <v>31</v>
      </c>
      <c r="D1616">
        <v>2</v>
      </c>
    </row>
    <row r="1617" spans="1:4" x14ac:dyDescent="0.2">
      <c r="A1617">
        <v>2021</v>
      </c>
      <c r="B1617" s="27" t="s">
        <v>12</v>
      </c>
      <c r="C1617">
        <v>30</v>
      </c>
      <c r="D1617">
        <v>3</v>
      </c>
    </row>
    <row r="1618" spans="1:4" x14ac:dyDescent="0.2">
      <c r="A1618">
        <v>2021</v>
      </c>
      <c r="B1618" s="27" t="s">
        <v>14</v>
      </c>
      <c r="C1618">
        <v>29</v>
      </c>
      <c r="D1618">
        <v>4</v>
      </c>
    </row>
    <row r="1619" spans="1:4" x14ac:dyDescent="0.2">
      <c r="A1619">
        <v>2021</v>
      </c>
      <c r="B1619" s="27" t="s">
        <v>7</v>
      </c>
      <c r="C1619">
        <v>28</v>
      </c>
      <c r="D1619">
        <v>5</v>
      </c>
    </row>
    <row r="1620" spans="1:4" x14ac:dyDescent="0.2">
      <c r="A1620">
        <v>2021</v>
      </c>
      <c r="B1620" s="27" t="s">
        <v>1</v>
      </c>
      <c r="C1620">
        <v>26</v>
      </c>
      <c r="D1620">
        <v>6</v>
      </c>
    </row>
    <row r="1621" spans="1:4" x14ac:dyDescent="0.2">
      <c r="A1621">
        <v>2021</v>
      </c>
      <c r="B1621" s="27" t="s">
        <v>18</v>
      </c>
      <c r="C1621">
        <v>26</v>
      </c>
      <c r="D1621">
        <v>6</v>
      </c>
    </row>
    <row r="1622" spans="1:4" x14ac:dyDescent="0.2">
      <c r="A1622">
        <v>2021</v>
      </c>
      <c r="B1622" s="27" t="s">
        <v>6</v>
      </c>
      <c r="C1622">
        <v>25</v>
      </c>
      <c r="D1622">
        <v>8</v>
      </c>
    </row>
    <row r="1623" spans="1:4" x14ac:dyDescent="0.2">
      <c r="A1623">
        <v>2021</v>
      </c>
      <c r="B1623" s="27" t="s">
        <v>22</v>
      </c>
      <c r="C1623">
        <v>24</v>
      </c>
      <c r="D1623">
        <v>9</v>
      </c>
    </row>
    <row r="1624" spans="1:4" x14ac:dyDescent="0.2">
      <c r="A1624">
        <v>2021</v>
      </c>
      <c r="B1624" s="27" t="s">
        <v>24</v>
      </c>
      <c r="C1624">
        <v>23</v>
      </c>
      <c r="D1624">
        <v>10</v>
      </c>
    </row>
    <row r="1625" spans="1:4" x14ac:dyDescent="0.2">
      <c r="A1625">
        <v>2021</v>
      </c>
      <c r="B1625" s="27" t="s">
        <v>30</v>
      </c>
      <c r="C1625">
        <v>22</v>
      </c>
      <c r="D1625">
        <v>11</v>
      </c>
    </row>
    <row r="1626" spans="1:4" x14ac:dyDescent="0.2">
      <c r="A1626">
        <v>2021</v>
      </c>
      <c r="B1626" s="27" t="s">
        <v>4</v>
      </c>
      <c r="C1626">
        <v>21</v>
      </c>
      <c r="D1626">
        <v>12</v>
      </c>
    </row>
    <row r="1627" spans="1:4" x14ac:dyDescent="0.2">
      <c r="A1627">
        <v>2021</v>
      </c>
      <c r="B1627" s="27" t="s">
        <v>5</v>
      </c>
      <c r="C1627">
        <v>20</v>
      </c>
      <c r="D1627">
        <v>13</v>
      </c>
    </row>
    <row r="1628" spans="1:4" x14ac:dyDescent="0.2">
      <c r="A1628">
        <v>2021</v>
      </c>
      <c r="B1628" s="27" t="s">
        <v>3</v>
      </c>
      <c r="C1628">
        <v>19</v>
      </c>
      <c r="D1628">
        <v>14</v>
      </c>
    </row>
    <row r="1629" spans="1:4" x14ac:dyDescent="0.2">
      <c r="A1629">
        <v>2021</v>
      </c>
      <c r="B1629" s="27" t="s">
        <v>29</v>
      </c>
      <c r="C1629">
        <v>18</v>
      </c>
      <c r="D1629">
        <v>15</v>
      </c>
    </row>
    <row r="1630" spans="1:4" x14ac:dyDescent="0.2">
      <c r="A1630">
        <v>2021</v>
      </c>
      <c r="B1630" s="27" t="s">
        <v>25</v>
      </c>
      <c r="C1630">
        <v>17</v>
      </c>
      <c r="D1630">
        <v>16</v>
      </c>
    </row>
    <row r="1631" spans="1:4" x14ac:dyDescent="0.2">
      <c r="A1631">
        <v>2021</v>
      </c>
      <c r="B1631" s="27" t="s">
        <v>28</v>
      </c>
      <c r="C1631">
        <v>16</v>
      </c>
      <c r="D1631">
        <v>17</v>
      </c>
    </row>
    <row r="1632" spans="1:4" x14ac:dyDescent="0.2">
      <c r="A1632">
        <v>2021</v>
      </c>
      <c r="B1632" s="27" t="s">
        <v>2</v>
      </c>
      <c r="C1632">
        <v>15</v>
      </c>
      <c r="D1632">
        <v>18</v>
      </c>
    </row>
    <row r="1633" spans="1:4" x14ac:dyDescent="0.2">
      <c r="A1633">
        <v>2021</v>
      </c>
      <c r="B1633" s="27" t="s">
        <v>15</v>
      </c>
      <c r="C1633">
        <v>14</v>
      </c>
      <c r="D1633">
        <v>19</v>
      </c>
    </row>
    <row r="1634" spans="1:4" x14ac:dyDescent="0.2">
      <c r="A1634">
        <v>2021</v>
      </c>
      <c r="B1634" s="27" t="s">
        <v>19</v>
      </c>
      <c r="C1634">
        <v>13</v>
      </c>
      <c r="D1634">
        <v>20</v>
      </c>
    </row>
    <row r="1635" spans="1:4" x14ac:dyDescent="0.2">
      <c r="A1635">
        <v>2021</v>
      </c>
      <c r="B1635" s="27" t="s">
        <v>20</v>
      </c>
      <c r="C1635">
        <v>12</v>
      </c>
      <c r="D1635">
        <v>21</v>
      </c>
    </row>
    <row r="1636" spans="1:4" x14ac:dyDescent="0.2">
      <c r="A1636">
        <v>2021</v>
      </c>
      <c r="B1636" s="27" t="s">
        <v>31</v>
      </c>
      <c r="C1636">
        <v>11</v>
      </c>
      <c r="D1636">
        <v>22</v>
      </c>
    </row>
    <row r="1637" spans="1:4" x14ac:dyDescent="0.2">
      <c r="A1637">
        <v>2021</v>
      </c>
      <c r="B1637" s="27" t="s">
        <v>23</v>
      </c>
      <c r="C1637">
        <v>10</v>
      </c>
      <c r="D1637">
        <v>23</v>
      </c>
    </row>
    <row r="1638" spans="1:4" x14ac:dyDescent="0.2">
      <c r="A1638">
        <v>2021</v>
      </c>
      <c r="B1638" s="27" t="s">
        <v>13</v>
      </c>
      <c r="C1638">
        <v>9</v>
      </c>
      <c r="D1638">
        <v>24</v>
      </c>
    </row>
    <row r="1639" spans="1:4" x14ac:dyDescent="0.2">
      <c r="A1639">
        <v>2021</v>
      </c>
      <c r="B1639" s="27" t="s">
        <v>17</v>
      </c>
      <c r="C1639">
        <v>8</v>
      </c>
      <c r="D1639">
        <v>25</v>
      </c>
    </row>
    <row r="1640" spans="1:4" x14ac:dyDescent="0.2">
      <c r="A1640">
        <v>2021</v>
      </c>
      <c r="B1640" s="27" t="s">
        <v>9</v>
      </c>
      <c r="C1640">
        <v>7</v>
      </c>
      <c r="D1640">
        <v>26</v>
      </c>
    </row>
    <row r="1641" spans="1:4" x14ac:dyDescent="0.2">
      <c r="A1641">
        <v>2021</v>
      </c>
      <c r="B1641" s="27" t="s">
        <v>16</v>
      </c>
      <c r="C1641">
        <v>6</v>
      </c>
      <c r="D1641">
        <v>27</v>
      </c>
    </row>
    <row r="1642" spans="1:4" x14ac:dyDescent="0.2">
      <c r="A1642">
        <v>2021</v>
      </c>
      <c r="B1642" s="27" t="s">
        <v>11</v>
      </c>
      <c r="C1642">
        <v>5</v>
      </c>
      <c r="D1642">
        <v>28</v>
      </c>
    </row>
    <row r="1643" spans="1:4" x14ac:dyDescent="0.2">
      <c r="A1643">
        <v>2021</v>
      </c>
      <c r="B1643" s="27" t="s">
        <v>27</v>
      </c>
      <c r="C1643">
        <v>4</v>
      </c>
      <c r="D1643">
        <v>29</v>
      </c>
    </row>
    <row r="1644" spans="1:4" x14ac:dyDescent="0.2">
      <c r="A1644">
        <v>2021</v>
      </c>
      <c r="B1644" s="27" t="s">
        <v>8</v>
      </c>
      <c r="C1644">
        <v>3</v>
      </c>
      <c r="D1644">
        <v>30</v>
      </c>
    </row>
    <row r="1645" spans="1:4" x14ac:dyDescent="0.2">
      <c r="A1645">
        <v>2021</v>
      </c>
      <c r="B1645" s="27" t="s">
        <v>26</v>
      </c>
      <c r="C1645">
        <v>2</v>
      </c>
      <c r="D1645">
        <v>31</v>
      </c>
    </row>
    <row r="1646" spans="1:4" x14ac:dyDescent="0.2">
      <c r="A1646">
        <v>2021</v>
      </c>
      <c r="B1646" s="27" t="s">
        <v>21</v>
      </c>
      <c r="C1646">
        <v>1</v>
      </c>
      <c r="D1646">
        <v>32</v>
      </c>
    </row>
    <row r="1647" spans="1:4" x14ac:dyDescent="0.2">
      <c r="A1647">
        <v>2022</v>
      </c>
      <c r="B1647" s="27" t="s">
        <v>10</v>
      </c>
      <c r="C1647">
        <v>32</v>
      </c>
      <c r="D1647">
        <v>1</v>
      </c>
    </row>
    <row r="1648" spans="1:4" x14ac:dyDescent="0.2">
      <c r="A1648">
        <v>2022</v>
      </c>
      <c r="B1648" s="27" t="s">
        <v>0</v>
      </c>
      <c r="C1648">
        <v>31</v>
      </c>
      <c r="D1648">
        <v>2</v>
      </c>
    </row>
    <row r="1649" spans="1:4" x14ac:dyDescent="0.2">
      <c r="A1649">
        <v>2022</v>
      </c>
      <c r="B1649" s="27" t="s">
        <v>12</v>
      </c>
      <c r="C1649">
        <v>30</v>
      </c>
      <c r="D1649">
        <v>3</v>
      </c>
    </row>
    <row r="1650" spans="1:4" x14ac:dyDescent="0.2">
      <c r="A1650">
        <v>2022</v>
      </c>
      <c r="B1650" s="27" t="s">
        <v>7</v>
      </c>
      <c r="C1650">
        <v>29</v>
      </c>
      <c r="D1650">
        <v>4</v>
      </c>
    </row>
    <row r="1651" spans="1:4" x14ac:dyDescent="0.2">
      <c r="A1651">
        <v>2022</v>
      </c>
      <c r="B1651" s="27" t="s">
        <v>14</v>
      </c>
      <c r="C1651">
        <v>28</v>
      </c>
      <c r="D1651">
        <v>5</v>
      </c>
    </row>
    <row r="1652" spans="1:4" x14ac:dyDescent="0.2">
      <c r="A1652">
        <v>2022</v>
      </c>
      <c r="B1652" s="27" t="s">
        <v>1</v>
      </c>
      <c r="C1652">
        <v>27</v>
      </c>
      <c r="D1652">
        <v>6</v>
      </c>
    </row>
    <row r="1653" spans="1:4" x14ac:dyDescent="0.2">
      <c r="A1653">
        <v>2022</v>
      </c>
      <c r="B1653" s="27" t="s">
        <v>18</v>
      </c>
      <c r="C1653">
        <v>26</v>
      </c>
      <c r="D1653">
        <v>7</v>
      </c>
    </row>
    <row r="1654" spans="1:4" x14ac:dyDescent="0.2">
      <c r="A1654">
        <v>2022</v>
      </c>
      <c r="B1654" s="27" t="s">
        <v>22</v>
      </c>
      <c r="C1654">
        <v>25</v>
      </c>
      <c r="D1654">
        <v>8</v>
      </c>
    </row>
    <row r="1655" spans="1:4" x14ac:dyDescent="0.2">
      <c r="A1655">
        <v>2022</v>
      </c>
      <c r="B1655" s="27" t="s">
        <v>24</v>
      </c>
      <c r="C1655">
        <v>24</v>
      </c>
      <c r="D1655">
        <v>9</v>
      </c>
    </row>
    <row r="1656" spans="1:4" x14ac:dyDescent="0.2">
      <c r="A1656">
        <v>2022</v>
      </c>
      <c r="B1656" s="27" t="s">
        <v>6</v>
      </c>
      <c r="C1656">
        <v>23</v>
      </c>
      <c r="D1656">
        <v>10</v>
      </c>
    </row>
    <row r="1657" spans="1:4" x14ac:dyDescent="0.2">
      <c r="A1657">
        <v>2022</v>
      </c>
      <c r="B1657" s="27" t="s">
        <v>30</v>
      </c>
      <c r="C1657">
        <v>22</v>
      </c>
      <c r="D1657">
        <v>11</v>
      </c>
    </row>
    <row r="1658" spans="1:4" x14ac:dyDescent="0.2">
      <c r="A1658">
        <v>2022</v>
      </c>
      <c r="B1658" s="27" t="s">
        <v>4</v>
      </c>
      <c r="C1658">
        <v>21</v>
      </c>
      <c r="D1658">
        <v>12</v>
      </c>
    </row>
    <row r="1659" spans="1:4" x14ac:dyDescent="0.2">
      <c r="A1659">
        <v>2022</v>
      </c>
      <c r="B1659" s="27" t="s">
        <v>5</v>
      </c>
      <c r="C1659">
        <v>20</v>
      </c>
      <c r="D1659">
        <v>13</v>
      </c>
    </row>
    <row r="1660" spans="1:4" x14ac:dyDescent="0.2">
      <c r="A1660">
        <v>2022</v>
      </c>
      <c r="B1660" s="27" t="s">
        <v>3</v>
      </c>
      <c r="C1660">
        <v>19</v>
      </c>
      <c r="D1660">
        <v>14</v>
      </c>
    </row>
    <row r="1661" spans="1:4" x14ac:dyDescent="0.2">
      <c r="A1661">
        <v>2022</v>
      </c>
      <c r="B1661" s="27" t="s">
        <v>29</v>
      </c>
      <c r="C1661">
        <v>18</v>
      </c>
      <c r="D1661">
        <v>15</v>
      </c>
    </row>
    <row r="1662" spans="1:4" x14ac:dyDescent="0.2">
      <c r="A1662">
        <v>2022</v>
      </c>
      <c r="B1662" s="27" t="s">
        <v>28</v>
      </c>
      <c r="C1662">
        <v>17</v>
      </c>
      <c r="D1662">
        <v>16</v>
      </c>
    </row>
    <row r="1663" spans="1:4" x14ac:dyDescent="0.2">
      <c r="A1663">
        <v>2022</v>
      </c>
      <c r="B1663" s="27" t="s">
        <v>25</v>
      </c>
      <c r="C1663">
        <v>16</v>
      </c>
      <c r="D1663">
        <v>17</v>
      </c>
    </row>
    <row r="1664" spans="1:4" x14ac:dyDescent="0.2">
      <c r="A1664">
        <v>2022</v>
      </c>
      <c r="B1664" s="27" t="s">
        <v>2</v>
      </c>
      <c r="C1664">
        <v>15</v>
      </c>
      <c r="D1664">
        <v>18</v>
      </c>
    </row>
    <row r="1665" spans="1:4" x14ac:dyDescent="0.2">
      <c r="A1665">
        <v>2022</v>
      </c>
      <c r="B1665" s="27" t="s">
        <v>19</v>
      </c>
      <c r="C1665">
        <v>14</v>
      </c>
      <c r="D1665">
        <v>19</v>
      </c>
    </row>
    <row r="1666" spans="1:4" x14ac:dyDescent="0.2">
      <c r="A1666">
        <v>2022</v>
      </c>
      <c r="B1666" s="27" t="s">
        <v>20</v>
      </c>
      <c r="C1666">
        <v>13</v>
      </c>
      <c r="D1666">
        <v>20</v>
      </c>
    </row>
    <row r="1667" spans="1:4" x14ac:dyDescent="0.2">
      <c r="A1667">
        <v>2022</v>
      </c>
      <c r="B1667" s="27" t="s">
        <v>31</v>
      </c>
      <c r="C1667">
        <v>12</v>
      </c>
      <c r="D1667">
        <v>21</v>
      </c>
    </row>
    <row r="1668" spans="1:4" x14ac:dyDescent="0.2">
      <c r="A1668">
        <v>2022</v>
      </c>
      <c r="B1668" s="27" t="s">
        <v>23</v>
      </c>
      <c r="C1668">
        <v>11</v>
      </c>
      <c r="D1668">
        <v>22</v>
      </c>
    </row>
    <row r="1669" spans="1:4" x14ac:dyDescent="0.2">
      <c r="A1669">
        <v>2022</v>
      </c>
      <c r="B1669" s="27" t="s">
        <v>13</v>
      </c>
      <c r="C1669">
        <v>10</v>
      </c>
      <c r="D1669">
        <v>23</v>
      </c>
    </row>
    <row r="1670" spans="1:4" x14ac:dyDescent="0.2">
      <c r="A1670">
        <v>2022</v>
      </c>
      <c r="B1670" s="27" t="s">
        <v>15</v>
      </c>
      <c r="C1670">
        <v>9</v>
      </c>
      <c r="D1670">
        <v>24</v>
      </c>
    </row>
    <row r="1671" spans="1:4" x14ac:dyDescent="0.2">
      <c r="A1671">
        <v>2022</v>
      </c>
      <c r="B1671" s="27" t="s">
        <v>17</v>
      </c>
      <c r="C1671">
        <v>8</v>
      </c>
      <c r="D1671">
        <v>25</v>
      </c>
    </row>
    <row r="1672" spans="1:4" x14ac:dyDescent="0.2">
      <c r="A1672">
        <v>2022</v>
      </c>
      <c r="B1672" s="27" t="s">
        <v>9</v>
      </c>
      <c r="C1672">
        <v>7</v>
      </c>
      <c r="D1672">
        <v>26</v>
      </c>
    </row>
    <row r="1673" spans="1:4" x14ac:dyDescent="0.2">
      <c r="A1673">
        <v>2022</v>
      </c>
      <c r="B1673" s="27" t="s">
        <v>16</v>
      </c>
      <c r="C1673">
        <v>6</v>
      </c>
      <c r="D1673">
        <v>27</v>
      </c>
    </row>
    <row r="1674" spans="1:4" x14ac:dyDescent="0.2">
      <c r="A1674">
        <v>2022</v>
      </c>
      <c r="B1674" s="27" t="s">
        <v>11</v>
      </c>
      <c r="C1674">
        <v>5</v>
      </c>
      <c r="D1674">
        <v>28</v>
      </c>
    </row>
    <row r="1675" spans="1:4" x14ac:dyDescent="0.2">
      <c r="A1675">
        <v>2022</v>
      </c>
      <c r="B1675" s="27" t="s">
        <v>27</v>
      </c>
      <c r="C1675">
        <v>4</v>
      </c>
      <c r="D1675">
        <v>29</v>
      </c>
    </row>
    <row r="1676" spans="1:4" x14ac:dyDescent="0.2">
      <c r="A1676">
        <v>2022</v>
      </c>
      <c r="B1676" s="27" t="s">
        <v>8</v>
      </c>
      <c r="C1676">
        <v>3</v>
      </c>
      <c r="D1676">
        <v>30</v>
      </c>
    </row>
    <row r="1677" spans="1:4" x14ac:dyDescent="0.2">
      <c r="A1677">
        <v>2022</v>
      </c>
      <c r="B1677" s="27" t="s">
        <v>26</v>
      </c>
      <c r="C1677">
        <v>2</v>
      </c>
      <c r="D1677">
        <v>31</v>
      </c>
    </row>
    <row r="1678" spans="1:4" x14ac:dyDescent="0.2">
      <c r="A1678">
        <v>2022</v>
      </c>
      <c r="B1678" s="27" t="s">
        <v>21</v>
      </c>
      <c r="C1678">
        <v>1</v>
      </c>
      <c r="D1678">
        <v>32</v>
      </c>
    </row>
    <row r="1679" spans="1:4" x14ac:dyDescent="0.2">
      <c r="A1679">
        <v>2023</v>
      </c>
      <c r="B1679" s="27" t="s">
        <v>10</v>
      </c>
      <c r="C1679">
        <v>32</v>
      </c>
      <c r="D1679">
        <v>1</v>
      </c>
    </row>
    <row r="1680" spans="1:4" x14ac:dyDescent="0.2">
      <c r="A1680">
        <v>2023</v>
      </c>
      <c r="B1680" s="27" t="s">
        <v>0</v>
      </c>
      <c r="C1680">
        <v>31</v>
      </c>
      <c r="D1680">
        <v>2</v>
      </c>
    </row>
    <row r="1681" spans="1:4" x14ac:dyDescent="0.2">
      <c r="A1681">
        <v>2023</v>
      </c>
      <c r="B1681" s="27" t="s">
        <v>12</v>
      </c>
      <c r="C1681">
        <v>30</v>
      </c>
      <c r="D1681">
        <v>3</v>
      </c>
    </row>
    <row r="1682" spans="1:4" x14ac:dyDescent="0.2">
      <c r="A1682">
        <v>2023</v>
      </c>
      <c r="B1682" s="27" t="s">
        <v>14</v>
      </c>
      <c r="C1682">
        <v>29</v>
      </c>
      <c r="D1682">
        <v>4</v>
      </c>
    </row>
    <row r="1683" spans="1:4" x14ac:dyDescent="0.2">
      <c r="A1683">
        <v>2023</v>
      </c>
      <c r="B1683" s="27" t="s">
        <v>7</v>
      </c>
      <c r="C1683">
        <v>28</v>
      </c>
      <c r="D1683">
        <v>5</v>
      </c>
    </row>
    <row r="1684" spans="1:4" x14ac:dyDescent="0.2">
      <c r="A1684">
        <v>2023</v>
      </c>
      <c r="B1684" s="27" t="s">
        <v>1</v>
      </c>
      <c r="C1684">
        <v>27</v>
      </c>
      <c r="D1684">
        <v>6</v>
      </c>
    </row>
    <row r="1685" spans="1:4" x14ac:dyDescent="0.2">
      <c r="A1685">
        <v>2023</v>
      </c>
      <c r="B1685" s="27" t="s">
        <v>18</v>
      </c>
      <c r="C1685">
        <v>26</v>
      </c>
      <c r="D1685">
        <v>7</v>
      </c>
    </row>
    <row r="1686" spans="1:4" x14ac:dyDescent="0.2">
      <c r="A1686">
        <v>2023</v>
      </c>
      <c r="B1686" s="27" t="s">
        <v>22</v>
      </c>
      <c r="C1686">
        <v>25</v>
      </c>
      <c r="D1686">
        <v>8</v>
      </c>
    </row>
    <row r="1687" spans="1:4" x14ac:dyDescent="0.2">
      <c r="A1687">
        <v>2023</v>
      </c>
      <c r="B1687" s="27" t="s">
        <v>24</v>
      </c>
      <c r="C1687">
        <v>24</v>
      </c>
      <c r="D1687">
        <v>9</v>
      </c>
    </row>
    <row r="1688" spans="1:4" x14ac:dyDescent="0.2">
      <c r="A1688">
        <v>2023</v>
      </c>
      <c r="B1688" s="27" t="s">
        <v>6</v>
      </c>
      <c r="C1688">
        <v>23</v>
      </c>
      <c r="D1688">
        <v>10</v>
      </c>
    </row>
    <row r="1689" spans="1:4" x14ac:dyDescent="0.2">
      <c r="A1689">
        <v>2023</v>
      </c>
      <c r="B1689" s="27" t="s">
        <v>30</v>
      </c>
      <c r="C1689">
        <v>22</v>
      </c>
      <c r="D1689">
        <v>11</v>
      </c>
    </row>
    <row r="1690" spans="1:4" x14ac:dyDescent="0.2">
      <c r="A1690">
        <v>2023</v>
      </c>
      <c r="B1690" s="27" t="s">
        <v>4</v>
      </c>
      <c r="C1690">
        <v>21</v>
      </c>
      <c r="D1690">
        <v>12</v>
      </c>
    </row>
    <row r="1691" spans="1:4" x14ac:dyDescent="0.2">
      <c r="A1691">
        <v>2023</v>
      </c>
      <c r="B1691" s="27" t="s">
        <v>5</v>
      </c>
      <c r="C1691">
        <v>20</v>
      </c>
      <c r="D1691">
        <v>13</v>
      </c>
    </row>
    <row r="1692" spans="1:4" x14ac:dyDescent="0.2">
      <c r="A1692">
        <v>2023</v>
      </c>
      <c r="B1692" s="27" t="s">
        <v>3</v>
      </c>
      <c r="C1692">
        <v>19</v>
      </c>
      <c r="D1692">
        <v>14</v>
      </c>
    </row>
    <row r="1693" spans="1:4" x14ac:dyDescent="0.2">
      <c r="A1693">
        <v>2023</v>
      </c>
      <c r="B1693" s="27" t="s">
        <v>29</v>
      </c>
      <c r="C1693">
        <v>18</v>
      </c>
      <c r="D1693">
        <v>15</v>
      </c>
    </row>
    <row r="1694" spans="1:4" x14ac:dyDescent="0.2">
      <c r="A1694">
        <v>2023</v>
      </c>
      <c r="B1694" s="27" t="s">
        <v>28</v>
      </c>
      <c r="C1694">
        <v>17</v>
      </c>
      <c r="D1694">
        <v>16</v>
      </c>
    </row>
    <row r="1695" spans="1:4" x14ac:dyDescent="0.2">
      <c r="A1695">
        <v>2023</v>
      </c>
      <c r="B1695" s="27" t="s">
        <v>25</v>
      </c>
      <c r="C1695">
        <v>16</v>
      </c>
      <c r="D1695">
        <v>17</v>
      </c>
    </row>
    <row r="1696" spans="1:4" x14ac:dyDescent="0.2">
      <c r="A1696">
        <v>2023</v>
      </c>
      <c r="B1696" s="27" t="s">
        <v>2</v>
      </c>
      <c r="C1696">
        <v>15</v>
      </c>
      <c r="D1696">
        <v>18</v>
      </c>
    </row>
    <row r="1697" spans="1:4" x14ac:dyDescent="0.2">
      <c r="A1697">
        <v>2023</v>
      </c>
      <c r="B1697" s="27" t="s">
        <v>19</v>
      </c>
      <c r="C1697">
        <v>14</v>
      </c>
      <c r="D1697">
        <v>19</v>
      </c>
    </row>
    <row r="1698" spans="1:4" x14ac:dyDescent="0.2">
      <c r="A1698">
        <v>2023</v>
      </c>
      <c r="B1698" s="27" t="s">
        <v>20</v>
      </c>
      <c r="C1698">
        <v>13</v>
      </c>
      <c r="D1698">
        <v>20</v>
      </c>
    </row>
    <row r="1699" spans="1:4" x14ac:dyDescent="0.2">
      <c r="A1699">
        <v>2023</v>
      </c>
      <c r="B1699" s="27" t="s">
        <v>31</v>
      </c>
      <c r="C1699">
        <v>12</v>
      </c>
      <c r="D1699">
        <v>21</v>
      </c>
    </row>
    <row r="1700" spans="1:4" x14ac:dyDescent="0.2">
      <c r="A1700">
        <v>2023</v>
      </c>
      <c r="B1700" s="27" t="s">
        <v>23</v>
      </c>
      <c r="C1700">
        <v>11</v>
      </c>
      <c r="D1700">
        <v>22</v>
      </c>
    </row>
    <row r="1701" spans="1:4" x14ac:dyDescent="0.2">
      <c r="A1701">
        <v>2023</v>
      </c>
      <c r="B1701" s="27" t="s">
        <v>13</v>
      </c>
      <c r="C1701">
        <v>10</v>
      </c>
      <c r="D1701">
        <v>23</v>
      </c>
    </row>
    <row r="1702" spans="1:4" x14ac:dyDescent="0.2">
      <c r="A1702">
        <v>2023</v>
      </c>
      <c r="B1702" s="27" t="s">
        <v>17</v>
      </c>
      <c r="C1702">
        <v>9</v>
      </c>
      <c r="D1702">
        <v>24</v>
      </c>
    </row>
    <row r="1703" spans="1:4" x14ac:dyDescent="0.2">
      <c r="A1703">
        <v>2023</v>
      </c>
      <c r="B1703" s="27" t="s">
        <v>9</v>
      </c>
      <c r="C1703">
        <v>8</v>
      </c>
      <c r="D1703">
        <v>25</v>
      </c>
    </row>
    <row r="1704" spans="1:4" x14ac:dyDescent="0.2">
      <c r="A1704">
        <v>2023</v>
      </c>
      <c r="B1704" s="27" t="s">
        <v>16</v>
      </c>
      <c r="C1704">
        <v>7</v>
      </c>
      <c r="D1704">
        <v>26</v>
      </c>
    </row>
    <row r="1705" spans="1:4" x14ac:dyDescent="0.2">
      <c r="A1705">
        <v>2023</v>
      </c>
      <c r="B1705" s="27" t="s">
        <v>15</v>
      </c>
      <c r="C1705">
        <v>6</v>
      </c>
      <c r="D1705">
        <v>27</v>
      </c>
    </row>
    <row r="1706" spans="1:4" x14ac:dyDescent="0.2">
      <c r="A1706">
        <v>2023</v>
      </c>
      <c r="B1706" s="27" t="s">
        <v>11</v>
      </c>
      <c r="C1706">
        <v>5</v>
      </c>
      <c r="D1706">
        <v>28</v>
      </c>
    </row>
    <row r="1707" spans="1:4" x14ac:dyDescent="0.2">
      <c r="A1707">
        <v>2023</v>
      </c>
      <c r="B1707" s="27" t="s">
        <v>8</v>
      </c>
      <c r="C1707">
        <v>4</v>
      </c>
      <c r="D1707">
        <v>29</v>
      </c>
    </row>
    <row r="1708" spans="1:4" x14ac:dyDescent="0.2">
      <c r="A1708">
        <v>2023</v>
      </c>
      <c r="B1708" s="27" t="s">
        <v>27</v>
      </c>
      <c r="C1708">
        <v>3</v>
      </c>
      <c r="D1708">
        <v>30</v>
      </c>
    </row>
    <row r="1709" spans="1:4" x14ac:dyDescent="0.2">
      <c r="A1709">
        <v>2023</v>
      </c>
      <c r="B1709" s="27" t="s">
        <v>26</v>
      </c>
      <c r="C1709">
        <v>2</v>
      </c>
      <c r="D1709">
        <v>31</v>
      </c>
    </row>
    <row r="1710" spans="1:4" x14ac:dyDescent="0.2">
      <c r="A1710">
        <v>2023</v>
      </c>
      <c r="B1710" s="27" t="s">
        <v>21</v>
      </c>
      <c r="C1710">
        <v>1</v>
      </c>
      <c r="D1710">
        <v>32</v>
      </c>
    </row>
    <row r="1711" spans="1:4" x14ac:dyDescent="0.2">
      <c r="A1711">
        <v>2024</v>
      </c>
      <c r="B1711" s="27" t="s">
        <v>10</v>
      </c>
      <c r="C1711">
        <v>32</v>
      </c>
      <c r="D1711">
        <v>1</v>
      </c>
    </row>
    <row r="1712" spans="1:4" x14ac:dyDescent="0.2">
      <c r="A1712">
        <v>2024</v>
      </c>
      <c r="B1712" s="27" t="s">
        <v>0</v>
      </c>
      <c r="C1712">
        <v>31</v>
      </c>
      <c r="D1712">
        <v>2</v>
      </c>
    </row>
    <row r="1713" spans="1:4" x14ac:dyDescent="0.2">
      <c r="A1713">
        <v>2024</v>
      </c>
      <c r="B1713" s="27" t="s">
        <v>12</v>
      </c>
      <c r="C1713">
        <v>30</v>
      </c>
      <c r="D1713">
        <v>3</v>
      </c>
    </row>
    <row r="1714" spans="1:4" x14ac:dyDescent="0.2">
      <c r="A1714">
        <v>2024</v>
      </c>
      <c r="B1714" s="27" t="s">
        <v>14</v>
      </c>
      <c r="C1714">
        <v>29</v>
      </c>
      <c r="D1714">
        <v>4</v>
      </c>
    </row>
    <row r="1715" spans="1:4" x14ac:dyDescent="0.2">
      <c r="A1715">
        <v>2024</v>
      </c>
      <c r="B1715" s="27" t="s">
        <v>7</v>
      </c>
      <c r="C1715">
        <v>28</v>
      </c>
      <c r="D1715">
        <v>5</v>
      </c>
    </row>
    <row r="1716" spans="1:4" x14ac:dyDescent="0.2">
      <c r="A1716">
        <v>2024</v>
      </c>
      <c r="B1716" s="27" t="s">
        <v>1</v>
      </c>
      <c r="C1716">
        <v>27</v>
      </c>
      <c r="D1716">
        <v>6</v>
      </c>
    </row>
    <row r="1717" spans="1:4" x14ac:dyDescent="0.2">
      <c r="A1717">
        <v>2024</v>
      </c>
      <c r="B1717" s="27" t="s">
        <v>18</v>
      </c>
      <c r="C1717">
        <v>26</v>
      </c>
      <c r="D1717">
        <v>7</v>
      </c>
    </row>
    <row r="1718" spans="1:4" x14ac:dyDescent="0.2">
      <c r="A1718">
        <v>2024</v>
      </c>
      <c r="B1718" s="27" t="s">
        <v>22</v>
      </c>
      <c r="C1718">
        <v>25</v>
      </c>
      <c r="D1718">
        <v>8</v>
      </c>
    </row>
    <row r="1719" spans="1:4" x14ac:dyDescent="0.2">
      <c r="A1719">
        <v>2024</v>
      </c>
      <c r="B1719" s="27" t="s">
        <v>24</v>
      </c>
      <c r="C1719">
        <v>24</v>
      </c>
      <c r="D1719">
        <v>9</v>
      </c>
    </row>
    <row r="1720" spans="1:4" x14ac:dyDescent="0.2">
      <c r="A1720">
        <v>2024</v>
      </c>
      <c r="B1720" s="27" t="s">
        <v>6</v>
      </c>
      <c r="C1720">
        <v>23</v>
      </c>
      <c r="D1720">
        <v>10</v>
      </c>
    </row>
    <row r="1721" spans="1:4" x14ac:dyDescent="0.2">
      <c r="A1721">
        <v>2024</v>
      </c>
      <c r="B1721" s="27" t="s">
        <v>30</v>
      </c>
      <c r="C1721">
        <v>22</v>
      </c>
      <c r="D1721">
        <v>11</v>
      </c>
    </row>
    <row r="1722" spans="1:4" x14ac:dyDescent="0.2">
      <c r="A1722">
        <v>2024</v>
      </c>
      <c r="B1722" s="27" t="s">
        <v>4</v>
      </c>
      <c r="C1722">
        <v>21</v>
      </c>
      <c r="D1722">
        <v>12</v>
      </c>
    </row>
    <row r="1723" spans="1:4" x14ac:dyDescent="0.2">
      <c r="A1723">
        <v>2024</v>
      </c>
      <c r="B1723" s="27" t="s">
        <v>5</v>
      </c>
      <c r="C1723">
        <v>20</v>
      </c>
      <c r="D1723">
        <v>13</v>
      </c>
    </row>
    <row r="1724" spans="1:4" x14ac:dyDescent="0.2">
      <c r="A1724">
        <v>2024</v>
      </c>
      <c r="B1724" s="27" t="s">
        <v>29</v>
      </c>
      <c r="C1724">
        <v>19</v>
      </c>
      <c r="D1724">
        <v>14</v>
      </c>
    </row>
    <row r="1725" spans="1:4" x14ac:dyDescent="0.2">
      <c r="A1725">
        <v>2024</v>
      </c>
      <c r="B1725" s="27" t="s">
        <v>28</v>
      </c>
      <c r="C1725">
        <v>18</v>
      </c>
      <c r="D1725">
        <v>15</v>
      </c>
    </row>
    <row r="1726" spans="1:4" x14ac:dyDescent="0.2">
      <c r="A1726">
        <v>2024</v>
      </c>
      <c r="B1726" s="27" t="s">
        <v>3</v>
      </c>
      <c r="C1726">
        <v>17</v>
      </c>
      <c r="D1726">
        <v>16</v>
      </c>
    </row>
    <row r="1727" spans="1:4" x14ac:dyDescent="0.2">
      <c r="A1727">
        <v>2024</v>
      </c>
      <c r="B1727" s="27" t="s">
        <v>2</v>
      </c>
      <c r="C1727">
        <v>16</v>
      </c>
      <c r="D1727">
        <v>17</v>
      </c>
    </row>
    <row r="1728" spans="1:4" x14ac:dyDescent="0.2">
      <c r="A1728">
        <v>2024</v>
      </c>
      <c r="B1728" s="27" t="s">
        <v>19</v>
      </c>
      <c r="C1728">
        <v>15</v>
      </c>
      <c r="D1728">
        <v>18</v>
      </c>
    </row>
    <row r="1729" spans="1:4" x14ac:dyDescent="0.2">
      <c r="A1729">
        <v>2024</v>
      </c>
      <c r="B1729" s="27" t="s">
        <v>20</v>
      </c>
      <c r="C1729">
        <v>14</v>
      </c>
      <c r="D1729">
        <v>19</v>
      </c>
    </row>
    <row r="1730" spans="1:4" x14ac:dyDescent="0.2">
      <c r="A1730">
        <v>2024</v>
      </c>
      <c r="B1730" s="27" t="s">
        <v>25</v>
      </c>
      <c r="C1730">
        <v>13</v>
      </c>
      <c r="D1730">
        <v>20</v>
      </c>
    </row>
    <row r="1731" spans="1:4" x14ac:dyDescent="0.2">
      <c r="A1731">
        <v>2024</v>
      </c>
      <c r="B1731" s="27" t="s">
        <v>23</v>
      </c>
      <c r="C1731">
        <v>12</v>
      </c>
      <c r="D1731">
        <v>21</v>
      </c>
    </row>
    <row r="1732" spans="1:4" x14ac:dyDescent="0.2">
      <c r="A1732">
        <v>2024</v>
      </c>
      <c r="B1732" s="27" t="s">
        <v>31</v>
      </c>
      <c r="C1732">
        <v>10</v>
      </c>
      <c r="D1732">
        <v>22</v>
      </c>
    </row>
    <row r="1733" spans="1:4" x14ac:dyDescent="0.2">
      <c r="A1733">
        <v>2024</v>
      </c>
      <c r="B1733" s="27" t="s">
        <v>13</v>
      </c>
      <c r="C1733">
        <v>10</v>
      </c>
      <c r="D1733">
        <v>22</v>
      </c>
    </row>
    <row r="1734" spans="1:4" x14ac:dyDescent="0.2">
      <c r="A1734">
        <v>2024</v>
      </c>
      <c r="B1734" s="27" t="s">
        <v>17</v>
      </c>
      <c r="C1734">
        <v>9</v>
      </c>
      <c r="D1734">
        <v>24</v>
      </c>
    </row>
    <row r="1735" spans="1:4" x14ac:dyDescent="0.2">
      <c r="A1735">
        <v>2024</v>
      </c>
      <c r="B1735" s="27" t="s">
        <v>9</v>
      </c>
      <c r="C1735">
        <v>8</v>
      </c>
      <c r="D1735">
        <v>25</v>
      </c>
    </row>
    <row r="1736" spans="1:4" x14ac:dyDescent="0.2">
      <c r="A1736">
        <v>2024</v>
      </c>
      <c r="B1736" s="27" t="s">
        <v>16</v>
      </c>
      <c r="C1736">
        <v>7</v>
      </c>
      <c r="D1736">
        <v>26</v>
      </c>
    </row>
    <row r="1737" spans="1:4" x14ac:dyDescent="0.2">
      <c r="A1737">
        <v>2024</v>
      </c>
      <c r="B1737" s="27" t="s">
        <v>15</v>
      </c>
      <c r="C1737">
        <v>6</v>
      </c>
      <c r="D1737">
        <v>27</v>
      </c>
    </row>
    <row r="1738" spans="1:4" x14ac:dyDescent="0.2">
      <c r="A1738">
        <v>2024</v>
      </c>
      <c r="B1738" s="27" t="s">
        <v>11</v>
      </c>
      <c r="C1738">
        <v>5</v>
      </c>
      <c r="D1738">
        <v>28</v>
      </c>
    </row>
    <row r="1739" spans="1:4" x14ac:dyDescent="0.2">
      <c r="A1739">
        <v>2024</v>
      </c>
      <c r="B1739" s="27" t="s">
        <v>8</v>
      </c>
      <c r="C1739">
        <v>4</v>
      </c>
      <c r="D1739">
        <v>29</v>
      </c>
    </row>
    <row r="1740" spans="1:4" x14ac:dyDescent="0.2">
      <c r="A1740">
        <v>2024</v>
      </c>
      <c r="B1740" s="27" t="s">
        <v>27</v>
      </c>
      <c r="C1740">
        <v>3</v>
      </c>
      <c r="D1740">
        <v>30</v>
      </c>
    </row>
    <row r="1741" spans="1:4" x14ac:dyDescent="0.2">
      <c r="A1741">
        <v>2024</v>
      </c>
      <c r="B1741" s="27" t="s">
        <v>26</v>
      </c>
      <c r="C1741">
        <v>2</v>
      </c>
      <c r="D1741">
        <v>31</v>
      </c>
    </row>
    <row r="1742" spans="1:4" x14ac:dyDescent="0.2">
      <c r="A1742">
        <v>2024</v>
      </c>
      <c r="B1742" s="27" t="s">
        <v>21</v>
      </c>
      <c r="C1742">
        <v>1</v>
      </c>
      <c r="D1742">
        <v>32</v>
      </c>
    </row>
    <row r="1743" spans="1:4" x14ac:dyDescent="0.2">
      <c r="A1743">
        <v>2025</v>
      </c>
      <c r="B1743" s="27" t="s">
        <v>10</v>
      </c>
      <c r="C1743">
        <v>32</v>
      </c>
      <c r="D1743">
        <v>1</v>
      </c>
    </row>
    <row r="1744" spans="1:4" x14ac:dyDescent="0.2">
      <c r="A1744">
        <v>2025</v>
      </c>
      <c r="B1744" s="27" t="s">
        <v>0</v>
      </c>
      <c r="C1744">
        <v>31</v>
      </c>
      <c r="D1744">
        <v>2</v>
      </c>
    </row>
    <row r="1745" spans="1:4" x14ac:dyDescent="0.2">
      <c r="A1745">
        <v>2025</v>
      </c>
      <c r="B1745" s="27" t="s">
        <v>12</v>
      </c>
      <c r="C1745">
        <v>30</v>
      </c>
      <c r="D1745">
        <v>3</v>
      </c>
    </row>
    <row r="1746" spans="1:4" x14ac:dyDescent="0.2">
      <c r="A1746">
        <v>2025</v>
      </c>
      <c r="B1746" s="27" t="s">
        <v>7</v>
      </c>
      <c r="C1746">
        <v>29</v>
      </c>
      <c r="D1746">
        <v>4</v>
      </c>
    </row>
    <row r="1747" spans="1:4" x14ac:dyDescent="0.2">
      <c r="A1747">
        <v>2025</v>
      </c>
      <c r="B1747" s="27" t="s">
        <v>14</v>
      </c>
      <c r="C1747">
        <v>28</v>
      </c>
      <c r="D1747">
        <v>5</v>
      </c>
    </row>
    <row r="1748" spans="1:4" x14ac:dyDescent="0.2">
      <c r="A1748">
        <v>2025</v>
      </c>
      <c r="B1748" s="27" t="s">
        <v>1</v>
      </c>
      <c r="C1748">
        <v>27</v>
      </c>
      <c r="D1748">
        <v>6</v>
      </c>
    </row>
    <row r="1749" spans="1:4" x14ac:dyDescent="0.2">
      <c r="A1749">
        <v>2025</v>
      </c>
      <c r="B1749" s="27" t="s">
        <v>18</v>
      </c>
      <c r="C1749">
        <v>26</v>
      </c>
      <c r="D1749">
        <v>7</v>
      </c>
    </row>
    <row r="1750" spans="1:4" x14ac:dyDescent="0.2">
      <c r="A1750">
        <v>2025</v>
      </c>
      <c r="B1750" s="27" t="s">
        <v>22</v>
      </c>
      <c r="C1750">
        <v>25</v>
      </c>
      <c r="D1750">
        <v>8</v>
      </c>
    </row>
    <row r="1751" spans="1:4" x14ac:dyDescent="0.2">
      <c r="A1751">
        <v>2025</v>
      </c>
      <c r="B1751" s="27" t="s">
        <v>24</v>
      </c>
      <c r="C1751">
        <v>24</v>
      </c>
      <c r="D1751">
        <v>9</v>
      </c>
    </row>
    <row r="1752" spans="1:4" x14ac:dyDescent="0.2">
      <c r="A1752">
        <v>2025</v>
      </c>
      <c r="B1752" s="27" t="s">
        <v>6</v>
      </c>
      <c r="C1752">
        <v>23</v>
      </c>
      <c r="D1752">
        <v>10</v>
      </c>
    </row>
    <row r="1753" spans="1:4" x14ac:dyDescent="0.2">
      <c r="A1753">
        <v>2025</v>
      </c>
      <c r="B1753" s="27" t="s">
        <v>30</v>
      </c>
      <c r="C1753">
        <v>22</v>
      </c>
      <c r="D1753">
        <v>11</v>
      </c>
    </row>
    <row r="1754" spans="1:4" x14ac:dyDescent="0.2">
      <c r="A1754">
        <v>2025</v>
      </c>
      <c r="B1754" s="27" t="s">
        <v>4</v>
      </c>
      <c r="C1754">
        <v>21</v>
      </c>
      <c r="D1754">
        <v>12</v>
      </c>
    </row>
    <row r="1755" spans="1:4" x14ac:dyDescent="0.2">
      <c r="A1755">
        <v>2025</v>
      </c>
      <c r="B1755" s="27" t="s">
        <v>5</v>
      </c>
      <c r="C1755">
        <v>20</v>
      </c>
      <c r="D1755">
        <v>13</v>
      </c>
    </row>
    <row r="1756" spans="1:4" x14ac:dyDescent="0.2">
      <c r="A1756">
        <v>2025</v>
      </c>
      <c r="B1756" s="27" t="s">
        <v>29</v>
      </c>
      <c r="C1756">
        <v>19</v>
      </c>
      <c r="D1756">
        <v>14</v>
      </c>
    </row>
    <row r="1757" spans="1:4" x14ac:dyDescent="0.2">
      <c r="A1757">
        <v>2025</v>
      </c>
      <c r="B1757" s="27" t="s">
        <v>3</v>
      </c>
      <c r="C1757">
        <v>18</v>
      </c>
      <c r="D1757">
        <v>15</v>
      </c>
    </row>
    <row r="1758" spans="1:4" x14ac:dyDescent="0.2">
      <c r="A1758">
        <v>2025</v>
      </c>
      <c r="B1758" s="27" t="s">
        <v>2</v>
      </c>
      <c r="C1758">
        <v>17</v>
      </c>
      <c r="D1758">
        <v>16</v>
      </c>
    </row>
    <row r="1759" spans="1:4" x14ac:dyDescent="0.2">
      <c r="A1759">
        <v>2025</v>
      </c>
      <c r="B1759" s="27" t="s">
        <v>28</v>
      </c>
      <c r="C1759">
        <v>16</v>
      </c>
      <c r="D1759">
        <v>17</v>
      </c>
    </row>
    <row r="1760" spans="1:4" x14ac:dyDescent="0.2">
      <c r="A1760">
        <v>2025</v>
      </c>
      <c r="B1760" s="27" t="s">
        <v>19</v>
      </c>
      <c r="C1760">
        <v>15</v>
      </c>
      <c r="D1760">
        <v>18</v>
      </c>
    </row>
    <row r="1761" spans="1:4" x14ac:dyDescent="0.2">
      <c r="A1761">
        <v>2025</v>
      </c>
      <c r="B1761" s="27" t="s">
        <v>20</v>
      </c>
      <c r="C1761">
        <v>14</v>
      </c>
      <c r="D1761">
        <v>19</v>
      </c>
    </row>
    <row r="1762" spans="1:4" x14ac:dyDescent="0.2">
      <c r="A1762">
        <v>2025</v>
      </c>
      <c r="B1762" s="27" t="s">
        <v>25</v>
      </c>
      <c r="C1762">
        <v>13</v>
      </c>
      <c r="D1762">
        <v>20</v>
      </c>
    </row>
    <row r="1763" spans="1:4" x14ac:dyDescent="0.2">
      <c r="A1763">
        <v>2025</v>
      </c>
      <c r="B1763" s="27" t="s">
        <v>23</v>
      </c>
      <c r="C1763">
        <v>12</v>
      </c>
      <c r="D1763">
        <v>21</v>
      </c>
    </row>
    <row r="1764" spans="1:4" x14ac:dyDescent="0.2">
      <c r="A1764">
        <v>2025</v>
      </c>
      <c r="B1764" s="27" t="s">
        <v>31</v>
      </c>
      <c r="C1764">
        <v>10</v>
      </c>
      <c r="D1764">
        <v>22</v>
      </c>
    </row>
    <row r="1765" spans="1:4" x14ac:dyDescent="0.2">
      <c r="A1765">
        <v>2025</v>
      </c>
      <c r="B1765" s="27" t="s">
        <v>13</v>
      </c>
      <c r="C1765">
        <v>10</v>
      </c>
      <c r="D1765">
        <v>22</v>
      </c>
    </row>
    <row r="1766" spans="1:4" x14ac:dyDescent="0.2">
      <c r="A1766">
        <v>2025</v>
      </c>
      <c r="B1766" s="27" t="s">
        <v>17</v>
      </c>
      <c r="C1766">
        <v>9</v>
      </c>
      <c r="D1766">
        <v>24</v>
      </c>
    </row>
    <row r="1767" spans="1:4" x14ac:dyDescent="0.2">
      <c r="A1767">
        <v>2025</v>
      </c>
      <c r="B1767" s="27" t="s">
        <v>16</v>
      </c>
      <c r="C1767">
        <v>8</v>
      </c>
      <c r="D1767">
        <v>25</v>
      </c>
    </row>
    <row r="1768" spans="1:4" x14ac:dyDescent="0.2">
      <c r="A1768">
        <v>2025</v>
      </c>
      <c r="B1768" s="27" t="s">
        <v>9</v>
      </c>
      <c r="C1768">
        <v>7</v>
      </c>
      <c r="D1768">
        <v>26</v>
      </c>
    </row>
    <row r="1769" spans="1:4" x14ac:dyDescent="0.2">
      <c r="A1769">
        <v>2025</v>
      </c>
      <c r="B1769" s="27" t="s">
        <v>15</v>
      </c>
      <c r="C1769">
        <v>6</v>
      </c>
      <c r="D1769">
        <v>27</v>
      </c>
    </row>
    <row r="1770" spans="1:4" x14ac:dyDescent="0.2">
      <c r="A1770">
        <v>2025</v>
      </c>
      <c r="B1770" s="27" t="s">
        <v>11</v>
      </c>
      <c r="C1770">
        <v>5</v>
      </c>
      <c r="D1770">
        <v>28</v>
      </c>
    </row>
    <row r="1771" spans="1:4" x14ac:dyDescent="0.2">
      <c r="A1771">
        <v>2025</v>
      </c>
      <c r="B1771" s="27" t="s">
        <v>8</v>
      </c>
      <c r="C1771">
        <v>4</v>
      </c>
      <c r="D1771">
        <v>29</v>
      </c>
    </row>
    <row r="1772" spans="1:4" x14ac:dyDescent="0.2">
      <c r="A1772">
        <v>2025</v>
      </c>
      <c r="B1772" s="27" t="s">
        <v>27</v>
      </c>
      <c r="C1772">
        <v>3</v>
      </c>
      <c r="D1772">
        <v>30</v>
      </c>
    </row>
    <row r="1773" spans="1:4" x14ac:dyDescent="0.2">
      <c r="A1773">
        <v>2025</v>
      </c>
      <c r="B1773" s="27" t="s">
        <v>26</v>
      </c>
      <c r="C1773">
        <v>2</v>
      </c>
      <c r="D1773">
        <v>31</v>
      </c>
    </row>
    <row r="1774" spans="1:4" x14ac:dyDescent="0.2">
      <c r="A1774">
        <v>2025</v>
      </c>
      <c r="B1774" s="27" t="s">
        <v>21</v>
      </c>
      <c r="C1774">
        <v>1</v>
      </c>
      <c r="D1774">
        <v>32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A1:AG1000"/>
  <sheetViews>
    <sheetView workbookViewId="0">
      <pane ySplit="1" topLeftCell="A38" activePane="bottomLeft" state="frozen"/>
      <selection pane="bottomLeft" activeCell="B61" sqref="B61"/>
    </sheetView>
  </sheetViews>
  <sheetFormatPr baseColWidth="10" defaultColWidth="11.1640625" defaultRowHeight="15" customHeight="1" x14ac:dyDescent="0.2"/>
  <cols>
    <col min="1" max="1" width="10.6640625" customWidth="1"/>
    <col min="2" max="2" width="17.6640625" customWidth="1"/>
    <col min="3" max="3" width="16.1640625" customWidth="1"/>
    <col min="4" max="4" width="18.1640625" customWidth="1"/>
    <col min="5" max="5" width="13.5" customWidth="1"/>
    <col min="6" max="6" width="17.83203125" customWidth="1"/>
    <col min="7" max="7" width="15" customWidth="1"/>
    <col min="8" max="8" width="18.5" customWidth="1"/>
    <col min="9" max="9" width="18.1640625" customWidth="1"/>
    <col min="10" max="11" width="16.5" customWidth="1"/>
    <col min="12" max="12" width="14" customWidth="1"/>
    <col min="13" max="13" width="19" customWidth="1"/>
    <col min="14" max="14" width="16.6640625" customWidth="1"/>
    <col min="15" max="15" width="17.83203125" customWidth="1"/>
    <col min="16" max="16" width="20" customWidth="1"/>
    <col min="17" max="17" width="18.5" customWidth="1"/>
    <col min="18" max="19" width="18.33203125" customWidth="1"/>
    <col min="20" max="20" width="20.83203125" customWidth="1"/>
    <col min="21" max="21" width="18.6640625" customWidth="1"/>
    <col min="22" max="22" width="16.5" customWidth="1"/>
    <col min="23" max="23" width="21.1640625" customWidth="1"/>
    <col min="24" max="24" width="19.6640625" customWidth="1"/>
    <col min="25" max="25" width="17.33203125" customWidth="1"/>
    <col min="26" max="26" width="15.1640625" customWidth="1"/>
    <col min="27" max="27" width="19.33203125" customWidth="1"/>
    <col min="28" max="28" width="19" customWidth="1"/>
    <col min="29" max="29" width="19.6640625" customWidth="1"/>
    <col min="30" max="30" width="18.1640625" customWidth="1"/>
    <col min="31" max="31" width="22.6640625" customWidth="1"/>
    <col min="32" max="32" width="17.6640625" customWidth="1"/>
    <col min="33" max="33" width="24.6640625" customWidth="1"/>
  </cols>
  <sheetData>
    <row r="1" spans="1:33" ht="15.75" customHeight="1" x14ac:dyDescent="0.2">
      <c r="A1" t="s">
        <v>51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s="1" t="s">
        <v>18</v>
      </c>
      <c r="U1" s="1" t="s">
        <v>19</v>
      </c>
      <c r="V1" s="1" t="s">
        <v>20</v>
      </c>
      <c r="W1" s="1" t="s">
        <v>21</v>
      </c>
      <c r="X1" s="1" t="s">
        <v>22</v>
      </c>
      <c r="Y1" s="1" t="s">
        <v>23</v>
      </c>
      <c r="Z1" s="1" t="s">
        <v>24</v>
      </c>
      <c r="AA1" s="1" t="s">
        <v>25</v>
      </c>
      <c r="AB1" s="1" t="s">
        <v>26</v>
      </c>
      <c r="AC1" s="1" t="s">
        <v>27</v>
      </c>
      <c r="AD1" s="1" t="s">
        <v>28</v>
      </c>
      <c r="AE1" s="1" t="s">
        <v>29</v>
      </c>
      <c r="AF1" s="1" t="s">
        <v>30</v>
      </c>
      <c r="AG1" s="1" t="s">
        <v>31</v>
      </c>
    </row>
    <row r="2" spans="1:33" ht="15.75" customHeight="1" x14ac:dyDescent="0.2">
      <c r="A2" s="1">
        <v>1966</v>
      </c>
      <c r="B2">
        <f>ROUNDDOWN(_xlfn.RANK.AVG('Points by Year'!B2,'Points by Year'!$B2:$AG2),0)</f>
        <v>15</v>
      </c>
      <c r="C2">
        <f>ROUNDDOWN(_xlfn.RANK.AVG('Points by Year'!C2,'Points by Year'!$B2:$AG2),0)</f>
        <v>15</v>
      </c>
      <c r="E2">
        <f>ROUNDDOWN(_xlfn.RANK.AVG('Points by Year'!E2,'Points by Year'!$B2:$AG2),0)</f>
        <v>3</v>
      </c>
      <c r="G2">
        <f>ROUNDDOWN(_xlfn.RANK.AVG('Points by Year'!G2,'Points by Year'!$B2:$AG2),0)</f>
        <v>15</v>
      </c>
      <c r="I2">
        <f>ROUNDDOWN(_xlfn.RANK.AVG('Points by Year'!I2,'Points by Year'!$B2:$AG2),0)</f>
        <v>15</v>
      </c>
      <c r="J2">
        <f>ROUNDDOWN(_xlfn.RANK.AVG('Points by Year'!J2,'Points by Year'!$B2:$AG2),0)</f>
        <v>3</v>
      </c>
      <c r="K2">
        <f>ROUNDDOWN(_xlfn.RANK.AVG('Points by Year'!K2,'Points by Year'!$B2:$AG2),0)</f>
        <v>15</v>
      </c>
      <c r="L2">
        <f>ROUNDDOWN(_xlfn.RANK.AVG('Points by Year'!L2,'Points by Year'!$B2:$AG2),0)</f>
        <v>15</v>
      </c>
      <c r="M2">
        <f>ROUNDDOWN(_xlfn.RANK.AVG('Points by Year'!M2,'Points by Year'!$B2:$AG2),0)</f>
        <v>1</v>
      </c>
      <c r="O2">
        <f>ROUNDDOWN(_xlfn.RANK.AVG('Points by Year'!O2,'Points by Year'!$B2:$AG2),0)</f>
        <v>15</v>
      </c>
      <c r="Q2">
        <f>ROUNDDOWN(_xlfn.RANK.AVG('Points by Year'!Q2,'Points by Year'!$B2:$AG2),0)</f>
        <v>2</v>
      </c>
      <c r="R2">
        <f>ROUNDDOWN(_xlfn.RANK.AVG('Points by Year'!R2,'Points by Year'!$B2:$AG2),0)</f>
        <v>15</v>
      </c>
      <c r="S2">
        <f>ROUNDDOWN(_xlfn.RANK.AVG('Points by Year'!S2,'Points by Year'!$B2:$AG2),0)</f>
        <v>15</v>
      </c>
      <c r="T2">
        <f>ROUNDDOWN(_xlfn.RANK.AVG('Points by Year'!T2,'Points by Year'!$B2:$AG2),0)</f>
        <v>15</v>
      </c>
      <c r="U2">
        <f>ROUNDDOWN(_xlfn.RANK.AVG('Points by Year'!U2,'Points by Year'!$B2:$AG2),0)</f>
        <v>15</v>
      </c>
      <c r="V2">
        <f>ROUNDDOWN(_xlfn.RANK.AVG('Points by Year'!V2,'Points by Year'!$B2:$AG2),0)</f>
        <v>15</v>
      </c>
      <c r="W2">
        <f>ROUNDDOWN(_xlfn.RANK.AVG('Points by Year'!W2,'Points by Year'!$B2:$AG2),0)</f>
        <v>5</v>
      </c>
      <c r="Y2">
        <f>ROUNDDOWN(_xlfn.RANK.AVG('Points by Year'!Y2,'Points by Year'!$B2:$AG2),0)</f>
        <v>15</v>
      </c>
      <c r="Z2">
        <f>ROUNDDOWN(_xlfn.RANK.AVG('Points by Year'!Z2,'Points by Year'!$B2:$AG2),0)</f>
        <v>15</v>
      </c>
      <c r="AA2">
        <f>ROUNDDOWN(_xlfn.RANK.AVG('Points by Year'!AA2,'Points by Year'!$B2:$AG2),0)</f>
        <v>15</v>
      </c>
      <c r="AB2">
        <f>ROUNDDOWN(_xlfn.RANK.AVG('Points by Year'!AB2,'Points by Year'!$B2:$AG2),0)</f>
        <v>15</v>
      </c>
      <c r="AC2">
        <f>ROUNDDOWN(_xlfn.RANK.AVG('Points by Year'!AC2,'Points by Year'!$B2:$AG2),0)</f>
        <v>15</v>
      </c>
      <c r="AF2">
        <f>ROUNDDOWN(_xlfn.RANK.AVG('Points by Year'!AF2,'Points by Year'!$B2:$AG2),0)</f>
        <v>15</v>
      </c>
      <c r="AG2">
        <f>ROUNDDOWN(_xlfn.RANK.AVG('Points by Year'!AG2,'Points by Year'!$B2:$AG2),0)</f>
        <v>15</v>
      </c>
    </row>
    <row r="3" spans="1:33" ht="15.75" customHeight="1" x14ac:dyDescent="0.2">
      <c r="A3" s="1">
        <v>1967</v>
      </c>
      <c r="B3">
        <f>ROUNDDOWN(_xlfn.RANK.AVG('Points by Year'!B3,'Points by Year'!$B3:$AG3),0)</f>
        <v>18</v>
      </c>
      <c r="C3">
        <f>ROUNDDOWN(_xlfn.RANK.AVG('Points by Year'!C3,'Points by Year'!$B3:$AG3),0)</f>
        <v>18</v>
      </c>
      <c r="E3">
        <f>ROUNDDOWN(_xlfn.RANK.AVG('Points by Year'!E3,'Points by Year'!$B3:$AG3),0)</f>
        <v>6</v>
      </c>
      <c r="G3">
        <f>ROUNDDOWN(_xlfn.RANK.AVG('Points by Year'!G3,'Points by Year'!$B3:$AG3),0)</f>
        <v>18</v>
      </c>
      <c r="I3">
        <f>ROUNDDOWN(_xlfn.RANK.AVG('Points by Year'!I3,'Points by Year'!$B3:$AG3),0)</f>
        <v>8</v>
      </c>
      <c r="J3">
        <f>ROUNDDOWN(_xlfn.RANK.AVG('Points by Year'!J3,'Points by Year'!$B3:$AG3),0)</f>
        <v>4</v>
      </c>
      <c r="K3">
        <f>ROUNDDOWN(_xlfn.RANK.AVG('Points by Year'!K3,'Points by Year'!$B3:$AG3),0)</f>
        <v>18</v>
      </c>
      <c r="L3">
        <f>ROUNDDOWN(_xlfn.RANK.AVG('Points by Year'!L3,'Points by Year'!$B3:$AG3),0)</f>
        <v>18</v>
      </c>
      <c r="M3">
        <f>ROUNDDOWN(_xlfn.RANK.AVG('Points by Year'!M3,'Points by Year'!$B3:$AG3),0)</f>
        <v>1</v>
      </c>
      <c r="O3">
        <f>ROUNDDOWN(_xlfn.RANK.AVG('Points by Year'!O3,'Points by Year'!$B3:$AG3),0)</f>
        <v>9</v>
      </c>
      <c r="Q3">
        <f>ROUNDDOWN(_xlfn.RANK.AVG('Points by Year'!Q3,'Points by Year'!$B3:$AG3),0)</f>
        <v>3</v>
      </c>
      <c r="R3">
        <f>ROUNDDOWN(_xlfn.RANK.AVG('Points by Year'!R3,'Points by Year'!$B3:$AG3),0)</f>
        <v>2</v>
      </c>
      <c r="S3">
        <f>ROUNDDOWN(_xlfn.RANK.AVG('Points by Year'!S3,'Points by Year'!$B3:$AG3),0)</f>
        <v>5</v>
      </c>
      <c r="T3">
        <f>ROUNDDOWN(_xlfn.RANK.AVG('Points by Year'!T3,'Points by Year'!$B3:$AG3),0)</f>
        <v>18</v>
      </c>
      <c r="U3">
        <f>ROUNDDOWN(_xlfn.RANK.AVG('Points by Year'!U3,'Points by Year'!$B3:$AG3),0)</f>
        <v>18</v>
      </c>
      <c r="V3">
        <f>ROUNDDOWN(_xlfn.RANK.AVG('Points by Year'!V3,'Points by Year'!$B3:$AG3),0)</f>
        <v>18</v>
      </c>
      <c r="W3">
        <f>ROUNDDOWN(_xlfn.RANK.AVG('Points by Year'!W3,'Points by Year'!$B3:$AG3),0)</f>
        <v>9</v>
      </c>
      <c r="X3">
        <f>ROUNDDOWN(_xlfn.RANK.AVG('Points by Year'!X3,'Points by Year'!$B3:$AG3),0)</f>
        <v>11</v>
      </c>
      <c r="Y3">
        <f>ROUNDDOWN(_xlfn.RANK.AVG('Points by Year'!Y3,'Points by Year'!$B3:$AG3),0)</f>
        <v>18</v>
      </c>
      <c r="Z3">
        <f>ROUNDDOWN(_xlfn.RANK.AVG('Points by Year'!Z3,'Points by Year'!$B3:$AG3),0)</f>
        <v>18</v>
      </c>
      <c r="AA3">
        <f>ROUNDDOWN(_xlfn.RANK.AVG('Points by Year'!AA3,'Points by Year'!$B3:$AG3),0)</f>
        <v>18</v>
      </c>
      <c r="AB3">
        <f>ROUNDDOWN(_xlfn.RANK.AVG('Points by Year'!AB3,'Points by Year'!$B3:$AG3),0)</f>
        <v>18</v>
      </c>
      <c r="AC3">
        <f>ROUNDDOWN(_xlfn.RANK.AVG('Points by Year'!AC3,'Points by Year'!$B3:$AG3),0)</f>
        <v>18</v>
      </c>
      <c r="AF3">
        <f>ROUNDDOWN(_xlfn.RANK.AVG('Points by Year'!AF3,'Points by Year'!$B3:$AG3),0)</f>
        <v>6</v>
      </c>
      <c r="AG3">
        <f>ROUNDDOWN(_xlfn.RANK.AVG('Points by Year'!AG3,'Points by Year'!$B3:$AG3),0)</f>
        <v>18</v>
      </c>
    </row>
    <row r="4" spans="1:33" ht="15.75" customHeight="1" x14ac:dyDescent="0.2">
      <c r="A4" s="1">
        <v>1968</v>
      </c>
      <c r="B4">
        <f>ROUNDDOWN(_xlfn.RANK.AVG('Points by Year'!B4,'Points by Year'!$B4:$AG4),0)</f>
        <v>20</v>
      </c>
      <c r="C4">
        <f>ROUNDDOWN(_xlfn.RANK.AVG('Points by Year'!C4,'Points by Year'!$B4:$AG4),0)</f>
        <v>20</v>
      </c>
      <c r="E4">
        <f>ROUNDDOWN(_xlfn.RANK.AVG('Points by Year'!E4,'Points by Year'!$B4:$AG4),0)</f>
        <v>10</v>
      </c>
      <c r="G4">
        <f>ROUNDDOWN(_xlfn.RANK.AVG('Points by Year'!G4,'Points by Year'!$B4:$AG4),0)</f>
        <v>20</v>
      </c>
      <c r="H4">
        <f>ROUNDDOWN(_xlfn.RANK.AVG('Points by Year'!H4,'Points by Year'!$B4:$AG4),0)</f>
        <v>13</v>
      </c>
      <c r="I4">
        <f>ROUNDDOWN(_xlfn.RANK.AVG('Points by Year'!I4,'Points by Year'!$B4:$AG4),0)</f>
        <v>7</v>
      </c>
      <c r="J4">
        <f>ROUNDDOWN(_xlfn.RANK.AVG('Points by Year'!J4,'Points by Year'!$B4:$AG4),0)</f>
        <v>5</v>
      </c>
      <c r="K4">
        <f>ROUNDDOWN(_xlfn.RANK.AVG('Points by Year'!K4,'Points by Year'!$B4:$AG4),0)</f>
        <v>20</v>
      </c>
      <c r="L4">
        <f>ROUNDDOWN(_xlfn.RANK.AVG('Points by Year'!L4,'Points by Year'!$B4:$AG4),0)</f>
        <v>20</v>
      </c>
      <c r="M4">
        <f>ROUNDDOWN(_xlfn.RANK.AVG('Points by Year'!M4,'Points by Year'!$B4:$AG4),0)</f>
        <v>1</v>
      </c>
      <c r="O4">
        <f>ROUNDDOWN(_xlfn.RANK.AVG('Points by Year'!O4,'Points by Year'!$B4:$AG4),0)</f>
        <v>4</v>
      </c>
      <c r="Q4">
        <f>ROUNDDOWN(_xlfn.RANK.AVG('Points by Year'!Q4,'Points by Year'!$B4:$AG4),0)</f>
        <v>5</v>
      </c>
      <c r="R4">
        <f>ROUNDDOWN(_xlfn.RANK.AVG('Points by Year'!R4,'Points by Year'!$B4:$AG4),0)</f>
        <v>3</v>
      </c>
      <c r="S4">
        <f>ROUNDDOWN(_xlfn.RANK.AVG('Points by Year'!S4,'Points by Year'!$B4:$AG4),0)</f>
        <v>8</v>
      </c>
      <c r="T4">
        <f>ROUNDDOWN(_xlfn.RANK.AVG('Points by Year'!T4,'Points by Year'!$B4:$AG4),0)</f>
        <v>20</v>
      </c>
      <c r="U4">
        <f>ROUNDDOWN(_xlfn.RANK.AVG('Points by Year'!U4,'Points by Year'!$B4:$AG4),0)</f>
        <v>10</v>
      </c>
      <c r="V4">
        <f>ROUNDDOWN(_xlfn.RANK.AVG('Points by Year'!V4,'Points by Year'!$B4:$AG4),0)</f>
        <v>20</v>
      </c>
      <c r="W4">
        <f>ROUNDDOWN(_xlfn.RANK.AVG('Points by Year'!W4,'Points by Year'!$B4:$AG4),0)</f>
        <v>12</v>
      </c>
      <c r="X4">
        <f>ROUNDDOWN(_xlfn.RANK.AVG('Points by Year'!X4,'Points by Year'!$B4:$AG4),0)</f>
        <v>14</v>
      </c>
      <c r="Y4">
        <f>ROUNDDOWN(_xlfn.RANK.AVG('Points by Year'!Y4,'Points by Year'!$B4:$AG4),0)</f>
        <v>20</v>
      </c>
      <c r="Z4">
        <f>ROUNDDOWN(_xlfn.RANK.AVG('Points by Year'!Z4,'Points by Year'!$B4:$AG4),0)</f>
        <v>2</v>
      </c>
      <c r="AA4">
        <f>ROUNDDOWN(_xlfn.RANK.AVG('Points by Year'!AA4,'Points by Year'!$B4:$AG4),0)</f>
        <v>20</v>
      </c>
      <c r="AB4">
        <f>ROUNDDOWN(_xlfn.RANK.AVG('Points by Year'!AB4,'Points by Year'!$B4:$AG4),0)</f>
        <v>20</v>
      </c>
      <c r="AC4">
        <f>ROUNDDOWN(_xlfn.RANK.AVG('Points by Year'!AC4,'Points by Year'!$B4:$AG4),0)</f>
        <v>20</v>
      </c>
      <c r="AF4">
        <f>ROUNDDOWN(_xlfn.RANK.AVG('Points by Year'!AF4,'Points by Year'!$B4:$AG4),0)</f>
        <v>10</v>
      </c>
      <c r="AG4">
        <f>ROUNDDOWN(_xlfn.RANK.AVG('Points by Year'!AG4,'Points by Year'!$B4:$AG4),0)</f>
        <v>20</v>
      </c>
    </row>
    <row r="5" spans="1:33" ht="15.75" customHeight="1" x14ac:dyDescent="0.2">
      <c r="A5" s="1">
        <v>1969</v>
      </c>
      <c r="B5">
        <f>ROUNDDOWN(_xlfn.RANK.AVG('Points by Year'!B5,'Points by Year'!$B5:$AG5),0)</f>
        <v>20</v>
      </c>
      <c r="C5">
        <f>ROUNDDOWN(_xlfn.RANK.AVG('Points by Year'!C5,'Points by Year'!$B5:$AG5),0)</f>
        <v>20</v>
      </c>
      <c r="E5">
        <f>ROUNDDOWN(_xlfn.RANK.AVG('Points by Year'!E5,'Points by Year'!$B5:$AG5),0)</f>
        <v>11</v>
      </c>
      <c r="G5">
        <f>ROUNDDOWN(_xlfn.RANK.AVG('Points by Year'!G5,'Points by Year'!$B5:$AG5),0)</f>
        <v>20</v>
      </c>
      <c r="H5">
        <f>ROUNDDOWN(_xlfn.RANK.AVG('Points by Year'!H5,'Points by Year'!$B5:$AG5),0)</f>
        <v>13</v>
      </c>
      <c r="I5">
        <f>ROUNDDOWN(_xlfn.RANK.AVG('Points by Year'!I5,'Points by Year'!$B5:$AG5),0)</f>
        <v>9</v>
      </c>
      <c r="J5">
        <f>ROUNDDOWN(_xlfn.RANK.AVG('Points by Year'!J5,'Points by Year'!$B5:$AG5),0)</f>
        <v>6</v>
      </c>
      <c r="K5">
        <f>ROUNDDOWN(_xlfn.RANK.AVG('Points by Year'!K5,'Points by Year'!$B5:$AG5),0)</f>
        <v>20</v>
      </c>
      <c r="L5">
        <f>ROUNDDOWN(_xlfn.RANK.AVG('Points by Year'!L5,'Points by Year'!$B5:$AG5),0)</f>
        <v>20</v>
      </c>
      <c r="M5">
        <f>ROUNDDOWN(_xlfn.RANK.AVG('Points by Year'!M5,'Points by Year'!$B5:$AG5),0)</f>
        <v>1</v>
      </c>
      <c r="O5">
        <f>ROUNDDOWN(_xlfn.RANK.AVG('Points by Year'!O5,'Points by Year'!$B5:$AG5),0)</f>
        <v>7</v>
      </c>
      <c r="Q5">
        <f>ROUNDDOWN(_xlfn.RANK.AVG('Points by Year'!Q5,'Points by Year'!$B5:$AG5),0)</f>
        <v>2</v>
      </c>
      <c r="R5">
        <f>ROUNDDOWN(_xlfn.RANK.AVG('Points by Year'!R5,'Points by Year'!$B5:$AG5),0)</f>
        <v>4</v>
      </c>
      <c r="S5">
        <f>ROUNDDOWN(_xlfn.RANK.AVG('Points by Year'!S5,'Points by Year'!$B5:$AG5),0)</f>
        <v>8</v>
      </c>
      <c r="T5">
        <f>ROUNDDOWN(_xlfn.RANK.AVG('Points by Year'!T5,'Points by Year'!$B5:$AG5),0)</f>
        <v>20</v>
      </c>
      <c r="U5">
        <f>ROUNDDOWN(_xlfn.RANK.AVG('Points by Year'!U5,'Points by Year'!$B5:$AG5),0)</f>
        <v>5</v>
      </c>
      <c r="V5">
        <f>ROUNDDOWN(_xlfn.RANK.AVG('Points by Year'!V5,'Points by Year'!$B5:$AG5),0)</f>
        <v>20</v>
      </c>
      <c r="W5">
        <f>ROUNDDOWN(_xlfn.RANK.AVG('Points by Year'!W5,'Points by Year'!$B5:$AG5),0)</f>
        <v>12</v>
      </c>
      <c r="X5">
        <f>ROUNDDOWN(_xlfn.RANK.AVG('Points by Year'!X5,'Points by Year'!$B5:$AG5),0)</f>
        <v>14</v>
      </c>
      <c r="Y5">
        <f>ROUNDDOWN(_xlfn.RANK.AVG('Points by Year'!Y5,'Points by Year'!$B5:$AG5),0)</f>
        <v>20</v>
      </c>
      <c r="Z5">
        <f>ROUNDDOWN(_xlfn.RANK.AVG('Points by Year'!Z5,'Points by Year'!$B5:$AG5),0)</f>
        <v>3</v>
      </c>
      <c r="AA5">
        <f>ROUNDDOWN(_xlfn.RANK.AVG('Points by Year'!AA5,'Points by Year'!$B5:$AG5),0)</f>
        <v>20</v>
      </c>
      <c r="AB5">
        <f>ROUNDDOWN(_xlfn.RANK.AVG('Points by Year'!AB5,'Points by Year'!$B5:$AG5),0)</f>
        <v>20</v>
      </c>
      <c r="AC5">
        <f>ROUNDDOWN(_xlfn.RANK.AVG('Points by Year'!AC5,'Points by Year'!$B5:$AG5),0)</f>
        <v>20</v>
      </c>
      <c r="AF5">
        <f>ROUNDDOWN(_xlfn.RANK.AVG('Points by Year'!AF5,'Points by Year'!$B5:$AG5),0)</f>
        <v>10</v>
      </c>
      <c r="AG5">
        <f>ROUNDDOWN(_xlfn.RANK.AVG('Points by Year'!AG5,'Points by Year'!$B5:$AG5),0)</f>
        <v>20</v>
      </c>
    </row>
    <row r="6" spans="1:33" ht="15.75" customHeight="1" x14ac:dyDescent="0.2">
      <c r="A6" s="1">
        <v>1970</v>
      </c>
      <c r="B6">
        <f>ROUNDDOWN(_xlfn.RANK.AVG('Points by Year'!B6,'Points by Year'!$B6:$AG6),0)</f>
        <v>22</v>
      </c>
      <c r="C6">
        <f>ROUNDDOWN(_xlfn.RANK.AVG('Points by Year'!C6,'Points by Year'!$B6:$AG6),0)</f>
        <v>22</v>
      </c>
      <c r="E6">
        <f>ROUNDDOWN(_xlfn.RANK.AVG('Points by Year'!E6,'Points by Year'!$B6:$AG6),0)</f>
        <v>12</v>
      </c>
      <c r="G6">
        <f>ROUNDDOWN(_xlfn.RANK.AVG('Points by Year'!G6,'Points by Year'!$B6:$AG6),0)</f>
        <v>22</v>
      </c>
      <c r="H6">
        <f>ROUNDDOWN(_xlfn.RANK.AVG('Points by Year'!H6,'Points by Year'!$B6:$AG6),0)</f>
        <v>13</v>
      </c>
      <c r="I6">
        <f>ROUNDDOWN(_xlfn.RANK.AVG('Points by Year'!I6,'Points by Year'!$B6:$AG6),0)</f>
        <v>9</v>
      </c>
      <c r="J6">
        <f>ROUNDDOWN(_xlfn.RANK.AVG('Points by Year'!J6,'Points by Year'!$B6:$AG6),0)</f>
        <v>6</v>
      </c>
      <c r="K6">
        <f>ROUNDDOWN(_xlfn.RANK.AVG('Points by Year'!K6,'Points by Year'!$B6:$AG6),0)</f>
        <v>22</v>
      </c>
      <c r="L6">
        <f>ROUNDDOWN(_xlfn.RANK.AVG('Points by Year'!L6,'Points by Year'!$B6:$AG6),0)</f>
        <v>15</v>
      </c>
      <c r="M6">
        <f>ROUNDDOWN(_xlfn.RANK.AVG('Points by Year'!M6,'Points by Year'!$B6:$AG6),0)</f>
        <v>1</v>
      </c>
      <c r="O6">
        <f>ROUNDDOWN(_xlfn.RANK.AVG('Points by Year'!O6,'Points by Year'!$B6:$AG6),0)</f>
        <v>2</v>
      </c>
      <c r="Q6">
        <f>ROUNDDOWN(_xlfn.RANK.AVG('Points by Year'!Q6,'Points by Year'!$B6:$AG6),0)</f>
        <v>3</v>
      </c>
      <c r="R6">
        <f>ROUNDDOWN(_xlfn.RANK.AVG('Points by Year'!R6,'Points by Year'!$B6:$AG6),0)</f>
        <v>5</v>
      </c>
      <c r="S6">
        <f>ROUNDDOWN(_xlfn.RANK.AVG('Points by Year'!S6,'Points by Year'!$B6:$AG6),0)</f>
        <v>8</v>
      </c>
      <c r="T6">
        <f>ROUNDDOWN(_xlfn.RANK.AVG('Points by Year'!T6,'Points by Year'!$B6:$AG6),0)</f>
        <v>22</v>
      </c>
      <c r="U6">
        <f>ROUNDDOWN(_xlfn.RANK.AVG('Points by Year'!U6,'Points by Year'!$B6:$AG6),0)</f>
        <v>7</v>
      </c>
      <c r="V6">
        <f>ROUNDDOWN(_xlfn.RANK.AVG('Points by Year'!V6,'Points by Year'!$B6:$AG6),0)</f>
        <v>15</v>
      </c>
      <c r="W6">
        <f>ROUNDDOWN(_xlfn.RANK.AVG('Points by Year'!W6,'Points by Year'!$B6:$AG6),0)</f>
        <v>15</v>
      </c>
      <c r="X6">
        <f>ROUNDDOWN(_xlfn.RANK.AVG('Points by Year'!X6,'Points by Year'!$B6:$AG6),0)</f>
        <v>17</v>
      </c>
      <c r="Y6">
        <f>ROUNDDOWN(_xlfn.RANK.AVG('Points by Year'!Y6,'Points by Year'!$B6:$AG6),0)</f>
        <v>22</v>
      </c>
      <c r="Z6">
        <f>ROUNDDOWN(_xlfn.RANK.AVG('Points by Year'!Z6,'Points by Year'!$B6:$AG6),0)</f>
        <v>4</v>
      </c>
      <c r="AA6">
        <f>ROUNDDOWN(_xlfn.RANK.AVG('Points by Year'!AA6,'Points by Year'!$B6:$AG6),0)</f>
        <v>22</v>
      </c>
      <c r="AB6">
        <f>ROUNDDOWN(_xlfn.RANK.AVG('Points by Year'!AB6,'Points by Year'!$B6:$AG6),0)</f>
        <v>22</v>
      </c>
      <c r="AC6">
        <f>ROUNDDOWN(_xlfn.RANK.AVG('Points by Year'!AC6,'Points by Year'!$B6:$AG6),0)</f>
        <v>10</v>
      </c>
      <c r="AF6">
        <f>ROUNDDOWN(_xlfn.RANK.AVG('Points by Year'!AF6,'Points by Year'!$B6:$AG6),0)</f>
        <v>10</v>
      </c>
      <c r="AG6">
        <f>ROUNDDOWN(_xlfn.RANK.AVG('Points by Year'!AG6,'Points by Year'!$B6:$AG6),0)</f>
        <v>22</v>
      </c>
    </row>
    <row r="7" spans="1:33" ht="15.75" customHeight="1" x14ac:dyDescent="0.2">
      <c r="A7" s="1">
        <v>1971</v>
      </c>
      <c r="B7">
        <f>ROUNDDOWN(_xlfn.RANK.AVG('Points by Year'!B7,'Points by Year'!$B7:$AG7),0)</f>
        <v>22</v>
      </c>
      <c r="C7">
        <f>ROUNDDOWN(_xlfn.RANK.AVG('Points by Year'!C7,'Points by Year'!$B7:$AG7),0)</f>
        <v>22</v>
      </c>
      <c r="E7">
        <f>ROUNDDOWN(_xlfn.RANK.AVG('Points by Year'!E7,'Points by Year'!$B7:$AG7),0)</f>
        <v>13</v>
      </c>
      <c r="G7">
        <f>ROUNDDOWN(_xlfn.RANK.AVG('Points by Year'!G7,'Points by Year'!$B7:$AG7),0)</f>
        <v>22</v>
      </c>
      <c r="H7">
        <f>ROUNDDOWN(_xlfn.RANK.AVG('Points by Year'!H7,'Points by Year'!$B7:$AG7),0)</f>
        <v>14</v>
      </c>
      <c r="I7">
        <f>ROUNDDOWN(_xlfn.RANK.AVG('Points by Year'!I7,'Points by Year'!$B7:$AG7),0)</f>
        <v>8</v>
      </c>
      <c r="J7">
        <f>ROUNDDOWN(_xlfn.RANK.AVG('Points by Year'!J7,'Points by Year'!$B7:$AG7),0)</f>
        <v>2</v>
      </c>
      <c r="K7">
        <f>ROUNDDOWN(_xlfn.RANK.AVG('Points by Year'!K7,'Points by Year'!$B7:$AG7),0)</f>
        <v>22</v>
      </c>
      <c r="L7">
        <f>ROUNDDOWN(_xlfn.RANK.AVG('Points by Year'!L7,'Points by Year'!$B7:$AG7),0)</f>
        <v>16</v>
      </c>
      <c r="M7">
        <f>ROUNDDOWN(_xlfn.RANK.AVG('Points by Year'!M7,'Points by Year'!$B7:$AG7),0)</f>
        <v>1</v>
      </c>
      <c r="O7">
        <f>ROUNDDOWN(_xlfn.RANK.AVG('Points by Year'!O7,'Points by Year'!$B7:$AG7),0)</f>
        <v>3</v>
      </c>
      <c r="Q7">
        <f>ROUNDDOWN(_xlfn.RANK.AVG('Points by Year'!Q7,'Points by Year'!$B7:$AG7),0)</f>
        <v>4</v>
      </c>
      <c r="R7">
        <f>ROUNDDOWN(_xlfn.RANK.AVG('Points by Year'!R7,'Points by Year'!$B7:$AG7),0)</f>
        <v>6</v>
      </c>
      <c r="S7">
        <f>ROUNDDOWN(_xlfn.RANK.AVG('Points by Year'!S7,'Points by Year'!$B7:$AG7),0)</f>
        <v>9</v>
      </c>
      <c r="T7">
        <f>ROUNDDOWN(_xlfn.RANK.AVG('Points by Year'!T7,'Points by Year'!$B7:$AG7),0)</f>
        <v>22</v>
      </c>
      <c r="U7">
        <f>ROUNDDOWN(_xlfn.RANK.AVG('Points by Year'!U7,'Points by Year'!$B7:$AG7),0)</f>
        <v>7</v>
      </c>
      <c r="V7">
        <f>ROUNDDOWN(_xlfn.RANK.AVG('Points by Year'!V7,'Points by Year'!$B7:$AG7),0)</f>
        <v>10</v>
      </c>
      <c r="W7">
        <f>ROUNDDOWN(_xlfn.RANK.AVG('Points by Year'!W7,'Points by Year'!$B7:$AG7),0)</f>
        <v>16</v>
      </c>
      <c r="X7">
        <f>ROUNDDOWN(_xlfn.RANK.AVG('Points by Year'!X7,'Points by Year'!$B7:$AG7),0)</f>
        <v>18</v>
      </c>
      <c r="Y7">
        <f>ROUNDDOWN(_xlfn.RANK.AVG('Points by Year'!Y7,'Points by Year'!$B7:$AG7),0)</f>
        <v>22</v>
      </c>
      <c r="Z7">
        <f>ROUNDDOWN(_xlfn.RANK.AVG('Points by Year'!Z7,'Points by Year'!$B7:$AG7),0)</f>
        <v>5</v>
      </c>
      <c r="AA7">
        <f>ROUNDDOWN(_xlfn.RANK.AVG('Points by Year'!AA7,'Points by Year'!$B7:$AG7),0)</f>
        <v>22</v>
      </c>
      <c r="AB7">
        <f>ROUNDDOWN(_xlfn.RANK.AVG('Points by Year'!AB7,'Points by Year'!$B7:$AG7),0)</f>
        <v>22</v>
      </c>
      <c r="AC7">
        <f>ROUNDDOWN(_xlfn.RANK.AVG('Points by Year'!AC7,'Points by Year'!$B7:$AG7),0)</f>
        <v>11</v>
      </c>
      <c r="AF7">
        <f>ROUNDDOWN(_xlfn.RANK.AVG('Points by Year'!AF7,'Points by Year'!$B7:$AG7),0)</f>
        <v>12</v>
      </c>
      <c r="AG7">
        <f>ROUNDDOWN(_xlfn.RANK.AVG('Points by Year'!AG7,'Points by Year'!$B7:$AG7),0)</f>
        <v>16</v>
      </c>
    </row>
    <row r="8" spans="1:33" ht="15.75" customHeight="1" x14ac:dyDescent="0.2">
      <c r="A8" s="1">
        <v>1972</v>
      </c>
      <c r="B8">
        <f>ROUNDDOWN(_xlfn.RANK.AVG('Points by Year'!B8,'Points by Year'!$B8:$AG8),0)</f>
        <v>23</v>
      </c>
      <c r="C8">
        <f>ROUNDDOWN(_xlfn.RANK.AVG('Points by Year'!C8,'Points by Year'!$B8:$AG8),0)</f>
        <v>23</v>
      </c>
      <c r="E8">
        <f>ROUNDDOWN(_xlfn.RANK.AVG('Points by Year'!E8,'Points by Year'!$B8:$AG8),0)</f>
        <v>15</v>
      </c>
      <c r="G8">
        <f>ROUNDDOWN(_xlfn.RANK.AVG('Points by Year'!G8,'Points by Year'!$B8:$AG8),0)</f>
        <v>23</v>
      </c>
      <c r="H8">
        <f>ROUNDDOWN(_xlfn.RANK.AVG('Points by Year'!H8,'Points by Year'!$B8:$AG8),0)</f>
        <v>16</v>
      </c>
      <c r="I8">
        <f>ROUNDDOWN(_xlfn.RANK.AVG('Points by Year'!I8,'Points by Year'!$B8:$AG8),0)</f>
        <v>9</v>
      </c>
      <c r="J8">
        <f>ROUNDDOWN(_xlfn.RANK.AVG('Points by Year'!J8,'Points by Year'!$B8:$AG8),0)</f>
        <v>1</v>
      </c>
      <c r="K8">
        <f>ROUNDDOWN(_xlfn.RANK.AVG('Points by Year'!K8,'Points by Year'!$B8:$AG8),0)</f>
        <v>23</v>
      </c>
      <c r="L8">
        <f>ROUNDDOWN(_xlfn.RANK.AVG('Points by Year'!L8,'Points by Year'!$B8:$AG8),0)</f>
        <v>17</v>
      </c>
      <c r="M8">
        <f>ROUNDDOWN(_xlfn.RANK.AVG('Points by Year'!M8,'Points by Year'!$B8:$AG8),0)</f>
        <v>2</v>
      </c>
      <c r="O8">
        <f>ROUNDDOWN(_xlfn.RANK.AVG('Points by Year'!O8,'Points by Year'!$B8:$AG8),0)</f>
        <v>3</v>
      </c>
      <c r="Q8">
        <f>ROUNDDOWN(_xlfn.RANK.AVG('Points by Year'!Q8,'Points by Year'!$B8:$AG8),0)</f>
        <v>4</v>
      </c>
      <c r="R8">
        <f>ROUNDDOWN(_xlfn.RANK.AVG('Points by Year'!R8,'Points by Year'!$B8:$AG8),0)</f>
        <v>6</v>
      </c>
      <c r="S8">
        <f>ROUNDDOWN(_xlfn.RANK.AVG('Points by Year'!S8,'Points by Year'!$B8:$AG8),0)</f>
        <v>12</v>
      </c>
      <c r="T8">
        <f>ROUNDDOWN(_xlfn.RANK.AVG('Points by Year'!T8,'Points by Year'!$B8:$AG8),0)</f>
        <v>23</v>
      </c>
      <c r="U8">
        <f>ROUNDDOWN(_xlfn.RANK.AVG('Points by Year'!U8,'Points by Year'!$B8:$AG8),0)</f>
        <v>8</v>
      </c>
      <c r="V8">
        <f>ROUNDDOWN(_xlfn.RANK.AVG('Points by Year'!V8,'Points by Year'!$B8:$AG8),0)</f>
        <v>5</v>
      </c>
      <c r="W8">
        <f>ROUNDDOWN(_xlfn.RANK.AVG('Points by Year'!W8,'Points by Year'!$B8:$AG8),0)</f>
        <v>17</v>
      </c>
      <c r="X8">
        <f>ROUNDDOWN(_xlfn.RANK.AVG('Points by Year'!X8,'Points by Year'!$B8:$AG8),0)</f>
        <v>19</v>
      </c>
      <c r="Y8">
        <f>ROUNDDOWN(_xlfn.RANK.AVG('Points by Year'!Y8,'Points by Year'!$B8:$AG8),0)</f>
        <v>23</v>
      </c>
      <c r="Z8">
        <f>ROUNDDOWN(_xlfn.RANK.AVG('Points by Year'!Z8,'Points by Year'!$B8:$AG8),0)</f>
        <v>7</v>
      </c>
      <c r="AA8">
        <f>ROUNDDOWN(_xlfn.RANK.AVG('Points by Year'!AA8,'Points by Year'!$B8:$AG8),0)</f>
        <v>23</v>
      </c>
      <c r="AB8">
        <f>ROUNDDOWN(_xlfn.RANK.AVG('Points by Year'!AB8,'Points by Year'!$B8:$AG8),0)</f>
        <v>14</v>
      </c>
      <c r="AC8">
        <f>ROUNDDOWN(_xlfn.RANK.AVG('Points by Year'!AC8,'Points by Year'!$B8:$AG8),0)</f>
        <v>11</v>
      </c>
      <c r="AF8">
        <f>ROUNDDOWN(_xlfn.RANK.AVG('Points by Year'!AF8,'Points by Year'!$B8:$AG8),0)</f>
        <v>13</v>
      </c>
      <c r="AG8">
        <f>ROUNDDOWN(_xlfn.RANK.AVG('Points by Year'!AG8,'Points by Year'!$B8:$AG8),0)</f>
        <v>10</v>
      </c>
    </row>
    <row r="9" spans="1:33" ht="15.75" customHeight="1" x14ac:dyDescent="0.2">
      <c r="A9" s="1">
        <v>1973</v>
      </c>
      <c r="B9">
        <f>ROUNDDOWN(_xlfn.RANK.AVG('Points by Year'!B9,'Points by Year'!$B9:$AG9),0)</f>
        <v>23</v>
      </c>
      <c r="C9">
        <f>ROUNDDOWN(_xlfn.RANK.AVG('Points by Year'!C9,'Points by Year'!$B9:$AG9),0)</f>
        <v>23</v>
      </c>
      <c r="E9">
        <f>ROUNDDOWN(_xlfn.RANK.AVG('Points by Year'!E9,'Points by Year'!$B9:$AG9),0)</f>
        <v>13</v>
      </c>
      <c r="G9">
        <f>ROUNDDOWN(_xlfn.RANK.AVG('Points by Year'!G9,'Points by Year'!$B9:$AG9),0)</f>
        <v>23</v>
      </c>
      <c r="H9">
        <f>ROUNDDOWN(_xlfn.RANK.AVG('Points by Year'!H9,'Points by Year'!$B9:$AG9),0)</f>
        <v>16</v>
      </c>
      <c r="I9">
        <f>ROUNDDOWN(_xlfn.RANK.AVG('Points by Year'!I9,'Points by Year'!$B9:$AG9),0)</f>
        <v>9</v>
      </c>
      <c r="J9">
        <f>ROUNDDOWN(_xlfn.RANK.AVG('Points by Year'!J9,'Points by Year'!$B9:$AG9),0)</f>
        <v>2</v>
      </c>
      <c r="K9">
        <f>ROUNDDOWN(_xlfn.RANK.AVG('Points by Year'!K9,'Points by Year'!$B9:$AG9),0)</f>
        <v>23</v>
      </c>
      <c r="L9">
        <f>ROUNDDOWN(_xlfn.RANK.AVG('Points by Year'!L9,'Points by Year'!$B9:$AG9),0)</f>
        <v>17</v>
      </c>
      <c r="M9">
        <f>ROUNDDOWN(_xlfn.RANK.AVG('Points by Year'!M9,'Points by Year'!$B9:$AG9),0)</f>
        <v>3</v>
      </c>
      <c r="O9">
        <f>ROUNDDOWN(_xlfn.RANK.AVG('Points by Year'!O9,'Points by Year'!$B9:$AG9),0)</f>
        <v>4</v>
      </c>
      <c r="Q9">
        <f>ROUNDDOWN(_xlfn.RANK.AVG('Points by Year'!Q9,'Points by Year'!$B9:$AG9),0)</f>
        <v>5</v>
      </c>
      <c r="R9">
        <f>ROUNDDOWN(_xlfn.RANK.AVG('Points by Year'!R9,'Points by Year'!$B9:$AG9),0)</f>
        <v>6</v>
      </c>
      <c r="S9">
        <f>ROUNDDOWN(_xlfn.RANK.AVG('Points by Year'!S9,'Points by Year'!$B9:$AG9),0)</f>
        <v>11</v>
      </c>
      <c r="T9">
        <f>ROUNDDOWN(_xlfn.RANK.AVG('Points by Year'!T9,'Points by Year'!$B9:$AG9),0)</f>
        <v>23</v>
      </c>
      <c r="U9">
        <f>ROUNDDOWN(_xlfn.RANK.AVG('Points by Year'!U9,'Points by Year'!$B9:$AG9),0)</f>
        <v>7</v>
      </c>
      <c r="V9">
        <f>ROUNDDOWN(_xlfn.RANK.AVG('Points by Year'!V9,'Points by Year'!$B9:$AG9),0)</f>
        <v>1</v>
      </c>
      <c r="W9">
        <f>ROUNDDOWN(_xlfn.RANK.AVG('Points by Year'!W9,'Points by Year'!$B9:$AG9),0)</f>
        <v>17</v>
      </c>
      <c r="X9">
        <f>ROUNDDOWN(_xlfn.RANK.AVG('Points by Year'!X9,'Points by Year'!$B9:$AG9),0)</f>
        <v>19</v>
      </c>
      <c r="Y9">
        <f>ROUNDDOWN(_xlfn.RANK.AVG('Points by Year'!Y9,'Points by Year'!$B9:$AG9),0)</f>
        <v>23</v>
      </c>
      <c r="Z9">
        <f>ROUNDDOWN(_xlfn.RANK.AVG('Points by Year'!Z9,'Points by Year'!$B9:$AG9),0)</f>
        <v>8</v>
      </c>
      <c r="AA9">
        <f>ROUNDDOWN(_xlfn.RANK.AVG('Points by Year'!AA9,'Points by Year'!$B9:$AG9),0)</f>
        <v>23</v>
      </c>
      <c r="AB9">
        <f>ROUNDDOWN(_xlfn.RANK.AVG('Points by Year'!AB9,'Points by Year'!$B9:$AG9),0)</f>
        <v>13</v>
      </c>
      <c r="AC9">
        <f>ROUNDDOWN(_xlfn.RANK.AVG('Points by Year'!AC9,'Points by Year'!$B9:$AG9),0)</f>
        <v>12</v>
      </c>
      <c r="AF9">
        <f>ROUNDDOWN(_xlfn.RANK.AVG('Points by Year'!AF9,'Points by Year'!$B9:$AG9),0)</f>
        <v>15</v>
      </c>
      <c r="AG9">
        <f>ROUNDDOWN(_xlfn.RANK.AVG('Points by Year'!AG9,'Points by Year'!$B9:$AG9),0)</f>
        <v>9</v>
      </c>
    </row>
    <row r="10" spans="1:33" ht="15.75" customHeight="1" x14ac:dyDescent="0.2">
      <c r="A10" s="1">
        <v>1974</v>
      </c>
      <c r="B10">
        <f>ROUNDDOWN(_xlfn.RANK.AVG('Points by Year'!B10,'Points by Year'!$B10:$AG10),0)</f>
        <v>17</v>
      </c>
      <c r="C10">
        <f>ROUNDDOWN(_xlfn.RANK.AVG('Points by Year'!C10,'Points by Year'!$B10:$AG10),0)</f>
        <v>23</v>
      </c>
      <c r="E10">
        <f>ROUNDDOWN(_xlfn.RANK.AVG('Points by Year'!E10,'Points by Year'!$B10:$AG10),0)</f>
        <v>14</v>
      </c>
      <c r="G10">
        <f>ROUNDDOWN(_xlfn.RANK.AVG('Points by Year'!G10,'Points by Year'!$B10:$AG10),0)</f>
        <v>23</v>
      </c>
      <c r="H10">
        <f>ROUNDDOWN(_xlfn.RANK.AVG('Points by Year'!H10,'Points by Year'!$B10:$AG10),0)</f>
        <v>16</v>
      </c>
      <c r="I10">
        <f>ROUNDDOWN(_xlfn.RANK.AVG('Points by Year'!I10,'Points by Year'!$B10:$AG10),0)</f>
        <v>12</v>
      </c>
      <c r="J10">
        <f>ROUNDDOWN(_xlfn.RANK.AVG('Points by Year'!J10,'Points by Year'!$B10:$AG10),0)</f>
        <v>2</v>
      </c>
      <c r="K10">
        <f>ROUNDDOWN(_xlfn.RANK.AVG('Points by Year'!K10,'Points by Year'!$B10:$AG10),0)</f>
        <v>23</v>
      </c>
      <c r="L10">
        <f>ROUNDDOWN(_xlfn.RANK.AVG('Points by Year'!L10,'Points by Year'!$B10:$AG10),0)</f>
        <v>18</v>
      </c>
      <c r="M10">
        <f>ROUNDDOWN(_xlfn.RANK.AVG('Points by Year'!M10,'Points by Year'!$B10:$AG10),0)</f>
        <v>3</v>
      </c>
      <c r="O10">
        <f>ROUNDDOWN(_xlfn.RANK.AVG('Points by Year'!O10,'Points by Year'!$B10:$AG10),0)</f>
        <v>6</v>
      </c>
      <c r="Q10">
        <f>ROUNDDOWN(_xlfn.RANK.AVG('Points by Year'!Q10,'Points by Year'!$B10:$AG10),0)</f>
        <v>7</v>
      </c>
      <c r="R10">
        <f>ROUNDDOWN(_xlfn.RANK.AVG('Points by Year'!R10,'Points by Year'!$B10:$AG10),0)</f>
        <v>4</v>
      </c>
      <c r="S10">
        <f>ROUNDDOWN(_xlfn.RANK.AVG('Points by Year'!S10,'Points by Year'!$B10:$AG10),0)</f>
        <v>10</v>
      </c>
      <c r="T10">
        <f>ROUNDDOWN(_xlfn.RANK.AVG('Points by Year'!T10,'Points by Year'!$B10:$AG10),0)</f>
        <v>23</v>
      </c>
      <c r="U10">
        <f>ROUNDDOWN(_xlfn.RANK.AVG('Points by Year'!U10,'Points by Year'!$B10:$AG10),0)</f>
        <v>4</v>
      </c>
      <c r="V10">
        <f>ROUNDDOWN(_xlfn.RANK.AVG('Points by Year'!V10,'Points by Year'!$B10:$AG10),0)</f>
        <v>1</v>
      </c>
      <c r="W10">
        <f>ROUNDDOWN(_xlfn.RANK.AVG('Points by Year'!W10,'Points by Year'!$B10:$AG10),0)</f>
        <v>18</v>
      </c>
      <c r="X10">
        <f>ROUNDDOWN(_xlfn.RANK.AVG('Points by Year'!X10,'Points by Year'!$B10:$AG10),0)</f>
        <v>20</v>
      </c>
      <c r="Y10">
        <f>ROUNDDOWN(_xlfn.RANK.AVG('Points by Year'!Y10,'Points by Year'!$B10:$AG10),0)</f>
        <v>23</v>
      </c>
      <c r="Z10">
        <f>ROUNDDOWN(_xlfn.RANK.AVG('Points by Year'!Z10,'Points by Year'!$B10:$AG10),0)</f>
        <v>9</v>
      </c>
      <c r="AA10">
        <f>ROUNDDOWN(_xlfn.RANK.AVG('Points by Year'!AA10,'Points by Year'!$B10:$AG10),0)</f>
        <v>23</v>
      </c>
      <c r="AB10">
        <f>ROUNDDOWN(_xlfn.RANK.AVG('Points by Year'!AB10,'Points by Year'!$B10:$AG10),0)</f>
        <v>8</v>
      </c>
      <c r="AC10">
        <f>ROUNDDOWN(_xlfn.RANK.AVG('Points by Year'!AC10,'Points by Year'!$B10:$AG10),0)</f>
        <v>13</v>
      </c>
      <c r="AF10">
        <f>ROUNDDOWN(_xlfn.RANK.AVG('Points by Year'!AF10,'Points by Year'!$B10:$AG10),0)</f>
        <v>15</v>
      </c>
      <c r="AG10">
        <f>ROUNDDOWN(_xlfn.RANK.AVG('Points by Year'!AG10,'Points by Year'!$B10:$AG10),0)</f>
        <v>11</v>
      </c>
    </row>
    <row r="11" spans="1:33" ht="15.75" customHeight="1" x14ac:dyDescent="0.2">
      <c r="A11" s="1">
        <v>1975</v>
      </c>
      <c r="B11">
        <f>ROUNDDOWN(_xlfn.RANK.AVG('Points by Year'!B11,'Points by Year'!$B11:$AG11),0)</f>
        <v>17</v>
      </c>
      <c r="C11">
        <f>ROUNDDOWN(_xlfn.RANK.AVG('Points by Year'!C11,'Points by Year'!$B11:$AG11),0)</f>
        <v>23</v>
      </c>
      <c r="E11">
        <f>ROUNDDOWN(_xlfn.RANK.AVG('Points by Year'!E11,'Points by Year'!$B11:$AG11),0)</f>
        <v>14</v>
      </c>
      <c r="G11">
        <f>ROUNDDOWN(_xlfn.RANK.AVG('Points by Year'!G11,'Points by Year'!$B11:$AG11),0)</f>
        <v>23</v>
      </c>
      <c r="H11">
        <f>ROUNDDOWN(_xlfn.RANK.AVG('Points by Year'!H11,'Points by Year'!$B11:$AG11),0)</f>
        <v>15</v>
      </c>
      <c r="I11">
        <f>ROUNDDOWN(_xlfn.RANK.AVG('Points by Year'!I11,'Points by Year'!$B11:$AG11),0)</f>
        <v>12</v>
      </c>
      <c r="J11">
        <f>ROUNDDOWN(_xlfn.RANK.AVG('Points by Year'!J11,'Points by Year'!$B11:$AG11),0)</f>
        <v>1</v>
      </c>
      <c r="K11">
        <f>ROUNDDOWN(_xlfn.RANK.AVG('Points by Year'!K11,'Points by Year'!$B11:$AG11),0)</f>
        <v>23</v>
      </c>
      <c r="L11">
        <f>ROUNDDOWN(_xlfn.RANK.AVG('Points by Year'!L11,'Points by Year'!$B11:$AG11),0)</f>
        <v>18</v>
      </c>
      <c r="M11">
        <f>ROUNDDOWN(_xlfn.RANK.AVG('Points by Year'!M11,'Points by Year'!$B11:$AG11),0)</f>
        <v>4</v>
      </c>
      <c r="O11">
        <f>ROUNDDOWN(_xlfn.RANK.AVG('Points by Year'!O11,'Points by Year'!$B11:$AG11),0)</f>
        <v>7</v>
      </c>
      <c r="Q11">
        <f>ROUNDDOWN(_xlfn.RANK.AVG('Points by Year'!Q11,'Points by Year'!$B11:$AG11),0)</f>
        <v>8</v>
      </c>
      <c r="R11">
        <f>ROUNDDOWN(_xlfn.RANK.AVG('Points by Year'!R11,'Points by Year'!$B11:$AG11),0)</f>
        <v>5</v>
      </c>
      <c r="S11">
        <f>ROUNDDOWN(_xlfn.RANK.AVG('Points by Year'!S11,'Points by Year'!$B11:$AG11),0)</f>
        <v>10</v>
      </c>
      <c r="T11">
        <f>ROUNDDOWN(_xlfn.RANK.AVG('Points by Year'!T11,'Points by Year'!$B11:$AG11),0)</f>
        <v>23</v>
      </c>
      <c r="U11">
        <f>ROUNDDOWN(_xlfn.RANK.AVG('Points by Year'!U11,'Points by Year'!$B11:$AG11),0)</f>
        <v>5</v>
      </c>
      <c r="V11">
        <f>ROUNDDOWN(_xlfn.RANK.AVG('Points by Year'!V11,'Points by Year'!$B11:$AG11),0)</f>
        <v>2</v>
      </c>
      <c r="W11">
        <f>ROUNDDOWN(_xlfn.RANK.AVG('Points by Year'!W11,'Points by Year'!$B11:$AG11),0)</f>
        <v>18</v>
      </c>
      <c r="X11">
        <f>ROUNDDOWN(_xlfn.RANK.AVG('Points by Year'!X11,'Points by Year'!$B11:$AG11),0)</f>
        <v>20</v>
      </c>
      <c r="Y11">
        <f>ROUNDDOWN(_xlfn.RANK.AVG('Points by Year'!Y11,'Points by Year'!$B11:$AG11),0)</f>
        <v>23</v>
      </c>
      <c r="Z11">
        <f>ROUNDDOWN(_xlfn.RANK.AVG('Points by Year'!Z11,'Points by Year'!$B11:$AG11),0)</f>
        <v>9</v>
      </c>
      <c r="AA11">
        <f>ROUNDDOWN(_xlfn.RANK.AVG('Points by Year'!AA11,'Points by Year'!$B11:$AG11),0)</f>
        <v>23</v>
      </c>
      <c r="AB11">
        <f>ROUNDDOWN(_xlfn.RANK.AVG('Points by Year'!AB11,'Points by Year'!$B11:$AG11),0)</f>
        <v>3</v>
      </c>
      <c r="AC11">
        <f>ROUNDDOWN(_xlfn.RANK.AVG('Points by Year'!AC11,'Points by Year'!$B11:$AG11),0)</f>
        <v>13</v>
      </c>
      <c r="AF11">
        <f>ROUNDDOWN(_xlfn.RANK.AVG('Points by Year'!AF11,'Points by Year'!$B11:$AG11),0)</f>
        <v>16</v>
      </c>
      <c r="AG11">
        <f>ROUNDDOWN(_xlfn.RANK.AVG('Points by Year'!AG11,'Points by Year'!$B11:$AG11),0)</f>
        <v>11</v>
      </c>
    </row>
    <row r="12" spans="1:33" ht="15.75" customHeight="1" x14ac:dyDescent="0.2">
      <c r="A12" s="1">
        <v>1976</v>
      </c>
      <c r="B12">
        <f>ROUNDDOWN(_xlfn.RANK.AVG('Points by Year'!B12,'Points by Year'!$B12:$AG12),0)</f>
        <v>19</v>
      </c>
      <c r="C12">
        <f>ROUNDDOWN(_xlfn.RANK.AVG('Points by Year'!C12,'Points by Year'!$B12:$AG12),0)</f>
        <v>25</v>
      </c>
      <c r="E12">
        <f>ROUNDDOWN(_xlfn.RANK.AVG('Points by Year'!E12,'Points by Year'!$B12:$AG12),0)</f>
        <v>15</v>
      </c>
      <c r="G12">
        <f>ROUNDDOWN(_xlfn.RANK.AVG('Points by Year'!G12,'Points by Year'!$B12:$AG12),0)</f>
        <v>25</v>
      </c>
      <c r="H12">
        <f>ROUNDDOWN(_xlfn.RANK.AVG('Points by Year'!H12,'Points by Year'!$B12:$AG12),0)</f>
        <v>17</v>
      </c>
      <c r="I12">
        <f>ROUNDDOWN(_xlfn.RANK.AVG('Points by Year'!I12,'Points by Year'!$B12:$AG12),0)</f>
        <v>12</v>
      </c>
      <c r="J12">
        <f>ROUNDDOWN(_xlfn.RANK.AVG('Points by Year'!J12,'Points by Year'!$B12:$AG12),0)</f>
        <v>2</v>
      </c>
      <c r="K12">
        <f>ROUNDDOWN(_xlfn.RANK.AVG('Points by Year'!K12,'Points by Year'!$B12:$AG12),0)</f>
        <v>25</v>
      </c>
      <c r="L12">
        <f>ROUNDDOWN(_xlfn.RANK.AVG('Points by Year'!L12,'Points by Year'!$B12:$AG12),0)</f>
        <v>21</v>
      </c>
      <c r="M12">
        <f>ROUNDDOWN(_xlfn.RANK.AVG('Points by Year'!M12,'Points by Year'!$B12:$AG12),0)</f>
        <v>6</v>
      </c>
      <c r="O12">
        <f>ROUNDDOWN(_xlfn.RANK.AVG('Points by Year'!O12,'Points by Year'!$B12:$AG12),0)</f>
        <v>7</v>
      </c>
      <c r="Q12">
        <f>ROUNDDOWN(_xlfn.RANK.AVG('Points by Year'!Q12,'Points by Year'!$B12:$AG12),0)</f>
        <v>8</v>
      </c>
      <c r="R12">
        <f>ROUNDDOWN(_xlfn.RANK.AVG('Points by Year'!R12,'Points by Year'!$B12:$AG12),0)</f>
        <v>1</v>
      </c>
      <c r="S12">
        <f>ROUNDDOWN(_xlfn.RANK.AVG('Points by Year'!S12,'Points by Year'!$B12:$AG12),0)</f>
        <v>9</v>
      </c>
      <c r="T12">
        <f>ROUNDDOWN(_xlfn.RANK.AVG('Points by Year'!T12,'Points by Year'!$B12:$AG12),0)</f>
        <v>25</v>
      </c>
      <c r="U12">
        <f>ROUNDDOWN(_xlfn.RANK.AVG('Points by Year'!U12,'Points by Year'!$B12:$AG12),0)</f>
        <v>5</v>
      </c>
      <c r="V12">
        <f>ROUNDDOWN(_xlfn.RANK.AVG('Points by Year'!V12,'Points by Year'!$B12:$AG12),0)</f>
        <v>3</v>
      </c>
      <c r="W12">
        <f>ROUNDDOWN(_xlfn.RANK.AVG('Points by Year'!W12,'Points by Year'!$B12:$AG12),0)</f>
        <v>20</v>
      </c>
      <c r="X12">
        <f>ROUNDDOWN(_xlfn.RANK.AVG('Points by Year'!X12,'Points by Year'!$B12:$AG12),0)</f>
        <v>22</v>
      </c>
      <c r="Y12">
        <f>ROUNDDOWN(_xlfn.RANK.AVG('Points by Year'!Y12,'Points by Year'!$B12:$AG12),0)</f>
        <v>25</v>
      </c>
      <c r="Z12">
        <f>ROUNDDOWN(_xlfn.RANK.AVG('Points by Year'!Z12,'Points by Year'!$B12:$AG12),0)</f>
        <v>9</v>
      </c>
      <c r="AA12">
        <f>ROUNDDOWN(_xlfn.RANK.AVG('Points by Year'!AA12,'Points by Year'!$B12:$AG12),0)</f>
        <v>25</v>
      </c>
      <c r="AB12">
        <f>ROUNDDOWN(_xlfn.RANK.AVG('Points by Year'!AB12,'Points by Year'!$B12:$AG12),0)</f>
        <v>4</v>
      </c>
      <c r="AC12">
        <f>ROUNDDOWN(_xlfn.RANK.AVG('Points by Year'!AC12,'Points by Year'!$B12:$AG12),0)</f>
        <v>13</v>
      </c>
      <c r="AD12">
        <f>ROUNDDOWN(_xlfn.RANK.AVG('Points by Year'!AD12,'Points by Year'!$B12:$AG12),0)</f>
        <v>16</v>
      </c>
      <c r="AE12">
        <f>ROUNDDOWN(_xlfn.RANK.AVG('Points by Year'!AE12,'Points by Year'!$B12:$AG12),0)</f>
        <v>14</v>
      </c>
      <c r="AF12">
        <f>ROUNDDOWN(_xlfn.RANK.AVG('Points by Year'!AF12,'Points by Year'!$B12:$AG12),0)</f>
        <v>18</v>
      </c>
      <c r="AG12">
        <f>ROUNDDOWN(_xlfn.RANK.AVG('Points by Year'!AG12,'Points by Year'!$B12:$AG12),0)</f>
        <v>11</v>
      </c>
    </row>
    <row r="13" spans="1:33" ht="15.75" customHeight="1" x14ac:dyDescent="0.2">
      <c r="A13" s="1">
        <v>1977</v>
      </c>
      <c r="B13">
        <f>ROUNDDOWN(_xlfn.RANK.AVG('Points by Year'!B13,'Points by Year'!$B13:$AG13),0)</f>
        <v>20</v>
      </c>
      <c r="C13">
        <f>ROUNDDOWN(_xlfn.RANK.AVG('Points by Year'!C13,'Points by Year'!$B13:$AG13),0)</f>
        <v>26</v>
      </c>
      <c r="E13">
        <f>ROUNDDOWN(_xlfn.RANK.AVG('Points by Year'!E13,'Points by Year'!$B13:$AG13),0)</f>
        <v>15</v>
      </c>
      <c r="G13">
        <f>ROUNDDOWN(_xlfn.RANK.AVG('Points by Year'!G13,'Points by Year'!$B13:$AG13),0)</f>
        <v>21</v>
      </c>
      <c r="H13">
        <f>ROUNDDOWN(_xlfn.RANK.AVG('Points by Year'!H13,'Points by Year'!$B13:$AG13),0)</f>
        <v>18</v>
      </c>
      <c r="I13">
        <f>ROUNDDOWN(_xlfn.RANK.AVG('Points by Year'!I13,'Points by Year'!$B13:$AG13),0)</f>
        <v>12</v>
      </c>
      <c r="J13">
        <f>ROUNDDOWN(_xlfn.RANK.AVG('Points by Year'!J13,'Points by Year'!$B13:$AG13),0)</f>
        <v>1</v>
      </c>
      <c r="K13">
        <f>ROUNDDOWN(_xlfn.RANK.AVG('Points by Year'!K13,'Points by Year'!$B13:$AG13),0)</f>
        <v>15</v>
      </c>
      <c r="L13">
        <f>ROUNDDOWN(_xlfn.RANK.AVG('Points by Year'!L13,'Points by Year'!$B13:$AG13),0)</f>
        <v>23</v>
      </c>
      <c r="M13">
        <f>ROUNDDOWN(_xlfn.RANK.AVG('Points by Year'!M13,'Points by Year'!$B13:$AG13),0)</f>
        <v>6</v>
      </c>
      <c r="O13">
        <f>ROUNDDOWN(_xlfn.RANK.AVG('Points by Year'!O13,'Points by Year'!$B13:$AG13),0)</f>
        <v>7</v>
      </c>
      <c r="Q13">
        <f>ROUNDDOWN(_xlfn.RANK.AVG('Points by Year'!Q13,'Points by Year'!$B13:$AG13),0)</f>
        <v>8</v>
      </c>
      <c r="R13">
        <f>ROUNDDOWN(_xlfn.RANK.AVG('Points by Year'!R13,'Points by Year'!$B13:$AG13),0)</f>
        <v>2</v>
      </c>
      <c r="S13">
        <f>ROUNDDOWN(_xlfn.RANK.AVG('Points by Year'!S13,'Points by Year'!$B13:$AG13),0)</f>
        <v>9</v>
      </c>
      <c r="T13">
        <f>ROUNDDOWN(_xlfn.RANK.AVG('Points by Year'!T13,'Points by Year'!$B13:$AG13),0)</f>
        <v>26</v>
      </c>
      <c r="U13">
        <f>ROUNDDOWN(_xlfn.RANK.AVG('Points by Year'!U13,'Points by Year'!$B13:$AG13),0)</f>
        <v>5</v>
      </c>
      <c r="V13">
        <f>ROUNDDOWN(_xlfn.RANK.AVG('Points by Year'!V13,'Points by Year'!$B13:$AG13),0)</f>
        <v>4</v>
      </c>
      <c r="W13">
        <f>ROUNDDOWN(_xlfn.RANK.AVG('Points by Year'!W13,'Points by Year'!$B13:$AG13),0)</f>
        <v>22</v>
      </c>
      <c r="X13">
        <f>ROUNDDOWN(_xlfn.RANK.AVG('Points by Year'!X13,'Points by Year'!$B13:$AG13),0)</f>
        <v>24</v>
      </c>
      <c r="Y13">
        <f>ROUNDDOWN(_xlfn.RANK.AVG('Points by Year'!Y13,'Points by Year'!$B13:$AG13),0)</f>
        <v>26</v>
      </c>
      <c r="Z13">
        <f>ROUNDDOWN(_xlfn.RANK.AVG('Points by Year'!Z13,'Points by Year'!$B13:$AG13),0)</f>
        <v>10</v>
      </c>
      <c r="AA13">
        <f>ROUNDDOWN(_xlfn.RANK.AVG('Points by Year'!AA13,'Points by Year'!$B13:$AG13),0)</f>
        <v>26</v>
      </c>
      <c r="AB13">
        <f>ROUNDDOWN(_xlfn.RANK.AVG('Points by Year'!AB13,'Points by Year'!$B13:$AG13),0)</f>
        <v>3</v>
      </c>
      <c r="AC13">
        <f>ROUNDDOWN(_xlfn.RANK.AVG('Points by Year'!AC13,'Points by Year'!$B13:$AG13),0)</f>
        <v>13</v>
      </c>
      <c r="AD13">
        <f>ROUNDDOWN(_xlfn.RANK.AVG('Points by Year'!AD13,'Points by Year'!$B13:$AG13),0)</f>
        <v>17</v>
      </c>
      <c r="AE13">
        <f>ROUNDDOWN(_xlfn.RANK.AVG('Points by Year'!AE13,'Points by Year'!$B13:$AG13),0)</f>
        <v>14</v>
      </c>
      <c r="AF13">
        <f>ROUNDDOWN(_xlfn.RANK.AVG('Points by Year'!AF13,'Points by Year'!$B13:$AG13),0)</f>
        <v>19</v>
      </c>
      <c r="AG13">
        <f>ROUNDDOWN(_xlfn.RANK.AVG('Points by Year'!AG13,'Points by Year'!$B13:$AG13),0)</f>
        <v>11</v>
      </c>
    </row>
    <row r="14" spans="1:33" ht="15.75" customHeight="1" x14ac:dyDescent="0.2">
      <c r="A14" s="1">
        <v>1978</v>
      </c>
      <c r="B14">
        <f>ROUNDDOWN(_xlfn.RANK.AVG('Points by Year'!B14,'Points by Year'!$B14:$AG14),0)</f>
        <v>21</v>
      </c>
      <c r="C14">
        <f>ROUNDDOWN(_xlfn.RANK.AVG('Points by Year'!C14,'Points by Year'!$B14:$AG14),0)</f>
        <v>23</v>
      </c>
      <c r="E14">
        <f>ROUNDDOWN(_xlfn.RANK.AVG('Points by Year'!E14,'Points by Year'!$B14:$AG14),0)</f>
        <v>17</v>
      </c>
      <c r="G14">
        <f>ROUNDDOWN(_xlfn.RANK.AVG('Points by Year'!G14,'Points by Year'!$B14:$AG14),0)</f>
        <v>22</v>
      </c>
      <c r="H14">
        <f>ROUNDDOWN(_xlfn.RANK.AVG('Points by Year'!H14,'Points by Year'!$B14:$AG14),0)</f>
        <v>19</v>
      </c>
      <c r="I14">
        <f>ROUNDDOWN(_xlfn.RANK.AVG('Points by Year'!I14,'Points by Year'!$B14:$AG14),0)</f>
        <v>12</v>
      </c>
      <c r="J14">
        <f>ROUNDDOWN(_xlfn.RANK.AVG('Points by Year'!J14,'Points by Year'!$B14:$AG14),0)</f>
        <v>1</v>
      </c>
      <c r="K14">
        <f>ROUNDDOWN(_xlfn.RANK.AVG('Points by Year'!K14,'Points by Year'!$B14:$AG14),0)</f>
        <v>14</v>
      </c>
      <c r="L14">
        <f>ROUNDDOWN(_xlfn.RANK.AVG('Points by Year'!L14,'Points by Year'!$B14:$AG14),0)</f>
        <v>23</v>
      </c>
      <c r="M14">
        <f>ROUNDDOWN(_xlfn.RANK.AVG('Points by Year'!M14,'Points by Year'!$B14:$AG14),0)</f>
        <v>6</v>
      </c>
      <c r="O14">
        <f>ROUNDDOWN(_xlfn.RANK.AVG('Points by Year'!O14,'Points by Year'!$B14:$AG14),0)</f>
        <v>7</v>
      </c>
      <c r="Q14">
        <f>ROUNDDOWN(_xlfn.RANK.AVG('Points by Year'!Q14,'Points by Year'!$B14:$AG14),0)</f>
        <v>8</v>
      </c>
      <c r="R14">
        <f>ROUNDDOWN(_xlfn.RANK.AVG('Points by Year'!R14,'Points by Year'!$B14:$AG14),0)</f>
        <v>3</v>
      </c>
      <c r="S14">
        <f>ROUNDDOWN(_xlfn.RANK.AVG('Points by Year'!S14,'Points by Year'!$B14:$AG14),0)</f>
        <v>9</v>
      </c>
      <c r="T14">
        <f>ROUNDDOWN(_xlfn.RANK.AVG('Points by Year'!T14,'Points by Year'!$B14:$AG14),0)</f>
        <v>27</v>
      </c>
      <c r="U14">
        <f>ROUNDDOWN(_xlfn.RANK.AVG('Points by Year'!U14,'Points by Year'!$B14:$AG14),0)</f>
        <v>4</v>
      </c>
      <c r="V14">
        <f>ROUNDDOWN(_xlfn.RANK.AVG('Points by Year'!V14,'Points by Year'!$B14:$AG14),0)</f>
        <v>5</v>
      </c>
      <c r="W14">
        <f>ROUNDDOWN(_xlfn.RANK.AVG('Points by Year'!W14,'Points by Year'!$B14:$AG14),0)</f>
        <v>20</v>
      </c>
      <c r="X14">
        <f>ROUNDDOWN(_xlfn.RANK.AVG('Points by Year'!X14,'Points by Year'!$B14:$AG14),0)</f>
        <v>25</v>
      </c>
      <c r="Y14">
        <f>ROUNDDOWN(_xlfn.RANK.AVG('Points by Year'!Y14,'Points by Year'!$B14:$AG14),0)</f>
        <v>27</v>
      </c>
      <c r="Z14">
        <f>ROUNDDOWN(_xlfn.RANK.AVG('Points by Year'!Z14,'Points by Year'!$B14:$AG14),0)</f>
        <v>10</v>
      </c>
      <c r="AA14">
        <f>ROUNDDOWN(_xlfn.RANK.AVG('Points by Year'!AA14,'Points by Year'!$B14:$AG14),0)</f>
        <v>26</v>
      </c>
      <c r="AB14">
        <f>ROUNDDOWN(_xlfn.RANK.AVG('Points by Year'!AB14,'Points by Year'!$B14:$AG14),0)</f>
        <v>2</v>
      </c>
      <c r="AC14">
        <f>ROUNDDOWN(_xlfn.RANK.AVG('Points by Year'!AC14,'Points by Year'!$B14:$AG14),0)</f>
        <v>13</v>
      </c>
      <c r="AD14">
        <f>ROUNDDOWN(_xlfn.RANK.AVG('Points by Year'!AD14,'Points by Year'!$B14:$AG14),0)</f>
        <v>18</v>
      </c>
      <c r="AE14">
        <f>ROUNDDOWN(_xlfn.RANK.AVG('Points by Year'!AE14,'Points by Year'!$B14:$AG14),0)</f>
        <v>16</v>
      </c>
      <c r="AF14">
        <f>ROUNDDOWN(_xlfn.RANK.AVG('Points by Year'!AF14,'Points by Year'!$B14:$AG14),0)</f>
        <v>15</v>
      </c>
      <c r="AG14">
        <f>ROUNDDOWN(_xlfn.RANK.AVG('Points by Year'!AG14,'Points by Year'!$B14:$AG14),0)</f>
        <v>11</v>
      </c>
    </row>
    <row r="15" spans="1:33" ht="15.75" customHeight="1" x14ac:dyDescent="0.2">
      <c r="A15" s="1">
        <v>1979</v>
      </c>
      <c r="B15">
        <f>ROUNDDOWN(_xlfn.RANK.AVG('Points by Year'!B15,'Points by Year'!$B15:$AG15),0)</f>
        <v>21</v>
      </c>
      <c r="C15">
        <f>ROUNDDOWN(_xlfn.RANK.AVG('Points by Year'!C15,'Points by Year'!$B15:$AG15),0)</f>
        <v>25</v>
      </c>
      <c r="E15">
        <f>ROUNDDOWN(_xlfn.RANK.AVG('Points by Year'!E15,'Points by Year'!$B15:$AG15),0)</f>
        <v>17</v>
      </c>
      <c r="G15">
        <f>ROUNDDOWN(_xlfn.RANK.AVG('Points by Year'!G15,'Points by Year'!$B15:$AG15),0)</f>
        <v>21</v>
      </c>
      <c r="H15">
        <f>ROUNDDOWN(_xlfn.RANK.AVG('Points by Year'!H15,'Points by Year'!$B15:$AG15),0)</f>
        <v>19</v>
      </c>
      <c r="I15">
        <f>ROUNDDOWN(_xlfn.RANK.AVG('Points by Year'!I15,'Points by Year'!$B15:$AG15),0)</f>
        <v>14</v>
      </c>
      <c r="J15">
        <f>ROUNDDOWN(_xlfn.RANK.AVG('Points by Year'!J15,'Points by Year'!$B15:$AG15),0)</f>
        <v>2</v>
      </c>
      <c r="K15">
        <f>ROUNDDOWN(_xlfn.RANK.AVG('Points by Year'!K15,'Points by Year'!$B15:$AG15),0)</f>
        <v>15</v>
      </c>
      <c r="L15">
        <f>ROUNDDOWN(_xlfn.RANK.AVG('Points by Year'!L15,'Points by Year'!$B15:$AG15),0)</f>
        <v>25</v>
      </c>
      <c r="M15">
        <f>ROUNDDOWN(_xlfn.RANK.AVG('Points by Year'!M15,'Points by Year'!$B15:$AG15),0)</f>
        <v>6</v>
      </c>
      <c r="O15">
        <f>ROUNDDOWN(_xlfn.RANK.AVG('Points by Year'!O15,'Points by Year'!$B15:$AG15),0)</f>
        <v>7</v>
      </c>
      <c r="Q15">
        <f>ROUNDDOWN(_xlfn.RANK.AVG('Points by Year'!Q15,'Points by Year'!$B15:$AG15),0)</f>
        <v>9</v>
      </c>
      <c r="R15">
        <f>ROUNDDOWN(_xlfn.RANK.AVG('Points by Year'!R15,'Points by Year'!$B15:$AG15),0)</f>
        <v>3</v>
      </c>
      <c r="S15">
        <f>ROUNDDOWN(_xlfn.RANK.AVG('Points by Year'!S15,'Points by Year'!$B15:$AG15),0)</f>
        <v>8</v>
      </c>
      <c r="T15">
        <f>ROUNDDOWN(_xlfn.RANK.AVG('Points by Year'!T15,'Points by Year'!$B15:$AG15),0)</f>
        <v>23</v>
      </c>
      <c r="U15">
        <f>ROUNDDOWN(_xlfn.RANK.AVG('Points by Year'!U15,'Points by Year'!$B15:$AG15),0)</f>
        <v>5</v>
      </c>
      <c r="V15">
        <f>ROUNDDOWN(_xlfn.RANK.AVG('Points by Year'!V15,'Points by Year'!$B15:$AG15),0)</f>
        <v>4</v>
      </c>
      <c r="W15">
        <f>ROUNDDOWN(_xlfn.RANK.AVG('Points by Year'!W15,'Points by Year'!$B15:$AG15),0)</f>
        <v>20</v>
      </c>
      <c r="X15">
        <f>ROUNDDOWN(_xlfn.RANK.AVG('Points by Year'!X15,'Points by Year'!$B15:$AG15),0)</f>
        <v>27</v>
      </c>
      <c r="Y15">
        <f>ROUNDDOWN(_xlfn.RANK.AVG('Points by Year'!Y15,'Points by Year'!$B15:$AG15),0)</f>
        <v>28</v>
      </c>
      <c r="Z15">
        <f>ROUNDDOWN(_xlfn.RANK.AVG('Points by Year'!Z15,'Points by Year'!$B15:$AG15),0)</f>
        <v>10</v>
      </c>
      <c r="AA15">
        <f>ROUNDDOWN(_xlfn.RANK.AVG('Points by Year'!AA15,'Points by Year'!$B15:$AG15),0)</f>
        <v>23</v>
      </c>
      <c r="AB15">
        <f>ROUNDDOWN(_xlfn.RANK.AVG('Points by Year'!AB15,'Points by Year'!$B15:$AG15),0)</f>
        <v>1</v>
      </c>
      <c r="AC15">
        <f>ROUNDDOWN(_xlfn.RANK.AVG('Points by Year'!AC15,'Points by Year'!$B15:$AG15),0)</f>
        <v>15</v>
      </c>
      <c r="AD15">
        <f>ROUNDDOWN(_xlfn.RANK.AVG('Points by Year'!AD15,'Points by Year'!$B15:$AG15),0)</f>
        <v>18</v>
      </c>
      <c r="AE15">
        <f>ROUNDDOWN(_xlfn.RANK.AVG('Points by Year'!AE15,'Points by Year'!$B15:$AG15),0)</f>
        <v>13</v>
      </c>
      <c r="AF15">
        <f>ROUNDDOWN(_xlfn.RANK.AVG('Points by Year'!AF15,'Points by Year'!$B15:$AG15),0)</f>
        <v>12</v>
      </c>
      <c r="AG15">
        <f>ROUNDDOWN(_xlfn.RANK.AVG('Points by Year'!AG15,'Points by Year'!$B15:$AG15),0)</f>
        <v>11</v>
      </c>
    </row>
    <row r="16" spans="1:33" ht="15.75" customHeight="1" x14ac:dyDescent="0.2">
      <c r="A16" s="1">
        <v>1980</v>
      </c>
      <c r="B16">
        <f>ROUNDDOWN(_xlfn.RANK.AVG('Points by Year'!B16,'Points by Year'!$B16:$AG16),0)</f>
        <v>23</v>
      </c>
      <c r="C16">
        <f>ROUNDDOWN(_xlfn.RANK.AVG('Points by Year'!C16,'Points by Year'!$B16:$AG16),0)</f>
        <v>25</v>
      </c>
      <c r="E16">
        <f>ROUNDDOWN(_xlfn.RANK.AVG('Points by Year'!E16,'Points by Year'!$B16:$AG16),0)</f>
        <v>17</v>
      </c>
      <c r="G16">
        <f>ROUNDDOWN(_xlfn.RANK.AVG('Points by Year'!G16,'Points by Year'!$B16:$AG16),0)</f>
        <v>23</v>
      </c>
      <c r="H16">
        <f>ROUNDDOWN(_xlfn.RANK.AVG('Points by Year'!H16,'Points by Year'!$B16:$AG16),0)</f>
        <v>20</v>
      </c>
      <c r="I16">
        <f>ROUNDDOWN(_xlfn.RANK.AVG('Points by Year'!I16,'Points by Year'!$B16:$AG16),0)</f>
        <v>11</v>
      </c>
      <c r="J16">
        <f>ROUNDDOWN(_xlfn.RANK.AVG('Points by Year'!J16,'Points by Year'!$B16:$AG16),0)</f>
        <v>2</v>
      </c>
      <c r="K16">
        <f>ROUNDDOWN(_xlfn.RANK.AVG('Points by Year'!K16,'Points by Year'!$B16:$AG16),0)</f>
        <v>15</v>
      </c>
      <c r="L16">
        <f>ROUNDDOWN(_xlfn.RANK.AVG('Points by Year'!L16,'Points by Year'!$B16:$AG16),0)</f>
        <v>26</v>
      </c>
      <c r="M16">
        <f>ROUNDDOWN(_xlfn.RANK.AVG('Points by Year'!M16,'Points by Year'!$B16:$AG16),0)</f>
        <v>6</v>
      </c>
      <c r="O16">
        <f>ROUNDDOWN(_xlfn.RANK.AVG('Points by Year'!O16,'Points by Year'!$B16:$AG16),0)</f>
        <v>7</v>
      </c>
      <c r="Q16">
        <f>ROUNDDOWN(_xlfn.RANK.AVG('Points by Year'!Q16,'Points by Year'!$B16:$AG16),0)</f>
        <v>9</v>
      </c>
      <c r="R16">
        <f>ROUNDDOWN(_xlfn.RANK.AVG('Points by Year'!R16,'Points by Year'!$B16:$AG16),0)</f>
        <v>3</v>
      </c>
      <c r="S16">
        <f>ROUNDDOWN(_xlfn.RANK.AVG('Points by Year'!S16,'Points by Year'!$B16:$AG16),0)</f>
        <v>8</v>
      </c>
      <c r="T16">
        <f>ROUNDDOWN(_xlfn.RANK.AVG('Points by Year'!T16,'Points by Year'!$B16:$AG16),0)</f>
        <v>21</v>
      </c>
      <c r="U16">
        <f>ROUNDDOWN(_xlfn.RANK.AVG('Points by Year'!U16,'Points by Year'!$B16:$AG16),0)</f>
        <v>4</v>
      </c>
      <c r="V16">
        <f>ROUNDDOWN(_xlfn.RANK.AVG('Points by Year'!V16,'Points by Year'!$B16:$AG16),0)</f>
        <v>5</v>
      </c>
      <c r="W16">
        <f>ROUNDDOWN(_xlfn.RANK.AVG('Points by Year'!W16,'Points by Year'!$B16:$AG16),0)</f>
        <v>22</v>
      </c>
      <c r="X16">
        <f>ROUNDDOWN(_xlfn.RANK.AVG('Points by Year'!X16,'Points by Year'!$B16:$AG16),0)</f>
        <v>27</v>
      </c>
      <c r="Y16">
        <f>ROUNDDOWN(_xlfn.RANK.AVG('Points by Year'!Y16,'Points by Year'!$B16:$AG16),0)</f>
        <v>28</v>
      </c>
      <c r="Z16">
        <f>ROUNDDOWN(_xlfn.RANK.AVG('Points by Year'!Z16,'Points by Year'!$B16:$AG16),0)</f>
        <v>10</v>
      </c>
      <c r="AA16">
        <f>ROUNDDOWN(_xlfn.RANK.AVG('Points by Year'!AA16,'Points by Year'!$B16:$AG16),0)</f>
        <v>17</v>
      </c>
      <c r="AB16">
        <f>ROUNDDOWN(_xlfn.RANK.AVG('Points by Year'!AB16,'Points by Year'!$B16:$AG16),0)</f>
        <v>1</v>
      </c>
      <c r="AC16">
        <f>ROUNDDOWN(_xlfn.RANK.AVG('Points by Year'!AC16,'Points by Year'!$B16:$AG16),0)</f>
        <v>15</v>
      </c>
      <c r="AD16">
        <f>ROUNDDOWN(_xlfn.RANK.AVG('Points by Year'!AD16,'Points by Year'!$B16:$AG16),0)</f>
        <v>19</v>
      </c>
      <c r="AE16">
        <f>ROUNDDOWN(_xlfn.RANK.AVG('Points by Year'!AE16,'Points by Year'!$B16:$AG16),0)</f>
        <v>14</v>
      </c>
      <c r="AF16">
        <f>ROUNDDOWN(_xlfn.RANK.AVG('Points by Year'!AF16,'Points by Year'!$B16:$AG16),0)</f>
        <v>13</v>
      </c>
      <c r="AG16">
        <f>ROUNDDOWN(_xlfn.RANK.AVG('Points by Year'!AG16,'Points by Year'!$B16:$AG16),0)</f>
        <v>12</v>
      </c>
    </row>
    <row r="17" spans="1:33" ht="15.75" customHeight="1" x14ac:dyDescent="0.2">
      <c r="A17" s="1">
        <v>1981</v>
      </c>
      <c r="B17">
        <f>ROUNDDOWN(_xlfn.RANK.AVG('Points by Year'!B17,'Points by Year'!$B17:$AG17),0)</f>
        <v>23</v>
      </c>
      <c r="C17">
        <f>ROUNDDOWN(_xlfn.RANK.AVG('Points by Year'!C17,'Points by Year'!$B17:$AG17),0)</f>
        <v>25</v>
      </c>
      <c r="E17">
        <f>ROUNDDOWN(_xlfn.RANK.AVG('Points by Year'!E17,'Points by Year'!$B17:$AG17),0)</f>
        <v>17</v>
      </c>
      <c r="G17">
        <f>ROUNDDOWN(_xlfn.RANK.AVG('Points by Year'!G17,'Points by Year'!$B17:$AG17),0)</f>
        <v>23</v>
      </c>
      <c r="H17">
        <f>ROUNDDOWN(_xlfn.RANK.AVG('Points by Year'!H17,'Points by Year'!$B17:$AG17),0)</f>
        <v>12</v>
      </c>
      <c r="I17">
        <f>ROUNDDOWN(_xlfn.RANK.AVG('Points by Year'!I17,'Points by Year'!$B17:$AG17),0)</f>
        <v>13</v>
      </c>
      <c r="J17">
        <f>ROUNDDOWN(_xlfn.RANK.AVG('Points by Year'!J17,'Points by Year'!$B17:$AG17),0)</f>
        <v>1</v>
      </c>
      <c r="K17">
        <f>ROUNDDOWN(_xlfn.RANK.AVG('Points by Year'!K17,'Points by Year'!$B17:$AG17),0)</f>
        <v>18</v>
      </c>
      <c r="L17">
        <f>ROUNDDOWN(_xlfn.RANK.AVG('Points by Year'!L17,'Points by Year'!$B17:$AG17),0)</f>
        <v>27</v>
      </c>
      <c r="M17">
        <f>ROUNDDOWN(_xlfn.RANK.AVG('Points by Year'!M17,'Points by Year'!$B17:$AG17),0)</f>
        <v>6</v>
      </c>
      <c r="O17">
        <f>ROUNDDOWN(_xlfn.RANK.AVG('Points by Year'!O17,'Points by Year'!$B17:$AG17),0)</f>
        <v>7</v>
      </c>
      <c r="Q17">
        <f>ROUNDDOWN(_xlfn.RANK.AVG('Points by Year'!Q17,'Points by Year'!$B17:$AG17),0)</f>
        <v>9</v>
      </c>
      <c r="R17">
        <f>ROUNDDOWN(_xlfn.RANK.AVG('Points by Year'!R17,'Points by Year'!$B17:$AG17),0)</f>
        <v>3</v>
      </c>
      <c r="S17">
        <f>ROUNDDOWN(_xlfn.RANK.AVG('Points by Year'!S17,'Points by Year'!$B17:$AG17),0)</f>
        <v>8</v>
      </c>
      <c r="T17">
        <f>ROUNDDOWN(_xlfn.RANK.AVG('Points by Year'!T17,'Points by Year'!$B17:$AG17),0)</f>
        <v>20</v>
      </c>
      <c r="U17">
        <f>ROUNDDOWN(_xlfn.RANK.AVG('Points by Year'!U17,'Points by Year'!$B17:$AG17),0)</f>
        <v>5</v>
      </c>
      <c r="V17">
        <f>ROUNDDOWN(_xlfn.RANK.AVG('Points by Year'!V17,'Points by Year'!$B17:$AG17),0)</f>
        <v>4</v>
      </c>
      <c r="W17">
        <f>ROUNDDOWN(_xlfn.RANK.AVG('Points by Year'!W17,'Points by Year'!$B17:$AG17),0)</f>
        <v>22</v>
      </c>
      <c r="X17">
        <f>ROUNDDOWN(_xlfn.RANK.AVG('Points by Year'!X17,'Points by Year'!$B17:$AG17),0)</f>
        <v>28</v>
      </c>
      <c r="Y17">
        <f>ROUNDDOWN(_xlfn.RANK.AVG('Points by Year'!Y17,'Points by Year'!$B17:$AG17),0)</f>
        <v>26</v>
      </c>
      <c r="Z17">
        <f>ROUNDDOWN(_xlfn.RANK.AVG('Points by Year'!Z17,'Points by Year'!$B17:$AG17),0)</f>
        <v>11</v>
      </c>
      <c r="AA17">
        <f>ROUNDDOWN(_xlfn.RANK.AVG('Points by Year'!AA17,'Points by Year'!$B17:$AG17),0)</f>
        <v>19</v>
      </c>
      <c r="AB17">
        <f>ROUNDDOWN(_xlfn.RANK.AVG('Points by Year'!AB17,'Points by Year'!$B17:$AG17),0)</f>
        <v>2</v>
      </c>
      <c r="AC17">
        <f>ROUNDDOWN(_xlfn.RANK.AVG('Points by Year'!AC17,'Points by Year'!$B17:$AG17),0)</f>
        <v>10</v>
      </c>
      <c r="AD17">
        <f>ROUNDDOWN(_xlfn.RANK.AVG('Points by Year'!AD17,'Points by Year'!$B17:$AG17),0)</f>
        <v>21</v>
      </c>
      <c r="AE17">
        <f>ROUNDDOWN(_xlfn.RANK.AVG('Points by Year'!AE17,'Points by Year'!$B17:$AG17),0)</f>
        <v>16</v>
      </c>
      <c r="AF17">
        <f>ROUNDDOWN(_xlfn.RANK.AVG('Points by Year'!AF17,'Points by Year'!$B17:$AG17),0)</f>
        <v>15</v>
      </c>
      <c r="AG17">
        <f>ROUNDDOWN(_xlfn.RANK.AVG('Points by Year'!AG17,'Points by Year'!$B17:$AG17),0)</f>
        <v>14</v>
      </c>
    </row>
    <row r="18" spans="1:33" ht="15.75" customHeight="1" x14ac:dyDescent="0.2">
      <c r="A18" s="1">
        <v>1982</v>
      </c>
      <c r="B18">
        <f>ROUNDDOWN(_xlfn.RANK.AVG('Points by Year'!B18,'Points by Year'!$B18:$AG18),0)</f>
        <v>23</v>
      </c>
      <c r="C18">
        <f>ROUNDDOWN(_xlfn.RANK.AVG('Points by Year'!C18,'Points by Year'!$B18:$AG18),0)</f>
        <v>24</v>
      </c>
      <c r="E18">
        <f>ROUNDDOWN(_xlfn.RANK.AVG('Points by Year'!E18,'Points by Year'!$B18:$AG18),0)</f>
        <v>17</v>
      </c>
      <c r="G18">
        <f>ROUNDDOWN(_xlfn.RANK.AVG('Points by Year'!G18,'Points by Year'!$B18:$AG18),0)</f>
        <v>24</v>
      </c>
      <c r="H18">
        <f>ROUNDDOWN(_xlfn.RANK.AVG('Points by Year'!H18,'Points by Year'!$B18:$AG18),0)</f>
        <v>13</v>
      </c>
      <c r="I18">
        <f>ROUNDDOWN(_xlfn.RANK.AVG('Points by Year'!I18,'Points by Year'!$B18:$AG18),0)</f>
        <v>14</v>
      </c>
      <c r="J18">
        <f>ROUNDDOWN(_xlfn.RANK.AVG('Points by Year'!J18,'Points by Year'!$B18:$AG18),0)</f>
        <v>1</v>
      </c>
      <c r="K18">
        <f>ROUNDDOWN(_xlfn.RANK.AVG('Points by Year'!K18,'Points by Year'!$B18:$AG18),0)</f>
        <v>19</v>
      </c>
      <c r="L18">
        <f>ROUNDDOWN(_xlfn.RANK.AVG('Points by Year'!L18,'Points by Year'!$B18:$AG18),0)</f>
        <v>27</v>
      </c>
      <c r="M18">
        <f>ROUNDDOWN(_xlfn.RANK.AVG('Points by Year'!M18,'Points by Year'!$B18:$AG18),0)</f>
        <v>6</v>
      </c>
      <c r="O18">
        <f>ROUNDDOWN(_xlfn.RANK.AVG('Points by Year'!O18,'Points by Year'!$B18:$AG18),0)</f>
        <v>7</v>
      </c>
      <c r="Q18">
        <f>ROUNDDOWN(_xlfn.RANK.AVG('Points by Year'!Q18,'Points by Year'!$B18:$AG18),0)</f>
        <v>10</v>
      </c>
      <c r="R18">
        <f>ROUNDDOWN(_xlfn.RANK.AVG('Points by Year'!R18,'Points by Year'!$B18:$AG18),0)</f>
        <v>3</v>
      </c>
      <c r="S18">
        <f>ROUNDDOWN(_xlfn.RANK.AVG('Points by Year'!S18,'Points by Year'!$B18:$AG18),0)</f>
        <v>8</v>
      </c>
      <c r="T18">
        <f>ROUNDDOWN(_xlfn.RANK.AVG('Points by Year'!T18,'Points by Year'!$B18:$AG18),0)</f>
        <v>17</v>
      </c>
      <c r="U18">
        <f>ROUNDDOWN(_xlfn.RANK.AVG('Points by Year'!U18,'Points by Year'!$B18:$AG18),0)</f>
        <v>5</v>
      </c>
      <c r="V18">
        <f>ROUNDDOWN(_xlfn.RANK.AVG('Points by Year'!V18,'Points by Year'!$B18:$AG18),0)</f>
        <v>4</v>
      </c>
      <c r="W18">
        <f>ROUNDDOWN(_xlfn.RANK.AVG('Points by Year'!W18,'Points by Year'!$B18:$AG18),0)</f>
        <v>22</v>
      </c>
      <c r="X18">
        <f>ROUNDDOWN(_xlfn.RANK.AVG('Points by Year'!X18,'Points by Year'!$B18:$AG18),0)</f>
        <v>28</v>
      </c>
      <c r="Y18">
        <f>ROUNDDOWN(_xlfn.RANK.AVG('Points by Year'!Y18,'Points by Year'!$B18:$AG18),0)</f>
        <v>26</v>
      </c>
      <c r="Z18">
        <f>ROUNDDOWN(_xlfn.RANK.AVG('Points by Year'!Z18,'Points by Year'!$B18:$AG18),0)</f>
        <v>12</v>
      </c>
      <c r="AA18">
        <f>ROUNDDOWN(_xlfn.RANK.AVG('Points by Year'!AA18,'Points by Year'!$B18:$AG18),0)</f>
        <v>20</v>
      </c>
      <c r="AB18">
        <f>ROUNDDOWN(_xlfn.RANK.AVG('Points by Year'!AB18,'Points by Year'!$B18:$AG18),0)</f>
        <v>2</v>
      </c>
      <c r="AC18">
        <f>ROUNDDOWN(_xlfn.RANK.AVG('Points by Year'!AC18,'Points by Year'!$B18:$AG18),0)</f>
        <v>11</v>
      </c>
      <c r="AD18">
        <f>ROUNDDOWN(_xlfn.RANK.AVG('Points by Year'!AD18,'Points by Year'!$B18:$AG18),0)</f>
        <v>21</v>
      </c>
      <c r="AE18">
        <f>ROUNDDOWN(_xlfn.RANK.AVG('Points by Year'!AE18,'Points by Year'!$B18:$AG18),0)</f>
        <v>15</v>
      </c>
      <c r="AF18">
        <f>ROUNDDOWN(_xlfn.RANK.AVG('Points by Year'!AF18,'Points by Year'!$B18:$AG18),0)</f>
        <v>16</v>
      </c>
      <c r="AG18">
        <f>ROUNDDOWN(_xlfn.RANK.AVG('Points by Year'!AG18,'Points by Year'!$B18:$AG18),0)</f>
        <v>9</v>
      </c>
    </row>
    <row r="19" spans="1:33" ht="15.75" customHeight="1" x14ac:dyDescent="0.2">
      <c r="A19" s="1">
        <v>1983</v>
      </c>
      <c r="B19">
        <f>ROUNDDOWN(_xlfn.RANK.AVG('Points by Year'!B19,'Points by Year'!$B19:$AG19),0)</f>
        <v>23</v>
      </c>
      <c r="C19">
        <f>ROUNDDOWN(_xlfn.RANK.AVG('Points by Year'!C19,'Points by Year'!$B19:$AG19),0)</f>
        <v>25</v>
      </c>
      <c r="E19">
        <f>ROUNDDOWN(_xlfn.RANK.AVG('Points by Year'!E19,'Points by Year'!$B19:$AG19),0)</f>
        <v>18</v>
      </c>
      <c r="G19">
        <f>ROUNDDOWN(_xlfn.RANK.AVG('Points by Year'!G19,'Points by Year'!$B19:$AG19),0)</f>
        <v>25</v>
      </c>
      <c r="H19">
        <f>ROUNDDOWN(_xlfn.RANK.AVG('Points by Year'!H19,'Points by Year'!$B19:$AG19),0)</f>
        <v>13</v>
      </c>
      <c r="I19">
        <f>ROUNDDOWN(_xlfn.RANK.AVG('Points by Year'!I19,'Points by Year'!$B19:$AG19),0)</f>
        <v>14</v>
      </c>
      <c r="J19">
        <f>ROUNDDOWN(_xlfn.RANK.AVG('Points by Year'!J19,'Points by Year'!$B19:$AG19),0)</f>
        <v>2</v>
      </c>
      <c r="K19">
        <f>ROUNDDOWN(_xlfn.RANK.AVG('Points by Year'!K19,'Points by Year'!$B19:$AG19),0)</f>
        <v>18</v>
      </c>
      <c r="L19">
        <f>ROUNDDOWN(_xlfn.RANK.AVG('Points by Year'!L19,'Points by Year'!$B19:$AG19),0)</f>
        <v>25</v>
      </c>
      <c r="M19">
        <f>ROUNDDOWN(_xlfn.RANK.AVG('Points by Year'!M19,'Points by Year'!$B19:$AG19),0)</f>
        <v>7</v>
      </c>
      <c r="O19">
        <f>ROUNDDOWN(_xlfn.RANK.AVG('Points by Year'!O19,'Points by Year'!$B19:$AG19),0)</f>
        <v>8</v>
      </c>
      <c r="Q19">
        <f>ROUNDDOWN(_xlfn.RANK.AVG('Points by Year'!Q19,'Points by Year'!$B19:$AG19),0)</f>
        <v>11</v>
      </c>
      <c r="R19">
        <f>ROUNDDOWN(_xlfn.RANK.AVG('Points by Year'!R19,'Points by Year'!$B19:$AG19),0)</f>
        <v>1</v>
      </c>
      <c r="S19">
        <f>ROUNDDOWN(_xlfn.RANK.AVG('Points by Year'!S19,'Points by Year'!$B19:$AG19),0)</f>
        <v>9</v>
      </c>
      <c r="T19">
        <f>ROUNDDOWN(_xlfn.RANK.AVG('Points by Year'!T19,'Points by Year'!$B19:$AG19),0)</f>
        <v>18</v>
      </c>
      <c r="U19">
        <f>ROUNDDOWN(_xlfn.RANK.AVG('Points by Year'!U19,'Points by Year'!$B19:$AG19),0)</f>
        <v>5</v>
      </c>
      <c r="V19">
        <f>ROUNDDOWN(_xlfn.RANK.AVG('Points by Year'!V19,'Points by Year'!$B19:$AG19),0)</f>
        <v>4</v>
      </c>
      <c r="W19">
        <f>ROUNDDOWN(_xlfn.RANK.AVG('Points by Year'!W19,'Points by Year'!$B19:$AG19),0)</f>
        <v>22</v>
      </c>
      <c r="X19">
        <f>ROUNDDOWN(_xlfn.RANK.AVG('Points by Year'!X19,'Points by Year'!$B19:$AG19),0)</f>
        <v>28</v>
      </c>
      <c r="Y19">
        <f>ROUNDDOWN(_xlfn.RANK.AVG('Points by Year'!Y19,'Points by Year'!$B19:$AG19),0)</f>
        <v>27</v>
      </c>
      <c r="Z19">
        <f>ROUNDDOWN(_xlfn.RANK.AVG('Points by Year'!Z19,'Points by Year'!$B19:$AG19),0)</f>
        <v>12</v>
      </c>
      <c r="AA19">
        <f>ROUNDDOWN(_xlfn.RANK.AVG('Points by Year'!AA19,'Points by Year'!$B19:$AG19),0)</f>
        <v>20</v>
      </c>
      <c r="AB19">
        <f>ROUNDDOWN(_xlfn.RANK.AVG('Points by Year'!AB19,'Points by Year'!$B19:$AG19),0)</f>
        <v>3</v>
      </c>
      <c r="AC19">
        <f>ROUNDDOWN(_xlfn.RANK.AVG('Points by Year'!AC19,'Points by Year'!$B19:$AG19),0)</f>
        <v>10</v>
      </c>
      <c r="AD19">
        <f>ROUNDDOWN(_xlfn.RANK.AVG('Points by Year'!AD19,'Points by Year'!$B19:$AG19),0)</f>
        <v>21</v>
      </c>
      <c r="AE19">
        <f>ROUNDDOWN(_xlfn.RANK.AVG('Points by Year'!AE19,'Points by Year'!$B19:$AG19),0)</f>
        <v>15</v>
      </c>
      <c r="AF19">
        <f>ROUNDDOWN(_xlfn.RANK.AVG('Points by Year'!AF19,'Points by Year'!$B19:$AG19),0)</f>
        <v>16</v>
      </c>
      <c r="AG19">
        <f>ROUNDDOWN(_xlfn.RANK.AVG('Points by Year'!AG19,'Points by Year'!$B19:$AG19),0)</f>
        <v>6</v>
      </c>
    </row>
    <row r="20" spans="1:33" ht="15.75" customHeight="1" x14ac:dyDescent="0.2">
      <c r="A20" s="1">
        <v>1984</v>
      </c>
      <c r="B20">
        <f>ROUNDDOWN(_xlfn.RANK.AVG('Points by Year'!B20,'Points by Year'!$B20:$AG20),0)</f>
        <v>24</v>
      </c>
      <c r="C20">
        <f>ROUNDDOWN(_xlfn.RANK.AVG('Points by Year'!C20,'Points by Year'!$B20:$AG20),0)</f>
        <v>26</v>
      </c>
      <c r="E20">
        <f>ROUNDDOWN(_xlfn.RANK.AVG('Points by Year'!E20,'Points by Year'!$B20:$AG20),0)</f>
        <v>19</v>
      </c>
      <c r="G20">
        <f>ROUNDDOWN(_xlfn.RANK.AVG('Points by Year'!G20,'Points by Year'!$B20:$AG20),0)</f>
        <v>22</v>
      </c>
      <c r="H20">
        <f>ROUNDDOWN(_xlfn.RANK.AVG('Points by Year'!H20,'Points by Year'!$B20:$AG20),0)</f>
        <v>13</v>
      </c>
      <c r="I20">
        <f>ROUNDDOWN(_xlfn.RANK.AVG('Points by Year'!I20,'Points by Year'!$B20:$AG20),0)</f>
        <v>14</v>
      </c>
      <c r="J20">
        <f>ROUNDDOWN(_xlfn.RANK.AVG('Points by Year'!J20,'Points by Year'!$B20:$AG20),0)</f>
        <v>3</v>
      </c>
      <c r="K20">
        <f>ROUNDDOWN(_xlfn.RANK.AVG('Points by Year'!K20,'Points by Year'!$B20:$AG20),0)</f>
        <v>17</v>
      </c>
      <c r="L20">
        <f>ROUNDDOWN(_xlfn.RANK.AVG('Points by Year'!L20,'Points by Year'!$B20:$AG20),0)</f>
        <v>26</v>
      </c>
      <c r="M20">
        <f>ROUNDDOWN(_xlfn.RANK.AVG('Points by Year'!M20,'Points by Year'!$B20:$AG20),0)</f>
        <v>8</v>
      </c>
      <c r="O20">
        <f>ROUNDDOWN(_xlfn.RANK.AVG('Points by Year'!O20,'Points by Year'!$B20:$AG20),0)</f>
        <v>9</v>
      </c>
      <c r="Q20">
        <f>ROUNDDOWN(_xlfn.RANK.AVG('Points by Year'!Q20,'Points by Year'!$B20:$AG20),0)</f>
        <v>11</v>
      </c>
      <c r="R20">
        <f>ROUNDDOWN(_xlfn.RANK.AVG('Points by Year'!R20,'Points by Year'!$B20:$AG20),0)</f>
        <v>1</v>
      </c>
      <c r="S20">
        <f>ROUNDDOWN(_xlfn.RANK.AVG('Points by Year'!S20,'Points by Year'!$B20:$AG20),0)</f>
        <v>10</v>
      </c>
      <c r="T20">
        <f>ROUNDDOWN(_xlfn.RANK.AVG('Points by Year'!T20,'Points by Year'!$B20:$AG20),0)</f>
        <v>19</v>
      </c>
      <c r="U20">
        <f>ROUNDDOWN(_xlfn.RANK.AVG('Points by Year'!U20,'Points by Year'!$B20:$AG20),0)</f>
        <v>5</v>
      </c>
      <c r="V20">
        <f>ROUNDDOWN(_xlfn.RANK.AVG('Points by Year'!V20,'Points by Year'!$B20:$AG20),0)</f>
        <v>4</v>
      </c>
      <c r="W20">
        <f>ROUNDDOWN(_xlfn.RANK.AVG('Points by Year'!W20,'Points by Year'!$B20:$AG20),0)</f>
        <v>23</v>
      </c>
      <c r="X20">
        <f>ROUNDDOWN(_xlfn.RANK.AVG('Points by Year'!X20,'Points by Year'!$B20:$AG20),0)</f>
        <v>28</v>
      </c>
      <c r="Y20">
        <f>ROUNDDOWN(_xlfn.RANK.AVG('Points by Year'!Y20,'Points by Year'!$B20:$AG20),0)</f>
        <v>24</v>
      </c>
      <c r="Z20">
        <f>ROUNDDOWN(_xlfn.RANK.AVG('Points by Year'!Z20,'Points by Year'!$B20:$AG20),0)</f>
        <v>12</v>
      </c>
      <c r="AA20">
        <f>ROUNDDOWN(_xlfn.RANK.AVG('Points by Year'!AA20,'Points by Year'!$B20:$AG20),0)</f>
        <v>21</v>
      </c>
      <c r="AB20">
        <f>ROUNDDOWN(_xlfn.RANK.AVG('Points by Year'!AB20,'Points by Year'!$B20:$AG20),0)</f>
        <v>2</v>
      </c>
      <c r="AC20">
        <f>ROUNDDOWN(_xlfn.RANK.AVG('Points by Year'!AC20,'Points by Year'!$B20:$AG20),0)</f>
        <v>6</v>
      </c>
      <c r="AD20">
        <f>ROUNDDOWN(_xlfn.RANK.AVG('Points by Year'!AD20,'Points by Year'!$B20:$AG20),0)</f>
        <v>18</v>
      </c>
      <c r="AE20">
        <f>ROUNDDOWN(_xlfn.RANK.AVG('Points by Year'!AE20,'Points by Year'!$B20:$AG20),0)</f>
        <v>15</v>
      </c>
      <c r="AF20">
        <f>ROUNDDOWN(_xlfn.RANK.AVG('Points by Year'!AF20,'Points by Year'!$B20:$AG20),0)</f>
        <v>16</v>
      </c>
      <c r="AG20">
        <f>ROUNDDOWN(_xlfn.RANK.AVG('Points by Year'!AG20,'Points by Year'!$B20:$AG20),0)</f>
        <v>7</v>
      </c>
    </row>
    <row r="21" spans="1:33" ht="15.75" customHeight="1" x14ac:dyDescent="0.2">
      <c r="A21" s="1">
        <v>1985</v>
      </c>
      <c r="B21">
        <f>ROUNDDOWN(_xlfn.RANK.AVG('Points by Year'!B21,'Points by Year'!$B21:$AG21),0)</f>
        <v>25</v>
      </c>
      <c r="C21">
        <f>ROUNDDOWN(_xlfn.RANK.AVG('Points by Year'!C21,'Points by Year'!$B21:$AG21),0)</f>
        <v>26</v>
      </c>
      <c r="E21">
        <f>ROUNDDOWN(_xlfn.RANK.AVG('Points by Year'!E21,'Points by Year'!$B21:$AG21),0)</f>
        <v>21</v>
      </c>
      <c r="G21">
        <f>ROUNDDOWN(_xlfn.RANK.AVG('Points by Year'!G21,'Points by Year'!$B21:$AG21),0)</f>
        <v>13</v>
      </c>
      <c r="H21">
        <f>ROUNDDOWN(_xlfn.RANK.AVG('Points by Year'!H21,'Points by Year'!$B21:$AG21),0)</f>
        <v>15</v>
      </c>
      <c r="I21">
        <f>ROUNDDOWN(_xlfn.RANK.AVG('Points by Year'!I21,'Points by Year'!$B21:$AG21),0)</f>
        <v>14</v>
      </c>
      <c r="J21">
        <f>ROUNDDOWN(_xlfn.RANK.AVG('Points by Year'!J21,'Points by Year'!$B21:$AG21),0)</f>
        <v>2</v>
      </c>
      <c r="K21">
        <f>ROUNDDOWN(_xlfn.RANK.AVG('Points by Year'!K21,'Points by Year'!$B21:$AG21),0)</f>
        <v>18</v>
      </c>
      <c r="L21">
        <f>ROUNDDOWN(_xlfn.RANK.AVG('Points by Year'!L21,'Points by Year'!$B21:$AG21),0)</f>
        <v>26</v>
      </c>
      <c r="M21">
        <f>ROUNDDOWN(_xlfn.RANK.AVG('Points by Year'!M21,'Points by Year'!$B21:$AG21),0)</f>
        <v>9</v>
      </c>
      <c r="O21">
        <f>ROUNDDOWN(_xlfn.RANK.AVG('Points by Year'!O21,'Points by Year'!$B21:$AG21),0)</f>
        <v>10</v>
      </c>
      <c r="Q21">
        <f>ROUNDDOWN(_xlfn.RANK.AVG('Points by Year'!Q21,'Points by Year'!$B21:$AG21),0)</f>
        <v>11</v>
      </c>
      <c r="R21">
        <f>ROUNDDOWN(_xlfn.RANK.AVG('Points by Year'!R21,'Points by Year'!$B21:$AG21),0)</f>
        <v>1</v>
      </c>
      <c r="S21">
        <f>ROUNDDOWN(_xlfn.RANK.AVG('Points by Year'!S21,'Points by Year'!$B21:$AG21),0)</f>
        <v>8</v>
      </c>
      <c r="T21">
        <f>ROUNDDOWN(_xlfn.RANK.AVG('Points by Year'!T21,'Points by Year'!$B21:$AG21),0)</f>
        <v>21</v>
      </c>
      <c r="U21">
        <f>ROUNDDOWN(_xlfn.RANK.AVG('Points by Year'!U21,'Points by Year'!$B21:$AG21),0)</f>
        <v>5</v>
      </c>
      <c r="V21">
        <f>ROUNDDOWN(_xlfn.RANK.AVG('Points by Year'!V21,'Points by Year'!$B21:$AG21),0)</f>
        <v>4</v>
      </c>
      <c r="W21">
        <f>ROUNDDOWN(_xlfn.RANK.AVG('Points by Year'!W21,'Points by Year'!$B21:$AG21),0)</f>
        <v>19</v>
      </c>
      <c r="X21">
        <f>ROUNDDOWN(_xlfn.RANK.AVG('Points by Year'!X21,'Points by Year'!$B21:$AG21),0)</f>
        <v>28</v>
      </c>
      <c r="Y21">
        <f>ROUNDDOWN(_xlfn.RANK.AVG('Points by Year'!Y21,'Points by Year'!$B21:$AG21),0)</f>
        <v>24</v>
      </c>
      <c r="Z21">
        <f>ROUNDDOWN(_xlfn.RANK.AVG('Points by Year'!Z21,'Points by Year'!$B21:$AG21),0)</f>
        <v>12</v>
      </c>
      <c r="AA21">
        <f>ROUNDDOWN(_xlfn.RANK.AVG('Points by Year'!AA21,'Points by Year'!$B21:$AG21),0)</f>
        <v>23</v>
      </c>
      <c r="AB21">
        <f>ROUNDDOWN(_xlfn.RANK.AVG('Points by Year'!AB21,'Points by Year'!$B21:$AG21),0)</f>
        <v>3</v>
      </c>
      <c r="AC21">
        <f>ROUNDDOWN(_xlfn.RANK.AVG('Points by Year'!AC21,'Points by Year'!$B21:$AG21),0)</f>
        <v>6</v>
      </c>
      <c r="AD21">
        <f>ROUNDDOWN(_xlfn.RANK.AVG('Points by Year'!AD21,'Points by Year'!$B21:$AG21),0)</f>
        <v>20</v>
      </c>
      <c r="AE21">
        <f>ROUNDDOWN(_xlfn.RANK.AVG('Points by Year'!AE21,'Points by Year'!$B21:$AG21),0)</f>
        <v>16</v>
      </c>
      <c r="AF21">
        <f>ROUNDDOWN(_xlfn.RANK.AVG('Points by Year'!AF21,'Points by Year'!$B21:$AG21),0)</f>
        <v>17</v>
      </c>
      <c r="AG21">
        <f>ROUNDDOWN(_xlfn.RANK.AVG('Points by Year'!AG21,'Points by Year'!$B21:$AG21),0)</f>
        <v>7</v>
      </c>
    </row>
    <row r="22" spans="1:33" ht="15.75" customHeight="1" x14ac:dyDescent="0.2">
      <c r="A22" s="1">
        <v>1986</v>
      </c>
      <c r="B22">
        <f>ROUNDDOWN(_xlfn.RANK.AVG('Points by Year'!B22,'Points by Year'!$B22:$AG22),0)</f>
        <v>25</v>
      </c>
      <c r="C22">
        <f>ROUNDDOWN(_xlfn.RANK.AVG('Points by Year'!C22,'Points by Year'!$B22:$AG22),0)</f>
        <v>26</v>
      </c>
      <c r="E22">
        <f>ROUNDDOWN(_xlfn.RANK.AVG('Points by Year'!E22,'Points by Year'!$B22:$AG22),0)</f>
        <v>22</v>
      </c>
      <c r="G22">
        <f>ROUNDDOWN(_xlfn.RANK.AVG('Points by Year'!G22,'Points by Year'!$B22:$AG22),0)</f>
        <v>13</v>
      </c>
      <c r="H22">
        <f>ROUNDDOWN(_xlfn.RANK.AVG('Points by Year'!H22,'Points by Year'!$B22:$AG22),0)</f>
        <v>17</v>
      </c>
      <c r="I22">
        <f>ROUNDDOWN(_xlfn.RANK.AVG('Points by Year'!I22,'Points by Year'!$B22:$AG22),0)</f>
        <v>15</v>
      </c>
      <c r="J22">
        <f>ROUNDDOWN(_xlfn.RANK.AVG('Points by Year'!J22,'Points by Year'!$B22:$AG22),0)</f>
        <v>2</v>
      </c>
      <c r="K22">
        <f>ROUNDDOWN(_xlfn.RANK.AVG('Points by Year'!K22,'Points by Year'!$B22:$AG22),0)</f>
        <v>16</v>
      </c>
      <c r="L22">
        <f>ROUNDDOWN(_xlfn.RANK.AVG('Points by Year'!L22,'Points by Year'!$B22:$AG22),0)</f>
        <v>26</v>
      </c>
      <c r="M22">
        <f>ROUNDDOWN(_xlfn.RANK.AVG('Points by Year'!M22,'Points by Year'!$B22:$AG22),0)</f>
        <v>9</v>
      </c>
      <c r="O22">
        <f>ROUNDDOWN(_xlfn.RANK.AVG('Points by Year'!O22,'Points by Year'!$B22:$AG22),0)</f>
        <v>10</v>
      </c>
      <c r="Q22">
        <f>ROUNDDOWN(_xlfn.RANK.AVG('Points by Year'!Q22,'Points by Year'!$B22:$AG22),0)</f>
        <v>11</v>
      </c>
      <c r="R22">
        <f>ROUNDDOWN(_xlfn.RANK.AVG('Points by Year'!R22,'Points by Year'!$B22:$AG22),0)</f>
        <v>1</v>
      </c>
      <c r="S22">
        <f>ROUNDDOWN(_xlfn.RANK.AVG('Points by Year'!S22,'Points by Year'!$B22:$AG22),0)</f>
        <v>8</v>
      </c>
      <c r="T22">
        <f>ROUNDDOWN(_xlfn.RANK.AVG('Points by Year'!T22,'Points by Year'!$B22:$AG22),0)</f>
        <v>22</v>
      </c>
      <c r="U22">
        <f>ROUNDDOWN(_xlfn.RANK.AVG('Points by Year'!U22,'Points by Year'!$B22:$AG22),0)</f>
        <v>6</v>
      </c>
      <c r="V22">
        <f>ROUNDDOWN(_xlfn.RANK.AVG('Points by Year'!V22,'Points by Year'!$B22:$AG22),0)</f>
        <v>4</v>
      </c>
      <c r="W22">
        <f>ROUNDDOWN(_xlfn.RANK.AVG('Points by Year'!W22,'Points by Year'!$B22:$AG22),0)</f>
        <v>20</v>
      </c>
      <c r="X22">
        <f>ROUNDDOWN(_xlfn.RANK.AVG('Points by Year'!X22,'Points by Year'!$B22:$AG22),0)</f>
        <v>28</v>
      </c>
      <c r="Y22">
        <f>ROUNDDOWN(_xlfn.RANK.AVG('Points by Year'!Y22,'Points by Year'!$B22:$AG22),0)</f>
        <v>14</v>
      </c>
      <c r="Z22">
        <f>ROUNDDOWN(_xlfn.RANK.AVG('Points by Year'!Z22,'Points by Year'!$B22:$AG22),0)</f>
        <v>12</v>
      </c>
      <c r="AA22">
        <f>ROUNDDOWN(_xlfn.RANK.AVG('Points by Year'!AA22,'Points by Year'!$B22:$AG22),0)</f>
        <v>24</v>
      </c>
      <c r="AB22">
        <f>ROUNDDOWN(_xlfn.RANK.AVG('Points by Year'!AB22,'Points by Year'!$B22:$AG22),0)</f>
        <v>3</v>
      </c>
      <c r="AC22">
        <f>ROUNDDOWN(_xlfn.RANK.AVG('Points by Year'!AC22,'Points by Year'!$B22:$AG22),0)</f>
        <v>5</v>
      </c>
      <c r="AD22">
        <f>ROUNDDOWN(_xlfn.RANK.AVG('Points by Year'!AD22,'Points by Year'!$B22:$AG22),0)</f>
        <v>21</v>
      </c>
      <c r="AE22">
        <f>ROUNDDOWN(_xlfn.RANK.AVG('Points by Year'!AE22,'Points by Year'!$B22:$AG22),0)</f>
        <v>18</v>
      </c>
      <c r="AF22">
        <f>ROUNDDOWN(_xlfn.RANK.AVG('Points by Year'!AF22,'Points by Year'!$B22:$AG22),0)</f>
        <v>19</v>
      </c>
      <c r="AG22">
        <f>ROUNDDOWN(_xlfn.RANK.AVG('Points by Year'!AG22,'Points by Year'!$B22:$AG22),0)</f>
        <v>7</v>
      </c>
    </row>
    <row r="23" spans="1:33" ht="15.75" customHeight="1" x14ac:dyDescent="0.2">
      <c r="A23" s="1">
        <v>1987</v>
      </c>
      <c r="B23">
        <f>ROUNDDOWN(_xlfn.RANK.AVG('Points by Year'!B23,'Points by Year'!$B23:$AG23),0)</f>
        <v>25</v>
      </c>
      <c r="C23">
        <f>ROUNDDOWN(_xlfn.RANK.AVG('Points by Year'!C23,'Points by Year'!$B23:$AG23),0)</f>
        <v>26</v>
      </c>
      <c r="E23">
        <f>ROUNDDOWN(_xlfn.RANK.AVG('Points by Year'!E23,'Points by Year'!$B23:$AG23),0)</f>
        <v>22</v>
      </c>
      <c r="G23">
        <f>ROUNDDOWN(_xlfn.RANK.AVG('Points by Year'!G23,'Points by Year'!$B23:$AG23),0)</f>
        <v>12</v>
      </c>
      <c r="H23">
        <f>ROUNDDOWN(_xlfn.RANK.AVG('Points by Year'!H23,'Points by Year'!$B23:$AG23),0)</f>
        <v>17</v>
      </c>
      <c r="I23">
        <f>ROUNDDOWN(_xlfn.RANK.AVG('Points by Year'!I23,'Points by Year'!$B23:$AG23),0)</f>
        <v>16</v>
      </c>
      <c r="J23">
        <f>ROUNDDOWN(_xlfn.RANK.AVG('Points by Year'!J23,'Points by Year'!$B23:$AG23),0)</f>
        <v>2</v>
      </c>
      <c r="K23">
        <f>ROUNDDOWN(_xlfn.RANK.AVG('Points by Year'!K23,'Points by Year'!$B23:$AG23),0)</f>
        <v>12</v>
      </c>
      <c r="L23">
        <f>ROUNDDOWN(_xlfn.RANK.AVG('Points by Year'!L23,'Points by Year'!$B23:$AG23),0)</f>
        <v>26</v>
      </c>
      <c r="M23">
        <f>ROUNDDOWN(_xlfn.RANK.AVG('Points by Year'!M23,'Points by Year'!$B23:$AG23),0)</f>
        <v>9</v>
      </c>
      <c r="O23">
        <f>ROUNDDOWN(_xlfn.RANK.AVG('Points by Year'!O23,'Points by Year'!$B23:$AG23),0)</f>
        <v>9</v>
      </c>
      <c r="Q23">
        <f>ROUNDDOWN(_xlfn.RANK.AVG('Points by Year'!Q23,'Points by Year'!$B23:$AG23),0)</f>
        <v>11</v>
      </c>
      <c r="R23">
        <f>ROUNDDOWN(_xlfn.RANK.AVG('Points by Year'!R23,'Points by Year'!$B23:$AG23),0)</f>
        <v>1</v>
      </c>
      <c r="S23">
        <f>ROUNDDOWN(_xlfn.RANK.AVG('Points by Year'!S23,'Points by Year'!$B23:$AG23),0)</f>
        <v>8</v>
      </c>
      <c r="T23">
        <f>ROUNDDOWN(_xlfn.RANK.AVG('Points by Year'!T23,'Points by Year'!$B23:$AG23),0)</f>
        <v>22</v>
      </c>
      <c r="U23">
        <f>ROUNDDOWN(_xlfn.RANK.AVG('Points by Year'!U23,'Points by Year'!$B23:$AG23),0)</f>
        <v>6</v>
      </c>
      <c r="V23">
        <f>ROUNDDOWN(_xlfn.RANK.AVG('Points by Year'!V23,'Points by Year'!$B23:$AG23),0)</f>
        <v>4</v>
      </c>
      <c r="W23">
        <f>ROUNDDOWN(_xlfn.RANK.AVG('Points by Year'!W23,'Points by Year'!$B23:$AG23),0)</f>
        <v>20</v>
      </c>
      <c r="X23">
        <f>ROUNDDOWN(_xlfn.RANK.AVG('Points by Year'!X23,'Points by Year'!$B23:$AG23),0)</f>
        <v>28</v>
      </c>
      <c r="Y23">
        <f>ROUNDDOWN(_xlfn.RANK.AVG('Points by Year'!Y23,'Points by Year'!$B23:$AG23),0)</f>
        <v>15</v>
      </c>
      <c r="Z23">
        <f>ROUNDDOWN(_xlfn.RANK.AVG('Points by Year'!Z23,'Points by Year'!$B23:$AG23),0)</f>
        <v>14</v>
      </c>
      <c r="AA23">
        <f>ROUNDDOWN(_xlfn.RANK.AVG('Points by Year'!AA23,'Points by Year'!$B23:$AG23),0)</f>
        <v>24</v>
      </c>
      <c r="AB23">
        <f>ROUNDDOWN(_xlfn.RANK.AVG('Points by Year'!AB23,'Points by Year'!$B23:$AG23),0)</f>
        <v>3</v>
      </c>
      <c r="AC23">
        <f>ROUNDDOWN(_xlfn.RANK.AVG('Points by Year'!AC23,'Points by Year'!$B23:$AG23),0)</f>
        <v>7</v>
      </c>
      <c r="AD23">
        <f>ROUNDDOWN(_xlfn.RANK.AVG('Points by Year'!AD23,'Points by Year'!$B23:$AG23),0)</f>
        <v>21</v>
      </c>
      <c r="AE23">
        <f>ROUNDDOWN(_xlfn.RANK.AVG('Points by Year'!AE23,'Points by Year'!$B23:$AG23),0)</f>
        <v>19</v>
      </c>
      <c r="AF23">
        <f>ROUNDDOWN(_xlfn.RANK.AVG('Points by Year'!AF23,'Points by Year'!$B23:$AG23),0)</f>
        <v>18</v>
      </c>
      <c r="AG23">
        <f>ROUNDDOWN(_xlfn.RANK.AVG('Points by Year'!AG23,'Points by Year'!$B23:$AG23),0)</f>
        <v>5</v>
      </c>
    </row>
    <row r="24" spans="1:33" ht="15.75" customHeight="1" x14ac:dyDescent="0.2">
      <c r="A24" s="1">
        <v>1988</v>
      </c>
      <c r="B24">
        <f>ROUNDDOWN(_xlfn.RANK.AVG('Points by Year'!B24,'Points by Year'!$B24:$AG24),0)</f>
        <v>25</v>
      </c>
      <c r="C24">
        <f>ROUNDDOWN(_xlfn.RANK.AVG('Points by Year'!C24,'Points by Year'!$B24:$AG24),0)</f>
        <v>26</v>
      </c>
      <c r="E24">
        <f>ROUNDDOWN(_xlfn.RANK.AVG('Points by Year'!E24,'Points by Year'!$B24:$AG24),0)</f>
        <v>20</v>
      </c>
      <c r="G24">
        <f>ROUNDDOWN(_xlfn.RANK.AVG('Points by Year'!G24,'Points by Year'!$B24:$AG24),0)</f>
        <v>11</v>
      </c>
      <c r="H24">
        <f>ROUNDDOWN(_xlfn.RANK.AVG('Points by Year'!H24,'Points by Year'!$B24:$AG24),0)</f>
        <v>17</v>
      </c>
      <c r="I24">
        <f>ROUNDDOWN(_xlfn.RANK.AVG('Points by Year'!I24,'Points by Year'!$B24:$AG24),0)</f>
        <v>15</v>
      </c>
      <c r="J24">
        <f>ROUNDDOWN(_xlfn.RANK.AVG('Points by Year'!J24,'Points by Year'!$B24:$AG24),0)</f>
        <v>2</v>
      </c>
      <c r="K24">
        <f>ROUNDDOWN(_xlfn.RANK.AVG('Points by Year'!K24,'Points by Year'!$B24:$AG24),0)</f>
        <v>13</v>
      </c>
      <c r="L24">
        <f>ROUNDDOWN(_xlfn.RANK.AVG('Points by Year'!L24,'Points by Year'!$B24:$AG24),0)</f>
        <v>26</v>
      </c>
      <c r="M24">
        <f>ROUNDDOWN(_xlfn.RANK.AVG('Points by Year'!M24,'Points by Year'!$B24:$AG24),0)</f>
        <v>9</v>
      </c>
      <c r="O24">
        <f>ROUNDDOWN(_xlfn.RANK.AVG('Points by Year'!O24,'Points by Year'!$B24:$AG24),0)</f>
        <v>9</v>
      </c>
      <c r="Q24">
        <f>ROUNDDOWN(_xlfn.RANK.AVG('Points by Year'!Q24,'Points by Year'!$B24:$AG24),0)</f>
        <v>12</v>
      </c>
      <c r="R24">
        <f>ROUNDDOWN(_xlfn.RANK.AVG('Points by Year'!R24,'Points by Year'!$B24:$AG24),0)</f>
        <v>1</v>
      </c>
      <c r="S24">
        <f>ROUNDDOWN(_xlfn.RANK.AVG('Points by Year'!S24,'Points by Year'!$B24:$AG24),0)</f>
        <v>8</v>
      </c>
      <c r="T24">
        <f>ROUNDDOWN(_xlfn.RANK.AVG('Points by Year'!T24,'Points by Year'!$B24:$AG24),0)</f>
        <v>24</v>
      </c>
      <c r="U24">
        <f>ROUNDDOWN(_xlfn.RANK.AVG('Points by Year'!U24,'Points by Year'!$B24:$AG24),0)</f>
        <v>7</v>
      </c>
      <c r="V24">
        <f>ROUNDDOWN(_xlfn.RANK.AVG('Points by Year'!V24,'Points by Year'!$B24:$AG24),0)</f>
        <v>4</v>
      </c>
      <c r="W24">
        <f>ROUNDDOWN(_xlfn.RANK.AVG('Points by Year'!W24,'Points by Year'!$B24:$AG24),0)</f>
        <v>21</v>
      </c>
      <c r="X24">
        <f>ROUNDDOWN(_xlfn.RANK.AVG('Points by Year'!X24,'Points by Year'!$B24:$AG24),0)</f>
        <v>28</v>
      </c>
      <c r="Y24">
        <f>ROUNDDOWN(_xlfn.RANK.AVG('Points by Year'!Y24,'Points by Year'!$B24:$AG24),0)</f>
        <v>15</v>
      </c>
      <c r="Z24">
        <f>ROUNDDOWN(_xlfn.RANK.AVG('Points by Year'!Z24,'Points by Year'!$B24:$AG24),0)</f>
        <v>14</v>
      </c>
      <c r="AA24">
        <f>ROUNDDOWN(_xlfn.RANK.AVG('Points by Year'!AA24,'Points by Year'!$B24:$AG24),0)</f>
        <v>23</v>
      </c>
      <c r="AB24">
        <f>ROUNDDOWN(_xlfn.RANK.AVG('Points by Year'!AB24,'Points by Year'!$B24:$AG24),0)</f>
        <v>3</v>
      </c>
      <c r="AC24">
        <f>ROUNDDOWN(_xlfn.RANK.AVG('Points by Year'!AC24,'Points by Year'!$B24:$AG24),0)</f>
        <v>5</v>
      </c>
      <c r="AD24">
        <f>ROUNDDOWN(_xlfn.RANK.AVG('Points by Year'!AD24,'Points by Year'!$B24:$AG24),0)</f>
        <v>22</v>
      </c>
      <c r="AE24">
        <f>ROUNDDOWN(_xlfn.RANK.AVG('Points by Year'!AE24,'Points by Year'!$B24:$AG24),0)</f>
        <v>19</v>
      </c>
      <c r="AF24">
        <f>ROUNDDOWN(_xlfn.RANK.AVG('Points by Year'!AF24,'Points by Year'!$B24:$AG24),0)</f>
        <v>18</v>
      </c>
      <c r="AG24">
        <f>ROUNDDOWN(_xlfn.RANK.AVG('Points by Year'!AG24,'Points by Year'!$B24:$AG24),0)</f>
        <v>6</v>
      </c>
    </row>
    <row r="25" spans="1:33" ht="15.75" customHeight="1" x14ac:dyDescent="0.2">
      <c r="A25" s="1">
        <v>1989</v>
      </c>
      <c r="B25">
        <f>ROUNDDOWN(_xlfn.RANK.AVG('Points by Year'!B25,'Points by Year'!$B25:$AG25),0)</f>
        <v>25</v>
      </c>
      <c r="C25">
        <f>ROUNDDOWN(_xlfn.RANK.AVG('Points by Year'!C25,'Points by Year'!$B25:$AG25),0)</f>
        <v>26</v>
      </c>
      <c r="E25">
        <f>ROUNDDOWN(_xlfn.RANK.AVG('Points by Year'!E25,'Points by Year'!$B25:$AG25),0)</f>
        <v>19</v>
      </c>
      <c r="G25">
        <f>ROUNDDOWN(_xlfn.RANK.AVG('Points by Year'!G25,'Points by Year'!$B25:$AG25),0)</f>
        <v>12</v>
      </c>
      <c r="H25">
        <f>ROUNDDOWN(_xlfn.RANK.AVG('Points by Year'!H25,'Points by Year'!$B25:$AG25),0)</f>
        <v>17</v>
      </c>
      <c r="I25">
        <f>ROUNDDOWN(_xlfn.RANK.AVG('Points by Year'!I25,'Points by Year'!$B25:$AG25),0)</f>
        <v>14</v>
      </c>
      <c r="J25">
        <f>ROUNDDOWN(_xlfn.RANK.AVG('Points by Year'!J25,'Points by Year'!$B25:$AG25),0)</f>
        <v>4</v>
      </c>
      <c r="K25">
        <f>ROUNDDOWN(_xlfn.RANK.AVG('Points by Year'!K25,'Points by Year'!$B25:$AG25),0)</f>
        <v>11</v>
      </c>
      <c r="L25">
        <f>ROUNDDOWN(_xlfn.RANK.AVG('Points by Year'!L25,'Points by Year'!$B25:$AG25),0)</f>
        <v>26</v>
      </c>
      <c r="M25">
        <f>ROUNDDOWN(_xlfn.RANK.AVG('Points by Year'!M25,'Points by Year'!$B25:$AG25),0)</f>
        <v>9</v>
      </c>
      <c r="O25">
        <f>ROUNDDOWN(_xlfn.RANK.AVG('Points by Year'!O25,'Points by Year'!$B25:$AG25),0)</f>
        <v>9</v>
      </c>
      <c r="Q25">
        <f>ROUNDDOWN(_xlfn.RANK.AVG('Points by Year'!Q25,'Points by Year'!$B25:$AG25),0)</f>
        <v>13</v>
      </c>
      <c r="R25">
        <f>ROUNDDOWN(_xlfn.RANK.AVG('Points by Year'!R25,'Points by Year'!$B25:$AG25),0)</f>
        <v>1</v>
      </c>
      <c r="S25">
        <f>ROUNDDOWN(_xlfn.RANK.AVG('Points by Year'!S25,'Points by Year'!$B25:$AG25),0)</f>
        <v>8</v>
      </c>
      <c r="T25">
        <f>ROUNDDOWN(_xlfn.RANK.AVG('Points by Year'!T25,'Points by Year'!$B25:$AG25),0)</f>
        <v>24</v>
      </c>
      <c r="U25">
        <f>ROUNDDOWN(_xlfn.RANK.AVG('Points by Year'!U25,'Points by Year'!$B25:$AG25),0)</f>
        <v>7</v>
      </c>
      <c r="V25">
        <f>ROUNDDOWN(_xlfn.RANK.AVG('Points by Year'!V25,'Points by Year'!$B25:$AG25),0)</f>
        <v>5</v>
      </c>
      <c r="W25">
        <f>ROUNDDOWN(_xlfn.RANK.AVG('Points by Year'!W25,'Points by Year'!$B25:$AG25),0)</f>
        <v>21</v>
      </c>
      <c r="X25">
        <f>ROUNDDOWN(_xlfn.RANK.AVG('Points by Year'!X25,'Points by Year'!$B25:$AG25),0)</f>
        <v>28</v>
      </c>
      <c r="Y25">
        <f>ROUNDDOWN(_xlfn.RANK.AVG('Points by Year'!Y25,'Points by Year'!$B25:$AG25),0)</f>
        <v>16</v>
      </c>
      <c r="Z25">
        <f>ROUNDDOWN(_xlfn.RANK.AVG('Points by Year'!Z25,'Points by Year'!$B25:$AG25),0)</f>
        <v>15</v>
      </c>
      <c r="AA25">
        <f>ROUNDDOWN(_xlfn.RANK.AVG('Points by Year'!AA25,'Points by Year'!$B25:$AG25),0)</f>
        <v>23</v>
      </c>
      <c r="AB25">
        <f>ROUNDDOWN(_xlfn.RANK.AVG('Points by Year'!AB25,'Points by Year'!$B25:$AG25),0)</f>
        <v>2</v>
      </c>
      <c r="AC25">
        <f>ROUNDDOWN(_xlfn.RANK.AVG('Points by Year'!AC25,'Points by Year'!$B25:$AG25),0)</f>
        <v>2</v>
      </c>
      <c r="AD25">
        <f>ROUNDDOWN(_xlfn.RANK.AVG('Points by Year'!AD25,'Points by Year'!$B25:$AG25),0)</f>
        <v>22</v>
      </c>
      <c r="AE25">
        <f>ROUNDDOWN(_xlfn.RANK.AVG('Points by Year'!AE25,'Points by Year'!$B25:$AG25),0)</f>
        <v>20</v>
      </c>
      <c r="AF25">
        <f>ROUNDDOWN(_xlfn.RANK.AVG('Points by Year'!AF25,'Points by Year'!$B25:$AG25),0)</f>
        <v>18</v>
      </c>
      <c r="AG25">
        <f>ROUNDDOWN(_xlfn.RANK.AVG('Points by Year'!AG25,'Points by Year'!$B25:$AG25),0)</f>
        <v>6</v>
      </c>
    </row>
    <row r="26" spans="1:33" ht="15.75" customHeight="1" x14ac:dyDescent="0.2">
      <c r="A26" s="1">
        <v>1990</v>
      </c>
      <c r="B26">
        <f>ROUNDDOWN(_xlfn.RANK.AVG('Points by Year'!B26,'Points by Year'!$B26:$AG26),0)</f>
        <v>25</v>
      </c>
      <c r="C26">
        <f>ROUNDDOWN(_xlfn.RANK.AVG('Points by Year'!C26,'Points by Year'!$B26:$AG26),0)</f>
        <v>26</v>
      </c>
      <c r="E26">
        <f>ROUNDDOWN(_xlfn.RANK.AVG('Points by Year'!E26,'Points by Year'!$B26:$AG26),0)</f>
        <v>18</v>
      </c>
      <c r="G26">
        <f>ROUNDDOWN(_xlfn.RANK.AVG('Points by Year'!G26,'Points by Year'!$B26:$AG26),0)</f>
        <v>13</v>
      </c>
      <c r="H26">
        <f>ROUNDDOWN(_xlfn.RANK.AVG('Points by Year'!H26,'Points by Year'!$B26:$AG26),0)</f>
        <v>17</v>
      </c>
      <c r="I26">
        <f>ROUNDDOWN(_xlfn.RANK.AVG('Points by Year'!I26,'Points by Year'!$B26:$AG26),0)</f>
        <v>15</v>
      </c>
      <c r="J26">
        <f>ROUNDDOWN(_xlfn.RANK.AVG('Points by Year'!J26,'Points by Year'!$B26:$AG26),0)</f>
        <v>4</v>
      </c>
      <c r="K26">
        <f>ROUNDDOWN(_xlfn.RANK.AVG('Points by Year'!K26,'Points by Year'!$B26:$AG26),0)</f>
        <v>12</v>
      </c>
      <c r="L26">
        <f>ROUNDDOWN(_xlfn.RANK.AVG('Points by Year'!L26,'Points by Year'!$B26:$AG26),0)</f>
        <v>26</v>
      </c>
      <c r="M26">
        <f>ROUNDDOWN(_xlfn.RANK.AVG('Points by Year'!M26,'Points by Year'!$B26:$AG26),0)</f>
        <v>10</v>
      </c>
      <c r="O26">
        <f>ROUNDDOWN(_xlfn.RANK.AVG('Points by Year'!O26,'Points by Year'!$B26:$AG26),0)</f>
        <v>10</v>
      </c>
      <c r="Q26">
        <f>ROUNDDOWN(_xlfn.RANK.AVG('Points by Year'!Q26,'Points by Year'!$B26:$AG26),0)</f>
        <v>14</v>
      </c>
      <c r="R26">
        <f>ROUNDDOWN(_xlfn.RANK.AVG('Points by Year'!R26,'Points by Year'!$B26:$AG26),0)</f>
        <v>1</v>
      </c>
      <c r="S26">
        <f>ROUNDDOWN(_xlfn.RANK.AVG('Points by Year'!S26,'Points by Year'!$B26:$AG26),0)</f>
        <v>8</v>
      </c>
      <c r="T26">
        <f>ROUNDDOWN(_xlfn.RANK.AVG('Points by Year'!T26,'Points by Year'!$B26:$AG26),0)</f>
        <v>24</v>
      </c>
      <c r="U26">
        <f>ROUNDDOWN(_xlfn.RANK.AVG('Points by Year'!U26,'Points by Year'!$B26:$AG26),0)</f>
        <v>7</v>
      </c>
      <c r="V26">
        <f>ROUNDDOWN(_xlfn.RANK.AVG('Points by Year'!V26,'Points by Year'!$B26:$AG26),0)</f>
        <v>5</v>
      </c>
      <c r="W26">
        <f>ROUNDDOWN(_xlfn.RANK.AVG('Points by Year'!W26,'Points by Year'!$B26:$AG26),0)</f>
        <v>21</v>
      </c>
      <c r="X26">
        <f>ROUNDDOWN(_xlfn.RANK.AVG('Points by Year'!X26,'Points by Year'!$B26:$AG26),0)</f>
        <v>28</v>
      </c>
      <c r="Y26">
        <f>ROUNDDOWN(_xlfn.RANK.AVG('Points by Year'!Y26,'Points by Year'!$B26:$AG26),0)</f>
        <v>9</v>
      </c>
      <c r="Z26">
        <f>ROUNDDOWN(_xlfn.RANK.AVG('Points by Year'!Z26,'Points by Year'!$B26:$AG26),0)</f>
        <v>16</v>
      </c>
      <c r="AA26">
        <f>ROUNDDOWN(_xlfn.RANK.AVG('Points by Year'!AA26,'Points by Year'!$B26:$AG26),0)</f>
        <v>23</v>
      </c>
      <c r="AB26">
        <f>ROUNDDOWN(_xlfn.RANK.AVG('Points by Year'!AB26,'Points by Year'!$B26:$AG26),0)</f>
        <v>3</v>
      </c>
      <c r="AC26">
        <f>ROUNDDOWN(_xlfn.RANK.AVG('Points by Year'!AC26,'Points by Year'!$B26:$AG26),0)</f>
        <v>2</v>
      </c>
      <c r="AD26">
        <f>ROUNDDOWN(_xlfn.RANK.AVG('Points by Year'!AD26,'Points by Year'!$B26:$AG26),0)</f>
        <v>22</v>
      </c>
      <c r="AE26">
        <f>ROUNDDOWN(_xlfn.RANK.AVG('Points by Year'!AE26,'Points by Year'!$B26:$AG26),0)</f>
        <v>20</v>
      </c>
      <c r="AF26">
        <f>ROUNDDOWN(_xlfn.RANK.AVG('Points by Year'!AF26,'Points by Year'!$B26:$AG26),0)</f>
        <v>19</v>
      </c>
      <c r="AG26">
        <f>ROUNDDOWN(_xlfn.RANK.AVG('Points by Year'!AG26,'Points by Year'!$B26:$AG26),0)</f>
        <v>6</v>
      </c>
    </row>
    <row r="27" spans="1:33" ht="15.75" customHeight="1" x14ac:dyDescent="0.2">
      <c r="A27" s="1">
        <v>1991</v>
      </c>
      <c r="B27">
        <f>ROUNDDOWN(_xlfn.RANK.AVG('Points by Year'!B27,'Points by Year'!$B27:$AG27),0)</f>
        <v>27</v>
      </c>
      <c r="C27">
        <f>ROUNDDOWN(_xlfn.RANK.AVG('Points by Year'!C27,'Points by Year'!$B27:$AG27),0)</f>
        <v>26</v>
      </c>
      <c r="E27">
        <f>ROUNDDOWN(_xlfn.RANK.AVG('Points by Year'!E27,'Points by Year'!$B27:$AG27),0)</f>
        <v>14</v>
      </c>
      <c r="G27">
        <f>ROUNDDOWN(_xlfn.RANK.AVG('Points by Year'!G27,'Points by Year'!$B27:$AG27),0)</f>
        <v>13</v>
      </c>
      <c r="H27">
        <f>ROUNDDOWN(_xlfn.RANK.AVG('Points by Year'!H27,'Points by Year'!$B27:$AG27),0)</f>
        <v>18</v>
      </c>
      <c r="I27">
        <f>ROUNDDOWN(_xlfn.RANK.AVG('Points by Year'!I27,'Points by Year'!$B27:$AG27),0)</f>
        <v>16</v>
      </c>
      <c r="J27">
        <f>ROUNDDOWN(_xlfn.RANK.AVG('Points by Year'!J27,'Points by Year'!$B27:$AG27),0)</f>
        <v>3</v>
      </c>
      <c r="K27">
        <f>ROUNDDOWN(_xlfn.RANK.AVG('Points by Year'!K27,'Points by Year'!$B27:$AG27),0)</f>
        <v>11</v>
      </c>
      <c r="L27">
        <f>ROUNDDOWN(_xlfn.RANK.AVG('Points by Year'!L27,'Points by Year'!$B27:$AG27),0)</f>
        <v>25</v>
      </c>
      <c r="M27">
        <f>ROUNDDOWN(_xlfn.RANK.AVG('Points by Year'!M27,'Points by Year'!$B27:$AG27),0)</f>
        <v>11</v>
      </c>
      <c r="O27">
        <f>ROUNDDOWN(_xlfn.RANK.AVG('Points by Year'!O27,'Points by Year'!$B27:$AG27),0)</f>
        <v>11</v>
      </c>
      <c r="Q27">
        <f>ROUNDDOWN(_xlfn.RANK.AVG('Points by Year'!Q27,'Points by Year'!$B27:$AG27),0)</f>
        <v>15</v>
      </c>
      <c r="R27">
        <f>ROUNDDOWN(_xlfn.RANK.AVG('Points by Year'!R27,'Points by Year'!$B27:$AG27),0)</f>
        <v>1</v>
      </c>
      <c r="S27">
        <f>ROUNDDOWN(_xlfn.RANK.AVG('Points by Year'!S27,'Points by Year'!$B27:$AG27),0)</f>
        <v>8</v>
      </c>
      <c r="T27">
        <f>ROUNDDOWN(_xlfn.RANK.AVG('Points by Year'!T27,'Points by Year'!$B27:$AG27),0)</f>
        <v>24</v>
      </c>
      <c r="U27">
        <f>ROUNDDOWN(_xlfn.RANK.AVG('Points by Year'!U27,'Points by Year'!$B27:$AG27),0)</f>
        <v>7</v>
      </c>
      <c r="V27">
        <f>ROUNDDOWN(_xlfn.RANK.AVG('Points by Year'!V27,'Points by Year'!$B27:$AG27),0)</f>
        <v>6</v>
      </c>
      <c r="W27">
        <f>ROUNDDOWN(_xlfn.RANK.AVG('Points by Year'!W27,'Points by Year'!$B27:$AG27),0)</f>
        <v>21</v>
      </c>
      <c r="X27">
        <f>ROUNDDOWN(_xlfn.RANK.AVG('Points by Year'!X27,'Points by Year'!$B27:$AG27),0)</f>
        <v>28</v>
      </c>
      <c r="Y27">
        <f>ROUNDDOWN(_xlfn.RANK.AVG('Points by Year'!Y27,'Points by Year'!$B27:$AG27),0)</f>
        <v>9</v>
      </c>
      <c r="Z27">
        <f>ROUNDDOWN(_xlfn.RANK.AVG('Points by Year'!Z27,'Points by Year'!$B27:$AG27),0)</f>
        <v>17</v>
      </c>
      <c r="AA27">
        <f>ROUNDDOWN(_xlfn.RANK.AVG('Points by Year'!AA27,'Points by Year'!$B27:$AG27),0)</f>
        <v>23</v>
      </c>
      <c r="AB27">
        <f>ROUNDDOWN(_xlfn.RANK.AVG('Points by Year'!AB27,'Points by Year'!$B27:$AG27),0)</f>
        <v>4</v>
      </c>
      <c r="AC27">
        <f>ROUNDDOWN(_xlfn.RANK.AVG('Points by Year'!AC27,'Points by Year'!$B27:$AG27),0)</f>
        <v>2</v>
      </c>
      <c r="AD27">
        <f>ROUNDDOWN(_xlfn.RANK.AVG('Points by Year'!AD27,'Points by Year'!$B27:$AG27),0)</f>
        <v>22</v>
      </c>
      <c r="AE27">
        <f>ROUNDDOWN(_xlfn.RANK.AVG('Points by Year'!AE27,'Points by Year'!$B27:$AG27),0)</f>
        <v>20</v>
      </c>
      <c r="AF27">
        <f>ROUNDDOWN(_xlfn.RANK.AVG('Points by Year'!AF27,'Points by Year'!$B27:$AG27),0)</f>
        <v>19</v>
      </c>
      <c r="AG27">
        <f>ROUNDDOWN(_xlfn.RANK.AVG('Points by Year'!AG27,'Points by Year'!$B27:$AG27),0)</f>
        <v>5</v>
      </c>
    </row>
    <row r="28" spans="1:33" ht="15.75" customHeight="1" x14ac:dyDescent="0.2">
      <c r="A28" s="1">
        <v>1992</v>
      </c>
      <c r="B28">
        <f>ROUNDDOWN(_xlfn.RANK.AVG('Points by Year'!B28,'Points by Year'!$B28:$AG28),0)</f>
        <v>27</v>
      </c>
      <c r="C28">
        <f>ROUNDDOWN(_xlfn.RANK.AVG('Points by Year'!C28,'Points by Year'!$B28:$AG28),0)</f>
        <v>26</v>
      </c>
      <c r="E28">
        <f>ROUNDDOWN(_xlfn.RANK.AVG('Points by Year'!E28,'Points by Year'!$B28:$AG28),0)</f>
        <v>10</v>
      </c>
      <c r="G28">
        <f>ROUNDDOWN(_xlfn.RANK.AVG('Points by Year'!G28,'Points by Year'!$B28:$AG28),0)</f>
        <v>14</v>
      </c>
      <c r="H28">
        <f>ROUNDDOWN(_xlfn.RANK.AVG('Points by Year'!H28,'Points by Year'!$B28:$AG28),0)</f>
        <v>18</v>
      </c>
      <c r="I28">
        <f>ROUNDDOWN(_xlfn.RANK.AVG('Points by Year'!I28,'Points by Year'!$B28:$AG28),0)</f>
        <v>16</v>
      </c>
      <c r="J28">
        <f>ROUNDDOWN(_xlfn.RANK.AVG('Points by Year'!J28,'Points by Year'!$B28:$AG28),0)</f>
        <v>1</v>
      </c>
      <c r="K28">
        <f>ROUNDDOWN(_xlfn.RANK.AVG('Points by Year'!K28,'Points by Year'!$B28:$AG28),0)</f>
        <v>12</v>
      </c>
      <c r="L28">
        <f>ROUNDDOWN(_xlfn.RANK.AVG('Points by Year'!L28,'Points by Year'!$B28:$AG28),0)</f>
        <v>25</v>
      </c>
      <c r="M28">
        <f>ROUNDDOWN(_xlfn.RANK.AVG('Points by Year'!M28,'Points by Year'!$B28:$AG28),0)</f>
        <v>12</v>
      </c>
      <c r="O28">
        <f>ROUNDDOWN(_xlfn.RANK.AVG('Points by Year'!O28,'Points by Year'!$B28:$AG28),0)</f>
        <v>12</v>
      </c>
      <c r="Q28">
        <f>ROUNDDOWN(_xlfn.RANK.AVG('Points by Year'!Q28,'Points by Year'!$B28:$AG28),0)</f>
        <v>15</v>
      </c>
      <c r="R28">
        <f>ROUNDDOWN(_xlfn.RANK.AVG('Points by Year'!R28,'Points by Year'!$B28:$AG28),0)</f>
        <v>3</v>
      </c>
      <c r="S28">
        <f>ROUNDDOWN(_xlfn.RANK.AVG('Points by Year'!S28,'Points by Year'!$B28:$AG28),0)</f>
        <v>8</v>
      </c>
      <c r="T28">
        <f>ROUNDDOWN(_xlfn.RANK.AVG('Points by Year'!T28,'Points by Year'!$B28:$AG28),0)</f>
        <v>24</v>
      </c>
      <c r="U28">
        <f>ROUNDDOWN(_xlfn.RANK.AVG('Points by Year'!U28,'Points by Year'!$B28:$AG28),0)</f>
        <v>7</v>
      </c>
      <c r="V28">
        <f>ROUNDDOWN(_xlfn.RANK.AVG('Points by Year'!V28,'Points by Year'!$B28:$AG28),0)</f>
        <v>6</v>
      </c>
      <c r="W28">
        <f>ROUNDDOWN(_xlfn.RANK.AVG('Points by Year'!W28,'Points by Year'!$B28:$AG28),0)</f>
        <v>23</v>
      </c>
      <c r="X28">
        <f>ROUNDDOWN(_xlfn.RANK.AVG('Points by Year'!X28,'Points by Year'!$B28:$AG28),0)</f>
        <v>28</v>
      </c>
      <c r="Y28">
        <f>ROUNDDOWN(_xlfn.RANK.AVG('Points by Year'!Y28,'Points by Year'!$B28:$AG28),0)</f>
        <v>9</v>
      </c>
      <c r="Z28">
        <f>ROUNDDOWN(_xlfn.RANK.AVG('Points by Year'!Z28,'Points by Year'!$B28:$AG28),0)</f>
        <v>17</v>
      </c>
      <c r="AA28">
        <f>ROUNDDOWN(_xlfn.RANK.AVG('Points by Year'!AA28,'Points by Year'!$B28:$AG28),0)</f>
        <v>21</v>
      </c>
      <c r="AB28">
        <f>ROUNDDOWN(_xlfn.RANK.AVG('Points by Year'!AB28,'Points by Year'!$B28:$AG28),0)</f>
        <v>4</v>
      </c>
      <c r="AC28">
        <f>ROUNDDOWN(_xlfn.RANK.AVG('Points by Year'!AC28,'Points by Year'!$B28:$AG28),0)</f>
        <v>2</v>
      </c>
      <c r="AD28">
        <f>ROUNDDOWN(_xlfn.RANK.AVG('Points by Year'!AD28,'Points by Year'!$B28:$AG28),0)</f>
        <v>22</v>
      </c>
      <c r="AE28">
        <f>ROUNDDOWN(_xlfn.RANK.AVG('Points by Year'!AE28,'Points by Year'!$B28:$AG28),0)</f>
        <v>20</v>
      </c>
      <c r="AF28">
        <f>ROUNDDOWN(_xlfn.RANK.AVG('Points by Year'!AF28,'Points by Year'!$B28:$AG28),0)</f>
        <v>19</v>
      </c>
      <c r="AG28">
        <f>ROUNDDOWN(_xlfn.RANK.AVG('Points by Year'!AG28,'Points by Year'!$B28:$AG28),0)</f>
        <v>5</v>
      </c>
    </row>
    <row r="29" spans="1:33" ht="15.75" customHeight="1" x14ac:dyDescent="0.2">
      <c r="A29" s="1">
        <v>1993</v>
      </c>
      <c r="B29">
        <f>ROUNDDOWN(_xlfn.RANK.AVG('Points by Year'!B29,'Points by Year'!$B29:$AG29),0)</f>
        <v>27</v>
      </c>
      <c r="C29">
        <f>ROUNDDOWN(_xlfn.RANK.AVG('Points by Year'!C29,'Points by Year'!$B29:$AG29),0)</f>
        <v>26</v>
      </c>
      <c r="E29">
        <f>ROUNDDOWN(_xlfn.RANK.AVG('Points by Year'!E29,'Points by Year'!$B29:$AG29),0)</f>
        <v>8</v>
      </c>
      <c r="G29">
        <f>ROUNDDOWN(_xlfn.RANK.AVG('Points by Year'!G29,'Points by Year'!$B29:$AG29),0)</f>
        <v>15</v>
      </c>
      <c r="H29">
        <f>ROUNDDOWN(_xlfn.RANK.AVG('Points by Year'!H29,'Points by Year'!$B29:$AG29),0)</f>
        <v>18</v>
      </c>
      <c r="I29">
        <f>ROUNDDOWN(_xlfn.RANK.AVG('Points by Year'!I29,'Points by Year'!$B29:$AG29),0)</f>
        <v>16</v>
      </c>
      <c r="J29">
        <f>ROUNDDOWN(_xlfn.RANK.AVG('Points by Year'!J29,'Points by Year'!$B29:$AG29),0)</f>
        <v>1</v>
      </c>
      <c r="K29">
        <f>ROUNDDOWN(_xlfn.RANK.AVG('Points by Year'!K29,'Points by Year'!$B29:$AG29),0)</f>
        <v>12</v>
      </c>
      <c r="L29">
        <f>ROUNDDOWN(_xlfn.RANK.AVG('Points by Year'!L29,'Points by Year'!$B29:$AG29),0)</f>
        <v>25</v>
      </c>
      <c r="M29">
        <f>ROUNDDOWN(_xlfn.RANK.AVG('Points by Year'!M29,'Points by Year'!$B29:$AG29),0)</f>
        <v>11</v>
      </c>
      <c r="O29">
        <f>ROUNDDOWN(_xlfn.RANK.AVG('Points by Year'!O29,'Points by Year'!$B29:$AG29),0)</f>
        <v>13</v>
      </c>
      <c r="Q29">
        <f>ROUNDDOWN(_xlfn.RANK.AVG('Points by Year'!Q29,'Points by Year'!$B29:$AG29),0)</f>
        <v>14</v>
      </c>
      <c r="R29">
        <f>ROUNDDOWN(_xlfn.RANK.AVG('Points by Year'!R29,'Points by Year'!$B29:$AG29),0)</f>
        <v>3</v>
      </c>
      <c r="S29">
        <f>ROUNDDOWN(_xlfn.RANK.AVG('Points by Year'!S29,'Points by Year'!$B29:$AG29),0)</f>
        <v>10</v>
      </c>
      <c r="T29">
        <f>ROUNDDOWN(_xlfn.RANK.AVG('Points by Year'!T29,'Points by Year'!$B29:$AG29),0)</f>
        <v>24</v>
      </c>
      <c r="U29">
        <f>ROUNDDOWN(_xlfn.RANK.AVG('Points by Year'!U29,'Points by Year'!$B29:$AG29),0)</f>
        <v>7</v>
      </c>
      <c r="V29">
        <f>ROUNDDOWN(_xlfn.RANK.AVG('Points by Year'!V29,'Points by Year'!$B29:$AG29),0)</f>
        <v>6</v>
      </c>
      <c r="W29">
        <f>ROUNDDOWN(_xlfn.RANK.AVG('Points by Year'!W29,'Points by Year'!$B29:$AG29),0)</f>
        <v>23</v>
      </c>
      <c r="X29">
        <f>ROUNDDOWN(_xlfn.RANK.AVG('Points by Year'!X29,'Points by Year'!$B29:$AG29),0)</f>
        <v>28</v>
      </c>
      <c r="Y29">
        <f>ROUNDDOWN(_xlfn.RANK.AVG('Points by Year'!Y29,'Points by Year'!$B29:$AG29),0)</f>
        <v>9</v>
      </c>
      <c r="Z29">
        <f>ROUNDDOWN(_xlfn.RANK.AVG('Points by Year'!Z29,'Points by Year'!$B29:$AG29),0)</f>
        <v>17</v>
      </c>
      <c r="AA29">
        <f>ROUNDDOWN(_xlfn.RANK.AVG('Points by Year'!AA29,'Points by Year'!$B29:$AG29),0)</f>
        <v>21</v>
      </c>
      <c r="AB29">
        <f>ROUNDDOWN(_xlfn.RANK.AVG('Points by Year'!AB29,'Points by Year'!$B29:$AG29),0)</f>
        <v>4</v>
      </c>
      <c r="AC29">
        <f>ROUNDDOWN(_xlfn.RANK.AVG('Points by Year'!AC29,'Points by Year'!$B29:$AG29),0)</f>
        <v>2</v>
      </c>
      <c r="AD29">
        <f>ROUNDDOWN(_xlfn.RANK.AVG('Points by Year'!AD29,'Points by Year'!$B29:$AG29),0)</f>
        <v>22</v>
      </c>
      <c r="AE29">
        <f>ROUNDDOWN(_xlfn.RANK.AVG('Points by Year'!AE29,'Points by Year'!$B29:$AG29),0)</f>
        <v>20</v>
      </c>
      <c r="AF29">
        <f>ROUNDDOWN(_xlfn.RANK.AVG('Points by Year'!AF29,'Points by Year'!$B29:$AG29),0)</f>
        <v>19</v>
      </c>
      <c r="AG29">
        <f>ROUNDDOWN(_xlfn.RANK.AVG('Points by Year'!AG29,'Points by Year'!$B29:$AG29),0)</f>
        <v>5</v>
      </c>
    </row>
    <row r="30" spans="1:33" ht="15.75" customHeight="1" x14ac:dyDescent="0.2">
      <c r="A30" s="1">
        <v>1994</v>
      </c>
      <c r="B30">
        <f>ROUNDDOWN(_xlfn.RANK.AVG('Points by Year'!B30,'Points by Year'!$B30:$AG30),0)</f>
        <v>27</v>
      </c>
      <c r="C30">
        <f>ROUNDDOWN(_xlfn.RANK.AVG('Points by Year'!C30,'Points by Year'!$B30:$AG30),0)</f>
        <v>26</v>
      </c>
      <c r="E30">
        <f>ROUNDDOWN(_xlfn.RANK.AVG('Points by Year'!E30,'Points by Year'!$B30:$AG30),0)</f>
        <v>8</v>
      </c>
      <c r="G30">
        <f>ROUNDDOWN(_xlfn.RANK.AVG('Points by Year'!G30,'Points by Year'!$B30:$AG30),0)</f>
        <v>14</v>
      </c>
      <c r="H30">
        <f>ROUNDDOWN(_xlfn.RANK.AVG('Points by Year'!H30,'Points by Year'!$B30:$AG30),0)</f>
        <v>18</v>
      </c>
      <c r="I30">
        <f>ROUNDDOWN(_xlfn.RANK.AVG('Points by Year'!I30,'Points by Year'!$B30:$AG30),0)</f>
        <v>16</v>
      </c>
      <c r="J30">
        <f>ROUNDDOWN(_xlfn.RANK.AVG('Points by Year'!J30,'Points by Year'!$B30:$AG30),0)</f>
        <v>1</v>
      </c>
      <c r="K30">
        <f>ROUNDDOWN(_xlfn.RANK.AVG('Points by Year'!K30,'Points by Year'!$B30:$AG30),0)</f>
        <v>12</v>
      </c>
      <c r="L30">
        <f>ROUNDDOWN(_xlfn.RANK.AVG('Points by Year'!L30,'Points by Year'!$B30:$AG30),0)</f>
        <v>25</v>
      </c>
      <c r="M30">
        <f>ROUNDDOWN(_xlfn.RANK.AVG('Points by Year'!M30,'Points by Year'!$B30:$AG30),0)</f>
        <v>11</v>
      </c>
      <c r="O30">
        <f>ROUNDDOWN(_xlfn.RANK.AVG('Points by Year'!O30,'Points by Year'!$B30:$AG30),0)</f>
        <v>13</v>
      </c>
      <c r="Q30">
        <f>ROUNDDOWN(_xlfn.RANK.AVG('Points by Year'!Q30,'Points by Year'!$B30:$AG30),0)</f>
        <v>15</v>
      </c>
      <c r="R30">
        <f>ROUNDDOWN(_xlfn.RANK.AVG('Points by Year'!R30,'Points by Year'!$B30:$AG30),0)</f>
        <v>3</v>
      </c>
      <c r="S30">
        <f>ROUNDDOWN(_xlfn.RANK.AVG('Points by Year'!S30,'Points by Year'!$B30:$AG30),0)</f>
        <v>10</v>
      </c>
      <c r="T30">
        <f>ROUNDDOWN(_xlfn.RANK.AVG('Points by Year'!T30,'Points by Year'!$B30:$AG30),0)</f>
        <v>20</v>
      </c>
      <c r="U30">
        <f>ROUNDDOWN(_xlfn.RANK.AVG('Points by Year'!U30,'Points by Year'!$B30:$AG30),0)</f>
        <v>7</v>
      </c>
      <c r="V30">
        <f>ROUNDDOWN(_xlfn.RANK.AVG('Points by Year'!V30,'Points by Year'!$B30:$AG30),0)</f>
        <v>6</v>
      </c>
      <c r="W30">
        <f>ROUNDDOWN(_xlfn.RANK.AVG('Points by Year'!W30,'Points by Year'!$B30:$AG30),0)</f>
        <v>22</v>
      </c>
      <c r="X30">
        <f>ROUNDDOWN(_xlfn.RANK.AVG('Points by Year'!X30,'Points by Year'!$B30:$AG30),0)</f>
        <v>28</v>
      </c>
      <c r="Y30">
        <f>ROUNDDOWN(_xlfn.RANK.AVG('Points by Year'!Y30,'Points by Year'!$B30:$AG30),0)</f>
        <v>9</v>
      </c>
      <c r="Z30">
        <f>ROUNDDOWN(_xlfn.RANK.AVG('Points by Year'!Z30,'Points by Year'!$B30:$AG30),0)</f>
        <v>17</v>
      </c>
      <c r="AA30">
        <f>ROUNDDOWN(_xlfn.RANK.AVG('Points by Year'!AA30,'Points by Year'!$B30:$AG30),0)</f>
        <v>22</v>
      </c>
      <c r="AB30">
        <f>ROUNDDOWN(_xlfn.RANK.AVG('Points by Year'!AB30,'Points by Year'!$B30:$AG30),0)</f>
        <v>4</v>
      </c>
      <c r="AC30">
        <f>ROUNDDOWN(_xlfn.RANK.AVG('Points by Year'!AC30,'Points by Year'!$B30:$AG30),0)</f>
        <v>2</v>
      </c>
      <c r="AD30">
        <f>ROUNDDOWN(_xlfn.RANK.AVG('Points by Year'!AD30,'Points by Year'!$B30:$AG30),0)</f>
        <v>24</v>
      </c>
      <c r="AE30">
        <f>ROUNDDOWN(_xlfn.RANK.AVG('Points by Year'!AE30,'Points by Year'!$B30:$AG30),0)</f>
        <v>21</v>
      </c>
      <c r="AF30">
        <f>ROUNDDOWN(_xlfn.RANK.AVG('Points by Year'!AF30,'Points by Year'!$B30:$AG30),0)</f>
        <v>19</v>
      </c>
      <c r="AG30">
        <f>ROUNDDOWN(_xlfn.RANK.AVG('Points by Year'!AG30,'Points by Year'!$B30:$AG30),0)</f>
        <v>5</v>
      </c>
    </row>
    <row r="31" spans="1:33" ht="15.75" customHeight="1" x14ac:dyDescent="0.2">
      <c r="A31" s="1">
        <v>1995</v>
      </c>
      <c r="B31">
        <f>ROUNDDOWN(_xlfn.RANK.AVG('Points by Year'!B31,'Points by Year'!$B31:$AG31),0)</f>
        <v>29</v>
      </c>
      <c r="C31">
        <f>ROUNDDOWN(_xlfn.RANK.AVG('Points by Year'!C31,'Points by Year'!$B31:$AG31),0)</f>
        <v>28</v>
      </c>
      <c r="E31">
        <f>ROUNDDOWN(_xlfn.RANK.AVG('Points by Year'!E31,'Points by Year'!$B31:$AG31),0)</f>
        <v>8</v>
      </c>
      <c r="F31">
        <f>ROUNDDOWN(_xlfn.RANK.AVG('Points by Year'!F31,'Points by Year'!$B31:$AG31),0)</f>
        <v>21</v>
      </c>
      <c r="G31">
        <f>ROUNDDOWN(_xlfn.RANK.AVG('Points by Year'!G31,'Points by Year'!$B31:$AG31),0)</f>
        <v>15</v>
      </c>
      <c r="H31">
        <f>ROUNDDOWN(_xlfn.RANK.AVG('Points by Year'!H31,'Points by Year'!$B31:$AG31),0)</f>
        <v>18</v>
      </c>
      <c r="I31">
        <f>ROUNDDOWN(_xlfn.RANK.AVG('Points by Year'!I31,'Points by Year'!$B31:$AG31),0)</f>
        <v>16</v>
      </c>
      <c r="J31">
        <f>ROUNDDOWN(_xlfn.RANK.AVG('Points by Year'!J31,'Points by Year'!$B31:$AG31),0)</f>
        <v>1</v>
      </c>
      <c r="K31">
        <f>ROUNDDOWN(_xlfn.RANK.AVG('Points by Year'!K31,'Points by Year'!$B31:$AG31),0)</f>
        <v>13</v>
      </c>
      <c r="L31">
        <f>ROUNDDOWN(_xlfn.RANK.AVG('Points by Year'!L31,'Points by Year'!$B31:$AG31),0)</f>
        <v>27</v>
      </c>
      <c r="M31">
        <f>ROUNDDOWN(_xlfn.RANK.AVG('Points by Year'!M31,'Points by Year'!$B31:$AG31),0)</f>
        <v>9</v>
      </c>
      <c r="O31">
        <f>ROUNDDOWN(_xlfn.RANK.AVG('Points by Year'!O31,'Points by Year'!$B31:$AG31),0)</f>
        <v>12</v>
      </c>
      <c r="P31">
        <f>ROUNDDOWN(_xlfn.RANK.AVG('Points by Year'!P31,'Points by Year'!$B31:$AG31),0)</f>
        <v>22</v>
      </c>
      <c r="Q31">
        <f>ROUNDDOWN(_xlfn.RANK.AVG('Points by Year'!Q31,'Points by Year'!$B31:$AG31),0)</f>
        <v>14</v>
      </c>
      <c r="R31">
        <f>ROUNDDOWN(_xlfn.RANK.AVG('Points by Year'!R31,'Points by Year'!$B31:$AG31),0)</f>
        <v>4</v>
      </c>
      <c r="S31">
        <f>ROUNDDOWN(_xlfn.RANK.AVG('Points by Year'!S31,'Points by Year'!$B31:$AG31),0)</f>
        <v>11</v>
      </c>
      <c r="T31">
        <f>ROUNDDOWN(_xlfn.RANK.AVG('Points by Year'!T31,'Points by Year'!$B31:$AG31),0)</f>
        <v>20</v>
      </c>
      <c r="U31">
        <f>ROUNDDOWN(_xlfn.RANK.AVG('Points by Year'!U31,'Points by Year'!$B31:$AG31),0)</f>
        <v>7</v>
      </c>
      <c r="V31">
        <f>ROUNDDOWN(_xlfn.RANK.AVG('Points by Year'!V31,'Points by Year'!$B31:$AG31),0)</f>
        <v>6</v>
      </c>
      <c r="W31">
        <f>ROUNDDOWN(_xlfn.RANK.AVG('Points by Year'!W31,'Points by Year'!$B31:$AG31),0)</f>
        <v>25</v>
      </c>
      <c r="X31">
        <f>ROUNDDOWN(_xlfn.RANK.AVG('Points by Year'!X31,'Points by Year'!$B31:$AG31),0)</f>
        <v>30</v>
      </c>
      <c r="Y31">
        <f>ROUNDDOWN(_xlfn.RANK.AVG('Points by Year'!Y31,'Points by Year'!$B31:$AG31),0)</f>
        <v>10</v>
      </c>
      <c r="Z31">
        <f>ROUNDDOWN(_xlfn.RANK.AVG('Points by Year'!Z31,'Points by Year'!$B31:$AG31),0)</f>
        <v>17</v>
      </c>
      <c r="AA31">
        <f>ROUNDDOWN(_xlfn.RANK.AVG('Points by Year'!AA31,'Points by Year'!$B31:$AG31),0)</f>
        <v>23</v>
      </c>
      <c r="AB31">
        <f>ROUNDDOWN(_xlfn.RANK.AVG('Points by Year'!AB31,'Points by Year'!$B31:$AG31),0)</f>
        <v>3</v>
      </c>
      <c r="AC31">
        <f>ROUNDDOWN(_xlfn.RANK.AVG('Points by Year'!AC31,'Points by Year'!$B31:$AG31),0)</f>
        <v>2</v>
      </c>
      <c r="AD31">
        <f>ROUNDDOWN(_xlfn.RANK.AVG('Points by Year'!AD31,'Points by Year'!$B31:$AG31),0)</f>
        <v>26</v>
      </c>
      <c r="AE31">
        <f>ROUNDDOWN(_xlfn.RANK.AVG('Points by Year'!AE31,'Points by Year'!$B31:$AG31),0)</f>
        <v>24</v>
      </c>
      <c r="AF31">
        <f>ROUNDDOWN(_xlfn.RANK.AVG('Points by Year'!AF31,'Points by Year'!$B31:$AG31),0)</f>
        <v>19</v>
      </c>
      <c r="AG31">
        <f>ROUNDDOWN(_xlfn.RANK.AVG('Points by Year'!AG31,'Points by Year'!$B31:$AG31),0)</f>
        <v>5</v>
      </c>
    </row>
    <row r="32" spans="1:33" ht="15.75" customHeight="1" x14ac:dyDescent="0.2">
      <c r="A32" s="1">
        <v>1996</v>
      </c>
      <c r="B32">
        <f>ROUNDDOWN(_xlfn.RANK.AVG('Points by Year'!B32,'Points by Year'!$B32:$AG32),0)</f>
        <v>30</v>
      </c>
      <c r="C32">
        <f>ROUNDDOWN(_xlfn.RANK.AVG('Points by Year'!C32,'Points by Year'!$B32:$AG32),0)</f>
        <v>29</v>
      </c>
      <c r="D32">
        <f>ROUNDDOWN(_xlfn.RANK.AVG('Points by Year'!D32,'Points by Year'!$B32:$AG32),0)</f>
        <v>25</v>
      </c>
      <c r="E32">
        <f>ROUNDDOWN(_xlfn.RANK.AVG('Points by Year'!E32,'Points by Year'!$B32:$AG32),0)</f>
        <v>9</v>
      </c>
      <c r="F32">
        <f>ROUNDDOWN(_xlfn.RANK.AVG('Points by Year'!F32,'Points by Year'!$B32:$AG32),0)</f>
        <v>21</v>
      </c>
      <c r="G32">
        <f>ROUNDDOWN(_xlfn.RANK.AVG('Points by Year'!G32,'Points by Year'!$B32:$AG32),0)</f>
        <v>15</v>
      </c>
      <c r="H32">
        <f>ROUNDDOWN(_xlfn.RANK.AVG('Points by Year'!H32,'Points by Year'!$B32:$AG32),0)</f>
        <v>18</v>
      </c>
      <c r="I32">
        <f>ROUNDDOWN(_xlfn.RANK.AVG('Points by Year'!I32,'Points by Year'!$B32:$AG32),0)</f>
        <v>16</v>
      </c>
      <c r="J32">
        <f>ROUNDDOWN(_xlfn.RANK.AVG('Points by Year'!J32,'Points by Year'!$B32:$AG32),0)</f>
        <v>1</v>
      </c>
      <c r="K32">
        <f>ROUNDDOWN(_xlfn.RANK.AVG('Points by Year'!K32,'Points by Year'!$B32:$AG32),0)</f>
        <v>13</v>
      </c>
      <c r="L32">
        <f>ROUNDDOWN(_xlfn.RANK.AVG('Points by Year'!L32,'Points by Year'!$B32:$AG32),0)</f>
        <v>28</v>
      </c>
      <c r="M32">
        <f>ROUNDDOWN(_xlfn.RANK.AVG('Points by Year'!M32,'Points by Year'!$B32:$AG32),0)</f>
        <v>7</v>
      </c>
      <c r="O32">
        <f>ROUNDDOWN(_xlfn.RANK.AVG('Points by Year'!O32,'Points by Year'!$B32:$AG32),0)</f>
        <v>12</v>
      </c>
      <c r="P32">
        <f>ROUNDDOWN(_xlfn.RANK.AVG('Points by Year'!P32,'Points by Year'!$B32:$AG32),0)</f>
        <v>23</v>
      </c>
      <c r="Q32">
        <f>ROUNDDOWN(_xlfn.RANK.AVG('Points by Year'!Q32,'Points by Year'!$B32:$AG32),0)</f>
        <v>14</v>
      </c>
      <c r="R32">
        <f>ROUNDDOWN(_xlfn.RANK.AVG('Points by Year'!R32,'Points by Year'!$B32:$AG32),0)</f>
        <v>4</v>
      </c>
      <c r="S32">
        <f>ROUNDDOWN(_xlfn.RANK.AVG('Points by Year'!S32,'Points by Year'!$B32:$AG32),0)</f>
        <v>11</v>
      </c>
      <c r="T32">
        <f>ROUNDDOWN(_xlfn.RANK.AVG('Points by Year'!T32,'Points by Year'!$B32:$AG32),0)</f>
        <v>22</v>
      </c>
      <c r="U32">
        <f>ROUNDDOWN(_xlfn.RANK.AVG('Points by Year'!U32,'Points by Year'!$B32:$AG32),0)</f>
        <v>8</v>
      </c>
      <c r="V32">
        <f>ROUNDDOWN(_xlfn.RANK.AVG('Points by Year'!V32,'Points by Year'!$B32:$AG32),0)</f>
        <v>6</v>
      </c>
      <c r="W32">
        <f>ROUNDDOWN(_xlfn.RANK.AVG('Points by Year'!W32,'Points by Year'!$B32:$AG32),0)</f>
        <v>20</v>
      </c>
      <c r="X32">
        <f>ROUNDDOWN(_xlfn.RANK.AVG('Points by Year'!X32,'Points by Year'!$B32:$AG32),0)</f>
        <v>31</v>
      </c>
      <c r="Y32">
        <f>ROUNDDOWN(_xlfn.RANK.AVG('Points by Year'!Y32,'Points by Year'!$B32:$AG32),0)</f>
        <v>10</v>
      </c>
      <c r="Z32">
        <f>ROUNDDOWN(_xlfn.RANK.AVG('Points by Year'!Z32,'Points by Year'!$B32:$AG32),0)</f>
        <v>17</v>
      </c>
      <c r="AA32">
        <f>ROUNDDOWN(_xlfn.RANK.AVG('Points by Year'!AA32,'Points by Year'!$B32:$AG32),0)</f>
        <v>24</v>
      </c>
      <c r="AB32">
        <f>ROUNDDOWN(_xlfn.RANK.AVG('Points by Year'!AB32,'Points by Year'!$B32:$AG32),0)</f>
        <v>3</v>
      </c>
      <c r="AC32">
        <f>ROUNDDOWN(_xlfn.RANK.AVG('Points by Year'!AC32,'Points by Year'!$B32:$AG32),0)</f>
        <v>2</v>
      </c>
      <c r="AD32">
        <f>ROUNDDOWN(_xlfn.RANK.AVG('Points by Year'!AD32,'Points by Year'!$B32:$AG32),0)</f>
        <v>27</v>
      </c>
      <c r="AE32">
        <f>ROUNDDOWN(_xlfn.RANK.AVG('Points by Year'!AE32,'Points by Year'!$B32:$AG32),0)</f>
        <v>26</v>
      </c>
      <c r="AF32">
        <f>ROUNDDOWN(_xlfn.RANK.AVG('Points by Year'!AF32,'Points by Year'!$B32:$AG32),0)</f>
        <v>19</v>
      </c>
      <c r="AG32">
        <f>ROUNDDOWN(_xlfn.RANK.AVG('Points by Year'!AG32,'Points by Year'!$B32:$AG32),0)</f>
        <v>5</v>
      </c>
    </row>
    <row r="33" spans="1:33" ht="15.75" customHeight="1" x14ac:dyDescent="0.2">
      <c r="A33" s="1">
        <v>1997</v>
      </c>
      <c r="B33">
        <f>ROUNDDOWN(_xlfn.RANK.AVG('Points by Year'!B33,'Points by Year'!$B33:$AG33),0)</f>
        <v>30</v>
      </c>
      <c r="C33">
        <f>ROUNDDOWN(_xlfn.RANK.AVG('Points by Year'!C33,'Points by Year'!$B33:$AG33),0)</f>
        <v>29</v>
      </c>
      <c r="D33">
        <f>ROUNDDOWN(_xlfn.RANK.AVG('Points by Year'!D33,'Points by Year'!$B33:$AG33),0)</f>
        <v>25</v>
      </c>
      <c r="E33">
        <f>ROUNDDOWN(_xlfn.RANK.AVG('Points by Year'!E33,'Points by Year'!$B33:$AG33),0)</f>
        <v>10</v>
      </c>
      <c r="F33">
        <f>ROUNDDOWN(_xlfn.RANK.AVG('Points by Year'!F33,'Points by Year'!$B33:$AG33),0)</f>
        <v>21</v>
      </c>
      <c r="G33">
        <f>ROUNDDOWN(_xlfn.RANK.AVG('Points by Year'!G33,'Points by Year'!$B33:$AG33),0)</f>
        <v>15</v>
      </c>
      <c r="H33">
        <f>ROUNDDOWN(_xlfn.RANK.AVG('Points by Year'!H33,'Points by Year'!$B33:$AG33),0)</f>
        <v>18</v>
      </c>
      <c r="I33">
        <f>ROUNDDOWN(_xlfn.RANK.AVG('Points by Year'!I33,'Points by Year'!$B33:$AG33),0)</f>
        <v>16</v>
      </c>
      <c r="J33">
        <f>ROUNDDOWN(_xlfn.RANK.AVG('Points by Year'!J33,'Points by Year'!$B33:$AG33),0)</f>
        <v>1</v>
      </c>
      <c r="K33">
        <f>ROUNDDOWN(_xlfn.RANK.AVG('Points by Year'!K33,'Points by Year'!$B33:$AG33),0)</f>
        <v>9</v>
      </c>
      <c r="L33">
        <f>ROUNDDOWN(_xlfn.RANK.AVG('Points by Year'!L33,'Points by Year'!$B33:$AG33),0)</f>
        <v>28</v>
      </c>
      <c r="M33">
        <f>ROUNDDOWN(_xlfn.RANK.AVG('Points by Year'!M33,'Points by Year'!$B33:$AG33),0)</f>
        <v>7</v>
      </c>
      <c r="O33">
        <f>ROUNDDOWN(_xlfn.RANK.AVG('Points by Year'!O33,'Points by Year'!$B33:$AG33),0)</f>
        <v>13</v>
      </c>
      <c r="P33">
        <f>ROUNDDOWN(_xlfn.RANK.AVG('Points by Year'!P33,'Points by Year'!$B33:$AG33),0)</f>
        <v>23</v>
      </c>
      <c r="Q33">
        <f>ROUNDDOWN(_xlfn.RANK.AVG('Points by Year'!Q33,'Points by Year'!$B33:$AG33),0)</f>
        <v>14</v>
      </c>
      <c r="R33">
        <f>ROUNDDOWN(_xlfn.RANK.AVG('Points by Year'!R33,'Points by Year'!$B33:$AG33),0)</f>
        <v>4</v>
      </c>
      <c r="S33">
        <f>ROUNDDOWN(_xlfn.RANK.AVG('Points by Year'!S33,'Points by Year'!$B33:$AG33),0)</f>
        <v>12</v>
      </c>
      <c r="T33">
        <f>ROUNDDOWN(_xlfn.RANK.AVG('Points by Year'!T33,'Points by Year'!$B33:$AG33),0)</f>
        <v>22</v>
      </c>
      <c r="U33">
        <f>ROUNDDOWN(_xlfn.RANK.AVG('Points by Year'!U33,'Points by Year'!$B33:$AG33),0)</f>
        <v>8</v>
      </c>
      <c r="V33">
        <f>ROUNDDOWN(_xlfn.RANK.AVG('Points by Year'!V33,'Points by Year'!$B33:$AG33),0)</f>
        <v>6</v>
      </c>
      <c r="W33">
        <f>ROUNDDOWN(_xlfn.RANK.AVG('Points by Year'!W33,'Points by Year'!$B33:$AG33),0)</f>
        <v>19</v>
      </c>
      <c r="X33">
        <f>ROUNDDOWN(_xlfn.RANK.AVG('Points by Year'!X33,'Points by Year'!$B33:$AG33),0)</f>
        <v>31</v>
      </c>
      <c r="Y33">
        <f>ROUNDDOWN(_xlfn.RANK.AVG('Points by Year'!Y33,'Points by Year'!$B33:$AG33),0)</f>
        <v>11</v>
      </c>
      <c r="Z33">
        <f>ROUNDDOWN(_xlfn.RANK.AVG('Points by Year'!Z33,'Points by Year'!$B33:$AG33),0)</f>
        <v>17</v>
      </c>
      <c r="AA33">
        <f>ROUNDDOWN(_xlfn.RANK.AVG('Points by Year'!AA33,'Points by Year'!$B33:$AG33),0)</f>
        <v>24</v>
      </c>
      <c r="AB33">
        <f>ROUNDDOWN(_xlfn.RANK.AVG('Points by Year'!AB33,'Points by Year'!$B33:$AG33),0)</f>
        <v>3</v>
      </c>
      <c r="AC33">
        <f>ROUNDDOWN(_xlfn.RANK.AVG('Points by Year'!AC33,'Points by Year'!$B33:$AG33),0)</f>
        <v>2</v>
      </c>
      <c r="AD33">
        <f>ROUNDDOWN(_xlfn.RANK.AVG('Points by Year'!AD33,'Points by Year'!$B33:$AG33),0)</f>
        <v>27</v>
      </c>
      <c r="AE33">
        <f>ROUNDDOWN(_xlfn.RANK.AVG('Points by Year'!AE33,'Points by Year'!$B33:$AG33),0)</f>
        <v>26</v>
      </c>
      <c r="AF33">
        <f>ROUNDDOWN(_xlfn.RANK.AVG('Points by Year'!AF33,'Points by Year'!$B33:$AG33),0)</f>
        <v>20</v>
      </c>
      <c r="AG33">
        <f>ROUNDDOWN(_xlfn.RANK.AVG('Points by Year'!AG33,'Points by Year'!$B33:$AG33),0)</f>
        <v>5</v>
      </c>
    </row>
    <row r="34" spans="1:33" ht="15.75" customHeight="1" x14ac:dyDescent="0.2">
      <c r="A34" s="1">
        <v>1998</v>
      </c>
      <c r="B34">
        <f>ROUNDDOWN(_xlfn.RANK.AVG('Points by Year'!B34,'Points by Year'!$B34:$AG34),0)</f>
        <v>30</v>
      </c>
      <c r="C34">
        <f>ROUNDDOWN(_xlfn.RANK.AVG('Points by Year'!C34,'Points by Year'!$B34:$AG34),0)</f>
        <v>28</v>
      </c>
      <c r="D34">
        <f>ROUNDDOWN(_xlfn.RANK.AVG('Points by Year'!D34,'Points by Year'!$B34:$AG34),0)</f>
        <v>25</v>
      </c>
      <c r="E34">
        <f>ROUNDDOWN(_xlfn.RANK.AVG('Points by Year'!E34,'Points by Year'!$B34:$AG34),0)</f>
        <v>10</v>
      </c>
      <c r="F34">
        <f>ROUNDDOWN(_xlfn.RANK.AVG('Points by Year'!F34,'Points by Year'!$B34:$AG34),0)</f>
        <v>22</v>
      </c>
      <c r="G34">
        <f>ROUNDDOWN(_xlfn.RANK.AVG('Points by Year'!G34,'Points by Year'!$B34:$AG34),0)</f>
        <v>15</v>
      </c>
      <c r="H34">
        <f>ROUNDDOWN(_xlfn.RANK.AVG('Points by Year'!H34,'Points by Year'!$B34:$AG34),0)</f>
        <v>18</v>
      </c>
      <c r="I34">
        <f>ROUNDDOWN(_xlfn.RANK.AVG('Points by Year'!I34,'Points by Year'!$B34:$AG34),0)</f>
        <v>17</v>
      </c>
      <c r="J34">
        <f>ROUNDDOWN(_xlfn.RANK.AVG('Points by Year'!J34,'Points by Year'!$B34:$AG34),0)</f>
        <v>1</v>
      </c>
      <c r="K34">
        <f>ROUNDDOWN(_xlfn.RANK.AVG('Points by Year'!K34,'Points by Year'!$B34:$AG34),0)</f>
        <v>7</v>
      </c>
      <c r="L34">
        <f>ROUNDDOWN(_xlfn.RANK.AVG('Points by Year'!L34,'Points by Year'!$B34:$AG34),0)</f>
        <v>29</v>
      </c>
      <c r="M34">
        <f>ROUNDDOWN(_xlfn.RANK.AVG('Points by Year'!M34,'Points by Year'!$B34:$AG34),0)</f>
        <v>8</v>
      </c>
      <c r="O34">
        <f>ROUNDDOWN(_xlfn.RANK.AVG('Points by Year'!O34,'Points by Year'!$B34:$AG34),0)</f>
        <v>13</v>
      </c>
      <c r="P34">
        <f>ROUNDDOWN(_xlfn.RANK.AVG('Points by Year'!P34,'Points by Year'!$B34:$AG34),0)</f>
        <v>21</v>
      </c>
      <c r="Q34">
        <f>ROUNDDOWN(_xlfn.RANK.AVG('Points by Year'!Q34,'Points by Year'!$B34:$AG34),0)</f>
        <v>14</v>
      </c>
      <c r="R34">
        <f>ROUNDDOWN(_xlfn.RANK.AVG('Points by Year'!R34,'Points by Year'!$B34:$AG34),0)</f>
        <v>4</v>
      </c>
      <c r="S34">
        <f>ROUNDDOWN(_xlfn.RANK.AVG('Points by Year'!S34,'Points by Year'!$B34:$AG34),0)</f>
        <v>12</v>
      </c>
      <c r="T34">
        <f>ROUNDDOWN(_xlfn.RANK.AVG('Points by Year'!T34,'Points by Year'!$B34:$AG34),0)</f>
        <v>23</v>
      </c>
      <c r="U34">
        <f>ROUNDDOWN(_xlfn.RANK.AVG('Points by Year'!U34,'Points by Year'!$B34:$AG34),0)</f>
        <v>9</v>
      </c>
      <c r="V34">
        <f>ROUNDDOWN(_xlfn.RANK.AVG('Points by Year'!V34,'Points by Year'!$B34:$AG34),0)</f>
        <v>6</v>
      </c>
      <c r="W34">
        <f>ROUNDDOWN(_xlfn.RANK.AVG('Points by Year'!W34,'Points by Year'!$B34:$AG34),0)</f>
        <v>19</v>
      </c>
      <c r="X34">
        <f>ROUNDDOWN(_xlfn.RANK.AVG('Points by Year'!X34,'Points by Year'!$B34:$AG34),0)</f>
        <v>31</v>
      </c>
      <c r="Y34">
        <f>ROUNDDOWN(_xlfn.RANK.AVG('Points by Year'!Y34,'Points by Year'!$B34:$AG34),0)</f>
        <v>11</v>
      </c>
      <c r="Z34">
        <f>ROUNDDOWN(_xlfn.RANK.AVG('Points by Year'!Z34,'Points by Year'!$B34:$AG34),0)</f>
        <v>16</v>
      </c>
      <c r="AA34">
        <f>ROUNDDOWN(_xlfn.RANK.AVG('Points by Year'!AA34,'Points by Year'!$B34:$AG34),0)</f>
        <v>24</v>
      </c>
      <c r="AB34">
        <f>ROUNDDOWN(_xlfn.RANK.AVG('Points by Year'!AB34,'Points by Year'!$B34:$AG34),0)</f>
        <v>3</v>
      </c>
      <c r="AC34">
        <f>ROUNDDOWN(_xlfn.RANK.AVG('Points by Year'!AC34,'Points by Year'!$B34:$AG34),0)</f>
        <v>2</v>
      </c>
      <c r="AD34">
        <f>ROUNDDOWN(_xlfn.RANK.AVG('Points by Year'!AD34,'Points by Year'!$B34:$AG34),0)</f>
        <v>27</v>
      </c>
      <c r="AE34">
        <f>ROUNDDOWN(_xlfn.RANK.AVG('Points by Year'!AE34,'Points by Year'!$B34:$AG34),0)</f>
        <v>26</v>
      </c>
      <c r="AF34">
        <f>ROUNDDOWN(_xlfn.RANK.AVG('Points by Year'!AF34,'Points by Year'!$B34:$AG34),0)</f>
        <v>20</v>
      </c>
      <c r="AG34">
        <f>ROUNDDOWN(_xlfn.RANK.AVG('Points by Year'!AG34,'Points by Year'!$B34:$AG34),0)</f>
        <v>5</v>
      </c>
    </row>
    <row r="35" spans="1:33" ht="15.75" customHeight="1" x14ac:dyDescent="0.2">
      <c r="A35" s="1">
        <v>1999</v>
      </c>
      <c r="B35">
        <f>ROUNDDOWN(_xlfn.RANK.AVG('Points by Year'!B35,'Points by Year'!$B35:$AG35),0)</f>
        <v>30</v>
      </c>
      <c r="C35">
        <f>ROUNDDOWN(_xlfn.RANK.AVG('Points by Year'!C35,'Points by Year'!$B35:$AG35),0)</f>
        <v>28</v>
      </c>
      <c r="D35">
        <f>ROUNDDOWN(_xlfn.RANK.AVG('Points by Year'!D35,'Points by Year'!$B35:$AG35),0)</f>
        <v>26</v>
      </c>
      <c r="E35">
        <f>ROUNDDOWN(_xlfn.RANK.AVG('Points by Year'!E35,'Points by Year'!$B35:$AG35),0)</f>
        <v>11</v>
      </c>
      <c r="F35">
        <f>ROUNDDOWN(_xlfn.RANK.AVG('Points by Year'!F35,'Points by Year'!$B35:$AG35),0)</f>
        <v>22</v>
      </c>
      <c r="G35">
        <f>ROUNDDOWN(_xlfn.RANK.AVG('Points by Year'!G35,'Points by Year'!$B35:$AG35),0)</f>
        <v>15</v>
      </c>
      <c r="H35">
        <f>ROUNDDOWN(_xlfn.RANK.AVG('Points by Year'!H35,'Points by Year'!$B35:$AG35),0)</f>
        <v>19</v>
      </c>
      <c r="I35">
        <f>ROUNDDOWN(_xlfn.RANK.AVG('Points by Year'!I35,'Points by Year'!$B35:$AG35),0)</f>
        <v>17</v>
      </c>
      <c r="J35">
        <f>ROUNDDOWN(_xlfn.RANK.AVG('Points by Year'!J35,'Points by Year'!$B35:$AG35),0)</f>
        <v>1</v>
      </c>
      <c r="K35">
        <f>ROUNDDOWN(_xlfn.RANK.AVG('Points by Year'!K35,'Points by Year'!$B35:$AG35),0)</f>
        <v>7</v>
      </c>
      <c r="L35">
        <f>ROUNDDOWN(_xlfn.RANK.AVG('Points by Year'!L35,'Points by Year'!$B35:$AG35),0)</f>
        <v>29</v>
      </c>
      <c r="M35">
        <f>ROUNDDOWN(_xlfn.RANK.AVG('Points by Year'!M35,'Points by Year'!$B35:$AG35),0)</f>
        <v>8</v>
      </c>
      <c r="O35">
        <f>ROUNDDOWN(_xlfn.RANK.AVG('Points by Year'!O35,'Points by Year'!$B35:$AG35),0)</f>
        <v>13</v>
      </c>
      <c r="P35">
        <f>ROUNDDOWN(_xlfn.RANK.AVG('Points by Year'!P35,'Points by Year'!$B35:$AG35),0)</f>
        <v>20</v>
      </c>
      <c r="Q35">
        <f>ROUNDDOWN(_xlfn.RANK.AVG('Points by Year'!Q35,'Points by Year'!$B35:$AG35),0)</f>
        <v>14</v>
      </c>
      <c r="R35">
        <f>ROUNDDOWN(_xlfn.RANK.AVG('Points by Year'!R35,'Points by Year'!$B35:$AG35),0)</f>
        <v>4</v>
      </c>
      <c r="S35">
        <f>ROUNDDOWN(_xlfn.RANK.AVG('Points by Year'!S35,'Points by Year'!$B35:$AG35),0)</f>
        <v>10</v>
      </c>
      <c r="T35">
        <f>ROUNDDOWN(_xlfn.RANK.AVG('Points by Year'!T35,'Points by Year'!$B35:$AG35),0)</f>
        <v>23</v>
      </c>
      <c r="U35">
        <f>ROUNDDOWN(_xlfn.RANK.AVG('Points by Year'!U35,'Points by Year'!$B35:$AG35),0)</f>
        <v>9</v>
      </c>
      <c r="V35">
        <f>ROUNDDOWN(_xlfn.RANK.AVG('Points by Year'!V35,'Points by Year'!$B35:$AG35),0)</f>
        <v>6</v>
      </c>
      <c r="W35">
        <f>ROUNDDOWN(_xlfn.RANK.AVG('Points by Year'!W35,'Points by Year'!$B35:$AG35),0)</f>
        <v>21</v>
      </c>
      <c r="X35">
        <f>ROUNDDOWN(_xlfn.RANK.AVG('Points by Year'!X35,'Points by Year'!$B35:$AG35),0)</f>
        <v>31</v>
      </c>
      <c r="Y35">
        <f>ROUNDDOWN(_xlfn.RANK.AVG('Points by Year'!Y35,'Points by Year'!$B35:$AG35),0)</f>
        <v>12</v>
      </c>
      <c r="Z35">
        <f>ROUNDDOWN(_xlfn.RANK.AVG('Points by Year'!Z35,'Points by Year'!$B35:$AG35),0)</f>
        <v>16</v>
      </c>
      <c r="AA35">
        <f>ROUNDDOWN(_xlfn.RANK.AVG('Points by Year'!AA35,'Points by Year'!$B35:$AG35),0)</f>
        <v>25</v>
      </c>
      <c r="AB35">
        <f>ROUNDDOWN(_xlfn.RANK.AVG('Points by Year'!AB35,'Points by Year'!$B35:$AG35),0)</f>
        <v>3</v>
      </c>
      <c r="AC35">
        <f>ROUNDDOWN(_xlfn.RANK.AVG('Points by Year'!AC35,'Points by Year'!$B35:$AG35),0)</f>
        <v>2</v>
      </c>
      <c r="AD35">
        <f>ROUNDDOWN(_xlfn.RANK.AVG('Points by Year'!AD35,'Points by Year'!$B35:$AG35),0)</f>
        <v>27</v>
      </c>
      <c r="AE35">
        <f>ROUNDDOWN(_xlfn.RANK.AVG('Points by Year'!AE35,'Points by Year'!$B35:$AG35),0)</f>
        <v>24</v>
      </c>
      <c r="AF35">
        <f>ROUNDDOWN(_xlfn.RANK.AVG('Points by Year'!AF35,'Points by Year'!$B35:$AG35),0)</f>
        <v>18</v>
      </c>
      <c r="AG35">
        <f>ROUNDDOWN(_xlfn.RANK.AVG('Points by Year'!AG35,'Points by Year'!$B35:$AG35),0)</f>
        <v>5</v>
      </c>
    </row>
    <row r="36" spans="1:33" ht="15.75" customHeight="1" x14ac:dyDescent="0.2">
      <c r="A36" s="1">
        <v>2000</v>
      </c>
      <c r="B36">
        <f>ROUNDDOWN(_xlfn.RANK.AVG('Points by Year'!B36,'Points by Year'!$B36:$AG36),0)</f>
        <v>30</v>
      </c>
      <c r="C36">
        <f>ROUNDDOWN(_xlfn.RANK.AVG('Points by Year'!C36,'Points by Year'!$B36:$AG36),0)</f>
        <v>28</v>
      </c>
      <c r="D36">
        <f>ROUNDDOWN(_xlfn.RANK.AVG('Points by Year'!D36,'Points by Year'!$B36:$AG36),0)</f>
        <v>16</v>
      </c>
      <c r="E36">
        <f>ROUNDDOWN(_xlfn.RANK.AVG('Points by Year'!E36,'Points by Year'!$B36:$AG36),0)</f>
        <v>12</v>
      </c>
      <c r="F36">
        <f>ROUNDDOWN(_xlfn.RANK.AVG('Points by Year'!F36,'Points by Year'!$B36:$AG36),0)</f>
        <v>23</v>
      </c>
      <c r="G36">
        <f>ROUNDDOWN(_xlfn.RANK.AVG('Points by Year'!G36,'Points by Year'!$B36:$AG36),0)</f>
        <v>15</v>
      </c>
      <c r="H36">
        <f>ROUNDDOWN(_xlfn.RANK.AVG('Points by Year'!H36,'Points by Year'!$B36:$AG36),0)</f>
        <v>20</v>
      </c>
      <c r="I36">
        <f>ROUNDDOWN(_xlfn.RANK.AVG('Points by Year'!I36,'Points by Year'!$B36:$AG36),0)</f>
        <v>19</v>
      </c>
      <c r="J36">
        <f>ROUNDDOWN(_xlfn.RANK.AVG('Points by Year'!J36,'Points by Year'!$B36:$AG36),0)</f>
        <v>1</v>
      </c>
      <c r="K36">
        <f>ROUNDDOWN(_xlfn.RANK.AVG('Points by Year'!K36,'Points by Year'!$B36:$AG36),0)</f>
        <v>7</v>
      </c>
      <c r="L36">
        <f>ROUNDDOWN(_xlfn.RANK.AVG('Points by Year'!L36,'Points by Year'!$B36:$AG36),0)</f>
        <v>29</v>
      </c>
      <c r="M36">
        <f>ROUNDDOWN(_xlfn.RANK.AVG('Points by Year'!M36,'Points by Year'!$B36:$AG36),0)</f>
        <v>8</v>
      </c>
      <c r="O36">
        <f>ROUNDDOWN(_xlfn.RANK.AVG('Points by Year'!O36,'Points by Year'!$B36:$AG36),0)</f>
        <v>13</v>
      </c>
      <c r="P36">
        <f>ROUNDDOWN(_xlfn.RANK.AVG('Points by Year'!P36,'Points by Year'!$B36:$AG36),0)</f>
        <v>21</v>
      </c>
      <c r="Q36">
        <f>ROUNDDOWN(_xlfn.RANK.AVG('Points by Year'!Q36,'Points by Year'!$B36:$AG36),0)</f>
        <v>14</v>
      </c>
      <c r="R36">
        <f>ROUNDDOWN(_xlfn.RANK.AVG('Points by Year'!R36,'Points by Year'!$B36:$AG36),0)</f>
        <v>4</v>
      </c>
      <c r="S36">
        <f>ROUNDDOWN(_xlfn.RANK.AVG('Points by Year'!S36,'Points by Year'!$B36:$AG36),0)</f>
        <v>10</v>
      </c>
      <c r="T36">
        <f>ROUNDDOWN(_xlfn.RANK.AVG('Points by Year'!T36,'Points by Year'!$B36:$AG36),0)</f>
        <v>24</v>
      </c>
      <c r="U36">
        <f>ROUNDDOWN(_xlfn.RANK.AVG('Points by Year'!U36,'Points by Year'!$B36:$AG36),0)</f>
        <v>9</v>
      </c>
      <c r="V36">
        <f>ROUNDDOWN(_xlfn.RANK.AVG('Points by Year'!V36,'Points by Year'!$B36:$AG36),0)</f>
        <v>6</v>
      </c>
      <c r="W36">
        <f>ROUNDDOWN(_xlfn.RANK.AVG('Points by Year'!W36,'Points by Year'!$B36:$AG36),0)</f>
        <v>22</v>
      </c>
      <c r="X36">
        <f>ROUNDDOWN(_xlfn.RANK.AVG('Points by Year'!X36,'Points by Year'!$B36:$AG36),0)</f>
        <v>31</v>
      </c>
      <c r="Y36">
        <f>ROUNDDOWN(_xlfn.RANK.AVG('Points by Year'!Y36,'Points by Year'!$B36:$AG36),0)</f>
        <v>11</v>
      </c>
      <c r="Z36">
        <f>ROUNDDOWN(_xlfn.RANK.AVG('Points by Year'!Z36,'Points by Year'!$B36:$AG36),0)</f>
        <v>17</v>
      </c>
      <c r="AA36">
        <f>ROUNDDOWN(_xlfn.RANK.AVG('Points by Year'!AA36,'Points by Year'!$B36:$AG36),0)</f>
        <v>26</v>
      </c>
      <c r="AB36">
        <f>ROUNDDOWN(_xlfn.RANK.AVG('Points by Year'!AB36,'Points by Year'!$B36:$AG36),0)</f>
        <v>3</v>
      </c>
      <c r="AC36">
        <f>ROUNDDOWN(_xlfn.RANK.AVG('Points by Year'!AC36,'Points by Year'!$B36:$AG36),0)</f>
        <v>2</v>
      </c>
      <c r="AD36">
        <f>ROUNDDOWN(_xlfn.RANK.AVG('Points by Year'!AD36,'Points by Year'!$B36:$AG36),0)</f>
        <v>27</v>
      </c>
      <c r="AE36">
        <f>ROUNDDOWN(_xlfn.RANK.AVG('Points by Year'!AE36,'Points by Year'!$B36:$AG36),0)</f>
        <v>25</v>
      </c>
      <c r="AF36">
        <f>ROUNDDOWN(_xlfn.RANK.AVG('Points by Year'!AF36,'Points by Year'!$B36:$AG36),0)</f>
        <v>18</v>
      </c>
      <c r="AG36">
        <f>ROUNDDOWN(_xlfn.RANK.AVG('Points by Year'!AG36,'Points by Year'!$B36:$AG36),0)</f>
        <v>5</v>
      </c>
    </row>
    <row r="37" spans="1:33" ht="15.75" customHeight="1" x14ac:dyDescent="0.2">
      <c r="A37" s="1">
        <v>2001</v>
      </c>
      <c r="B37">
        <f>ROUNDDOWN(_xlfn.RANK.AVG('Points by Year'!B37,'Points by Year'!$B37:$AG37),0)</f>
        <v>30</v>
      </c>
      <c r="C37">
        <f>ROUNDDOWN(_xlfn.RANK.AVG('Points by Year'!C37,'Points by Year'!$B37:$AG37),0)</f>
        <v>28</v>
      </c>
      <c r="D37">
        <f>ROUNDDOWN(_xlfn.RANK.AVG('Points by Year'!D37,'Points by Year'!$B37:$AG37),0)</f>
        <v>17</v>
      </c>
      <c r="E37">
        <f>ROUNDDOWN(_xlfn.RANK.AVG('Points by Year'!E37,'Points by Year'!$B37:$AG37),0)</f>
        <v>12</v>
      </c>
      <c r="F37">
        <f>ROUNDDOWN(_xlfn.RANK.AVG('Points by Year'!F37,'Points by Year'!$B37:$AG37),0)</f>
        <v>23</v>
      </c>
      <c r="G37">
        <f>ROUNDDOWN(_xlfn.RANK.AVG('Points by Year'!G37,'Points by Year'!$B37:$AG37),0)</f>
        <v>16</v>
      </c>
      <c r="H37">
        <f>ROUNDDOWN(_xlfn.RANK.AVG('Points by Year'!H37,'Points by Year'!$B37:$AG37),0)</f>
        <v>21</v>
      </c>
      <c r="I37">
        <f>ROUNDDOWN(_xlfn.RANK.AVG('Points by Year'!I37,'Points by Year'!$B37:$AG37),0)</f>
        <v>20</v>
      </c>
      <c r="J37">
        <f>ROUNDDOWN(_xlfn.RANK.AVG('Points by Year'!J37,'Points by Year'!$B37:$AG37),0)</f>
        <v>1</v>
      </c>
      <c r="K37">
        <f>ROUNDDOWN(_xlfn.RANK.AVG('Points by Year'!K37,'Points by Year'!$B37:$AG37),0)</f>
        <v>7</v>
      </c>
      <c r="L37">
        <f>ROUNDDOWN(_xlfn.RANK.AVG('Points by Year'!L37,'Points by Year'!$B37:$AG37),0)</f>
        <v>29</v>
      </c>
      <c r="M37">
        <f>ROUNDDOWN(_xlfn.RANK.AVG('Points by Year'!M37,'Points by Year'!$B37:$AG37),0)</f>
        <v>8</v>
      </c>
      <c r="O37">
        <f>ROUNDDOWN(_xlfn.RANK.AVG('Points by Year'!O37,'Points by Year'!$B37:$AG37),0)</f>
        <v>13</v>
      </c>
      <c r="P37">
        <f>ROUNDDOWN(_xlfn.RANK.AVG('Points by Year'!P37,'Points by Year'!$B37:$AG37),0)</f>
        <v>22</v>
      </c>
      <c r="Q37">
        <f>ROUNDDOWN(_xlfn.RANK.AVG('Points by Year'!Q37,'Points by Year'!$B37:$AG37),0)</f>
        <v>15</v>
      </c>
      <c r="R37">
        <f>ROUNDDOWN(_xlfn.RANK.AVG('Points by Year'!R37,'Points by Year'!$B37:$AG37),0)</f>
        <v>4</v>
      </c>
      <c r="S37">
        <f>ROUNDDOWN(_xlfn.RANK.AVG('Points by Year'!S37,'Points by Year'!$B37:$AG37),0)</f>
        <v>9</v>
      </c>
      <c r="T37">
        <f>ROUNDDOWN(_xlfn.RANK.AVG('Points by Year'!T37,'Points by Year'!$B37:$AG37),0)</f>
        <v>26</v>
      </c>
      <c r="U37">
        <f>ROUNDDOWN(_xlfn.RANK.AVG('Points by Year'!U37,'Points by Year'!$B37:$AG37),0)</f>
        <v>10</v>
      </c>
      <c r="V37">
        <f>ROUNDDOWN(_xlfn.RANK.AVG('Points by Year'!V37,'Points by Year'!$B37:$AG37),0)</f>
        <v>6</v>
      </c>
      <c r="W37">
        <f>ROUNDDOWN(_xlfn.RANK.AVG('Points by Year'!W37,'Points by Year'!$B37:$AG37),0)</f>
        <v>14</v>
      </c>
      <c r="X37">
        <f>ROUNDDOWN(_xlfn.RANK.AVG('Points by Year'!X37,'Points by Year'!$B37:$AG37),0)</f>
        <v>31</v>
      </c>
      <c r="Y37">
        <f>ROUNDDOWN(_xlfn.RANK.AVG('Points by Year'!Y37,'Points by Year'!$B37:$AG37),0)</f>
        <v>11</v>
      </c>
      <c r="Z37">
        <f>ROUNDDOWN(_xlfn.RANK.AVG('Points by Year'!Z37,'Points by Year'!$B37:$AG37),0)</f>
        <v>18</v>
      </c>
      <c r="AA37">
        <f>ROUNDDOWN(_xlfn.RANK.AVG('Points by Year'!AA37,'Points by Year'!$B37:$AG37),0)</f>
        <v>24</v>
      </c>
      <c r="AB37">
        <f>ROUNDDOWN(_xlfn.RANK.AVG('Points by Year'!AB37,'Points by Year'!$B37:$AG37),0)</f>
        <v>3</v>
      </c>
      <c r="AC37">
        <f>ROUNDDOWN(_xlfn.RANK.AVG('Points by Year'!AC37,'Points by Year'!$B37:$AG37),0)</f>
        <v>2</v>
      </c>
      <c r="AD37">
        <f>ROUNDDOWN(_xlfn.RANK.AVG('Points by Year'!AD37,'Points by Year'!$B37:$AG37),0)</f>
        <v>27</v>
      </c>
      <c r="AE37">
        <f>ROUNDDOWN(_xlfn.RANK.AVG('Points by Year'!AE37,'Points by Year'!$B37:$AG37),0)</f>
        <v>25</v>
      </c>
      <c r="AF37">
        <f>ROUNDDOWN(_xlfn.RANK.AVG('Points by Year'!AF37,'Points by Year'!$B37:$AG37),0)</f>
        <v>19</v>
      </c>
      <c r="AG37">
        <f>ROUNDDOWN(_xlfn.RANK.AVG('Points by Year'!AG37,'Points by Year'!$B37:$AG37),0)</f>
        <v>5</v>
      </c>
    </row>
    <row r="38" spans="1:33" ht="15.75" customHeight="1" x14ac:dyDescent="0.2">
      <c r="A38" s="1">
        <v>2002</v>
      </c>
      <c r="B38">
        <f>ROUNDDOWN(_xlfn.RANK.AVG('Points by Year'!B38,'Points by Year'!$B38:$AG38),0)</f>
        <v>31</v>
      </c>
      <c r="C38">
        <f>ROUNDDOWN(_xlfn.RANK.AVG('Points by Year'!C38,'Points by Year'!$B38:$AG38),0)</f>
        <v>29</v>
      </c>
      <c r="D38">
        <f>ROUNDDOWN(_xlfn.RANK.AVG('Points by Year'!D38,'Points by Year'!$B38:$AG38),0)</f>
        <v>18</v>
      </c>
      <c r="E38">
        <f>ROUNDDOWN(_xlfn.RANK.AVG('Points by Year'!E38,'Points by Year'!$B38:$AG38),0)</f>
        <v>12</v>
      </c>
      <c r="F38">
        <f>ROUNDDOWN(_xlfn.RANK.AVG('Points by Year'!F38,'Points by Year'!$B38:$AG38),0)</f>
        <v>25</v>
      </c>
      <c r="G38">
        <f>ROUNDDOWN(_xlfn.RANK.AVG('Points by Year'!G38,'Points by Year'!$B38:$AG38),0)</f>
        <v>17</v>
      </c>
      <c r="H38">
        <f>ROUNDDOWN(_xlfn.RANK.AVG('Points by Year'!H38,'Points by Year'!$B38:$AG38),0)</f>
        <v>22</v>
      </c>
      <c r="I38">
        <f>ROUNDDOWN(_xlfn.RANK.AVG('Points by Year'!I38,'Points by Year'!$B38:$AG38),0)</f>
        <v>21</v>
      </c>
      <c r="J38">
        <f>ROUNDDOWN(_xlfn.RANK.AVG('Points by Year'!J38,'Points by Year'!$B38:$AG38),0)</f>
        <v>1</v>
      </c>
      <c r="K38">
        <f>ROUNDDOWN(_xlfn.RANK.AVG('Points by Year'!K38,'Points by Year'!$B38:$AG38),0)</f>
        <v>7</v>
      </c>
      <c r="L38">
        <f>ROUNDDOWN(_xlfn.RANK.AVG('Points by Year'!L38,'Points by Year'!$B38:$AG38),0)</f>
        <v>30</v>
      </c>
      <c r="M38">
        <f>ROUNDDOWN(_xlfn.RANK.AVG('Points by Year'!M38,'Points by Year'!$B38:$AG38),0)</f>
        <v>8</v>
      </c>
      <c r="N38">
        <f>ROUNDDOWN(_xlfn.RANK.AVG('Points by Year'!N38,'Points by Year'!$B38:$AG38),0)</f>
        <v>27</v>
      </c>
      <c r="O38">
        <f>ROUNDDOWN(_xlfn.RANK.AVG('Points by Year'!O38,'Points by Year'!$B38:$AG38),0)</f>
        <v>13</v>
      </c>
      <c r="P38">
        <f>ROUNDDOWN(_xlfn.RANK.AVG('Points by Year'!P38,'Points by Year'!$B38:$AG38),0)</f>
        <v>23</v>
      </c>
      <c r="Q38">
        <f>ROUNDDOWN(_xlfn.RANK.AVG('Points by Year'!Q38,'Points by Year'!$B38:$AG38),0)</f>
        <v>15</v>
      </c>
      <c r="R38">
        <f>ROUNDDOWN(_xlfn.RANK.AVG('Points by Year'!R38,'Points by Year'!$B38:$AG38),0)</f>
        <v>3</v>
      </c>
      <c r="S38">
        <f>ROUNDDOWN(_xlfn.RANK.AVG('Points by Year'!S38,'Points by Year'!$B38:$AG38),0)</f>
        <v>9</v>
      </c>
      <c r="T38">
        <f>ROUNDDOWN(_xlfn.RANK.AVG('Points by Year'!T38,'Points by Year'!$B38:$AG38),0)</f>
        <v>26</v>
      </c>
      <c r="U38">
        <f>ROUNDDOWN(_xlfn.RANK.AVG('Points by Year'!U38,'Points by Year'!$B38:$AG38),0)</f>
        <v>10</v>
      </c>
      <c r="V38">
        <f>ROUNDDOWN(_xlfn.RANK.AVG('Points by Year'!V38,'Points by Year'!$B38:$AG38),0)</f>
        <v>6</v>
      </c>
      <c r="W38">
        <f>ROUNDDOWN(_xlfn.RANK.AVG('Points by Year'!W38,'Points by Year'!$B38:$AG38),0)</f>
        <v>14</v>
      </c>
      <c r="X38">
        <f>ROUNDDOWN(_xlfn.RANK.AVG('Points by Year'!X38,'Points by Year'!$B38:$AG38),0)</f>
        <v>32</v>
      </c>
      <c r="Y38">
        <f>ROUNDDOWN(_xlfn.RANK.AVG('Points by Year'!Y38,'Points by Year'!$B38:$AG38),0)</f>
        <v>11</v>
      </c>
      <c r="Z38">
        <f>ROUNDDOWN(_xlfn.RANK.AVG('Points by Year'!Z38,'Points by Year'!$B38:$AG38),0)</f>
        <v>20</v>
      </c>
      <c r="AA38">
        <f>ROUNDDOWN(_xlfn.RANK.AVG('Points by Year'!AA38,'Points by Year'!$B38:$AG38),0)</f>
        <v>24</v>
      </c>
      <c r="AB38">
        <f>ROUNDDOWN(_xlfn.RANK.AVG('Points by Year'!AB38,'Points by Year'!$B38:$AG38),0)</f>
        <v>4</v>
      </c>
      <c r="AC38">
        <f>ROUNDDOWN(_xlfn.RANK.AVG('Points by Year'!AC38,'Points by Year'!$B38:$AG38),0)</f>
        <v>2</v>
      </c>
      <c r="AD38">
        <f>ROUNDDOWN(_xlfn.RANK.AVG('Points by Year'!AD38,'Points by Year'!$B38:$AG38),0)</f>
        <v>28</v>
      </c>
      <c r="AE38">
        <f>ROUNDDOWN(_xlfn.RANK.AVG('Points by Year'!AE38,'Points by Year'!$B38:$AG38),0)</f>
        <v>16</v>
      </c>
      <c r="AF38">
        <f>ROUNDDOWN(_xlfn.RANK.AVG('Points by Year'!AF38,'Points by Year'!$B38:$AG38),0)</f>
        <v>19</v>
      </c>
      <c r="AG38">
        <f>ROUNDDOWN(_xlfn.RANK.AVG('Points by Year'!AG38,'Points by Year'!$B38:$AG38),0)</f>
        <v>5</v>
      </c>
    </row>
    <row r="39" spans="1:33" ht="15.75" customHeight="1" x14ac:dyDescent="0.2">
      <c r="A39" s="1">
        <v>2003</v>
      </c>
      <c r="B39">
        <f>ROUNDDOWN(_xlfn.RANK.AVG('Points by Year'!B39,'Points by Year'!$B39:$AG39),0)</f>
        <v>31</v>
      </c>
      <c r="C39">
        <f>ROUNDDOWN(_xlfn.RANK.AVG('Points by Year'!C39,'Points by Year'!$B39:$AG39),0)</f>
        <v>29</v>
      </c>
      <c r="D39">
        <f>ROUNDDOWN(_xlfn.RANK.AVG('Points by Year'!D39,'Points by Year'!$B39:$AG39),0)</f>
        <v>19</v>
      </c>
      <c r="E39">
        <f>ROUNDDOWN(_xlfn.RANK.AVG('Points by Year'!E39,'Points by Year'!$B39:$AG39),0)</f>
        <v>13</v>
      </c>
      <c r="F39">
        <f>ROUNDDOWN(_xlfn.RANK.AVG('Points by Year'!F39,'Points by Year'!$B39:$AG39),0)</f>
        <v>22</v>
      </c>
      <c r="G39">
        <f>ROUNDDOWN(_xlfn.RANK.AVG('Points by Year'!G39,'Points by Year'!$B39:$AG39),0)</f>
        <v>17</v>
      </c>
      <c r="H39">
        <f>ROUNDDOWN(_xlfn.RANK.AVG('Points by Year'!H39,'Points by Year'!$B39:$AG39),0)</f>
        <v>24</v>
      </c>
      <c r="I39">
        <f>ROUNDDOWN(_xlfn.RANK.AVG('Points by Year'!I39,'Points by Year'!$B39:$AG39),0)</f>
        <v>21</v>
      </c>
      <c r="J39">
        <f>ROUNDDOWN(_xlfn.RANK.AVG('Points by Year'!J39,'Points by Year'!$B39:$AG39),0)</f>
        <v>1</v>
      </c>
      <c r="K39">
        <f>ROUNDDOWN(_xlfn.RANK.AVG('Points by Year'!K39,'Points by Year'!$B39:$AG39),0)</f>
        <v>8</v>
      </c>
      <c r="L39">
        <f>ROUNDDOWN(_xlfn.RANK.AVG('Points by Year'!L39,'Points by Year'!$B39:$AG39),0)</f>
        <v>30</v>
      </c>
      <c r="M39">
        <f>ROUNDDOWN(_xlfn.RANK.AVG('Points by Year'!M39,'Points by Year'!$B39:$AG39),0)</f>
        <v>7</v>
      </c>
      <c r="N39">
        <f>ROUNDDOWN(_xlfn.RANK.AVG('Points by Year'!N39,'Points by Year'!$B39:$AG39),0)</f>
        <v>27</v>
      </c>
      <c r="O39">
        <f>ROUNDDOWN(_xlfn.RANK.AVG('Points by Year'!O39,'Points by Year'!$B39:$AG39),0)</f>
        <v>14</v>
      </c>
      <c r="P39">
        <f>ROUNDDOWN(_xlfn.RANK.AVG('Points by Year'!P39,'Points by Year'!$B39:$AG39),0)</f>
        <v>25</v>
      </c>
      <c r="Q39">
        <f>ROUNDDOWN(_xlfn.RANK.AVG('Points by Year'!Q39,'Points by Year'!$B39:$AG39),0)</f>
        <v>15</v>
      </c>
      <c r="R39">
        <f>ROUNDDOWN(_xlfn.RANK.AVG('Points by Year'!R39,'Points by Year'!$B39:$AG39),0)</f>
        <v>3</v>
      </c>
      <c r="S39">
        <f>ROUNDDOWN(_xlfn.RANK.AVG('Points by Year'!S39,'Points by Year'!$B39:$AG39),0)</f>
        <v>9</v>
      </c>
      <c r="T39">
        <f>ROUNDDOWN(_xlfn.RANK.AVG('Points by Year'!T39,'Points by Year'!$B39:$AG39),0)</f>
        <v>26</v>
      </c>
      <c r="U39">
        <f>ROUNDDOWN(_xlfn.RANK.AVG('Points by Year'!U39,'Points by Year'!$B39:$AG39),0)</f>
        <v>10</v>
      </c>
      <c r="V39">
        <f>ROUNDDOWN(_xlfn.RANK.AVG('Points by Year'!V39,'Points by Year'!$B39:$AG39),0)</f>
        <v>6</v>
      </c>
      <c r="W39">
        <f>ROUNDDOWN(_xlfn.RANK.AVG('Points by Year'!W39,'Points by Year'!$B39:$AG39),0)</f>
        <v>11</v>
      </c>
      <c r="X39">
        <f>ROUNDDOWN(_xlfn.RANK.AVG('Points by Year'!X39,'Points by Year'!$B39:$AG39),0)</f>
        <v>32</v>
      </c>
      <c r="Y39">
        <f>ROUNDDOWN(_xlfn.RANK.AVG('Points by Year'!Y39,'Points by Year'!$B39:$AG39),0)</f>
        <v>12</v>
      </c>
      <c r="Z39">
        <f>ROUNDDOWN(_xlfn.RANK.AVG('Points by Year'!Z39,'Points by Year'!$B39:$AG39),0)</f>
        <v>20</v>
      </c>
      <c r="AA39">
        <f>ROUNDDOWN(_xlfn.RANK.AVG('Points by Year'!AA39,'Points by Year'!$B39:$AG39),0)</f>
        <v>23</v>
      </c>
      <c r="AB39">
        <f>ROUNDDOWN(_xlfn.RANK.AVG('Points by Year'!AB39,'Points by Year'!$B39:$AG39),0)</f>
        <v>4</v>
      </c>
      <c r="AC39">
        <f>ROUNDDOWN(_xlfn.RANK.AVG('Points by Year'!AC39,'Points by Year'!$B39:$AG39),0)</f>
        <v>2</v>
      </c>
      <c r="AD39">
        <f>ROUNDDOWN(_xlfn.RANK.AVG('Points by Year'!AD39,'Points by Year'!$B39:$AG39),0)</f>
        <v>28</v>
      </c>
      <c r="AE39">
        <f>ROUNDDOWN(_xlfn.RANK.AVG('Points by Year'!AE39,'Points by Year'!$B39:$AG39),0)</f>
        <v>16</v>
      </c>
      <c r="AF39">
        <f>ROUNDDOWN(_xlfn.RANK.AVG('Points by Year'!AF39,'Points by Year'!$B39:$AG39),0)</f>
        <v>18</v>
      </c>
      <c r="AG39">
        <f>ROUNDDOWN(_xlfn.RANK.AVG('Points by Year'!AG39,'Points by Year'!$B39:$AG39),0)</f>
        <v>5</v>
      </c>
    </row>
    <row r="40" spans="1:33" ht="15.75" customHeight="1" x14ac:dyDescent="0.2">
      <c r="A40" s="1">
        <v>2004</v>
      </c>
      <c r="B40">
        <f>ROUNDDOWN(_xlfn.RANK.AVG('Points by Year'!B40,'Points by Year'!$B40:$AG40),0)</f>
        <v>31</v>
      </c>
      <c r="C40">
        <f>ROUNDDOWN(_xlfn.RANK.AVG('Points by Year'!C40,'Points by Year'!$B40:$AG40),0)</f>
        <v>27</v>
      </c>
      <c r="D40">
        <f>ROUNDDOWN(_xlfn.RANK.AVG('Points by Year'!D40,'Points by Year'!$B40:$AG40),0)</f>
        <v>19</v>
      </c>
      <c r="E40">
        <f>ROUNDDOWN(_xlfn.RANK.AVG('Points by Year'!E40,'Points by Year'!$B40:$AG40),0)</f>
        <v>14</v>
      </c>
      <c r="F40">
        <f>ROUNDDOWN(_xlfn.RANK.AVG('Points by Year'!F40,'Points by Year'!$B40:$AG40),0)</f>
        <v>23</v>
      </c>
      <c r="G40">
        <f>ROUNDDOWN(_xlfn.RANK.AVG('Points by Year'!G40,'Points by Year'!$B40:$AG40),0)</f>
        <v>17</v>
      </c>
      <c r="H40">
        <f>ROUNDDOWN(_xlfn.RANK.AVG('Points by Year'!H40,'Points by Year'!$B40:$AG40),0)</f>
        <v>24</v>
      </c>
      <c r="I40">
        <f>ROUNDDOWN(_xlfn.RANK.AVG('Points by Year'!I40,'Points by Year'!$B40:$AG40),0)</f>
        <v>22</v>
      </c>
      <c r="J40">
        <f>ROUNDDOWN(_xlfn.RANK.AVG('Points by Year'!J40,'Points by Year'!$B40:$AG40),0)</f>
        <v>1</v>
      </c>
      <c r="K40">
        <f>ROUNDDOWN(_xlfn.RANK.AVG('Points by Year'!K40,'Points by Year'!$B40:$AG40),0)</f>
        <v>8</v>
      </c>
      <c r="L40">
        <f>ROUNDDOWN(_xlfn.RANK.AVG('Points by Year'!L40,'Points by Year'!$B40:$AG40),0)</f>
        <v>30</v>
      </c>
      <c r="M40">
        <f>ROUNDDOWN(_xlfn.RANK.AVG('Points by Year'!M40,'Points by Year'!$B40:$AG40),0)</f>
        <v>7</v>
      </c>
      <c r="N40">
        <f>ROUNDDOWN(_xlfn.RANK.AVG('Points by Year'!N40,'Points by Year'!$B40:$AG40),0)</f>
        <v>28</v>
      </c>
      <c r="O40">
        <f>ROUNDDOWN(_xlfn.RANK.AVG('Points by Year'!O40,'Points by Year'!$B40:$AG40),0)</f>
        <v>13</v>
      </c>
      <c r="P40">
        <f>ROUNDDOWN(_xlfn.RANK.AVG('Points by Year'!P40,'Points by Year'!$B40:$AG40),0)</f>
        <v>25</v>
      </c>
      <c r="Q40">
        <f>ROUNDDOWN(_xlfn.RANK.AVG('Points by Year'!Q40,'Points by Year'!$B40:$AG40),0)</f>
        <v>15</v>
      </c>
      <c r="R40">
        <f>ROUNDDOWN(_xlfn.RANK.AVG('Points by Year'!R40,'Points by Year'!$B40:$AG40),0)</f>
        <v>4</v>
      </c>
      <c r="S40">
        <f>ROUNDDOWN(_xlfn.RANK.AVG('Points by Year'!S40,'Points by Year'!$B40:$AG40),0)</f>
        <v>9</v>
      </c>
      <c r="T40">
        <f>ROUNDDOWN(_xlfn.RANK.AVG('Points by Year'!T40,'Points by Year'!$B40:$AG40),0)</f>
        <v>26</v>
      </c>
      <c r="U40">
        <f>ROUNDDOWN(_xlfn.RANK.AVG('Points by Year'!U40,'Points by Year'!$B40:$AG40),0)</f>
        <v>11</v>
      </c>
      <c r="V40">
        <f>ROUNDDOWN(_xlfn.RANK.AVG('Points by Year'!V40,'Points by Year'!$B40:$AG40),0)</f>
        <v>6</v>
      </c>
      <c r="W40">
        <f>ROUNDDOWN(_xlfn.RANK.AVG('Points by Year'!W40,'Points by Year'!$B40:$AG40),0)</f>
        <v>10</v>
      </c>
      <c r="X40">
        <f>ROUNDDOWN(_xlfn.RANK.AVG('Points by Year'!X40,'Points by Year'!$B40:$AG40),0)</f>
        <v>32</v>
      </c>
      <c r="Y40">
        <f>ROUNDDOWN(_xlfn.RANK.AVG('Points by Year'!Y40,'Points by Year'!$B40:$AG40),0)</f>
        <v>12</v>
      </c>
      <c r="Z40">
        <f>ROUNDDOWN(_xlfn.RANK.AVG('Points by Year'!Z40,'Points by Year'!$B40:$AG40),0)</f>
        <v>21</v>
      </c>
      <c r="AA40">
        <f>ROUNDDOWN(_xlfn.RANK.AVG('Points by Year'!AA40,'Points by Year'!$B40:$AG40),0)</f>
        <v>20</v>
      </c>
      <c r="AB40">
        <f>ROUNDDOWN(_xlfn.RANK.AVG('Points by Year'!AB40,'Points by Year'!$B40:$AG40),0)</f>
        <v>3</v>
      </c>
      <c r="AC40">
        <f>ROUNDDOWN(_xlfn.RANK.AVG('Points by Year'!AC40,'Points by Year'!$B40:$AG40),0)</f>
        <v>2</v>
      </c>
      <c r="AD40">
        <f>ROUNDDOWN(_xlfn.RANK.AVG('Points by Year'!AD40,'Points by Year'!$B40:$AG40),0)</f>
        <v>29</v>
      </c>
      <c r="AE40">
        <f>ROUNDDOWN(_xlfn.RANK.AVG('Points by Year'!AE40,'Points by Year'!$B40:$AG40),0)</f>
        <v>16</v>
      </c>
      <c r="AF40">
        <f>ROUNDDOWN(_xlfn.RANK.AVG('Points by Year'!AF40,'Points by Year'!$B40:$AG40),0)</f>
        <v>18</v>
      </c>
      <c r="AG40">
        <f>ROUNDDOWN(_xlfn.RANK.AVG('Points by Year'!AG40,'Points by Year'!$B40:$AG40),0)</f>
        <v>5</v>
      </c>
    </row>
    <row r="41" spans="1:33" ht="15.75" customHeight="1" x14ac:dyDescent="0.2">
      <c r="A41" s="1">
        <v>2005</v>
      </c>
      <c r="B41">
        <f>ROUNDDOWN(_xlfn.RANK.AVG('Points by Year'!B41,'Points by Year'!$B41:$AG41),0)</f>
        <v>31</v>
      </c>
      <c r="C41">
        <f>ROUNDDOWN(_xlfn.RANK.AVG('Points by Year'!C41,'Points by Year'!$B41:$AG41),0)</f>
        <v>28</v>
      </c>
      <c r="D41">
        <f>ROUNDDOWN(_xlfn.RANK.AVG('Points by Year'!D41,'Points by Year'!$B41:$AG41),0)</f>
        <v>19</v>
      </c>
      <c r="E41">
        <f>ROUNDDOWN(_xlfn.RANK.AVG('Points by Year'!E41,'Points by Year'!$B41:$AG41),0)</f>
        <v>14</v>
      </c>
      <c r="F41">
        <f>ROUNDDOWN(_xlfn.RANK.AVG('Points by Year'!F41,'Points by Year'!$B41:$AG41),0)</f>
        <v>22</v>
      </c>
      <c r="G41">
        <f>ROUNDDOWN(_xlfn.RANK.AVG('Points by Year'!G41,'Points by Year'!$B41:$AG41),0)</f>
        <v>16</v>
      </c>
      <c r="H41">
        <f>ROUNDDOWN(_xlfn.RANK.AVG('Points by Year'!H41,'Points by Year'!$B41:$AG41),0)</f>
        <v>24</v>
      </c>
      <c r="I41">
        <f>ROUNDDOWN(_xlfn.RANK.AVG('Points by Year'!I41,'Points by Year'!$B41:$AG41),0)</f>
        <v>23</v>
      </c>
      <c r="J41">
        <f>ROUNDDOWN(_xlfn.RANK.AVG('Points by Year'!J41,'Points by Year'!$B41:$AG41),0)</f>
        <v>1</v>
      </c>
      <c r="K41">
        <f>ROUNDDOWN(_xlfn.RANK.AVG('Points by Year'!K41,'Points by Year'!$B41:$AG41),0)</f>
        <v>7</v>
      </c>
      <c r="L41">
        <f>ROUNDDOWN(_xlfn.RANK.AVG('Points by Year'!L41,'Points by Year'!$B41:$AG41),0)</f>
        <v>30</v>
      </c>
      <c r="M41">
        <f>ROUNDDOWN(_xlfn.RANK.AVG('Points by Year'!M41,'Points by Year'!$B41:$AG41),0)</f>
        <v>8</v>
      </c>
      <c r="N41">
        <f>ROUNDDOWN(_xlfn.RANK.AVG('Points by Year'!N41,'Points by Year'!$B41:$AG41),0)</f>
        <v>29</v>
      </c>
      <c r="O41">
        <f>ROUNDDOWN(_xlfn.RANK.AVG('Points by Year'!O41,'Points by Year'!$B41:$AG41),0)</f>
        <v>12</v>
      </c>
      <c r="P41">
        <f>ROUNDDOWN(_xlfn.RANK.AVG('Points by Year'!P41,'Points by Year'!$B41:$AG41),0)</f>
        <v>25</v>
      </c>
      <c r="Q41">
        <f>ROUNDDOWN(_xlfn.RANK.AVG('Points by Year'!Q41,'Points by Year'!$B41:$AG41),0)</f>
        <v>15</v>
      </c>
      <c r="R41">
        <f>ROUNDDOWN(_xlfn.RANK.AVG('Points by Year'!R41,'Points by Year'!$B41:$AG41),0)</f>
        <v>4</v>
      </c>
      <c r="S41">
        <f>ROUNDDOWN(_xlfn.RANK.AVG('Points by Year'!S41,'Points by Year'!$B41:$AG41),0)</f>
        <v>9</v>
      </c>
      <c r="T41">
        <f>ROUNDDOWN(_xlfn.RANK.AVG('Points by Year'!T41,'Points by Year'!$B41:$AG41),0)</f>
        <v>27</v>
      </c>
      <c r="U41">
        <f>ROUNDDOWN(_xlfn.RANK.AVG('Points by Year'!U41,'Points by Year'!$B41:$AG41),0)</f>
        <v>11</v>
      </c>
      <c r="V41">
        <f>ROUNDDOWN(_xlfn.RANK.AVG('Points by Year'!V41,'Points by Year'!$B41:$AG41),0)</f>
        <v>6</v>
      </c>
      <c r="W41">
        <f>ROUNDDOWN(_xlfn.RANK.AVG('Points by Year'!W41,'Points by Year'!$B41:$AG41),0)</f>
        <v>10</v>
      </c>
      <c r="X41">
        <f>ROUNDDOWN(_xlfn.RANK.AVG('Points by Year'!X41,'Points by Year'!$B41:$AG41),0)</f>
        <v>32</v>
      </c>
      <c r="Y41">
        <f>ROUNDDOWN(_xlfn.RANK.AVG('Points by Year'!Y41,'Points by Year'!$B41:$AG41),0)</f>
        <v>13</v>
      </c>
      <c r="Z41">
        <f>ROUNDDOWN(_xlfn.RANK.AVG('Points by Year'!Z41,'Points by Year'!$B41:$AG41),0)</f>
        <v>21</v>
      </c>
      <c r="AA41">
        <f>ROUNDDOWN(_xlfn.RANK.AVG('Points by Year'!AA41,'Points by Year'!$B41:$AG41),0)</f>
        <v>20</v>
      </c>
      <c r="AB41">
        <f>ROUNDDOWN(_xlfn.RANK.AVG('Points by Year'!AB41,'Points by Year'!$B41:$AG41),0)</f>
        <v>2</v>
      </c>
      <c r="AC41">
        <f>ROUNDDOWN(_xlfn.RANK.AVG('Points by Year'!AC41,'Points by Year'!$B41:$AG41),0)</f>
        <v>3</v>
      </c>
      <c r="AD41">
        <f>ROUNDDOWN(_xlfn.RANK.AVG('Points by Year'!AD41,'Points by Year'!$B41:$AG41),0)</f>
        <v>26</v>
      </c>
      <c r="AE41">
        <f>ROUNDDOWN(_xlfn.RANK.AVG('Points by Year'!AE41,'Points by Year'!$B41:$AG41),0)</f>
        <v>17</v>
      </c>
      <c r="AF41">
        <f>ROUNDDOWN(_xlfn.RANK.AVG('Points by Year'!AF41,'Points by Year'!$B41:$AG41),0)</f>
        <v>18</v>
      </c>
      <c r="AG41">
        <f>ROUNDDOWN(_xlfn.RANK.AVG('Points by Year'!AG41,'Points by Year'!$B41:$AG41),0)</f>
        <v>5</v>
      </c>
    </row>
    <row r="42" spans="1:33" ht="15.75" customHeight="1" x14ac:dyDescent="0.2">
      <c r="A42" s="1">
        <v>2006</v>
      </c>
      <c r="B42">
        <f>ROUNDDOWN(_xlfn.RANK.AVG('Points by Year'!B42,'Points by Year'!$B42:$AG42),0)</f>
        <v>32</v>
      </c>
      <c r="C42">
        <f>ROUNDDOWN(_xlfn.RANK.AVG('Points by Year'!C42,'Points by Year'!$B42:$AG42),0)</f>
        <v>28</v>
      </c>
      <c r="D42">
        <f>ROUNDDOWN(_xlfn.RANK.AVG('Points by Year'!D42,'Points by Year'!$B42:$AG42),0)</f>
        <v>18</v>
      </c>
      <c r="E42">
        <f>ROUNDDOWN(_xlfn.RANK.AVG('Points by Year'!E42,'Points by Year'!$B42:$AG42),0)</f>
        <v>14</v>
      </c>
      <c r="F42">
        <f>ROUNDDOWN(_xlfn.RANK.AVG('Points by Year'!F42,'Points by Year'!$B42:$AG42),0)</f>
        <v>22</v>
      </c>
      <c r="G42">
        <f>ROUNDDOWN(_xlfn.RANK.AVG('Points by Year'!G42,'Points by Year'!$B42:$AG42),0)</f>
        <v>15</v>
      </c>
      <c r="H42">
        <f>ROUNDDOWN(_xlfn.RANK.AVG('Points by Year'!H42,'Points by Year'!$B42:$AG42),0)</f>
        <v>24</v>
      </c>
      <c r="I42">
        <f>ROUNDDOWN(_xlfn.RANK.AVG('Points by Year'!I42,'Points by Year'!$B42:$AG42),0)</f>
        <v>23</v>
      </c>
      <c r="J42">
        <f>ROUNDDOWN(_xlfn.RANK.AVG('Points by Year'!J42,'Points by Year'!$B42:$AG42),0)</f>
        <v>1</v>
      </c>
      <c r="K42">
        <f>ROUNDDOWN(_xlfn.RANK.AVG('Points by Year'!K42,'Points by Year'!$B42:$AG42),0)</f>
        <v>7</v>
      </c>
      <c r="L42">
        <f>ROUNDDOWN(_xlfn.RANK.AVG('Points by Year'!L42,'Points by Year'!$B42:$AG42),0)</f>
        <v>30</v>
      </c>
      <c r="M42">
        <f>ROUNDDOWN(_xlfn.RANK.AVG('Points by Year'!M42,'Points by Year'!$B42:$AG42),0)</f>
        <v>9</v>
      </c>
      <c r="N42">
        <f>ROUNDDOWN(_xlfn.RANK.AVG('Points by Year'!N42,'Points by Year'!$B42:$AG42),0)</f>
        <v>29</v>
      </c>
      <c r="O42">
        <f>ROUNDDOWN(_xlfn.RANK.AVG('Points by Year'!O42,'Points by Year'!$B42:$AG42),0)</f>
        <v>11</v>
      </c>
      <c r="P42">
        <f>ROUNDDOWN(_xlfn.RANK.AVG('Points by Year'!P42,'Points by Year'!$B42:$AG42),0)</f>
        <v>26</v>
      </c>
      <c r="Q42">
        <f>ROUNDDOWN(_xlfn.RANK.AVG('Points by Year'!Q42,'Points by Year'!$B42:$AG42),0)</f>
        <v>16</v>
      </c>
      <c r="R42">
        <f>ROUNDDOWN(_xlfn.RANK.AVG('Points by Year'!R42,'Points by Year'!$B42:$AG42),0)</f>
        <v>4</v>
      </c>
      <c r="S42">
        <f>ROUNDDOWN(_xlfn.RANK.AVG('Points by Year'!S42,'Points by Year'!$B42:$AG42),0)</f>
        <v>10</v>
      </c>
      <c r="T42">
        <f>ROUNDDOWN(_xlfn.RANK.AVG('Points by Year'!T42,'Points by Year'!$B42:$AG42),0)</f>
        <v>27</v>
      </c>
      <c r="U42">
        <f>ROUNDDOWN(_xlfn.RANK.AVG('Points by Year'!U42,'Points by Year'!$B42:$AG42),0)</f>
        <v>12</v>
      </c>
      <c r="V42">
        <f>ROUNDDOWN(_xlfn.RANK.AVG('Points by Year'!V42,'Points by Year'!$B42:$AG42),0)</f>
        <v>6</v>
      </c>
      <c r="W42">
        <f>ROUNDDOWN(_xlfn.RANK.AVG('Points by Year'!W42,'Points by Year'!$B42:$AG42),0)</f>
        <v>8</v>
      </c>
      <c r="X42">
        <f>ROUNDDOWN(_xlfn.RANK.AVG('Points by Year'!X42,'Points by Year'!$B42:$AG42),0)</f>
        <v>31</v>
      </c>
      <c r="Y42">
        <f>ROUNDDOWN(_xlfn.RANK.AVG('Points by Year'!Y42,'Points by Year'!$B42:$AG42),0)</f>
        <v>13</v>
      </c>
      <c r="Z42">
        <f>ROUNDDOWN(_xlfn.RANK.AVG('Points by Year'!Z42,'Points by Year'!$B42:$AG42),0)</f>
        <v>21</v>
      </c>
      <c r="AA42">
        <f>ROUNDDOWN(_xlfn.RANK.AVG('Points by Year'!AA42,'Points by Year'!$B42:$AG42),0)</f>
        <v>19</v>
      </c>
      <c r="AB42">
        <f>ROUNDDOWN(_xlfn.RANK.AVG('Points by Year'!AB42,'Points by Year'!$B42:$AG42),0)</f>
        <v>2</v>
      </c>
      <c r="AC42">
        <f>ROUNDDOWN(_xlfn.RANK.AVG('Points by Year'!AC42,'Points by Year'!$B42:$AG42),0)</f>
        <v>3</v>
      </c>
      <c r="AD42">
        <f>ROUNDDOWN(_xlfn.RANK.AVG('Points by Year'!AD42,'Points by Year'!$B42:$AG42),0)</f>
        <v>25</v>
      </c>
      <c r="AE42">
        <f>ROUNDDOWN(_xlfn.RANK.AVG('Points by Year'!AE42,'Points by Year'!$B42:$AG42),0)</f>
        <v>17</v>
      </c>
      <c r="AF42">
        <f>ROUNDDOWN(_xlfn.RANK.AVG('Points by Year'!AF42,'Points by Year'!$B42:$AG42),0)</f>
        <v>19</v>
      </c>
      <c r="AG42">
        <f>ROUNDDOWN(_xlfn.RANK.AVG('Points by Year'!AG42,'Points by Year'!$B42:$AG42),0)</f>
        <v>5</v>
      </c>
    </row>
    <row r="43" spans="1:33" ht="15.75" customHeight="1" x14ac:dyDescent="0.2">
      <c r="A43" s="1">
        <v>2007</v>
      </c>
      <c r="B43">
        <f>ROUNDDOWN(_xlfn.RANK.AVG('Points by Year'!B43,'Points by Year'!$B43:$AG43),0)</f>
        <v>32</v>
      </c>
      <c r="C43">
        <f>ROUNDDOWN(_xlfn.RANK.AVG('Points by Year'!C43,'Points by Year'!$B43:$AG43),0)</f>
        <v>28</v>
      </c>
      <c r="D43">
        <f>ROUNDDOWN(_xlfn.RANK.AVG('Points by Year'!D43,'Points by Year'!$B43:$AG43),0)</f>
        <v>18</v>
      </c>
      <c r="E43">
        <f>ROUNDDOWN(_xlfn.RANK.AVG('Points by Year'!E43,'Points by Year'!$B43:$AG43),0)</f>
        <v>14</v>
      </c>
      <c r="F43">
        <f>ROUNDDOWN(_xlfn.RANK.AVG('Points by Year'!F43,'Points by Year'!$B43:$AG43),0)</f>
        <v>22</v>
      </c>
      <c r="G43">
        <f>ROUNDDOWN(_xlfn.RANK.AVG('Points by Year'!G43,'Points by Year'!$B43:$AG43),0)</f>
        <v>15</v>
      </c>
      <c r="H43">
        <f>ROUNDDOWN(_xlfn.RANK.AVG('Points by Year'!H43,'Points by Year'!$B43:$AG43),0)</f>
        <v>26</v>
      </c>
      <c r="I43">
        <f>ROUNDDOWN(_xlfn.RANK.AVG('Points by Year'!I43,'Points by Year'!$B43:$AG43),0)</f>
        <v>23</v>
      </c>
      <c r="J43">
        <f>ROUNDDOWN(_xlfn.RANK.AVG('Points by Year'!J43,'Points by Year'!$B43:$AG43),0)</f>
        <v>1</v>
      </c>
      <c r="K43">
        <f>ROUNDDOWN(_xlfn.RANK.AVG('Points by Year'!K43,'Points by Year'!$B43:$AG43),0)</f>
        <v>9</v>
      </c>
      <c r="L43">
        <f>ROUNDDOWN(_xlfn.RANK.AVG('Points by Year'!L43,'Points by Year'!$B43:$AG43),0)</f>
        <v>30</v>
      </c>
      <c r="M43">
        <f>ROUNDDOWN(_xlfn.RANK.AVG('Points by Year'!M43,'Points by Year'!$B43:$AG43),0)</f>
        <v>8</v>
      </c>
      <c r="N43">
        <f>ROUNDDOWN(_xlfn.RANK.AVG('Points by Year'!N43,'Points by Year'!$B43:$AG43),0)</f>
        <v>29</v>
      </c>
      <c r="O43">
        <f>ROUNDDOWN(_xlfn.RANK.AVG('Points by Year'!O43,'Points by Year'!$B43:$AG43),0)</f>
        <v>11</v>
      </c>
      <c r="P43">
        <f>ROUNDDOWN(_xlfn.RANK.AVG('Points by Year'!P43,'Points by Year'!$B43:$AG43),0)</f>
        <v>27</v>
      </c>
      <c r="Q43">
        <f>ROUNDDOWN(_xlfn.RANK.AVG('Points by Year'!Q43,'Points by Year'!$B43:$AG43),0)</f>
        <v>16</v>
      </c>
      <c r="R43">
        <f>ROUNDDOWN(_xlfn.RANK.AVG('Points by Year'!R43,'Points by Year'!$B43:$AG43),0)</f>
        <v>4</v>
      </c>
      <c r="S43">
        <f>ROUNDDOWN(_xlfn.RANK.AVG('Points by Year'!S43,'Points by Year'!$B43:$AG43),0)</f>
        <v>10</v>
      </c>
      <c r="T43">
        <f>ROUNDDOWN(_xlfn.RANK.AVG('Points by Year'!T43,'Points by Year'!$B43:$AG43),0)</f>
        <v>25</v>
      </c>
      <c r="U43">
        <f>ROUNDDOWN(_xlfn.RANK.AVG('Points by Year'!U43,'Points by Year'!$B43:$AG43),0)</f>
        <v>13</v>
      </c>
      <c r="V43">
        <f>ROUNDDOWN(_xlfn.RANK.AVG('Points by Year'!V43,'Points by Year'!$B43:$AG43),0)</f>
        <v>7</v>
      </c>
      <c r="W43">
        <f>ROUNDDOWN(_xlfn.RANK.AVG('Points by Year'!W43,'Points by Year'!$B43:$AG43),0)</f>
        <v>5</v>
      </c>
      <c r="X43">
        <f>ROUNDDOWN(_xlfn.RANK.AVG('Points by Year'!X43,'Points by Year'!$B43:$AG43),0)</f>
        <v>31</v>
      </c>
      <c r="Y43">
        <f>ROUNDDOWN(_xlfn.RANK.AVG('Points by Year'!Y43,'Points by Year'!$B43:$AG43),0)</f>
        <v>12</v>
      </c>
      <c r="Z43">
        <f>ROUNDDOWN(_xlfn.RANK.AVG('Points by Year'!Z43,'Points by Year'!$B43:$AG43),0)</f>
        <v>21</v>
      </c>
      <c r="AA43">
        <f>ROUNDDOWN(_xlfn.RANK.AVG('Points by Year'!AA43,'Points by Year'!$B43:$AG43),0)</f>
        <v>20</v>
      </c>
      <c r="AB43">
        <f>ROUNDDOWN(_xlfn.RANK.AVG('Points by Year'!AB43,'Points by Year'!$B43:$AG43),0)</f>
        <v>2</v>
      </c>
      <c r="AC43">
        <f>ROUNDDOWN(_xlfn.RANK.AVG('Points by Year'!AC43,'Points by Year'!$B43:$AG43),0)</f>
        <v>3</v>
      </c>
      <c r="AD43">
        <f>ROUNDDOWN(_xlfn.RANK.AVG('Points by Year'!AD43,'Points by Year'!$B43:$AG43),0)</f>
        <v>24</v>
      </c>
      <c r="AE43">
        <f>ROUNDDOWN(_xlfn.RANK.AVG('Points by Year'!AE43,'Points by Year'!$B43:$AG43),0)</f>
        <v>17</v>
      </c>
      <c r="AF43">
        <f>ROUNDDOWN(_xlfn.RANK.AVG('Points by Year'!AF43,'Points by Year'!$B43:$AG43),0)</f>
        <v>19</v>
      </c>
      <c r="AG43">
        <f>ROUNDDOWN(_xlfn.RANK.AVG('Points by Year'!AG43,'Points by Year'!$B43:$AG43),0)</f>
        <v>6</v>
      </c>
    </row>
    <row r="44" spans="1:33" ht="15.75" customHeight="1" x14ac:dyDescent="0.2">
      <c r="A44" s="1">
        <v>2008</v>
      </c>
      <c r="B44">
        <f>ROUNDDOWN(_xlfn.RANK.AVG('Points by Year'!B44,'Points by Year'!$B44:$AG44),0)</f>
        <v>30</v>
      </c>
      <c r="C44">
        <f>ROUNDDOWN(_xlfn.RANK.AVG('Points by Year'!C44,'Points by Year'!$B44:$AG44),0)</f>
        <v>28</v>
      </c>
      <c r="D44">
        <f>ROUNDDOWN(_xlfn.RANK.AVG('Points by Year'!D44,'Points by Year'!$B44:$AG44),0)</f>
        <v>17</v>
      </c>
      <c r="E44">
        <f>ROUNDDOWN(_xlfn.RANK.AVG('Points by Year'!E44,'Points by Year'!$B44:$AG44),0)</f>
        <v>14</v>
      </c>
      <c r="F44">
        <f>ROUNDDOWN(_xlfn.RANK.AVG('Points by Year'!F44,'Points by Year'!$B44:$AG44),0)</f>
        <v>22</v>
      </c>
      <c r="G44">
        <f>ROUNDDOWN(_xlfn.RANK.AVG('Points by Year'!G44,'Points by Year'!$B44:$AG44),0)</f>
        <v>15</v>
      </c>
      <c r="H44">
        <f>ROUNDDOWN(_xlfn.RANK.AVG('Points by Year'!H44,'Points by Year'!$B44:$AG44),0)</f>
        <v>26</v>
      </c>
      <c r="I44">
        <f>ROUNDDOWN(_xlfn.RANK.AVG('Points by Year'!I44,'Points by Year'!$B44:$AG44),0)</f>
        <v>23</v>
      </c>
      <c r="J44">
        <f>ROUNDDOWN(_xlfn.RANK.AVG('Points by Year'!J44,'Points by Year'!$B44:$AG44),0)</f>
        <v>1</v>
      </c>
      <c r="K44">
        <f>ROUNDDOWN(_xlfn.RANK.AVG('Points by Year'!K44,'Points by Year'!$B44:$AG44),0)</f>
        <v>9</v>
      </c>
      <c r="L44">
        <f>ROUNDDOWN(_xlfn.RANK.AVG('Points by Year'!L44,'Points by Year'!$B44:$AG44),0)</f>
        <v>31</v>
      </c>
      <c r="M44">
        <f>ROUNDDOWN(_xlfn.RANK.AVG('Points by Year'!M44,'Points by Year'!$B44:$AG44),0)</f>
        <v>8</v>
      </c>
      <c r="N44">
        <f>ROUNDDOWN(_xlfn.RANK.AVG('Points by Year'!N44,'Points by Year'!$B44:$AG44),0)</f>
        <v>29</v>
      </c>
      <c r="O44">
        <f>ROUNDDOWN(_xlfn.RANK.AVG('Points by Year'!O44,'Points by Year'!$B44:$AG44),0)</f>
        <v>11</v>
      </c>
      <c r="P44">
        <f>ROUNDDOWN(_xlfn.RANK.AVG('Points by Year'!P44,'Points by Year'!$B44:$AG44),0)</f>
        <v>27</v>
      </c>
      <c r="Q44">
        <f>ROUNDDOWN(_xlfn.RANK.AVG('Points by Year'!Q44,'Points by Year'!$B44:$AG44),0)</f>
        <v>16</v>
      </c>
      <c r="R44">
        <f>ROUNDDOWN(_xlfn.RANK.AVG('Points by Year'!R44,'Points by Year'!$B44:$AG44),0)</f>
        <v>4</v>
      </c>
      <c r="S44">
        <f>ROUNDDOWN(_xlfn.RANK.AVG('Points by Year'!S44,'Points by Year'!$B44:$AG44),0)</f>
        <v>10</v>
      </c>
      <c r="T44">
        <f>ROUNDDOWN(_xlfn.RANK.AVG('Points by Year'!T44,'Points by Year'!$B44:$AG44),0)</f>
        <v>24</v>
      </c>
      <c r="U44">
        <f>ROUNDDOWN(_xlfn.RANK.AVG('Points by Year'!U44,'Points by Year'!$B44:$AG44),0)</f>
        <v>13</v>
      </c>
      <c r="V44">
        <f>ROUNDDOWN(_xlfn.RANK.AVG('Points by Year'!V44,'Points by Year'!$B44:$AG44),0)</f>
        <v>7</v>
      </c>
      <c r="W44">
        <f>ROUNDDOWN(_xlfn.RANK.AVG('Points by Year'!W44,'Points by Year'!$B44:$AG44),0)</f>
        <v>5</v>
      </c>
      <c r="X44">
        <f>ROUNDDOWN(_xlfn.RANK.AVG('Points by Year'!X44,'Points by Year'!$B44:$AG44),0)</f>
        <v>32</v>
      </c>
      <c r="Y44">
        <f>ROUNDDOWN(_xlfn.RANK.AVG('Points by Year'!Y44,'Points by Year'!$B44:$AG44),0)</f>
        <v>12</v>
      </c>
      <c r="Z44">
        <f>ROUNDDOWN(_xlfn.RANK.AVG('Points by Year'!Z44,'Points by Year'!$B44:$AG44),0)</f>
        <v>21</v>
      </c>
      <c r="AA44">
        <f>ROUNDDOWN(_xlfn.RANK.AVG('Points by Year'!AA44,'Points by Year'!$B44:$AG44),0)</f>
        <v>19</v>
      </c>
      <c r="AB44">
        <f>ROUNDDOWN(_xlfn.RANK.AVG('Points by Year'!AB44,'Points by Year'!$B44:$AG44),0)</f>
        <v>2</v>
      </c>
      <c r="AC44">
        <f>ROUNDDOWN(_xlfn.RANK.AVG('Points by Year'!AC44,'Points by Year'!$B44:$AG44),0)</f>
        <v>3</v>
      </c>
      <c r="AD44">
        <f>ROUNDDOWN(_xlfn.RANK.AVG('Points by Year'!AD44,'Points by Year'!$B44:$AG44),0)</f>
        <v>25</v>
      </c>
      <c r="AE44">
        <f>ROUNDDOWN(_xlfn.RANK.AVG('Points by Year'!AE44,'Points by Year'!$B44:$AG44),0)</f>
        <v>18</v>
      </c>
      <c r="AF44">
        <f>ROUNDDOWN(_xlfn.RANK.AVG('Points by Year'!AF44,'Points by Year'!$B44:$AG44),0)</f>
        <v>20</v>
      </c>
      <c r="AG44">
        <f>ROUNDDOWN(_xlfn.RANK.AVG('Points by Year'!AG44,'Points by Year'!$B44:$AG44),0)</f>
        <v>6</v>
      </c>
    </row>
    <row r="45" spans="1:33" ht="15.75" customHeight="1" x14ac:dyDescent="0.2">
      <c r="A45" s="1">
        <v>2009</v>
      </c>
      <c r="B45">
        <f>ROUNDDOWN(_xlfn.RANK.AVG('Points by Year'!B45,'Points by Year'!$B45:$AG45),0)</f>
        <v>31</v>
      </c>
      <c r="C45">
        <f>ROUNDDOWN(_xlfn.RANK.AVG('Points by Year'!C45,'Points by Year'!$B45:$AG45),0)</f>
        <v>29</v>
      </c>
      <c r="D45">
        <f>ROUNDDOWN(_xlfn.RANK.AVG('Points by Year'!D45,'Points by Year'!$B45:$AG45),0)</f>
        <v>16</v>
      </c>
      <c r="E45">
        <f>ROUNDDOWN(_xlfn.RANK.AVG('Points by Year'!E45,'Points by Year'!$B45:$AG45),0)</f>
        <v>14</v>
      </c>
      <c r="F45">
        <f>ROUNDDOWN(_xlfn.RANK.AVG('Points by Year'!F45,'Points by Year'!$B45:$AG45),0)</f>
        <v>22</v>
      </c>
      <c r="G45">
        <f>ROUNDDOWN(_xlfn.RANK.AVG('Points by Year'!G45,'Points by Year'!$B45:$AG45),0)</f>
        <v>15</v>
      </c>
      <c r="H45">
        <f>ROUNDDOWN(_xlfn.RANK.AVG('Points by Year'!H45,'Points by Year'!$B45:$AG45),0)</f>
        <v>26</v>
      </c>
      <c r="I45">
        <f>ROUNDDOWN(_xlfn.RANK.AVG('Points by Year'!I45,'Points by Year'!$B45:$AG45),0)</f>
        <v>24</v>
      </c>
      <c r="J45">
        <f>ROUNDDOWN(_xlfn.RANK.AVG('Points by Year'!J45,'Points by Year'!$B45:$AG45),0)</f>
        <v>1</v>
      </c>
      <c r="K45">
        <f>ROUNDDOWN(_xlfn.RANK.AVG('Points by Year'!K45,'Points by Year'!$B45:$AG45),0)</f>
        <v>10</v>
      </c>
      <c r="L45">
        <f>ROUNDDOWN(_xlfn.RANK.AVG('Points by Year'!L45,'Points by Year'!$B45:$AG45),0)</f>
        <v>32</v>
      </c>
      <c r="M45">
        <f>ROUNDDOWN(_xlfn.RANK.AVG('Points by Year'!M45,'Points by Year'!$B45:$AG45),0)</f>
        <v>9</v>
      </c>
      <c r="N45">
        <f>ROUNDDOWN(_xlfn.RANK.AVG('Points by Year'!N45,'Points by Year'!$B45:$AG45),0)</f>
        <v>30</v>
      </c>
      <c r="O45">
        <f>ROUNDDOWN(_xlfn.RANK.AVG('Points by Year'!O45,'Points by Year'!$B45:$AG45),0)</f>
        <v>7</v>
      </c>
      <c r="P45">
        <f>ROUNDDOWN(_xlfn.RANK.AVG('Points by Year'!P45,'Points by Year'!$B45:$AG45),0)</f>
        <v>27</v>
      </c>
      <c r="Q45">
        <f>ROUNDDOWN(_xlfn.RANK.AVG('Points by Year'!Q45,'Points by Year'!$B45:$AG45),0)</f>
        <v>17</v>
      </c>
      <c r="R45">
        <f>ROUNDDOWN(_xlfn.RANK.AVG('Points by Year'!R45,'Points by Year'!$B45:$AG45),0)</f>
        <v>4</v>
      </c>
      <c r="S45">
        <f>ROUNDDOWN(_xlfn.RANK.AVG('Points by Year'!S45,'Points by Year'!$B45:$AG45),0)</f>
        <v>11</v>
      </c>
      <c r="T45">
        <f>ROUNDDOWN(_xlfn.RANK.AVG('Points by Year'!T45,'Points by Year'!$B45:$AG45),0)</f>
        <v>23</v>
      </c>
      <c r="U45">
        <f>ROUNDDOWN(_xlfn.RANK.AVG('Points by Year'!U45,'Points by Year'!$B45:$AG45),0)</f>
        <v>12</v>
      </c>
      <c r="V45">
        <f>ROUNDDOWN(_xlfn.RANK.AVG('Points by Year'!V45,'Points by Year'!$B45:$AG45),0)</f>
        <v>8</v>
      </c>
      <c r="W45">
        <f>ROUNDDOWN(_xlfn.RANK.AVG('Points by Year'!W45,'Points by Year'!$B45:$AG45),0)</f>
        <v>5</v>
      </c>
      <c r="X45">
        <f>ROUNDDOWN(_xlfn.RANK.AVG('Points by Year'!X45,'Points by Year'!$B45:$AG45),0)</f>
        <v>28</v>
      </c>
      <c r="Y45">
        <f>ROUNDDOWN(_xlfn.RANK.AVG('Points by Year'!Y45,'Points by Year'!$B45:$AG45),0)</f>
        <v>13</v>
      </c>
      <c r="Z45">
        <f>ROUNDDOWN(_xlfn.RANK.AVG('Points by Year'!Z45,'Points by Year'!$B45:$AG45),0)</f>
        <v>21</v>
      </c>
      <c r="AA45">
        <f>ROUNDDOWN(_xlfn.RANK.AVG('Points by Year'!AA45,'Points by Year'!$B45:$AG45),0)</f>
        <v>18</v>
      </c>
      <c r="AB45">
        <f>ROUNDDOWN(_xlfn.RANK.AVG('Points by Year'!AB45,'Points by Year'!$B45:$AG45),0)</f>
        <v>2</v>
      </c>
      <c r="AC45">
        <f>ROUNDDOWN(_xlfn.RANK.AVG('Points by Year'!AC45,'Points by Year'!$B45:$AG45),0)</f>
        <v>3</v>
      </c>
      <c r="AD45">
        <f>ROUNDDOWN(_xlfn.RANK.AVG('Points by Year'!AD45,'Points by Year'!$B45:$AG45),0)</f>
        <v>25</v>
      </c>
      <c r="AE45">
        <f>ROUNDDOWN(_xlfn.RANK.AVG('Points by Year'!AE45,'Points by Year'!$B45:$AG45),0)</f>
        <v>19</v>
      </c>
      <c r="AF45">
        <f>ROUNDDOWN(_xlfn.RANK.AVG('Points by Year'!AF45,'Points by Year'!$B45:$AG45),0)</f>
        <v>20</v>
      </c>
      <c r="AG45">
        <f>ROUNDDOWN(_xlfn.RANK.AVG('Points by Year'!AG45,'Points by Year'!$B45:$AG45),0)</f>
        <v>6</v>
      </c>
    </row>
    <row r="46" spans="1:33" ht="15.75" customHeight="1" x14ac:dyDescent="0.2">
      <c r="A46" s="1">
        <v>2010</v>
      </c>
      <c r="B46">
        <f>ROUNDDOWN(_xlfn.RANK.AVG('Points by Year'!B46,'Points by Year'!$B46:$AG46),0)</f>
        <v>31</v>
      </c>
      <c r="C46">
        <f>ROUNDDOWN(_xlfn.RANK.AVG('Points by Year'!C46,'Points by Year'!$B46:$AG46),0)</f>
        <v>29</v>
      </c>
      <c r="D46">
        <f>ROUNDDOWN(_xlfn.RANK.AVG('Points by Year'!D46,'Points by Year'!$B46:$AG46),0)</f>
        <v>16</v>
      </c>
      <c r="E46">
        <f>ROUNDDOWN(_xlfn.RANK.AVG('Points by Year'!E46,'Points by Year'!$B46:$AG46),0)</f>
        <v>14</v>
      </c>
      <c r="F46">
        <f>ROUNDDOWN(_xlfn.RANK.AVG('Points by Year'!F46,'Points by Year'!$B46:$AG46),0)</f>
        <v>22</v>
      </c>
      <c r="G46">
        <f>ROUNDDOWN(_xlfn.RANK.AVG('Points by Year'!G46,'Points by Year'!$B46:$AG46),0)</f>
        <v>15</v>
      </c>
      <c r="H46">
        <f>ROUNDDOWN(_xlfn.RANK.AVG('Points by Year'!H46,'Points by Year'!$B46:$AG46),0)</f>
        <v>26</v>
      </c>
      <c r="I46">
        <f>ROUNDDOWN(_xlfn.RANK.AVG('Points by Year'!I46,'Points by Year'!$B46:$AG46),0)</f>
        <v>25</v>
      </c>
      <c r="J46">
        <f>ROUNDDOWN(_xlfn.RANK.AVG('Points by Year'!J46,'Points by Year'!$B46:$AG46),0)</f>
        <v>2</v>
      </c>
      <c r="K46">
        <f>ROUNDDOWN(_xlfn.RANK.AVG('Points by Year'!K46,'Points by Year'!$B46:$AG46),0)</f>
        <v>10</v>
      </c>
      <c r="L46">
        <f>ROUNDDOWN(_xlfn.RANK.AVG('Points by Year'!L46,'Points by Year'!$B46:$AG46),0)</f>
        <v>32</v>
      </c>
      <c r="M46">
        <f>ROUNDDOWN(_xlfn.RANK.AVG('Points by Year'!M46,'Points by Year'!$B46:$AG46),0)</f>
        <v>5</v>
      </c>
      <c r="N46">
        <f>ROUNDDOWN(_xlfn.RANK.AVG('Points by Year'!N46,'Points by Year'!$B46:$AG46),0)</f>
        <v>30</v>
      </c>
      <c r="O46">
        <f>ROUNDDOWN(_xlfn.RANK.AVG('Points by Year'!O46,'Points by Year'!$B46:$AG46),0)</f>
        <v>8</v>
      </c>
      <c r="P46">
        <f>ROUNDDOWN(_xlfn.RANK.AVG('Points by Year'!P46,'Points by Year'!$B46:$AG46),0)</f>
        <v>28</v>
      </c>
      <c r="Q46">
        <f>ROUNDDOWN(_xlfn.RANK.AVG('Points by Year'!Q46,'Points by Year'!$B46:$AG46),0)</f>
        <v>17</v>
      </c>
      <c r="R46">
        <f>ROUNDDOWN(_xlfn.RANK.AVG('Points by Year'!R46,'Points by Year'!$B46:$AG46),0)</f>
        <v>4</v>
      </c>
      <c r="S46">
        <f>ROUNDDOWN(_xlfn.RANK.AVG('Points by Year'!S46,'Points by Year'!$B46:$AG46),0)</f>
        <v>11</v>
      </c>
      <c r="T46">
        <f>ROUNDDOWN(_xlfn.RANK.AVG('Points by Year'!T46,'Points by Year'!$B46:$AG46),0)</f>
        <v>23</v>
      </c>
      <c r="U46">
        <f>ROUNDDOWN(_xlfn.RANK.AVG('Points by Year'!U46,'Points by Year'!$B46:$AG46),0)</f>
        <v>12</v>
      </c>
      <c r="V46">
        <f>ROUNDDOWN(_xlfn.RANK.AVG('Points by Year'!V46,'Points by Year'!$B46:$AG46),0)</f>
        <v>9</v>
      </c>
      <c r="W46">
        <f>ROUNDDOWN(_xlfn.RANK.AVG('Points by Year'!W46,'Points by Year'!$B46:$AG46),0)</f>
        <v>6</v>
      </c>
      <c r="X46">
        <f>ROUNDDOWN(_xlfn.RANK.AVG('Points by Year'!X46,'Points by Year'!$B46:$AG46),0)</f>
        <v>27</v>
      </c>
      <c r="Y46">
        <f>ROUNDDOWN(_xlfn.RANK.AVG('Points by Year'!Y46,'Points by Year'!$B46:$AG46),0)</f>
        <v>13</v>
      </c>
      <c r="Z46">
        <f>ROUNDDOWN(_xlfn.RANK.AVG('Points by Year'!Z46,'Points by Year'!$B46:$AG46),0)</f>
        <v>18</v>
      </c>
      <c r="AA46">
        <f>ROUNDDOWN(_xlfn.RANK.AVG('Points by Year'!AA46,'Points by Year'!$B46:$AG46),0)</f>
        <v>18</v>
      </c>
      <c r="AB46">
        <f>ROUNDDOWN(_xlfn.RANK.AVG('Points by Year'!AB46,'Points by Year'!$B46:$AG46),0)</f>
        <v>1</v>
      </c>
      <c r="AC46">
        <f>ROUNDDOWN(_xlfn.RANK.AVG('Points by Year'!AC46,'Points by Year'!$B46:$AG46),0)</f>
        <v>3</v>
      </c>
      <c r="AD46">
        <f>ROUNDDOWN(_xlfn.RANK.AVG('Points by Year'!AD46,'Points by Year'!$B46:$AG46),0)</f>
        <v>24</v>
      </c>
      <c r="AE46">
        <f>ROUNDDOWN(_xlfn.RANK.AVG('Points by Year'!AE46,'Points by Year'!$B46:$AG46),0)</f>
        <v>20</v>
      </c>
      <c r="AF46">
        <f>ROUNDDOWN(_xlfn.RANK.AVG('Points by Year'!AF46,'Points by Year'!$B46:$AG46),0)</f>
        <v>21</v>
      </c>
      <c r="AG46">
        <f>ROUNDDOWN(_xlfn.RANK.AVG('Points by Year'!AG46,'Points by Year'!$B46:$AG46),0)</f>
        <v>7</v>
      </c>
    </row>
    <row r="47" spans="1:33" ht="15.75" customHeight="1" x14ac:dyDescent="0.2">
      <c r="A47" s="1">
        <v>2011</v>
      </c>
      <c r="B47">
        <f>ROUNDDOWN(_xlfn.RANK.AVG('Points by Year'!B47,'Points by Year'!$B47:$AG47),0)</f>
        <v>31</v>
      </c>
      <c r="C47">
        <f>ROUNDDOWN(_xlfn.RANK.AVG('Points by Year'!C47,'Points by Year'!$B47:$AG47),0)</f>
        <v>29</v>
      </c>
      <c r="D47">
        <f>ROUNDDOWN(_xlfn.RANK.AVG('Points by Year'!D47,'Points by Year'!$B47:$AG47),0)</f>
        <v>16</v>
      </c>
      <c r="E47">
        <f>ROUNDDOWN(_xlfn.RANK.AVG('Points by Year'!E47,'Points by Year'!$B47:$AG47),0)</f>
        <v>14</v>
      </c>
      <c r="F47">
        <f>ROUNDDOWN(_xlfn.RANK.AVG('Points by Year'!F47,'Points by Year'!$B47:$AG47),0)</f>
        <v>22</v>
      </c>
      <c r="G47">
        <f>ROUNDDOWN(_xlfn.RANK.AVG('Points by Year'!G47,'Points by Year'!$B47:$AG47),0)</f>
        <v>15</v>
      </c>
      <c r="H47">
        <f>ROUNDDOWN(_xlfn.RANK.AVG('Points by Year'!H47,'Points by Year'!$B47:$AG47),0)</f>
        <v>27</v>
      </c>
      <c r="I47">
        <f>ROUNDDOWN(_xlfn.RANK.AVG('Points by Year'!I47,'Points by Year'!$B47:$AG47),0)</f>
        <v>25</v>
      </c>
      <c r="J47">
        <f>ROUNDDOWN(_xlfn.RANK.AVG('Points by Year'!J47,'Points by Year'!$B47:$AG47),0)</f>
        <v>2</v>
      </c>
      <c r="K47">
        <f>ROUNDDOWN(_xlfn.RANK.AVG('Points by Year'!K47,'Points by Year'!$B47:$AG47),0)</f>
        <v>11</v>
      </c>
      <c r="L47">
        <f>ROUNDDOWN(_xlfn.RANK.AVG('Points by Year'!L47,'Points by Year'!$B47:$AG47),0)</f>
        <v>32</v>
      </c>
      <c r="M47">
        <f>ROUNDDOWN(_xlfn.RANK.AVG('Points by Year'!M47,'Points by Year'!$B47:$AG47),0)</f>
        <v>5</v>
      </c>
      <c r="N47">
        <f>ROUNDDOWN(_xlfn.RANK.AVG('Points by Year'!N47,'Points by Year'!$B47:$AG47),0)</f>
        <v>30</v>
      </c>
      <c r="O47">
        <f>ROUNDDOWN(_xlfn.RANK.AVG('Points by Year'!O47,'Points by Year'!$B47:$AG47),0)</f>
        <v>9</v>
      </c>
      <c r="P47">
        <f>ROUNDDOWN(_xlfn.RANK.AVG('Points by Year'!P47,'Points by Year'!$B47:$AG47),0)</f>
        <v>28</v>
      </c>
      <c r="Q47">
        <f>ROUNDDOWN(_xlfn.RANK.AVG('Points by Year'!Q47,'Points by Year'!$B47:$AG47),0)</f>
        <v>17</v>
      </c>
      <c r="R47">
        <f>ROUNDDOWN(_xlfn.RANK.AVG('Points by Year'!R47,'Points by Year'!$B47:$AG47),0)</f>
        <v>4</v>
      </c>
      <c r="S47">
        <f>ROUNDDOWN(_xlfn.RANK.AVG('Points by Year'!S47,'Points by Year'!$B47:$AG47),0)</f>
        <v>12</v>
      </c>
      <c r="T47">
        <f>ROUNDDOWN(_xlfn.RANK.AVG('Points by Year'!T47,'Points by Year'!$B47:$AG47),0)</f>
        <v>23</v>
      </c>
      <c r="U47">
        <f>ROUNDDOWN(_xlfn.RANK.AVG('Points by Year'!U47,'Points by Year'!$B47:$AG47),0)</f>
        <v>13</v>
      </c>
      <c r="V47">
        <f>ROUNDDOWN(_xlfn.RANK.AVG('Points by Year'!V47,'Points by Year'!$B47:$AG47),0)</f>
        <v>10</v>
      </c>
      <c r="W47">
        <f>ROUNDDOWN(_xlfn.RANK.AVG('Points by Year'!W47,'Points by Year'!$B47:$AG47),0)</f>
        <v>6</v>
      </c>
      <c r="X47">
        <f>ROUNDDOWN(_xlfn.RANK.AVG('Points by Year'!X47,'Points by Year'!$B47:$AG47),0)</f>
        <v>26</v>
      </c>
      <c r="Y47">
        <f>ROUNDDOWN(_xlfn.RANK.AVG('Points by Year'!Y47,'Points by Year'!$B47:$AG47),0)</f>
        <v>7</v>
      </c>
      <c r="Z47">
        <f>ROUNDDOWN(_xlfn.RANK.AVG('Points by Year'!Z47,'Points by Year'!$B47:$AG47),0)</f>
        <v>18</v>
      </c>
      <c r="AA47">
        <f>ROUNDDOWN(_xlfn.RANK.AVG('Points by Year'!AA47,'Points by Year'!$B47:$AG47),0)</f>
        <v>18</v>
      </c>
      <c r="AB47">
        <f>ROUNDDOWN(_xlfn.RANK.AVG('Points by Year'!AB47,'Points by Year'!$B47:$AG47),0)</f>
        <v>1</v>
      </c>
      <c r="AC47">
        <f>ROUNDDOWN(_xlfn.RANK.AVG('Points by Year'!AC47,'Points by Year'!$B47:$AG47),0)</f>
        <v>3</v>
      </c>
      <c r="AD47">
        <f>ROUNDDOWN(_xlfn.RANK.AVG('Points by Year'!AD47,'Points by Year'!$B47:$AG47),0)</f>
        <v>24</v>
      </c>
      <c r="AE47">
        <f>ROUNDDOWN(_xlfn.RANK.AVG('Points by Year'!AE47,'Points by Year'!$B47:$AG47),0)</f>
        <v>20</v>
      </c>
      <c r="AF47">
        <f>ROUNDDOWN(_xlfn.RANK.AVG('Points by Year'!AF47,'Points by Year'!$B47:$AG47),0)</f>
        <v>21</v>
      </c>
      <c r="AG47">
        <f>ROUNDDOWN(_xlfn.RANK.AVG('Points by Year'!AG47,'Points by Year'!$B47:$AG47),0)</f>
        <v>8</v>
      </c>
    </row>
    <row r="48" spans="1:33" ht="15.75" customHeight="1" x14ac:dyDescent="0.2">
      <c r="A48" s="1">
        <v>2012</v>
      </c>
      <c r="B48">
        <f>ROUNDDOWN(_xlfn.RANK.AVG('Points by Year'!B48,'Points by Year'!$B48:$AG48),0)</f>
        <v>31</v>
      </c>
      <c r="C48">
        <f>ROUNDDOWN(_xlfn.RANK.AVG('Points by Year'!C48,'Points by Year'!$B48:$AG48),0)</f>
        <v>29</v>
      </c>
      <c r="D48">
        <f>ROUNDDOWN(_xlfn.RANK.AVG('Points by Year'!D48,'Points by Year'!$B48:$AG48),0)</f>
        <v>14</v>
      </c>
      <c r="E48">
        <f>ROUNDDOWN(_xlfn.RANK.AVG('Points by Year'!E48,'Points by Year'!$B48:$AG48),0)</f>
        <v>15</v>
      </c>
      <c r="F48">
        <f>ROUNDDOWN(_xlfn.RANK.AVG('Points by Year'!F48,'Points by Year'!$B48:$AG48),0)</f>
        <v>22</v>
      </c>
      <c r="G48">
        <f>ROUNDDOWN(_xlfn.RANK.AVG('Points by Year'!G48,'Points by Year'!$B48:$AG48),0)</f>
        <v>16</v>
      </c>
      <c r="H48">
        <f>ROUNDDOWN(_xlfn.RANK.AVG('Points by Year'!H48,'Points by Year'!$B48:$AG48),0)</f>
        <v>27</v>
      </c>
      <c r="I48">
        <f>ROUNDDOWN(_xlfn.RANK.AVG('Points by Year'!I48,'Points by Year'!$B48:$AG48),0)</f>
        <v>25</v>
      </c>
      <c r="J48">
        <f>ROUNDDOWN(_xlfn.RANK.AVG('Points by Year'!J48,'Points by Year'!$B48:$AG48),0)</f>
        <v>2</v>
      </c>
      <c r="K48">
        <f>ROUNDDOWN(_xlfn.RANK.AVG('Points by Year'!K48,'Points by Year'!$B48:$AG48),0)</f>
        <v>10</v>
      </c>
      <c r="L48">
        <f>ROUNDDOWN(_xlfn.RANK.AVG('Points by Year'!L48,'Points by Year'!$B48:$AG48),0)</f>
        <v>32</v>
      </c>
      <c r="M48">
        <f>ROUNDDOWN(_xlfn.RANK.AVG('Points by Year'!M48,'Points by Year'!$B48:$AG48),0)</f>
        <v>5</v>
      </c>
      <c r="N48">
        <f>ROUNDDOWN(_xlfn.RANK.AVG('Points by Year'!N48,'Points by Year'!$B48:$AG48),0)</f>
        <v>30</v>
      </c>
      <c r="O48">
        <f>ROUNDDOWN(_xlfn.RANK.AVG('Points by Year'!O48,'Points by Year'!$B48:$AG48),0)</f>
        <v>9</v>
      </c>
      <c r="P48">
        <f>ROUNDDOWN(_xlfn.RANK.AVG('Points by Year'!P48,'Points by Year'!$B48:$AG48),0)</f>
        <v>28</v>
      </c>
      <c r="Q48">
        <f>ROUNDDOWN(_xlfn.RANK.AVG('Points by Year'!Q48,'Points by Year'!$B48:$AG48),0)</f>
        <v>17</v>
      </c>
      <c r="R48">
        <f>ROUNDDOWN(_xlfn.RANK.AVG('Points by Year'!R48,'Points by Year'!$B48:$AG48),0)</f>
        <v>4</v>
      </c>
      <c r="S48">
        <f>ROUNDDOWN(_xlfn.RANK.AVG('Points by Year'!S48,'Points by Year'!$B48:$AG48),0)</f>
        <v>12</v>
      </c>
      <c r="T48">
        <f>ROUNDDOWN(_xlfn.RANK.AVG('Points by Year'!T48,'Points by Year'!$B48:$AG48),0)</f>
        <v>24</v>
      </c>
      <c r="U48">
        <f>ROUNDDOWN(_xlfn.RANK.AVG('Points by Year'!U48,'Points by Year'!$B48:$AG48),0)</f>
        <v>13</v>
      </c>
      <c r="V48">
        <f>ROUNDDOWN(_xlfn.RANK.AVG('Points by Year'!V48,'Points by Year'!$B48:$AG48),0)</f>
        <v>11</v>
      </c>
      <c r="W48">
        <f>ROUNDDOWN(_xlfn.RANK.AVG('Points by Year'!W48,'Points by Year'!$B48:$AG48),0)</f>
        <v>6</v>
      </c>
      <c r="X48">
        <f>ROUNDDOWN(_xlfn.RANK.AVG('Points by Year'!X48,'Points by Year'!$B48:$AG48),0)</f>
        <v>26</v>
      </c>
      <c r="Y48">
        <f>ROUNDDOWN(_xlfn.RANK.AVG('Points by Year'!Y48,'Points by Year'!$B48:$AG48),0)</f>
        <v>7</v>
      </c>
      <c r="Z48">
        <f>ROUNDDOWN(_xlfn.RANK.AVG('Points by Year'!Z48,'Points by Year'!$B48:$AG48),0)</f>
        <v>18</v>
      </c>
      <c r="AA48">
        <f>ROUNDDOWN(_xlfn.RANK.AVG('Points by Year'!AA48,'Points by Year'!$B48:$AG48),0)</f>
        <v>18</v>
      </c>
      <c r="AB48">
        <f>ROUNDDOWN(_xlfn.RANK.AVG('Points by Year'!AB48,'Points by Year'!$B48:$AG48),0)</f>
        <v>1</v>
      </c>
      <c r="AC48">
        <f>ROUNDDOWN(_xlfn.RANK.AVG('Points by Year'!AC48,'Points by Year'!$B48:$AG48),0)</f>
        <v>3</v>
      </c>
      <c r="AD48">
        <f>ROUNDDOWN(_xlfn.RANK.AVG('Points by Year'!AD48,'Points by Year'!$B48:$AG48),0)</f>
        <v>23</v>
      </c>
      <c r="AE48">
        <f>ROUNDDOWN(_xlfn.RANK.AVG('Points by Year'!AE48,'Points by Year'!$B48:$AG48),0)</f>
        <v>20</v>
      </c>
      <c r="AF48">
        <f>ROUNDDOWN(_xlfn.RANK.AVG('Points by Year'!AF48,'Points by Year'!$B48:$AG48),0)</f>
        <v>21</v>
      </c>
      <c r="AG48">
        <f>ROUNDDOWN(_xlfn.RANK.AVG('Points by Year'!AG48,'Points by Year'!$B48:$AG48),0)</f>
        <v>8</v>
      </c>
    </row>
    <row r="49" spans="1:33" ht="15.75" customHeight="1" x14ac:dyDescent="0.2">
      <c r="A49" s="1">
        <v>2013</v>
      </c>
      <c r="B49">
        <f>ROUNDDOWN(_xlfn.RANK.AVG('Points by Year'!B49,'Points by Year'!$B49:$AG49),0)</f>
        <v>31</v>
      </c>
      <c r="C49">
        <f>ROUNDDOWN(_xlfn.RANK.AVG('Points by Year'!C49,'Points by Year'!$B49:$AG49),0)</f>
        <v>29</v>
      </c>
      <c r="D49">
        <f>ROUNDDOWN(_xlfn.RANK.AVG('Points by Year'!D49,'Points by Year'!$B49:$AG49),0)</f>
        <v>14</v>
      </c>
      <c r="E49">
        <f>ROUNDDOWN(_xlfn.RANK.AVG('Points by Year'!E49,'Points by Year'!$B49:$AG49),0)</f>
        <v>15</v>
      </c>
      <c r="F49">
        <f>ROUNDDOWN(_xlfn.RANK.AVG('Points by Year'!F49,'Points by Year'!$B49:$AG49),0)</f>
        <v>23</v>
      </c>
      <c r="G49">
        <f>ROUNDDOWN(_xlfn.RANK.AVG('Points by Year'!G49,'Points by Year'!$B49:$AG49),0)</f>
        <v>16</v>
      </c>
      <c r="H49">
        <f>ROUNDDOWN(_xlfn.RANK.AVG('Points by Year'!H49,'Points by Year'!$B49:$AG49),0)</f>
        <v>27</v>
      </c>
      <c r="I49">
        <f>ROUNDDOWN(_xlfn.RANK.AVG('Points by Year'!I49,'Points by Year'!$B49:$AG49),0)</f>
        <v>26</v>
      </c>
      <c r="J49">
        <f>ROUNDDOWN(_xlfn.RANK.AVG('Points by Year'!J49,'Points by Year'!$B49:$AG49),0)</f>
        <v>2</v>
      </c>
      <c r="K49">
        <f>ROUNDDOWN(_xlfn.RANK.AVG('Points by Year'!K49,'Points by Year'!$B49:$AG49),0)</f>
        <v>7</v>
      </c>
      <c r="L49">
        <f>ROUNDDOWN(_xlfn.RANK.AVG('Points by Year'!L49,'Points by Year'!$B49:$AG49),0)</f>
        <v>32</v>
      </c>
      <c r="M49">
        <f>ROUNDDOWN(_xlfn.RANK.AVG('Points by Year'!M49,'Points by Year'!$B49:$AG49),0)</f>
        <v>6</v>
      </c>
      <c r="N49">
        <f>ROUNDDOWN(_xlfn.RANK.AVG('Points by Year'!N49,'Points by Year'!$B49:$AG49),0)</f>
        <v>30</v>
      </c>
      <c r="O49">
        <f>ROUNDDOWN(_xlfn.RANK.AVG('Points by Year'!O49,'Points by Year'!$B49:$AG49),0)</f>
        <v>10</v>
      </c>
      <c r="P49">
        <f>ROUNDDOWN(_xlfn.RANK.AVG('Points by Year'!P49,'Points by Year'!$B49:$AG49),0)</f>
        <v>28</v>
      </c>
      <c r="Q49">
        <f>ROUNDDOWN(_xlfn.RANK.AVG('Points by Year'!Q49,'Points by Year'!$B49:$AG49),0)</f>
        <v>18</v>
      </c>
      <c r="R49">
        <f>ROUNDDOWN(_xlfn.RANK.AVG('Points by Year'!R49,'Points by Year'!$B49:$AG49),0)</f>
        <v>4</v>
      </c>
      <c r="S49">
        <f>ROUNDDOWN(_xlfn.RANK.AVG('Points by Year'!S49,'Points by Year'!$B49:$AG49),0)</f>
        <v>12</v>
      </c>
      <c r="T49">
        <f>ROUNDDOWN(_xlfn.RANK.AVG('Points by Year'!T49,'Points by Year'!$B49:$AG49),0)</f>
        <v>24</v>
      </c>
      <c r="U49">
        <f>ROUNDDOWN(_xlfn.RANK.AVG('Points by Year'!U49,'Points by Year'!$B49:$AG49),0)</f>
        <v>13</v>
      </c>
      <c r="V49">
        <f>ROUNDDOWN(_xlfn.RANK.AVG('Points by Year'!V49,'Points by Year'!$B49:$AG49),0)</f>
        <v>11</v>
      </c>
      <c r="W49">
        <f>ROUNDDOWN(_xlfn.RANK.AVG('Points by Year'!W49,'Points by Year'!$B49:$AG49),0)</f>
        <v>5</v>
      </c>
      <c r="X49">
        <f>ROUNDDOWN(_xlfn.RANK.AVG('Points by Year'!X49,'Points by Year'!$B49:$AG49),0)</f>
        <v>25</v>
      </c>
      <c r="Y49">
        <f>ROUNDDOWN(_xlfn.RANK.AVG('Points by Year'!Y49,'Points by Year'!$B49:$AG49),0)</f>
        <v>8</v>
      </c>
      <c r="Z49">
        <f>ROUNDDOWN(_xlfn.RANK.AVG('Points by Year'!Z49,'Points by Year'!$B49:$AG49),0)</f>
        <v>20</v>
      </c>
      <c r="AA49">
        <f>ROUNDDOWN(_xlfn.RANK.AVG('Points by Year'!AA49,'Points by Year'!$B49:$AG49),0)</f>
        <v>19</v>
      </c>
      <c r="AB49">
        <f>ROUNDDOWN(_xlfn.RANK.AVG('Points by Year'!AB49,'Points by Year'!$B49:$AG49),0)</f>
        <v>1</v>
      </c>
      <c r="AC49">
        <f>ROUNDDOWN(_xlfn.RANK.AVG('Points by Year'!AC49,'Points by Year'!$B49:$AG49),0)</f>
        <v>3</v>
      </c>
      <c r="AD49">
        <f>ROUNDDOWN(_xlfn.RANK.AVG('Points by Year'!AD49,'Points by Year'!$B49:$AG49),0)</f>
        <v>17</v>
      </c>
      <c r="AE49">
        <f>ROUNDDOWN(_xlfn.RANK.AVG('Points by Year'!AE49,'Points by Year'!$B49:$AG49),0)</f>
        <v>21</v>
      </c>
      <c r="AF49">
        <f>ROUNDDOWN(_xlfn.RANK.AVG('Points by Year'!AF49,'Points by Year'!$B49:$AG49),0)</f>
        <v>22</v>
      </c>
      <c r="AG49">
        <f>ROUNDDOWN(_xlfn.RANK.AVG('Points by Year'!AG49,'Points by Year'!$B49:$AG49),0)</f>
        <v>9</v>
      </c>
    </row>
    <row r="50" spans="1:33" ht="15.75" customHeight="1" x14ac:dyDescent="0.2">
      <c r="A50" s="1">
        <v>2014</v>
      </c>
      <c r="B50">
        <f>ROUNDDOWN(_xlfn.RANK.AVG('Points by Year'!B50,'Points by Year'!$B50:$AG50),0)</f>
        <v>31</v>
      </c>
      <c r="C50">
        <f>ROUNDDOWN(_xlfn.RANK.AVG('Points by Year'!C50,'Points by Year'!$B50:$AG50),0)</f>
        <v>29</v>
      </c>
      <c r="D50">
        <f>ROUNDDOWN(_xlfn.RANK.AVG('Points by Year'!D50,'Points by Year'!$B50:$AG50),0)</f>
        <v>14</v>
      </c>
      <c r="E50">
        <f>ROUNDDOWN(_xlfn.RANK.AVG('Points by Year'!E50,'Points by Year'!$B50:$AG50),0)</f>
        <v>16</v>
      </c>
      <c r="F50">
        <f>ROUNDDOWN(_xlfn.RANK.AVG('Points by Year'!F50,'Points by Year'!$B50:$AG50),0)</f>
        <v>23</v>
      </c>
      <c r="G50">
        <f>ROUNDDOWN(_xlfn.RANK.AVG('Points by Year'!G50,'Points by Year'!$B50:$AG50),0)</f>
        <v>17</v>
      </c>
      <c r="H50">
        <f>ROUNDDOWN(_xlfn.RANK.AVG('Points by Year'!H50,'Points by Year'!$B50:$AG50),0)</f>
        <v>27</v>
      </c>
      <c r="I50">
        <f>ROUNDDOWN(_xlfn.RANK.AVG('Points by Year'!I50,'Points by Year'!$B50:$AG50),0)</f>
        <v>26</v>
      </c>
      <c r="J50">
        <f>ROUNDDOWN(_xlfn.RANK.AVG('Points by Year'!J50,'Points by Year'!$B50:$AG50),0)</f>
        <v>2</v>
      </c>
      <c r="K50">
        <f>ROUNDDOWN(_xlfn.RANK.AVG('Points by Year'!K50,'Points by Year'!$B50:$AG50),0)</f>
        <v>7</v>
      </c>
      <c r="L50">
        <f>ROUNDDOWN(_xlfn.RANK.AVG('Points by Year'!L50,'Points by Year'!$B50:$AG50),0)</f>
        <v>32</v>
      </c>
      <c r="M50">
        <f>ROUNDDOWN(_xlfn.RANK.AVG('Points by Year'!M50,'Points by Year'!$B50:$AG50),0)</f>
        <v>6</v>
      </c>
      <c r="N50">
        <f>ROUNDDOWN(_xlfn.RANK.AVG('Points by Year'!N50,'Points by Year'!$B50:$AG50),0)</f>
        <v>30</v>
      </c>
      <c r="O50">
        <f>ROUNDDOWN(_xlfn.RANK.AVG('Points by Year'!O50,'Points by Year'!$B50:$AG50),0)</f>
        <v>8</v>
      </c>
      <c r="P50">
        <f>ROUNDDOWN(_xlfn.RANK.AVG('Points by Year'!P50,'Points by Year'!$B50:$AG50),0)</f>
        <v>28</v>
      </c>
      <c r="Q50">
        <f>ROUNDDOWN(_xlfn.RANK.AVG('Points by Year'!Q50,'Points by Year'!$B50:$AG50),0)</f>
        <v>18</v>
      </c>
      <c r="R50">
        <f>ROUNDDOWN(_xlfn.RANK.AVG('Points by Year'!R50,'Points by Year'!$B50:$AG50),0)</f>
        <v>5</v>
      </c>
      <c r="S50">
        <f>ROUNDDOWN(_xlfn.RANK.AVG('Points by Year'!S50,'Points by Year'!$B50:$AG50),0)</f>
        <v>12</v>
      </c>
      <c r="T50">
        <f>ROUNDDOWN(_xlfn.RANK.AVG('Points by Year'!T50,'Points by Year'!$B50:$AG50),0)</f>
        <v>24</v>
      </c>
      <c r="U50">
        <f>ROUNDDOWN(_xlfn.RANK.AVG('Points by Year'!U50,'Points by Year'!$B50:$AG50),0)</f>
        <v>13</v>
      </c>
      <c r="V50">
        <f>ROUNDDOWN(_xlfn.RANK.AVG('Points by Year'!V50,'Points by Year'!$B50:$AG50),0)</f>
        <v>11</v>
      </c>
      <c r="W50">
        <f>ROUNDDOWN(_xlfn.RANK.AVG('Points by Year'!W50,'Points by Year'!$B50:$AG50),0)</f>
        <v>4</v>
      </c>
      <c r="X50">
        <f>ROUNDDOWN(_xlfn.RANK.AVG('Points by Year'!X50,'Points by Year'!$B50:$AG50),0)</f>
        <v>25</v>
      </c>
      <c r="Y50">
        <f>ROUNDDOWN(_xlfn.RANK.AVG('Points by Year'!Y50,'Points by Year'!$B50:$AG50),0)</f>
        <v>9</v>
      </c>
      <c r="Z50">
        <f>ROUNDDOWN(_xlfn.RANK.AVG('Points by Year'!Z50,'Points by Year'!$B50:$AG50),0)</f>
        <v>20</v>
      </c>
      <c r="AA50">
        <f>ROUNDDOWN(_xlfn.RANK.AVG('Points by Year'!AA50,'Points by Year'!$B50:$AG50),0)</f>
        <v>19</v>
      </c>
      <c r="AB50">
        <f>ROUNDDOWN(_xlfn.RANK.AVG('Points by Year'!AB50,'Points by Year'!$B50:$AG50),0)</f>
        <v>1</v>
      </c>
      <c r="AC50">
        <f>ROUNDDOWN(_xlfn.RANK.AVG('Points by Year'!AC50,'Points by Year'!$B50:$AG50),0)</f>
        <v>3</v>
      </c>
      <c r="AD50">
        <f>ROUNDDOWN(_xlfn.RANK.AVG('Points by Year'!AD50,'Points by Year'!$B50:$AG50),0)</f>
        <v>15</v>
      </c>
      <c r="AE50">
        <f>ROUNDDOWN(_xlfn.RANK.AVG('Points by Year'!AE50,'Points by Year'!$B50:$AG50),0)</f>
        <v>21</v>
      </c>
      <c r="AF50">
        <f>ROUNDDOWN(_xlfn.RANK.AVG('Points by Year'!AF50,'Points by Year'!$B50:$AG50),0)</f>
        <v>22</v>
      </c>
      <c r="AG50">
        <f>ROUNDDOWN(_xlfn.RANK.AVG('Points by Year'!AG50,'Points by Year'!$B50:$AG50),0)</f>
        <v>10</v>
      </c>
    </row>
    <row r="51" spans="1:33" ht="15.75" customHeight="1" x14ac:dyDescent="0.2">
      <c r="A51" s="1">
        <v>2015</v>
      </c>
      <c r="B51">
        <f>ROUNDDOWN(_xlfn.RANK.AVG('Points by Year'!B51,'Points by Year'!$B51:$AG51),0)</f>
        <v>31</v>
      </c>
      <c r="C51">
        <f>ROUNDDOWN(_xlfn.RANK.AVG('Points by Year'!C51,'Points by Year'!$B51:$AG51),0)</f>
        <v>29</v>
      </c>
      <c r="D51">
        <f>ROUNDDOWN(_xlfn.RANK.AVG('Points by Year'!D51,'Points by Year'!$B51:$AG51),0)</f>
        <v>14</v>
      </c>
      <c r="E51">
        <f>ROUNDDOWN(_xlfn.RANK.AVG('Points by Year'!E51,'Points by Year'!$B51:$AG51),0)</f>
        <v>16</v>
      </c>
      <c r="F51">
        <f>ROUNDDOWN(_xlfn.RANK.AVG('Points by Year'!F51,'Points by Year'!$B51:$AG51),0)</f>
        <v>18</v>
      </c>
      <c r="G51">
        <f>ROUNDDOWN(_xlfn.RANK.AVG('Points by Year'!G51,'Points by Year'!$B51:$AG51),0)</f>
        <v>17</v>
      </c>
      <c r="H51">
        <f>ROUNDDOWN(_xlfn.RANK.AVG('Points by Year'!H51,'Points by Year'!$B51:$AG51),0)</f>
        <v>25</v>
      </c>
      <c r="I51">
        <f>ROUNDDOWN(_xlfn.RANK.AVG('Points by Year'!I51,'Points by Year'!$B51:$AG51),0)</f>
        <v>27</v>
      </c>
      <c r="J51">
        <f>ROUNDDOWN(_xlfn.RANK.AVG('Points by Year'!J51,'Points by Year'!$B51:$AG51),0)</f>
        <v>2</v>
      </c>
      <c r="K51">
        <f>ROUNDDOWN(_xlfn.RANK.AVG('Points by Year'!K51,'Points by Year'!$B51:$AG51),0)</f>
        <v>5</v>
      </c>
      <c r="L51">
        <f>ROUNDDOWN(_xlfn.RANK.AVG('Points by Year'!L51,'Points by Year'!$B51:$AG51),0)</f>
        <v>32</v>
      </c>
      <c r="M51">
        <f>ROUNDDOWN(_xlfn.RANK.AVG('Points by Year'!M51,'Points by Year'!$B51:$AG51),0)</f>
        <v>7</v>
      </c>
      <c r="N51">
        <f>ROUNDDOWN(_xlfn.RANK.AVG('Points by Year'!N51,'Points by Year'!$B51:$AG51),0)</f>
        <v>30</v>
      </c>
      <c r="O51">
        <f>ROUNDDOWN(_xlfn.RANK.AVG('Points by Year'!O51,'Points by Year'!$B51:$AG51),0)</f>
        <v>8</v>
      </c>
      <c r="P51">
        <f>ROUNDDOWN(_xlfn.RANK.AVG('Points by Year'!P51,'Points by Year'!$B51:$AG51),0)</f>
        <v>28</v>
      </c>
      <c r="Q51">
        <f>ROUNDDOWN(_xlfn.RANK.AVG('Points by Year'!Q51,'Points by Year'!$B51:$AG51),0)</f>
        <v>19</v>
      </c>
      <c r="R51">
        <f>ROUNDDOWN(_xlfn.RANK.AVG('Points by Year'!R51,'Points by Year'!$B51:$AG51),0)</f>
        <v>5</v>
      </c>
      <c r="S51">
        <f>ROUNDDOWN(_xlfn.RANK.AVG('Points by Year'!S51,'Points by Year'!$B51:$AG51),0)</f>
        <v>12</v>
      </c>
      <c r="T51">
        <f>ROUNDDOWN(_xlfn.RANK.AVG('Points by Year'!T51,'Points by Year'!$B51:$AG51),0)</f>
        <v>24</v>
      </c>
      <c r="U51">
        <f>ROUNDDOWN(_xlfn.RANK.AVG('Points by Year'!U51,'Points by Year'!$B51:$AG51),0)</f>
        <v>13</v>
      </c>
      <c r="V51">
        <f>ROUNDDOWN(_xlfn.RANK.AVG('Points by Year'!V51,'Points by Year'!$B51:$AG51),0)</f>
        <v>11</v>
      </c>
      <c r="W51">
        <f>ROUNDDOWN(_xlfn.RANK.AVG('Points by Year'!W51,'Points by Year'!$B51:$AG51),0)</f>
        <v>4</v>
      </c>
      <c r="X51">
        <f>ROUNDDOWN(_xlfn.RANK.AVG('Points by Year'!X51,'Points by Year'!$B51:$AG51),0)</f>
        <v>26</v>
      </c>
      <c r="Y51">
        <f>ROUNDDOWN(_xlfn.RANK.AVG('Points by Year'!Y51,'Points by Year'!$B51:$AG51),0)</f>
        <v>9</v>
      </c>
      <c r="Z51">
        <f>ROUNDDOWN(_xlfn.RANK.AVG('Points by Year'!Z51,'Points by Year'!$B51:$AG51),0)</f>
        <v>21</v>
      </c>
      <c r="AA51">
        <f>ROUNDDOWN(_xlfn.RANK.AVG('Points by Year'!AA51,'Points by Year'!$B51:$AG51),0)</f>
        <v>20</v>
      </c>
      <c r="AB51">
        <f>ROUNDDOWN(_xlfn.RANK.AVG('Points by Year'!AB51,'Points by Year'!$B51:$AG51),0)</f>
        <v>1</v>
      </c>
      <c r="AC51">
        <f>ROUNDDOWN(_xlfn.RANK.AVG('Points by Year'!AC51,'Points by Year'!$B51:$AG51),0)</f>
        <v>3</v>
      </c>
      <c r="AD51">
        <f>ROUNDDOWN(_xlfn.RANK.AVG('Points by Year'!AD51,'Points by Year'!$B51:$AG51),0)</f>
        <v>15</v>
      </c>
      <c r="AE51">
        <f>ROUNDDOWN(_xlfn.RANK.AVG('Points by Year'!AE51,'Points by Year'!$B51:$AG51),0)</f>
        <v>22</v>
      </c>
      <c r="AF51">
        <f>ROUNDDOWN(_xlfn.RANK.AVG('Points by Year'!AF51,'Points by Year'!$B51:$AG51),0)</f>
        <v>23</v>
      </c>
      <c r="AG51">
        <f>ROUNDDOWN(_xlfn.RANK.AVG('Points by Year'!AG51,'Points by Year'!$B51:$AG51),0)</f>
        <v>10</v>
      </c>
    </row>
    <row r="52" spans="1:33" ht="15.75" customHeight="1" x14ac:dyDescent="0.2">
      <c r="A52" s="1">
        <v>2016</v>
      </c>
      <c r="B52">
        <f>ROUNDDOWN(_xlfn.RANK.AVG('Points by Year'!B52,'Points by Year'!$B52:$AG52),0)</f>
        <v>31</v>
      </c>
      <c r="C52">
        <f>ROUNDDOWN(_xlfn.RANK.AVG('Points by Year'!C52,'Points by Year'!$B52:$AG52),0)</f>
        <v>24</v>
      </c>
      <c r="D52">
        <f>ROUNDDOWN(_xlfn.RANK.AVG('Points by Year'!D52,'Points by Year'!$B52:$AG52),0)</f>
        <v>14</v>
      </c>
      <c r="E52">
        <f>ROUNDDOWN(_xlfn.RANK.AVG('Points by Year'!E52,'Points by Year'!$B52:$AG52),0)</f>
        <v>16</v>
      </c>
      <c r="F52">
        <f>ROUNDDOWN(_xlfn.RANK.AVG('Points by Year'!F52,'Points by Year'!$B52:$AG52),0)</f>
        <v>18</v>
      </c>
      <c r="G52">
        <f>ROUNDDOWN(_xlfn.RANK.AVG('Points by Year'!G52,'Points by Year'!$B52:$AG52),0)</f>
        <v>17</v>
      </c>
      <c r="H52">
        <f>ROUNDDOWN(_xlfn.RANK.AVG('Points by Year'!H52,'Points by Year'!$B52:$AG52),0)</f>
        <v>26</v>
      </c>
      <c r="I52">
        <f>ROUNDDOWN(_xlfn.RANK.AVG('Points by Year'!I52,'Points by Year'!$B52:$AG52),0)</f>
        <v>28</v>
      </c>
      <c r="J52">
        <f>ROUNDDOWN(_xlfn.RANK.AVG('Points by Year'!J52,'Points by Year'!$B52:$AG52),0)</f>
        <v>2</v>
      </c>
      <c r="K52">
        <f>ROUNDDOWN(_xlfn.RANK.AVG('Points by Year'!K52,'Points by Year'!$B52:$AG52),0)</f>
        <v>7</v>
      </c>
      <c r="L52">
        <f>ROUNDDOWN(_xlfn.RANK.AVG('Points by Year'!L52,'Points by Year'!$B52:$AG52),0)</f>
        <v>32</v>
      </c>
      <c r="M52">
        <f>ROUNDDOWN(_xlfn.RANK.AVG('Points by Year'!M52,'Points by Year'!$B52:$AG52),0)</f>
        <v>5</v>
      </c>
      <c r="N52">
        <f>ROUNDDOWN(_xlfn.RANK.AVG('Points by Year'!N52,'Points by Year'!$B52:$AG52),0)</f>
        <v>30</v>
      </c>
      <c r="O52">
        <f>ROUNDDOWN(_xlfn.RANK.AVG('Points by Year'!O52,'Points by Year'!$B52:$AG52),0)</f>
        <v>8</v>
      </c>
      <c r="P52">
        <f>ROUNDDOWN(_xlfn.RANK.AVG('Points by Year'!P52,'Points by Year'!$B52:$AG52),0)</f>
        <v>29</v>
      </c>
      <c r="Q52">
        <f>ROUNDDOWN(_xlfn.RANK.AVG('Points by Year'!Q52,'Points by Year'!$B52:$AG52),0)</f>
        <v>19</v>
      </c>
      <c r="R52">
        <f>ROUNDDOWN(_xlfn.RANK.AVG('Points by Year'!R52,'Points by Year'!$B52:$AG52),0)</f>
        <v>6</v>
      </c>
      <c r="S52">
        <f>ROUNDDOWN(_xlfn.RANK.AVG('Points by Year'!S52,'Points by Year'!$B52:$AG52),0)</f>
        <v>12</v>
      </c>
      <c r="T52">
        <f>ROUNDDOWN(_xlfn.RANK.AVG('Points by Year'!T52,'Points by Year'!$B52:$AG52),0)</f>
        <v>24</v>
      </c>
      <c r="U52">
        <f>ROUNDDOWN(_xlfn.RANK.AVG('Points by Year'!U52,'Points by Year'!$B52:$AG52),0)</f>
        <v>13</v>
      </c>
      <c r="V52">
        <f>ROUNDDOWN(_xlfn.RANK.AVG('Points by Year'!V52,'Points by Year'!$B52:$AG52),0)</f>
        <v>11</v>
      </c>
      <c r="W52">
        <f>ROUNDDOWN(_xlfn.RANK.AVG('Points by Year'!W52,'Points by Year'!$B52:$AG52),0)</f>
        <v>3</v>
      </c>
      <c r="X52">
        <f>ROUNDDOWN(_xlfn.RANK.AVG('Points by Year'!X52,'Points by Year'!$B52:$AG52),0)</f>
        <v>27</v>
      </c>
      <c r="Y52">
        <f>ROUNDDOWN(_xlfn.RANK.AVG('Points by Year'!Y52,'Points by Year'!$B52:$AG52),0)</f>
        <v>8</v>
      </c>
      <c r="Z52">
        <f>ROUNDDOWN(_xlfn.RANK.AVG('Points by Year'!Z52,'Points by Year'!$B52:$AG52),0)</f>
        <v>21</v>
      </c>
      <c r="AA52">
        <f>ROUNDDOWN(_xlfn.RANK.AVG('Points by Year'!AA52,'Points by Year'!$B52:$AG52),0)</f>
        <v>20</v>
      </c>
      <c r="AB52">
        <f>ROUNDDOWN(_xlfn.RANK.AVG('Points by Year'!AB52,'Points by Year'!$B52:$AG52),0)</f>
        <v>1</v>
      </c>
      <c r="AC52">
        <f>ROUNDDOWN(_xlfn.RANK.AVG('Points by Year'!AC52,'Points by Year'!$B52:$AG52),0)</f>
        <v>3</v>
      </c>
      <c r="AD52">
        <f>ROUNDDOWN(_xlfn.RANK.AVG('Points by Year'!AD52,'Points by Year'!$B52:$AG52),0)</f>
        <v>15</v>
      </c>
      <c r="AE52">
        <f>ROUNDDOWN(_xlfn.RANK.AVG('Points by Year'!AE52,'Points by Year'!$B52:$AG52),0)</f>
        <v>22</v>
      </c>
      <c r="AF52">
        <f>ROUNDDOWN(_xlfn.RANK.AVG('Points by Year'!AF52,'Points by Year'!$B52:$AG52),0)</f>
        <v>23</v>
      </c>
      <c r="AG52">
        <f>ROUNDDOWN(_xlfn.RANK.AVG('Points by Year'!AG52,'Points by Year'!$B52:$AG52),0)</f>
        <v>10</v>
      </c>
    </row>
    <row r="53" spans="1:33" ht="15.75" customHeight="1" x14ac:dyDescent="0.2">
      <c r="A53" s="1">
        <v>2017</v>
      </c>
      <c r="B53">
        <f>ROUNDDOWN(_xlfn.RANK.AVG('Points by Year'!B53,'Points by Year'!$B53:$AG53),0)</f>
        <v>31</v>
      </c>
      <c r="C53">
        <f>ROUNDDOWN(_xlfn.RANK.AVG('Points by Year'!C53,'Points by Year'!$B53:$AG53),0)</f>
        <v>24</v>
      </c>
      <c r="D53">
        <f>ROUNDDOWN(_xlfn.RANK.AVG('Points by Year'!D53,'Points by Year'!$B53:$AG53),0)</f>
        <v>14</v>
      </c>
      <c r="E53">
        <f>ROUNDDOWN(_xlfn.RANK.AVG('Points by Year'!E53,'Points by Year'!$B53:$AG53),0)</f>
        <v>17</v>
      </c>
      <c r="F53">
        <f>ROUNDDOWN(_xlfn.RANK.AVG('Points by Year'!F53,'Points by Year'!$B53:$AG53),0)</f>
        <v>19</v>
      </c>
      <c r="G53">
        <f>ROUNDDOWN(_xlfn.RANK.AVG('Points by Year'!G53,'Points by Year'!$B53:$AG53),0)</f>
        <v>18</v>
      </c>
      <c r="H53">
        <f>ROUNDDOWN(_xlfn.RANK.AVG('Points by Year'!H53,'Points by Year'!$B53:$AG53),0)</f>
        <v>27</v>
      </c>
      <c r="I53">
        <f>ROUNDDOWN(_xlfn.RANK.AVG('Points by Year'!I53,'Points by Year'!$B53:$AG53),0)</f>
        <v>29</v>
      </c>
      <c r="J53">
        <f>ROUNDDOWN(_xlfn.RANK.AVG('Points by Year'!J53,'Points by Year'!$B53:$AG53),0)</f>
        <v>2</v>
      </c>
      <c r="K53">
        <f>ROUNDDOWN(_xlfn.RANK.AVG('Points by Year'!K53,'Points by Year'!$B53:$AG53),0)</f>
        <v>7</v>
      </c>
      <c r="L53">
        <f>ROUNDDOWN(_xlfn.RANK.AVG('Points by Year'!L53,'Points by Year'!$B53:$AG53),0)</f>
        <v>32</v>
      </c>
      <c r="M53">
        <f>ROUNDDOWN(_xlfn.RANK.AVG('Points by Year'!M53,'Points by Year'!$B53:$AG53),0)</f>
        <v>5</v>
      </c>
      <c r="N53">
        <f>ROUNDDOWN(_xlfn.RANK.AVG('Points by Year'!N53,'Points by Year'!$B53:$AG53),0)</f>
        <v>30</v>
      </c>
      <c r="O53">
        <f>ROUNDDOWN(_xlfn.RANK.AVG('Points by Year'!O53,'Points by Year'!$B53:$AG53),0)</f>
        <v>8</v>
      </c>
      <c r="P53">
        <f>ROUNDDOWN(_xlfn.RANK.AVG('Points by Year'!P53,'Points by Year'!$B53:$AG53),0)</f>
        <v>28</v>
      </c>
      <c r="Q53">
        <f>ROUNDDOWN(_xlfn.RANK.AVG('Points by Year'!Q53,'Points by Year'!$B53:$AG53),0)</f>
        <v>20</v>
      </c>
      <c r="R53">
        <f>ROUNDDOWN(_xlfn.RANK.AVG('Points by Year'!R53,'Points by Year'!$B53:$AG53),0)</f>
        <v>6</v>
      </c>
      <c r="S53">
        <f>ROUNDDOWN(_xlfn.RANK.AVG('Points by Year'!S53,'Points by Year'!$B53:$AG53),0)</f>
        <v>13</v>
      </c>
      <c r="T53">
        <f>ROUNDDOWN(_xlfn.RANK.AVG('Points by Year'!T53,'Points by Year'!$B53:$AG53),0)</f>
        <v>25</v>
      </c>
      <c r="U53">
        <f>ROUNDDOWN(_xlfn.RANK.AVG('Points by Year'!U53,'Points by Year'!$B53:$AG53),0)</f>
        <v>12</v>
      </c>
      <c r="V53">
        <f>ROUNDDOWN(_xlfn.RANK.AVG('Points by Year'!V53,'Points by Year'!$B53:$AG53),0)</f>
        <v>11</v>
      </c>
      <c r="W53">
        <f>ROUNDDOWN(_xlfn.RANK.AVG('Points by Year'!W53,'Points by Year'!$B53:$AG53),0)</f>
        <v>3</v>
      </c>
      <c r="X53">
        <f>ROUNDDOWN(_xlfn.RANK.AVG('Points by Year'!X53,'Points by Year'!$B53:$AG53),0)</f>
        <v>26</v>
      </c>
      <c r="Y53">
        <f>ROUNDDOWN(_xlfn.RANK.AVG('Points by Year'!Y53,'Points by Year'!$B53:$AG53),0)</f>
        <v>8</v>
      </c>
      <c r="Z53">
        <f>ROUNDDOWN(_xlfn.RANK.AVG('Points by Year'!Z53,'Points by Year'!$B53:$AG53),0)</f>
        <v>21</v>
      </c>
      <c r="AA53">
        <f>ROUNDDOWN(_xlfn.RANK.AVG('Points by Year'!AA53,'Points by Year'!$B53:$AG53),0)</f>
        <v>16</v>
      </c>
      <c r="AB53">
        <f>ROUNDDOWN(_xlfn.RANK.AVG('Points by Year'!AB53,'Points by Year'!$B53:$AG53),0)</f>
        <v>1</v>
      </c>
      <c r="AC53">
        <f>ROUNDDOWN(_xlfn.RANK.AVG('Points by Year'!AC53,'Points by Year'!$B53:$AG53),0)</f>
        <v>4</v>
      </c>
      <c r="AD53">
        <f>ROUNDDOWN(_xlfn.RANK.AVG('Points by Year'!AD53,'Points by Year'!$B53:$AG53),0)</f>
        <v>15</v>
      </c>
      <c r="AE53">
        <f>ROUNDDOWN(_xlfn.RANK.AVG('Points by Year'!AE53,'Points by Year'!$B53:$AG53),0)</f>
        <v>23</v>
      </c>
      <c r="AF53">
        <f>ROUNDDOWN(_xlfn.RANK.AVG('Points by Year'!AF53,'Points by Year'!$B53:$AG53),0)</f>
        <v>22</v>
      </c>
      <c r="AG53">
        <f>ROUNDDOWN(_xlfn.RANK.AVG('Points by Year'!AG53,'Points by Year'!$B53:$AG53),0)</f>
        <v>10</v>
      </c>
    </row>
    <row r="54" spans="1:33" ht="15.75" customHeight="1" x14ac:dyDescent="0.2">
      <c r="A54" s="1">
        <v>2018</v>
      </c>
      <c r="B54">
        <f>ROUNDDOWN(_xlfn.RANK.AVG('Points by Year'!B54,'Points by Year'!$B54:$AG54),0)</f>
        <v>31</v>
      </c>
      <c r="C54">
        <f>ROUNDDOWN(_xlfn.RANK.AVG('Points by Year'!C54,'Points by Year'!$B54:$AG54),0)</f>
        <v>25</v>
      </c>
      <c r="D54">
        <f>ROUNDDOWN(_xlfn.RANK.AVG('Points by Year'!D54,'Points by Year'!$B54:$AG54),0)</f>
        <v>14</v>
      </c>
      <c r="E54">
        <f>ROUNDDOWN(_xlfn.RANK.AVG('Points by Year'!E54,'Points by Year'!$B54:$AG54),0)</f>
        <v>18</v>
      </c>
      <c r="F54">
        <f>ROUNDDOWN(_xlfn.RANK.AVG('Points by Year'!F54,'Points by Year'!$B54:$AG54),0)</f>
        <v>20</v>
      </c>
      <c r="G54">
        <f>ROUNDDOWN(_xlfn.RANK.AVG('Points by Year'!G54,'Points by Year'!$B54:$AG54),0)</f>
        <v>18</v>
      </c>
      <c r="H54">
        <f>ROUNDDOWN(_xlfn.RANK.AVG('Points by Year'!H54,'Points by Year'!$B54:$AG54),0)</f>
        <v>27</v>
      </c>
      <c r="I54">
        <f>ROUNDDOWN(_xlfn.RANK.AVG('Points by Year'!I54,'Points by Year'!$B54:$AG54),0)</f>
        <v>29</v>
      </c>
      <c r="J54">
        <f>ROUNDDOWN(_xlfn.RANK.AVG('Points by Year'!J54,'Points by Year'!$B54:$AG54),0)</f>
        <v>3</v>
      </c>
      <c r="K54">
        <f>ROUNDDOWN(_xlfn.RANK.AVG('Points by Year'!K54,'Points by Year'!$B54:$AG54),0)</f>
        <v>7</v>
      </c>
      <c r="L54">
        <f>ROUNDDOWN(_xlfn.RANK.AVG('Points by Year'!L54,'Points by Year'!$B54:$AG54),0)</f>
        <v>32</v>
      </c>
      <c r="M54">
        <f>ROUNDDOWN(_xlfn.RANK.AVG('Points by Year'!M54,'Points by Year'!$B54:$AG54),0)</f>
        <v>5</v>
      </c>
      <c r="N54">
        <f>ROUNDDOWN(_xlfn.RANK.AVG('Points by Year'!N54,'Points by Year'!$B54:$AG54),0)</f>
        <v>30</v>
      </c>
      <c r="O54">
        <f>ROUNDDOWN(_xlfn.RANK.AVG('Points by Year'!O54,'Points by Year'!$B54:$AG54),0)</f>
        <v>8</v>
      </c>
      <c r="P54">
        <f>ROUNDDOWN(_xlfn.RANK.AVG('Points by Year'!P54,'Points by Year'!$B54:$AG54),0)</f>
        <v>28</v>
      </c>
      <c r="Q54">
        <f>ROUNDDOWN(_xlfn.RANK.AVG('Points by Year'!Q54,'Points by Year'!$B54:$AG54),0)</f>
        <v>17</v>
      </c>
      <c r="R54">
        <f>ROUNDDOWN(_xlfn.RANK.AVG('Points by Year'!R54,'Points by Year'!$B54:$AG54),0)</f>
        <v>6</v>
      </c>
      <c r="S54">
        <f>ROUNDDOWN(_xlfn.RANK.AVG('Points by Year'!S54,'Points by Year'!$B54:$AG54),0)</f>
        <v>11</v>
      </c>
      <c r="T54">
        <f>ROUNDDOWN(_xlfn.RANK.AVG('Points by Year'!T54,'Points by Year'!$B54:$AG54),0)</f>
        <v>25</v>
      </c>
      <c r="U54">
        <f>ROUNDDOWN(_xlfn.RANK.AVG('Points by Year'!U54,'Points by Year'!$B54:$AG54),0)</f>
        <v>13</v>
      </c>
      <c r="V54">
        <f>ROUNDDOWN(_xlfn.RANK.AVG('Points by Year'!V54,'Points by Year'!$B54:$AG54),0)</f>
        <v>12</v>
      </c>
      <c r="W54">
        <f>ROUNDDOWN(_xlfn.RANK.AVG('Points by Year'!W54,'Points by Year'!$B54:$AG54),0)</f>
        <v>1</v>
      </c>
      <c r="X54">
        <f>ROUNDDOWN(_xlfn.RANK.AVG('Points by Year'!X54,'Points by Year'!$B54:$AG54),0)</f>
        <v>24</v>
      </c>
      <c r="Y54">
        <f>ROUNDDOWN(_xlfn.RANK.AVG('Points by Year'!Y54,'Points by Year'!$B54:$AG54),0)</f>
        <v>9</v>
      </c>
      <c r="Z54">
        <f>ROUNDDOWN(_xlfn.RANK.AVG('Points by Year'!Z54,'Points by Year'!$B54:$AG54),0)</f>
        <v>21</v>
      </c>
      <c r="AA54">
        <f>ROUNDDOWN(_xlfn.RANK.AVG('Points by Year'!AA54,'Points by Year'!$B54:$AG54),0)</f>
        <v>15</v>
      </c>
      <c r="AB54">
        <f>ROUNDDOWN(_xlfn.RANK.AVG('Points by Year'!AB54,'Points by Year'!$B54:$AG54),0)</f>
        <v>2</v>
      </c>
      <c r="AC54">
        <f>ROUNDDOWN(_xlfn.RANK.AVG('Points by Year'!AC54,'Points by Year'!$B54:$AG54),0)</f>
        <v>4</v>
      </c>
      <c r="AD54">
        <f>ROUNDDOWN(_xlfn.RANK.AVG('Points by Year'!AD54,'Points by Year'!$B54:$AG54),0)</f>
        <v>16</v>
      </c>
      <c r="AE54">
        <f>ROUNDDOWN(_xlfn.RANK.AVG('Points by Year'!AE54,'Points by Year'!$B54:$AG54),0)</f>
        <v>23</v>
      </c>
      <c r="AF54">
        <f>ROUNDDOWN(_xlfn.RANK.AVG('Points by Year'!AF54,'Points by Year'!$B54:$AG54),0)</f>
        <v>22</v>
      </c>
      <c r="AG54">
        <f>ROUNDDOWN(_xlfn.RANK.AVG('Points by Year'!AG54,'Points by Year'!$B54:$AG54),0)</f>
        <v>10</v>
      </c>
    </row>
    <row r="55" spans="1:33" ht="15.75" customHeight="1" x14ac:dyDescent="0.2">
      <c r="A55" s="1">
        <v>2019</v>
      </c>
      <c r="B55">
        <f>ROUNDDOWN(_xlfn.RANK.AVG('Points by Year'!B55,'Points by Year'!$B55:$AG55),0)</f>
        <v>31</v>
      </c>
      <c r="C55">
        <f>ROUNDDOWN(_xlfn.RANK.AVG('Points by Year'!C55,'Points by Year'!$B55:$AG55),0)</f>
        <v>25</v>
      </c>
      <c r="D55">
        <f>ROUNDDOWN(_xlfn.RANK.AVG('Points by Year'!D55,'Points by Year'!$B55:$AG55),0)</f>
        <v>14</v>
      </c>
      <c r="E55">
        <f>ROUNDDOWN(_xlfn.RANK.AVG('Points by Year'!E55,'Points by Year'!$B55:$AG55),0)</f>
        <v>18</v>
      </c>
      <c r="F55">
        <f>ROUNDDOWN(_xlfn.RANK.AVG('Points by Year'!F55,'Points by Year'!$B55:$AG55),0)</f>
        <v>20</v>
      </c>
      <c r="G55">
        <f>ROUNDDOWN(_xlfn.RANK.AVG('Points by Year'!G55,'Points by Year'!$B55:$AG55),0)</f>
        <v>19</v>
      </c>
      <c r="H55">
        <f>ROUNDDOWN(_xlfn.RANK.AVG('Points by Year'!H55,'Points by Year'!$B55:$AG55),0)</f>
        <v>27</v>
      </c>
      <c r="I55">
        <f>ROUNDDOWN(_xlfn.RANK.AVG('Points by Year'!I55,'Points by Year'!$B55:$AG55),0)</f>
        <v>29</v>
      </c>
      <c r="J55">
        <f>ROUNDDOWN(_xlfn.RANK.AVG('Points by Year'!J55,'Points by Year'!$B55:$AG55),0)</f>
        <v>3</v>
      </c>
      <c r="K55">
        <f>ROUNDDOWN(_xlfn.RANK.AVG('Points by Year'!K55,'Points by Year'!$B55:$AG55),0)</f>
        <v>7</v>
      </c>
      <c r="L55">
        <f>ROUNDDOWN(_xlfn.RANK.AVG('Points by Year'!L55,'Points by Year'!$B55:$AG55),0)</f>
        <v>32</v>
      </c>
      <c r="M55">
        <f>ROUNDDOWN(_xlfn.RANK.AVG('Points by Year'!M55,'Points by Year'!$B55:$AG55),0)</f>
        <v>5</v>
      </c>
      <c r="N55">
        <f>ROUNDDOWN(_xlfn.RANK.AVG('Points by Year'!N55,'Points by Year'!$B55:$AG55),0)</f>
        <v>30</v>
      </c>
      <c r="O55">
        <f>ROUNDDOWN(_xlfn.RANK.AVG('Points by Year'!O55,'Points by Year'!$B55:$AG55),0)</f>
        <v>8</v>
      </c>
      <c r="P55">
        <f>ROUNDDOWN(_xlfn.RANK.AVG('Points by Year'!P55,'Points by Year'!$B55:$AG55),0)</f>
        <v>28</v>
      </c>
      <c r="Q55">
        <f>ROUNDDOWN(_xlfn.RANK.AVG('Points by Year'!Q55,'Points by Year'!$B55:$AG55),0)</f>
        <v>15</v>
      </c>
      <c r="R55">
        <f>ROUNDDOWN(_xlfn.RANK.AVG('Points by Year'!R55,'Points by Year'!$B55:$AG55),0)</f>
        <v>6</v>
      </c>
      <c r="S55">
        <f>ROUNDDOWN(_xlfn.RANK.AVG('Points by Year'!S55,'Points by Year'!$B55:$AG55),0)</f>
        <v>11</v>
      </c>
      <c r="T55">
        <f>ROUNDDOWN(_xlfn.RANK.AVG('Points by Year'!T55,'Points by Year'!$B55:$AG55),0)</f>
        <v>25</v>
      </c>
      <c r="U55">
        <f>ROUNDDOWN(_xlfn.RANK.AVG('Points by Year'!U55,'Points by Year'!$B55:$AG55),0)</f>
        <v>13</v>
      </c>
      <c r="V55">
        <f>ROUNDDOWN(_xlfn.RANK.AVG('Points by Year'!V55,'Points by Year'!$B55:$AG55),0)</f>
        <v>12</v>
      </c>
      <c r="W55">
        <f>ROUNDDOWN(_xlfn.RANK.AVG('Points by Year'!W55,'Points by Year'!$B55:$AG55),0)</f>
        <v>1</v>
      </c>
      <c r="X55">
        <f>ROUNDDOWN(_xlfn.RANK.AVG('Points by Year'!X55,'Points by Year'!$B55:$AG55),0)</f>
        <v>24</v>
      </c>
      <c r="Y55">
        <f>ROUNDDOWN(_xlfn.RANK.AVG('Points by Year'!Y55,'Points by Year'!$B55:$AG55),0)</f>
        <v>9</v>
      </c>
      <c r="Z55">
        <f>ROUNDDOWN(_xlfn.RANK.AVG('Points by Year'!Z55,'Points by Year'!$B55:$AG55),0)</f>
        <v>22</v>
      </c>
      <c r="AA55">
        <f>ROUNDDOWN(_xlfn.RANK.AVG('Points by Year'!AA55,'Points by Year'!$B55:$AG55),0)</f>
        <v>16</v>
      </c>
      <c r="AB55">
        <f>ROUNDDOWN(_xlfn.RANK.AVG('Points by Year'!AB55,'Points by Year'!$B55:$AG55),0)</f>
        <v>2</v>
      </c>
      <c r="AC55">
        <f>ROUNDDOWN(_xlfn.RANK.AVG('Points by Year'!AC55,'Points by Year'!$B55:$AG55),0)</f>
        <v>4</v>
      </c>
      <c r="AD55">
        <f>ROUNDDOWN(_xlfn.RANK.AVG('Points by Year'!AD55,'Points by Year'!$B55:$AG55),0)</f>
        <v>17</v>
      </c>
      <c r="AE55">
        <f>ROUNDDOWN(_xlfn.RANK.AVG('Points by Year'!AE55,'Points by Year'!$B55:$AG55),0)</f>
        <v>23</v>
      </c>
      <c r="AF55">
        <f>ROUNDDOWN(_xlfn.RANK.AVG('Points by Year'!AF55,'Points by Year'!$B55:$AG55),0)</f>
        <v>21</v>
      </c>
      <c r="AG55">
        <f>ROUNDDOWN(_xlfn.RANK.AVG('Points by Year'!AG55,'Points by Year'!$B55:$AG55),0)</f>
        <v>10</v>
      </c>
    </row>
    <row r="56" spans="1:33" ht="15.75" customHeight="1" x14ac:dyDescent="0.2">
      <c r="A56" s="1">
        <v>2020</v>
      </c>
      <c r="B56">
        <f>ROUNDDOWN(_xlfn.RANK.AVG('Points by Year'!B56,'Points by Year'!$B56:$AG56),0)</f>
        <v>31</v>
      </c>
      <c r="C56">
        <f>ROUNDDOWN(_xlfn.RANK.AVG('Points by Year'!C56,'Points by Year'!$B56:$AG56),0)</f>
        <v>25</v>
      </c>
      <c r="D56">
        <f>ROUNDDOWN(_xlfn.RANK.AVG('Points by Year'!D56,'Points by Year'!$B56:$AG56),0)</f>
        <v>15</v>
      </c>
      <c r="E56">
        <f>ROUNDDOWN(_xlfn.RANK.AVG('Points by Year'!E56,'Points by Year'!$B56:$AG56),0)</f>
        <v>19</v>
      </c>
      <c r="F56">
        <f>ROUNDDOWN(_xlfn.RANK.AVG('Points by Year'!F56,'Points by Year'!$B56:$AG56),0)</f>
        <v>21</v>
      </c>
      <c r="G56">
        <f>ROUNDDOWN(_xlfn.RANK.AVG('Points by Year'!G56,'Points by Year'!$B56:$AG56),0)</f>
        <v>20</v>
      </c>
      <c r="H56">
        <f>ROUNDDOWN(_xlfn.RANK.AVG('Points by Year'!H56,'Points by Year'!$B56:$AG56),0)</f>
        <v>28</v>
      </c>
      <c r="I56">
        <f>ROUNDDOWN(_xlfn.RANK.AVG('Points by Year'!I56,'Points by Year'!$B56:$AG56),0)</f>
        <v>27</v>
      </c>
      <c r="J56">
        <f>ROUNDDOWN(_xlfn.RANK.AVG('Points by Year'!J56,'Points by Year'!$B56:$AG56),0)</f>
        <v>3</v>
      </c>
      <c r="K56">
        <f>ROUNDDOWN(_xlfn.RANK.AVG('Points by Year'!K56,'Points by Year'!$B56:$AG56),0)</f>
        <v>7</v>
      </c>
      <c r="L56">
        <f>ROUNDDOWN(_xlfn.RANK.AVG('Points by Year'!L56,'Points by Year'!$B56:$AG56),0)</f>
        <v>32</v>
      </c>
      <c r="M56">
        <f>ROUNDDOWN(_xlfn.RANK.AVG('Points by Year'!M56,'Points by Year'!$B56:$AG56),0)</f>
        <v>5</v>
      </c>
      <c r="N56">
        <f>ROUNDDOWN(_xlfn.RANK.AVG('Points by Year'!N56,'Points by Year'!$B56:$AG56),0)</f>
        <v>30</v>
      </c>
      <c r="O56">
        <f>ROUNDDOWN(_xlfn.RANK.AVG('Points by Year'!O56,'Points by Year'!$B56:$AG56),0)</f>
        <v>8</v>
      </c>
      <c r="P56">
        <f>ROUNDDOWN(_xlfn.RANK.AVG('Points by Year'!P56,'Points by Year'!$B56:$AG56),0)</f>
        <v>29</v>
      </c>
      <c r="Q56">
        <f>ROUNDDOWN(_xlfn.RANK.AVG('Points by Year'!Q56,'Points by Year'!$B56:$AG56),0)</f>
        <v>14</v>
      </c>
      <c r="R56">
        <f>ROUNDDOWN(_xlfn.RANK.AVG('Points by Year'!R56,'Points by Year'!$B56:$AG56),0)</f>
        <v>6</v>
      </c>
      <c r="S56">
        <f>ROUNDDOWN(_xlfn.RANK.AVG('Points by Year'!S56,'Points by Year'!$B56:$AG56),0)</f>
        <v>11</v>
      </c>
      <c r="T56">
        <f>ROUNDDOWN(_xlfn.RANK.AVG('Points by Year'!T56,'Points by Year'!$B56:$AG56),0)</f>
        <v>25</v>
      </c>
      <c r="U56">
        <f>ROUNDDOWN(_xlfn.RANK.AVG('Points by Year'!U56,'Points by Year'!$B56:$AG56),0)</f>
        <v>13</v>
      </c>
      <c r="V56">
        <f>ROUNDDOWN(_xlfn.RANK.AVG('Points by Year'!V56,'Points by Year'!$B56:$AG56),0)</f>
        <v>12</v>
      </c>
      <c r="W56">
        <f>ROUNDDOWN(_xlfn.RANK.AVG('Points by Year'!W56,'Points by Year'!$B56:$AG56),0)</f>
        <v>1</v>
      </c>
      <c r="X56">
        <f>ROUNDDOWN(_xlfn.RANK.AVG('Points by Year'!X56,'Points by Year'!$B56:$AG56),0)</f>
        <v>24</v>
      </c>
      <c r="Y56">
        <f>ROUNDDOWN(_xlfn.RANK.AVG('Points by Year'!Y56,'Points by Year'!$B56:$AG56),0)</f>
        <v>9</v>
      </c>
      <c r="Z56">
        <f>ROUNDDOWN(_xlfn.RANK.AVG('Points by Year'!Z56,'Points by Year'!$B56:$AG56),0)</f>
        <v>23</v>
      </c>
      <c r="AA56">
        <f>ROUNDDOWN(_xlfn.RANK.AVG('Points by Year'!AA56,'Points by Year'!$B56:$AG56),0)</f>
        <v>17</v>
      </c>
      <c r="AB56">
        <f>ROUNDDOWN(_xlfn.RANK.AVG('Points by Year'!AB56,'Points by Year'!$B56:$AG56),0)</f>
        <v>2</v>
      </c>
      <c r="AC56">
        <f>ROUNDDOWN(_xlfn.RANK.AVG('Points by Year'!AC56,'Points by Year'!$B56:$AG56),0)</f>
        <v>4</v>
      </c>
      <c r="AD56">
        <f>ROUNDDOWN(_xlfn.RANK.AVG('Points by Year'!AD56,'Points by Year'!$B56:$AG56),0)</f>
        <v>16</v>
      </c>
      <c r="AE56">
        <f>ROUNDDOWN(_xlfn.RANK.AVG('Points by Year'!AE56,'Points by Year'!$B56:$AG56),0)</f>
        <v>18</v>
      </c>
      <c r="AF56">
        <f>ROUNDDOWN(_xlfn.RANK.AVG('Points by Year'!AF56,'Points by Year'!$B56:$AG56),0)</f>
        <v>22</v>
      </c>
      <c r="AG56">
        <f>ROUNDDOWN(_xlfn.RANK.AVG('Points by Year'!AG56,'Points by Year'!$B56:$AG56),0)</f>
        <v>10</v>
      </c>
    </row>
    <row r="57" spans="1:33" ht="15.75" customHeight="1" x14ac:dyDescent="0.2">
      <c r="A57" s="1">
        <v>2021</v>
      </c>
      <c r="B57">
        <f>ROUNDDOWN(_xlfn.RANK.AVG('Points by Year'!B57,'Points by Year'!$B57:$AG57),0)</f>
        <v>31</v>
      </c>
      <c r="C57">
        <f>ROUNDDOWN(_xlfn.RANK.AVG('Points by Year'!C57,'Points by Year'!$B57:$AG57),0)</f>
        <v>26</v>
      </c>
      <c r="D57">
        <f>ROUNDDOWN(_xlfn.RANK.AVG('Points by Year'!D57,'Points by Year'!$B57:$AG57),0)</f>
        <v>15</v>
      </c>
      <c r="E57">
        <f>ROUNDDOWN(_xlfn.RANK.AVG('Points by Year'!E57,'Points by Year'!$B57:$AG57),0)</f>
        <v>19</v>
      </c>
      <c r="F57">
        <f>ROUNDDOWN(_xlfn.RANK.AVG('Points by Year'!F57,'Points by Year'!$B57:$AG57),0)</f>
        <v>21</v>
      </c>
      <c r="G57">
        <f>ROUNDDOWN(_xlfn.RANK.AVG('Points by Year'!G57,'Points by Year'!$B57:$AG57),0)</f>
        <v>20</v>
      </c>
      <c r="H57">
        <f>ROUNDDOWN(_xlfn.RANK.AVG('Points by Year'!H57,'Points by Year'!$B57:$AG57),0)</f>
        <v>25</v>
      </c>
      <c r="I57">
        <f>ROUNDDOWN(_xlfn.RANK.AVG('Points by Year'!I57,'Points by Year'!$B57:$AG57),0)</f>
        <v>28</v>
      </c>
      <c r="J57">
        <f>ROUNDDOWN(_xlfn.RANK.AVG('Points by Year'!J57,'Points by Year'!$B57:$AG57),0)</f>
        <v>3</v>
      </c>
      <c r="K57">
        <f>ROUNDDOWN(_xlfn.RANK.AVG('Points by Year'!K57,'Points by Year'!$B57:$AG57),0)</f>
        <v>7</v>
      </c>
      <c r="L57">
        <f>ROUNDDOWN(_xlfn.RANK.AVG('Points by Year'!L57,'Points by Year'!$B57:$AG57),0)</f>
        <v>32</v>
      </c>
      <c r="M57">
        <f>ROUNDDOWN(_xlfn.RANK.AVG('Points by Year'!M57,'Points by Year'!$B57:$AG57),0)</f>
        <v>5</v>
      </c>
      <c r="N57">
        <f>ROUNDDOWN(_xlfn.RANK.AVG('Points by Year'!N57,'Points by Year'!$B57:$AG57),0)</f>
        <v>30</v>
      </c>
      <c r="O57">
        <f>ROUNDDOWN(_xlfn.RANK.AVG('Points by Year'!O57,'Points by Year'!$B57:$AG57),0)</f>
        <v>9</v>
      </c>
      <c r="P57">
        <f>ROUNDDOWN(_xlfn.RANK.AVG('Points by Year'!P57,'Points by Year'!$B57:$AG57),0)</f>
        <v>29</v>
      </c>
      <c r="Q57">
        <f>ROUNDDOWN(_xlfn.RANK.AVG('Points by Year'!Q57,'Points by Year'!$B57:$AG57),0)</f>
        <v>14</v>
      </c>
      <c r="R57">
        <f>ROUNDDOWN(_xlfn.RANK.AVG('Points by Year'!R57,'Points by Year'!$B57:$AG57),0)</f>
        <v>6</v>
      </c>
      <c r="S57">
        <f>ROUNDDOWN(_xlfn.RANK.AVG('Points by Year'!S57,'Points by Year'!$B57:$AG57),0)</f>
        <v>8</v>
      </c>
      <c r="T57">
        <f>ROUNDDOWN(_xlfn.RANK.AVG('Points by Year'!T57,'Points by Year'!$B57:$AG57),0)</f>
        <v>26</v>
      </c>
      <c r="U57">
        <f>ROUNDDOWN(_xlfn.RANK.AVG('Points by Year'!U57,'Points by Year'!$B57:$AG57),0)</f>
        <v>13</v>
      </c>
      <c r="V57">
        <f>ROUNDDOWN(_xlfn.RANK.AVG('Points by Year'!V57,'Points by Year'!$B57:$AG57),0)</f>
        <v>12</v>
      </c>
      <c r="W57">
        <f>ROUNDDOWN(_xlfn.RANK.AVG('Points by Year'!W57,'Points by Year'!$B57:$AG57),0)</f>
        <v>1</v>
      </c>
      <c r="X57">
        <f>ROUNDDOWN(_xlfn.RANK.AVG('Points by Year'!X57,'Points by Year'!$B57:$AG57),0)</f>
        <v>24</v>
      </c>
      <c r="Y57">
        <f>ROUNDDOWN(_xlfn.RANK.AVG('Points by Year'!Y57,'Points by Year'!$B57:$AG57),0)</f>
        <v>10</v>
      </c>
      <c r="Z57">
        <f>ROUNDDOWN(_xlfn.RANK.AVG('Points by Year'!Z57,'Points by Year'!$B57:$AG57),0)</f>
        <v>23</v>
      </c>
      <c r="AA57">
        <f>ROUNDDOWN(_xlfn.RANK.AVG('Points by Year'!AA57,'Points by Year'!$B57:$AG57),0)</f>
        <v>17</v>
      </c>
      <c r="AB57">
        <f>ROUNDDOWN(_xlfn.RANK.AVG('Points by Year'!AB57,'Points by Year'!$B57:$AG57),0)</f>
        <v>2</v>
      </c>
      <c r="AC57">
        <f>ROUNDDOWN(_xlfn.RANK.AVG('Points by Year'!AC57,'Points by Year'!$B57:$AG57),0)</f>
        <v>4</v>
      </c>
      <c r="AD57">
        <f>ROUNDDOWN(_xlfn.RANK.AVG('Points by Year'!AD57,'Points by Year'!$B57:$AG57),0)</f>
        <v>16</v>
      </c>
      <c r="AE57">
        <f>ROUNDDOWN(_xlfn.RANK.AVG('Points by Year'!AE57,'Points by Year'!$B57:$AG57),0)</f>
        <v>18</v>
      </c>
      <c r="AF57">
        <f>ROUNDDOWN(_xlfn.RANK.AVG('Points by Year'!AF57,'Points by Year'!$B57:$AG57),0)</f>
        <v>22</v>
      </c>
      <c r="AG57">
        <f>ROUNDDOWN(_xlfn.RANK.AVG('Points by Year'!AG57,'Points by Year'!$B57:$AG57),0)</f>
        <v>11</v>
      </c>
    </row>
    <row r="58" spans="1:33" ht="15.75" customHeight="1" x14ac:dyDescent="0.2">
      <c r="A58">
        <v>2022</v>
      </c>
      <c r="B58">
        <f>ROUNDDOWN(_xlfn.RANK.AVG('Points by Year'!B58,'Points by Year'!$B58:$AG58),0)</f>
        <v>31</v>
      </c>
      <c r="C58">
        <f>ROUNDDOWN(_xlfn.RANK.AVG('Points by Year'!C58,'Points by Year'!$B58:$AG58),0)</f>
        <v>27</v>
      </c>
      <c r="D58">
        <f>ROUNDDOWN(_xlfn.RANK.AVG('Points by Year'!D58,'Points by Year'!$B58:$AG58),0)</f>
        <v>15</v>
      </c>
      <c r="E58">
        <f>ROUNDDOWN(_xlfn.RANK.AVG('Points by Year'!E58,'Points by Year'!$B58:$AG58),0)</f>
        <v>19</v>
      </c>
      <c r="F58">
        <f>ROUNDDOWN(_xlfn.RANK.AVG('Points by Year'!F58,'Points by Year'!$B58:$AG58),0)</f>
        <v>21</v>
      </c>
      <c r="G58">
        <f>ROUNDDOWN(_xlfn.RANK.AVG('Points by Year'!G58,'Points by Year'!$B58:$AG58),0)</f>
        <v>20</v>
      </c>
      <c r="H58">
        <f>ROUNDDOWN(_xlfn.RANK.AVG('Points by Year'!H58,'Points by Year'!$B58:$AG58),0)</f>
        <v>23</v>
      </c>
      <c r="I58">
        <f>ROUNDDOWN(_xlfn.RANK.AVG('Points by Year'!I58,'Points by Year'!$B58:$AG58),0)</f>
        <v>29</v>
      </c>
      <c r="J58">
        <f>ROUNDDOWN(_xlfn.RANK.AVG('Points by Year'!J58,'Points by Year'!$B58:$AG58),0)</f>
        <v>3</v>
      </c>
      <c r="K58">
        <f>ROUNDDOWN(_xlfn.RANK.AVG('Points by Year'!K58,'Points by Year'!$B58:$AG58),0)</f>
        <v>7</v>
      </c>
      <c r="L58">
        <f>ROUNDDOWN(_xlfn.RANK.AVG('Points by Year'!L58,'Points by Year'!$B58:$AG58),0)</f>
        <v>32</v>
      </c>
      <c r="M58">
        <f>ROUNDDOWN(_xlfn.RANK.AVG('Points by Year'!M58,'Points by Year'!$B58:$AG58),0)</f>
        <v>5</v>
      </c>
      <c r="N58">
        <f>ROUNDDOWN(_xlfn.RANK.AVG('Points by Year'!N58,'Points by Year'!$B58:$AG58),0)</f>
        <v>30</v>
      </c>
      <c r="O58">
        <f>ROUNDDOWN(_xlfn.RANK.AVG('Points by Year'!O58,'Points by Year'!$B58:$AG58),0)</f>
        <v>10</v>
      </c>
      <c r="P58">
        <f>ROUNDDOWN(_xlfn.RANK.AVG('Points by Year'!P58,'Points by Year'!$B58:$AG58),0)</f>
        <v>28</v>
      </c>
      <c r="Q58">
        <f>ROUNDDOWN(_xlfn.RANK.AVG('Points by Year'!Q58,'Points by Year'!$B58:$AG58),0)</f>
        <v>9</v>
      </c>
      <c r="R58">
        <f>ROUNDDOWN(_xlfn.RANK.AVG('Points by Year'!R58,'Points by Year'!$B58:$AG58),0)</f>
        <v>6</v>
      </c>
      <c r="S58">
        <f>ROUNDDOWN(_xlfn.RANK.AVG('Points by Year'!S58,'Points by Year'!$B58:$AG58),0)</f>
        <v>8</v>
      </c>
      <c r="T58">
        <f>ROUNDDOWN(_xlfn.RANK.AVG('Points by Year'!T58,'Points by Year'!$B58:$AG58),0)</f>
        <v>26</v>
      </c>
      <c r="U58">
        <f>ROUNDDOWN(_xlfn.RANK.AVG('Points by Year'!U58,'Points by Year'!$B58:$AG58),0)</f>
        <v>14</v>
      </c>
      <c r="V58">
        <f>ROUNDDOWN(_xlfn.RANK.AVG('Points by Year'!V58,'Points by Year'!$B58:$AG58),0)</f>
        <v>13</v>
      </c>
      <c r="W58">
        <f>ROUNDDOWN(_xlfn.RANK.AVG('Points by Year'!W58,'Points by Year'!$B58:$AG58),0)</f>
        <v>1</v>
      </c>
      <c r="X58">
        <f>ROUNDDOWN(_xlfn.RANK.AVG('Points by Year'!X58,'Points by Year'!$B58:$AG58),0)</f>
        <v>25</v>
      </c>
      <c r="Y58">
        <f>ROUNDDOWN(_xlfn.RANK.AVG('Points by Year'!Y58,'Points by Year'!$B58:$AG58),0)</f>
        <v>11</v>
      </c>
      <c r="Z58">
        <f>ROUNDDOWN(_xlfn.RANK.AVG('Points by Year'!Z58,'Points by Year'!$B58:$AG58),0)</f>
        <v>24</v>
      </c>
      <c r="AA58">
        <f>ROUNDDOWN(_xlfn.RANK.AVG('Points by Year'!AA58,'Points by Year'!$B58:$AG58),0)</f>
        <v>16</v>
      </c>
      <c r="AB58">
        <f>ROUNDDOWN(_xlfn.RANK.AVG('Points by Year'!AB58,'Points by Year'!$B58:$AG58),0)</f>
        <v>2</v>
      </c>
      <c r="AC58">
        <f>ROUNDDOWN(_xlfn.RANK.AVG('Points by Year'!AC58,'Points by Year'!$B58:$AG58),0)</f>
        <v>4</v>
      </c>
      <c r="AD58">
        <f>ROUNDDOWN(_xlfn.RANK.AVG('Points by Year'!AD58,'Points by Year'!$B58:$AG58),0)</f>
        <v>17</v>
      </c>
      <c r="AE58">
        <f>ROUNDDOWN(_xlfn.RANK.AVG('Points by Year'!AE58,'Points by Year'!$B58:$AG58),0)</f>
        <v>18</v>
      </c>
      <c r="AF58">
        <f>ROUNDDOWN(_xlfn.RANK.AVG('Points by Year'!AF58,'Points by Year'!$B58:$AG58),0)</f>
        <v>22</v>
      </c>
      <c r="AG58">
        <f>ROUNDDOWN(_xlfn.RANK.AVG('Points by Year'!AG58,'Points by Year'!$B58:$AG58),0)</f>
        <v>12</v>
      </c>
    </row>
    <row r="59" spans="1:33" ht="15.75" customHeight="1" x14ac:dyDescent="0.2">
      <c r="A59">
        <v>2023</v>
      </c>
      <c r="B59">
        <f>ROUNDDOWN(_xlfn.RANK.AVG('Points by Year'!B59,'Points by Year'!$B59:$AG59),0)</f>
        <v>31</v>
      </c>
      <c r="C59">
        <f>ROUNDDOWN(_xlfn.RANK.AVG('Points by Year'!C59,'Points by Year'!$B59:$AG59),0)</f>
        <v>27</v>
      </c>
      <c r="D59">
        <f>ROUNDDOWN(_xlfn.RANK.AVG('Points by Year'!D59,'Points by Year'!$B59:$AG59),0)</f>
        <v>15</v>
      </c>
      <c r="E59">
        <f>ROUNDDOWN(_xlfn.RANK.AVG('Points by Year'!E59,'Points by Year'!$B59:$AG59),0)</f>
        <v>19</v>
      </c>
      <c r="F59">
        <f>ROUNDDOWN(_xlfn.RANK.AVG('Points by Year'!F59,'Points by Year'!$B59:$AG59),0)</f>
        <v>21</v>
      </c>
      <c r="G59">
        <f>ROUNDDOWN(_xlfn.RANK.AVG('Points by Year'!G59,'Points by Year'!$B59:$AG59),0)</f>
        <v>20</v>
      </c>
      <c r="H59">
        <f>ROUNDDOWN(_xlfn.RANK.AVG('Points by Year'!H59,'Points by Year'!$B59:$AG59),0)</f>
        <v>23</v>
      </c>
      <c r="I59">
        <f>ROUNDDOWN(_xlfn.RANK.AVG('Points by Year'!I59,'Points by Year'!$B59:$AG59),0)</f>
        <v>28</v>
      </c>
      <c r="J59">
        <f>ROUNDDOWN(_xlfn.RANK.AVG('Points by Year'!J59,'Points by Year'!$B59:$AG59),0)</f>
        <v>4</v>
      </c>
      <c r="K59">
        <f>ROUNDDOWN(_xlfn.RANK.AVG('Points by Year'!K59,'Points by Year'!$B59:$AG59),0)</f>
        <v>8</v>
      </c>
      <c r="L59">
        <f>ROUNDDOWN(_xlfn.RANK.AVG('Points by Year'!L59,'Points by Year'!$B59:$AG59),0)</f>
        <v>32</v>
      </c>
      <c r="M59">
        <f>ROUNDDOWN(_xlfn.RANK.AVG('Points by Year'!M59,'Points by Year'!$B59:$AG59),0)</f>
        <v>5</v>
      </c>
      <c r="N59">
        <f>ROUNDDOWN(_xlfn.RANK.AVG('Points by Year'!N59,'Points by Year'!$B59:$AG59),0)</f>
        <v>30</v>
      </c>
      <c r="O59">
        <f>ROUNDDOWN(_xlfn.RANK.AVG('Points by Year'!O59,'Points by Year'!$B59:$AG59),0)</f>
        <v>10</v>
      </c>
      <c r="P59">
        <f>ROUNDDOWN(_xlfn.RANK.AVG('Points by Year'!P59,'Points by Year'!$B59:$AG59),0)</f>
        <v>29</v>
      </c>
      <c r="Q59">
        <f>ROUNDDOWN(_xlfn.RANK.AVG('Points by Year'!Q59,'Points by Year'!$B59:$AG59),0)</f>
        <v>6</v>
      </c>
      <c r="R59">
        <f>ROUNDDOWN(_xlfn.RANK.AVG('Points by Year'!R59,'Points by Year'!$B59:$AG59),0)</f>
        <v>7</v>
      </c>
      <c r="S59">
        <f>ROUNDDOWN(_xlfn.RANK.AVG('Points by Year'!S59,'Points by Year'!$B59:$AG59),0)</f>
        <v>9</v>
      </c>
      <c r="T59">
        <f>ROUNDDOWN(_xlfn.RANK.AVG('Points by Year'!T59,'Points by Year'!$B59:$AG59),0)</f>
        <v>26</v>
      </c>
      <c r="U59">
        <f>ROUNDDOWN(_xlfn.RANK.AVG('Points by Year'!U59,'Points by Year'!$B59:$AG59),0)</f>
        <v>14</v>
      </c>
      <c r="V59">
        <f>ROUNDDOWN(_xlfn.RANK.AVG('Points by Year'!V59,'Points by Year'!$B59:$AG59),0)</f>
        <v>13</v>
      </c>
      <c r="W59">
        <f>ROUNDDOWN(_xlfn.RANK.AVG('Points by Year'!W59,'Points by Year'!$B59:$AG59),0)</f>
        <v>1</v>
      </c>
      <c r="X59">
        <f>ROUNDDOWN(_xlfn.RANK.AVG('Points by Year'!X59,'Points by Year'!$B59:$AG59),0)</f>
        <v>25</v>
      </c>
      <c r="Y59">
        <f>ROUNDDOWN(_xlfn.RANK.AVG('Points by Year'!Y59,'Points by Year'!$B59:$AG59),0)</f>
        <v>11</v>
      </c>
      <c r="Z59">
        <f>ROUNDDOWN(_xlfn.RANK.AVG('Points by Year'!Z59,'Points by Year'!$B59:$AG59),0)</f>
        <v>24</v>
      </c>
      <c r="AA59">
        <f>ROUNDDOWN(_xlfn.RANK.AVG('Points by Year'!AA59,'Points by Year'!$B59:$AG59),0)</f>
        <v>16</v>
      </c>
      <c r="AB59">
        <f>ROUNDDOWN(_xlfn.RANK.AVG('Points by Year'!AB59,'Points by Year'!$B59:$AG59),0)</f>
        <v>2</v>
      </c>
      <c r="AC59">
        <f>ROUNDDOWN(_xlfn.RANK.AVG('Points by Year'!AC59,'Points by Year'!$B59:$AG59),0)</f>
        <v>3</v>
      </c>
      <c r="AD59">
        <f>ROUNDDOWN(_xlfn.RANK.AVG('Points by Year'!AD59,'Points by Year'!$B59:$AG59),0)</f>
        <v>17</v>
      </c>
      <c r="AE59">
        <f>ROUNDDOWN(_xlfn.RANK.AVG('Points by Year'!AE59,'Points by Year'!$B59:$AG59),0)</f>
        <v>18</v>
      </c>
      <c r="AF59">
        <f>ROUNDDOWN(_xlfn.RANK.AVG('Points by Year'!AF59,'Points by Year'!$B59:$AG59),0)</f>
        <v>22</v>
      </c>
      <c r="AG59">
        <f>ROUNDDOWN(_xlfn.RANK.AVG('Points by Year'!AG59,'Points by Year'!$B59:$AG59),0)</f>
        <v>12</v>
      </c>
    </row>
    <row r="60" spans="1:33" ht="15.75" customHeight="1" x14ac:dyDescent="0.2">
      <c r="A60">
        <v>2024</v>
      </c>
      <c r="B60">
        <f>ROUNDDOWN(_xlfn.RANK.AVG('Points by Year'!B60,'Points by Year'!$B60:$AG60),0)</f>
        <v>31</v>
      </c>
      <c r="C60">
        <f>ROUNDDOWN(_xlfn.RANK.AVG('Points by Year'!C60,'Points by Year'!$B60:$AG60),0)</f>
        <v>27</v>
      </c>
      <c r="D60">
        <f>ROUNDDOWN(_xlfn.RANK.AVG('Points by Year'!D60,'Points by Year'!$B60:$AG60),0)</f>
        <v>16</v>
      </c>
      <c r="E60">
        <f>ROUNDDOWN(_xlfn.RANK.AVG('Points by Year'!E60,'Points by Year'!$B60:$AG60),0)</f>
        <v>17</v>
      </c>
      <c r="F60">
        <f>ROUNDDOWN(_xlfn.RANK.AVG('Points by Year'!F60,'Points by Year'!$B60:$AG60),0)</f>
        <v>21</v>
      </c>
      <c r="G60">
        <f>ROUNDDOWN(_xlfn.RANK.AVG('Points by Year'!G60,'Points by Year'!$B60:$AG60),0)</f>
        <v>20</v>
      </c>
      <c r="H60">
        <f>ROUNDDOWN(_xlfn.RANK.AVG('Points by Year'!H60,'Points by Year'!$B60:$AG60),0)</f>
        <v>23</v>
      </c>
      <c r="I60">
        <f>ROUNDDOWN(_xlfn.RANK.AVG('Points by Year'!I60,'Points by Year'!$B60:$AG60),0)</f>
        <v>28</v>
      </c>
      <c r="J60">
        <f>ROUNDDOWN(_xlfn.RANK.AVG('Points by Year'!J60,'Points by Year'!$B60:$AG60),0)</f>
        <v>4</v>
      </c>
      <c r="K60">
        <f>ROUNDDOWN(_xlfn.RANK.AVG('Points by Year'!K60,'Points by Year'!$B60:$AG60),0)</f>
        <v>8</v>
      </c>
      <c r="L60">
        <f>ROUNDDOWN(_xlfn.RANK.AVG('Points by Year'!L60,'Points by Year'!$B60:$AG60),0)</f>
        <v>32</v>
      </c>
      <c r="M60">
        <f>ROUNDDOWN(_xlfn.RANK.AVG('Points by Year'!M60,'Points by Year'!$B60:$AG60),0)</f>
        <v>5</v>
      </c>
      <c r="N60">
        <f>ROUNDDOWN(_xlfn.RANK.AVG('Points by Year'!N60,'Points by Year'!$B60:$AG60),0)</f>
        <v>30</v>
      </c>
      <c r="O60">
        <f>ROUNDDOWN(_xlfn.RANK.AVG('Points by Year'!O60,'Points by Year'!$B60:$AG60),0)</f>
        <v>10</v>
      </c>
      <c r="P60">
        <f>ROUNDDOWN(_xlfn.RANK.AVG('Points by Year'!P60,'Points by Year'!$B60:$AG60),0)</f>
        <v>29</v>
      </c>
      <c r="Q60">
        <f>ROUNDDOWN(_xlfn.RANK.AVG('Points by Year'!Q60,'Points by Year'!$B60:$AG60),0)</f>
        <v>6</v>
      </c>
      <c r="R60">
        <f>ROUNDDOWN(_xlfn.RANK.AVG('Points by Year'!R60,'Points by Year'!$B60:$AG60),0)</f>
        <v>7</v>
      </c>
      <c r="S60">
        <f>ROUNDDOWN(_xlfn.RANK.AVG('Points by Year'!S60,'Points by Year'!$B60:$AG60),0)</f>
        <v>9</v>
      </c>
      <c r="T60">
        <f>ROUNDDOWN(_xlfn.RANK.AVG('Points by Year'!T60,'Points by Year'!$B60:$AG60),0)</f>
        <v>26</v>
      </c>
      <c r="U60">
        <f>ROUNDDOWN(_xlfn.RANK.AVG('Points by Year'!U60,'Points by Year'!$B60:$AG60),0)</f>
        <v>15</v>
      </c>
      <c r="V60">
        <f>ROUNDDOWN(_xlfn.RANK.AVG('Points by Year'!V60,'Points by Year'!$B60:$AG60),0)</f>
        <v>14</v>
      </c>
      <c r="W60">
        <f>ROUNDDOWN(_xlfn.RANK.AVG('Points by Year'!W60,'Points by Year'!$B60:$AG60),0)</f>
        <v>1</v>
      </c>
      <c r="X60">
        <f>ROUNDDOWN(_xlfn.RANK.AVG('Points by Year'!X60,'Points by Year'!$B60:$AG60),0)</f>
        <v>25</v>
      </c>
      <c r="Y60">
        <f>ROUNDDOWN(_xlfn.RANK.AVG('Points by Year'!Y60,'Points by Year'!$B60:$AG60),0)</f>
        <v>12</v>
      </c>
      <c r="Z60">
        <f>ROUNDDOWN(_xlfn.RANK.AVG('Points by Year'!Z60,'Points by Year'!$B60:$AG60),0)</f>
        <v>24</v>
      </c>
      <c r="AA60">
        <f>ROUNDDOWN(_xlfn.RANK.AVG('Points by Year'!AA60,'Points by Year'!$B60:$AG60),0)</f>
        <v>13</v>
      </c>
      <c r="AB60">
        <f>ROUNDDOWN(_xlfn.RANK.AVG('Points by Year'!AB60,'Points by Year'!$B60:$AG60),0)</f>
        <v>2</v>
      </c>
      <c r="AC60">
        <f>ROUNDDOWN(_xlfn.RANK.AVG('Points by Year'!AC60,'Points by Year'!$B60:$AG60),0)</f>
        <v>3</v>
      </c>
      <c r="AD60">
        <f>ROUNDDOWN(_xlfn.RANK.AVG('Points by Year'!AD60,'Points by Year'!$B60:$AG60),0)</f>
        <v>18</v>
      </c>
      <c r="AE60">
        <f>ROUNDDOWN(_xlfn.RANK.AVG('Points by Year'!AE60,'Points by Year'!$B60:$AG60),0)</f>
        <v>19</v>
      </c>
      <c r="AF60">
        <f>ROUNDDOWN(_xlfn.RANK.AVG('Points by Year'!AF60,'Points by Year'!$B60:$AG60),0)</f>
        <v>22</v>
      </c>
      <c r="AG60">
        <f>ROUNDDOWN(_xlfn.RANK.AVG('Points by Year'!AG60,'Points by Year'!$B60:$AG60),0)</f>
        <v>10</v>
      </c>
    </row>
    <row r="61" spans="1:33" ht="15.75" customHeight="1" x14ac:dyDescent="0.2">
      <c r="A61">
        <v>2025</v>
      </c>
      <c r="B61">
        <f>ROUNDDOWN(_xlfn.RANK.AVG('Points by Year'!B61,'Points by Year'!$B61:$AG61),0)</f>
        <v>31</v>
      </c>
      <c r="C61">
        <f>ROUNDDOWN(_xlfn.RANK.AVG('Points by Year'!C61,'Points by Year'!$B61:$AG61),0)</f>
        <v>27</v>
      </c>
      <c r="D61">
        <f>ROUNDDOWN(_xlfn.RANK.AVG('Points by Year'!D61,'Points by Year'!$B61:$AG61),0)</f>
        <v>17</v>
      </c>
      <c r="E61">
        <f>ROUNDDOWN(_xlfn.RANK.AVG('Points by Year'!E61,'Points by Year'!$B61:$AG61),0)</f>
        <v>18</v>
      </c>
      <c r="F61">
        <f>ROUNDDOWN(_xlfn.RANK.AVG('Points by Year'!F61,'Points by Year'!$B61:$AG61),0)</f>
        <v>21</v>
      </c>
      <c r="G61">
        <f>ROUNDDOWN(_xlfn.RANK.AVG('Points by Year'!G61,'Points by Year'!$B61:$AG61),0)</f>
        <v>20</v>
      </c>
      <c r="H61">
        <f>ROUNDDOWN(_xlfn.RANK.AVG('Points by Year'!H61,'Points by Year'!$B61:$AG61),0)</f>
        <v>23</v>
      </c>
      <c r="I61">
        <f>ROUNDDOWN(_xlfn.RANK.AVG('Points by Year'!I61,'Points by Year'!$B61:$AG61),0)</f>
        <v>29</v>
      </c>
      <c r="J61">
        <f>ROUNDDOWN(_xlfn.RANK.AVG('Points by Year'!J61,'Points by Year'!$B61:$AG61),0)</f>
        <v>4</v>
      </c>
      <c r="K61">
        <f>ROUNDDOWN(_xlfn.RANK.AVG('Points by Year'!K61,'Points by Year'!$B61:$AG61),0)</f>
        <v>7</v>
      </c>
      <c r="L61">
        <f>ROUNDDOWN(_xlfn.RANK.AVG('Points by Year'!L61,'Points by Year'!$B61:$AG61),0)</f>
        <v>32</v>
      </c>
      <c r="M61">
        <f>ROUNDDOWN(_xlfn.RANK.AVG('Points by Year'!M61,'Points by Year'!$B61:$AG61),0)</f>
        <v>5</v>
      </c>
      <c r="N61">
        <f>ROUNDDOWN(_xlfn.RANK.AVG('Points by Year'!N61,'Points by Year'!$B61:$AG61),0)</f>
        <v>30</v>
      </c>
      <c r="O61">
        <f>ROUNDDOWN(_xlfn.RANK.AVG('Points by Year'!O61,'Points by Year'!$B61:$AG61),0)</f>
        <v>10</v>
      </c>
      <c r="P61">
        <f>ROUNDDOWN(_xlfn.RANK.AVG('Points by Year'!P61,'Points by Year'!$B61:$AG61),0)</f>
        <v>28</v>
      </c>
      <c r="Q61">
        <f>ROUNDDOWN(_xlfn.RANK.AVG('Points by Year'!Q61,'Points by Year'!$B61:$AG61),0)</f>
        <v>6</v>
      </c>
      <c r="R61">
        <f>ROUNDDOWN(_xlfn.RANK.AVG('Points by Year'!R61,'Points by Year'!$B61:$AG61),0)</f>
        <v>8</v>
      </c>
      <c r="S61">
        <f>ROUNDDOWN(_xlfn.RANK.AVG('Points by Year'!S61,'Points by Year'!$B61:$AG61),0)</f>
        <v>9</v>
      </c>
      <c r="T61">
        <f>ROUNDDOWN(_xlfn.RANK.AVG('Points by Year'!T61,'Points by Year'!$B61:$AG61),0)</f>
        <v>26</v>
      </c>
      <c r="U61">
        <f>ROUNDDOWN(_xlfn.RANK.AVG('Points by Year'!U61,'Points by Year'!$B61:$AG61),0)</f>
        <v>15</v>
      </c>
      <c r="V61">
        <f>ROUNDDOWN(_xlfn.RANK.AVG('Points by Year'!V61,'Points by Year'!$B61:$AG61),0)</f>
        <v>14</v>
      </c>
      <c r="W61">
        <f>ROUNDDOWN(_xlfn.RANK.AVG('Points by Year'!W61,'Points by Year'!$B61:$AG61),0)</f>
        <v>1</v>
      </c>
      <c r="X61">
        <f>ROUNDDOWN(_xlfn.RANK.AVG('Points by Year'!X61,'Points by Year'!$B61:$AG61),0)</f>
        <v>25</v>
      </c>
      <c r="Y61">
        <f>ROUNDDOWN(_xlfn.RANK.AVG('Points by Year'!Y61,'Points by Year'!$B61:$AG61),0)</f>
        <v>12</v>
      </c>
      <c r="Z61">
        <f>ROUNDDOWN(_xlfn.RANK.AVG('Points by Year'!Z61,'Points by Year'!$B61:$AG61),0)</f>
        <v>24</v>
      </c>
      <c r="AA61">
        <f>ROUNDDOWN(_xlfn.RANK.AVG('Points by Year'!AA61,'Points by Year'!$B61:$AG61),0)</f>
        <v>13</v>
      </c>
      <c r="AB61">
        <f>ROUNDDOWN(_xlfn.RANK.AVG('Points by Year'!AB61,'Points by Year'!$B61:$AG61),0)</f>
        <v>2</v>
      </c>
      <c r="AC61">
        <f>ROUNDDOWN(_xlfn.RANK.AVG('Points by Year'!AC61,'Points by Year'!$B61:$AG61),0)</f>
        <v>3</v>
      </c>
      <c r="AD61">
        <f>ROUNDDOWN(_xlfn.RANK.AVG('Points by Year'!AD61,'Points by Year'!$B61:$AG61),0)</f>
        <v>16</v>
      </c>
      <c r="AE61">
        <f>ROUNDDOWN(_xlfn.RANK.AVG('Points by Year'!AE61,'Points by Year'!$B61:$AG61),0)</f>
        <v>19</v>
      </c>
      <c r="AF61">
        <f>ROUNDDOWN(_xlfn.RANK.AVG('Points by Year'!AF61,'Points by Year'!$B61:$AG61),0)</f>
        <v>22</v>
      </c>
      <c r="AG61">
        <f>ROUNDDOWN(_xlfn.RANK.AVG('Points by Year'!AG61,'Points by Year'!$B61:$AG61),0)</f>
        <v>10</v>
      </c>
    </row>
    <row r="62" spans="1:33" ht="15.75" customHeight="1" x14ac:dyDescent="0.2"/>
    <row r="63" spans="1:33" ht="15.75" customHeight="1" x14ac:dyDescent="0.2"/>
    <row r="64" spans="1:33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  <headerFooter>
    <oddHeader>&amp;R&amp;"Calibri"&amp;10&amp;K000000 Business Use&amp;1#_x000D_</oddHeader>
  </headerFooter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5"/>
  <dimension ref="A1:AG1000"/>
  <sheetViews>
    <sheetView workbookViewId="0">
      <pane ySplit="1" topLeftCell="A2" activePane="bottomLeft" state="frozen"/>
      <selection pane="bottomLeft" activeCell="U61" sqref="U61:V61"/>
    </sheetView>
  </sheetViews>
  <sheetFormatPr baseColWidth="10" defaultColWidth="11.1640625" defaultRowHeight="15" customHeight="1" x14ac:dyDescent="0.2"/>
  <cols>
    <col min="1" max="33" width="10.6640625" customWidth="1"/>
  </cols>
  <sheetData>
    <row r="1" spans="1:33" ht="15.75" customHeight="1" x14ac:dyDescent="0.2">
      <c r="A1" t="s">
        <v>51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s="1" t="s">
        <v>18</v>
      </c>
      <c r="U1" s="1" t="s">
        <v>19</v>
      </c>
      <c r="V1" s="1" t="s">
        <v>20</v>
      </c>
      <c r="W1" s="1" t="s">
        <v>21</v>
      </c>
      <c r="X1" s="1" t="s">
        <v>22</v>
      </c>
      <c r="Y1" s="1" t="s">
        <v>23</v>
      </c>
      <c r="Z1" s="1" t="s">
        <v>24</v>
      </c>
      <c r="AA1" s="1" t="s">
        <v>25</v>
      </c>
      <c r="AB1" s="1" t="s">
        <v>26</v>
      </c>
      <c r="AC1" s="1" t="s">
        <v>27</v>
      </c>
      <c r="AD1" s="1" t="s">
        <v>28</v>
      </c>
      <c r="AE1" s="1" t="s">
        <v>29</v>
      </c>
      <c r="AF1" s="1" t="s">
        <v>30</v>
      </c>
      <c r="AG1" s="1" t="s">
        <v>31</v>
      </c>
    </row>
    <row r="2" spans="1:33" ht="15.75" customHeight="1" x14ac:dyDescent="0.2">
      <c r="A2" s="1">
        <v>1966</v>
      </c>
      <c r="B2" s="7">
        <f>'Arizona Cardinals'!AG2</f>
        <v>0</v>
      </c>
      <c r="C2" s="7">
        <f>'Atlanta Falcons'!AG2</f>
        <v>0</v>
      </c>
      <c r="D2" s="7"/>
      <c r="E2" s="7">
        <f>'Buffalo Bills'!AG2</f>
        <v>8</v>
      </c>
      <c r="F2" s="7"/>
      <c r="G2" s="7">
        <f>'Chicago Bears'!AG2</f>
        <v>0</v>
      </c>
      <c r="H2" s="7"/>
      <c r="I2" s="7">
        <f>'Cleveland Browns'!AG2</f>
        <v>0</v>
      </c>
      <c r="J2" s="7">
        <f>'Dallas Cowboys'!AG2</f>
        <v>8</v>
      </c>
      <c r="K2" s="7">
        <f>'Denver Broncos'!AG2</f>
        <v>0</v>
      </c>
      <c r="L2" s="7">
        <f>'Detroit Lions'!AG2</f>
        <v>0</v>
      </c>
      <c r="M2" s="7">
        <f>'Green Bay Packers'!AG2</f>
        <v>43</v>
      </c>
      <c r="N2" s="7"/>
      <c r="O2" s="7">
        <f>'Indianapolis Colts'!AG2</f>
        <v>0</v>
      </c>
      <c r="P2" s="7"/>
      <c r="Q2" s="7">
        <f>'Kansas City Chiefs'!AG2</f>
        <v>17</v>
      </c>
      <c r="R2" s="7">
        <f>'Las Vegas Raiders'!AG2</f>
        <v>0</v>
      </c>
      <c r="S2" s="7">
        <f>'Los Angeles Rams'!AG2</f>
        <v>0</v>
      </c>
      <c r="T2" s="7">
        <f>'Los Angeles Chargers'!AG2</f>
        <v>0</v>
      </c>
      <c r="U2" s="7">
        <f>'Minnesota Vikings'!AG2</f>
        <v>0</v>
      </c>
      <c r="V2" s="7">
        <f>'Miami Dolphins'!AG2</f>
        <v>0</v>
      </c>
      <c r="W2" s="7">
        <f>'New England Patriots'!AG2</f>
        <v>3</v>
      </c>
      <c r="X2" s="7"/>
      <c r="Y2" s="7">
        <f>'New York Giants'!AG2</f>
        <v>0</v>
      </c>
      <c r="Z2" s="7">
        <f>'New York Jets'!AG2</f>
        <v>0</v>
      </c>
      <c r="AA2" s="7">
        <f>'Philadelphia Eagles'!AG2</f>
        <v>0</v>
      </c>
      <c r="AB2" s="7">
        <f>'Pittsburgh Steelers'!AG2</f>
        <v>0</v>
      </c>
      <c r="AC2" s="7">
        <f>'San Francisco 49ers'!AG2</f>
        <v>0</v>
      </c>
      <c r="AD2" s="7"/>
      <c r="AE2" s="7"/>
      <c r="AF2" s="7">
        <f>'Tennessee Titans'!AG2</f>
        <v>0</v>
      </c>
      <c r="AG2" s="7">
        <f>'Washington Commanders'!AG2</f>
        <v>0</v>
      </c>
    </row>
    <row r="3" spans="1:33" ht="15.75" customHeight="1" x14ac:dyDescent="0.2">
      <c r="A3" s="1">
        <v>1967</v>
      </c>
      <c r="B3" s="7">
        <f>'Arizona Cardinals'!AG3</f>
        <v>0</v>
      </c>
      <c r="C3" s="7">
        <f>'Atlanta Falcons'!AG3</f>
        <v>0</v>
      </c>
      <c r="D3" s="7"/>
      <c r="E3" s="7">
        <f>'Buffalo Bills'!AG3</f>
        <v>8</v>
      </c>
      <c r="F3" s="7"/>
      <c r="G3" s="7">
        <f>'Chicago Bears'!AG3</f>
        <v>0</v>
      </c>
      <c r="H3" s="7"/>
      <c r="I3" s="7">
        <f>'Cleveland Browns'!AG3</f>
        <v>4</v>
      </c>
      <c r="J3" s="7">
        <f>'Dallas Cowboys'!AG3</f>
        <v>16</v>
      </c>
      <c r="K3" s="7">
        <f>'Denver Broncos'!AG3</f>
        <v>0</v>
      </c>
      <c r="L3" s="7">
        <f>'Detroit Lions'!AG3</f>
        <v>0</v>
      </c>
      <c r="M3" s="7">
        <f>'Green Bay Packers'!AG3</f>
        <v>83</v>
      </c>
      <c r="N3" s="7"/>
      <c r="O3" s="7">
        <f>'Indianapolis Colts'!AG3</f>
        <v>3</v>
      </c>
      <c r="P3" s="7"/>
      <c r="Q3" s="7">
        <f>'Kansas City Chiefs'!AG3</f>
        <v>17</v>
      </c>
      <c r="R3" s="7">
        <f>'Las Vegas Raiders'!AG3</f>
        <v>20</v>
      </c>
      <c r="S3" s="7">
        <f>'Los Angeles Rams'!AG3</f>
        <v>9</v>
      </c>
      <c r="T3" s="7">
        <f>'Los Angeles Chargers'!AG3</f>
        <v>0</v>
      </c>
      <c r="U3" s="7">
        <f>'Minnesota Vikings'!AG3</f>
        <v>0</v>
      </c>
      <c r="V3" s="7">
        <f>'Miami Dolphins'!AG3</f>
        <v>0</v>
      </c>
      <c r="W3" s="7">
        <f>'New England Patriots'!AG3</f>
        <v>3</v>
      </c>
      <c r="X3" s="7">
        <f>'New Orleans Saints'!AG2</f>
        <v>1.4875</v>
      </c>
      <c r="Y3" s="7">
        <f>'New York Giants'!AG3</f>
        <v>0</v>
      </c>
      <c r="Z3" s="7">
        <f>'New York Jets'!AG3</f>
        <v>0</v>
      </c>
      <c r="AA3" s="7">
        <f>'Philadelphia Eagles'!AG3</f>
        <v>0</v>
      </c>
      <c r="AB3" s="7">
        <f>'Pittsburgh Steelers'!AG3</f>
        <v>0</v>
      </c>
      <c r="AC3" s="7">
        <f>'San Francisco 49ers'!AG3</f>
        <v>0</v>
      </c>
      <c r="AD3" s="7"/>
      <c r="AE3" s="7"/>
      <c r="AF3" s="7">
        <f>'Tennessee Titans'!AG3</f>
        <v>8</v>
      </c>
      <c r="AG3" s="7">
        <f>'Washington Commanders'!AG3</f>
        <v>0</v>
      </c>
    </row>
    <row r="4" spans="1:33" ht="15.75" customHeight="1" x14ac:dyDescent="0.2">
      <c r="A4" s="1">
        <v>1968</v>
      </c>
      <c r="B4" s="7">
        <f>'Arizona Cardinals'!AG4</f>
        <v>0</v>
      </c>
      <c r="C4" s="7">
        <f>'Atlanta Falcons'!AG4</f>
        <v>0</v>
      </c>
      <c r="D4" s="7"/>
      <c r="E4" s="7">
        <f>'Buffalo Bills'!AG4</f>
        <v>8</v>
      </c>
      <c r="F4" s="7"/>
      <c r="G4" s="7">
        <f>'Chicago Bears'!AG4</f>
        <v>0</v>
      </c>
      <c r="H4" s="7">
        <f>'Cincinnati Bengals'!AG2</f>
        <v>2.952809523809524</v>
      </c>
      <c r="I4" s="7">
        <f>'Cleveland Browns'!AG4</f>
        <v>12</v>
      </c>
      <c r="J4" s="7">
        <f>'Dallas Cowboys'!AG4</f>
        <v>20</v>
      </c>
      <c r="K4" s="7">
        <f>'Denver Broncos'!AG4</f>
        <v>0</v>
      </c>
      <c r="L4" s="7">
        <f>'Detroit Lions'!AG4</f>
        <v>0</v>
      </c>
      <c r="M4" s="7">
        <f>'Green Bay Packers'!AG4</f>
        <v>83</v>
      </c>
      <c r="N4" s="7"/>
      <c r="O4" s="7">
        <f>'Indianapolis Colts'!AG4</f>
        <v>23</v>
      </c>
      <c r="P4" s="7"/>
      <c r="Q4" s="7">
        <f>'Kansas City Chiefs'!AG4</f>
        <v>20</v>
      </c>
      <c r="R4" s="7">
        <f>'Las Vegas Raiders'!AG4</f>
        <v>28</v>
      </c>
      <c r="S4" s="7">
        <f>'Los Angeles Rams'!AG4</f>
        <v>10</v>
      </c>
      <c r="T4" s="7">
        <f>'Los Angeles Chargers'!AG4</f>
        <v>0</v>
      </c>
      <c r="U4" s="7">
        <f>'Minnesota Vikings'!AG4</f>
        <v>8</v>
      </c>
      <c r="V4" s="7">
        <f>'Miami Dolphins'!AG4</f>
        <v>0</v>
      </c>
      <c r="W4" s="7">
        <f>'New England Patriots'!AG4</f>
        <v>3</v>
      </c>
      <c r="X4" s="7">
        <f>'New Orleans Saints'!AG3</f>
        <v>1.4875</v>
      </c>
      <c r="Y4" s="7">
        <f>'New York Giants'!AG4</f>
        <v>0</v>
      </c>
      <c r="Z4" s="7">
        <f>'New York Jets'!AG4</f>
        <v>43</v>
      </c>
      <c r="AA4" s="7">
        <f>'Philadelphia Eagles'!AG4</f>
        <v>0</v>
      </c>
      <c r="AB4" s="7">
        <f>'Pittsburgh Steelers'!AG4</f>
        <v>0</v>
      </c>
      <c r="AC4" s="7">
        <f>'San Francisco 49ers'!AG4</f>
        <v>0</v>
      </c>
      <c r="AD4" s="7"/>
      <c r="AE4" s="7"/>
      <c r="AF4" s="7">
        <f>'Tennessee Titans'!AG4</f>
        <v>8</v>
      </c>
      <c r="AG4" s="7">
        <f>'Washington Commanders'!AG4</f>
        <v>0</v>
      </c>
    </row>
    <row r="5" spans="1:33" ht="15.75" customHeight="1" x14ac:dyDescent="0.2">
      <c r="A5" s="1">
        <v>1969</v>
      </c>
      <c r="B5" s="7">
        <f>'Arizona Cardinals'!AG5</f>
        <v>0</v>
      </c>
      <c r="C5" s="7">
        <f>'Atlanta Falcons'!AG5</f>
        <v>0</v>
      </c>
      <c r="D5" s="7"/>
      <c r="E5" s="7">
        <f>'Buffalo Bills'!AG5</f>
        <v>8</v>
      </c>
      <c r="F5" s="7"/>
      <c r="G5" s="7">
        <f>'Chicago Bears'!AG5</f>
        <v>0</v>
      </c>
      <c r="H5" s="7">
        <f>'Cincinnati Bengals'!AG3</f>
        <v>2.952809523809524</v>
      </c>
      <c r="I5" s="7">
        <f>'Cleveland Browns'!AG5</f>
        <v>20</v>
      </c>
      <c r="J5" s="7">
        <f>'Dallas Cowboys'!AG5</f>
        <v>24</v>
      </c>
      <c r="K5" s="7">
        <f>'Denver Broncos'!AG5</f>
        <v>0</v>
      </c>
      <c r="L5" s="7">
        <f>'Detroit Lions'!AG5</f>
        <v>0</v>
      </c>
      <c r="M5" s="7">
        <f>'Green Bay Packers'!AG5</f>
        <v>83</v>
      </c>
      <c r="N5" s="7"/>
      <c r="O5" s="7">
        <f>'Indianapolis Colts'!AG5</f>
        <v>23</v>
      </c>
      <c r="P5" s="7"/>
      <c r="Q5" s="7">
        <f>'Kansas City Chiefs'!AG5</f>
        <v>59</v>
      </c>
      <c r="R5" s="7">
        <f>'Las Vegas Raiders'!AG5</f>
        <v>39</v>
      </c>
      <c r="S5" s="7">
        <f>'Los Angeles Rams'!AG5</f>
        <v>21</v>
      </c>
      <c r="T5" s="7">
        <f>'Los Angeles Chargers'!AG5</f>
        <v>0</v>
      </c>
      <c r="U5" s="7">
        <f>'Minnesota Vikings'!AG5</f>
        <v>25</v>
      </c>
      <c r="V5" s="7">
        <f>'Miami Dolphins'!AG5</f>
        <v>0</v>
      </c>
      <c r="W5" s="7">
        <f>'New England Patriots'!AG5</f>
        <v>3</v>
      </c>
      <c r="X5" s="7">
        <f>'New Orleans Saints'!AG4</f>
        <v>1.4875</v>
      </c>
      <c r="Y5" s="7">
        <f>'New York Giants'!AG5</f>
        <v>0</v>
      </c>
      <c r="Z5" s="7">
        <f>'New York Jets'!AG5</f>
        <v>50</v>
      </c>
      <c r="AA5" s="7">
        <f>'Philadelphia Eagles'!AG5</f>
        <v>0</v>
      </c>
      <c r="AB5" s="7">
        <f>'Pittsburgh Steelers'!AG5</f>
        <v>0</v>
      </c>
      <c r="AC5" s="7">
        <f>'San Francisco 49ers'!AG5</f>
        <v>0</v>
      </c>
      <c r="AD5" s="7"/>
      <c r="AE5" s="7"/>
      <c r="AF5" s="7">
        <f>'Tennessee Titans'!AG5</f>
        <v>11</v>
      </c>
      <c r="AG5" s="7">
        <f>'Washington Commanders'!AG5</f>
        <v>0</v>
      </c>
    </row>
    <row r="6" spans="1:33" ht="15.75" customHeight="1" x14ac:dyDescent="0.2">
      <c r="A6" s="1">
        <v>1970</v>
      </c>
      <c r="B6" s="7">
        <f>'Arizona Cardinals'!AG6</f>
        <v>0</v>
      </c>
      <c r="C6" s="7">
        <f>'Atlanta Falcons'!AG6</f>
        <v>0</v>
      </c>
      <c r="D6" s="7"/>
      <c r="E6" s="7">
        <f>'Buffalo Bills'!AG6</f>
        <v>8</v>
      </c>
      <c r="F6" s="7"/>
      <c r="G6" s="7">
        <f>'Chicago Bears'!AG6</f>
        <v>0</v>
      </c>
      <c r="H6" s="7">
        <f>'Cincinnati Bengals'!AG4</f>
        <v>6.952809523809524</v>
      </c>
      <c r="I6" s="7">
        <f>'Cleveland Browns'!AG6</f>
        <v>20</v>
      </c>
      <c r="J6" s="7">
        <f>'Dallas Cowboys'!AG6</f>
        <v>41</v>
      </c>
      <c r="K6" s="7">
        <f>'Denver Broncos'!AG6</f>
        <v>0</v>
      </c>
      <c r="L6" s="7">
        <f>'Detroit Lions'!AG6</f>
        <v>3</v>
      </c>
      <c r="M6" s="7">
        <f>'Green Bay Packers'!AG6</f>
        <v>83</v>
      </c>
      <c r="N6" s="7"/>
      <c r="O6" s="7">
        <f>'Indianapolis Colts'!AG6</f>
        <v>63</v>
      </c>
      <c r="P6" s="7"/>
      <c r="Q6" s="7">
        <f>'Kansas City Chiefs'!AG6</f>
        <v>59</v>
      </c>
      <c r="R6" s="7">
        <f>'Las Vegas Raiders'!AG6</f>
        <v>47</v>
      </c>
      <c r="S6" s="7">
        <f>'Los Angeles Rams'!AG6</f>
        <v>21</v>
      </c>
      <c r="T6" s="7">
        <f>'Los Angeles Chargers'!AG6</f>
        <v>0</v>
      </c>
      <c r="U6" s="7">
        <f>'Minnesota Vikings'!AG6</f>
        <v>29</v>
      </c>
      <c r="V6" s="7">
        <f>'Miami Dolphins'!AG6</f>
        <v>3</v>
      </c>
      <c r="W6" s="7">
        <f>'New England Patriots'!AG6</f>
        <v>3</v>
      </c>
      <c r="X6" s="7">
        <f>'New Orleans Saints'!AG5</f>
        <v>1.4875</v>
      </c>
      <c r="Y6" s="7">
        <f>'New York Giants'!AG6</f>
        <v>0</v>
      </c>
      <c r="Z6" s="7">
        <f>'New York Jets'!AG6</f>
        <v>50</v>
      </c>
      <c r="AA6" s="7">
        <f>'Philadelphia Eagles'!AG6</f>
        <v>0</v>
      </c>
      <c r="AB6" s="7">
        <f>'Pittsburgh Steelers'!AG6</f>
        <v>0</v>
      </c>
      <c r="AC6" s="7">
        <f>'San Francisco 49ers'!AG6</f>
        <v>11</v>
      </c>
      <c r="AD6" s="7"/>
      <c r="AE6" s="7"/>
      <c r="AF6" s="7">
        <f>'Tennessee Titans'!AG6</f>
        <v>11</v>
      </c>
      <c r="AG6" s="7">
        <f>'Washington Commanders'!AG6</f>
        <v>0</v>
      </c>
    </row>
    <row r="7" spans="1:33" ht="15.75" customHeight="1" x14ac:dyDescent="0.2">
      <c r="A7" s="1">
        <v>1971</v>
      </c>
      <c r="B7" s="7">
        <f>'Arizona Cardinals'!AG7</f>
        <v>0</v>
      </c>
      <c r="C7" s="7">
        <f>'Atlanta Falcons'!AG7</f>
        <v>0</v>
      </c>
      <c r="D7" s="7"/>
      <c r="E7" s="7">
        <f>'Buffalo Bills'!AG7</f>
        <v>8</v>
      </c>
      <c r="F7" s="7"/>
      <c r="G7" s="7">
        <f>'Chicago Bears'!AG7</f>
        <v>0</v>
      </c>
      <c r="H7" s="7">
        <f>'Cincinnati Bengals'!AG5</f>
        <v>6.952809523809524</v>
      </c>
      <c r="I7" s="7">
        <f>'Cleveland Browns'!AG7</f>
        <v>24</v>
      </c>
      <c r="J7" s="7">
        <f>'Dallas Cowboys'!AG7</f>
        <v>81</v>
      </c>
      <c r="K7" s="7">
        <f>'Denver Broncos'!AG7</f>
        <v>0</v>
      </c>
      <c r="L7" s="7">
        <f>'Detroit Lions'!AG7</f>
        <v>3</v>
      </c>
      <c r="M7" s="7">
        <f>'Green Bay Packers'!AG7</f>
        <v>83</v>
      </c>
      <c r="N7" s="7"/>
      <c r="O7" s="7">
        <f>'Indianapolis Colts'!AG7</f>
        <v>70</v>
      </c>
      <c r="P7" s="7"/>
      <c r="Q7" s="7">
        <f>'Kansas City Chiefs'!AG7</f>
        <v>66</v>
      </c>
      <c r="R7" s="7">
        <f>'Las Vegas Raiders'!AG7</f>
        <v>47</v>
      </c>
      <c r="S7" s="7">
        <f>'Los Angeles Rams'!AG7</f>
        <v>21</v>
      </c>
      <c r="T7" s="7">
        <f>'Los Angeles Chargers'!AG7</f>
        <v>0</v>
      </c>
      <c r="U7" s="7">
        <f>'Minnesota Vikings'!AG7</f>
        <v>37</v>
      </c>
      <c r="V7" s="7">
        <f>'Miami Dolphins'!AG7</f>
        <v>20</v>
      </c>
      <c r="W7" s="7">
        <f>'New England Patriots'!AG7</f>
        <v>3</v>
      </c>
      <c r="X7" s="7">
        <f>'New Orleans Saints'!AG6</f>
        <v>1.4875</v>
      </c>
      <c r="Y7" s="7">
        <f>'New York Giants'!AG7</f>
        <v>0</v>
      </c>
      <c r="Z7" s="7">
        <f>'New York Jets'!AG7</f>
        <v>50</v>
      </c>
      <c r="AA7" s="7">
        <f>'Philadelphia Eagles'!AG7</f>
        <v>0</v>
      </c>
      <c r="AB7" s="7">
        <f>'Pittsburgh Steelers'!AG7</f>
        <v>0</v>
      </c>
      <c r="AC7" s="7">
        <f>'San Francisco 49ers'!AG7</f>
        <v>19</v>
      </c>
      <c r="AD7" s="7"/>
      <c r="AE7" s="7"/>
      <c r="AF7" s="7">
        <f>'Tennessee Titans'!AG7</f>
        <v>11</v>
      </c>
      <c r="AG7" s="7">
        <f>'Washington Commanders'!AG7</f>
        <v>3</v>
      </c>
    </row>
    <row r="8" spans="1:33" ht="15.75" customHeight="1" x14ac:dyDescent="0.2">
      <c r="A8" s="1">
        <v>1972</v>
      </c>
      <c r="B8" s="7">
        <f>'Arizona Cardinals'!AG8</f>
        <v>0</v>
      </c>
      <c r="C8" s="7">
        <f>'Atlanta Falcons'!AG8</f>
        <v>0</v>
      </c>
      <c r="D8" s="7"/>
      <c r="E8" s="7">
        <f>'Buffalo Bills'!AG8</f>
        <v>8</v>
      </c>
      <c r="F8" s="7"/>
      <c r="G8" s="7">
        <f>'Chicago Bears'!AG8</f>
        <v>0</v>
      </c>
      <c r="H8" s="7">
        <f>'Cincinnati Bengals'!AG6</f>
        <v>6.952809523809524</v>
      </c>
      <c r="I8" s="7">
        <f>'Cleveland Browns'!AG8</f>
        <v>27</v>
      </c>
      <c r="J8" s="7">
        <f>'Dallas Cowboys'!AG8</f>
        <v>88</v>
      </c>
      <c r="K8" s="7">
        <f>'Denver Broncos'!AG8</f>
        <v>0</v>
      </c>
      <c r="L8" s="7">
        <f>'Detroit Lions'!AG8</f>
        <v>3</v>
      </c>
      <c r="M8" s="7">
        <f>'Green Bay Packers'!AG8</f>
        <v>87</v>
      </c>
      <c r="N8" s="7"/>
      <c r="O8" s="7">
        <f>'Indianapolis Colts'!AG8</f>
        <v>70</v>
      </c>
      <c r="P8" s="7"/>
      <c r="Q8" s="7">
        <f>'Kansas City Chiefs'!AG8</f>
        <v>66</v>
      </c>
      <c r="R8" s="7">
        <f>'Las Vegas Raiders'!AG8</f>
        <v>51</v>
      </c>
      <c r="S8" s="7">
        <f>'Los Angeles Rams'!AG8</f>
        <v>21</v>
      </c>
      <c r="T8" s="7">
        <f>'Los Angeles Chargers'!AG8</f>
        <v>0</v>
      </c>
      <c r="U8" s="7">
        <f>'Minnesota Vikings'!AG8</f>
        <v>37</v>
      </c>
      <c r="V8" s="7">
        <f>'Miami Dolphins'!AG8</f>
        <v>60</v>
      </c>
      <c r="W8" s="7">
        <f>'New England Patriots'!AG8</f>
        <v>3</v>
      </c>
      <c r="X8" s="7">
        <f>'New Orleans Saints'!AG7</f>
        <v>1.4875</v>
      </c>
      <c r="Y8" s="7">
        <f>'New York Giants'!AG8</f>
        <v>0</v>
      </c>
      <c r="Z8" s="7">
        <f>'New York Jets'!AG8</f>
        <v>50</v>
      </c>
      <c r="AA8" s="7">
        <f>'Philadelphia Eagles'!AG8</f>
        <v>0</v>
      </c>
      <c r="AB8" s="7">
        <f>'Pittsburgh Steelers'!AG8</f>
        <v>9</v>
      </c>
      <c r="AC8" s="7">
        <f>'San Francisco 49ers'!AG8</f>
        <v>23</v>
      </c>
      <c r="AD8" s="7"/>
      <c r="AE8" s="7"/>
      <c r="AF8" s="7">
        <f>'Tennessee Titans'!AG8</f>
        <v>11</v>
      </c>
      <c r="AG8" s="7">
        <f>'Washington Commanders'!AG8</f>
        <v>24</v>
      </c>
    </row>
    <row r="9" spans="1:33" ht="15.75" customHeight="1" x14ac:dyDescent="0.2">
      <c r="A9" s="1">
        <v>1973</v>
      </c>
      <c r="B9" s="7">
        <f>'Arizona Cardinals'!AG9</f>
        <v>0</v>
      </c>
      <c r="C9" s="7">
        <f>'Atlanta Falcons'!AG9</f>
        <v>0</v>
      </c>
      <c r="D9" s="7"/>
      <c r="E9" s="7">
        <f>'Buffalo Bills'!AG9</f>
        <v>12</v>
      </c>
      <c r="F9" s="7"/>
      <c r="G9" s="7">
        <f>'Chicago Bears'!AG9</f>
        <v>0</v>
      </c>
      <c r="H9" s="7">
        <f>'Cincinnati Bengals'!AG7</f>
        <v>10.952809523809524</v>
      </c>
      <c r="I9" s="7">
        <f>'Cleveland Browns'!AG9</f>
        <v>27</v>
      </c>
      <c r="J9" s="7">
        <f>'Dallas Cowboys'!AG9</f>
        <v>96</v>
      </c>
      <c r="K9" s="7">
        <f>'Denver Broncos'!AG9</f>
        <v>0</v>
      </c>
      <c r="L9" s="7">
        <f>'Detroit Lions'!AG9</f>
        <v>3</v>
      </c>
      <c r="M9" s="7">
        <f>'Green Bay Packers'!AG9</f>
        <v>87</v>
      </c>
      <c r="N9" s="7"/>
      <c r="O9" s="7">
        <f>'Indianapolis Colts'!AG9</f>
        <v>70</v>
      </c>
      <c r="P9" s="7"/>
      <c r="Q9" s="7">
        <f>'Kansas City Chiefs'!AG9</f>
        <v>66</v>
      </c>
      <c r="R9" s="7">
        <f>'Las Vegas Raiders'!AG9</f>
        <v>59</v>
      </c>
      <c r="S9" s="7">
        <f>'Los Angeles Rams'!AG9</f>
        <v>25</v>
      </c>
      <c r="T9" s="7">
        <f>'Los Angeles Chargers'!AG9</f>
        <v>0</v>
      </c>
      <c r="U9" s="7">
        <f>'Minnesota Vikings'!AG9</f>
        <v>54</v>
      </c>
      <c r="V9" s="7">
        <f>'Miami Dolphins'!AG9</f>
        <v>101</v>
      </c>
      <c r="W9" s="7">
        <f>'New England Patriots'!AG9</f>
        <v>3</v>
      </c>
      <c r="X9" s="7">
        <f>'New Orleans Saints'!AG8</f>
        <v>1.4875</v>
      </c>
      <c r="Y9" s="7">
        <f>'New York Giants'!AG9</f>
        <v>0</v>
      </c>
      <c r="Z9" s="7">
        <f>'New York Jets'!AG9</f>
        <v>50</v>
      </c>
      <c r="AA9" s="7">
        <f>'Philadelphia Eagles'!AG9</f>
        <v>0</v>
      </c>
      <c r="AB9" s="7">
        <f>'Pittsburgh Steelers'!AG9</f>
        <v>12</v>
      </c>
      <c r="AC9" s="7">
        <f>'San Francisco 49ers'!AG9</f>
        <v>23</v>
      </c>
      <c r="AD9" s="7"/>
      <c r="AE9" s="7"/>
      <c r="AF9" s="7">
        <f>'Tennessee Titans'!AG9</f>
        <v>11</v>
      </c>
      <c r="AG9" s="7">
        <f>'Washington Commanders'!AG9</f>
        <v>27</v>
      </c>
    </row>
    <row r="10" spans="1:33" ht="15.75" customHeight="1" x14ac:dyDescent="0.2">
      <c r="A10" s="1">
        <v>1974</v>
      </c>
      <c r="B10" s="7">
        <f>'Arizona Cardinals'!AG10</f>
        <v>4</v>
      </c>
      <c r="C10" s="7">
        <f>'Atlanta Falcons'!AG10</f>
        <v>0</v>
      </c>
      <c r="D10" s="7"/>
      <c r="E10" s="7">
        <f>'Buffalo Bills'!AG10</f>
        <v>17</v>
      </c>
      <c r="F10" s="7"/>
      <c r="G10" s="7">
        <f>'Chicago Bears'!AG10</f>
        <v>0</v>
      </c>
      <c r="H10" s="7">
        <f>'Cincinnati Bengals'!AG8</f>
        <v>10.952809523809524</v>
      </c>
      <c r="I10" s="7">
        <f>'Cleveland Browns'!AG10</f>
        <v>27</v>
      </c>
      <c r="J10" s="7">
        <f>'Dallas Cowboys'!AG10</f>
        <v>96</v>
      </c>
      <c r="K10" s="7">
        <f>'Denver Broncos'!AG10</f>
        <v>0</v>
      </c>
      <c r="L10" s="7">
        <f>'Detroit Lions'!AG10</f>
        <v>3</v>
      </c>
      <c r="M10" s="7">
        <f>'Green Bay Packers'!AG10</f>
        <v>87</v>
      </c>
      <c r="N10" s="7"/>
      <c r="O10" s="7">
        <f>'Indianapolis Colts'!AG10</f>
        <v>70</v>
      </c>
      <c r="P10" s="7"/>
      <c r="Q10" s="7">
        <f>'Kansas City Chiefs'!AG10</f>
        <v>66</v>
      </c>
      <c r="R10" s="7">
        <f>'Las Vegas Raiders'!AG10</f>
        <v>71</v>
      </c>
      <c r="S10" s="7">
        <f>'Los Angeles Rams'!AG10</f>
        <v>33</v>
      </c>
      <c r="T10" s="7">
        <f>'Los Angeles Chargers'!AG10</f>
        <v>0</v>
      </c>
      <c r="U10" s="7">
        <f>'Minnesota Vikings'!AG10</f>
        <v>71</v>
      </c>
      <c r="V10" s="7">
        <f>'Miami Dolphins'!AG10</f>
        <v>105</v>
      </c>
      <c r="W10" s="7">
        <f>'New England Patriots'!AG10</f>
        <v>3</v>
      </c>
      <c r="X10" s="7">
        <f>'New Orleans Saints'!AG9</f>
        <v>1.4875</v>
      </c>
      <c r="Y10" s="7">
        <f>'New York Giants'!AG10</f>
        <v>0</v>
      </c>
      <c r="Z10" s="7">
        <f>'New York Jets'!AG10</f>
        <v>50</v>
      </c>
      <c r="AA10" s="7">
        <f>'Philadelphia Eagles'!AG10</f>
        <v>0</v>
      </c>
      <c r="AB10" s="7">
        <f>'Pittsburgh Steelers'!AG10</f>
        <v>53</v>
      </c>
      <c r="AC10" s="7">
        <f>'San Francisco 49ers'!AG10</f>
        <v>23</v>
      </c>
      <c r="AD10" s="7"/>
      <c r="AE10" s="7"/>
      <c r="AF10" s="7">
        <f>'Tennessee Titans'!AG10</f>
        <v>11</v>
      </c>
      <c r="AG10" s="7">
        <f>'Washington Commanders'!AG10</f>
        <v>30</v>
      </c>
    </row>
    <row r="11" spans="1:33" ht="15.75" customHeight="1" x14ac:dyDescent="0.2">
      <c r="A11" s="1">
        <v>1975</v>
      </c>
      <c r="B11" s="7">
        <f>'Arizona Cardinals'!AG11</f>
        <v>8</v>
      </c>
      <c r="C11" s="7">
        <f>'Atlanta Falcons'!AG11</f>
        <v>0</v>
      </c>
      <c r="D11" s="7"/>
      <c r="E11" s="7">
        <f>'Buffalo Bills'!AG11</f>
        <v>17</v>
      </c>
      <c r="F11" s="7"/>
      <c r="G11" s="7">
        <f>'Chicago Bears'!AG11</f>
        <v>0</v>
      </c>
      <c r="H11" s="7">
        <f>'Cincinnati Bengals'!AG9</f>
        <v>13.952809523809524</v>
      </c>
      <c r="I11" s="7">
        <f>'Cleveland Browns'!AG11</f>
        <v>27</v>
      </c>
      <c r="J11" s="7">
        <f>'Dallas Cowboys'!AG11</f>
        <v>112</v>
      </c>
      <c r="K11" s="7">
        <f>'Denver Broncos'!AG11</f>
        <v>0</v>
      </c>
      <c r="L11" s="7">
        <f>'Detroit Lions'!AG11</f>
        <v>3</v>
      </c>
      <c r="M11" s="7">
        <f>'Green Bay Packers'!AG11</f>
        <v>87</v>
      </c>
      <c r="N11" s="7"/>
      <c r="O11" s="7">
        <f>'Indianapolis Colts'!AG11</f>
        <v>74</v>
      </c>
      <c r="P11" s="7"/>
      <c r="Q11" s="7">
        <f>'Kansas City Chiefs'!AG11</f>
        <v>66</v>
      </c>
      <c r="R11" s="7">
        <f>'Las Vegas Raiders'!AG11</f>
        <v>79</v>
      </c>
      <c r="S11" s="7">
        <f>'Los Angeles Rams'!AG11</f>
        <v>42</v>
      </c>
      <c r="T11" s="7">
        <f>'Los Angeles Chargers'!AG11</f>
        <v>0</v>
      </c>
      <c r="U11" s="7">
        <f>'Minnesota Vikings'!AG11</f>
        <v>79</v>
      </c>
      <c r="V11" s="7">
        <f>'Miami Dolphins'!AG11</f>
        <v>105</v>
      </c>
      <c r="W11" s="7">
        <f>'New England Patriots'!AG11</f>
        <v>3</v>
      </c>
      <c r="X11" s="7">
        <f>'New Orleans Saints'!AG10</f>
        <v>1.4875</v>
      </c>
      <c r="Y11" s="7">
        <f>'New York Giants'!AG11</f>
        <v>0</v>
      </c>
      <c r="Z11" s="7">
        <f>'New York Jets'!AG11</f>
        <v>50</v>
      </c>
      <c r="AA11" s="7">
        <f>'Philadelphia Eagles'!AG11</f>
        <v>0</v>
      </c>
      <c r="AB11" s="7">
        <f>'Pittsburgh Steelers'!AG11</f>
        <v>94</v>
      </c>
      <c r="AC11" s="7">
        <f>'San Francisco 49ers'!AG11</f>
        <v>23</v>
      </c>
      <c r="AD11" s="7"/>
      <c r="AE11" s="7"/>
      <c r="AF11" s="7">
        <f>'Tennessee Titans'!AG11</f>
        <v>11</v>
      </c>
      <c r="AG11" s="7">
        <f>'Washington Commanders'!AG11</f>
        <v>30</v>
      </c>
    </row>
    <row r="12" spans="1:33" ht="15.75" customHeight="1" x14ac:dyDescent="0.2">
      <c r="A12" s="1">
        <v>1976</v>
      </c>
      <c r="B12" s="7">
        <f>'Arizona Cardinals'!AG12</f>
        <v>8</v>
      </c>
      <c r="C12" s="7">
        <f>'Atlanta Falcons'!AG12</f>
        <v>0</v>
      </c>
      <c r="D12" s="7"/>
      <c r="E12" s="7">
        <f>'Buffalo Bills'!AG12</f>
        <v>17</v>
      </c>
      <c r="F12" s="7"/>
      <c r="G12" s="7">
        <f>'Chicago Bears'!AG12</f>
        <v>0</v>
      </c>
      <c r="H12" s="7">
        <f>'Cincinnati Bengals'!AG10</f>
        <v>13.952809523809524</v>
      </c>
      <c r="I12" s="7">
        <f>'Cleveland Browns'!AG12</f>
        <v>27</v>
      </c>
      <c r="J12" s="7">
        <f>'Dallas Cowboys'!AG12</f>
        <v>116</v>
      </c>
      <c r="K12" s="7">
        <f>'Denver Broncos'!AG12</f>
        <v>0</v>
      </c>
      <c r="L12" s="7">
        <f>'Detroit Lions'!AG12</f>
        <v>3</v>
      </c>
      <c r="M12" s="7">
        <f>'Green Bay Packers'!AG12</f>
        <v>87</v>
      </c>
      <c r="N12" s="7"/>
      <c r="O12" s="7">
        <f>'Indianapolis Colts'!AG12</f>
        <v>82</v>
      </c>
      <c r="P12" s="7"/>
      <c r="Q12" s="7">
        <f>'Kansas City Chiefs'!AG12</f>
        <v>66</v>
      </c>
      <c r="R12" s="7">
        <f>'Las Vegas Raiders'!AG12</f>
        <v>119</v>
      </c>
      <c r="S12" s="7">
        <f>'Los Angeles Rams'!AG12</f>
        <v>50</v>
      </c>
      <c r="T12" s="7">
        <f>'Los Angeles Chargers'!AG12</f>
        <v>0</v>
      </c>
      <c r="U12" s="7">
        <f>'Minnesota Vikings'!AG12</f>
        <v>96</v>
      </c>
      <c r="V12" s="7">
        <f>'Miami Dolphins'!AG12</f>
        <v>105</v>
      </c>
      <c r="W12" s="7">
        <f>'New England Patriots'!AG12</f>
        <v>6</v>
      </c>
      <c r="X12" s="7">
        <f>'New Orleans Saints'!AG11</f>
        <v>1.4875</v>
      </c>
      <c r="Y12" s="7">
        <f>'New York Giants'!AG12</f>
        <v>0</v>
      </c>
      <c r="Z12" s="7">
        <f>'New York Jets'!AG12</f>
        <v>50</v>
      </c>
      <c r="AA12" s="7">
        <f>'Philadelphia Eagles'!AG12</f>
        <v>0</v>
      </c>
      <c r="AB12" s="7">
        <f>'Pittsburgh Steelers'!AG12</f>
        <v>102</v>
      </c>
      <c r="AC12" s="7">
        <f>'San Francisco 49ers'!AG12</f>
        <v>23</v>
      </c>
      <c r="AD12" s="7">
        <f>'Seattle Seahawks'!AG2</f>
        <v>14.007096774193547</v>
      </c>
      <c r="AE12" s="7">
        <f>'Tampa Bay Buccaneers'!AG2</f>
        <v>18.009032258064515</v>
      </c>
      <c r="AF12" s="7">
        <f>'Tennessee Titans'!AG12</f>
        <v>11</v>
      </c>
      <c r="AG12" s="7">
        <f>'Washington Commanders'!AG12</f>
        <v>33</v>
      </c>
    </row>
    <row r="13" spans="1:33" ht="15.75" customHeight="1" x14ac:dyDescent="0.2">
      <c r="A13" s="1">
        <v>1977</v>
      </c>
      <c r="B13" s="7">
        <f>'Arizona Cardinals'!AG13</f>
        <v>8</v>
      </c>
      <c r="C13" s="7">
        <f>'Atlanta Falcons'!AG13</f>
        <v>0</v>
      </c>
      <c r="D13" s="7"/>
      <c r="E13" s="7">
        <f>'Buffalo Bills'!AG13</f>
        <v>17</v>
      </c>
      <c r="F13" s="7"/>
      <c r="G13" s="7">
        <f>'Chicago Bears'!AG13</f>
        <v>7</v>
      </c>
      <c r="H13" s="7">
        <f>'Cincinnati Bengals'!AG11</f>
        <v>13.952809523809524</v>
      </c>
      <c r="I13" s="7">
        <f>'Cleveland Browns'!AG13</f>
        <v>27</v>
      </c>
      <c r="J13" s="7">
        <f>'Dallas Cowboys'!AG13</f>
        <v>157</v>
      </c>
      <c r="K13" s="7">
        <f>'Denver Broncos'!AG13</f>
        <v>17</v>
      </c>
      <c r="L13" s="7">
        <f>'Detroit Lions'!AG13</f>
        <v>3</v>
      </c>
      <c r="M13" s="7">
        <f>'Green Bay Packers'!AG13</f>
        <v>87</v>
      </c>
      <c r="N13" s="7"/>
      <c r="O13" s="7">
        <f>'Indianapolis Colts'!AG13</f>
        <v>86</v>
      </c>
      <c r="P13" s="7"/>
      <c r="Q13" s="7">
        <f>'Kansas City Chiefs'!AG13</f>
        <v>66</v>
      </c>
      <c r="R13" s="7">
        <f>'Las Vegas Raiders'!AG13</f>
        <v>126</v>
      </c>
      <c r="S13" s="7">
        <f>'Los Angeles Rams'!AG13</f>
        <v>54</v>
      </c>
      <c r="T13" s="7">
        <f>'Los Angeles Chargers'!AG13</f>
        <v>0</v>
      </c>
      <c r="U13" s="7">
        <f>'Minnesota Vikings'!AG13</f>
        <v>104</v>
      </c>
      <c r="V13" s="7">
        <f>'Miami Dolphins'!AG13</f>
        <v>105</v>
      </c>
      <c r="W13" s="7">
        <f>'New England Patriots'!AG13</f>
        <v>6</v>
      </c>
      <c r="X13" s="7">
        <f>'New Orleans Saints'!AG12</f>
        <v>1.4875</v>
      </c>
      <c r="Y13" s="7">
        <f>'New York Giants'!AG13</f>
        <v>0</v>
      </c>
      <c r="Z13" s="7">
        <f>'New York Jets'!AG13</f>
        <v>50</v>
      </c>
      <c r="AA13" s="7">
        <f>'Philadelphia Eagles'!AG13</f>
        <v>0</v>
      </c>
      <c r="AB13" s="7">
        <f>'Pittsburgh Steelers'!AG13</f>
        <v>106</v>
      </c>
      <c r="AC13" s="7">
        <f>'San Francisco 49ers'!AG13</f>
        <v>23</v>
      </c>
      <c r="AD13" s="7">
        <f>'Seattle Seahawks'!AG3</f>
        <v>14.007096774193547</v>
      </c>
      <c r="AE13" s="7">
        <f>'Tampa Bay Buccaneers'!AG3</f>
        <v>18.009032258064515</v>
      </c>
      <c r="AF13" s="7">
        <f>'Tennessee Titans'!AG13</f>
        <v>11</v>
      </c>
      <c r="AG13" s="7">
        <f>'Washington Commanders'!AG13</f>
        <v>33</v>
      </c>
    </row>
    <row r="14" spans="1:33" ht="15.75" customHeight="1" x14ac:dyDescent="0.2">
      <c r="A14" s="1">
        <v>1978</v>
      </c>
      <c r="B14" s="7">
        <f>'Arizona Cardinals'!AG14</f>
        <v>8</v>
      </c>
      <c r="C14" s="7">
        <f>'Atlanta Falcons'!AG14</f>
        <v>3</v>
      </c>
      <c r="D14" s="7"/>
      <c r="E14" s="7">
        <f>'Buffalo Bills'!AG14</f>
        <v>17</v>
      </c>
      <c r="F14" s="7"/>
      <c r="G14" s="7">
        <f>'Chicago Bears'!AG14</f>
        <v>7</v>
      </c>
      <c r="H14" s="7">
        <f>'Cincinnati Bengals'!AG12</f>
        <v>13.952809523809524</v>
      </c>
      <c r="I14" s="7">
        <f>'Cleveland Browns'!AG14</f>
        <v>27</v>
      </c>
      <c r="J14" s="7">
        <f>'Dallas Cowboys'!AG14</f>
        <v>174</v>
      </c>
      <c r="K14" s="7">
        <f>'Denver Broncos'!AG14</f>
        <v>22</v>
      </c>
      <c r="L14" s="7">
        <f>'Detroit Lions'!AG14</f>
        <v>3</v>
      </c>
      <c r="M14" s="7">
        <f>'Green Bay Packers'!AG14</f>
        <v>87</v>
      </c>
      <c r="N14" s="7"/>
      <c r="O14" s="7">
        <f>'Indianapolis Colts'!AG14</f>
        <v>86</v>
      </c>
      <c r="P14" s="7"/>
      <c r="Q14" s="7">
        <f>'Kansas City Chiefs'!AG14</f>
        <v>66</v>
      </c>
      <c r="R14" s="7">
        <f>'Las Vegas Raiders'!AG14</f>
        <v>126</v>
      </c>
      <c r="S14" s="7">
        <f>'Los Angeles Rams'!AG14</f>
        <v>62</v>
      </c>
      <c r="T14" s="7">
        <f>'Los Angeles Chargers'!AG14</f>
        <v>0</v>
      </c>
      <c r="U14" s="7">
        <f>'Minnesota Vikings'!AG14</f>
        <v>108</v>
      </c>
      <c r="V14" s="7">
        <f>'Miami Dolphins'!AG14</f>
        <v>106</v>
      </c>
      <c r="W14" s="7">
        <f>'New England Patriots'!AG14</f>
        <v>10</v>
      </c>
      <c r="X14" s="7">
        <f>'New Orleans Saints'!AG13</f>
        <v>1.4875</v>
      </c>
      <c r="Y14" s="7">
        <f>'New York Giants'!AG14</f>
        <v>0</v>
      </c>
      <c r="Z14" s="7">
        <f>'New York Jets'!AG14</f>
        <v>50</v>
      </c>
      <c r="AA14" s="7">
        <f>'Philadelphia Eagles'!AG14</f>
        <v>1</v>
      </c>
      <c r="AB14" s="7">
        <f>'Pittsburgh Steelers'!AG14</f>
        <v>149</v>
      </c>
      <c r="AC14" s="7">
        <f>'San Francisco 49ers'!AG14</f>
        <v>23</v>
      </c>
      <c r="AD14" s="7">
        <f>'Seattle Seahawks'!AG4</f>
        <v>14.007096774193547</v>
      </c>
      <c r="AE14" s="7">
        <f>'Tampa Bay Buccaneers'!AG4</f>
        <v>18.009032258064515</v>
      </c>
      <c r="AF14" s="7">
        <f>'Tennessee Titans'!AG14</f>
        <v>19</v>
      </c>
      <c r="AG14" s="7">
        <f>'Washington Commanders'!AG14</f>
        <v>33</v>
      </c>
    </row>
    <row r="15" spans="1:33" ht="15.75" customHeight="1" x14ac:dyDescent="0.2">
      <c r="A15" s="1">
        <v>1979</v>
      </c>
      <c r="B15" s="7">
        <f>'Arizona Cardinals'!AG15</f>
        <v>8</v>
      </c>
      <c r="C15" s="7">
        <f>'Atlanta Falcons'!AG15</f>
        <v>3</v>
      </c>
      <c r="D15" s="7"/>
      <c r="E15" s="7">
        <f>'Buffalo Bills'!AG15</f>
        <v>17</v>
      </c>
      <c r="F15" s="7"/>
      <c r="G15" s="7">
        <f>'Chicago Bears'!AG15</f>
        <v>8</v>
      </c>
      <c r="H15" s="7">
        <f>'Cincinnati Bengals'!AG13</f>
        <v>13.952809523809524</v>
      </c>
      <c r="I15" s="7">
        <f>'Cleveland Browns'!AG15</f>
        <v>27</v>
      </c>
      <c r="J15" s="7">
        <f>'Dallas Cowboys'!AG15</f>
        <v>178</v>
      </c>
      <c r="K15" s="7">
        <f>'Denver Broncos'!AG15</f>
        <v>23</v>
      </c>
      <c r="L15" s="7">
        <f>'Detroit Lions'!AG15</f>
        <v>3</v>
      </c>
      <c r="M15" s="7">
        <f>'Green Bay Packers'!AG15</f>
        <v>87</v>
      </c>
      <c r="N15" s="7"/>
      <c r="O15" s="7">
        <f>'Indianapolis Colts'!AG15</f>
        <v>86</v>
      </c>
      <c r="P15" s="7"/>
      <c r="Q15" s="7">
        <f>'Kansas City Chiefs'!AG15</f>
        <v>66</v>
      </c>
      <c r="R15" s="7">
        <f>'Las Vegas Raiders'!AG15</f>
        <v>126</v>
      </c>
      <c r="S15" s="7">
        <f>'Los Angeles Rams'!AG15</f>
        <v>79</v>
      </c>
      <c r="T15" s="7">
        <f>'Los Angeles Chargers'!AG15</f>
        <v>4</v>
      </c>
      <c r="U15" s="7">
        <f>'Minnesota Vikings'!AG15</f>
        <v>108</v>
      </c>
      <c r="V15" s="7">
        <f>'Miami Dolphins'!AG15</f>
        <v>110</v>
      </c>
      <c r="W15" s="7">
        <f>'New England Patriots'!AG15</f>
        <v>10</v>
      </c>
      <c r="X15" s="7">
        <f>'New Orleans Saints'!AG14</f>
        <v>1.4875</v>
      </c>
      <c r="Y15" s="7">
        <f>'New York Giants'!AG15</f>
        <v>0</v>
      </c>
      <c r="Z15" s="7">
        <f>'New York Jets'!AG15</f>
        <v>50</v>
      </c>
      <c r="AA15" s="7">
        <f>'Philadelphia Eagles'!AG15</f>
        <v>4</v>
      </c>
      <c r="AB15" s="7">
        <f>'Pittsburgh Steelers'!AG15</f>
        <v>190</v>
      </c>
      <c r="AC15" s="7">
        <f>'San Francisco 49ers'!AG15</f>
        <v>23</v>
      </c>
      <c r="AD15" s="7">
        <f>'Seattle Seahawks'!AG5</f>
        <v>14.007096774193547</v>
      </c>
      <c r="AE15" s="7">
        <f>'Tampa Bay Buccaneers'!AG5</f>
        <v>27.009032258064515</v>
      </c>
      <c r="AF15" s="7">
        <f>'Tennessee Titans'!AG15</f>
        <v>30</v>
      </c>
      <c r="AG15" s="7">
        <f>'Washington Commanders'!AG15</f>
        <v>33</v>
      </c>
    </row>
    <row r="16" spans="1:33" ht="15.75" customHeight="1" x14ac:dyDescent="0.2">
      <c r="A16" s="1">
        <v>1980</v>
      </c>
      <c r="B16" s="7">
        <f>'Arizona Cardinals'!AG16</f>
        <v>8</v>
      </c>
      <c r="C16" s="7">
        <f>'Atlanta Falcons'!AG16</f>
        <v>7</v>
      </c>
      <c r="D16" s="7"/>
      <c r="E16" s="7">
        <f>'Buffalo Bills'!AG16</f>
        <v>21</v>
      </c>
      <c r="F16" s="7"/>
      <c r="G16" s="7">
        <f>'Chicago Bears'!AG16</f>
        <v>8</v>
      </c>
      <c r="H16" s="7">
        <f>'Cincinnati Bengals'!AG14</f>
        <v>13.952809523809524</v>
      </c>
      <c r="I16" s="7">
        <f>'Cleveland Browns'!AG16</f>
        <v>34</v>
      </c>
      <c r="J16" s="7">
        <f>'Dallas Cowboys'!AG16</f>
        <v>185</v>
      </c>
      <c r="K16" s="7">
        <f>'Denver Broncos'!AG16</f>
        <v>23</v>
      </c>
      <c r="L16" s="7">
        <f>'Detroit Lions'!AG16</f>
        <v>3</v>
      </c>
      <c r="M16" s="7">
        <f>'Green Bay Packers'!AG16</f>
        <v>87</v>
      </c>
      <c r="N16" s="7"/>
      <c r="O16" s="7">
        <f>'Indianapolis Colts'!AG16</f>
        <v>86</v>
      </c>
      <c r="P16" s="7"/>
      <c r="Q16" s="7">
        <f>'Kansas City Chiefs'!AG16</f>
        <v>66</v>
      </c>
      <c r="R16" s="7">
        <f>'Las Vegas Raiders'!AG16</f>
        <v>166</v>
      </c>
      <c r="S16" s="7">
        <f>'Los Angeles Rams'!AG16</f>
        <v>80</v>
      </c>
      <c r="T16" s="7">
        <f>'Los Angeles Chargers'!AG16</f>
        <v>12</v>
      </c>
      <c r="U16" s="7">
        <f>'Minnesota Vikings'!AG16</f>
        <v>112</v>
      </c>
      <c r="V16" s="7">
        <f>'Miami Dolphins'!AG16</f>
        <v>110</v>
      </c>
      <c r="W16" s="7">
        <f>'New England Patriots'!AG16</f>
        <v>10</v>
      </c>
      <c r="X16" s="7">
        <f>'New Orleans Saints'!AG15</f>
        <v>1.4875</v>
      </c>
      <c r="Y16" s="7">
        <f>'New York Giants'!AG16</f>
        <v>0</v>
      </c>
      <c r="Z16" s="7">
        <f>'New York Jets'!AG16</f>
        <v>50</v>
      </c>
      <c r="AA16" s="7">
        <f>'Philadelphia Eagles'!AG16</f>
        <v>21</v>
      </c>
      <c r="AB16" s="7">
        <f>'Pittsburgh Steelers'!AG16</f>
        <v>190</v>
      </c>
      <c r="AC16" s="7">
        <f>'San Francisco 49ers'!AG16</f>
        <v>23</v>
      </c>
      <c r="AD16" s="7">
        <f>'Seattle Seahawks'!AG6</f>
        <v>14.007096774193547</v>
      </c>
      <c r="AE16" s="7">
        <f>'Tampa Bay Buccaneers'!AG6</f>
        <v>27.009032258064515</v>
      </c>
      <c r="AF16" s="7">
        <f>'Tennessee Titans'!AG16</f>
        <v>32</v>
      </c>
      <c r="AG16" s="7">
        <f>'Washington Commanders'!AG16</f>
        <v>33</v>
      </c>
    </row>
    <row r="17" spans="1:33" ht="15.75" customHeight="1" x14ac:dyDescent="0.2">
      <c r="A17" s="1">
        <v>1981</v>
      </c>
      <c r="B17" s="7">
        <f>'Arizona Cardinals'!AG17</f>
        <v>8</v>
      </c>
      <c r="C17" s="7">
        <f>'Atlanta Falcons'!AG17</f>
        <v>7</v>
      </c>
      <c r="D17" s="7"/>
      <c r="E17" s="7">
        <f>'Buffalo Bills'!AG17</f>
        <v>24</v>
      </c>
      <c r="F17" s="7"/>
      <c r="G17" s="7">
        <f>'Chicago Bears'!AG17</f>
        <v>8</v>
      </c>
      <c r="H17" s="7">
        <f>'Cincinnati Bengals'!AG15</f>
        <v>34.95280952380952</v>
      </c>
      <c r="I17" s="7">
        <f>'Cleveland Browns'!AG17</f>
        <v>34</v>
      </c>
      <c r="J17" s="7">
        <f>'Dallas Cowboys'!AG17</f>
        <v>193</v>
      </c>
      <c r="K17" s="7">
        <f>'Denver Broncos'!AG17</f>
        <v>23</v>
      </c>
      <c r="L17" s="7">
        <f>'Detroit Lions'!AG17</f>
        <v>3</v>
      </c>
      <c r="M17" s="7">
        <f>'Green Bay Packers'!AG17</f>
        <v>87</v>
      </c>
      <c r="N17" s="7"/>
      <c r="O17" s="7">
        <f>'Indianapolis Colts'!AG17</f>
        <v>86</v>
      </c>
      <c r="P17" s="7"/>
      <c r="Q17" s="7">
        <f>'Kansas City Chiefs'!AG17</f>
        <v>66</v>
      </c>
      <c r="R17" s="7">
        <f>'Las Vegas Raiders'!AG17</f>
        <v>166</v>
      </c>
      <c r="S17" s="7">
        <f>'Los Angeles Rams'!AG17</f>
        <v>80</v>
      </c>
      <c r="T17" s="7">
        <f>'Los Angeles Chargers'!AG17</f>
        <v>20</v>
      </c>
      <c r="U17" s="7">
        <f>'Minnesota Vikings'!AG17</f>
        <v>112</v>
      </c>
      <c r="V17" s="7">
        <f>'Miami Dolphins'!AG17</f>
        <v>114</v>
      </c>
      <c r="W17" s="7">
        <f>'New England Patriots'!AG17</f>
        <v>10</v>
      </c>
      <c r="X17" s="7">
        <f>'New Orleans Saints'!AG16</f>
        <v>1.4875</v>
      </c>
      <c r="Y17" s="7">
        <f>'New York Giants'!AG17</f>
        <v>4</v>
      </c>
      <c r="Z17" s="7">
        <f>'New York Jets'!AG17</f>
        <v>51</v>
      </c>
      <c r="AA17" s="7">
        <f>'Philadelphia Eagles'!AG17</f>
        <v>22</v>
      </c>
      <c r="AB17" s="7">
        <f>'Pittsburgh Steelers'!AG17</f>
        <v>190</v>
      </c>
      <c r="AC17" s="7">
        <f>'San Francisco 49ers'!AG17</f>
        <v>63</v>
      </c>
      <c r="AD17" s="7">
        <f>'Seattle Seahawks'!AG7</f>
        <v>14.007096774193547</v>
      </c>
      <c r="AE17" s="7">
        <f>'Tampa Bay Buccaneers'!AG7</f>
        <v>31.009032258064515</v>
      </c>
      <c r="AF17" s="7">
        <f>'Tennessee Titans'!AG17</f>
        <v>32</v>
      </c>
      <c r="AG17" s="7">
        <f>'Washington Commanders'!AG17</f>
        <v>33</v>
      </c>
    </row>
    <row r="18" spans="1:33" ht="15.75" customHeight="1" x14ac:dyDescent="0.2">
      <c r="A18" s="1">
        <v>1982</v>
      </c>
      <c r="B18" s="7">
        <f>'Arizona Cardinals'!AG18</f>
        <v>9</v>
      </c>
      <c r="C18" s="7">
        <f>'Atlanta Falcons'!AG18</f>
        <v>8</v>
      </c>
      <c r="D18" s="7"/>
      <c r="E18" s="7">
        <f>'Buffalo Bills'!AG18</f>
        <v>24</v>
      </c>
      <c r="F18" s="7"/>
      <c r="G18" s="7">
        <f>'Chicago Bears'!AG18</f>
        <v>8</v>
      </c>
      <c r="H18" s="7">
        <f>'Cincinnati Bengals'!AG16</f>
        <v>35.95280952380952</v>
      </c>
      <c r="I18" s="7">
        <f>'Cleveland Browns'!AG18</f>
        <v>35</v>
      </c>
      <c r="J18" s="7">
        <f>'Dallas Cowboys'!AG18</f>
        <v>200</v>
      </c>
      <c r="K18" s="7">
        <f>'Denver Broncos'!AG18</f>
        <v>23</v>
      </c>
      <c r="L18" s="7">
        <f>'Detroit Lions'!AG18</f>
        <v>4</v>
      </c>
      <c r="M18" s="7">
        <f>'Green Bay Packers'!AG18</f>
        <v>90</v>
      </c>
      <c r="N18" s="7"/>
      <c r="O18" s="7">
        <f>'Indianapolis Colts'!AG18</f>
        <v>86</v>
      </c>
      <c r="P18" s="7"/>
      <c r="Q18" s="7">
        <f>'Kansas City Chiefs'!AG18</f>
        <v>66</v>
      </c>
      <c r="R18" s="7">
        <f>'Las Vegas Raiders'!AG18</f>
        <v>170</v>
      </c>
      <c r="S18" s="7">
        <f>'Los Angeles Rams'!AG18</f>
        <v>80</v>
      </c>
      <c r="T18" s="7">
        <f>'Los Angeles Chargers'!AG18</f>
        <v>24</v>
      </c>
      <c r="U18" s="7">
        <f>'Minnesota Vikings'!AG18</f>
        <v>115</v>
      </c>
      <c r="V18" s="7">
        <f>'Miami Dolphins'!AG18</f>
        <v>130</v>
      </c>
      <c r="W18" s="7">
        <f>'New England Patriots'!AG18</f>
        <v>11</v>
      </c>
      <c r="X18" s="7">
        <f>'New Orleans Saints'!AG17</f>
        <v>1.4875</v>
      </c>
      <c r="Y18" s="7">
        <f>'New York Giants'!AG18</f>
        <v>5</v>
      </c>
      <c r="Z18" s="7">
        <f>'New York Jets'!AG18</f>
        <v>58</v>
      </c>
      <c r="AA18" s="7">
        <f>'Philadelphia Eagles'!AG18</f>
        <v>22</v>
      </c>
      <c r="AB18" s="7">
        <f>'Pittsburgh Steelers'!AG18</f>
        <v>191</v>
      </c>
      <c r="AC18" s="7">
        <f>'San Francisco 49ers'!AG18</f>
        <v>63</v>
      </c>
      <c r="AD18" s="7">
        <f>'Seattle Seahawks'!AG8</f>
        <v>14.007096774193547</v>
      </c>
      <c r="AE18" s="7">
        <f>'Tampa Bay Buccaneers'!AG8</f>
        <v>32.009032258064515</v>
      </c>
      <c r="AF18" s="7">
        <f>'Tennessee Titans'!AG18</f>
        <v>32</v>
      </c>
      <c r="AG18" s="7">
        <f>'Washington Commanders'!AG18</f>
        <v>76</v>
      </c>
    </row>
    <row r="19" spans="1:33" ht="15.75" customHeight="1" x14ac:dyDescent="0.2">
      <c r="A19" s="1">
        <v>1983</v>
      </c>
      <c r="B19" s="7">
        <f>'Arizona Cardinals'!AG19</f>
        <v>9</v>
      </c>
      <c r="C19" s="7">
        <f>'Atlanta Falcons'!AG19</f>
        <v>8</v>
      </c>
      <c r="D19" s="7"/>
      <c r="E19" s="7">
        <f>'Buffalo Bills'!AG19</f>
        <v>24</v>
      </c>
      <c r="F19" s="7"/>
      <c r="G19" s="7">
        <f>'Chicago Bears'!AG19</f>
        <v>8</v>
      </c>
      <c r="H19" s="7">
        <f>'Cincinnati Bengals'!AG17</f>
        <v>35.95280952380952</v>
      </c>
      <c r="I19" s="7">
        <f>'Cleveland Browns'!AG19</f>
        <v>35</v>
      </c>
      <c r="J19" s="7">
        <f>'Dallas Cowboys'!AG19</f>
        <v>201</v>
      </c>
      <c r="K19" s="7">
        <f>'Denver Broncos'!AG19</f>
        <v>24</v>
      </c>
      <c r="L19" s="7">
        <f>'Detroit Lions'!AG19</f>
        <v>8</v>
      </c>
      <c r="M19" s="7">
        <f>'Green Bay Packers'!AG19</f>
        <v>90</v>
      </c>
      <c r="N19" s="7"/>
      <c r="O19" s="7">
        <f>'Indianapolis Colts'!AG19</f>
        <v>86</v>
      </c>
      <c r="P19" s="7"/>
      <c r="Q19" s="7">
        <f>'Kansas City Chiefs'!AG19</f>
        <v>66</v>
      </c>
      <c r="R19" s="7">
        <f>'Las Vegas Raiders'!AG19</f>
        <v>210</v>
      </c>
      <c r="S19" s="7">
        <f>'Los Angeles Rams'!AG19</f>
        <v>83</v>
      </c>
      <c r="T19" s="7">
        <f>'Los Angeles Chargers'!AG19</f>
        <v>24</v>
      </c>
      <c r="U19" s="7">
        <f>'Minnesota Vikings'!AG19</f>
        <v>115</v>
      </c>
      <c r="V19" s="7">
        <f>'Miami Dolphins'!AG19</f>
        <v>135</v>
      </c>
      <c r="W19" s="7">
        <f>'New England Patriots'!AG19</f>
        <v>11</v>
      </c>
      <c r="X19" s="7">
        <f>'New Orleans Saints'!AG18</f>
        <v>1.4875</v>
      </c>
      <c r="Y19" s="7">
        <f>'New York Giants'!AG19</f>
        <v>6</v>
      </c>
      <c r="Z19" s="7">
        <f>'New York Jets'!AG19</f>
        <v>58</v>
      </c>
      <c r="AA19" s="7">
        <f>'Philadelphia Eagles'!AG19</f>
        <v>22</v>
      </c>
      <c r="AB19" s="7">
        <f>'Pittsburgh Steelers'!AG19</f>
        <v>195</v>
      </c>
      <c r="AC19" s="7">
        <f>'San Francisco 49ers'!AG19</f>
        <v>71</v>
      </c>
      <c r="AD19" s="7">
        <f>'Seattle Seahawks'!AG9</f>
        <v>21.007096774193549</v>
      </c>
      <c r="AE19" s="7">
        <f>'Tampa Bay Buccaneers'!AG9</f>
        <v>32.009032258064515</v>
      </c>
      <c r="AF19" s="7">
        <f>'Tennessee Titans'!AG19</f>
        <v>32</v>
      </c>
      <c r="AG19" s="7">
        <f>'Washington Commanders'!AG19</f>
        <v>97</v>
      </c>
    </row>
    <row r="20" spans="1:33" ht="15.75" customHeight="1" x14ac:dyDescent="0.2">
      <c r="A20" s="1">
        <v>1984</v>
      </c>
      <c r="B20" s="7">
        <f>'Arizona Cardinals'!AG20</f>
        <v>9</v>
      </c>
      <c r="C20" s="7">
        <f>'Atlanta Falcons'!AG20</f>
        <v>8</v>
      </c>
      <c r="D20" s="7"/>
      <c r="E20" s="7">
        <f>'Buffalo Bills'!AG20</f>
        <v>24</v>
      </c>
      <c r="F20" s="7"/>
      <c r="G20" s="7">
        <f>'Chicago Bears'!AG20</f>
        <v>16</v>
      </c>
      <c r="H20" s="7">
        <f>'Cincinnati Bengals'!AG18</f>
        <v>35.95280952380952</v>
      </c>
      <c r="I20" s="7">
        <f>'Cleveland Browns'!AG20</f>
        <v>35</v>
      </c>
      <c r="J20" s="7">
        <f>'Dallas Cowboys'!AG20</f>
        <v>201</v>
      </c>
      <c r="K20" s="7">
        <f>'Denver Broncos'!AG20</f>
        <v>28</v>
      </c>
      <c r="L20" s="7">
        <f>'Detroit Lions'!AG20</f>
        <v>8</v>
      </c>
      <c r="M20" s="7">
        <f>'Green Bay Packers'!AG20</f>
        <v>90</v>
      </c>
      <c r="N20" s="7"/>
      <c r="O20" s="7">
        <f>'Indianapolis Colts'!AG20</f>
        <v>86</v>
      </c>
      <c r="P20" s="7"/>
      <c r="Q20" s="7">
        <f>'Kansas City Chiefs'!AG20</f>
        <v>66</v>
      </c>
      <c r="R20" s="7">
        <f>'Las Vegas Raiders'!AG20</f>
        <v>211</v>
      </c>
      <c r="S20" s="7">
        <f>'Los Angeles Rams'!AG20</f>
        <v>84</v>
      </c>
      <c r="T20" s="7">
        <f>'Los Angeles Chargers'!AG20</f>
        <v>24</v>
      </c>
      <c r="U20" s="7">
        <f>'Minnesota Vikings'!AG20</f>
        <v>115</v>
      </c>
      <c r="V20" s="7">
        <f>'Miami Dolphins'!AG20</f>
        <v>156</v>
      </c>
      <c r="W20" s="7">
        <f>'New England Patriots'!AG20</f>
        <v>11</v>
      </c>
      <c r="X20" s="7">
        <f>'New Orleans Saints'!AG19</f>
        <v>1.4875</v>
      </c>
      <c r="Y20" s="7">
        <f>'New York Giants'!AG20</f>
        <v>9</v>
      </c>
      <c r="Z20" s="7">
        <f>'New York Jets'!AG20</f>
        <v>58</v>
      </c>
      <c r="AA20" s="7">
        <f>'Philadelphia Eagles'!AG20</f>
        <v>22</v>
      </c>
      <c r="AB20" s="7">
        <f>'Pittsburgh Steelers'!AG20</f>
        <v>203</v>
      </c>
      <c r="AC20" s="7">
        <f>'San Francisco 49ers'!AG20</f>
        <v>111</v>
      </c>
      <c r="AD20" s="7">
        <f>'Seattle Seahawks'!AG10</f>
        <v>25.007096774193549</v>
      </c>
      <c r="AE20" s="7">
        <f>'Tampa Bay Buccaneers'!AG10</f>
        <v>32.009032258064515</v>
      </c>
      <c r="AF20" s="7">
        <f>'Tennessee Titans'!AG20</f>
        <v>32</v>
      </c>
      <c r="AG20" s="7">
        <f>'Washington Commanders'!AG20</f>
        <v>101</v>
      </c>
    </row>
    <row r="21" spans="1:33" ht="15.75" customHeight="1" x14ac:dyDescent="0.2">
      <c r="A21" s="1">
        <v>1985</v>
      </c>
      <c r="B21" s="7">
        <f>'Arizona Cardinals'!AG21</f>
        <v>9</v>
      </c>
      <c r="C21" s="7">
        <f>'Atlanta Falcons'!AG21</f>
        <v>8</v>
      </c>
      <c r="D21" s="7"/>
      <c r="E21" s="7">
        <f>'Buffalo Bills'!AG21</f>
        <v>24</v>
      </c>
      <c r="F21" s="7"/>
      <c r="G21" s="7">
        <f>'Chicago Bears'!AG21</f>
        <v>57</v>
      </c>
      <c r="H21" s="7">
        <f>'Cincinnati Bengals'!AG19</f>
        <v>35.95280952380952</v>
      </c>
      <c r="I21" s="7">
        <f>'Cleveland Browns'!AG21</f>
        <v>39</v>
      </c>
      <c r="J21" s="7">
        <f>'Dallas Cowboys'!AG21</f>
        <v>205</v>
      </c>
      <c r="K21" s="7">
        <f>'Denver Broncos'!AG21</f>
        <v>28</v>
      </c>
      <c r="L21" s="7">
        <f>'Detroit Lions'!AG21</f>
        <v>8</v>
      </c>
      <c r="M21" s="7">
        <f>'Green Bay Packers'!AG21</f>
        <v>90</v>
      </c>
      <c r="N21" s="7"/>
      <c r="O21" s="7">
        <f>'Indianapolis Colts'!AG21</f>
        <v>86</v>
      </c>
      <c r="P21" s="7"/>
      <c r="Q21" s="7">
        <f>'Kansas City Chiefs'!AG21</f>
        <v>66</v>
      </c>
      <c r="R21" s="7">
        <f>'Las Vegas Raiders'!AG21</f>
        <v>219</v>
      </c>
      <c r="S21" s="7">
        <f>'Los Angeles Rams'!AG21</f>
        <v>92</v>
      </c>
      <c r="T21" s="7">
        <f>'Los Angeles Chargers'!AG21</f>
        <v>24</v>
      </c>
      <c r="U21" s="7">
        <f>'Minnesota Vikings'!AG21</f>
        <v>115</v>
      </c>
      <c r="V21" s="7">
        <f>'Miami Dolphins'!AG21</f>
        <v>164</v>
      </c>
      <c r="W21" s="7">
        <f>'New England Patriots'!AG21</f>
        <v>27</v>
      </c>
      <c r="X21" s="7">
        <f>'New Orleans Saints'!AG20</f>
        <v>1.4875</v>
      </c>
      <c r="Y21" s="7">
        <f>'New York Giants'!AG21</f>
        <v>12</v>
      </c>
      <c r="Z21" s="7">
        <f>'New York Jets'!AG21</f>
        <v>59</v>
      </c>
      <c r="AA21" s="7">
        <f>'Philadelphia Eagles'!AG21</f>
        <v>22</v>
      </c>
      <c r="AB21" s="7">
        <f>'Pittsburgh Steelers'!AG21</f>
        <v>203</v>
      </c>
      <c r="AC21" s="7">
        <f>'San Francisco 49ers'!AG21</f>
        <v>112</v>
      </c>
      <c r="AD21" s="7">
        <f>'Seattle Seahawks'!AG11</f>
        <v>25.007096774193549</v>
      </c>
      <c r="AE21" s="7">
        <f>'Tampa Bay Buccaneers'!AG11</f>
        <v>32.009032258064515</v>
      </c>
      <c r="AF21" s="7">
        <f>'Tennessee Titans'!AG21</f>
        <v>32</v>
      </c>
      <c r="AG21" s="7">
        <f>'Washington Commanders'!AG21</f>
        <v>101</v>
      </c>
    </row>
    <row r="22" spans="1:33" ht="15.75" customHeight="1" x14ac:dyDescent="0.2">
      <c r="A22" s="1">
        <v>1986</v>
      </c>
      <c r="B22" s="7">
        <f>'Arizona Cardinals'!AG22</f>
        <v>9</v>
      </c>
      <c r="C22" s="7">
        <f>'Atlanta Falcons'!AG22</f>
        <v>8</v>
      </c>
      <c r="D22" s="7"/>
      <c r="E22" s="7">
        <f>'Buffalo Bills'!AG22</f>
        <v>24</v>
      </c>
      <c r="F22" s="7"/>
      <c r="G22" s="7">
        <f>'Chicago Bears'!AG22</f>
        <v>61</v>
      </c>
      <c r="H22" s="7">
        <f>'Cincinnati Bengals'!AG20</f>
        <v>35.95280952380952</v>
      </c>
      <c r="I22" s="7">
        <f>'Cleveland Browns'!AG22</f>
        <v>47</v>
      </c>
      <c r="J22" s="7">
        <f>'Dallas Cowboys'!AG22</f>
        <v>205</v>
      </c>
      <c r="K22" s="7">
        <f>'Denver Broncos'!AG22</f>
        <v>45</v>
      </c>
      <c r="L22" s="7">
        <f>'Detroit Lions'!AG22</f>
        <v>8</v>
      </c>
      <c r="M22" s="7">
        <f>'Green Bay Packers'!AG22</f>
        <v>90</v>
      </c>
      <c r="N22" s="7"/>
      <c r="O22" s="7">
        <f>'Indianapolis Colts'!AG22</f>
        <v>86</v>
      </c>
      <c r="P22" s="7"/>
      <c r="Q22" s="7">
        <f>'Kansas City Chiefs'!AG22</f>
        <v>67</v>
      </c>
      <c r="R22" s="7">
        <f>'Las Vegas Raiders'!AG22</f>
        <v>219</v>
      </c>
      <c r="S22" s="7">
        <f>'Los Angeles Rams'!AG22</f>
        <v>94</v>
      </c>
      <c r="T22" s="7">
        <f>'Los Angeles Chargers'!AG22</f>
        <v>24</v>
      </c>
      <c r="U22" s="7">
        <f>'Minnesota Vikings'!AG22</f>
        <v>115</v>
      </c>
      <c r="V22" s="7">
        <f>'Miami Dolphins'!AG22</f>
        <v>164</v>
      </c>
      <c r="W22" s="7">
        <f>'New England Patriots'!AG22</f>
        <v>31</v>
      </c>
      <c r="X22" s="7">
        <f>'New Orleans Saints'!AG21</f>
        <v>1.4875</v>
      </c>
      <c r="Y22" s="7">
        <f>'New York Giants'!AG22</f>
        <v>56</v>
      </c>
      <c r="Z22" s="7">
        <f>'New York Jets'!AG22</f>
        <v>62</v>
      </c>
      <c r="AA22" s="7">
        <f>'Philadelphia Eagles'!AG22</f>
        <v>22</v>
      </c>
      <c r="AB22" s="7">
        <f>'Pittsburgh Steelers'!AG22</f>
        <v>203</v>
      </c>
      <c r="AC22" s="7">
        <f>'San Francisco 49ers'!AG22</f>
        <v>116</v>
      </c>
      <c r="AD22" s="7">
        <f>'Seattle Seahawks'!AG12</f>
        <v>25.007096774193549</v>
      </c>
      <c r="AE22" s="7">
        <f>'Tampa Bay Buccaneers'!AG12</f>
        <v>32.009032258064515</v>
      </c>
      <c r="AF22" s="7">
        <f>'Tennessee Titans'!AG22</f>
        <v>32</v>
      </c>
      <c r="AG22" s="7">
        <f>'Washington Commanders'!AG22</f>
        <v>108</v>
      </c>
    </row>
    <row r="23" spans="1:33" ht="15.75" customHeight="1" x14ac:dyDescent="0.2">
      <c r="A23" s="1">
        <v>1987</v>
      </c>
      <c r="B23" s="7">
        <f>'Arizona Cardinals'!AG23</f>
        <v>9</v>
      </c>
      <c r="C23" s="7">
        <f>'Atlanta Falcons'!AG23</f>
        <v>8</v>
      </c>
      <c r="D23" s="7"/>
      <c r="E23" s="7">
        <f>'Buffalo Bills'!AG23</f>
        <v>24</v>
      </c>
      <c r="F23" s="7"/>
      <c r="G23" s="7">
        <f>'Chicago Bears'!AG23</f>
        <v>65</v>
      </c>
      <c r="H23" s="7">
        <f>'Cincinnati Bengals'!AG21</f>
        <v>35.95280952380952</v>
      </c>
      <c r="I23" s="7">
        <f>'Cleveland Browns'!AG23</f>
        <v>55</v>
      </c>
      <c r="J23" s="7">
        <f>'Dallas Cowboys'!AG23</f>
        <v>205</v>
      </c>
      <c r="K23" s="7">
        <f>'Denver Broncos'!AG23</f>
        <v>65</v>
      </c>
      <c r="L23" s="7">
        <f>'Detroit Lions'!AG23</f>
        <v>8</v>
      </c>
      <c r="M23" s="7">
        <f>'Green Bay Packers'!AG23</f>
        <v>90</v>
      </c>
      <c r="N23" s="7"/>
      <c r="O23" s="7">
        <f>'Indianapolis Colts'!AG23</f>
        <v>90</v>
      </c>
      <c r="P23" s="7"/>
      <c r="Q23" s="7">
        <f>'Kansas City Chiefs'!AG23</f>
        <v>67</v>
      </c>
      <c r="R23" s="7">
        <f>'Las Vegas Raiders'!AG23</f>
        <v>219</v>
      </c>
      <c r="S23" s="7">
        <f>'Los Angeles Rams'!AG23</f>
        <v>94</v>
      </c>
      <c r="T23" s="7">
        <f>'Los Angeles Chargers'!AG23</f>
        <v>24</v>
      </c>
      <c r="U23" s="7">
        <f>'Minnesota Vikings'!AG23</f>
        <v>122</v>
      </c>
      <c r="V23" s="7">
        <f>'Miami Dolphins'!AG23</f>
        <v>164</v>
      </c>
      <c r="W23" s="7">
        <f>'New England Patriots'!AG23</f>
        <v>31</v>
      </c>
      <c r="X23" s="7">
        <f>'New Orleans Saints'!AG22</f>
        <v>2.4874999999999998</v>
      </c>
      <c r="Y23" s="7">
        <f>'New York Giants'!AG23</f>
        <v>56</v>
      </c>
      <c r="Z23" s="7">
        <f>'New York Jets'!AG23</f>
        <v>62</v>
      </c>
      <c r="AA23" s="7">
        <f>'Philadelphia Eagles'!AG23</f>
        <v>23</v>
      </c>
      <c r="AB23" s="7">
        <f>'Pittsburgh Steelers'!AG23</f>
        <v>203</v>
      </c>
      <c r="AC23" s="7">
        <f>'San Francisco 49ers'!AG23</f>
        <v>121</v>
      </c>
      <c r="AD23" s="7">
        <f>'Seattle Seahawks'!AG13</f>
        <v>26.007096774193549</v>
      </c>
      <c r="AE23" s="7">
        <f>'Tampa Bay Buccaneers'!AG13</f>
        <v>32.009032258064515</v>
      </c>
      <c r="AF23" s="7">
        <f>'Tennessee Titans'!AG23</f>
        <v>35</v>
      </c>
      <c r="AG23" s="7">
        <f>'Washington Commanders'!AG23</f>
        <v>148</v>
      </c>
    </row>
    <row r="24" spans="1:33" ht="15.75" customHeight="1" x14ac:dyDescent="0.2">
      <c r="A24" s="1">
        <v>1988</v>
      </c>
      <c r="B24" s="7">
        <f>'Arizona Cardinals'!AG24</f>
        <v>9</v>
      </c>
      <c r="C24" s="7">
        <f>'Atlanta Falcons'!AG24</f>
        <v>8</v>
      </c>
      <c r="D24" s="7"/>
      <c r="E24" s="7">
        <f>'Buffalo Bills'!AG24</f>
        <v>32</v>
      </c>
      <c r="F24" s="7"/>
      <c r="G24" s="7">
        <f>'Chicago Bears'!AG24</f>
        <v>74</v>
      </c>
      <c r="H24" s="7">
        <f>'Cincinnati Bengals'!AG22</f>
        <v>55.95280952380952</v>
      </c>
      <c r="I24" s="7">
        <f>'Cleveland Browns'!AG24</f>
        <v>56</v>
      </c>
      <c r="J24" s="7">
        <f>'Dallas Cowboys'!AG24</f>
        <v>205</v>
      </c>
      <c r="K24" s="7">
        <f>'Denver Broncos'!AG24</f>
        <v>65</v>
      </c>
      <c r="L24" s="7">
        <f>'Detroit Lions'!AG24</f>
        <v>8</v>
      </c>
      <c r="M24" s="7">
        <f>'Green Bay Packers'!AG24</f>
        <v>90</v>
      </c>
      <c r="N24" s="7"/>
      <c r="O24" s="7">
        <f>'Indianapolis Colts'!AG24</f>
        <v>90</v>
      </c>
      <c r="P24" s="7"/>
      <c r="Q24" s="7">
        <f>'Kansas City Chiefs'!AG24</f>
        <v>67</v>
      </c>
      <c r="R24" s="7">
        <f>'Las Vegas Raiders'!AG24</f>
        <v>219</v>
      </c>
      <c r="S24" s="7">
        <f>'Los Angeles Rams'!AG24</f>
        <v>95</v>
      </c>
      <c r="T24" s="7">
        <f>'Los Angeles Chargers'!AG24</f>
        <v>24</v>
      </c>
      <c r="U24" s="7">
        <f>'Minnesota Vikings'!AG24</f>
        <v>125</v>
      </c>
      <c r="V24" s="7">
        <f>'Miami Dolphins'!AG24</f>
        <v>164</v>
      </c>
      <c r="W24" s="7">
        <f>'New England Patriots'!AG24</f>
        <v>31</v>
      </c>
      <c r="X24" s="7">
        <f>'New Orleans Saints'!AG23</f>
        <v>2.4874999999999998</v>
      </c>
      <c r="Y24" s="7">
        <f>'New York Giants'!AG24</f>
        <v>56</v>
      </c>
      <c r="Z24" s="7">
        <f>'New York Jets'!AG24</f>
        <v>62</v>
      </c>
      <c r="AA24" s="7">
        <f>'Philadelphia Eagles'!AG24</f>
        <v>27</v>
      </c>
      <c r="AB24" s="7">
        <f>'Pittsburgh Steelers'!AG24</f>
        <v>203</v>
      </c>
      <c r="AC24" s="7">
        <f>'San Francisco 49ers'!AG24</f>
        <v>162</v>
      </c>
      <c r="AD24" s="7">
        <f>'Seattle Seahawks'!AG14</f>
        <v>30.007096774193549</v>
      </c>
      <c r="AE24" s="7">
        <f>'Tampa Bay Buccaneers'!AG14</f>
        <v>32.009032258064515</v>
      </c>
      <c r="AF24" s="7">
        <f>'Tennessee Titans'!AG24</f>
        <v>38</v>
      </c>
      <c r="AG24" s="7">
        <f>'Washington Commanders'!AG24</f>
        <v>148</v>
      </c>
    </row>
    <row r="25" spans="1:33" ht="15.75" customHeight="1" x14ac:dyDescent="0.2">
      <c r="A25" s="1">
        <v>1989</v>
      </c>
      <c r="B25" s="7">
        <f>'Arizona Cardinals'!AG25</f>
        <v>9</v>
      </c>
      <c r="C25" s="7">
        <f>'Atlanta Falcons'!AG25</f>
        <v>8</v>
      </c>
      <c r="D25" s="7"/>
      <c r="E25" s="7">
        <f>'Buffalo Bills'!AG25</f>
        <v>36</v>
      </c>
      <c r="F25" s="7"/>
      <c r="G25" s="7">
        <f>'Chicago Bears'!AG25</f>
        <v>74</v>
      </c>
      <c r="H25" s="7">
        <f>'Cincinnati Bengals'!AG23</f>
        <v>55.95280952380952</v>
      </c>
      <c r="I25" s="7">
        <f>'Cleveland Browns'!AG25</f>
        <v>65</v>
      </c>
      <c r="J25" s="7">
        <f>'Dallas Cowboys'!AG25</f>
        <v>205</v>
      </c>
      <c r="K25" s="7">
        <f>'Denver Broncos'!AG25</f>
        <v>82</v>
      </c>
      <c r="L25" s="7">
        <f>'Detroit Lions'!AG25</f>
        <v>8</v>
      </c>
      <c r="M25" s="7">
        <f>'Green Bay Packers'!AG25</f>
        <v>90</v>
      </c>
      <c r="N25" s="7"/>
      <c r="O25" s="7">
        <f>'Indianapolis Colts'!AG25</f>
        <v>90</v>
      </c>
      <c r="P25" s="7"/>
      <c r="Q25" s="7">
        <f>'Kansas City Chiefs'!AG25</f>
        <v>67</v>
      </c>
      <c r="R25" s="7">
        <f>'Las Vegas Raiders'!AG25</f>
        <v>219</v>
      </c>
      <c r="S25" s="7">
        <f>'Los Angeles Rams'!AG25</f>
        <v>102</v>
      </c>
      <c r="T25" s="7">
        <f>'Los Angeles Chargers'!AG25</f>
        <v>24</v>
      </c>
      <c r="U25" s="7">
        <f>'Minnesota Vikings'!AG25</f>
        <v>130</v>
      </c>
      <c r="V25" s="7">
        <f>'Miami Dolphins'!AG25</f>
        <v>164</v>
      </c>
      <c r="W25" s="7">
        <f>'New England Patriots'!AG25</f>
        <v>31</v>
      </c>
      <c r="X25" s="7">
        <f>'New Orleans Saints'!AG24</f>
        <v>2.4874999999999998</v>
      </c>
      <c r="Y25" s="7">
        <f>'New York Giants'!AG25</f>
        <v>60</v>
      </c>
      <c r="Z25" s="7">
        <f>'New York Jets'!AG25</f>
        <v>62</v>
      </c>
      <c r="AA25" s="7">
        <f>'Philadelphia Eagles'!AG25</f>
        <v>28</v>
      </c>
      <c r="AB25" s="7">
        <f>'Pittsburgh Steelers'!AG25</f>
        <v>206</v>
      </c>
      <c r="AC25" s="7">
        <f>'San Francisco 49ers'!AG25</f>
        <v>206</v>
      </c>
      <c r="AD25" s="7">
        <f>'Seattle Seahawks'!AG15</f>
        <v>30.007096774193549</v>
      </c>
      <c r="AE25" s="7">
        <f>'Tampa Bay Buccaneers'!AG15</f>
        <v>32.009032258064515</v>
      </c>
      <c r="AF25" s="7">
        <f>'Tennessee Titans'!AG25</f>
        <v>39</v>
      </c>
      <c r="AG25" s="7">
        <f>'Washington Commanders'!AG25</f>
        <v>148</v>
      </c>
    </row>
    <row r="26" spans="1:33" ht="15.75" customHeight="1" x14ac:dyDescent="0.2">
      <c r="A26" s="1">
        <v>1990</v>
      </c>
      <c r="B26" s="7">
        <f>'Arizona Cardinals'!AG26</f>
        <v>9</v>
      </c>
      <c r="C26" s="7">
        <f>'Atlanta Falcons'!AG26</f>
        <v>8</v>
      </c>
      <c r="D26" s="7"/>
      <c r="E26" s="7">
        <f>'Buffalo Bills'!AG26</f>
        <v>54</v>
      </c>
      <c r="F26" s="7"/>
      <c r="G26" s="7">
        <f>'Chicago Bears'!AG26</f>
        <v>78</v>
      </c>
      <c r="H26" s="7">
        <f>'Cincinnati Bengals'!AG24</f>
        <v>59.95280952380952</v>
      </c>
      <c r="I26" s="7">
        <f>'Cleveland Browns'!AG26</f>
        <v>65</v>
      </c>
      <c r="J26" s="7">
        <f>'Dallas Cowboys'!AG26</f>
        <v>205</v>
      </c>
      <c r="K26" s="7">
        <f>'Denver Broncos'!AG26</f>
        <v>82</v>
      </c>
      <c r="L26" s="7">
        <f>'Detroit Lions'!AG26</f>
        <v>8</v>
      </c>
      <c r="M26" s="7">
        <f>'Green Bay Packers'!AG26</f>
        <v>90</v>
      </c>
      <c r="N26" s="7"/>
      <c r="O26" s="7">
        <f>'Indianapolis Colts'!AG26</f>
        <v>90</v>
      </c>
      <c r="P26" s="7"/>
      <c r="Q26" s="7">
        <f>'Kansas City Chiefs'!AG26</f>
        <v>68</v>
      </c>
      <c r="R26" s="7">
        <f>'Las Vegas Raiders'!AG26</f>
        <v>227</v>
      </c>
      <c r="S26" s="7">
        <f>'Los Angeles Rams'!AG26</f>
        <v>102</v>
      </c>
      <c r="T26" s="7">
        <f>'Los Angeles Chargers'!AG26</f>
        <v>24</v>
      </c>
      <c r="U26" s="7">
        <f>'Minnesota Vikings'!AG26</f>
        <v>130</v>
      </c>
      <c r="V26" s="7">
        <f>'Miami Dolphins'!AG26</f>
        <v>167</v>
      </c>
      <c r="W26" s="7">
        <f>'New England Patriots'!AG26</f>
        <v>31</v>
      </c>
      <c r="X26" s="7">
        <f>'New Orleans Saints'!AG25</f>
        <v>3.4874999999999998</v>
      </c>
      <c r="Y26" s="7">
        <f>'New York Giants'!AG26</f>
        <v>100</v>
      </c>
      <c r="Z26" s="7">
        <f>'New York Jets'!AG26</f>
        <v>62</v>
      </c>
      <c r="AA26" s="7">
        <f>'Philadelphia Eagles'!AG26</f>
        <v>29</v>
      </c>
      <c r="AB26" s="7">
        <f>'Pittsburgh Steelers'!AG26</f>
        <v>206</v>
      </c>
      <c r="AC26" s="7">
        <f>'San Francisco 49ers'!AG26</f>
        <v>217</v>
      </c>
      <c r="AD26" s="7">
        <f>'Seattle Seahawks'!AG16</f>
        <v>30.007096774193549</v>
      </c>
      <c r="AE26" s="7">
        <f>'Tampa Bay Buccaneers'!AG16</f>
        <v>32.009032258064515</v>
      </c>
      <c r="AF26" s="7">
        <f>'Tennessee Titans'!AG26</f>
        <v>41</v>
      </c>
      <c r="AG26" s="7">
        <f>'Washington Commanders'!AG26</f>
        <v>151</v>
      </c>
    </row>
    <row r="27" spans="1:33" ht="15.75" customHeight="1" x14ac:dyDescent="0.2">
      <c r="A27" s="1">
        <v>1991</v>
      </c>
      <c r="B27" s="7">
        <f>'Arizona Cardinals'!AG27</f>
        <v>9</v>
      </c>
      <c r="C27" s="7">
        <f>'Atlanta Falcons'!AG27</f>
        <v>11</v>
      </c>
      <c r="D27" s="7"/>
      <c r="E27" s="7">
        <f>'Buffalo Bills'!AG27</f>
        <v>75</v>
      </c>
      <c r="F27" s="7"/>
      <c r="G27" s="7">
        <f>'Chicago Bears'!AG27</f>
        <v>79</v>
      </c>
      <c r="H27" s="7">
        <f>'Cincinnati Bengals'!AG25</f>
        <v>59.95280952380952</v>
      </c>
      <c r="I27" s="7">
        <f>'Cleveland Browns'!AG27</f>
        <v>65</v>
      </c>
      <c r="J27" s="7">
        <f>'Dallas Cowboys'!AG27</f>
        <v>208</v>
      </c>
      <c r="K27" s="7">
        <f>'Denver Broncos'!AG27</f>
        <v>90</v>
      </c>
      <c r="L27" s="7">
        <f>'Detroit Lions'!AG27</f>
        <v>16</v>
      </c>
      <c r="M27" s="7">
        <f>'Green Bay Packers'!AG27</f>
        <v>90</v>
      </c>
      <c r="N27" s="7"/>
      <c r="O27" s="7">
        <f>'Indianapolis Colts'!AG27</f>
        <v>90</v>
      </c>
      <c r="P27" s="7"/>
      <c r="Q27" s="7">
        <f>'Kansas City Chiefs'!AG27</f>
        <v>71</v>
      </c>
      <c r="R27" s="7">
        <f>'Las Vegas Raiders'!AG27</f>
        <v>228</v>
      </c>
      <c r="S27" s="7">
        <f>'Los Angeles Rams'!AG27</f>
        <v>102</v>
      </c>
      <c r="T27" s="7">
        <f>'Los Angeles Chargers'!AG27</f>
        <v>24</v>
      </c>
      <c r="U27" s="7">
        <f>'Minnesota Vikings'!AG27</f>
        <v>130</v>
      </c>
      <c r="V27" s="7">
        <f>'Miami Dolphins'!AG27</f>
        <v>167</v>
      </c>
      <c r="W27" s="7">
        <f>'New England Patriots'!AG27</f>
        <v>31</v>
      </c>
      <c r="X27" s="7">
        <f>'New Orleans Saints'!AG26</f>
        <v>6.4874999999999998</v>
      </c>
      <c r="Y27" s="7">
        <f>'New York Giants'!AG27</f>
        <v>100</v>
      </c>
      <c r="Z27" s="7">
        <f>'New York Jets'!AG27</f>
        <v>63</v>
      </c>
      <c r="AA27" s="7">
        <f>'Philadelphia Eagles'!AG27</f>
        <v>29</v>
      </c>
      <c r="AB27" s="7">
        <f>'Pittsburgh Steelers'!AG27</f>
        <v>206</v>
      </c>
      <c r="AC27" s="7">
        <f>'San Francisco 49ers'!AG27</f>
        <v>217</v>
      </c>
      <c r="AD27" s="7">
        <f>'Seattle Seahawks'!AG17</f>
        <v>30.007096774193549</v>
      </c>
      <c r="AE27" s="7">
        <f>'Tampa Bay Buccaneers'!AG17</f>
        <v>32.009032258064515</v>
      </c>
      <c r="AF27" s="7">
        <f>'Tennessee Titans'!AG27</f>
        <v>45</v>
      </c>
      <c r="AG27" s="7">
        <f>'Washington Commanders'!AG27</f>
        <v>191</v>
      </c>
    </row>
    <row r="28" spans="1:33" ht="15.75" customHeight="1" x14ac:dyDescent="0.2">
      <c r="A28" s="1">
        <v>1992</v>
      </c>
      <c r="B28" s="7">
        <f>'Arizona Cardinals'!AG28</f>
        <v>9</v>
      </c>
      <c r="C28" s="7">
        <f>'Atlanta Falcons'!AG28</f>
        <v>11</v>
      </c>
      <c r="D28" s="7"/>
      <c r="E28" s="7">
        <f>'Buffalo Bills'!AG28</f>
        <v>91</v>
      </c>
      <c r="F28" s="7"/>
      <c r="G28" s="7">
        <f>'Chicago Bears'!AG28</f>
        <v>79</v>
      </c>
      <c r="H28" s="7">
        <f>'Cincinnati Bengals'!AG26</f>
        <v>59.95280952380952</v>
      </c>
      <c r="I28" s="7">
        <f>'Cleveland Browns'!AG28</f>
        <v>65</v>
      </c>
      <c r="J28" s="7">
        <f>'Dallas Cowboys'!AG28</f>
        <v>248</v>
      </c>
      <c r="K28" s="7">
        <f>'Denver Broncos'!AG28</f>
        <v>90</v>
      </c>
      <c r="L28" s="7">
        <f>'Detroit Lions'!AG28</f>
        <v>16</v>
      </c>
      <c r="M28" s="7">
        <f>'Green Bay Packers'!AG28</f>
        <v>90</v>
      </c>
      <c r="N28" s="7"/>
      <c r="O28" s="7">
        <f>'Indianapolis Colts'!AG28</f>
        <v>90</v>
      </c>
      <c r="P28" s="7"/>
      <c r="Q28" s="7">
        <f>'Kansas City Chiefs'!AG28</f>
        <v>72</v>
      </c>
      <c r="R28" s="7">
        <f>'Las Vegas Raiders'!AG28</f>
        <v>228</v>
      </c>
      <c r="S28" s="7">
        <f>'Los Angeles Rams'!AG28</f>
        <v>102</v>
      </c>
      <c r="T28" s="7">
        <f>'Los Angeles Chargers'!AG28</f>
        <v>28</v>
      </c>
      <c r="U28" s="7">
        <f>'Minnesota Vikings'!AG28</f>
        <v>132</v>
      </c>
      <c r="V28" s="7">
        <f>'Miami Dolphins'!AG28</f>
        <v>175</v>
      </c>
      <c r="W28" s="7">
        <f>'New England Patriots'!AG28</f>
        <v>31</v>
      </c>
      <c r="X28" s="7">
        <f>'New Orleans Saints'!AG27</f>
        <v>7.4874999999999998</v>
      </c>
      <c r="Y28" s="7">
        <f>'New York Giants'!AG28</f>
        <v>100</v>
      </c>
      <c r="Z28" s="7">
        <f>'New York Jets'!AG28</f>
        <v>63</v>
      </c>
      <c r="AA28" s="7">
        <f>'Philadelphia Eagles'!AG28</f>
        <v>32</v>
      </c>
      <c r="AB28" s="7">
        <f>'Pittsburgh Steelers'!AG28</f>
        <v>210</v>
      </c>
      <c r="AC28" s="7">
        <f>'San Francisco 49ers'!AG28</f>
        <v>229</v>
      </c>
      <c r="AD28" s="7">
        <f>'Seattle Seahawks'!AG18</f>
        <v>31.007096774193549</v>
      </c>
      <c r="AE28" s="7">
        <f>'Tampa Bay Buccaneers'!AG18</f>
        <v>32.009032258064515</v>
      </c>
      <c r="AF28" s="7">
        <f>'Tennessee Titans'!AG28</f>
        <v>46</v>
      </c>
      <c r="AG28" s="7">
        <f>'Washington Commanders'!AG28</f>
        <v>194</v>
      </c>
    </row>
    <row r="29" spans="1:33" ht="15.75" customHeight="1" x14ac:dyDescent="0.2">
      <c r="A29" s="1">
        <v>1993</v>
      </c>
      <c r="B29" s="7">
        <f>'Arizona Cardinals'!AG29</f>
        <v>9</v>
      </c>
      <c r="C29" s="7">
        <f>'Atlanta Falcons'!AG29</f>
        <v>11</v>
      </c>
      <c r="D29" s="7"/>
      <c r="E29" s="7">
        <f>'Buffalo Bills'!AG29</f>
        <v>108</v>
      </c>
      <c r="F29" s="7"/>
      <c r="G29" s="7">
        <f>'Chicago Bears'!AG29</f>
        <v>79</v>
      </c>
      <c r="H29" s="7">
        <f>'Cincinnati Bengals'!AG27</f>
        <v>59.95280952380952</v>
      </c>
      <c r="I29" s="7">
        <f>'Cleveland Browns'!AG29</f>
        <v>65</v>
      </c>
      <c r="J29" s="7">
        <f>'Dallas Cowboys'!AG29</f>
        <v>291</v>
      </c>
      <c r="K29" s="7">
        <f>'Denver Broncos'!AG29</f>
        <v>91</v>
      </c>
      <c r="L29" s="7">
        <f>'Detroit Lions'!AG29</f>
        <v>18</v>
      </c>
      <c r="M29" s="7">
        <f>'Green Bay Packers'!AG29</f>
        <v>93</v>
      </c>
      <c r="N29" s="7"/>
      <c r="O29" s="7">
        <f>'Indianapolis Colts'!AG29</f>
        <v>90</v>
      </c>
      <c r="P29" s="7"/>
      <c r="Q29" s="7">
        <f>'Kansas City Chiefs'!AG29</f>
        <v>80</v>
      </c>
      <c r="R29" s="7">
        <f>'Las Vegas Raiders'!AG29</f>
        <v>231</v>
      </c>
      <c r="S29" s="7">
        <f>'Los Angeles Rams'!AG29</f>
        <v>102</v>
      </c>
      <c r="T29" s="7">
        <f>'Los Angeles Chargers'!AG29</f>
        <v>28</v>
      </c>
      <c r="U29" s="7">
        <f>'Minnesota Vikings'!AG29</f>
        <v>133</v>
      </c>
      <c r="V29" s="7">
        <f>'Miami Dolphins'!AG29</f>
        <v>175</v>
      </c>
      <c r="W29" s="7">
        <f>'New England Patriots'!AG29</f>
        <v>31</v>
      </c>
      <c r="X29" s="7">
        <f>'New Orleans Saints'!AG28</f>
        <v>7.4874999999999998</v>
      </c>
      <c r="Y29" s="7">
        <f>'New York Giants'!AG29</f>
        <v>103</v>
      </c>
      <c r="Z29" s="7">
        <f>'New York Jets'!AG29</f>
        <v>63</v>
      </c>
      <c r="AA29" s="7">
        <f>'Philadelphia Eagles'!AG29</f>
        <v>32</v>
      </c>
      <c r="AB29" s="7">
        <f>'Pittsburgh Steelers'!AG29</f>
        <v>212</v>
      </c>
      <c r="AC29" s="7">
        <f>'San Francisco 49ers'!AG29</f>
        <v>238</v>
      </c>
      <c r="AD29" s="7">
        <f>'Seattle Seahawks'!AG19</f>
        <v>31.007096774193549</v>
      </c>
      <c r="AE29" s="7">
        <f>'Tampa Bay Buccaneers'!AG19</f>
        <v>32.009032258064515</v>
      </c>
      <c r="AF29" s="7">
        <f>'Tennessee Titans'!AG29</f>
        <v>50</v>
      </c>
      <c r="AG29" s="7">
        <f>'Washington Commanders'!AG29</f>
        <v>194</v>
      </c>
    </row>
    <row r="30" spans="1:33" ht="15.75" customHeight="1" x14ac:dyDescent="0.2">
      <c r="A30" s="1">
        <v>1994</v>
      </c>
      <c r="B30" s="7">
        <f>'Arizona Cardinals'!AG30</f>
        <v>9</v>
      </c>
      <c r="C30" s="7">
        <f>'Atlanta Falcons'!AG30</f>
        <v>11</v>
      </c>
      <c r="D30" s="7"/>
      <c r="E30" s="7">
        <f>'Buffalo Bills'!AG30</f>
        <v>108</v>
      </c>
      <c r="F30" s="7"/>
      <c r="G30" s="7">
        <f>'Chicago Bears'!AG30</f>
        <v>82</v>
      </c>
      <c r="H30" s="7">
        <f>'Cincinnati Bengals'!AG28</f>
        <v>59.95280952380952</v>
      </c>
      <c r="I30" s="7">
        <f>'Cleveland Browns'!AG30</f>
        <v>68</v>
      </c>
      <c r="J30" s="7">
        <f>'Dallas Cowboys'!AG30</f>
        <v>299</v>
      </c>
      <c r="K30" s="7">
        <f>'Denver Broncos'!AG30</f>
        <v>91</v>
      </c>
      <c r="L30" s="7">
        <f>'Detroit Lions'!AG30</f>
        <v>20</v>
      </c>
      <c r="M30" s="7">
        <f>'Green Bay Packers'!AG30</f>
        <v>96</v>
      </c>
      <c r="N30" s="7"/>
      <c r="O30" s="7">
        <f>'Indianapolis Colts'!AG30</f>
        <v>90</v>
      </c>
      <c r="P30" s="7"/>
      <c r="Q30" s="7">
        <f>'Kansas City Chiefs'!AG30</f>
        <v>81</v>
      </c>
      <c r="R30" s="7">
        <f>'Las Vegas Raiders'!AG30</f>
        <v>231</v>
      </c>
      <c r="S30" s="7">
        <f>'Los Angeles Rams'!AG30</f>
        <v>102</v>
      </c>
      <c r="T30" s="7">
        <f>'Los Angeles Chargers'!AG30</f>
        <v>45</v>
      </c>
      <c r="U30" s="7">
        <f>'Minnesota Vikings'!AG30</f>
        <v>135</v>
      </c>
      <c r="V30" s="7">
        <f>'Miami Dolphins'!AG30</f>
        <v>179</v>
      </c>
      <c r="W30" s="7">
        <f>'New England Patriots'!AG30</f>
        <v>32</v>
      </c>
      <c r="X30" s="7">
        <f>'New Orleans Saints'!AG29</f>
        <v>7.4874999999999998</v>
      </c>
      <c r="Y30" s="7">
        <f>'New York Giants'!AG30</f>
        <v>103</v>
      </c>
      <c r="Z30" s="7">
        <f>'New York Jets'!AG30</f>
        <v>63</v>
      </c>
      <c r="AA30" s="7">
        <f>'Philadelphia Eagles'!AG30</f>
        <v>32</v>
      </c>
      <c r="AB30" s="7">
        <f>'Pittsburgh Steelers'!AG30</f>
        <v>220</v>
      </c>
      <c r="AC30" s="7">
        <f>'San Francisco 49ers'!AG30</f>
        <v>282</v>
      </c>
      <c r="AD30" s="7">
        <f>'Seattle Seahawks'!AG20</f>
        <v>31.007096774193549</v>
      </c>
      <c r="AE30" s="7">
        <f>'Tampa Bay Buccaneers'!AG20</f>
        <v>32.009032258064515</v>
      </c>
      <c r="AF30" s="7">
        <f>'Tennessee Titans'!AG30</f>
        <v>50</v>
      </c>
      <c r="AG30" s="7">
        <f>'Washington Commanders'!AG30</f>
        <v>194</v>
      </c>
    </row>
    <row r="31" spans="1:33" ht="15.75" customHeight="1" x14ac:dyDescent="0.2">
      <c r="A31" s="1">
        <v>1995</v>
      </c>
      <c r="B31" s="7">
        <f>'Arizona Cardinals'!AG31</f>
        <v>9</v>
      </c>
      <c r="C31" s="7">
        <f>'Atlanta Falcons'!AG31</f>
        <v>12</v>
      </c>
      <c r="D31" s="7"/>
      <c r="E31" s="7">
        <f>'Buffalo Bills'!AG31</f>
        <v>113</v>
      </c>
      <c r="F31" s="7">
        <f>'Carolina Panthers'!AG2</f>
        <v>40.024139194139195</v>
      </c>
      <c r="G31" s="7">
        <f>'Chicago Bears'!AG31</f>
        <v>82</v>
      </c>
      <c r="H31" s="7">
        <f>'Cincinnati Bengals'!AG29</f>
        <v>59.95280952380952</v>
      </c>
      <c r="I31" s="7">
        <f>'Cleveland Browns'!AG31</f>
        <v>68</v>
      </c>
      <c r="J31" s="7">
        <f>'Dallas Cowboys'!AG31</f>
        <v>339</v>
      </c>
      <c r="K31" s="7">
        <f>'Denver Broncos'!AG31</f>
        <v>91</v>
      </c>
      <c r="L31" s="7">
        <f>'Detroit Lions'!AG31</f>
        <v>21</v>
      </c>
      <c r="M31" s="7">
        <f>'Green Bay Packers'!AG31</f>
        <v>108</v>
      </c>
      <c r="N31" s="7"/>
      <c r="O31" s="7">
        <f>'Indianapolis Colts'!AG31</f>
        <v>97</v>
      </c>
      <c r="P31" s="7">
        <f>'Jacksonville Jaguars'!AG2</f>
        <v>37.049139194139201</v>
      </c>
      <c r="Q31" s="7">
        <f>'Kansas City Chiefs'!AG31</f>
        <v>85</v>
      </c>
      <c r="R31" s="7">
        <f>'Las Vegas Raiders'!AG31</f>
        <v>231</v>
      </c>
      <c r="S31" s="7">
        <f>'Los Angeles Rams'!AG31</f>
        <v>102</v>
      </c>
      <c r="T31" s="7">
        <f>'Los Angeles Chargers'!AG31</f>
        <v>46</v>
      </c>
      <c r="U31" s="7">
        <f>'Minnesota Vikings'!AG31</f>
        <v>135</v>
      </c>
      <c r="V31" s="7">
        <f>'Miami Dolphins'!AG31</f>
        <v>180</v>
      </c>
      <c r="W31" s="7">
        <f>'New England Patriots'!AG31</f>
        <v>32</v>
      </c>
      <c r="X31" s="7">
        <f>'New Orleans Saints'!AG30</f>
        <v>7.4874999999999998</v>
      </c>
      <c r="Y31" s="7">
        <f>'New York Giants'!AG31</f>
        <v>103</v>
      </c>
      <c r="Z31" s="7">
        <f>'New York Jets'!AG31</f>
        <v>63</v>
      </c>
      <c r="AA31" s="7">
        <f>'Philadelphia Eagles'!AG31</f>
        <v>35</v>
      </c>
      <c r="AB31" s="7">
        <f>'Pittsburgh Steelers'!AG31</f>
        <v>237</v>
      </c>
      <c r="AC31" s="7">
        <f>'San Francisco 49ers'!AG31</f>
        <v>286</v>
      </c>
      <c r="AD31" s="7">
        <f>'Seattle Seahawks'!AG21</f>
        <v>31.007096774193549</v>
      </c>
      <c r="AE31" s="7">
        <f>'Tampa Bay Buccaneers'!AG21</f>
        <v>32.009032258064515</v>
      </c>
      <c r="AF31" s="7">
        <f>'Tennessee Titans'!AG31</f>
        <v>50</v>
      </c>
      <c r="AG31" s="7">
        <f>'Washington Commanders'!AG31</f>
        <v>194</v>
      </c>
    </row>
    <row r="32" spans="1:33" ht="15.75" customHeight="1" x14ac:dyDescent="0.2">
      <c r="A32" s="1">
        <v>1996</v>
      </c>
      <c r="B32" s="7">
        <f>'Arizona Cardinals'!AG32</f>
        <v>9</v>
      </c>
      <c r="C32" s="7">
        <f>'Atlanta Falcons'!AG32</f>
        <v>12</v>
      </c>
      <c r="D32" s="7">
        <f>'Baltimore Ravens'!AG2</f>
        <v>35.984853479853484</v>
      </c>
      <c r="E32" s="7">
        <f>'Buffalo Bills'!AG32</f>
        <v>115</v>
      </c>
      <c r="F32" s="7">
        <f>'Carolina Panthers'!AG3</f>
        <v>48.024139194139195</v>
      </c>
      <c r="G32" s="7">
        <f>'Chicago Bears'!AG32</f>
        <v>82</v>
      </c>
      <c r="H32" s="7">
        <f>'Cincinnati Bengals'!AG30</f>
        <v>59.95280952380952</v>
      </c>
      <c r="I32" s="7">
        <f>'Cleveland Browns'!AG32</f>
        <v>68</v>
      </c>
      <c r="J32" s="7">
        <f>'Dallas Cowboys'!AG32</f>
        <v>343</v>
      </c>
      <c r="K32" s="7">
        <f>'Denver Broncos'!AG32</f>
        <v>96</v>
      </c>
      <c r="L32" s="7">
        <f>'Detroit Lions'!AG32</f>
        <v>21</v>
      </c>
      <c r="M32" s="7">
        <f>'Green Bay Packers'!AG32</f>
        <v>151</v>
      </c>
      <c r="N32" s="7"/>
      <c r="O32" s="7">
        <f>'Indianapolis Colts'!AG32</f>
        <v>98</v>
      </c>
      <c r="P32" s="7">
        <f>'Jacksonville Jaguars'!AG3</f>
        <v>44.049139194139201</v>
      </c>
      <c r="Q32" s="7">
        <f>'Kansas City Chiefs'!AG32</f>
        <v>85</v>
      </c>
      <c r="R32" s="7">
        <f>'Las Vegas Raiders'!AG32</f>
        <v>231</v>
      </c>
      <c r="S32" s="7">
        <f>'Los Angeles Rams'!AG32</f>
        <v>102</v>
      </c>
      <c r="T32" s="7">
        <f>'Los Angeles Chargers'!AG32</f>
        <v>46</v>
      </c>
      <c r="U32" s="7">
        <f>'Minnesota Vikings'!AG32</f>
        <v>136</v>
      </c>
      <c r="V32" s="7">
        <f>'Miami Dolphins'!AG32</f>
        <v>180</v>
      </c>
      <c r="W32" s="7">
        <f>'New England Patriots'!AG32</f>
        <v>49</v>
      </c>
      <c r="X32" s="7">
        <f>'New Orleans Saints'!AG31</f>
        <v>7.4874999999999998</v>
      </c>
      <c r="Y32" s="7">
        <f>'New York Giants'!AG32</f>
        <v>103</v>
      </c>
      <c r="Z32" s="7">
        <f>'New York Jets'!AG32</f>
        <v>63</v>
      </c>
      <c r="AA32" s="7">
        <f>'Philadelphia Eagles'!AG32</f>
        <v>36</v>
      </c>
      <c r="AB32" s="7">
        <f>'Pittsburgh Steelers'!AG32</f>
        <v>241</v>
      </c>
      <c r="AC32" s="7">
        <f>'San Francisco 49ers'!AG32</f>
        <v>289</v>
      </c>
      <c r="AD32" s="7">
        <f>'Seattle Seahawks'!AG22</f>
        <v>31.007096774193549</v>
      </c>
      <c r="AE32" s="7">
        <f>'Tampa Bay Buccaneers'!AG22</f>
        <v>32.009032258064515</v>
      </c>
      <c r="AF32" s="7">
        <f>'Tennessee Titans'!AG32</f>
        <v>50</v>
      </c>
      <c r="AG32" s="7">
        <f>'Washington Commanders'!AG32</f>
        <v>194</v>
      </c>
    </row>
    <row r="33" spans="1:33" ht="15.75" customHeight="1" x14ac:dyDescent="0.2">
      <c r="A33" s="1">
        <v>1997</v>
      </c>
      <c r="B33" s="7">
        <f>'Arizona Cardinals'!AG33</f>
        <v>9</v>
      </c>
      <c r="C33" s="7">
        <f>'Atlanta Falcons'!AG33</f>
        <v>12</v>
      </c>
      <c r="D33" s="7">
        <f>'Baltimore Ravens'!AG3</f>
        <v>35.984853479853484</v>
      </c>
      <c r="E33" s="7">
        <f>'Buffalo Bills'!AG33</f>
        <v>115</v>
      </c>
      <c r="F33" s="7">
        <f>'Carolina Panthers'!AG4</f>
        <v>48.024139194139195</v>
      </c>
      <c r="G33" s="7">
        <f>'Chicago Bears'!AG33</f>
        <v>82</v>
      </c>
      <c r="H33" s="7">
        <f>'Cincinnati Bengals'!AG31</f>
        <v>59.95280952380952</v>
      </c>
      <c r="I33" s="7">
        <f>'Cleveland Browns'!AG33</f>
        <v>68</v>
      </c>
      <c r="J33" s="7">
        <f>'Dallas Cowboys'!AG33</f>
        <v>343</v>
      </c>
      <c r="K33" s="7">
        <f>'Denver Broncos'!AG33</f>
        <v>135</v>
      </c>
      <c r="L33" s="7">
        <f>'Detroit Lions'!AG33</f>
        <v>26</v>
      </c>
      <c r="M33" s="7">
        <f>'Green Bay Packers'!AG33</f>
        <v>171</v>
      </c>
      <c r="N33" s="7"/>
      <c r="O33" s="7">
        <f>'Indianapolis Colts'!AG33</f>
        <v>98</v>
      </c>
      <c r="P33" s="7">
        <f>'Jacksonville Jaguars'!AG4</f>
        <v>45.049139194139201</v>
      </c>
      <c r="Q33" s="7">
        <f>'Kansas City Chiefs'!AG33</f>
        <v>89</v>
      </c>
      <c r="R33" s="7">
        <f>'Las Vegas Raiders'!AG33</f>
        <v>231</v>
      </c>
      <c r="S33" s="7">
        <f>'Los Angeles Rams'!AG33</f>
        <v>102</v>
      </c>
      <c r="T33" s="7">
        <f>'Los Angeles Chargers'!AG33</f>
        <v>46</v>
      </c>
      <c r="U33" s="7">
        <f>'Minnesota Vikings'!AG33</f>
        <v>139</v>
      </c>
      <c r="V33" s="7">
        <f>'Miami Dolphins'!AG33</f>
        <v>181</v>
      </c>
      <c r="W33" s="7">
        <f>'New England Patriots'!AG33</f>
        <v>53</v>
      </c>
      <c r="X33" s="7">
        <f>'New Orleans Saints'!AG32</f>
        <v>7.4874999999999998</v>
      </c>
      <c r="Y33" s="7">
        <f>'New York Giants'!AG33</f>
        <v>105</v>
      </c>
      <c r="Z33" s="7">
        <f>'New York Jets'!AG33</f>
        <v>63</v>
      </c>
      <c r="AA33" s="7">
        <f>'Philadelphia Eagles'!AG33</f>
        <v>36</v>
      </c>
      <c r="AB33" s="7">
        <f>'Pittsburgh Steelers'!AG33</f>
        <v>249</v>
      </c>
      <c r="AC33" s="7">
        <f>'San Francisco 49ers'!AG33</f>
        <v>298</v>
      </c>
      <c r="AD33" s="7">
        <f>'Seattle Seahawks'!AG23</f>
        <v>31.007096774193549</v>
      </c>
      <c r="AE33" s="7">
        <f>'Tampa Bay Buccaneers'!AG23</f>
        <v>35.009032258064515</v>
      </c>
      <c r="AF33" s="7">
        <f>'Tennessee Titans'!AG33</f>
        <v>50</v>
      </c>
      <c r="AG33" s="7">
        <f>'Washington Commanders'!AG33</f>
        <v>194</v>
      </c>
    </row>
    <row r="34" spans="1:33" ht="15.75" customHeight="1" x14ac:dyDescent="0.2">
      <c r="A34" s="1">
        <v>1998</v>
      </c>
      <c r="B34" s="7">
        <f>'Arizona Cardinals'!AG34</f>
        <v>12</v>
      </c>
      <c r="C34" s="7">
        <f>'Atlanta Falcons'!AG34</f>
        <v>29</v>
      </c>
      <c r="D34" s="7">
        <f>'Baltimore Ravens'!AG4</f>
        <v>35.984853479853484</v>
      </c>
      <c r="E34" s="7">
        <f>'Buffalo Bills'!AG34</f>
        <v>116</v>
      </c>
      <c r="F34" s="7">
        <f>'Carolina Panthers'!AG5</f>
        <v>48.024139194139195</v>
      </c>
      <c r="G34" s="7">
        <f>'Chicago Bears'!AG34</f>
        <v>82</v>
      </c>
      <c r="H34" s="7">
        <f>'Cincinnati Bengals'!AG32</f>
        <v>59.95280952380952</v>
      </c>
      <c r="I34" s="7">
        <f>'Cleveland Browns'!AG34</f>
        <v>68</v>
      </c>
      <c r="J34" s="7">
        <f>'Dallas Cowboys'!AG34</f>
        <v>345</v>
      </c>
      <c r="K34" s="7">
        <f>'Denver Broncos'!AG34</f>
        <v>179</v>
      </c>
      <c r="L34" s="7">
        <f>'Detroit Lions'!AG34</f>
        <v>26</v>
      </c>
      <c r="M34" s="7">
        <f>'Green Bay Packers'!AG34</f>
        <v>173</v>
      </c>
      <c r="N34" s="7"/>
      <c r="O34" s="7">
        <f>'Indianapolis Colts'!AG34</f>
        <v>98</v>
      </c>
      <c r="P34" s="7">
        <f>'Jacksonville Jaguars'!AG5</f>
        <v>49.049139194139201</v>
      </c>
      <c r="Q34" s="7">
        <f>'Kansas City Chiefs'!AG34</f>
        <v>89</v>
      </c>
      <c r="R34" s="7">
        <f>'Las Vegas Raiders'!AG34</f>
        <v>231</v>
      </c>
      <c r="S34" s="7">
        <f>'Los Angeles Rams'!AG34</f>
        <v>102</v>
      </c>
      <c r="T34" s="7">
        <f>'Los Angeles Chargers'!AG34</f>
        <v>46</v>
      </c>
      <c r="U34" s="7">
        <f>'Minnesota Vikings'!AG34</f>
        <v>147</v>
      </c>
      <c r="V34" s="7">
        <f>'Miami Dolphins'!AG34</f>
        <v>184</v>
      </c>
      <c r="W34" s="7">
        <f>'New England Patriots'!AG34</f>
        <v>54</v>
      </c>
      <c r="X34" s="7">
        <f>'New Orleans Saints'!AG33</f>
        <v>7.4874999999999998</v>
      </c>
      <c r="Y34" s="7">
        <f>'New York Giants'!AG34</f>
        <v>105</v>
      </c>
      <c r="Z34" s="7">
        <f>'New York Jets'!AG34</f>
        <v>71</v>
      </c>
      <c r="AA34" s="7">
        <f>'Philadelphia Eagles'!AG34</f>
        <v>36</v>
      </c>
      <c r="AB34" s="7">
        <f>'Pittsburgh Steelers'!AG34</f>
        <v>249</v>
      </c>
      <c r="AC34" s="7">
        <f>'San Francisco 49ers'!AG34</f>
        <v>301</v>
      </c>
      <c r="AD34" s="7">
        <f>'Seattle Seahawks'!AG24</f>
        <v>31.007096774193549</v>
      </c>
      <c r="AE34" s="7">
        <f>'Tampa Bay Buccaneers'!AG24</f>
        <v>35.009032258064515</v>
      </c>
      <c r="AF34" s="7">
        <f>'Tennessee Titans'!AG34</f>
        <v>50</v>
      </c>
      <c r="AG34" s="7">
        <f>'Washington Commanders'!AG34</f>
        <v>194</v>
      </c>
    </row>
    <row r="35" spans="1:33" ht="15.75" customHeight="1" x14ac:dyDescent="0.2">
      <c r="A35" s="1">
        <v>1999</v>
      </c>
      <c r="B35" s="7">
        <f>'Arizona Cardinals'!AG35</f>
        <v>12</v>
      </c>
      <c r="C35" s="7">
        <f>'Atlanta Falcons'!AG35</f>
        <v>29</v>
      </c>
      <c r="D35" s="7">
        <f>'Baltimore Ravens'!AG5</f>
        <v>35.984853479853484</v>
      </c>
      <c r="E35" s="7">
        <f>'Buffalo Bills'!AG35</f>
        <v>117</v>
      </c>
      <c r="F35" s="7">
        <f>'Carolina Panthers'!AG6</f>
        <v>48.024139194139195</v>
      </c>
      <c r="G35" s="7">
        <f>'Chicago Bears'!AG35</f>
        <v>82</v>
      </c>
      <c r="H35" s="7">
        <f>'Cincinnati Bengals'!AG33</f>
        <v>59.95280952380952</v>
      </c>
      <c r="I35" s="7">
        <f>'Cleveland Browns'!AG35</f>
        <v>68</v>
      </c>
      <c r="J35" s="7">
        <f>'Dallas Cowboys'!AG35</f>
        <v>346</v>
      </c>
      <c r="K35" s="7">
        <f>'Denver Broncos'!AG35</f>
        <v>179</v>
      </c>
      <c r="L35" s="7">
        <f>'Detroit Lions'!AG35</f>
        <v>27</v>
      </c>
      <c r="M35" s="7">
        <f>'Green Bay Packers'!AG35</f>
        <v>173</v>
      </c>
      <c r="N35" s="7"/>
      <c r="O35" s="7">
        <f>'Indianapolis Colts'!AG35</f>
        <v>102</v>
      </c>
      <c r="P35" s="7">
        <f>'Jacksonville Jaguars'!AG6</f>
        <v>57.049139194139201</v>
      </c>
      <c r="Q35" s="7">
        <f>'Kansas City Chiefs'!AG35</f>
        <v>89</v>
      </c>
      <c r="R35" s="7">
        <f>'Las Vegas Raiders'!AG35</f>
        <v>231</v>
      </c>
      <c r="S35" s="7">
        <f>'Los Angeles Rams'!AG35</f>
        <v>146</v>
      </c>
      <c r="T35" s="7">
        <f>'Los Angeles Chargers'!AG35</f>
        <v>46</v>
      </c>
      <c r="U35" s="7">
        <f>'Minnesota Vikings'!AG35</f>
        <v>150</v>
      </c>
      <c r="V35" s="7">
        <f>'Miami Dolphins'!AG35</f>
        <v>187</v>
      </c>
      <c r="W35" s="7">
        <f>'New England Patriots'!AG35</f>
        <v>54</v>
      </c>
      <c r="X35" s="7">
        <f>'New Orleans Saints'!AG34</f>
        <v>7.4874999999999998</v>
      </c>
      <c r="Y35" s="7">
        <f>'New York Giants'!AG35</f>
        <v>105</v>
      </c>
      <c r="Z35" s="7">
        <f>'New York Jets'!AG35</f>
        <v>71</v>
      </c>
      <c r="AA35" s="7">
        <f>'Philadelphia Eagles'!AG35</f>
        <v>36</v>
      </c>
      <c r="AB35" s="7">
        <f>'Pittsburgh Steelers'!AG35</f>
        <v>249</v>
      </c>
      <c r="AC35" s="7">
        <f>'San Francisco 49ers'!AG35</f>
        <v>301</v>
      </c>
      <c r="AD35" s="7">
        <f>'Seattle Seahawks'!AG25</f>
        <v>33.007096774193549</v>
      </c>
      <c r="AE35" s="7">
        <f>'Tampa Bay Buccaneers'!AG25</f>
        <v>44.009032258064515</v>
      </c>
      <c r="AF35" s="7">
        <f>'Tennessee Titans'!AG35</f>
        <v>66</v>
      </c>
      <c r="AG35" s="7">
        <f>'Washington Commanders'!AG35</f>
        <v>198</v>
      </c>
    </row>
    <row r="36" spans="1:33" ht="15.75" customHeight="1" x14ac:dyDescent="0.2">
      <c r="A36" s="1">
        <v>2000</v>
      </c>
      <c r="B36" s="7">
        <f>'Arizona Cardinals'!AG36</f>
        <v>12</v>
      </c>
      <c r="C36" s="7">
        <f>'Atlanta Falcons'!AG36</f>
        <v>29</v>
      </c>
      <c r="D36" s="7">
        <f>'Baltimore Ravens'!AG6</f>
        <v>75.984853479853484</v>
      </c>
      <c r="E36" s="7">
        <f>'Buffalo Bills'!AG36</f>
        <v>117</v>
      </c>
      <c r="F36" s="7">
        <f>'Carolina Panthers'!AG7</f>
        <v>48.024139194139195</v>
      </c>
      <c r="G36" s="7">
        <f>'Chicago Bears'!AG36</f>
        <v>82</v>
      </c>
      <c r="H36" s="7">
        <f>'Cincinnati Bengals'!AG34</f>
        <v>59.95280952380952</v>
      </c>
      <c r="I36" s="7">
        <f>'Cleveland Browns'!AG36</f>
        <v>68</v>
      </c>
      <c r="J36" s="7">
        <f>'Dallas Cowboys'!AG36</f>
        <v>346</v>
      </c>
      <c r="K36" s="7">
        <f>'Denver Broncos'!AG36</f>
        <v>180</v>
      </c>
      <c r="L36" s="7">
        <f>'Detroit Lions'!AG36</f>
        <v>27</v>
      </c>
      <c r="M36" s="7">
        <f>'Green Bay Packers'!AG36</f>
        <v>173</v>
      </c>
      <c r="N36" s="7"/>
      <c r="O36" s="7">
        <f>'Indianapolis Colts'!AG36</f>
        <v>103</v>
      </c>
      <c r="P36" s="7">
        <f>'Jacksonville Jaguars'!AG7</f>
        <v>57.049139194139201</v>
      </c>
      <c r="Q36" s="7">
        <f>'Kansas City Chiefs'!AG36</f>
        <v>89</v>
      </c>
      <c r="R36" s="7">
        <f>'Las Vegas Raiders'!AG36</f>
        <v>239</v>
      </c>
      <c r="S36" s="7">
        <f>'Los Angeles Rams'!AG36</f>
        <v>151</v>
      </c>
      <c r="T36" s="7">
        <f>'Los Angeles Chargers'!AG36</f>
        <v>46</v>
      </c>
      <c r="U36" s="7">
        <f>'Minnesota Vikings'!AG36</f>
        <v>158</v>
      </c>
      <c r="V36" s="7">
        <f>'Miami Dolphins'!AG36</f>
        <v>191</v>
      </c>
      <c r="W36" s="7">
        <f>'New England Patriots'!AG36</f>
        <v>54</v>
      </c>
      <c r="X36" s="7">
        <f>'New Orleans Saints'!AG35</f>
        <v>11.487500000000001</v>
      </c>
      <c r="Y36" s="7">
        <f>'New York Giants'!AG36</f>
        <v>122</v>
      </c>
      <c r="Z36" s="7">
        <f>'New York Jets'!AG36</f>
        <v>71</v>
      </c>
      <c r="AA36" s="7">
        <f>'Philadelphia Eagles'!AG36</f>
        <v>39</v>
      </c>
      <c r="AB36" s="7">
        <f>'Pittsburgh Steelers'!AG36</f>
        <v>249</v>
      </c>
      <c r="AC36" s="7">
        <f>'San Francisco 49ers'!AG36</f>
        <v>301</v>
      </c>
      <c r="AD36" s="7">
        <f>'Seattle Seahawks'!AG26</f>
        <v>33.007096774193549</v>
      </c>
      <c r="AE36" s="7">
        <f>'Tampa Bay Buccaneers'!AG26</f>
        <v>45.009032258064515</v>
      </c>
      <c r="AF36" s="7">
        <f>'Tennessee Titans'!AG36</f>
        <v>70</v>
      </c>
      <c r="AG36" s="7">
        <f>'Washington Commanders'!AG36</f>
        <v>198</v>
      </c>
    </row>
    <row r="37" spans="1:33" ht="15.75" customHeight="1" x14ac:dyDescent="0.2">
      <c r="A37" s="1">
        <v>2001</v>
      </c>
      <c r="B37" s="7">
        <f>'Arizona Cardinals'!AG37</f>
        <v>12</v>
      </c>
      <c r="C37" s="7">
        <f>'Atlanta Falcons'!AG37</f>
        <v>29</v>
      </c>
      <c r="D37" s="7">
        <f>'Baltimore Ravens'!AG7</f>
        <v>78.984853479853484</v>
      </c>
      <c r="E37" s="7">
        <f>'Buffalo Bills'!AG37</f>
        <v>117</v>
      </c>
      <c r="F37" s="7">
        <f>'Carolina Panthers'!AG8</f>
        <v>48.024139194139195</v>
      </c>
      <c r="G37" s="7">
        <f>'Chicago Bears'!AG37</f>
        <v>86</v>
      </c>
      <c r="H37" s="7">
        <f>'Cincinnati Bengals'!AG35</f>
        <v>59.95280952380952</v>
      </c>
      <c r="I37" s="7">
        <f>'Cleveland Browns'!AG37</f>
        <v>68</v>
      </c>
      <c r="J37" s="7">
        <f>'Dallas Cowboys'!AG37</f>
        <v>346</v>
      </c>
      <c r="K37" s="7">
        <f>'Denver Broncos'!AG37</f>
        <v>180</v>
      </c>
      <c r="L37" s="7">
        <f>'Detroit Lions'!AG37</f>
        <v>27</v>
      </c>
      <c r="M37" s="7">
        <f>'Green Bay Packers'!AG37</f>
        <v>176</v>
      </c>
      <c r="N37" s="7"/>
      <c r="O37" s="7">
        <f>'Indianapolis Colts'!AG37</f>
        <v>103</v>
      </c>
      <c r="P37" s="7">
        <f>'Jacksonville Jaguars'!AG8</f>
        <v>57.049139194139201</v>
      </c>
      <c r="Q37" s="7">
        <f>'Kansas City Chiefs'!AG37</f>
        <v>89</v>
      </c>
      <c r="R37" s="7">
        <f>'Las Vegas Raiders'!AG37</f>
        <v>243</v>
      </c>
      <c r="S37" s="7">
        <f>'Los Angeles Rams'!AG37</f>
        <v>172</v>
      </c>
      <c r="T37" s="7">
        <f>'Los Angeles Chargers'!AG37</f>
        <v>46</v>
      </c>
      <c r="U37" s="7">
        <f>'Minnesota Vikings'!AG37</f>
        <v>158</v>
      </c>
      <c r="V37" s="7">
        <f>'Miami Dolphins'!AG37</f>
        <v>192</v>
      </c>
      <c r="W37" s="7">
        <f>'New England Patriots'!AG37</f>
        <v>94</v>
      </c>
      <c r="X37" s="7">
        <f>'New Orleans Saints'!AG36</f>
        <v>11.487500000000001</v>
      </c>
      <c r="Y37" s="7">
        <f>'New York Giants'!AG37</f>
        <v>123</v>
      </c>
      <c r="Z37" s="7">
        <f>'New York Jets'!AG37</f>
        <v>72</v>
      </c>
      <c r="AA37" s="7">
        <f>'Philadelphia Eagles'!AG37</f>
        <v>47</v>
      </c>
      <c r="AB37" s="7">
        <f>'Pittsburgh Steelers'!AG37</f>
        <v>257</v>
      </c>
      <c r="AC37" s="7">
        <f>'San Francisco 49ers'!AG37</f>
        <v>302</v>
      </c>
      <c r="AD37" s="7">
        <f>'Seattle Seahawks'!AG27</f>
        <v>33.007096774193549</v>
      </c>
      <c r="AE37" s="7">
        <f>'Tampa Bay Buccaneers'!AG27</f>
        <v>46.009032258064515</v>
      </c>
      <c r="AF37" s="7">
        <f>'Tennessee Titans'!AG37</f>
        <v>70</v>
      </c>
      <c r="AG37" s="7">
        <f>'Washington Commanders'!AG37</f>
        <v>198</v>
      </c>
    </row>
    <row r="38" spans="1:33" ht="15.75" customHeight="1" x14ac:dyDescent="0.2">
      <c r="A38" s="1">
        <v>2002</v>
      </c>
      <c r="B38" s="7">
        <f>'Arizona Cardinals'!AG38</f>
        <v>12</v>
      </c>
      <c r="C38" s="7">
        <f>'Atlanta Falcons'!AG38</f>
        <v>32</v>
      </c>
      <c r="D38" s="7">
        <f>'Baltimore Ravens'!AG8</f>
        <v>78.984853479853484</v>
      </c>
      <c r="E38" s="7">
        <f>'Buffalo Bills'!AG38</f>
        <v>117</v>
      </c>
      <c r="F38" s="7">
        <f>'Carolina Panthers'!AG9</f>
        <v>48.024139194139195</v>
      </c>
      <c r="G38" s="7">
        <f>'Chicago Bears'!AG38</f>
        <v>86</v>
      </c>
      <c r="H38" s="7">
        <f>'Cincinnati Bengals'!AG36</f>
        <v>59.95280952380952</v>
      </c>
      <c r="I38" s="7">
        <f>'Cleveland Browns'!AG38</f>
        <v>69</v>
      </c>
      <c r="J38" s="7">
        <f>'Dallas Cowboys'!AG38</f>
        <v>346</v>
      </c>
      <c r="K38" s="7">
        <f>'Denver Broncos'!AG38</f>
        <v>180</v>
      </c>
      <c r="L38" s="7">
        <f>'Detroit Lions'!AG38</f>
        <v>27</v>
      </c>
      <c r="M38" s="7">
        <f>'Green Bay Packers'!AG38</f>
        <v>178</v>
      </c>
      <c r="N38" s="7">
        <f>'Houston Texans'!AG2</f>
        <v>39.017662775820675</v>
      </c>
      <c r="O38" s="7">
        <f>'Indianapolis Colts'!AG38</f>
        <v>104</v>
      </c>
      <c r="P38" s="7">
        <f>'Jacksonville Jaguars'!AG9</f>
        <v>57.049139194139201</v>
      </c>
      <c r="Q38" s="7">
        <f>'Kansas City Chiefs'!AG38</f>
        <v>90</v>
      </c>
      <c r="R38" s="7">
        <f>'Las Vegas Raiders'!AG38</f>
        <v>263</v>
      </c>
      <c r="S38" s="7">
        <f>'Los Angeles Rams'!AG38</f>
        <v>172</v>
      </c>
      <c r="T38" s="7">
        <f>'Los Angeles Chargers'!AG38</f>
        <v>46</v>
      </c>
      <c r="U38" s="7">
        <f>'Minnesota Vikings'!AG38</f>
        <v>158</v>
      </c>
      <c r="V38" s="7">
        <f>'Miami Dolphins'!AG38</f>
        <v>192</v>
      </c>
      <c r="W38" s="7">
        <f>'New England Patriots'!AG38</f>
        <v>94</v>
      </c>
      <c r="X38" s="7">
        <f>'New Orleans Saints'!AG37</f>
        <v>11.487500000000001</v>
      </c>
      <c r="Y38" s="7">
        <f>'New York Giants'!AG38</f>
        <v>124</v>
      </c>
      <c r="Z38" s="7">
        <f>'New York Jets'!AG38</f>
        <v>76</v>
      </c>
      <c r="AA38" s="7">
        <f>'Philadelphia Eagles'!AG38</f>
        <v>55</v>
      </c>
      <c r="AB38" s="7">
        <f>'Pittsburgh Steelers'!AG38</f>
        <v>261</v>
      </c>
      <c r="AC38" s="7">
        <f>'San Francisco 49ers'!AG38</f>
        <v>306</v>
      </c>
      <c r="AD38" s="7">
        <f>'Seattle Seahawks'!AG28</f>
        <v>33.007096774193549</v>
      </c>
      <c r="AE38" s="7">
        <f>'Tampa Bay Buccaneers'!AG28</f>
        <v>87.009032258064508</v>
      </c>
      <c r="AF38" s="7">
        <f>'Tennessee Titans'!AG38</f>
        <v>78</v>
      </c>
      <c r="AG38" s="7">
        <f>'Washington Commanders'!AG38</f>
        <v>198</v>
      </c>
    </row>
    <row r="39" spans="1:33" ht="15.75" customHeight="1" x14ac:dyDescent="0.2">
      <c r="A39" s="1">
        <v>2003</v>
      </c>
      <c r="B39" s="7">
        <f>'Arizona Cardinals'!AG39</f>
        <v>12</v>
      </c>
      <c r="C39" s="7">
        <f>'Atlanta Falcons'!AG39</f>
        <v>32</v>
      </c>
      <c r="D39" s="7">
        <f>'Baltimore Ravens'!AG9</f>
        <v>82.984853479853484</v>
      </c>
      <c r="E39" s="7">
        <f>'Buffalo Bills'!AG39</f>
        <v>117</v>
      </c>
      <c r="F39" s="7">
        <f>'Carolina Panthers'!AG10</f>
        <v>65.024139194139195</v>
      </c>
      <c r="G39" s="7">
        <f>'Chicago Bears'!AG39</f>
        <v>86</v>
      </c>
      <c r="H39" s="7">
        <f>'Cincinnati Bengals'!AG37</f>
        <v>59.95280952380952</v>
      </c>
      <c r="I39" s="7">
        <f>'Cleveland Browns'!AG39</f>
        <v>69</v>
      </c>
      <c r="J39" s="7">
        <f>'Dallas Cowboys'!AG39</f>
        <v>347</v>
      </c>
      <c r="K39" s="7">
        <f>'Denver Broncos'!AG39</f>
        <v>181</v>
      </c>
      <c r="L39" s="7">
        <f>'Detroit Lions'!AG39</f>
        <v>27</v>
      </c>
      <c r="M39" s="7">
        <f>'Green Bay Packers'!AG39</f>
        <v>182</v>
      </c>
      <c r="N39" s="7">
        <f>'Houston Texans'!AG3</f>
        <v>39.017662775820675</v>
      </c>
      <c r="O39" s="7">
        <f>'Indianapolis Colts'!AG39</f>
        <v>115</v>
      </c>
      <c r="P39" s="7">
        <f>'Jacksonville Jaguars'!AG10</f>
        <v>57.049139194139201</v>
      </c>
      <c r="Q39" s="7">
        <f>'Kansas City Chiefs'!AG39</f>
        <v>94</v>
      </c>
      <c r="R39" s="7">
        <f>'Las Vegas Raiders'!AG39</f>
        <v>263</v>
      </c>
      <c r="S39" s="7">
        <f>'Los Angeles Rams'!AG39</f>
        <v>176</v>
      </c>
      <c r="T39" s="7">
        <f>'Los Angeles Chargers'!AG39</f>
        <v>46</v>
      </c>
      <c r="U39" s="7">
        <f>'Minnesota Vikings'!AG39</f>
        <v>158</v>
      </c>
      <c r="V39" s="7">
        <f>'Miami Dolphins'!AG39</f>
        <v>192</v>
      </c>
      <c r="W39" s="7">
        <f>'New England Patriots'!AG39</f>
        <v>134</v>
      </c>
      <c r="X39" s="7">
        <f>'New Orleans Saints'!AG38</f>
        <v>11.487500000000001</v>
      </c>
      <c r="Y39" s="7">
        <f>'New York Giants'!AG39</f>
        <v>124</v>
      </c>
      <c r="Z39" s="7">
        <f>'New York Jets'!AG39</f>
        <v>76</v>
      </c>
      <c r="AA39" s="7">
        <f>'Philadelphia Eagles'!AG39</f>
        <v>63</v>
      </c>
      <c r="AB39" s="7">
        <f>'Pittsburgh Steelers'!AG39</f>
        <v>261</v>
      </c>
      <c r="AC39" s="7">
        <f>'San Francisco 49ers'!AG39</f>
        <v>306</v>
      </c>
      <c r="AD39" s="7">
        <f>'Seattle Seahawks'!AG29</f>
        <v>34.007096774193549</v>
      </c>
      <c r="AE39" s="7">
        <f>'Tampa Bay Buccaneers'!AG29</f>
        <v>87.009032258064508</v>
      </c>
      <c r="AF39" s="7">
        <f>'Tennessee Titans'!AG39</f>
        <v>84</v>
      </c>
      <c r="AG39" s="7">
        <f>'Washington Commanders'!AG39</f>
        <v>198</v>
      </c>
    </row>
    <row r="40" spans="1:33" ht="15.75" customHeight="1" x14ac:dyDescent="0.2">
      <c r="A40" s="1">
        <v>2004</v>
      </c>
      <c r="B40" s="7">
        <f>'Arizona Cardinals'!AG40</f>
        <v>12</v>
      </c>
      <c r="C40" s="7">
        <f>'Atlanta Falcons'!AG40</f>
        <v>40</v>
      </c>
      <c r="D40" s="7">
        <f>'Baltimore Ravens'!AG10</f>
        <v>83.984853479853484</v>
      </c>
      <c r="E40" s="7">
        <f>'Buffalo Bills'!AG40</f>
        <v>117</v>
      </c>
      <c r="F40" s="7">
        <f>'Carolina Panthers'!AG11</f>
        <v>65.024139194139195</v>
      </c>
      <c r="G40" s="7">
        <f>'Chicago Bears'!AG40</f>
        <v>86</v>
      </c>
      <c r="H40" s="7">
        <f>'Cincinnati Bengals'!AG38</f>
        <v>59.95280952380952</v>
      </c>
      <c r="I40" s="7">
        <f>'Cleveland Browns'!AG40</f>
        <v>69</v>
      </c>
      <c r="J40" s="7">
        <f>'Dallas Cowboys'!AG40</f>
        <v>347</v>
      </c>
      <c r="K40" s="7">
        <f>'Denver Broncos'!AG40</f>
        <v>182</v>
      </c>
      <c r="L40" s="7">
        <f>'Detroit Lions'!AG40</f>
        <v>27</v>
      </c>
      <c r="M40" s="7">
        <f>'Green Bay Packers'!AG40</f>
        <v>184</v>
      </c>
      <c r="N40" s="7">
        <f>'Houston Texans'!AG4</f>
        <v>39.017662775820675</v>
      </c>
      <c r="O40" s="7">
        <f>'Indianapolis Colts'!AG40</f>
        <v>123</v>
      </c>
      <c r="P40" s="7">
        <f>'Jacksonville Jaguars'!AG11</f>
        <v>57.049139194139201</v>
      </c>
      <c r="Q40" s="7">
        <f>'Kansas City Chiefs'!AG40</f>
        <v>94</v>
      </c>
      <c r="R40" s="7">
        <f>'Las Vegas Raiders'!AG40</f>
        <v>263</v>
      </c>
      <c r="S40" s="7">
        <f>'Los Angeles Rams'!AG40</f>
        <v>179</v>
      </c>
      <c r="T40" s="7">
        <f>'Los Angeles Chargers'!AG40</f>
        <v>48</v>
      </c>
      <c r="U40" s="7">
        <f>'Minnesota Vikings'!AG40</f>
        <v>161</v>
      </c>
      <c r="V40" s="7">
        <f>'Miami Dolphins'!AG40</f>
        <v>192</v>
      </c>
      <c r="W40" s="7">
        <f>'New England Patriots'!AG40</f>
        <v>174</v>
      </c>
      <c r="X40" s="7">
        <f>'New Orleans Saints'!AG39</f>
        <v>11.487500000000001</v>
      </c>
      <c r="Y40" s="7">
        <f>'New York Giants'!AG40</f>
        <v>124</v>
      </c>
      <c r="Z40" s="7">
        <f>'New York Jets'!AG40</f>
        <v>79</v>
      </c>
      <c r="AA40" s="7">
        <f>'Philadelphia Eagles'!AG40</f>
        <v>80</v>
      </c>
      <c r="AB40" s="7">
        <f>'Pittsburgh Steelers'!AG40</f>
        <v>269</v>
      </c>
      <c r="AC40" s="7">
        <f>'San Francisco 49ers'!AG40</f>
        <v>306</v>
      </c>
      <c r="AD40" s="7">
        <f>'Seattle Seahawks'!AG30</f>
        <v>36.007096774193549</v>
      </c>
      <c r="AE40" s="7">
        <f>'Tampa Bay Buccaneers'!AG30</f>
        <v>87.009032258064508</v>
      </c>
      <c r="AF40" s="7">
        <f>'Tennessee Titans'!AG40</f>
        <v>84</v>
      </c>
      <c r="AG40" s="7">
        <f>'Washington Commanders'!AG40</f>
        <v>198</v>
      </c>
    </row>
    <row r="41" spans="1:33" ht="15.75" customHeight="1" x14ac:dyDescent="0.2">
      <c r="A41" s="1">
        <v>2005</v>
      </c>
      <c r="B41" s="7">
        <f>'Arizona Cardinals'!AG41</f>
        <v>12</v>
      </c>
      <c r="C41" s="7">
        <f>'Atlanta Falcons'!AG41</f>
        <v>40</v>
      </c>
      <c r="D41" s="7">
        <f>'Baltimore Ravens'!AG11</f>
        <v>83.984853479853484</v>
      </c>
      <c r="E41" s="7">
        <f>'Buffalo Bills'!AG41</f>
        <v>117</v>
      </c>
      <c r="F41" s="7">
        <f>'Carolina Panthers'!AG12</f>
        <v>72.024139194139195</v>
      </c>
      <c r="G41" s="7">
        <f>'Chicago Bears'!AG41</f>
        <v>91</v>
      </c>
      <c r="H41" s="7">
        <f>'Cincinnati Bengals'!AG39</f>
        <v>61.95280952380952</v>
      </c>
      <c r="I41" s="7">
        <f>'Cleveland Browns'!AG41</f>
        <v>69</v>
      </c>
      <c r="J41" s="7">
        <f>'Dallas Cowboys'!AG41</f>
        <v>347</v>
      </c>
      <c r="K41" s="7">
        <f>'Denver Broncos'!AG41</f>
        <v>190</v>
      </c>
      <c r="L41" s="7">
        <f>'Detroit Lions'!AG41</f>
        <v>27</v>
      </c>
      <c r="M41" s="7">
        <f>'Green Bay Packers'!AG41</f>
        <v>184</v>
      </c>
      <c r="N41" s="7">
        <f>'Houston Texans'!AG5</f>
        <v>39.017662775820675</v>
      </c>
      <c r="O41" s="7">
        <f>'Indianapolis Colts'!AG41</f>
        <v>127</v>
      </c>
      <c r="P41" s="7">
        <f>'Jacksonville Jaguars'!AG12</f>
        <v>58.049139194139201</v>
      </c>
      <c r="Q41" s="7">
        <f>'Kansas City Chiefs'!AG41</f>
        <v>94</v>
      </c>
      <c r="R41" s="7">
        <f>'Las Vegas Raiders'!AG41</f>
        <v>263</v>
      </c>
      <c r="S41" s="7">
        <f>'Los Angeles Rams'!AG41</f>
        <v>179</v>
      </c>
      <c r="T41" s="7">
        <f>'Los Angeles Chargers'!AG41</f>
        <v>48</v>
      </c>
      <c r="U41" s="7">
        <f>'Minnesota Vikings'!AG41</f>
        <v>161</v>
      </c>
      <c r="V41" s="7">
        <f>'Miami Dolphins'!AG41</f>
        <v>192</v>
      </c>
      <c r="W41" s="7">
        <f>'New England Patriots'!AG41</f>
        <v>178</v>
      </c>
      <c r="X41" s="7">
        <f>'New Orleans Saints'!AG40</f>
        <v>11.487500000000001</v>
      </c>
      <c r="Y41" s="7">
        <f>'New York Giants'!AG41</f>
        <v>126</v>
      </c>
      <c r="Z41" s="7">
        <f>'New York Jets'!AG41</f>
        <v>79</v>
      </c>
      <c r="AA41" s="7">
        <f>'Philadelphia Eagles'!AG41</f>
        <v>80</v>
      </c>
      <c r="AB41" s="7">
        <f>'Pittsburgh Steelers'!AG41</f>
        <v>308</v>
      </c>
      <c r="AC41" s="7">
        <f>'San Francisco 49ers'!AG41</f>
        <v>306</v>
      </c>
      <c r="AD41" s="7">
        <f>'Seattle Seahawks'!AG31</f>
        <v>57.007096774193549</v>
      </c>
      <c r="AE41" s="7">
        <f>'Tampa Bay Buccaneers'!AG31</f>
        <v>89.009032258064508</v>
      </c>
      <c r="AF41" s="7">
        <f>'Tennessee Titans'!AG41</f>
        <v>84</v>
      </c>
      <c r="AG41" s="7">
        <f>'Washington Commanders'!AG41</f>
        <v>201</v>
      </c>
    </row>
    <row r="42" spans="1:33" ht="15.75" customHeight="1" x14ac:dyDescent="0.2">
      <c r="A42" s="1">
        <v>2006</v>
      </c>
      <c r="B42" s="7">
        <f>'Arizona Cardinals'!AG42</f>
        <v>12</v>
      </c>
      <c r="C42" s="7">
        <f>'Atlanta Falcons'!AG42</f>
        <v>40</v>
      </c>
      <c r="D42" s="7">
        <f>'Baltimore Ravens'!AG12</f>
        <v>87.984853479853484</v>
      </c>
      <c r="E42" s="7">
        <f>'Buffalo Bills'!AG42</f>
        <v>117</v>
      </c>
      <c r="F42" s="7">
        <f>'Carolina Panthers'!AG13</f>
        <v>72.024139194139195</v>
      </c>
      <c r="G42" s="7">
        <f>'Chicago Bears'!AG42</f>
        <v>108</v>
      </c>
      <c r="H42" s="7">
        <f>'Cincinnati Bengals'!AG40</f>
        <v>61.95280952380952</v>
      </c>
      <c r="I42" s="7">
        <f>'Cleveland Browns'!AG42</f>
        <v>69</v>
      </c>
      <c r="J42" s="7">
        <f>'Dallas Cowboys'!AG42</f>
        <v>348</v>
      </c>
      <c r="K42" s="7">
        <f>'Denver Broncos'!AG42</f>
        <v>190</v>
      </c>
      <c r="L42" s="7">
        <f>'Detroit Lions'!AG42</f>
        <v>27</v>
      </c>
      <c r="M42" s="7">
        <f>'Green Bay Packers'!AG42</f>
        <v>184</v>
      </c>
      <c r="N42" s="7">
        <f>'Houston Texans'!AG6</f>
        <v>39.017662775820675</v>
      </c>
      <c r="O42" s="7">
        <f>'Indianapolis Colts'!AG42</f>
        <v>167</v>
      </c>
      <c r="P42" s="7">
        <f>'Jacksonville Jaguars'!AG13</f>
        <v>58.049139194139201</v>
      </c>
      <c r="Q42" s="7">
        <f>'Kansas City Chiefs'!AG42</f>
        <v>95</v>
      </c>
      <c r="R42" s="7">
        <f>'Las Vegas Raiders'!AG42</f>
        <v>263</v>
      </c>
      <c r="S42" s="7">
        <f>'Los Angeles Rams'!AG42</f>
        <v>179</v>
      </c>
      <c r="T42" s="7">
        <f>'Los Angeles Chargers'!AG42</f>
        <v>56</v>
      </c>
      <c r="U42" s="7">
        <f>'Minnesota Vikings'!AG42</f>
        <v>161</v>
      </c>
      <c r="V42" s="7">
        <f>'Miami Dolphins'!AG42</f>
        <v>193</v>
      </c>
      <c r="W42" s="7">
        <f>'New England Patriots'!AG42</f>
        <v>186</v>
      </c>
      <c r="X42" s="7">
        <f>'New Orleans Saints'!AG41</f>
        <v>19.487500000000001</v>
      </c>
      <c r="Y42" s="7">
        <f>'New York Giants'!AG42</f>
        <v>127</v>
      </c>
      <c r="Z42" s="7">
        <f>'New York Jets'!AG42</f>
        <v>80</v>
      </c>
      <c r="AA42" s="7">
        <f>'Philadelphia Eagles'!AG42</f>
        <v>84</v>
      </c>
      <c r="AB42" s="7">
        <f>'Pittsburgh Steelers'!AG42</f>
        <v>308</v>
      </c>
      <c r="AC42" s="7">
        <f>'San Francisco 49ers'!AG42</f>
        <v>306</v>
      </c>
      <c r="AD42" s="7">
        <f>'Seattle Seahawks'!AG32</f>
        <v>61.007096774193549</v>
      </c>
      <c r="AE42" s="7">
        <f>'Tampa Bay Buccaneers'!AG32</f>
        <v>89.009032258064508</v>
      </c>
      <c r="AF42" s="7">
        <f>'Tennessee Titans'!AG42</f>
        <v>84</v>
      </c>
      <c r="AG42" s="7">
        <f>'Washington Commanders'!AG42</f>
        <v>201</v>
      </c>
    </row>
    <row r="43" spans="1:33" ht="15.75" customHeight="1" x14ac:dyDescent="0.2">
      <c r="A43" s="1">
        <v>2007</v>
      </c>
      <c r="B43" s="7">
        <f>'Arizona Cardinals'!AG43</f>
        <v>12</v>
      </c>
      <c r="C43" s="7">
        <f>'Atlanta Falcons'!AG43</f>
        <v>40</v>
      </c>
      <c r="D43" s="7">
        <f>'Baltimore Ravens'!AG13</f>
        <v>87.984853479853484</v>
      </c>
      <c r="E43" s="7">
        <f>'Buffalo Bills'!AG43</f>
        <v>117</v>
      </c>
      <c r="F43" s="7">
        <f>'Carolina Panthers'!AG14</f>
        <v>72.024139194139195</v>
      </c>
      <c r="G43" s="7">
        <f>'Chicago Bears'!AG43</f>
        <v>108</v>
      </c>
      <c r="H43" s="7">
        <f>'Cincinnati Bengals'!AG41</f>
        <v>61.95280952380952</v>
      </c>
      <c r="I43" s="7">
        <f>'Cleveland Browns'!AG43</f>
        <v>69</v>
      </c>
      <c r="J43" s="7">
        <f>'Dallas Cowboys'!AG43</f>
        <v>352</v>
      </c>
      <c r="K43" s="7">
        <f>'Denver Broncos'!AG43</f>
        <v>190</v>
      </c>
      <c r="L43" s="7">
        <f>'Detroit Lions'!AG43</f>
        <v>27</v>
      </c>
      <c r="M43" s="7">
        <f>'Green Bay Packers'!AG43</f>
        <v>192</v>
      </c>
      <c r="N43" s="7">
        <f>'Houston Texans'!AG7</f>
        <v>39.017662775820675</v>
      </c>
      <c r="O43" s="7">
        <f>'Indianapolis Colts'!AG43</f>
        <v>172</v>
      </c>
      <c r="P43" s="7">
        <f>'Jacksonville Jaguars'!AG14</f>
        <v>61.049139194139201</v>
      </c>
      <c r="Q43" s="7">
        <f>'Kansas City Chiefs'!AG43</f>
        <v>95</v>
      </c>
      <c r="R43" s="7">
        <f>'Las Vegas Raiders'!AG43</f>
        <v>263</v>
      </c>
      <c r="S43" s="7">
        <f>'Los Angeles Rams'!AG43</f>
        <v>179</v>
      </c>
      <c r="T43" s="7">
        <f>'Los Angeles Chargers'!AG43</f>
        <v>64</v>
      </c>
      <c r="U43" s="7">
        <f>'Minnesota Vikings'!AG43</f>
        <v>161</v>
      </c>
      <c r="V43" s="7">
        <f>'Miami Dolphins'!AG43</f>
        <v>193</v>
      </c>
      <c r="W43" s="7">
        <f>'New England Patriots'!AG43</f>
        <v>207</v>
      </c>
      <c r="X43" s="7">
        <f>'New Orleans Saints'!AG42</f>
        <v>19.487500000000001</v>
      </c>
      <c r="Y43" s="7">
        <f>'New York Giants'!AG43</f>
        <v>166</v>
      </c>
      <c r="Z43" s="7">
        <f>'New York Jets'!AG43</f>
        <v>80</v>
      </c>
      <c r="AA43" s="7">
        <f>'Philadelphia Eagles'!AG43</f>
        <v>84</v>
      </c>
      <c r="AB43" s="7">
        <f>'Pittsburgh Steelers'!AG43</f>
        <v>310</v>
      </c>
      <c r="AC43" s="7">
        <f>'San Francisco 49ers'!AG43</f>
        <v>306</v>
      </c>
      <c r="AD43" s="7">
        <f>'Seattle Seahawks'!AG33</f>
        <v>65.007096774193542</v>
      </c>
      <c r="AE43" s="7">
        <f>'Tampa Bay Buccaneers'!AG33</f>
        <v>91.009032258064508</v>
      </c>
      <c r="AF43" s="7">
        <f>'Tennessee Titans'!AG43</f>
        <v>85</v>
      </c>
      <c r="AG43" s="7">
        <f>'Washington Commanders'!AG43</f>
        <v>202</v>
      </c>
    </row>
    <row r="44" spans="1:33" ht="15.75" customHeight="1" x14ac:dyDescent="0.2">
      <c r="A44" s="1">
        <v>2008</v>
      </c>
      <c r="B44" s="7">
        <f>'Arizona Cardinals'!AG44</f>
        <v>29</v>
      </c>
      <c r="C44" s="7">
        <f>'Atlanta Falcons'!AG44</f>
        <v>41</v>
      </c>
      <c r="D44" s="7">
        <f>'Baltimore Ravens'!AG14</f>
        <v>94.984853479853484</v>
      </c>
      <c r="E44" s="7">
        <f>'Buffalo Bills'!AG44</f>
        <v>117</v>
      </c>
      <c r="F44" s="7">
        <f>'Carolina Panthers'!AG15</f>
        <v>76.024139194139195</v>
      </c>
      <c r="G44" s="7">
        <f>'Chicago Bears'!AG44</f>
        <v>108</v>
      </c>
      <c r="H44" s="7">
        <f>'Cincinnati Bengals'!AG42</f>
        <v>61.95280952380952</v>
      </c>
      <c r="I44" s="7">
        <f>'Cleveland Browns'!AG44</f>
        <v>69</v>
      </c>
      <c r="J44" s="7">
        <f>'Dallas Cowboys'!AG44</f>
        <v>352</v>
      </c>
      <c r="K44" s="7">
        <f>'Denver Broncos'!AG44</f>
        <v>190</v>
      </c>
      <c r="L44" s="7">
        <f>'Detroit Lions'!AG44</f>
        <v>27</v>
      </c>
      <c r="M44" s="7">
        <f>'Green Bay Packers'!AG44</f>
        <v>192</v>
      </c>
      <c r="N44" s="7">
        <f>'Houston Texans'!AG8</f>
        <v>39.017662775820675</v>
      </c>
      <c r="O44" s="7">
        <f>'Indianapolis Colts'!AG44</f>
        <v>176</v>
      </c>
      <c r="P44" s="7">
        <f>'Jacksonville Jaguars'!AG15</f>
        <v>61.049139194139201</v>
      </c>
      <c r="Q44" s="7">
        <f>'Kansas City Chiefs'!AG44</f>
        <v>95</v>
      </c>
      <c r="R44" s="7">
        <f>'Las Vegas Raiders'!AG44</f>
        <v>263</v>
      </c>
      <c r="S44" s="7">
        <f>'Los Angeles Rams'!AG44</f>
        <v>179</v>
      </c>
      <c r="T44" s="7">
        <f>'Los Angeles Chargers'!AG44</f>
        <v>68</v>
      </c>
      <c r="U44" s="7">
        <f>'Minnesota Vikings'!AG44</f>
        <v>163</v>
      </c>
      <c r="V44" s="7">
        <f>'Miami Dolphins'!AG44</f>
        <v>195</v>
      </c>
      <c r="W44" s="7">
        <f>'New England Patriots'!AG44</f>
        <v>207</v>
      </c>
      <c r="X44" s="7">
        <f>'New Orleans Saints'!AG43</f>
        <v>20.487500000000001</v>
      </c>
      <c r="Y44" s="7">
        <f>'New York Giants'!AG44</f>
        <v>170</v>
      </c>
      <c r="Z44" s="7">
        <f>'New York Jets'!AG44</f>
        <v>80</v>
      </c>
      <c r="AA44" s="7">
        <f>'Philadelphia Eagles'!AG44</f>
        <v>91</v>
      </c>
      <c r="AB44" s="7">
        <f>'Pittsburgh Steelers'!AG44</f>
        <v>351</v>
      </c>
      <c r="AC44" s="7">
        <f>'San Francisco 49ers'!AG44</f>
        <v>306</v>
      </c>
      <c r="AD44" s="7">
        <f>'Seattle Seahawks'!AG34</f>
        <v>65.007096774193542</v>
      </c>
      <c r="AE44" s="7">
        <f>'Tampa Bay Buccaneers'!AG34</f>
        <v>91.009032258064508</v>
      </c>
      <c r="AF44" s="7">
        <f>'Tennessee Titans'!AG44</f>
        <v>89</v>
      </c>
      <c r="AG44" s="7">
        <f>'Washington Commanders'!AG44</f>
        <v>202</v>
      </c>
    </row>
    <row r="45" spans="1:33" ht="15.75" customHeight="1" x14ac:dyDescent="0.2">
      <c r="A45" s="1">
        <v>2009</v>
      </c>
      <c r="B45" s="7">
        <f>'Arizona Cardinals'!AG45</f>
        <v>33</v>
      </c>
      <c r="C45" s="7">
        <f>'Atlanta Falcons'!AG45</f>
        <v>41</v>
      </c>
      <c r="D45" s="7">
        <f>'Baltimore Ravens'!AG15</f>
        <v>97.984853479853484</v>
      </c>
      <c r="E45" s="7">
        <f>'Buffalo Bills'!AG45</f>
        <v>117</v>
      </c>
      <c r="F45" s="7">
        <f>'Carolina Panthers'!AG16</f>
        <v>76.024139194139195</v>
      </c>
      <c r="G45" s="7">
        <f>'Chicago Bears'!AG45</f>
        <v>108</v>
      </c>
      <c r="H45" s="7">
        <f>'Cincinnati Bengals'!AG43</f>
        <v>63.95280952380952</v>
      </c>
      <c r="I45" s="7">
        <f>'Cleveland Browns'!AG45</f>
        <v>69</v>
      </c>
      <c r="J45" s="7">
        <f>'Dallas Cowboys'!AG45</f>
        <v>356</v>
      </c>
      <c r="K45" s="7">
        <f>'Denver Broncos'!AG45</f>
        <v>190</v>
      </c>
      <c r="L45" s="7">
        <f>'Detroit Lions'!AG45</f>
        <v>27</v>
      </c>
      <c r="M45" s="7">
        <f>'Green Bay Packers'!AG45</f>
        <v>194</v>
      </c>
      <c r="N45" s="7">
        <f>'Houston Texans'!AG9</f>
        <v>39.017662775820675</v>
      </c>
      <c r="O45" s="7">
        <f>'Indianapolis Colts'!AG45</f>
        <v>196</v>
      </c>
      <c r="P45" s="7">
        <f>'Jacksonville Jaguars'!AG16</f>
        <v>61.049139194139201</v>
      </c>
      <c r="Q45" s="7">
        <f>'Kansas City Chiefs'!AG45</f>
        <v>95</v>
      </c>
      <c r="R45" s="7">
        <f>'Las Vegas Raiders'!AG45</f>
        <v>263</v>
      </c>
      <c r="S45" s="7">
        <f>'Los Angeles Rams'!AG45</f>
        <v>179</v>
      </c>
      <c r="T45" s="7">
        <f>'Los Angeles Chargers'!AG45</f>
        <v>72</v>
      </c>
      <c r="U45" s="7">
        <f>'Minnesota Vikings'!AG45</f>
        <v>171</v>
      </c>
      <c r="V45" s="7">
        <f>'Miami Dolphins'!AG45</f>
        <v>195</v>
      </c>
      <c r="W45" s="7">
        <f>'New England Patriots'!AG45</f>
        <v>209</v>
      </c>
      <c r="X45" s="7">
        <f>'New Orleans Saints'!AG44</f>
        <v>60.487499999999997</v>
      </c>
      <c r="Y45" s="7">
        <f>'New York Giants'!AG45</f>
        <v>170</v>
      </c>
      <c r="Z45" s="7">
        <f>'New York Jets'!AG45</f>
        <v>87</v>
      </c>
      <c r="AA45" s="7">
        <f>'Philadelphia Eagles'!AG45</f>
        <v>92</v>
      </c>
      <c r="AB45" s="7">
        <f>'Pittsburgh Steelers'!AG45</f>
        <v>351</v>
      </c>
      <c r="AC45" s="7">
        <f>'San Francisco 49ers'!AG45</f>
        <v>306</v>
      </c>
      <c r="AD45" s="7">
        <f>'Seattle Seahawks'!AG35</f>
        <v>65.007096774193542</v>
      </c>
      <c r="AE45" s="7">
        <f>'Tampa Bay Buccaneers'!AG35</f>
        <v>91.009032258064508</v>
      </c>
      <c r="AF45" s="7">
        <f>'Tennessee Titans'!AG45</f>
        <v>90</v>
      </c>
      <c r="AG45" s="7">
        <f>'Washington Commanders'!AG45</f>
        <v>202</v>
      </c>
    </row>
    <row r="46" spans="1:33" ht="15.75" customHeight="1" x14ac:dyDescent="0.2">
      <c r="A46" s="1">
        <v>2010</v>
      </c>
      <c r="B46" s="7">
        <f>'Arizona Cardinals'!AG46</f>
        <v>33</v>
      </c>
      <c r="C46" s="7">
        <f>'Atlanta Falcons'!AG46</f>
        <v>45</v>
      </c>
      <c r="D46" s="7">
        <f>'Baltimore Ravens'!AG16</f>
        <v>100.98485347985348</v>
      </c>
      <c r="E46" s="7">
        <f>'Buffalo Bills'!AG46</f>
        <v>117</v>
      </c>
      <c r="F46" s="7">
        <f>'Carolina Panthers'!AG17</f>
        <v>76.024139194139195</v>
      </c>
      <c r="G46" s="7">
        <f>'Chicago Bears'!AG46</f>
        <v>116</v>
      </c>
      <c r="H46" s="7">
        <f>'Cincinnati Bengals'!AG44</f>
        <v>63.95280952380952</v>
      </c>
      <c r="I46" s="7">
        <f>'Cleveland Browns'!AG46</f>
        <v>69</v>
      </c>
      <c r="J46" s="7">
        <f>'Dallas Cowboys'!AG46</f>
        <v>356</v>
      </c>
      <c r="K46" s="7">
        <f>'Denver Broncos'!AG46</f>
        <v>190</v>
      </c>
      <c r="L46" s="7">
        <f>'Detroit Lions'!AG46</f>
        <v>27</v>
      </c>
      <c r="M46" s="7">
        <f>'Green Bay Packers'!AG46</f>
        <v>233</v>
      </c>
      <c r="N46" s="7">
        <f>'Houston Texans'!AG10</f>
        <v>39.017662775820675</v>
      </c>
      <c r="O46" s="7">
        <f>'Indianapolis Colts'!AG46</f>
        <v>198</v>
      </c>
      <c r="P46" s="7">
        <f>'Jacksonville Jaguars'!AG17</f>
        <v>61.049139194139201</v>
      </c>
      <c r="Q46" s="7">
        <f>'Kansas City Chiefs'!AG46</f>
        <v>97</v>
      </c>
      <c r="R46" s="7">
        <f>'Las Vegas Raiders'!AG46</f>
        <v>263</v>
      </c>
      <c r="S46" s="7">
        <f>'Los Angeles Rams'!AG46</f>
        <v>179</v>
      </c>
      <c r="T46" s="7">
        <f>'Los Angeles Chargers'!AG46</f>
        <v>72</v>
      </c>
      <c r="U46" s="7">
        <f>'Minnesota Vikings'!AG46</f>
        <v>171</v>
      </c>
      <c r="V46" s="7">
        <f>'Miami Dolphins'!AG46</f>
        <v>195</v>
      </c>
      <c r="W46" s="7">
        <f>'New England Patriots'!AG46</f>
        <v>217</v>
      </c>
      <c r="X46" s="7">
        <f>'New Orleans Saints'!AG45</f>
        <v>61.487499999999997</v>
      </c>
      <c r="Y46" s="7">
        <f>'New York Giants'!AG46</f>
        <v>170</v>
      </c>
      <c r="Z46" s="7">
        <f>'New York Jets'!AG46</f>
        <v>94</v>
      </c>
      <c r="AA46" s="7">
        <f>'Philadelphia Eagles'!AG46</f>
        <v>94</v>
      </c>
      <c r="AB46" s="7">
        <f>'Pittsburgh Steelers'!AG46</f>
        <v>369</v>
      </c>
      <c r="AC46" s="7">
        <f>'San Francisco 49ers'!AG46</f>
        <v>306</v>
      </c>
      <c r="AD46" s="7">
        <f>'Seattle Seahawks'!AG36</f>
        <v>69.007096774193542</v>
      </c>
      <c r="AE46" s="7">
        <f>'Tampa Bay Buccaneers'!AG36</f>
        <v>91.009032258064508</v>
      </c>
      <c r="AF46" s="7">
        <f>'Tennessee Titans'!AG46</f>
        <v>90</v>
      </c>
      <c r="AG46" s="7">
        <f>'Washington Commanders'!AG46</f>
        <v>202</v>
      </c>
    </row>
    <row r="47" spans="1:33" ht="15.75" customHeight="1" x14ac:dyDescent="0.2">
      <c r="A47" s="1">
        <v>2011</v>
      </c>
      <c r="B47" s="7">
        <f>'Arizona Cardinals'!AG47</f>
        <v>33</v>
      </c>
      <c r="C47" s="7">
        <f>'Atlanta Falcons'!AG47</f>
        <v>46</v>
      </c>
      <c r="D47" s="7">
        <f>'Baltimore Ravens'!AG17</f>
        <v>109.98485347985348</v>
      </c>
      <c r="E47" s="7">
        <f>'Buffalo Bills'!AG47</f>
        <v>117</v>
      </c>
      <c r="F47" s="7">
        <f>'Carolina Panthers'!AG18</f>
        <v>76.024139194139195</v>
      </c>
      <c r="G47" s="7">
        <f>'Chicago Bears'!AG47</f>
        <v>116</v>
      </c>
      <c r="H47" s="7">
        <f>'Cincinnati Bengals'!AG45</f>
        <v>64.95280952380952</v>
      </c>
      <c r="I47" s="7">
        <f>'Cleveland Browns'!AG47</f>
        <v>69</v>
      </c>
      <c r="J47" s="7">
        <f>'Dallas Cowboys'!AG47</f>
        <v>356</v>
      </c>
      <c r="K47" s="7">
        <f>'Denver Broncos'!AG47</f>
        <v>194</v>
      </c>
      <c r="L47" s="7">
        <f>'Detroit Lions'!AG47</f>
        <v>28</v>
      </c>
      <c r="M47" s="7">
        <f>'Green Bay Packers'!AG47</f>
        <v>240</v>
      </c>
      <c r="N47" s="7">
        <f>'Houston Texans'!AG11</f>
        <v>43.017662775820675</v>
      </c>
      <c r="O47" s="7">
        <f>'Indianapolis Colts'!AG47</f>
        <v>198</v>
      </c>
      <c r="P47" s="7">
        <f>'Jacksonville Jaguars'!AG18</f>
        <v>61.049139194139201</v>
      </c>
      <c r="Q47" s="7">
        <f>'Kansas City Chiefs'!AG47</f>
        <v>97</v>
      </c>
      <c r="R47" s="7">
        <f>'Las Vegas Raiders'!AG47</f>
        <v>263</v>
      </c>
      <c r="S47" s="7">
        <f>'Los Angeles Rams'!AG47</f>
        <v>179</v>
      </c>
      <c r="T47" s="7">
        <f>'Los Angeles Chargers'!AG47</f>
        <v>72</v>
      </c>
      <c r="U47" s="7">
        <f>'Minnesota Vikings'!AG47</f>
        <v>171</v>
      </c>
      <c r="V47" s="7">
        <f>'Miami Dolphins'!AG47</f>
        <v>195</v>
      </c>
      <c r="W47" s="7">
        <f>'New England Patriots'!AG47</f>
        <v>234</v>
      </c>
      <c r="X47" s="7">
        <f>'New Orleans Saints'!AG46</f>
        <v>66.487499999999997</v>
      </c>
      <c r="Y47" s="7">
        <f>'New York Giants'!AG47</f>
        <v>210</v>
      </c>
      <c r="Z47" s="7">
        <f>'New York Jets'!AG47</f>
        <v>94</v>
      </c>
      <c r="AA47" s="7">
        <f>'Philadelphia Eagles'!AG47</f>
        <v>94</v>
      </c>
      <c r="AB47" s="7">
        <f>'Pittsburgh Steelers'!AG47</f>
        <v>370</v>
      </c>
      <c r="AC47" s="7">
        <f>'San Francisco 49ers'!AG47</f>
        <v>314</v>
      </c>
      <c r="AD47" s="7">
        <f>'Seattle Seahawks'!AG37</f>
        <v>69.007096774193542</v>
      </c>
      <c r="AE47" s="7">
        <f>'Tampa Bay Buccaneers'!AG37</f>
        <v>91.009032258064508</v>
      </c>
      <c r="AF47" s="7">
        <f>'Tennessee Titans'!AG47</f>
        <v>90</v>
      </c>
      <c r="AG47" s="7">
        <f>'Washington Commanders'!AG47</f>
        <v>202</v>
      </c>
    </row>
    <row r="48" spans="1:33" ht="15.75" customHeight="1" x14ac:dyDescent="0.2">
      <c r="A48" s="1">
        <v>2012</v>
      </c>
      <c r="B48" s="7">
        <f>'Arizona Cardinals'!AG48</f>
        <v>33</v>
      </c>
      <c r="C48" s="7">
        <f>'Atlanta Falcons'!AG48</f>
        <v>54</v>
      </c>
      <c r="D48" s="7">
        <f>'Baltimore Ravens'!AG18</f>
        <v>149.98485347985348</v>
      </c>
      <c r="E48" s="7">
        <f>'Buffalo Bills'!AG48</f>
        <v>117</v>
      </c>
      <c r="F48" s="7">
        <f>'Carolina Panthers'!AG19</f>
        <v>76.024139194139195</v>
      </c>
      <c r="G48" s="7">
        <f>'Chicago Bears'!AG48</f>
        <v>116</v>
      </c>
      <c r="H48" s="7">
        <f>'Cincinnati Bengals'!AG46</f>
        <v>65.95280952380952</v>
      </c>
      <c r="I48" s="7">
        <f>'Cleveland Browns'!AG48</f>
        <v>69</v>
      </c>
      <c r="J48" s="7">
        <f>'Dallas Cowboys'!AG48</f>
        <v>356</v>
      </c>
      <c r="K48" s="7">
        <f>'Denver Broncos'!AG48</f>
        <v>198</v>
      </c>
      <c r="L48" s="7">
        <f>'Detroit Lions'!AG48</f>
        <v>28</v>
      </c>
      <c r="M48" s="7">
        <f>'Green Bay Packers'!AG48</f>
        <v>244</v>
      </c>
      <c r="N48" s="7">
        <f>'Houston Texans'!AG12</f>
        <v>48.017662775820675</v>
      </c>
      <c r="O48" s="7">
        <f>'Indianapolis Colts'!AG48</f>
        <v>199</v>
      </c>
      <c r="P48" s="7">
        <f>'Jacksonville Jaguars'!AG19</f>
        <v>61.049139194139201</v>
      </c>
      <c r="Q48" s="7">
        <f>'Kansas City Chiefs'!AG48</f>
        <v>97</v>
      </c>
      <c r="R48" s="7">
        <f>'Las Vegas Raiders'!AG48</f>
        <v>263</v>
      </c>
      <c r="S48" s="7">
        <f>'Los Angeles Rams'!AG48</f>
        <v>179</v>
      </c>
      <c r="T48" s="7">
        <f>'Los Angeles Chargers'!AG48</f>
        <v>72</v>
      </c>
      <c r="U48" s="7">
        <f>'Minnesota Vikings'!AG48</f>
        <v>176</v>
      </c>
      <c r="V48" s="7">
        <f>'Miami Dolphins'!AG48</f>
        <v>195</v>
      </c>
      <c r="W48" s="7">
        <f>'New England Patriots'!AG48</f>
        <v>242</v>
      </c>
      <c r="X48" s="7">
        <f>'New Orleans Saints'!AG47</f>
        <v>66.487499999999997</v>
      </c>
      <c r="Y48" s="7">
        <f>'New York Giants'!AG48</f>
        <v>210</v>
      </c>
      <c r="Z48" s="7">
        <f>'New York Jets'!AG48</f>
        <v>94</v>
      </c>
      <c r="AA48" s="7">
        <f>'Philadelphia Eagles'!AG48</f>
        <v>94</v>
      </c>
      <c r="AB48" s="7">
        <f>'Pittsburgh Steelers'!AG48</f>
        <v>370</v>
      </c>
      <c r="AC48" s="7">
        <f>'San Francisco 49ers'!AG48</f>
        <v>331</v>
      </c>
      <c r="AD48" s="7">
        <f>'Seattle Seahawks'!AG38</f>
        <v>72.007096774193542</v>
      </c>
      <c r="AE48" s="7">
        <f>'Tampa Bay Buccaneers'!AG38</f>
        <v>91.009032258064508</v>
      </c>
      <c r="AF48" s="7">
        <f>'Tennessee Titans'!AG48</f>
        <v>90</v>
      </c>
      <c r="AG48" s="7">
        <f>'Washington Commanders'!AG48</f>
        <v>204</v>
      </c>
    </row>
    <row r="49" spans="1:33" ht="15.75" customHeight="1" x14ac:dyDescent="0.2">
      <c r="A49" s="1">
        <v>2013</v>
      </c>
      <c r="B49" s="7">
        <f>'Arizona Cardinals'!AG49</f>
        <v>33</v>
      </c>
      <c r="C49" s="7">
        <f>'Atlanta Falcons'!AG49</f>
        <v>54</v>
      </c>
      <c r="D49" s="7">
        <f>'Baltimore Ravens'!AG19</f>
        <v>149.98485347985348</v>
      </c>
      <c r="E49" s="7">
        <f>'Buffalo Bills'!AG49</f>
        <v>117</v>
      </c>
      <c r="F49" s="7">
        <f>'Carolina Panthers'!AG20</f>
        <v>81.024139194139195</v>
      </c>
      <c r="G49" s="7">
        <f>'Chicago Bears'!AG49</f>
        <v>116</v>
      </c>
      <c r="H49" s="7">
        <f>'Cincinnati Bengals'!AG47</f>
        <v>67.95280952380952</v>
      </c>
      <c r="I49" s="7">
        <f>'Cleveland Browns'!AG49</f>
        <v>69</v>
      </c>
      <c r="J49" s="7">
        <f>'Dallas Cowboys'!AG49</f>
        <v>356</v>
      </c>
      <c r="K49" s="7">
        <f>'Denver Broncos'!AG49</f>
        <v>219</v>
      </c>
      <c r="L49" s="7">
        <f>'Detroit Lions'!AG49</f>
        <v>28</v>
      </c>
      <c r="M49" s="7">
        <f>'Green Bay Packers'!AG49</f>
        <v>246</v>
      </c>
      <c r="N49" s="7">
        <f>'Houston Texans'!AG13</f>
        <v>48.017662775820675</v>
      </c>
      <c r="O49" s="7">
        <f>'Indianapolis Colts'!AG49</f>
        <v>203</v>
      </c>
      <c r="P49" s="7">
        <f>'Jacksonville Jaguars'!AG20</f>
        <v>61.049139194139201</v>
      </c>
      <c r="Q49" s="7">
        <f>'Kansas City Chiefs'!AG49</f>
        <v>98</v>
      </c>
      <c r="R49" s="7">
        <f>'Las Vegas Raiders'!AG49</f>
        <v>263</v>
      </c>
      <c r="S49" s="7">
        <f>'Los Angeles Rams'!AG49</f>
        <v>179</v>
      </c>
      <c r="T49" s="7">
        <f>'Los Angeles Chargers'!AG49</f>
        <v>75</v>
      </c>
      <c r="U49" s="7">
        <f>'Minnesota Vikings'!AG49</f>
        <v>176</v>
      </c>
      <c r="V49" s="7">
        <f>'Miami Dolphins'!AG49</f>
        <v>195</v>
      </c>
      <c r="W49" s="7">
        <f>'New England Patriots'!AG49</f>
        <v>250</v>
      </c>
      <c r="X49" s="7">
        <f>'New Orleans Saints'!AG48</f>
        <v>69.487499999999997</v>
      </c>
      <c r="Y49" s="7">
        <f>'New York Giants'!AG49</f>
        <v>210</v>
      </c>
      <c r="Z49" s="7">
        <f>'New York Jets'!AG49</f>
        <v>94</v>
      </c>
      <c r="AA49" s="7">
        <f>'Philadelphia Eagles'!AG49</f>
        <v>96</v>
      </c>
      <c r="AB49" s="7">
        <f>'Pittsburgh Steelers'!AG49</f>
        <v>370</v>
      </c>
      <c r="AC49" s="7">
        <f>'San Francisco 49ers'!AG49</f>
        <v>338</v>
      </c>
      <c r="AD49" s="7">
        <f>'Seattle Seahawks'!AG39</f>
        <v>112.00709677419354</v>
      </c>
      <c r="AE49" s="7">
        <f>'Tampa Bay Buccaneers'!AG39</f>
        <v>91.009032258064508</v>
      </c>
      <c r="AF49" s="7">
        <f>'Tennessee Titans'!AG49</f>
        <v>90</v>
      </c>
      <c r="AG49" s="7">
        <f>'Washington Commanders'!AG49</f>
        <v>204</v>
      </c>
    </row>
    <row r="50" spans="1:33" ht="15.75" customHeight="1" x14ac:dyDescent="0.2">
      <c r="A50" s="1">
        <v>2014</v>
      </c>
      <c r="B50" s="7">
        <f>'Arizona Cardinals'!AG50</f>
        <v>34</v>
      </c>
      <c r="C50" s="7">
        <f>'Atlanta Falcons'!AG50</f>
        <v>54</v>
      </c>
      <c r="D50" s="7">
        <f>'Baltimore Ravens'!AG20</f>
        <v>152.98485347985348</v>
      </c>
      <c r="E50" s="7">
        <f>'Buffalo Bills'!AG50</f>
        <v>117</v>
      </c>
      <c r="F50" s="7">
        <f>'Carolina Panthers'!AG21</f>
        <v>85.024139194139195</v>
      </c>
      <c r="G50" s="7">
        <f>'Chicago Bears'!AG50</f>
        <v>116</v>
      </c>
      <c r="H50" s="7">
        <f>'Cincinnati Bengals'!AG48</f>
        <v>68.95280952380952</v>
      </c>
      <c r="I50" s="7">
        <f>'Cleveland Browns'!AG50</f>
        <v>69</v>
      </c>
      <c r="J50" s="7">
        <f>'Dallas Cowboys'!AG50</f>
        <v>361</v>
      </c>
      <c r="K50" s="7">
        <f>'Denver Broncos'!AG50</f>
        <v>223</v>
      </c>
      <c r="L50" s="7">
        <f>'Detroit Lions'!AG50</f>
        <v>29</v>
      </c>
      <c r="M50" s="7">
        <f>'Green Bay Packers'!AG50</f>
        <v>257</v>
      </c>
      <c r="N50" s="7">
        <f>'Houston Texans'!AG14</f>
        <v>49.017662775820675</v>
      </c>
      <c r="O50" s="7">
        <f>'Indianapolis Colts'!AG50</f>
        <v>211</v>
      </c>
      <c r="P50" s="7">
        <f>'Jacksonville Jaguars'!AG21</f>
        <v>61.049139194139201</v>
      </c>
      <c r="Q50" s="7">
        <f>'Kansas City Chiefs'!AG50</f>
        <v>98</v>
      </c>
      <c r="R50" s="7">
        <f>'Las Vegas Raiders'!AG50</f>
        <v>263</v>
      </c>
      <c r="S50" s="7">
        <f>'Los Angeles Rams'!AG50</f>
        <v>179</v>
      </c>
      <c r="T50" s="7">
        <f>'Los Angeles Chargers'!AG50</f>
        <v>75</v>
      </c>
      <c r="U50" s="7">
        <f>'Minnesota Vikings'!AG50</f>
        <v>176</v>
      </c>
      <c r="V50" s="7">
        <f>'Miami Dolphins'!AG50</f>
        <v>195</v>
      </c>
      <c r="W50" s="7">
        <f>'New England Patriots'!AG50</f>
        <v>290</v>
      </c>
      <c r="X50" s="7">
        <f>'New Orleans Saints'!AG49</f>
        <v>69.487499999999997</v>
      </c>
      <c r="Y50" s="7">
        <f>'New York Giants'!AG50</f>
        <v>210</v>
      </c>
      <c r="Z50" s="7">
        <f>'New York Jets'!AG50</f>
        <v>94</v>
      </c>
      <c r="AA50" s="7">
        <f>'Philadelphia Eagles'!AG50</f>
        <v>96</v>
      </c>
      <c r="AB50" s="7">
        <f>'Pittsburgh Steelers'!AG50</f>
        <v>372</v>
      </c>
      <c r="AC50" s="7">
        <f>'San Francisco 49ers'!AG50</f>
        <v>338</v>
      </c>
      <c r="AD50" s="7">
        <f>'Seattle Seahawks'!AG40</f>
        <v>129.00709677419354</v>
      </c>
      <c r="AE50" s="7">
        <f>'Tampa Bay Buccaneers'!AG40</f>
        <v>91.009032258064508</v>
      </c>
      <c r="AF50" s="7">
        <f>'Tennessee Titans'!AG50</f>
        <v>90</v>
      </c>
      <c r="AG50" s="7">
        <f>'Washington Commanders'!AG50</f>
        <v>204</v>
      </c>
    </row>
    <row r="51" spans="1:33" ht="15.75" customHeight="1" x14ac:dyDescent="0.2">
      <c r="A51" s="1">
        <v>2015</v>
      </c>
      <c r="B51" s="7">
        <f>'Arizona Cardinals'!AG51</f>
        <v>42</v>
      </c>
      <c r="C51" s="7">
        <f>'Atlanta Falcons'!AG51</f>
        <v>54</v>
      </c>
      <c r="D51" s="7">
        <f>'Baltimore Ravens'!AG21</f>
        <v>152.98485347985348</v>
      </c>
      <c r="E51" s="7">
        <f>'Buffalo Bills'!AG51</f>
        <v>117</v>
      </c>
      <c r="F51" s="7">
        <f>'Carolina Panthers'!AG22</f>
        <v>106.0241391941392</v>
      </c>
      <c r="G51" s="7">
        <f>'Chicago Bears'!AG51</f>
        <v>116</v>
      </c>
      <c r="H51" s="7">
        <f>'Cincinnati Bengals'!AG49</f>
        <v>70.95280952380952</v>
      </c>
      <c r="I51" s="7">
        <f>'Cleveland Browns'!AG51</f>
        <v>69</v>
      </c>
      <c r="J51" s="7">
        <f>'Dallas Cowboys'!AG51</f>
        <v>361</v>
      </c>
      <c r="K51" s="7">
        <f>'Denver Broncos'!AG51</f>
        <v>263</v>
      </c>
      <c r="L51" s="7">
        <f>'Detroit Lions'!AG51</f>
        <v>29</v>
      </c>
      <c r="M51" s="7">
        <f>'Green Bay Packers'!AG51</f>
        <v>260</v>
      </c>
      <c r="N51" s="7">
        <f>'Houston Texans'!AG15</f>
        <v>52.017662775820675</v>
      </c>
      <c r="O51" s="7">
        <f>'Indianapolis Colts'!AG51</f>
        <v>211</v>
      </c>
      <c r="P51" s="7">
        <f>'Jacksonville Jaguars'!AG22</f>
        <v>61.049139194139201</v>
      </c>
      <c r="Q51" s="7">
        <f>'Kansas City Chiefs'!AG51</f>
        <v>101</v>
      </c>
      <c r="R51" s="7">
        <f>'Las Vegas Raiders'!AG51</f>
        <v>263</v>
      </c>
      <c r="S51" s="7">
        <f>'Los Angeles Rams'!AG51</f>
        <v>179</v>
      </c>
      <c r="T51" s="7">
        <f>'Los Angeles Chargers'!AG51</f>
        <v>75</v>
      </c>
      <c r="U51" s="7">
        <f>'Minnesota Vikings'!AG51</f>
        <v>178</v>
      </c>
      <c r="V51" s="7">
        <f>'Miami Dolphins'!AG51</f>
        <v>195</v>
      </c>
      <c r="W51" s="7">
        <f>'New England Patriots'!AG51</f>
        <v>298</v>
      </c>
      <c r="X51" s="7">
        <f>'New Orleans Saints'!AG50</f>
        <v>69.487499999999997</v>
      </c>
      <c r="Y51" s="7">
        <f>'New York Giants'!AG51</f>
        <v>210</v>
      </c>
      <c r="Z51" s="7">
        <f>'New York Jets'!AG51</f>
        <v>94</v>
      </c>
      <c r="AA51" s="7">
        <f>'Philadelphia Eagles'!AG51</f>
        <v>96</v>
      </c>
      <c r="AB51" s="7">
        <f>'Pittsburgh Steelers'!AG51</f>
        <v>375</v>
      </c>
      <c r="AC51" s="7">
        <f>'San Francisco 49ers'!AG51</f>
        <v>338</v>
      </c>
      <c r="AD51" s="7">
        <f>'Seattle Seahawks'!AG41</f>
        <v>132.00709677419354</v>
      </c>
      <c r="AE51" s="7">
        <f>'Tampa Bay Buccaneers'!AG41</f>
        <v>91.009032258064508</v>
      </c>
      <c r="AF51" s="7">
        <f>'Tennessee Titans'!AG51</f>
        <v>90</v>
      </c>
      <c r="AG51" s="7">
        <f>'Washington Commanders'!AG51</f>
        <v>206</v>
      </c>
    </row>
    <row r="52" spans="1:33" ht="15.75" customHeight="1" x14ac:dyDescent="0.2">
      <c r="A52" s="1">
        <v>2016</v>
      </c>
      <c r="B52" s="7">
        <f>'Arizona Cardinals'!AG52</f>
        <v>42</v>
      </c>
      <c r="C52" s="7">
        <f>'Atlanta Falcons'!AG52</f>
        <v>75</v>
      </c>
      <c r="D52" s="7">
        <f>'Baltimore Ravens'!AG22</f>
        <v>152.98485347985348</v>
      </c>
      <c r="E52" s="7">
        <f>'Buffalo Bills'!AG52</f>
        <v>117</v>
      </c>
      <c r="F52" s="7">
        <f>'Carolina Panthers'!AG23</f>
        <v>106.0241391941392</v>
      </c>
      <c r="G52" s="7">
        <f>'Chicago Bears'!AG52</f>
        <v>116</v>
      </c>
      <c r="H52" s="7">
        <f>'Cincinnati Bengals'!AG50</f>
        <v>70.95280952380952</v>
      </c>
      <c r="I52" s="7">
        <f>'Cleveland Browns'!AG52</f>
        <v>69</v>
      </c>
      <c r="J52" s="7">
        <f>'Dallas Cowboys'!AG52</f>
        <v>365</v>
      </c>
      <c r="K52" s="7">
        <f>'Denver Broncos'!AG52</f>
        <v>263</v>
      </c>
      <c r="L52" s="7">
        <f>'Detroit Lions'!AG52</f>
        <v>30</v>
      </c>
      <c r="M52" s="7">
        <f>'Green Bay Packers'!AG52</f>
        <v>268</v>
      </c>
      <c r="N52" s="7">
        <f>'Houston Texans'!AG16</f>
        <v>56.017662775820675</v>
      </c>
      <c r="O52" s="7">
        <f>'Indianapolis Colts'!AG52</f>
        <v>211</v>
      </c>
      <c r="P52" s="7">
        <f>'Jacksonville Jaguars'!AG23</f>
        <v>61.049139194139201</v>
      </c>
      <c r="Q52" s="7">
        <f>'Kansas City Chiefs'!AG52</f>
        <v>105</v>
      </c>
      <c r="R52" s="7">
        <f>'Las Vegas Raiders'!AG52</f>
        <v>265</v>
      </c>
      <c r="S52" s="7">
        <f>'Los Angeles Rams'!AG52</f>
        <v>179</v>
      </c>
      <c r="T52" s="7">
        <f>'Los Angeles Chargers'!AG52</f>
        <v>75</v>
      </c>
      <c r="U52" s="7">
        <f>'Minnesota Vikings'!AG52</f>
        <v>178</v>
      </c>
      <c r="V52" s="7">
        <f>'Miami Dolphins'!AG52</f>
        <v>196</v>
      </c>
      <c r="W52" s="7">
        <f>'New England Patriots'!AG52</f>
        <v>338</v>
      </c>
      <c r="X52" s="7">
        <f>'New Orleans Saints'!AG51</f>
        <v>69.487499999999997</v>
      </c>
      <c r="Y52" s="7">
        <f>'New York Giants'!AG52</f>
        <v>211</v>
      </c>
      <c r="Z52" s="7">
        <f>'New York Jets'!AG52</f>
        <v>94</v>
      </c>
      <c r="AA52" s="7">
        <f>'Philadelphia Eagles'!AG52</f>
        <v>96</v>
      </c>
      <c r="AB52" s="7">
        <f>'Pittsburgh Steelers'!AG52</f>
        <v>383</v>
      </c>
      <c r="AC52" s="7">
        <f>'San Francisco 49ers'!AG52</f>
        <v>338</v>
      </c>
      <c r="AD52" s="7">
        <f>'Seattle Seahawks'!AG42</f>
        <v>136.00709677419354</v>
      </c>
      <c r="AE52" s="7">
        <f>'Tampa Bay Buccaneers'!AG42</f>
        <v>91.009032258064508</v>
      </c>
      <c r="AF52" s="7">
        <f>'Tennessee Titans'!AG52</f>
        <v>90</v>
      </c>
      <c r="AG52" s="7">
        <f>'Washington Commanders'!AG52</f>
        <v>206</v>
      </c>
    </row>
    <row r="53" spans="1:33" ht="15.75" customHeight="1" x14ac:dyDescent="0.2">
      <c r="A53" s="1">
        <v>2017</v>
      </c>
      <c r="B53" s="7">
        <f>'Arizona Cardinals'!AG53</f>
        <v>42</v>
      </c>
      <c r="C53" s="7">
        <f>'Atlanta Falcons'!AG53</f>
        <v>78</v>
      </c>
      <c r="D53" s="7">
        <f>'Baltimore Ravens'!AG23</f>
        <v>152.98485347985348</v>
      </c>
      <c r="E53" s="7">
        <f>'Buffalo Bills'!AG53</f>
        <v>118</v>
      </c>
      <c r="F53" s="7">
        <f>'Carolina Panthers'!AG24</f>
        <v>107.0241391941392</v>
      </c>
      <c r="G53" s="7">
        <f>'Chicago Bears'!AG53</f>
        <v>116</v>
      </c>
      <c r="H53" s="7">
        <f>'Cincinnati Bengals'!AG51</f>
        <v>70.95280952380952</v>
      </c>
      <c r="I53" s="7">
        <f>'Cleveland Browns'!AG53</f>
        <v>69</v>
      </c>
      <c r="J53" s="7">
        <f>'Dallas Cowboys'!AG53</f>
        <v>365</v>
      </c>
      <c r="K53" s="7">
        <f>'Denver Broncos'!AG53</f>
        <v>263</v>
      </c>
      <c r="L53" s="7">
        <f>'Detroit Lions'!AG53</f>
        <v>30</v>
      </c>
      <c r="M53" s="7">
        <f>'Green Bay Packers'!AG53</f>
        <v>268</v>
      </c>
      <c r="N53" s="7">
        <f>'Houston Texans'!AG17</f>
        <v>56.017662775820675</v>
      </c>
      <c r="O53" s="7">
        <f>'Indianapolis Colts'!AG53</f>
        <v>211</v>
      </c>
      <c r="P53" s="7">
        <f>'Jacksonville Jaguars'!AG24</f>
        <v>69.049139194139201</v>
      </c>
      <c r="Q53" s="7">
        <f>'Kansas City Chiefs'!AG53</f>
        <v>107</v>
      </c>
      <c r="R53" s="7">
        <f>'Las Vegas Raiders'!AG53</f>
        <v>265</v>
      </c>
      <c r="S53" s="7">
        <f>'Los Angeles Rams'!AG53</f>
        <v>183</v>
      </c>
      <c r="T53" s="7">
        <f>'Los Angeles Chargers'!AG53</f>
        <v>75</v>
      </c>
      <c r="U53" s="7">
        <f>'Minnesota Vikings'!AG53</f>
        <v>186</v>
      </c>
      <c r="V53" s="7">
        <f>'Miami Dolphins'!AG53</f>
        <v>196</v>
      </c>
      <c r="W53" s="7">
        <f>'New England Patriots'!AG53</f>
        <v>358</v>
      </c>
      <c r="X53" s="7">
        <f>'New Orleans Saints'!AG52</f>
        <v>73.487499999999997</v>
      </c>
      <c r="Y53" s="7">
        <f>'New York Giants'!AG53</f>
        <v>211</v>
      </c>
      <c r="Z53" s="7">
        <f>'New York Jets'!AG53</f>
        <v>94</v>
      </c>
      <c r="AA53" s="7">
        <f>'Philadelphia Eagles'!AG53</f>
        <v>136</v>
      </c>
      <c r="AB53" s="7">
        <f>'Pittsburgh Steelers'!AG53</f>
        <v>387</v>
      </c>
      <c r="AC53" s="7">
        <f>'San Francisco 49ers'!AG53</f>
        <v>338</v>
      </c>
      <c r="AD53" s="7">
        <f>'Seattle Seahawks'!AG43</f>
        <v>136.00709677419354</v>
      </c>
      <c r="AE53" s="7">
        <f>'Tampa Bay Buccaneers'!AG43</f>
        <v>91.009032258064508</v>
      </c>
      <c r="AF53" s="7">
        <f>'Tennessee Titans'!AG53</f>
        <v>93</v>
      </c>
      <c r="AG53" s="7">
        <f>'Washington Commanders'!AG53</f>
        <v>206</v>
      </c>
    </row>
    <row r="54" spans="1:33" ht="15.75" customHeight="1" x14ac:dyDescent="0.2">
      <c r="A54" s="1">
        <v>2018</v>
      </c>
      <c r="B54" s="7">
        <f>'Arizona Cardinals'!AG54</f>
        <v>42</v>
      </c>
      <c r="C54" s="7">
        <f>'Atlanta Falcons'!AG54</f>
        <v>78</v>
      </c>
      <c r="D54" s="7">
        <f>'Baltimore Ravens'!AG24</f>
        <v>154.98485347985348</v>
      </c>
      <c r="E54" s="7">
        <f>'Buffalo Bills'!AG54</f>
        <v>118</v>
      </c>
      <c r="F54" s="7">
        <f>'Carolina Panthers'!AG25</f>
        <v>107.0241391941392</v>
      </c>
      <c r="G54" s="7">
        <f>'Chicago Bears'!AG54</f>
        <v>118</v>
      </c>
      <c r="H54" s="7">
        <f>'Cincinnati Bengals'!AG52</f>
        <v>70.95280952380952</v>
      </c>
      <c r="I54" s="7">
        <f>'Cleveland Browns'!AG54</f>
        <v>69</v>
      </c>
      <c r="J54" s="7">
        <f>'Dallas Cowboys'!AG54</f>
        <v>369</v>
      </c>
      <c r="K54" s="7">
        <f>'Denver Broncos'!AG54</f>
        <v>263</v>
      </c>
      <c r="L54" s="7">
        <f>'Detroit Lions'!AG54</f>
        <v>30</v>
      </c>
      <c r="M54" s="7">
        <f>'Green Bay Packers'!AG54</f>
        <v>268</v>
      </c>
      <c r="N54" s="7">
        <f>'Houston Texans'!AG18</f>
        <v>58.017662775820675</v>
      </c>
      <c r="O54" s="7">
        <f>'Indianapolis Colts'!AG54</f>
        <v>214</v>
      </c>
      <c r="P54" s="7">
        <f>'Jacksonville Jaguars'!AG25</f>
        <v>69.049139194139201</v>
      </c>
      <c r="Q54" s="7">
        <f>'Kansas City Chiefs'!AG54</f>
        <v>119</v>
      </c>
      <c r="R54" s="7">
        <f>'Las Vegas Raiders'!AG54</f>
        <v>265</v>
      </c>
      <c r="S54" s="7">
        <f>'Los Angeles Rams'!AG54</f>
        <v>201</v>
      </c>
      <c r="T54" s="7">
        <f>'Los Angeles Chargers'!AG54</f>
        <v>78</v>
      </c>
      <c r="U54" s="7">
        <f>'Minnesota Vikings'!AG54</f>
        <v>186</v>
      </c>
      <c r="V54" s="7">
        <f>'Miami Dolphins'!AG54</f>
        <v>196</v>
      </c>
      <c r="W54" s="7">
        <f>'New England Patriots'!AG54</f>
        <v>398</v>
      </c>
      <c r="X54" s="7">
        <f>'New Orleans Saints'!AG53</f>
        <v>81.487499999999997</v>
      </c>
      <c r="Y54" s="7">
        <f>'New York Giants'!AG54</f>
        <v>211</v>
      </c>
      <c r="Z54" s="7">
        <f>'New York Jets'!AG54</f>
        <v>94</v>
      </c>
      <c r="AA54" s="7">
        <f>'Philadelphia Eagles'!AG54</f>
        <v>139</v>
      </c>
      <c r="AB54" s="7">
        <f>'Pittsburgh Steelers'!AG54</f>
        <v>387</v>
      </c>
      <c r="AC54" s="7">
        <f>'San Francisco 49ers'!AG54</f>
        <v>338</v>
      </c>
      <c r="AD54" s="7">
        <f>'Seattle Seahawks'!AG44</f>
        <v>137.00709677419354</v>
      </c>
      <c r="AE54" s="7">
        <f>'Tampa Bay Buccaneers'!AG44</f>
        <v>91.009032258064508</v>
      </c>
      <c r="AF54" s="7">
        <f>'Tennessee Titans'!AG54</f>
        <v>93</v>
      </c>
      <c r="AG54" s="7">
        <f>'Washington Commanders'!AG54</f>
        <v>206</v>
      </c>
    </row>
    <row r="55" spans="1:33" ht="15.75" customHeight="1" x14ac:dyDescent="0.2">
      <c r="A55" s="1">
        <v>2019</v>
      </c>
      <c r="B55" s="7">
        <f>'Arizona Cardinals'!AG55</f>
        <v>42</v>
      </c>
      <c r="C55" s="7">
        <f>'Atlanta Falcons'!AG55</f>
        <v>78</v>
      </c>
      <c r="D55" s="7">
        <f>'Baltimore Ravens'!AG25</f>
        <v>161.98485347985348</v>
      </c>
      <c r="E55" s="7">
        <f>'Buffalo Bills'!AG55</f>
        <v>119</v>
      </c>
      <c r="F55" s="7">
        <f>'Carolina Panthers'!AG26</f>
        <v>107.0241391941392</v>
      </c>
      <c r="G55" s="7">
        <f>'Chicago Bears'!AG55</f>
        <v>118</v>
      </c>
      <c r="H55" s="7">
        <f>'Cincinnati Bengals'!AG53</f>
        <v>70.95280952380952</v>
      </c>
      <c r="I55" s="7">
        <f>'Cleveland Browns'!AG55</f>
        <v>69</v>
      </c>
      <c r="J55" s="7">
        <f>'Dallas Cowboys'!AG55</f>
        <v>369</v>
      </c>
      <c r="K55" s="7">
        <f>'Denver Broncos'!AG55</f>
        <v>263</v>
      </c>
      <c r="L55" s="7">
        <f>'Detroit Lions'!AG55</f>
        <v>30</v>
      </c>
      <c r="M55" s="7">
        <f>'Green Bay Packers'!AG55</f>
        <v>276</v>
      </c>
      <c r="N55" s="7">
        <f>'Houston Texans'!AG19</f>
        <v>62.017662775820675</v>
      </c>
      <c r="O55" s="7">
        <f>'Indianapolis Colts'!AG55</f>
        <v>214</v>
      </c>
      <c r="P55" s="7">
        <f>'Jacksonville Jaguars'!AG26</f>
        <v>69.049139194139201</v>
      </c>
      <c r="Q55" s="7">
        <f>'Kansas City Chiefs'!AG55</f>
        <v>159</v>
      </c>
      <c r="R55" s="7">
        <f>'Las Vegas Raiders'!AG55</f>
        <v>265</v>
      </c>
      <c r="S55" s="7">
        <f>'Los Angeles Rams'!AG55</f>
        <v>201</v>
      </c>
      <c r="T55" s="7">
        <f>'Los Angeles Chargers'!AG55</f>
        <v>78</v>
      </c>
      <c r="U55" s="7">
        <f>'Minnesota Vikings'!AG55</f>
        <v>189</v>
      </c>
      <c r="V55" s="7">
        <f>'Miami Dolphins'!AG55</f>
        <v>196</v>
      </c>
      <c r="W55" s="7">
        <f>'New England Patriots'!AG55</f>
        <v>401</v>
      </c>
      <c r="X55" s="7">
        <f>'New Orleans Saints'!AG54</f>
        <v>84.487499999999997</v>
      </c>
      <c r="Y55" s="7">
        <f>'New York Giants'!AG55</f>
        <v>211</v>
      </c>
      <c r="Z55" s="7">
        <f>'New York Jets'!AG55</f>
        <v>94</v>
      </c>
      <c r="AA55" s="7">
        <f>'Philadelphia Eagles'!AG55</f>
        <v>141</v>
      </c>
      <c r="AB55" s="7">
        <f>'Pittsburgh Steelers'!AG55</f>
        <v>387</v>
      </c>
      <c r="AC55" s="7">
        <f>'San Francisco 49ers'!AG55</f>
        <v>355</v>
      </c>
      <c r="AD55" s="7">
        <f>'Seattle Seahawks'!AG45</f>
        <v>140.00709677419354</v>
      </c>
      <c r="AE55" s="7">
        <f>'Tampa Bay Buccaneers'!AG45</f>
        <v>91.009032258064508</v>
      </c>
      <c r="AF55" s="7">
        <f>'Tennessee Titans'!AG55</f>
        <v>100</v>
      </c>
      <c r="AG55" s="7">
        <f>'Washington Commanders'!AG55</f>
        <v>206</v>
      </c>
    </row>
    <row r="56" spans="1:33" ht="15.75" customHeight="1" x14ac:dyDescent="0.2">
      <c r="A56" s="1">
        <v>2020</v>
      </c>
      <c r="B56" s="7">
        <f>'Arizona Cardinals'!AG56</f>
        <v>42</v>
      </c>
      <c r="C56" s="7">
        <f>'Atlanta Falcons'!AG56</f>
        <v>78</v>
      </c>
      <c r="D56" s="7">
        <f>'Baltimore Ravens'!AG26</f>
        <v>164.98485347985348</v>
      </c>
      <c r="E56" s="7">
        <f>'Buffalo Bills'!AG56</f>
        <v>127</v>
      </c>
      <c r="F56" s="7">
        <f>'Carolina Panthers'!AG27</f>
        <v>107.0241391941392</v>
      </c>
      <c r="G56" s="7">
        <f>'Chicago Bears'!AG56</f>
        <v>119</v>
      </c>
      <c r="H56" s="7">
        <f>'Cincinnati Bengals'!AG54</f>
        <v>70.95280952380952</v>
      </c>
      <c r="I56" s="7">
        <f>'Cleveland Browns'!AG56</f>
        <v>72</v>
      </c>
      <c r="J56" s="7">
        <f>'Dallas Cowboys'!AG56</f>
        <v>369</v>
      </c>
      <c r="K56" s="7">
        <f>'Denver Broncos'!AG56</f>
        <v>263</v>
      </c>
      <c r="L56" s="7">
        <f>'Detroit Lions'!AG56</f>
        <v>30</v>
      </c>
      <c r="M56" s="7">
        <f>'Green Bay Packers'!AG56</f>
        <v>287</v>
      </c>
      <c r="N56" s="7">
        <f>'Houston Texans'!AG20</f>
        <v>62.017662775820675</v>
      </c>
      <c r="O56" s="7">
        <f>'Indianapolis Colts'!AG56</f>
        <v>215</v>
      </c>
      <c r="P56" s="7">
        <f>'Jacksonville Jaguars'!AG27</f>
        <v>69.049139194139201</v>
      </c>
      <c r="Q56" s="7">
        <f>'Kansas City Chiefs'!AG56</f>
        <v>176</v>
      </c>
      <c r="R56" s="7">
        <f>'Las Vegas Raiders'!AG56</f>
        <v>265</v>
      </c>
      <c r="S56" s="7">
        <f>'Los Angeles Rams'!AG56</f>
        <v>205</v>
      </c>
      <c r="T56" s="7">
        <f>'Los Angeles Chargers'!AG56</f>
        <v>78</v>
      </c>
      <c r="U56" s="7">
        <f>'Minnesota Vikings'!AG56</f>
        <v>189</v>
      </c>
      <c r="V56" s="7">
        <f>'Miami Dolphins'!AG56</f>
        <v>196</v>
      </c>
      <c r="W56" s="7">
        <f>'New England Patriots'!AG56</f>
        <v>401</v>
      </c>
      <c r="X56" s="7">
        <f>'New Orleans Saints'!AG55</f>
        <v>88.487499999999997</v>
      </c>
      <c r="Y56" s="7">
        <f>'New York Giants'!AG56</f>
        <v>211</v>
      </c>
      <c r="Z56" s="7">
        <f>'New York Jets'!AG56</f>
        <v>94</v>
      </c>
      <c r="AA56" s="7">
        <f>'Philadelphia Eagles'!AG56</f>
        <v>141</v>
      </c>
      <c r="AB56" s="7">
        <f>'Pittsburgh Steelers'!AG56</f>
        <v>389</v>
      </c>
      <c r="AC56" s="7">
        <f>'San Francisco 49ers'!AG56</f>
        <v>355</v>
      </c>
      <c r="AD56" s="7">
        <f>'Seattle Seahawks'!AG46</f>
        <v>142.00709677419354</v>
      </c>
      <c r="AE56" s="7">
        <f>'Tampa Bay Buccaneers'!AG46</f>
        <v>130.00903225806451</v>
      </c>
      <c r="AF56" s="7">
        <f>'Tennessee Titans'!AG56</f>
        <v>103</v>
      </c>
      <c r="AG56" s="7">
        <f>'Washington Commanders'!AG56</f>
        <v>208</v>
      </c>
    </row>
    <row r="57" spans="1:33" ht="15.75" customHeight="1" x14ac:dyDescent="0.2">
      <c r="A57" s="1">
        <v>2021</v>
      </c>
      <c r="B57" s="7">
        <f>'Arizona Cardinals'!AG57</f>
        <v>43</v>
      </c>
      <c r="C57" s="7">
        <f>'Atlanta Falcons'!AG57</f>
        <v>78</v>
      </c>
      <c r="D57" s="7">
        <f>'Baltimore Ravens'!AG27</f>
        <v>164.98485347985348</v>
      </c>
      <c r="E57" s="7">
        <f>'Buffalo Bills'!AG57</f>
        <v>131</v>
      </c>
      <c r="F57" s="7">
        <f>'Carolina Panthers'!AG28</f>
        <v>107.0241391941392</v>
      </c>
      <c r="G57" s="7">
        <f>'Chicago Bears'!AG57</f>
        <v>119</v>
      </c>
      <c r="H57" s="7">
        <f>'Cincinnati Bengals'!AG55</f>
        <v>87.95280952380952</v>
      </c>
      <c r="I57" s="7">
        <f>'Cleveland Browns'!AG57</f>
        <v>72</v>
      </c>
      <c r="J57" s="7">
        <f>'Dallas Cowboys'!AG57</f>
        <v>371</v>
      </c>
      <c r="K57" s="7">
        <f>'Denver Broncos'!AG57</f>
        <v>263</v>
      </c>
      <c r="L57" s="7">
        <f>'Detroit Lions'!AG57</f>
        <v>30</v>
      </c>
      <c r="M57" s="7">
        <f>'Green Bay Packers'!AG57</f>
        <v>294</v>
      </c>
      <c r="N57" s="7">
        <f>'Houston Texans'!AG21</f>
        <v>62.017662775820675</v>
      </c>
      <c r="O57" s="7">
        <f>'Indianapolis Colts'!AG57</f>
        <v>215</v>
      </c>
      <c r="P57" s="7">
        <f>'Jacksonville Jaguars'!AG28</f>
        <v>69.049139194139201</v>
      </c>
      <c r="Q57" s="7">
        <f>'Kansas City Chiefs'!AG57</f>
        <v>184</v>
      </c>
      <c r="R57" s="7">
        <f>'Las Vegas Raiders'!AG57</f>
        <v>266</v>
      </c>
      <c r="S57" s="7">
        <f>'Los Angeles Rams'!AG57</f>
        <v>246</v>
      </c>
      <c r="T57" s="7">
        <f>'Los Angeles Chargers'!AG57</f>
        <v>78</v>
      </c>
      <c r="U57" s="7">
        <f>'Minnesota Vikings'!AG57</f>
        <v>189</v>
      </c>
      <c r="V57" s="7">
        <f>'Miami Dolphins'!AG57</f>
        <v>196</v>
      </c>
      <c r="W57" s="7">
        <f>'New England Patriots'!AG57</f>
        <v>402</v>
      </c>
      <c r="X57" s="7">
        <f>'New Orleans Saints'!AG56</f>
        <v>88.487499999999997</v>
      </c>
      <c r="Y57" s="7">
        <f>'New York Giants'!AG57</f>
        <v>211</v>
      </c>
      <c r="Z57" s="7">
        <f>'New York Jets'!AG57</f>
        <v>94</v>
      </c>
      <c r="AA57" s="7">
        <f>'Philadelphia Eagles'!AG57</f>
        <v>142</v>
      </c>
      <c r="AB57" s="7">
        <f>'Pittsburgh Steelers'!AG57</f>
        <v>391</v>
      </c>
      <c r="AC57" s="7">
        <f>'San Francisco 49ers'!AG57</f>
        <v>362</v>
      </c>
      <c r="AD57" s="7">
        <f>'Seattle Seahawks'!AG47</f>
        <v>142.00709677419354</v>
      </c>
      <c r="AE57" s="7">
        <f>'Tampa Bay Buccaneers'!AG47</f>
        <v>134.00903225806451</v>
      </c>
      <c r="AF57" s="7">
        <f>'Tennessee Titans'!AG57</f>
        <v>107</v>
      </c>
      <c r="AG57" s="7">
        <f>'Washington Commanders'!AG57</f>
        <v>208</v>
      </c>
    </row>
    <row r="58" spans="1:33" ht="15.75" customHeight="1" x14ac:dyDescent="0.2">
      <c r="A58">
        <v>2022</v>
      </c>
      <c r="B58" s="7">
        <f>'Arizona Cardinals'!AG58</f>
        <v>43</v>
      </c>
      <c r="C58" s="7">
        <f>'Atlanta Falcons'!AG58</f>
        <v>78</v>
      </c>
      <c r="D58" s="7">
        <f>'Baltimore Ravens'!AG28</f>
        <v>165.98485347985348</v>
      </c>
      <c r="E58" s="7">
        <f>'Buffalo Bills'!AG58</f>
        <v>135</v>
      </c>
      <c r="F58" s="7">
        <f>'Carolina Panthers'!AG29</f>
        <v>107.0241391941392</v>
      </c>
      <c r="G58" s="7">
        <f>'Chicago Bears'!AG58</f>
        <v>119</v>
      </c>
      <c r="H58" s="7">
        <f>'Cincinnati Bengals'!AG56</f>
        <v>95.95280952380952</v>
      </c>
      <c r="I58" s="7">
        <f>'Cleveland Browns'!AG58</f>
        <v>72</v>
      </c>
      <c r="J58" s="7">
        <f>'Dallas Cowboys'!AG58</f>
        <v>374</v>
      </c>
      <c r="K58" s="7">
        <f>'Denver Broncos'!AG58</f>
        <v>263</v>
      </c>
      <c r="L58" s="7">
        <f>'Detroit Lions'!AG58</f>
        <v>30</v>
      </c>
      <c r="M58" s="7">
        <f>'Green Bay Packers'!AG58</f>
        <v>294</v>
      </c>
      <c r="N58" s="7">
        <f>'Houston Texans'!AG22</f>
        <v>62.017662775820675</v>
      </c>
      <c r="O58" s="7">
        <f>'Indianapolis Colts'!AG58</f>
        <v>215</v>
      </c>
      <c r="P58" s="7">
        <f>'Jacksonville Jaguars'!AG29</f>
        <v>73.049139194139201</v>
      </c>
      <c r="Q58" s="7">
        <f>'Kansas City Chiefs'!AG58</f>
        <v>227</v>
      </c>
      <c r="R58" s="7">
        <f>'Las Vegas Raiders'!AG58</f>
        <v>266</v>
      </c>
      <c r="S58" s="7">
        <f>'Los Angeles Rams'!AG58</f>
        <v>246</v>
      </c>
      <c r="T58" s="7">
        <f>'Los Angeles Chargers'!AG58</f>
        <v>79</v>
      </c>
      <c r="U58" s="7">
        <f>'Minnesota Vikings'!AG58</f>
        <v>192</v>
      </c>
      <c r="V58" s="7">
        <f>'Miami Dolphins'!AG58</f>
        <v>197</v>
      </c>
      <c r="W58" s="7">
        <f>'New England Patriots'!AG58</f>
        <v>402</v>
      </c>
      <c r="X58" s="7">
        <f>'New Orleans Saints'!AG57</f>
        <v>88.487499999999997</v>
      </c>
      <c r="Y58" s="7">
        <f>'New York Giants'!AG58</f>
        <v>214</v>
      </c>
      <c r="Z58" s="7">
        <f>'New York Jets'!AG58</f>
        <v>94</v>
      </c>
      <c r="AA58" s="7">
        <f>'Philadelphia Eagles'!AG58</f>
        <v>159</v>
      </c>
      <c r="AB58" s="7">
        <f>'Pittsburgh Steelers'!AG58</f>
        <v>391</v>
      </c>
      <c r="AC58" s="7">
        <f>'San Francisco 49ers'!AG58</f>
        <v>371</v>
      </c>
      <c r="AD58" s="7">
        <f>'Seattle Seahawks'!AG48</f>
        <v>143.00709677419354</v>
      </c>
      <c r="AE58" s="7">
        <f>'Tampa Bay Buccaneers'!AG48</f>
        <v>136.00903225806451</v>
      </c>
      <c r="AF58" s="7">
        <f>'Tennessee Titans'!AG58</f>
        <v>107</v>
      </c>
      <c r="AG58" s="7">
        <f>'Washington Commanders'!AG58</f>
        <v>208</v>
      </c>
    </row>
    <row r="59" spans="1:33" ht="15.75" customHeight="1" x14ac:dyDescent="0.2">
      <c r="A59">
        <v>2023</v>
      </c>
      <c r="B59" s="7">
        <f>'Arizona Cardinals'!AG59</f>
        <v>43</v>
      </c>
      <c r="C59" s="7">
        <f>'Atlanta Falcons'!AG59</f>
        <v>78</v>
      </c>
      <c r="D59" s="7">
        <f>'Baltimore Ravens'!AG29</f>
        <v>176.98485347985348</v>
      </c>
      <c r="E59" s="7">
        <f>'Buffalo Bills'!AG59</f>
        <v>139</v>
      </c>
      <c r="F59" s="7">
        <f>'Carolina Panthers'!AG30</f>
        <v>107.0241391941392</v>
      </c>
      <c r="G59" s="7">
        <f>'Chicago Bears'!AG59</f>
        <v>119</v>
      </c>
      <c r="H59" s="7">
        <f>'Cincinnati Bengals'!AG57</f>
        <v>95.95280952380952</v>
      </c>
      <c r="I59" s="7">
        <f>'Cleveland Browns'!AG59</f>
        <v>74</v>
      </c>
      <c r="J59" s="7">
        <f>'Dallas Cowboys'!AG59</f>
        <v>376</v>
      </c>
      <c r="K59" s="7">
        <f>'Denver Broncos'!AG59</f>
        <v>263</v>
      </c>
      <c r="L59" s="7">
        <f>'Detroit Lions'!AG59</f>
        <v>38</v>
      </c>
      <c r="M59" s="7">
        <f>'Green Bay Packers'!AG59</f>
        <v>297</v>
      </c>
      <c r="N59" s="7">
        <f>'Houston Texans'!AG23</f>
        <v>66.017662775820668</v>
      </c>
      <c r="O59" s="7">
        <f>'Indianapolis Colts'!AG59</f>
        <v>215</v>
      </c>
      <c r="P59" s="7">
        <f>'Jacksonville Jaguars'!AG30</f>
        <v>73.049139194139201</v>
      </c>
      <c r="Q59" s="7">
        <f>'Kansas City Chiefs'!AG59</f>
        <v>267</v>
      </c>
      <c r="R59" s="7">
        <f>'Las Vegas Raiders'!AG59</f>
        <v>266</v>
      </c>
      <c r="S59" s="7">
        <f>'Los Angeles Rams'!AG59</f>
        <v>247</v>
      </c>
      <c r="T59" s="7">
        <f>'Los Angeles Chargers'!AG59</f>
        <v>79</v>
      </c>
      <c r="U59" s="7">
        <f>'Minnesota Vikings'!AG59</f>
        <v>192</v>
      </c>
      <c r="V59" s="7">
        <f>'Miami Dolphins'!AG59</f>
        <v>198</v>
      </c>
      <c r="W59" s="7">
        <f>'New England Patriots'!AG59</f>
        <v>402</v>
      </c>
      <c r="X59" s="7">
        <f>'New Orleans Saints'!AG58</f>
        <v>88.487499999999997</v>
      </c>
      <c r="Y59" s="7">
        <f>'New York Giants'!AG59</f>
        <v>214</v>
      </c>
      <c r="Z59" s="7">
        <f>'New York Jets'!AG59</f>
        <v>94</v>
      </c>
      <c r="AA59" s="7">
        <f>'Philadelphia Eagles'!AG59</f>
        <v>160</v>
      </c>
      <c r="AB59" s="7">
        <f>'Pittsburgh Steelers'!AG59</f>
        <v>392</v>
      </c>
      <c r="AC59" s="7">
        <f>'San Francisco 49ers'!AG59</f>
        <v>388</v>
      </c>
      <c r="AD59" s="7">
        <f>'Seattle Seahawks'!AG49</f>
        <v>143.00709677419354</v>
      </c>
      <c r="AE59" s="7">
        <f>'Tampa Bay Buccaneers'!AG49</f>
        <v>140.00903225806451</v>
      </c>
      <c r="AF59" s="7">
        <f>'Tennessee Titans'!AG59</f>
        <v>107</v>
      </c>
      <c r="AG59" s="7">
        <f>'Washington Commanders'!AG59</f>
        <v>208</v>
      </c>
    </row>
    <row r="60" spans="1:33" ht="15.75" customHeight="1" x14ac:dyDescent="0.2">
      <c r="A60">
        <v>2024</v>
      </c>
      <c r="B60" s="7">
        <f>'Arizona Cardinals'!AG60</f>
        <v>43</v>
      </c>
      <c r="C60" s="7">
        <f>'Atlanta Falcons'!AG60</f>
        <v>78</v>
      </c>
      <c r="D60" s="7">
        <f>'Baltimore Ravens'!AG30</f>
        <v>180.98485347985348</v>
      </c>
      <c r="E60" s="7">
        <f>'Buffalo Bills'!AG60</f>
        <v>150</v>
      </c>
      <c r="F60" s="7">
        <f>'Carolina Panthers'!AG31</f>
        <v>107.0241391941392</v>
      </c>
      <c r="G60" s="7">
        <f>'Chicago Bears'!AG60</f>
        <v>119</v>
      </c>
      <c r="H60" s="7">
        <f>'Cincinnati Bengals'!AG58</f>
        <v>95.95280952380952</v>
      </c>
      <c r="I60" s="7">
        <f>'Cleveland Browns'!AG60</f>
        <v>74</v>
      </c>
      <c r="J60" s="7">
        <f>'Dallas Cowboys'!AG60</f>
        <v>376</v>
      </c>
      <c r="K60" s="7">
        <f>'Denver Broncos'!AG60</f>
        <v>265</v>
      </c>
      <c r="L60" s="7">
        <f>'Detroit Lions'!AG60</f>
        <v>42</v>
      </c>
      <c r="M60" s="7">
        <f>'Green Bay Packers'!AG60</f>
        <v>298</v>
      </c>
      <c r="N60" s="7">
        <f>'Houston Texans'!AG24</f>
        <v>70.017662775820668</v>
      </c>
      <c r="O60" s="7">
        <f>'Indianapolis Colts'!AG60</f>
        <v>215</v>
      </c>
      <c r="P60" s="7">
        <f>'Jacksonville Jaguars'!AG31</f>
        <v>73.049139194139201</v>
      </c>
      <c r="Q60" s="7">
        <f>'Kansas City Chiefs'!AG60</f>
        <v>284</v>
      </c>
      <c r="R60" s="7">
        <f>'Las Vegas Raiders'!AG60</f>
        <v>266</v>
      </c>
      <c r="S60" s="7">
        <f>'Los Angeles Rams'!AG60</f>
        <v>251</v>
      </c>
      <c r="T60" s="7">
        <f>'Los Angeles Chargers'!AG60</f>
        <v>80</v>
      </c>
      <c r="U60" s="7">
        <f>'Minnesota Vikings'!AG60</f>
        <v>193</v>
      </c>
      <c r="V60" s="7">
        <f>'Miami Dolphins'!AG60</f>
        <v>198</v>
      </c>
      <c r="W60" s="7">
        <f>'New England Patriots'!AG60</f>
        <v>402</v>
      </c>
      <c r="X60" s="7">
        <f>'New Orleans Saints'!AG59</f>
        <v>88.487499999999997</v>
      </c>
      <c r="Y60" s="7">
        <f>'New York Giants'!AG60</f>
        <v>214</v>
      </c>
      <c r="Z60" s="7">
        <f>'New York Jets'!AG60</f>
        <v>94</v>
      </c>
      <c r="AA60" s="7">
        <f>'Philadelphia Eagles'!AG60</f>
        <v>201</v>
      </c>
      <c r="AB60" s="7">
        <f>'Pittsburgh Steelers'!AG60</f>
        <v>393</v>
      </c>
      <c r="AC60" s="7">
        <f>'San Francisco 49ers'!AG60</f>
        <v>388</v>
      </c>
      <c r="AD60" s="7">
        <f>'Seattle Seahawks'!AG50</f>
        <v>143.00709677419354</v>
      </c>
      <c r="AE60" s="7">
        <f>'Tampa Bay Buccaneers'!AG50</f>
        <v>142.00903225806451</v>
      </c>
      <c r="AF60" s="7">
        <f>'Tennessee Titans'!AG60</f>
        <v>107</v>
      </c>
      <c r="AG60" s="7">
        <f>'Washington Commanders'!AG60</f>
        <v>215</v>
      </c>
    </row>
    <row r="61" spans="1:33" ht="15.75" customHeight="1" x14ac:dyDescent="0.2">
      <c r="A61">
        <v>2025</v>
      </c>
      <c r="B61" s="7">
        <f>'Arizona Cardinals'!AG61</f>
        <v>43</v>
      </c>
      <c r="C61" s="7">
        <f>'Atlanta Falcons'!AG61</f>
        <v>78</v>
      </c>
      <c r="D61" s="7">
        <f>'Baltimore Ravens'!AG31</f>
        <v>180.98485347985348</v>
      </c>
      <c r="E61" s="7">
        <f>'Buffalo Bills'!AG61</f>
        <v>153</v>
      </c>
      <c r="F61" s="7">
        <f>'Carolina Panthers'!AG32</f>
        <v>109.0241391941392</v>
      </c>
      <c r="G61" s="7">
        <f>'Chicago Bears'!AG61</f>
        <v>123</v>
      </c>
      <c r="H61" s="7">
        <f>'Cincinnati Bengals'!AG59</f>
        <v>95.95280952380952</v>
      </c>
      <c r="I61" s="7">
        <f>'Cleveland Browns'!AG61</f>
        <v>75</v>
      </c>
      <c r="J61" s="7">
        <f>'Dallas Cowboys'!AG61</f>
        <v>376</v>
      </c>
      <c r="K61" s="7">
        <f>'Denver Broncos'!AG61</f>
        <v>273</v>
      </c>
      <c r="L61" s="7">
        <f>'Detroit Lions'!AG61</f>
        <v>42</v>
      </c>
      <c r="M61" s="7">
        <f>'Green Bay Packers'!AG61</f>
        <v>299</v>
      </c>
      <c r="N61" s="7">
        <f>'Houston Texans'!AG25</f>
        <v>73.017662775820668</v>
      </c>
      <c r="O61" s="7">
        <f>'Indianapolis Colts'!AG61</f>
        <v>215</v>
      </c>
      <c r="P61" s="7">
        <f>'Jacksonville Jaguars'!AG32</f>
        <v>75.049139194139201</v>
      </c>
      <c r="Q61" s="7">
        <f>'Kansas City Chiefs'!AG61</f>
        <v>284</v>
      </c>
      <c r="R61" s="7">
        <f>'Las Vegas Raiders'!AG61</f>
        <v>266</v>
      </c>
      <c r="S61" s="7">
        <f>'Los Angeles Rams'!AG61</f>
        <v>261</v>
      </c>
      <c r="T61" s="7">
        <f>'Los Angeles Chargers'!AG61</f>
        <v>81</v>
      </c>
      <c r="U61" s="7">
        <f>'Minnesota Vikings'!AG61</f>
        <v>193</v>
      </c>
      <c r="V61" s="7">
        <f>'Miami Dolphins'!AG61</f>
        <v>198</v>
      </c>
      <c r="W61" s="7">
        <f>'New England Patriots'!AG61</f>
        <v>419</v>
      </c>
      <c r="X61" s="7">
        <f>'New Orleans Saints'!AG60</f>
        <v>88.487499999999997</v>
      </c>
      <c r="Y61" s="7">
        <f>'New York Giants'!AG61</f>
        <v>214</v>
      </c>
      <c r="Z61" s="7">
        <f>'New York Jets'!AG61</f>
        <v>94</v>
      </c>
      <c r="AA61" s="7">
        <f>'Philadelphia Eagles'!AG61</f>
        <v>203</v>
      </c>
      <c r="AB61" s="7">
        <f>'Pittsburgh Steelers'!AG61</f>
        <v>395</v>
      </c>
      <c r="AC61" s="7">
        <f>'San Francisco 49ers'!AG61</f>
        <v>391</v>
      </c>
      <c r="AD61" s="7">
        <f>'Seattle Seahawks'!AG51</f>
        <v>184.00709677419354</v>
      </c>
      <c r="AE61" s="7">
        <f>'Tampa Bay Buccaneers'!AG51</f>
        <v>142.00903225806451</v>
      </c>
      <c r="AF61" s="7">
        <f>'Tennessee Titans'!AG61</f>
        <v>107</v>
      </c>
      <c r="AG61" s="7">
        <f>'Washington Commanders'!AG61</f>
        <v>215</v>
      </c>
    </row>
    <row r="62" spans="1:33" ht="15.75" customHeight="1" x14ac:dyDescent="0.2"/>
    <row r="63" spans="1:33" ht="15.75" customHeight="1" x14ac:dyDescent="0.2">
      <c r="B63" s="25"/>
      <c r="C63" s="25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</row>
    <row r="64" spans="1:33" ht="15.75" customHeight="1" x14ac:dyDescent="0.2">
      <c r="B64" s="1"/>
      <c r="C64" s="7"/>
      <c r="D64" s="25"/>
    </row>
    <row r="65" spans="2:4" ht="15.75" customHeight="1" x14ac:dyDescent="0.2">
      <c r="B65" s="1"/>
      <c r="C65" s="7"/>
      <c r="D65" s="25"/>
    </row>
    <row r="66" spans="2:4" ht="15.75" customHeight="1" x14ac:dyDescent="0.2">
      <c r="B66" s="1"/>
      <c r="C66" s="7"/>
      <c r="D66" s="25"/>
    </row>
    <row r="67" spans="2:4" ht="15.75" customHeight="1" x14ac:dyDescent="0.2">
      <c r="B67" s="1"/>
      <c r="C67" s="7"/>
      <c r="D67" s="25"/>
    </row>
    <row r="68" spans="2:4" ht="15.75" customHeight="1" x14ac:dyDescent="0.2">
      <c r="B68" s="1"/>
      <c r="C68" s="7"/>
      <c r="D68" s="25"/>
    </row>
    <row r="69" spans="2:4" ht="15.75" customHeight="1" x14ac:dyDescent="0.2">
      <c r="B69" s="1"/>
      <c r="C69" s="7"/>
      <c r="D69" s="25"/>
    </row>
    <row r="70" spans="2:4" ht="15.75" customHeight="1" x14ac:dyDescent="0.2">
      <c r="B70" s="1"/>
      <c r="C70" s="7"/>
      <c r="D70" s="25"/>
    </row>
    <row r="71" spans="2:4" ht="15.75" customHeight="1" x14ac:dyDescent="0.2">
      <c r="B71" s="1"/>
      <c r="C71" s="7"/>
      <c r="D71" s="25"/>
    </row>
    <row r="72" spans="2:4" ht="15.75" customHeight="1" x14ac:dyDescent="0.2">
      <c r="B72" s="1"/>
      <c r="C72" s="7"/>
      <c r="D72" s="25"/>
    </row>
    <row r="73" spans="2:4" ht="15.75" customHeight="1" x14ac:dyDescent="0.2">
      <c r="B73" s="1"/>
      <c r="C73" s="7"/>
      <c r="D73" s="25"/>
    </row>
    <row r="74" spans="2:4" ht="15.75" customHeight="1" x14ac:dyDescent="0.2">
      <c r="B74" s="1"/>
      <c r="C74" s="8"/>
      <c r="D74" s="25"/>
    </row>
    <row r="75" spans="2:4" ht="15.75" customHeight="1" x14ac:dyDescent="0.2">
      <c r="B75" s="1"/>
      <c r="C75" s="7"/>
      <c r="D75" s="25"/>
    </row>
    <row r="76" spans="2:4" ht="15.75" customHeight="1" x14ac:dyDescent="0.2">
      <c r="B76" s="1"/>
      <c r="C76" s="7"/>
      <c r="D76" s="25"/>
    </row>
    <row r="77" spans="2:4" ht="15.75" customHeight="1" x14ac:dyDescent="0.2">
      <c r="B77" s="1"/>
      <c r="C77" s="7"/>
      <c r="D77" s="25"/>
    </row>
    <row r="78" spans="2:4" ht="15.75" customHeight="1" x14ac:dyDescent="0.2">
      <c r="B78" s="1"/>
      <c r="C78" s="7"/>
      <c r="D78" s="25"/>
    </row>
    <row r="79" spans="2:4" ht="15.75" customHeight="1" x14ac:dyDescent="0.2">
      <c r="B79" s="1"/>
      <c r="C79" s="7"/>
      <c r="D79" s="25"/>
    </row>
    <row r="80" spans="2:4" ht="15.75" customHeight="1" x14ac:dyDescent="0.2">
      <c r="B80" s="1"/>
      <c r="C80" s="7"/>
      <c r="D80" s="25"/>
    </row>
    <row r="81" spans="2:4" ht="15.75" customHeight="1" x14ac:dyDescent="0.2">
      <c r="B81" s="1"/>
      <c r="C81" s="7"/>
      <c r="D81" s="25"/>
    </row>
    <row r="82" spans="2:4" ht="15.75" customHeight="1" x14ac:dyDescent="0.2">
      <c r="B82" s="1"/>
      <c r="C82" s="7"/>
      <c r="D82" s="25"/>
    </row>
    <row r="83" spans="2:4" ht="15.75" customHeight="1" x14ac:dyDescent="0.2">
      <c r="B83" s="1"/>
      <c r="C83" s="7"/>
      <c r="D83" s="25"/>
    </row>
    <row r="84" spans="2:4" ht="15.75" customHeight="1" x14ac:dyDescent="0.2">
      <c r="B84" s="1"/>
      <c r="C84" s="7"/>
      <c r="D84" s="25"/>
    </row>
    <row r="85" spans="2:4" ht="15.75" customHeight="1" x14ac:dyDescent="0.2">
      <c r="B85" s="1"/>
      <c r="C85" s="7"/>
      <c r="D85" s="25"/>
    </row>
    <row r="86" spans="2:4" ht="15.75" customHeight="1" x14ac:dyDescent="0.2">
      <c r="B86" s="1"/>
      <c r="C86" s="7"/>
      <c r="D86" s="25"/>
    </row>
    <row r="87" spans="2:4" ht="15.75" customHeight="1" x14ac:dyDescent="0.2">
      <c r="B87" s="1"/>
      <c r="C87" s="7"/>
      <c r="D87" s="25"/>
    </row>
    <row r="88" spans="2:4" ht="15.75" customHeight="1" x14ac:dyDescent="0.2">
      <c r="B88" s="1"/>
      <c r="C88" s="7"/>
      <c r="D88" s="25"/>
    </row>
    <row r="89" spans="2:4" ht="15.75" customHeight="1" x14ac:dyDescent="0.2">
      <c r="B89" s="1"/>
      <c r="C89" s="7"/>
      <c r="D89" s="25"/>
    </row>
    <row r="90" spans="2:4" ht="15.75" customHeight="1" x14ac:dyDescent="0.2">
      <c r="B90" s="1"/>
      <c r="C90" s="7"/>
      <c r="D90" s="25"/>
    </row>
    <row r="91" spans="2:4" ht="15.75" customHeight="1" x14ac:dyDescent="0.2">
      <c r="B91" s="1"/>
      <c r="C91" s="7"/>
      <c r="D91" s="25"/>
    </row>
    <row r="92" spans="2:4" ht="15.75" customHeight="1" x14ac:dyDescent="0.2">
      <c r="B92" s="1"/>
      <c r="C92" s="7"/>
      <c r="D92" s="25"/>
    </row>
    <row r="93" spans="2:4" ht="15.75" customHeight="1" x14ac:dyDescent="0.2">
      <c r="B93" s="1"/>
      <c r="C93" s="7"/>
      <c r="D93" s="25"/>
    </row>
    <row r="94" spans="2:4" ht="15.75" customHeight="1" x14ac:dyDescent="0.2">
      <c r="B94" s="1"/>
      <c r="C94" s="7"/>
      <c r="D94" s="25"/>
    </row>
    <row r="95" spans="2:4" ht="15.75" customHeight="1" x14ac:dyDescent="0.2">
      <c r="B95" s="1"/>
      <c r="C95" s="7"/>
      <c r="D95" s="25"/>
    </row>
    <row r="96" spans="2:4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  <headerFooter>
    <oddHeader>&amp;R&amp;"Calibri"&amp;10&amp;K000000 Business Use&amp;1#_x000D_</oddHead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7"/>
  <dimension ref="A1:AG1000"/>
  <sheetViews>
    <sheetView topLeftCell="U1" workbookViewId="0">
      <pane ySplit="1" topLeftCell="A33" activePane="bottomLeft" state="frozen"/>
      <selection pane="bottomLeft" activeCell="W60" sqref="W60:AG61"/>
    </sheetView>
  </sheetViews>
  <sheetFormatPr baseColWidth="10" defaultColWidth="11.1640625" defaultRowHeight="15" customHeight="1" x14ac:dyDescent="0.2"/>
  <cols>
    <col min="1" max="23" width="10.6640625" customWidth="1"/>
    <col min="24" max="25" width="15.83203125" customWidth="1"/>
    <col min="26" max="33" width="10.6640625" customWidth="1"/>
  </cols>
  <sheetData>
    <row r="1" spans="1:33" ht="15.75" customHeight="1" x14ac:dyDescent="0.2">
      <c r="A1" s="1" t="s">
        <v>51</v>
      </c>
      <c r="B1" s="1" t="s">
        <v>71</v>
      </c>
      <c r="C1" s="1" t="s">
        <v>139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57</v>
      </c>
      <c r="J1" s="1" t="s">
        <v>58</v>
      </c>
      <c r="K1" s="6" t="s">
        <v>161</v>
      </c>
      <c r="L1" s="6" t="s">
        <v>162</v>
      </c>
      <c r="M1" s="6" t="s">
        <v>163</v>
      </c>
      <c r="N1" s="6" t="s">
        <v>61</v>
      </c>
      <c r="O1" t="s">
        <v>72</v>
      </c>
      <c r="P1" s="1" t="s">
        <v>37</v>
      </c>
      <c r="Q1" s="1" t="s">
        <v>39</v>
      </c>
      <c r="R1" s="1" t="s">
        <v>40</v>
      </c>
      <c r="S1" s="1" t="s">
        <v>41</v>
      </c>
      <c r="T1" s="1" t="s">
        <v>42</v>
      </c>
      <c r="U1" s="1" t="s">
        <v>43</v>
      </c>
      <c r="V1" s="1" t="s">
        <v>44</v>
      </c>
      <c r="W1" s="1" t="s">
        <v>63</v>
      </c>
      <c r="X1" s="1" t="s">
        <v>64</v>
      </c>
      <c r="Y1" s="1" t="s">
        <v>198</v>
      </c>
      <c r="Z1" s="1" t="s">
        <v>65</v>
      </c>
      <c r="AA1" s="1" t="s">
        <v>66</v>
      </c>
      <c r="AB1" s="1" t="s">
        <v>67</v>
      </c>
      <c r="AC1" s="10" t="s">
        <v>79</v>
      </c>
      <c r="AD1" s="10" t="s">
        <v>68</v>
      </c>
      <c r="AE1" s="1" t="s">
        <v>69</v>
      </c>
      <c r="AF1" s="1" t="s">
        <v>73</v>
      </c>
      <c r="AG1" s="1" t="s">
        <v>70</v>
      </c>
    </row>
    <row r="2" spans="1:33" ht="15.75" customHeight="1" x14ac:dyDescent="0.2">
      <c r="A2" s="1">
        <v>1966</v>
      </c>
      <c r="B2" s="1" t="s">
        <v>0</v>
      </c>
      <c r="C2" s="1" t="str">
        <f>VLOOKUP(B2,Divisions!$A$1:$B$33,2,FALSE)</f>
        <v>NFC West</v>
      </c>
      <c r="D2" s="1">
        <v>8</v>
      </c>
      <c r="E2" s="1">
        <v>5</v>
      </c>
      <c r="F2" s="1">
        <v>1</v>
      </c>
      <c r="W2" s="1">
        <f>SUM(N2*'Ranking Calculations'!$C$2,M2*'Ranking Calculations'!$C$3,L2*'Ranking Calculations'!$C$4,K2*'Ranking Calculations'!$C$5,H2*'Ranking Calculations'!$C$7,G2*'Ranking Calculations'!$C$6,P2*'Ranking Calculations'!$C$8,Q2*'Ranking Calculations'!$C$9,R2*'Ranking Calculations'!$C$10,S2*'Ranking Calculations'!$C$11,T2*'Ranking Calculations'!$C$12,U2*'Ranking Calculations'!$C$13,V2*'Ranking Calculations'!$C$14)</f>
        <v>0</v>
      </c>
      <c r="X2" s="11">
        <f>(SUM(D2)+(SUM(F2)/2))/((SUM(D2)+SUM(E2)+SUM(F2)))</f>
        <v>0.6071428571428571</v>
      </c>
      <c r="Y2" s="1">
        <f>'Winning % Rank Over Time'!C2</f>
        <v>9</v>
      </c>
      <c r="Z2" s="7">
        <f>'Winning % Rank Over Time'!$B2*VLOOKUP(Y2,'Share of Reg Season Points'!$P$2:$Q$27,2)</f>
        <v>0</v>
      </c>
      <c r="AA2" s="1">
        <v>0</v>
      </c>
      <c r="AB2" s="1" cm="1">
        <f t="array" ref="AB2">_xlfn.IFS(AA2&gt;='Old Ranking Calculations'!$B$25,'Old Ranking Calculations'!$C$25,AA2&gt;='Old Ranking Calculations'!$B$26,'Old Ranking Calculations'!$C$26,AA2&gt;='Old Ranking Calculations'!$B$27,'Old Ranking Calculations'!$C$27,AA2&gt;='Old Ranking Calculations'!$B$28,'Old Ranking Calculations'!$C$28,AA2&gt;='Old Ranking Calculations'!$B$29,'Old Ranking Calculations'!$C$29,AA2&gt;='Old Ranking Calculations'!$B$30,'Old Ranking Calculations'!$C$30,AA2&gt;='Old Ranking Calculations'!$B$31,'Old Ranking Calculations'!$C$31,AA2&lt;'Old Ranking Calculations'!$B$32,'Old Ranking Calculations'!$C$32)</f>
        <v>0</v>
      </c>
      <c r="AC2" s="1">
        <f>COUNT(G2)/COUNT(A2)</f>
        <v>0</v>
      </c>
      <c r="AD2" s="1" cm="1">
        <f t="array" ref="AD2">_xlfn.IFS(AC2&gt;='Old Ranking Calculations'!$B$25,'Old Ranking Calculations'!$C$25,AC2&gt;='Old Ranking Calculations'!$B$26,'Old Ranking Calculations'!$C$26,AC2&gt;='Old Ranking Calculations'!$B$27,'Old Ranking Calculations'!$C$27,AC2&gt;='Old Ranking Calculations'!$B$28,'Old Ranking Calculations'!$C$28,AC2&gt;='Old Ranking Calculations'!$B$29,'Old Ranking Calculations'!$C$29,AC2&gt;='Old Ranking Calculations'!$B$30,'Old Ranking Calculations'!$C$30,AC2&gt;='Old Ranking Calculations'!$B$31,'Old Ranking Calculations'!$C$31,AC2&lt;'Old Ranking Calculations'!$B$32,'Old Ranking Calculations'!$C$32)</f>
        <v>0</v>
      </c>
      <c r="AE2" s="1">
        <f t="shared" ref="AE2:AE33" ca="1" si="0">(15*($A$2-1966)/((YEAR(TODAY()))-$A$2))</f>
        <v>0</v>
      </c>
      <c r="AF2" s="1">
        <v>0</v>
      </c>
      <c r="AG2" s="16">
        <f>SUM($W$2:W2,Z2)</f>
        <v>0</v>
      </c>
    </row>
    <row r="3" spans="1:33" ht="15.75" customHeight="1" x14ac:dyDescent="0.2">
      <c r="A3" s="1">
        <v>1967</v>
      </c>
      <c r="B3" s="1" t="s">
        <v>0</v>
      </c>
      <c r="C3" s="1" t="str">
        <f>VLOOKUP(B3,Divisions!$A$1:$B$33,2,FALSE)</f>
        <v>NFC West</v>
      </c>
      <c r="D3" s="1">
        <v>6</v>
      </c>
      <c r="E3" s="1">
        <v>7</v>
      </c>
      <c r="F3" s="1">
        <v>1</v>
      </c>
      <c r="W3" s="1">
        <f>SUM(N3*'Ranking Calculations'!$C$2,M3*'Ranking Calculations'!$C$3,L3*'Ranking Calculations'!$C$4,K3*'Ranking Calculations'!$C$5,H3*'Ranking Calculations'!$C$7,G3*'Ranking Calculations'!$C$6,P3*'Ranking Calculations'!$C$8,Q3*'Ranking Calculations'!$C$9,R3*'Ranking Calculations'!$C$10,S3*'Ranking Calculations'!$C$11,T3*'Ranking Calculations'!$C$12,U3*'Ranking Calculations'!$C$13,V3*'Ranking Calculations'!$C$14)</f>
        <v>0</v>
      </c>
      <c r="X3" s="11">
        <f>(SUM($D$2:D3)+(SUM($F$2:F3)/2))/((SUM($D$2:D3)+SUM($E$2:E3)+SUM($F$2:F3)))</f>
        <v>0.5357142857142857</v>
      </c>
      <c r="Y3" s="1">
        <f>'Winning % Rank Over Time'!C3</f>
        <v>11</v>
      </c>
      <c r="Z3" s="7">
        <f>'Winning % Rank Over Time'!$B3*VLOOKUP(Y3,'Share of Reg Season Points'!$P$2:$Q$27,2)</f>
        <v>0</v>
      </c>
      <c r="AA3" s="1">
        <v>0</v>
      </c>
      <c r="AB3" s="1" cm="1">
        <f t="array" ref="AB3">_xlfn.IFS(AA3&gt;='Old Ranking Calculations'!$B$25,'Old Ranking Calculations'!$C$25,AA3&gt;='Old Ranking Calculations'!$B$26,'Old Ranking Calculations'!$C$26,AA3&gt;='Old Ranking Calculations'!$B$27,'Old Ranking Calculations'!$C$27,AA3&gt;='Old Ranking Calculations'!$B$28,'Old Ranking Calculations'!$C$28,AA3&gt;='Old Ranking Calculations'!$B$29,'Old Ranking Calculations'!$C$29,AA3&gt;='Old Ranking Calculations'!$B$30,'Old Ranking Calculations'!$C$30,AA3&gt;='Old Ranking Calculations'!$B$31,'Old Ranking Calculations'!$C$31,AA3&lt;'Old Ranking Calculations'!$B$32,'Old Ranking Calculations'!$C$32)</f>
        <v>0</v>
      </c>
      <c r="AC3" s="20">
        <f>COUNT($G$2:G3)/COUNT($A$2:A3)</f>
        <v>0</v>
      </c>
      <c r="AD3" s="1" cm="1">
        <f t="array" ref="AD3">_xlfn.IFS(AC3&gt;='Old Ranking Calculations'!$B$25,'Old Ranking Calculations'!$C$25,AC3&gt;='Old Ranking Calculations'!$B$26,'Old Ranking Calculations'!$C$26,AC3&gt;='Old Ranking Calculations'!$B$27,'Old Ranking Calculations'!$C$27,AC3&gt;='Old Ranking Calculations'!$B$28,'Old Ranking Calculations'!$C$28,AC3&gt;='Old Ranking Calculations'!$B$29,'Old Ranking Calculations'!$C$29,AC3&gt;='Old Ranking Calculations'!$B$30,'Old Ranking Calculations'!$C$30,AC3&gt;='Old Ranking Calculations'!$B$31,'Old Ranking Calculations'!$C$31,AC3&lt;'Old Ranking Calculations'!$B$32,'Old Ranking Calculations'!$C$32)</f>
        <v>0</v>
      </c>
      <c r="AE3" s="1">
        <f t="shared" ca="1" si="0"/>
        <v>0</v>
      </c>
      <c r="AF3" s="1">
        <v>0</v>
      </c>
      <c r="AG3" s="16">
        <f>SUM($W$2:W3,Z3)</f>
        <v>0</v>
      </c>
    </row>
    <row r="4" spans="1:33" ht="15.75" customHeight="1" x14ac:dyDescent="0.2">
      <c r="A4" s="1">
        <v>1968</v>
      </c>
      <c r="B4" s="1" t="s">
        <v>0</v>
      </c>
      <c r="C4" s="1" t="str">
        <f>VLOOKUP(B4,Divisions!$A$1:$B$33,2,FALSE)</f>
        <v>NFC West</v>
      </c>
      <c r="D4" s="1">
        <v>9</v>
      </c>
      <c r="E4" s="1">
        <v>4</v>
      </c>
      <c r="F4" s="1">
        <v>1</v>
      </c>
      <c r="W4" s="1">
        <f>SUM(N4*'Ranking Calculations'!$C$2,M4*'Ranking Calculations'!$C$3,L4*'Ranking Calculations'!$C$4,K4*'Ranking Calculations'!$C$5,H4*'Ranking Calculations'!$C$7,G4*'Ranking Calculations'!$C$6,P4*'Ranking Calculations'!$C$8,Q4*'Ranking Calculations'!$C$9,R4*'Ranking Calculations'!$C$10,S4*'Ranking Calculations'!$C$11,T4*'Ranking Calculations'!$C$12,U4*'Ranking Calculations'!$C$13,V4*'Ranking Calculations'!$C$14)</f>
        <v>0</v>
      </c>
      <c r="X4" s="11">
        <f>(SUM($D$2:D4)+(SUM($F$2:F4)/2))/((SUM($D$2:D4)+SUM($E$2:E4)+SUM($F$2:F4)))</f>
        <v>0.58333333333333337</v>
      </c>
      <c r="Y4" s="1">
        <f>'Winning % Rank Over Time'!C4</f>
        <v>10</v>
      </c>
      <c r="Z4" s="7">
        <f>'Winning % Rank Over Time'!$B4*VLOOKUP(Y4,'Share of Reg Season Points'!$P$2:$Q$27,2)</f>
        <v>0</v>
      </c>
      <c r="AA4" s="1">
        <v>0</v>
      </c>
      <c r="AB4" s="1" cm="1">
        <f t="array" ref="AB4">_xlfn.IFS(AA4&gt;='Old Ranking Calculations'!$B$25,'Old Ranking Calculations'!$C$25,AA4&gt;='Old Ranking Calculations'!$B$26,'Old Ranking Calculations'!$C$26,AA4&gt;='Old Ranking Calculations'!$B$27,'Old Ranking Calculations'!$C$27,AA4&gt;='Old Ranking Calculations'!$B$28,'Old Ranking Calculations'!$C$28,AA4&gt;='Old Ranking Calculations'!$B$29,'Old Ranking Calculations'!$C$29,AA4&gt;='Old Ranking Calculations'!$B$30,'Old Ranking Calculations'!$C$30,AA4&gt;='Old Ranking Calculations'!$B$31,'Old Ranking Calculations'!$C$31,AA4&lt;'Old Ranking Calculations'!$B$32,'Old Ranking Calculations'!$C$32)</f>
        <v>0</v>
      </c>
      <c r="AC4" s="20">
        <f>COUNT($G$2:G4)/COUNT($A$2:A4)</f>
        <v>0</v>
      </c>
      <c r="AD4" s="1" cm="1">
        <f t="array" ref="AD4">_xlfn.IFS(AC4&gt;='Old Ranking Calculations'!$B$25,'Old Ranking Calculations'!$C$25,AC4&gt;='Old Ranking Calculations'!$B$26,'Old Ranking Calculations'!$C$26,AC4&gt;='Old Ranking Calculations'!$B$27,'Old Ranking Calculations'!$C$27,AC4&gt;='Old Ranking Calculations'!$B$28,'Old Ranking Calculations'!$C$28,AC4&gt;='Old Ranking Calculations'!$B$29,'Old Ranking Calculations'!$C$29,AC4&gt;='Old Ranking Calculations'!$B$30,'Old Ranking Calculations'!$C$30,AC4&gt;='Old Ranking Calculations'!$B$31,'Old Ranking Calculations'!$C$31,AC4&lt;'Old Ranking Calculations'!$B$32,'Old Ranking Calculations'!$C$32)</f>
        <v>0</v>
      </c>
      <c r="AE4" s="1">
        <f t="shared" ca="1" si="0"/>
        <v>0</v>
      </c>
      <c r="AF4" s="1">
        <v>0</v>
      </c>
      <c r="AG4" s="16">
        <f>SUM($W$2:W4,Z4)</f>
        <v>0</v>
      </c>
    </row>
    <row r="5" spans="1:33" ht="15.75" customHeight="1" x14ac:dyDescent="0.2">
      <c r="A5" s="1">
        <v>1969</v>
      </c>
      <c r="B5" s="1" t="s">
        <v>0</v>
      </c>
      <c r="C5" s="1" t="str">
        <f>VLOOKUP(B5,Divisions!$A$1:$B$33,2,FALSE)</f>
        <v>NFC West</v>
      </c>
      <c r="D5" s="1">
        <v>4</v>
      </c>
      <c r="E5" s="1">
        <v>9</v>
      </c>
      <c r="F5" s="1">
        <v>1</v>
      </c>
      <c r="W5" s="1">
        <f>SUM(N5*'Ranking Calculations'!$C$2,M5*'Ranking Calculations'!$C$3,L5*'Ranking Calculations'!$C$4,K5*'Ranking Calculations'!$C$5,H5*'Ranking Calculations'!$C$7,G5*'Ranking Calculations'!$C$6,P5*'Ranking Calculations'!$C$8,Q5*'Ranking Calculations'!$C$9,R5*'Ranking Calculations'!$C$10,S5*'Ranking Calculations'!$C$11,T5*'Ranking Calculations'!$C$12,U5*'Ranking Calculations'!$C$13,V5*'Ranking Calculations'!$C$14)</f>
        <v>0</v>
      </c>
      <c r="X5" s="11">
        <f>(SUM($D$2:D5)+(SUM($F$2:F5)/2))/((SUM($D$2:D5)+SUM($E$2:E5)+SUM($F$2:F5)))</f>
        <v>0.5178571428571429</v>
      </c>
      <c r="Y5" s="1">
        <f>'Winning % Rank Over Time'!C5</f>
        <v>10</v>
      </c>
      <c r="Z5" s="7">
        <f>'Winning % Rank Over Time'!$B5*VLOOKUP(Y5,'Share of Reg Season Points'!$P$2:$Q$27,2)</f>
        <v>0</v>
      </c>
      <c r="AA5" s="1">
        <v>0</v>
      </c>
      <c r="AB5" s="1" cm="1">
        <f t="array" ref="AB5">_xlfn.IFS(AA5&gt;='Old Ranking Calculations'!$B$25,'Old Ranking Calculations'!$C$25,AA5&gt;='Old Ranking Calculations'!$B$26,'Old Ranking Calculations'!$C$26,AA5&gt;='Old Ranking Calculations'!$B$27,'Old Ranking Calculations'!$C$27,AA5&gt;='Old Ranking Calculations'!$B$28,'Old Ranking Calculations'!$C$28,AA5&gt;='Old Ranking Calculations'!$B$29,'Old Ranking Calculations'!$C$29,AA5&gt;='Old Ranking Calculations'!$B$30,'Old Ranking Calculations'!$C$30,AA5&gt;='Old Ranking Calculations'!$B$31,'Old Ranking Calculations'!$C$31,AA5&lt;'Old Ranking Calculations'!$B$32,'Old Ranking Calculations'!$C$32)</f>
        <v>0</v>
      </c>
      <c r="AC5" s="20">
        <f>COUNT($G$2:G5)/COUNT($A$2:A5)</f>
        <v>0</v>
      </c>
      <c r="AD5" s="1" cm="1">
        <f t="array" ref="AD5">_xlfn.IFS(AC5&gt;='Old Ranking Calculations'!$B$25,'Old Ranking Calculations'!$C$25,AC5&gt;='Old Ranking Calculations'!$B$26,'Old Ranking Calculations'!$C$26,AC5&gt;='Old Ranking Calculations'!$B$27,'Old Ranking Calculations'!$C$27,AC5&gt;='Old Ranking Calculations'!$B$28,'Old Ranking Calculations'!$C$28,AC5&gt;='Old Ranking Calculations'!$B$29,'Old Ranking Calculations'!$C$29,AC5&gt;='Old Ranking Calculations'!$B$30,'Old Ranking Calculations'!$C$30,AC5&gt;='Old Ranking Calculations'!$B$31,'Old Ranking Calculations'!$C$31,AC5&lt;'Old Ranking Calculations'!$B$32,'Old Ranking Calculations'!$C$32)</f>
        <v>0</v>
      </c>
      <c r="AE5" s="1">
        <f t="shared" ca="1" si="0"/>
        <v>0</v>
      </c>
      <c r="AF5" s="1">
        <v>0</v>
      </c>
      <c r="AG5" s="16">
        <f>SUM($W$2:W5,Z5)</f>
        <v>0</v>
      </c>
    </row>
    <row r="6" spans="1:33" ht="15.75" customHeight="1" x14ac:dyDescent="0.2">
      <c r="A6" s="1">
        <v>1970</v>
      </c>
      <c r="B6" s="1" t="s">
        <v>0</v>
      </c>
      <c r="C6" s="1" t="str">
        <f>VLOOKUP(B6,Divisions!$A$1:$B$33,2,FALSE)</f>
        <v>NFC West</v>
      </c>
      <c r="D6" s="1">
        <v>8</v>
      </c>
      <c r="E6" s="1">
        <v>5</v>
      </c>
      <c r="F6" s="1">
        <v>1</v>
      </c>
      <c r="W6" s="1">
        <f>SUM(N6*'Ranking Calculations'!$C$2,M6*'Ranking Calculations'!$C$3,L6*'Ranking Calculations'!$C$4,K6*'Ranking Calculations'!$C$5,H6*'Ranking Calculations'!$C$7,G6*'Ranking Calculations'!$C$6,P6*'Ranking Calculations'!$C$8,Q6*'Ranking Calculations'!$C$9,R6*'Ranking Calculations'!$C$10,S6*'Ranking Calculations'!$C$11,T6*'Ranking Calculations'!$C$12,U6*'Ranking Calculations'!$C$13,V6*'Ranking Calculations'!$C$14)</f>
        <v>0</v>
      </c>
      <c r="X6" s="11">
        <f>(SUM($D$2:D6)+(SUM($F$2:F6)/2))/((SUM($D$2:D6)+SUM($E$2:E6)+SUM($F$2:F6)))</f>
        <v>0.5357142857142857</v>
      </c>
      <c r="Y6" s="1">
        <f>'Winning % Rank Over Time'!C6</f>
        <v>11</v>
      </c>
      <c r="Z6" s="7">
        <f>'Winning % Rank Over Time'!$B6*VLOOKUP(Y6,'Share of Reg Season Points'!$P$2:$Q$27,2)</f>
        <v>0</v>
      </c>
      <c r="AA6" s="1">
        <v>0</v>
      </c>
      <c r="AB6" s="1" cm="1">
        <f t="array" ref="AB6">_xlfn.IFS(AA6&gt;='Old Ranking Calculations'!$B$25,'Old Ranking Calculations'!$C$25,AA6&gt;='Old Ranking Calculations'!$B$26,'Old Ranking Calculations'!$C$26,AA6&gt;='Old Ranking Calculations'!$B$27,'Old Ranking Calculations'!$C$27,AA6&gt;='Old Ranking Calculations'!$B$28,'Old Ranking Calculations'!$C$28,AA6&gt;='Old Ranking Calculations'!$B$29,'Old Ranking Calculations'!$C$29,AA6&gt;='Old Ranking Calculations'!$B$30,'Old Ranking Calculations'!$C$30,AA6&gt;='Old Ranking Calculations'!$B$31,'Old Ranking Calculations'!$C$31,AA6&lt;'Old Ranking Calculations'!$B$32,'Old Ranking Calculations'!$C$32)</f>
        <v>0</v>
      </c>
      <c r="AC6" s="20">
        <f>COUNT($G$2:G6)/COUNT($A$2:A6)</f>
        <v>0</v>
      </c>
      <c r="AD6" s="1" cm="1">
        <f t="array" ref="AD6">_xlfn.IFS(AC6&gt;='Old Ranking Calculations'!$B$25,'Old Ranking Calculations'!$C$25,AC6&gt;='Old Ranking Calculations'!$B$26,'Old Ranking Calculations'!$C$26,AC6&gt;='Old Ranking Calculations'!$B$27,'Old Ranking Calculations'!$C$27,AC6&gt;='Old Ranking Calculations'!$B$28,'Old Ranking Calculations'!$C$28,AC6&gt;='Old Ranking Calculations'!$B$29,'Old Ranking Calculations'!$C$29,AC6&gt;='Old Ranking Calculations'!$B$30,'Old Ranking Calculations'!$C$30,AC6&gt;='Old Ranking Calculations'!$B$31,'Old Ranking Calculations'!$C$31,AC6&lt;'Old Ranking Calculations'!$B$32,'Old Ranking Calculations'!$C$32)</f>
        <v>0</v>
      </c>
      <c r="AE6" s="1">
        <f t="shared" ca="1" si="0"/>
        <v>0</v>
      </c>
      <c r="AF6" s="1">
        <v>0</v>
      </c>
      <c r="AG6" s="16">
        <f>SUM($W$2:W6,Z6)</f>
        <v>0</v>
      </c>
    </row>
    <row r="7" spans="1:33" ht="15.75" customHeight="1" x14ac:dyDescent="0.2">
      <c r="A7" s="1">
        <v>1971</v>
      </c>
      <c r="B7" s="1" t="s">
        <v>0</v>
      </c>
      <c r="C7" s="1" t="str">
        <f>VLOOKUP(B7,Divisions!$A$1:$B$33,2,FALSE)</f>
        <v>NFC West</v>
      </c>
      <c r="D7" s="1">
        <v>4</v>
      </c>
      <c r="E7" s="1">
        <v>9</v>
      </c>
      <c r="F7" s="1">
        <v>1</v>
      </c>
      <c r="W7" s="1">
        <f>SUM(N7*'Ranking Calculations'!$C$2,M7*'Ranking Calculations'!$C$3,L7*'Ranking Calculations'!$C$4,K7*'Ranking Calculations'!$C$5,H7*'Ranking Calculations'!$C$7,G7*'Ranking Calculations'!$C$6,P7*'Ranking Calculations'!$C$8,Q7*'Ranking Calculations'!$C$9,R7*'Ranking Calculations'!$C$10,S7*'Ranking Calculations'!$C$11,T7*'Ranking Calculations'!$C$12,U7*'Ranking Calculations'!$C$13,V7*'Ranking Calculations'!$C$14)</f>
        <v>0</v>
      </c>
      <c r="X7" s="11">
        <f>(SUM($D$2:D7)+(SUM($F$2:F7)/2))/((SUM($D$2:D7)+SUM($E$2:E7)+SUM($F$2:F7)))</f>
        <v>0.5</v>
      </c>
      <c r="Y7" s="1">
        <f>'Winning % Rank Over Time'!C7</f>
        <v>13</v>
      </c>
      <c r="Z7" s="7">
        <f>'Winning % Rank Over Time'!$B7*VLOOKUP(Y7,'Share of Reg Season Points'!$P$2:$Q$27,2)</f>
        <v>0</v>
      </c>
      <c r="AA7" s="1">
        <v>0</v>
      </c>
      <c r="AB7" s="1" cm="1">
        <f t="array" ref="AB7">_xlfn.IFS(AA7&gt;='Old Ranking Calculations'!$B$25,'Old Ranking Calculations'!$C$25,AA7&gt;='Old Ranking Calculations'!$B$26,'Old Ranking Calculations'!$C$26,AA7&gt;='Old Ranking Calculations'!$B$27,'Old Ranking Calculations'!$C$27,AA7&gt;='Old Ranking Calculations'!$B$28,'Old Ranking Calculations'!$C$28,AA7&gt;='Old Ranking Calculations'!$B$29,'Old Ranking Calculations'!$C$29,AA7&gt;='Old Ranking Calculations'!$B$30,'Old Ranking Calculations'!$C$30,AA7&gt;='Old Ranking Calculations'!$B$31,'Old Ranking Calculations'!$C$31,AA7&lt;'Old Ranking Calculations'!$B$32,'Old Ranking Calculations'!$C$32)</f>
        <v>0</v>
      </c>
      <c r="AC7" s="20">
        <f>COUNT($G$2:G7)/COUNT($A$2:A7)</f>
        <v>0</v>
      </c>
      <c r="AD7" s="1" cm="1">
        <f t="array" ref="AD7">_xlfn.IFS(AC7&gt;='Old Ranking Calculations'!$B$25,'Old Ranking Calculations'!$C$25,AC7&gt;='Old Ranking Calculations'!$B$26,'Old Ranking Calculations'!$C$26,AC7&gt;='Old Ranking Calculations'!$B$27,'Old Ranking Calculations'!$C$27,AC7&gt;='Old Ranking Calculations'!$B$28,'Old Ranking Calculations'!$C$28,AC7&gt;='Old Ranking Calculations'!$B$29,'Old Ranking Calculations'!$C$29,AC7&gt;='Old Ranking Calculations'!$B$30,'Old Ranking Calculations'!$C$30,AC7&gt;='Old Ranking Calculations'!$B$31,'Old Ranking Calculations'!$C$31,AC7&lt;'Old Ranking Calculations'!$B$32,'Old Ranking Calculations'!$C$32)</f>
        <v>0</v>
      </c>
      <c r="AE7" s="1">
        <f t="shared" ca="1" si="0"/>
        <v>0</v>
      </c>
      <c r="AF7" s="1">
        <v>0</v>
      </c>
      <c r="AG7" s="16">
        <f>SUM($W$2:W7,Z7)</f>
        <v>0</v>
      </c>
    </row>
    <row r="8" spans="1:33" ht="15.75" customHeight="1" x14ac:dyDescent="0.2">
      <c r="A8" s="1">
        <v>1972</v>
      </c>
      <c r="B8" s="1" t="s">
        <v>0</v>
      </c>
      <c r="C8" s="1" t="str">
        <f>VLOOKUP(B8,Divisions!$A$1:$B$33,2,FALSE)</f>
        <v>NFC West</v>
      </c>
      <c r="D8" s="1">
        <v>4</v>
      </c>
      <c r="E8" s="1">
        <v>9</v>
      </c>
      <c r="F8" s="1">
        <v>1</v>
      </c>
      <c r="W8" s="1">
        <f>SUM(N8*'Ranking Calculations'!$C$2,M8*'Ranking Calculations'!$C$3,L8*'Ranking Calculations'!$C$4,K8*'Ranking Calculations'!$C$5,H8*'Ranking Calculations'!$C$7,G8*'Ranking Calculations'!$C$6,P8*'Ranking Calculations'!$C$8,Q8*'Ranking Calculations'!$C$9,R8*'Ranking Calculations'!$C$10,S8*'Ranking Calculations'!$C$11,T8*'Ranking Calculations'!$C$12,U8*'Ranking Calculations'!$C$13,V8*'Ranking Calculations'!$C$14)</f>
        <v>0</v>
      </c>
      <c r="X8" s="11">
        <f>(SUM($D$2:D8)+(SUM($F$2:F8)/2))/((SUM($D$2:D8)+SUM($E$2:E8)+SUM($F$2:F8)))</f>
        <v>0.47448979591836737</v>
      </c>
      <c r="Y8" s="1">
        <f>'Winning % Rank Over Time'!C8</f>
        <v>15</v>
      </c>
      <c r="Z8" s="7">
        <f>'Winning % Rank Over Time'!$B8*VLOOKUP(Y8,'Share of Reg Season Points'!$P$2:$Q$27,2)</f>
        <v>0</v>
      </c>
      <c r="AA8" s="1">
        <v>0</v>
      </c>
      <c r="AB8" s="1" cm="1">
        <f t="array" ref="AB8">_xlfn.IFS(AA8&gt;='Old Ranking Calculations'!$B$25,'Old Ranking Calculations'!$C$25,AA8&gt;='Old Ranking Calculations'!$B$26,'Old Ranking Calculations'!$C$26,AA8&gt;='Old Ranking Calculations'!$B$27,'Old Ranking Calculations'!$C$27,AA8&gt;='Old Ranking Calculations'!$B$28,'Old Ranking Calculations'!$C$28,AA8&gt;='Old Ranking Calculations'!$B$29,'Old Ranking Calculations'!$C$29,AA8&gt;='Old Ranking Calculations'!$B$30,'Old Ranking Calculations'!$C$30,AA8&gt;='Old Ranking Calculations'!$B$31,'Old Ranking Calculations'!$C$31,AA8&lt;'Old Ranking Calculations'!$B$32,'Old Ranking Calculations'!$C$32)</f>
        <v>0</v>
      </c>
      <c r="AC8" s="20">
        <f>COUNT($G$2:G8)/COUNT($A$2:A8)</f>
        <v>0</v>
      </c>
      <c r="AD8" s="1" cm="1">
        <f t="array" ref="AD8">_xlfn.IFS(AC8&gt;='Old Ranking Calculations'!$B$25,'Old Ranking Calculations'!$C$25,AC8&gt;='Old Ranking Calculations'!$B$26,'Old Ranking Calculations'!$C$26,AC8&gt;='Old Ranking Calculations'!$B$27,'Old Ranking Calculations'!$C$27,AC8&gt;='Old Ranking Calculations'!$B$28,'Old Ranking Calculations'!$C$28,AC8&gt;='Old Ranking Calculations'!$B$29,'Old Ranking Calculations'!$C$29,AC8&gt;='Old Ranking Calculations'!$B$30,'Old Ranking Calculations'!$C$30,AC8&gt;='Old Ranking Calculations'!$B$31,'Old Ranking Calculations'!$C$31,AC8&lt;'Old Ranking Calculations'!$B$32,'Old Ranking Calculations'!$C$32)</f>
        <v>0</v>
      </c>
      <c r="AE8" s="1">
        <f t="shared" ca="1" si="0"/>
        <v>0</v>
      </c>
      <c r="AF8" s="1">
        <v>0</v>
      </c>
      <c r="AG8" s="16">
        <f>SUM($W$2:W8,Z8)</f>
        <v>0</v>
      </c>
    </row>
    <row r="9" spans="1:33" ht="15.75" customHeight="1" x14ac:dyDescent="0.2">
      <c r="A9" s="1">
        <v>1973</v>
      </c>
      <c r="B9" s="1" t="s">
        <v>0</v>
      </c>
      <c r="C9" s="1" t="str">
        <f>VLOOKUP(B9,Divisions!$A$1:$B$33,2,FALSE)</f>
        <v>NFC West</v>
      </c>
      <c r="D9" s="1">
        <v>4</v>
      </c>
      <c r="E9" s="1">
        <v>9</v>
      </c>
      <c r="F9" s="1">
        <v>1</v>
      </c>
      <c r="W9" s="1">
        <f>SUM(N9*'Ranking Calculations'!$C$2,M9*'Ranking Calculations'!$C$3,L9*'Ranking Calculations'!$C$4,K9*'Ranking Calculations'!$C$5,H9*'Ranking Calculations'!$C$7,G9*'Ranking Calculations'!$C$6,P9*'Ranking Calculations'!$C$8,Q9*'Ranking Calculations'!$C$9,R9*'Ranking Calculations'!$C$10,S9*'Ranking Calculations'!$C$11,T9*'Ranking Calculations'!$C$12,U9*'Ranking Calculations'!$C$13,V9*'Ranking Calculations'!$C$14)</f>
        <v>0</v>
      </c>
      <c r="X9" s="11">
        <f>(SUM($D$2:D9)+(SUM($F$2:F9)/2))/((SUM($D$2:D9)+SUM($E$2:E9)+SUM($F$2:F9)))</f>
        <v>0.45535714285714285</v>
      </c>
      <c r="Y9" s="1">
        <f>'Winning % Rank Over Time'!C9</f>
        <v>15</v>
      </c>
      <c r="Z9" s="7">
        <f>'Winning % Rank Over Time'!$B9*VLOOKUP(Y9,'Share of Reg Season Points'!$P$2:$Q$27,2)</f>
        <v>0</v>
      </c>
      <c r="AA9" s="1">
        <v>0</v>
      </c>
      <c r="AB9" s="1" cm="1">
        <f t="array" ref="AB9">_xlfn.IFS(AA9&gt;='Old Ranking Calculations'!$B$25,'Old Ranking Calculations'!$C$25,AA9&gt;='Old Ranking Calculations'!$B$26,'Old Ranking Calculations'!$C$26,AA9&gt;='Old Ranking Calculations'!$B$27,'Old Ranking Calculations'!$C$27,AA9&gt;='Old Ranking Calculations'!$B$28,'Old Ranking Calculations'!$C$28,AA9&gt;='Old Ranking Calculations'!$B$29,'Old Ranking Calculations'!$C$29,AA9&gt;='Old Ranking Calculations'!$B$30,'Old Ranking Calculations'!$C$30,AA9&gt;='Old Ranking Calculations'!$B$31,'Old Ranking Calculations'!$C$31,AA9&lt;'Old Ranking Calculations'!$B$32,'Old Ranking Calculations'!$C$32)</f>
        <v>0</v>
      </c>
      <c r="AC9" s="20">
        <f>COUNT($G$2:G9)/COUNT($A$2:A9)</f>
        <v>0</v>
      </c>
      <c r="AD9" s="1" cm="1">
        <f t="array" ref="AD9">_xlfn.IFS(AC9&gt;='Old Ranking Calculations'!$B$25,'Old Ranking Calculations'!$C$25,AC9&gt;='Old Ranking Calculations'!$B$26,'Old Ranking Calculations'!$C$26,AC9&gt;='Old Ranking Calculations'!$B$27,'Old Ranking Calculations'!$C$27,AC9&gt;='Old Ranking Calculations'!$B$28,'Old Ranking Calculations'!$C$28,AC9&gt;='Old Ranking Calculations'!$B$29,'Old Ranking Calculations'!$C$29,AC9&gt;='Old Ranking Calculations'!$B$30,'Old Ranking Calculations'!$C$30,AC9&gt;='Old Ranking Calculations'!$B$31,'Old Ranking Calculations'!$C$31,AC9&lt;'Old Ranking Calculations'!$B$32,'Old Ranking Calculations'!$C$32)</f>
        <v>0</v>
      </c>
      <c r="AE9" s="1">
        <f t="shared" ca="1" si="0"/>
        <v>0</v>
      </c>
      <c r="AF9" s="1">
        <v>0</v>
      </c>
      <c r="AG9" s="16">
        <f>SUM($W$2:W9,Z9)</f>
        <v>0</v>
      </c>
    </row>
    <row r="10" spans="1:33" ht="15.75" customHeight="1" x14ac:dyDescent="0.2">
      <c r="A10" s="1">
        <v>1974</v>
      </c>
      <c r="B10" s="1" t="s">
        <v>0</v>
      </c>
      <c r="C10" s="1" t="str">
        <f>VLOOKUP(B10,Divisions!$A$1:$B$33,2,FALSE)</f>
        <v>NFC West</v>
      </c>
      <c r="D10" s="1">
        <v>10</v>
      </c>
      <c r="E10" s="1">
        <v>4</v>
      </c>
      <c r="G10" s="1">
        <v>1</v>
      </c>
      <c r="H10" s="1">
        <v>1</v>
      </c>
      <c r="I10" s="1">
        <v>0</v>
      </c>
      <c r="J10" s="1">
        <v>1</v>
      </c>
      <c r="K10" s="1">
        <v>1</v>
      </c>
      <c r="L10" s="1"/>
      <c r="M10" s="1"/>
      <c r="N10" s="1"/>
      <c r="O10">
        <v>2</v>
      </c>
      <c r="U10" s="1">
        <v>1</v>
      </c>
      <c r="W10" s="1">
        <f>SUM(N10*'Ranking Calculations'!$C$2,M10*'Ranking Calculations'!$C$3,L10*'Ranking Calculations'!$C$4,K10*'Ranking Calculations'!$C$5,H10*'Ranking Calculations'!$C$7,G10*'Ranking Calculations'!$C$6,P10*'Ranking Calculations'!$C$8,Q10*'Ranking Calculations'!$C$9,R10*'Ranking Calculations'!$C$10,S10*'Ranking Calculations'!$C$11,T10*'Ranking Calculations'!$C$12,U10*'Ranking Calculations'!$C$13,V10*'Ranking Calculations'!$C$14)</f>
        <v>4</v>
      </c>
      <c r="X10" s="11">
        <f>(SUM($D$2:D10)+(SUM($F$2:F10)/2))/((SUM($D$2:D10)+SUM($E$2:E10)+SUM($F$2:F10)))</f>
        <v>0.48412698412698413</v>
      </c>
      <c r="Y10" s="1">
        <f>'Winning % Rank Over Time'!C10</f>
        <v>14</v>
      </c>
      <c r="Z10" s="7">
        <f>'Winning % Rank Over Time'!$B10*VLOOKUP(Y10,'Share of Reg Season Points'!$P$2:$Q$27,2)</f>
        <v>0</v>
      </c>
      <c r="AA10" s="1">
        <f>SUM($I$2:I10)/COUNT($G$2:G10)</f>
        <v>0</v>
      </c>
      <c r="AB10" s="1" cm="1">
        <f t="array" ref="AB10">_xlfn.IFS(AA10&gt;='Old Ranking Calculations'!$B$25,'Old Ranking Calculations'!$C$25,AA10&gt;='Old Ranking Calculations'!$B$26,'Old Ranking Calculations'!$C$26,AA10&gt;='Old Ranking Calculations'!$B$27,'Old Ranking Calculations'!$C$27,AA10&gt;='Old Ranking Calculations'!$B$28,'Old Ranking Calculations'!$C$28,AA10&gt;='Old Ranking Calculations'!$B$29,'Old Ranking Calculations'!$C$29,AA10&gt;='Old Ranking Calculations'!$B$30,'Old Ranking Calculations'!$C$30,AA10&gt;='Old Ranking Calculations'!$B$31,'Old Ranking Calculations'!$C$31,AA10&lt;'Old Ranking Calculations'!$B$32,'Old Ranking Calculations'!$C$32)</f>
        <v>0</v>
      </c>
      <c r="AC10" s="20">
        <f>COUNT($G$2:G10)/COUNT($A$2:A10)</f>
        <v>0.1111111111111111</v>
      </c>
      <c r="AD10" s="1" cm="1">
        <f t="array" ref="AD10">_xlfn.IFS(AC10&gt;='Old Ranking Calculations'!$B$25,'Old Ranking Calculations'!$C$25,AC10&gt;='Old Ranking Calculations'!$B$26,'Old Ranking Calculations'!$C$26,AC10&gt;='Old Ranking Calculations'!$B$27,'Old Ranking Calculations'!$C$27,AC10&gt;='Old Ranking Calculations'!$B$28,'Old Ranking Calculations'!$C$28,AC10&gt;='Old Ranking Calculations'!$B$29,'Old Ranking Calculations'!$C$29,AC10&gt;='Old Ranking Calculations'!$B$30,'Old Ranking Calculations'!$C$30,AC10&gt;='Old Ranking Calculations'!$B$31,'Old Ranking Calculations'!$C$31,AC10&lt;'Old Ranking Calculations'!$B$32,'Old Ranking Calculations'!$C$32)</f>
        <v>0</v>
      </c>
      <c r="AE10" s="1">
        <f t="shared" ca="1" si="0"/>
        <v>0</v>
      </c>
      <c r="AF10" s="1">
        <f>AVERAGE($O$2:O10)</f>
        <v>2</v>
      </c>
      <c r="AG10" s="16">
        <f>SUM($W$2:W10,Z10)</f>
        <v>4</v>
      </c>
    </row>
    <row r="11" spans="1:33" ht="15.75" customHeight="1" x14ac:dyDescent="0.2">
      <c r="A11" s="1">
        <v>1975</v>
      </c>
      <c r="B11" s="1" t="s">
        <v>0</v>
      </c>
      <c r="C11" s="1" t="str">
        <f>VLOOKUP(B11,Divisions!$A$1:$B$33,2,FALSE)</f>
        <v>NFC West</v>
      </c>
      <c r="D11" s="1">
        <v>11</v>
      </c>
      <c r="E11" s="1">
        <v>3</v>
      </c>
      <c r="G11" s="1">
        <v>1</v>
      </c>
      <c r="H11" s="1">
        <v>1</v>
      </c>
      <c r="I11" s="1">
        <v>0</v>
      </c>
      <c r="J11" s="1">
        <v>1</v>
      </c>
      <c r="K11" s="1">
        <v>1</v>
      </c>
      <c r="L11" s="1"/>
      <c r="M11" s="1"/>
      <c r="N11" s="1"/>
      <c r="O11">
        <v>2</v>
      </c>
      <c r="W11" s="1">
        <f>SUM(N11*'Ranking Calculations'!$C$2,M11*'Ranking Calculations'!$C$3,L11*'Ranking Calculations'!$C$4,K11*'Ranking Calculations'!$C$5,H11*'Ranking Calculations'!$C$7,G11*'Ranking Calculations'!$C$6,P11*'Ranking Calculations'!$C$8,Q11*'Ranking Calculations'!$C$9,R11*'Ranking Calculations'!$C$10,S11*'Ranking Calculations'!$C$11,T11*'Ranking Calculations'!$C$12,U11*'Ranking Calculations'!$C$13,V11*'Ranking Calculations'!$C$14)</f>
        <v>4</v>
      </c>
      <c r="X11" s="11">
        <f>(SUM($D$2:D11)+(SUM($F$2:F11)/2))/((SUM($D$2:D11)+SUM($E$2:E11)+SUM($F$2:F11)))</f>
        <v>0.51428571428571423</v>
      </c>
      <c r="Y11" s="1">
        <f>'Winning % Rank Over Time'!C11</f>
        <v>11</v>
      </c>
      <c r="Z11" s="7">
        <f>'Winning % Rank Over Time'!$B11*VLOOKUP(Y11,'Share of Reg Season Points'!$P$2:$Q$27,2)</f>
        <v>0</v>
      </c>
      <c r="AA11" s="1">
        <f>SUM($I$2:I11)/COUNT($G$2:G11)</f>
        <v>0</v>
      </c>
      <c r="AB11" s="1" cm="1">
        <f t="array" ref="AB11">_xlfn.IFS(AA11&gt;='Old Ranking Calculations'!$B$25,'Old Ranking Calculations'!$C$25,AA11&gt;='Old Ranking Calculations'!$B$26,'Old Ranking Calculations'!$C$26,AA11&gt;='Old Ranking Calculations'!$B$27,'Old Ranking Calculations'!$C$27,AA11&gt;='Old Ranking Calculations'!$B$28,'Old Ranking Calculations'!$C$28,AA11&gt;='Old Ranking Calculations'!$B$29,'Old Ranking Calculations'!$C$29,AA11&gt;='Old Ranking Calculations'!$B$30,'Old Ranking Calculations'!$C$30,AA11&gt;='Old Ranking Calculations'!$B$31,'Old Ranking Calculations'!$C$31,AA11&lt;'Old Ranking Calculations'!$B$32,'Old Ranking Calculations'!$C$32)</f>
        <v>0</v>
      </c>
      <c r="AC11" s="20">
        <f>COUNT($G$2:G11)/COUNT($A$2:A11)</f>
        <v>0.2</v>
      </c>
      <c r="AD11" s="1" cm="1">
        <f t="array" ref="AD11">_xlfn.IFS(AC11&gt;='Old Ranking Calculations'!$B$25,'Old Ranking Calculations'!$C$25,AC11&gt;='Old Ranking Calculations'!$B$26,'Old Ranking Calculations'!$C$26,AC11&gt;='Old Ranking Calculations'!$B$27,'Old Ranking Calculations'!$C$27,AC11&gt;='Old Ranking Calculations'!$B$28,'Old Ranking Calculations'!$C$28,AC11&gt;='Old Ranking Calculations'!$B$29,'Old Ranking Calculations'!$C$29,AC11&gt;='Old Ranking Calculations'!$B$30,'Old Ranking Calculations'!$C$30,AC11&gt;='Old Ranking Calculations'!$B$31,'Old Ranking Calculations'!$C$31,AC11&lt;'Old Ranking Calculations'!$B$32,'Old Ranking Calculations'!$C$32)</f>
        <v>0</v>
      </c>
      <c r="AE11" s="1">
        <f t="shared" ca="1" si="0"/>
        <v>0</v>
      </c>
      <c r="AF11" s="1">
        <f>AVERAGE($O$2:O11)</f>
        <v>2</v>
      </c>
      <c r="AG11" s="16">
        <f>SUM($W$2:W11,Z11)</f>
        <v>8</v>
      </c>
    </row>
    <row r="12" spans="1:33" ht="15.75" customHeight="1" x14ac:dyDescent="0.2">
      <c r="A12" s="1">
        <v>1976</v>
      </c>
      <c r="B12" s="1" t="s">
        <v>0</v>
      </c>
      <c r="C12" s="1" t="str">
        <f>VLOOKUP(B12,Divisions!$A$1:$B$33,2,FALSE)</f>
        <v>NFC West</v>
      </c>
      <c r="D12" s="1">
        <v>10</v>
      </c>
      <c r="E12" s="1">
        <v>4</v>
      </c>
      <c r="W12" s="1">
        <f>SUM(N12*'Ranking Calculations'!$C$2,M12*'Ranking Calculations'!$C$3,L12*'Ranking Calculations'!$C$4,K12*'Ranking Calculations'!$C$5,H12*'Ranking Calculations'!$C$7,G12*'Ranking Calculations'!$C$6,P12*'Ranking Calculations'!$C$8,Q12*'Ranking Calculations'!$C$9,R12*'Ranking Calculations'!$C$10,S12*'Ranking Calculations'!$C$11,T12*'Ranking Calculations'!$C$12,U12*'Ranking Calculations'!$C$13,V12*'Ranking Calculations'!$C$14)</f>
        <v>0</v>
      </c>
      <c r="X12" s="11">
        <f>(SUM($D$2:D12)+(SUM($F$2:F12)/2))/((SUM($D$2:D12)+SUM($E$2:E12)+SUM($F$2:F12)))</f>
        <v>0.53246753246753242</v>
      </c>
      <c r="Y12" s="1">
        <f>'Winning % Rank Over Time'!C12</f>
        <v>10</v>
      </c>
      <c r="Z12" s="7">
        <f>'Winning % Rank Over Time'!$B12*VLOOKUP(Y12,'Share of Reg Season Points'!$K$2:$L$30,2)</f>
        <v>0</v>
      </c>
      <c r="AA12" s="1">
        <f>SUM($I$2:I12)/COUNT($G$2:G12)</f>
        <v>0</v>
      </c>
      <c r="AB12" s="1" cm="1">
        <f t="array" ref="AB12">_xlfn.IFS(AA12&gt;='Old Ranking Calculations'!$B$25,'Old Ranking Calculations'!$C$25,AA12&gt;='Old Ranking Calculations'!$B$26,'Old Ranking Calculations'!$C$26,AA12&gt;='Old Ranking Calculations'!$B$27,'Old Ranking Calculations'!$C$27,AA12&gt;='Old Ranking Calculations'!$B$28,'Old Ranking Calculations'!$C$28,AA12&gt;='Old Ranking Calculations'!$B$29,'Old Ranking Calculations'!$C$29,AA12&gt;='Old Ranking Calculations'!$B$30,'Old Ranking Calculations'!$C$30,AA12&gt;='Old Ranking Calculations'!$B$31,'Old Ranking Calculations'!$C$31,AA12&lt;'Old Ranking Calculations'!$B$32,'Old Ranking Calculations'!$C$32)</f>
        <v>0</v>
      </c>
      <c r="AC12" s="20">
        <f>COUNT($G$2:G12)/COUNT($A$2:A12)</f>
        <v>0.18181818181818182</v>
      </c>
      <c r="AD12" s="1" cm="1">
        <f t="array" ref="AD12">_xlfn.IFS(AC12&gt;='Old Ranking Calculations'!$B$25,'Old Ranking Calculations'!$C$25,AC12&gt;='Old Ranking Calculations'!$B$26,'Old Ranking Calculations'!$C$26,AC12&gt;='Old Ranking Calculations'!$B$27,'Old Ranking Calculations'!$C$27,AC12&gt;='Old Ranking Calculations'!$B$28,'Old Ranking Calculations'!$C$28,AC12&gt;='Old Ranking Calculations'!$B$29,'Old Ranking Calculations'!$C$29,AC12&gt;='Old Ranking Calculations'!$B$30,'Old Ranking Calculations'!$C$30,AC12&gt;='Old Ranking Calculations'!$B$31,'Old Ranking Calculations'!$C$31,AC12&lt;'Old Ranking Calculations'!$B$32,'Old Ranking Calculations'!$C$32)</f>
        <v>0</v>
      </c>
      <c r="AE12" s="1">
        <f t="shared" ca="1" si="0"/>
        <v>0</v>
      </c>
      <c r="AF12" s="1">
        <f>AVERAGE($O$2:O12)</f>
        <v>2</v>
      </c>
      <c r="AG12" s="16">
        <f>SUM($W$2:W12,Z12)</f>
        <v>8</v>
      </c>
    </row>
    <row r="13" spans="1:33" ht="15.75" customHeight="1" x14ac:dyDescent="0.2">
      <c r="A13" s="1">
        <v>1977</v>
      </c>
      <c r="B13" s="1" t="s">
        <v>0</v>
      </c>
      <c r="C13" s="1" t="str">
        <f>VLOOKUP(B13,Divisions!$A$1:$B$33,2,FALSE)</f>
        <v>NFC West</v>
      </c>
      <c r="D13" s="1">
        <v>7</v>
      </c>
      <c r="E13" s="1">
        <v>7</v>
      </c>
      <c r="W13" s="1">
        <f>SUM(N13*'Ranking Calculations'!$C$2,M13*'Ranking Calculations'!$C$3,L13*'Ranking Calculations'!$C$4,K13*'Ranking Calculations'!$C$5,H13*'Ranking Calculations'!$C$7,G13*'Ranking Calculations'!$C$6,P13*'Ranking Calculations'!$C$8,Q13*'Ranking Calculations'!$C$9,R13*'Ranking Calculations'!$C$10,S13*'Ranking Calculations'!$C$11,T13*'Ranking Calculations'!$C$12,U13*'Ranking Calculations'!$C$13,V13*'Ranking Calculations'!$C$14)</f>
        <v>0</v>
      </c>
      <c r="X13" s="11">
        <f>(SUM($D$2:D13)+(SUM($F$2:F13)/2))/((SUM($D$2:D13)+SUM($E$2:E13)+SUM($F$2:F13)))</f>
        <v>0.52976190476190477</v>
      </c>
      <c r="Y13" s="1">
        <f>'Winning % Rank Over Time'!C13</f>
        <v>10</v>
      </c>
      <c r="Z13" s="7">
        <f>'Winning % Rank Over Time'!$B13*VLOOKUP(Y13,'Share of Reg Season Points'!$K$2:$L$30,2)</f>
        <v>0</v>
      </c>
      <c r="AA13" s="1">
        <f>SUM($I$2:I13)/COUNT($G$2:G13)</f>
        <v>0</v>
      </c>
      <c r="AB13" s="1" cm="1">
        <f t="array" ref="AB13">_xlfn.IFS(AA13&gt;='Old Ranking Calculations'!$B$25,'Old Ranking Calculations'!$C$25,AA13&gt;='Old Ranking Calculations'!$B$26,'Old Ranking Calculations'!$C$26,AA13&gt;='Old Ranking Calculations'!$B$27,'Old Ranking Calculations'!$C$27,AA13&gt;='Old Ranking Calculations'!$B$28,'Old Ranking Calculations'!$C$28,AA13&gt;='Old Ranking Calculations'!$B$29,'Old Ranking Calculations'!$C$29,AA13&gt;='Old Ranking Calculations'!$B$30,'Old Ranking Calculations'!$C$30,AA13&gt;='Old Ranking Calculations'!$B$31,'Old Ranking Calculations'!$C$31,AA13&lt;'Old Ranking Calculations'!$B$32,'Old Ranking Calculations'!$C$32)</f>
        <v>0</v>
      </c>
      <c r="AC13" s="20">
        <f>COUNT($G$2:G13)/COUNT($A$2:A13)</f>
        <v>0.16666666666666666</v>
      </c>
      <c r="AD13" s="1" cm="1">
        <f t="array" ref="AD13">_xlfn.IFS(AC13&gt;='Old Ranking Calculations'!$B$25,'Old Ranking Calculations'!$C$25,AC13&gt;='Old Ranking Calculations'!$B$26,'Old Ranking Calculations'!$C$26,AC13&gt;='Old Ranking Calculations'!$B$27,'Old Ranking Calculations'!$C$27,AC13&gt;='Old Ranking Calculations'!$B$28,'Old Ranking Calculations'!$C$28,AC13&gt;='Old Ranking Calculations'!$B$29,'Old Ranking Calculations'!$C$29,AC13&gt;='Old Ranking Calculations'!$B$30,'Old Ranking Calculations'!$C$30,AC13&gt;='Old Ranking Calculations'!$B$31,'Old Ranking Calculations'!$C$31,AC13&lt;'Old Ranking Calculations'!$B$32,'Old Ranking Calculations'!$C$32)</f>
        <v>0</v>
      </c>
      <c r="AE13" s="1">
        <f t="shared" ca="1" si="0"/>
        <v>0</v>
      </c>
      <c r="AF13" s="1">
        <f>AVERAGE($O$2:O13)</f>
        <v>2</v>
      </c>
      <c r="AG13" s="16">
        <f>SUM($W$2:W13,Z13)</f>
        <v>8</v>
      </c>
    </row>
    <row r="14" spans="1:33" ht="15.75" customHeight="1" x14ac:dyDescent="0.2">
      <c r="A14" s="1">
        <v>1978</v>
      </c>
      <c r="B14" s="1" t="s">
        <v>0</v>
      </c>
      <c r="C14" s="1" t="str">
        <f>VLOOKUP(B14,Divisions!$A$1:$B$33,2,FALSE)</f>
        <v>NFC West</v>
      </c>
      <c r="D14" s="1">
        <v>6</v>
      </c>
      <c r="E14" s="1">
        <v>10</v>
      </c>
      <c r="W14" s="1">
        <f>SUM(N14*'Ranking Calculations'!$C$2,M14*'Ranking Calculations'!$C$3,L14*'Ranking Calculations'!$C$4,K14*'Ranking Calculations'!$C$5,H14*'Ranking Calculations'!$C$7,G14*'Ranking Calculations'!$C$6,P14*'Ranking Calculations'!$C$8,Q14*'Ranking Calculations'!$C$9,R14*'Ranking Calculations'!$C$10,S14*'Ranking Calculations'!$C$11,T14*'Ranking Calculations'!$C$12,U14*'Ranking Calculations'!$C$13,V14*'Ranking Calculations'!$C$14)</f>
        <v>0</v>
      </c>
      <c r="X14" s="11">
        <f>(SUM($D$2:D14)+(SUM($F$2:F14)/2))/((SUM($D$2:D14)+SUM($E$2:E14)+SUM($F$2:F14)))</f>
        <v>0.51630434782608692</v>
      </c>
      <c r="Y14" s="1">
        <f>'Winning % Rank Over Time'!C14</f>
        <v>11</v>
      </c>
      <c r="Z14" s="7">
        <f>'Winning % Rank Over Time'!$B14*VLOOKUP(Y14,'Share of Reg Season Points'!$K$2:$L$30,2)</f>
        <v>0</v>
      </c>
      <c r="AA14" s="1">
        <f>SUM($I$2:I14)/COUNT($G$2:G14)</f>
        <v>0</v>
      </c>
      <c r="AB14" s="1" cm="1">
        <f t="array" ref="AB14">_xlfn.IFS(AA14&gt;='Old Ranking Calculations'!$B$25,'Old Ranking Calculations'!$C$25,AA14&gt;='Old Ranking Calculations'!$B$26,'Old Ranking Calculations'!$C$26,AA14&gt;='Old Ranking Calculations'!$B$27,'Old Ranking Calculations'!$C$27,AA14&gt;='Old Ranking Calculations'!$B$28,'Old Ranking Calculations'!$C$28,AA14&gt;='Old Ranking Calculations'!$B$29,'Old Ranking Calculations'!$C$29,AA14&gt;='Old Ranking Calculations'!$B$30,'Old Ranking Calculations'!$C$30,AA14&gt;='Old Ranking Calculations'!$B$31,'Old Ranking Calculations'!$C$31,AA14&lt;'Old Ranking Calculations'!$B$32,'Old Ranking Calculations'!$C$32)</f>
        <v>0</v>
      </c>
      <c r="AC14" s="20">
        <f>COUNT($G$2:G14)/COUNT($A$2:A14)</f>
        <v>0.15384615384615385</v>
      </c>
      <c r="AD14" s="1" cm="1">
        <f t="array" ref="AD14">_xlfn.IFS(AC14&gt;='Old Ranking Calculations'!$B$25,'Old Ranking Calculations'!$C$25,AC14&gt;='Old Ranking Calculations'!$B$26,'Old Ranking Calculations'!$C$26,AC14&gt;='Old Ranking Calculations'!$B$27,'Old Ranking Calculations'!$C$27,AC14&gt;='Old Ranking Calculations'!$B$28,'Old Ranking Calculations'!$C$28,AC14&gt;='Old Ranking Calculations'!$B$29,'Old Ranking Calculations'!$C$29,AC14&gt;='Old Ranking Calculations'!$B$30,'Old Ranking Calculations'!$C$30,AC14&gt;='Old Ranking Calculations'!$B$31,'Old Ranking Calculations'!$C$31,AC14&lt;'Old Ranking Calculations'!$B$32,'Old Ranking Calculations'!$C$32)</f>
        <v>0</v>
      </c>
      <c r="AE14" s="1">
        <f t="shared" ca="1" si="0"/>
        <v>0</v>
      </c>
      <c r="AF14" s="1">
        <f>AVERAGE($O$2:O14)</f>
        <v>2</v>
      </c>
      <c r="AG14" s="16">
        <f>SUM($W$2:W14,Z14)</f>
        <v>8</v>
      </c>
    </row>
    <row r="15" spans="1:33" ht="15.75" customHeight="1" x14ac:dyDescent="0.2">
      <c r="A15" s="1">
        <v>1979</v>
      </c>
      <c r="B15" s="1" t="s">
        <v>0</v>
      </c>
      <c r="C15" s="1" t="str">
        <f>VLOOKUP(B15,Divisions!$A$1:$B$33,2,FALSE)</f>
        <v>NFC West</v>
      </c>
      <c r="D15" s="1">
        <v>5</v>
      </c>
      <c r="E15" s="1">
        <v>11</v>
      </c>
      <c r="S15" s="1">
        <v>1</v>
      </c>
      <c r="W15" s="1">
        <f>SUM(N15*'Ranking Calculations'!$C$2,M15*'Ranking Calculations'!$C$3,L15*'Ranking Calculations'!$C$4,K15*'Ranking Calculations'!$C$5,H15*'Ranking Calculations'!$C$7,G15*'Ranking Calculations'!$C$6,P15*'Ranking Calculations'!$C$8,Q15*'Ranking Calculations'!$C$9,R15*'Ranking Calculations'!$C$10,S15*'Ranking Calculations'!$C$11,T15*'Ranking Calculations'!$C$12,U15*'Ranking Calculations'!$C$13,V15*'Ranking Calculations'!$C$14)</f>
        <v>0</v>
      </c>
      <c r="X15" s="11">
        <f>(SUM($D$2:D15)+(SUM($F$2:F15)/2))/((SUM($D$2:D15)+SUM($E$2:E15)+SUM($F$2:F15)))</f>
        <v>0.5</v>
      </c>
      <c r="Y15" s="1">
        <f>'Winning % Rank Over Time'!C15</f>
        <v>11</v>
      </c>
      <c r="Z15" s="7">
        <f>'Winning % Rank Over Time'!$B15*VLOOKUP(Y15,'Share of Reg Season Points'!$K$2:$L$30,2)</f>
        <v>0</v>
      </c>
      <c r="AA15" s="1">
        <f>SUM($I$2:I15)/COUNT($G$2:G15)</f>
        <v>0</v>
      </c>
      <c r="AB15" s="1" cm="1">
        <f t="array" ref="AB15">_xlfn.IFS(AA15&gt;='Old Ranking Calculations'!$B$25,'Old Ranking Calculations'!$C$25,AA15&gt;='Old Ranking Calculations'!$B$26,'Old Ranking Calculations'!$C$26,AA15&gt;='Old Ranking Calculations'!$B$27,'Old Ranking Calculations'!$C$27,AA15&gt;='Old Ranking Calculations'!$B$28,'Old Ranking Calculations'!$C$28,AA15&gt;='Old Ranking Calculations'!$B$29,'Old Ranking Calculations'!$C$29,AA15&gt;='Old Ranking Calculations'!$B$30,'Old Ranking Calculations'!$C$30,AA15&gt;='Old Ranking Calculations'!$B$31,'Old Ranking Calculations'!$C$31,AA15&lt;'Old Ranking Calculations'!$B$32,'Old Ranking Calculations'!$C$32)</f>
        <v>0</v>
      </c>
      <c r="AC15" s="20">
        <f>COUNT($G$2:G15)/COUNT($A$2:A15)</f>
        <v>0.14285714285714285</v>
      </c>
      <c r="AD15" s="1" cm="1">
        <f t="array" ref="AD15">_xlfn.IFS(AC15&gt;='Old Ranking Calculations'!$B$25,'Old Ranking Calculations'!$C$25,AC15&gt;='Old Ranking Calculations'!$B$26,'Old Ranking Calculations'!$C$26,AC15&gt;='Old Ranking Calculations'!$B$27,'Old Ranking Calculations'!$C$27,AC15&gt;='Old Ranking Calculations'!$B$28,'Old Ranking Calculations'!$C$28,AC15&gt;='Old Ranking Calculations'!$B$29,'Old Ranking Calculations'!$C$29,AC15&gt;='Old Ranking Calculations'!$B$30,'Old Ranking Calculations'!$C$30,AC15&gt;='Old Ranking Calculations'!$B$31,'Old Ranking Calculations'!$C$31,AC15&lt;'Old Ranking Calculations'!$B$32,'Old Ranking Calculations'!$C$32)</f>
        <v>0</v>
      </c>
      <c r="AE15" s="1">
        <f t="shared" ca="1" si="0"/>
        <v>0</v>
      </c>
      <c r="AF15" s="1">
        <f>AVERAGE($O$2:O15)</f>
        <v>2</v>
      </c>
      <c r="AG15" s="16">
        <f>SUM($W$2:W15,Z15)</f>
        <v>8</v>
      </c>
    </row>
    <row r="16" spans="1:33" ht="15.75" customHeight="1" x14ac:dyDescent="0.2">
      <c r="A16" s="1">
        <v>1980</v>
      </c>
      <c r="B16" s="1" t="s">
        <v>0</v>
      </c>
      <c r="C16" s="1" t="str">
        <f>VLOOKUP(B16,Divisions!$A$1:$B$33,2,FALSE)</f>
        <v>NFC West</v>
      </c>
      <c r="D16" s="1">
        <v>5</v>
      </c>
      <c r="E16" s="1">
        <v>11</v>
      </c>
      <c r="W16" s="1">
        <f>SUM(N16*'Ranking Calculations'!$C$2,M16*'Ranking Calculations'!$C$3,L16*'Ranking Calculations'!$C$4,K16*'Ranking Calculations'!$C$5,H16*'Ranking Calculations'!$C$7,G16*'Ranking Calculations'!$C$6,P16*'Ranking Calculations'!$C$8,Q16*'Ranking Calculations'!$C$9,R16*'Ranking Calculations'!$C$10,S16*'Ranking Calculations'!$C$11,T16*'Ranking Calculations'!$C$12,U16*'Ranking Calculations'!$C$13,V16*'Ranking Calculations'!$C$14)</f>
        <v>0</v>
      </c>
      <c r="X16" s="11">
        <f>(SUM($D$2:D16)+(SUM($F$2:F16)/2))/((SUM($D$2:D16)+SUM($E$2:E16)+SUM($F$2:F16)))</f>
        <v>0.4861111111111111</v>
      </c>
      <c r="Y16" s="1">
        <f>'Winning % Rank Over Time'!C16</f>
        <v>11</v>
      </c>
      <c r="Z16" s="7">
        <f>'Winning % Rank Over Time'!$B16*VLOOKUP(Y16,'Share of Reg Season Points'!$K$2:$L$30,2)</f>
        <v>0</v>
      </c>
      <c r="AA16" s="1">
        <f>SUM($I$2:I16)/COUNT($G$2:G16)</f>
        <v>0</v>
      </c>
      <c r="AB16" s="1" cm="1">
        <f t="array" ref="AB16">_xlfn.IFS(AA16&gt;='Old Ranking Calculations'!$B$25,'Old Ranking Calculations'!$C$25,AA16&gt;='Old Ranking Calculations'!$B$26,'Old Ranking Calculations'!$C$26,AA16&gt;='Old Ranking Calculations'!$B$27,'Old Ranking Calculations'!$C$27,AA16&gt;='Old Ranking Calculations'!$B$28,'Old Ranking Calculations'!$C$28,AA16&gt;='Old Ranking Calculations'!$B$29,'Old Ranking Calculations'!$C$29,AA16&gt;='Old Ranking Calculations'!$B$30,'Old Ranking Calculations'!$C$30,AA16&gt;='Old Ranking Calculations'!$B$31,'Old Ranking Calculations'!$C$31,AA16&lt;'Old Ranking Calculations'!$B$32,'Old Ranking Calculations'!$C$32)</f>
        <v>0</v>
      </c>
      <c r="AC16" s="20">
        <f>COUNT($G$2:G16)/COUNT($A$2:A16)</f>
        <v>0.13333333333333333</v>
      </c>
      <c r="AD16" s="1" cm="1">
        <f t="array" ref="AD16">_xlfn.IFS(AC16&gt;='Old Ranking Calculations'!$B$25,'Old Ranking Calculations'!$C$25,AC16&gt;='Old Ranking Calculations'!$B$26,'Old Ranking Calculations'!$C$26,AC16&gt;='Old Ranking Calculations'!$B$27,'Old Ranking Calculations'!$C$27,AC16&gt;='Old Ranking Calculations'!$B$28,'Old Ranking Calculations'!$C$28,AC16&gt;='Old Ranking Calculations'!$B$29,'Old Ranking Calculations'!$C$29,AC16&gt;='Old Ranking Calculations'!$B$30,'Old Ranking Calculations'!$C$30,AC16&gt;='Old Ranking Calculations'!$B$31,'Old Ranking Calculations'!$C$31,AC16&lt;'Old Ranking Calculations'!$B$32,'Old Ranking Calculations'!$C$32)</f>
        <v>0</v>
      </c>
      <c r="AE16" s="1">
        <f t="shared" ca="1" si="0"/>
        <v>0</v>
      </c>
      <c r="AF16" s="1">
        <f>AVERAGE($O$2:O16)</f>
        <v>2</v>
      </c>
      <c r="AG16" s="16">
        <f>SUM($W$2:W16,Z16)</f>
        <v>8</v>
      </c>
    </row>
    <row r="17" spans="1:33" ht="15.75" customHeight="1" x14ac:dyDescent="0.2">
      <c r="A17" s="1">
        <v>1981</v>
      </c>
      <c r="B17" s="1" t="s">
        <v>0</v>
      </c>
      <c r="C17" s="1" t="str">
        <f>VLOOKUP(B17,Divisions!$A$1:$B$33,2,FALSE)</f>
        <v>NFC West</v>
      </c>
      <c r="D17" s="1">
        <v>7</v>
      </c>
      <c r="E17" s="1">
        <v>9</v>
      </c>
      <c r="W17" s="1">
        <f>SUM(N17*'Ranking Calculations'!$C$2,M17*'Ranking Calculations'!$C$3,L17*'Ranking Calculations'!$C$4,K17*'Ranking Calculations'!$C$5,H17*'Ranking Calculations'!$C$7,G17*'Ranking Calculations'!$C$6,P17*'Ranking Calculations'!$C$8,Q17*'Ranking Calculations'!$C$9,R17*'Ranking Calculations'!$C$10,S17*'Ranking Calculations'!$C$11,T17*'Ranking Calculations'!$C$12,U17*'Ranking Calculations'!$C$13,V17*'Ranking Calculations'!$C$14)</f>
        <v>0</v>
      </c>
      <c r="X17" s="11">
        <f>(SUM($D$2:D17)+(SUM($F$2:F17)/2))/((SUM($D$2:D17)+SUM($E$2:E17)+SUM($F$2:F17)))</f>
        <v>0.48275862068965519</v>
      </c>
      <c r="Y17" s="1">
        <f>'Winning % Rank Over Time'!C17</f>
        <v>14</v>
      </c>
      <c r="Z17" s="7">
        <f>'Winning % Rank Over Time'!$B17*VLOOKUP(Y17,'Share of Reg Season Points'!$K$2:$L$30,2)</f>
        <v>0</v>
      </c>
      <c r="AA17" s="1">
        <f>SUM($I$2:I17)/COUNT($G$2:G17)</f>
        <v>0</v>
      </c>
      <c r="AB17" s="1" cm="1">
        <f t="array" ref="AB17">_xlfn.IFS(AA17&gt;='Old Ranking Calculations'!$B$25,'Old Ranking Calculations'!$C$25,AA17&gt;='Old Ranking Calculations'!$B$26,'Old Ranking Calculations'!$C$26,AA17&gt;='Old Ranking Calculations'!$B$27,'Old Ranking Calculations'!$C$27,AA17&gt;='Old Ranking Calculations'!$B$28,'Old Ranking Calculations'!$C$28,AA17&gt;='Old Ranking Calculations'!$B$29,'Old Ranking Calculations'!$C$29,AA17&gt;='Old Ranking Calculations'!$B$30,'Old Ranking Calculations'!$C$30,AA17&gt;='Old Ranking Calculations'!$B$31,'Old Ranking Calculations'!$C$31,AA17&lt;'Old Ranking Calculations'!$B$32,'Old Ranking Calculations'!$C$32)</f>
        <v>0</v>
      </c>
      <c r="AC17" s="20">
        <f>COUNT($G$2:G17)/COUNT($A$2:A17)</f>
        <v>0.125</v>
      </c>
      <c r="AD17" s="1" cm="1">
        <f t="array" ref="AD17">_xlfn.IFS(AC17&gt;='Old Ranking Calculations'!$B$25,'Old Ranking Calculations'!$C$25,AC17&gt;='Old Ranking Calculations'!$B$26,'Old Ranking Calculations'!$C$26,AC17&gt;='Old Ranking Calculations'!$B$27,'Old Ranking Calculations'!$C$27,AC17&gt;='Old Ranking Calculations'!$B$28,'Old Ranking Calculations'!$C$28,AC17&gt;='Old Ranking Calculations'!$B$29,'Old Ranking Calculations'!$C$29,AC17&gt;='Old Ranking Calculations'!$B$30,'Old Ranking Calculations'!$C$30,AC17&gt;='Old Ranking Calculations'!$B$31,'Old Ranking Calculations'!$C$31,AC17&lt;'Old Ranking Calculations'!$B$32,'Old Ranking Calculations'!$C$32)</f>
        <v>0</v>
      </c>
      <c r="AE17" s="1">
        <f t="shared" ca="1" si="0"/>
        <v>0</v>
      </c>
      <c r="AF17" s="1">
        <f>AVERAGE($O$2:O17)</f>
        <v>2</v>
      </c>
      <c r="AG17" s="16">
        <f>SUM($W$2:W17,Z17)</f>
        <v>8</v>
      </c>
    </row>
    <row r="18" spans="1:33" ht="15.75" customHeight="1" x14ac:dyDescent="0.2">
      <c r="A18" s="1">
        <v>1982</v>
      </c>
      <c r="B18" s="1" t="s">
        <v>0</v>
      </c>
      <c r="C18" s="1" t="str">
        <f>VLOOKUP(B18,Divisions!$A$1:$B$33,2,FALSE)</f>
        <v>NFC West</v>
      </c>
      <c r="D18" s="1">
        <v>5</v>
      </c>
      <c r="E18" s="1">
        <v>4</v>
      </c>
      <c r="G18" s="1">
        <v>1</v>
      </c>
      <c r="I18" s="1">
        <v>0</v>
      </c>
      <c r="J18" s="1">
        <v>1</v>
      </c>
      <c r="K18" s="1"/>
      <c r="L18" s="1"/>
      <c r="M18" s="1"/>
      <c r="N18" s="1"/>
      <c r="O18">
        <v>1</v>
      </c>
      <c r="W18" s="1">
        <f>SUM(N18*'Ranking Calculations'!$C$2,M18*'Ranking Calculations'!$C$3,L18*'Ranking Calculations'!$C$4,K18*'Ranking Calculations'!$C$5,H18*'Ranking Calculations'!$C$7,G18*'Ranking Calculations'!$C$6,P18*'Ranking Calculations'!$C$8,Q18*'Ranking Calculations'!$C$9,R18*'Ranking Calculations'!$C$10,S18*'Ranking Calculations'!$C$11,T18*'Ranking Calculations'!$C$12,U18*'Ranking Calculations'!$C$13,V18*'Ranking Calculations'!$C$14)</f>
        <v>1</v>
      </c>
      <c r="X18" s="11">
        <f>(SUM($D$2:D18)+(SUM($F$2:F18)/2))/((SUM($D$2:D18)+SUM($E$2:E18)+SUM($F$2:F18)))</f>
        <v>0.48547717842323651</v>
      </c>
      <c r="Y18" s="1">
        <f>'Winning % Rank Over Time'!C18</f>
        <v>13</v>
      </c>
      <c r="Z18" s="7">
        <f>'Winning % Rank Over Time'!$B18*VLOOKUP(Y18,'Share of Reg Season Points'!$K$2:$L$30,2)</f>
        <v>0</v>
      </c>
      <c r="AA18" s="1">
        <f>SUM($I$2:I18)/COUNT($G$2:G18)</f>
        <v>0</v>
      </c>
      <c r="AB18" s="1" cm="1">
        <f t="array" ref="AB18">_xlfn.IFS(AA18&gt;='Old Ranking Calculations'!$B$25,'Old Ranking Calculations'!$C$25,AA18&gt;='Old Ranking Calculations'!$B$26,'Old Ranking Calculations'!$C$26,AA18&gt;='Old Ranking Calculations'!$B$27,'Old Ranking Calculations'!$C$27,AA18&gt;='Old Ranking Calculations'!$B$28,'Old Ranking Calculations'!$C$28,AA18&gt;='Old Ranking Calculations'!$B$29,'Old Ranking Calculations'!$C$29,AA18&gt;='Old Ranking Calculations'!$B$30,'Old Ranking Calculations'!$C$30,AA18&gt;='Old Ranking Calculations'!$B$31,'Old Ranking Calculations'!$C$31,AA18&lt;'Old Ranking Calculations'!$B$32,'Old Ranking Calculations'!$C$32)</f>
        <v>0</v>
      </c>
      <c r="AC18" s="20">
        <f>COUNT($G$2:G18)/COUNT($A$2:A18)</f>
        <v>0.17647058823529413</v>
      </c>
      <c r="AD18" s="1" cm="1">
        <f t="array" ref="AD18">_xlfn.IFS(AC18&gt;='Old Ranking Calculations'!$B$25,'Old Ranking Calculations'!$C$25,AC18&gt;='Old Ranking Calculations'!$B$26,'Old Ranking Calculations'!$C$26,AC18&gt;='Old Ranking Calculations'!$B$27,'Old Ranking Calculations'!$C$27,AC18&gt;='Old Ranking Calculations'!$B$28,'Old Ranking Calculations'!$C$28,AC18&gt;='Old Ranking Calculations'!$B$29,'Old Ranking Calculations'!$C$29,AC18&gt;='Old Ranking Calculations'!$B$30,'Old Ranking Calculations'!$C$30,AC18&gt;='Old Ranking Calculations'!$B$31,'Old Ranking Calculations'!$C$31,AC18&lt;'Old Ranking Calculations'!$B$32,'Old Ranking Calculations'!$C$32)</f>
        <v>0</v>
      </c>
      <c r="AE18" s="1">
        <f t="shared" ca="1" si="0"/>
        <v>0</v>
      </c>
      <c r="AF18" s="1">
        <f>AVERAGE($O$2:O18)</f>
        <v>1.6666666666666667</v>
      </c>
      <c r="AG18" s="16">
        <f>SUM($W$2:W18,Z18)</f>
        <v>9</v>
      </c>
    </row>
    <row r="19" spans="1:33" ht="15.75" customHeight="1" x14ac:dyDescent="0.2">
      <c r="A19" s="1">
        <v>1983</v>
      </c>
      <c r="B19" s="1" t="s">
        <v>0</v>
      </c>
      <c r="C19" s="1" t="str">
        <f>VLOOKUP(B19,Divisions!$A$1:$B$33,2,FALSE)</f>
        <v>NFC West</v>
      </c>
      <c r="D19" s="1">
        <v>8</v>
      </c>
      <c r="E19" s="1">
        <v>7</v>
      </c>
      <c r="F19" s="1">
        <v>1</v>
      </c>
      <c r="W19" s="1">
        <f>SUM(N19*'Ranking Calculations'!$C$2,M19*'Ranking Calculations'!$C$3,L19*'Ranking Calculations'!$C$4,K19*'Ranking Calculations'!$C$5,H19*'Ranking Calculations'!$C$7,G19*'Ranking Calculations'!$C$6,P19*'Ranking Calculations'!$C$8,Q19*'Ranking Calculations'!$C$9,R19*'Ranking Calculations'!$C$10,S19*'Ranking Calculations'!$C$11,T19*'Ranking Calculations'!$C$12,U19*'Ranking Calculations'!$C$13,V19*'Ranking Calculations'!$C$14)</f>
        <v>0</v>
      </c>
      <c r="X19" s="11">
        <f>(SUM($D$2:D19)+(SUM($F$2:F19)/2))/((SUM($D$2:D19)+SUM($E$2:E19)+SUM($F$2:F19)))</f>
        <v>0.48832684824902722</v>
      </c>
      <c r="Y19" s="1">
        <f>'Winning % Rank Over Time'!C19</f>
        <v>13</v>
      </c>
      <c r="Z19" s="7">
        <f>'Winning % Rank Over Time'!$B19*VLOOKUP(Y19,'Share of Reg Season Points'!$K$2:$L$30,2)</f>
        <v>0</v>
      </c>
      <c r="AA19" s="1">
        <f>SUM($I$2:I19)/COUNT($G$2:G19)</f>
        <v>0</v>
      </c>
      <c r="AB19" s="1" cm="1">
        <f t="array" ref="AB19">_xlfn.IFS(AA19&gt;='Old Ranking Calculations'!$B$25,'Old Ranking Calculations'!$C$25,AA19&gt;='Old Ranking Calculations'!$B$26,'Old Ranking Calculations'!$C$26,AA19&gt;='Old Ranking Calculations'!$B$27,'Old Ranking Calculations'!$C$27,AA19&gt;='Old Ranking Calculations'!$B$28,'Old Ranking Calculations'!$C$28,AA19&gt;='Old Ranking Calculations'!$B$29,'Old Ranking Calculations'!$C$29,AA19&gt;='Old Ranking Calculations'!$B$30,'Old Ranking Calculations'!$C$30,AA19&gt;='Old Ranking Calculations'!$B$31,'Old Ranking Calculations'!$C$31,AA19&lt;'Old Ranking Calculations'!$B$32,'Old Ranking Calculations'!$C$32)</f>
        <v>0</v>
      </c>
      <c r="AC19" s="20">
        <f>COUNT($G$2:G19)/COUNT($A$2:A19)</f>
        <v>0.16666666666666666</v>
      </c>
      <c r="AD19" s="1" cm="1">
        <f t="array" ref="AD19">_xlfn.IFS(AC19&gt;='Old Ranking Calculations'!$B$25,'Old Ranking Calculations'!$C$25,AC19&gt;='Old Ranking Calculations'!$B$26,'Old Ranking Calculations'!$C$26,AC19&gt;='Old Ranking Calculations'!$B$27,'Old Ranking Calculations'!$C$27,AC19&gt;='Old Ranking Calculations'!$B$28,'Old Ranking Calculations'!$C$28,AC19&gt;='Old Ranking Calculations'!$B$29,'Old Ranking Calculations'!$C$29,AC19&gt;='Old Ranking Calculations'!$B$30,'Old Ranking Calculations'!$C$30,AC19&gt;='Old Ranking Calculations'!$B$31,'Old Ranking Calculations'!$C$31,AC19&lt;'Old Ranking Calculations'!$B$32,'Old Ranking Calculations'!$C$32)</f>
        <v>0</v>
      </c>
      <c r="AE19" s="1">
        <f t="shared" ca="1" si="0"/>
        <v>0</v>
      </c>
      <c r="AF19" s="1">
        <f>AVERAGE($O$2:O19)</f>
        <v>1.6666666666666667</v>
      </c>
      <c r="AG19" s="16">
        <f>SUM($W$2:W19,Z19)</f>
        <v>9</v>
      </c>
    </row>
    <row r="20" spans="1:33" ht="15.75" customHeight="1" x14ac:dyDescent="0.2">
      <c r="A20" s="1">
        <v>1984</v>
      </c>
      <c r="B20" s="1" t="s">
        <v>0</v>
      </c>
      <c r="C20" s="1" t="str">
        <f>VLOOKUP(B20,Divisions!$A$1:$B$33,2,FALSE)</f>
        <v>NFC West</v>
      </c>
      <c r="D20" s="1">
        <v>9</v>
      </c>
      <c r="E20" s="1">
        <v>7</v>
      </c>
      <c r="W20" s="1">
        <f>SUM(N20*'Ranking Calculations'!$C$2,M20*'Ranking Calculations'!$C$3,L20*'Ranking Calculations'!$C$4,K20*'Ranking Calculations'!$C$5,H20*'Ranking Calculations'!$C$7,G20*'Ranking Calculations'!$C$6,P20*'Ranking Calculations'!$C$8,Q20*'Ranking Calculations'!$C$9,R20*'Ranking Calculations'!$C$10,S20*'Ranking Calculations'!$C$11,T20*'Ranking Calculations'!$C$12,U20*'Ranking Calculations'!$C$13,V20*'Ranking Calculations'!$C$14)</f>
        <v>0</v>
      </c>
      <c r="X20" s="11">
        <f>(SUM($D$2:D20)+(SUM($F$2:F20)/2))/((SUM($D$2:D20)+SUM($E$2:E20)+SUM($F$2:F20)))</f>
        <v>0.4926739926739927</v>
      </c>
      <c r="Y20" s="1">
        <f>'Winning % Rank Over Time'!C20</f>
        <v>13</v>
      </c>
      <c r="Z20" s="7">
        <f>'Winning % Rank Over Time'!$B20*VLOOKUP(Y20,'Share of Reg Season Points'!$K$2:$L$30,2)</f>
        <v>0</v>
      </c>
      <c r="AA20" s="1">
        <f>SUM($I$2:I20)/COUNT($G$2:G20)</f>
        <v>0</v>
      </c>
      <c r="AB20" s="1" cm="1">
        <f t="array" ref="AB20">_xlfn.IFS(AA20&gt;='Old Ranking Calculations'!$B$25,'Old Ranking Calculations'!$C$25,AA20&gt;='Old Ranking Calculations'!$B$26,'Old Ranking Calculations'!$C$26,AA20&gt;='Old Ranking Calculations'!$B$27,'Old Ranking Calculations'!$C$27,AA20&gt;='Old Ranking Calculations'!$B$28,'Old Ranking Calculations'!$C$28,AA20&gt;='Old Ranking Calculations'!$B$29,'Old Ranking Calculations'!$C$29,AA20&gt;='Old Ranking Calculations'!$B$30,'Old Ranking Calculations'!$C$30,AA20&gt;='Old Ranking Calculations'!$B$31,'Old Ranking Calculations'!$C$31,AA20&lt;'Old Ranking Calculations'!$B$32,'Old Ranking Calculations'!$C$32)</f>
        <v>0</v>
      </c>
      <c r="AC20" s="20">
        <f>COUNT($G$2:G20)/COUNT($A$2:A20)</f>
        <v>0.15789473684210525</v>
      </c>
      <c r="AD20" s="1" cm="1">
        <f t="array" ref="AD20">_xlfn.IFS(AC20&gt;='Old Ranking Calculations'!$B$25,'Old Ranking Calculations'!$C$25,AC20&gt;='Old Ranking Calculations'!$B$26,'Old Ranking Calculations'!$C$26,AC20&gt;='Old Ranking Calculations'!$B$27,'Old Ranking Calculations'!$C$27,AC20&gt;='Old Ranking Calculations'!$B$28,'Old Ranking Calculations'!$C$28,AC20&gt;='Old Ranking Calculations'!$B$29,'Old Ranking Calculations'!$C$29,AC20&gt;='Old Ranking Calculations'!$B$30,'Old Ranking Calculations'!$C$30,AC20&gt;='Old Ranking Calculations'!$B$31,'Old Ranking Calculations'!$C$31,AC20&lt;'Old Ranking Calculations'!$B$32,'Old Ranking Calculations'!$C$32)</f>
        <v>0</v>
      </c>
      <c r="AE20" s="1">
        <f t="shared" ca="1" si="0"/>
        <v>0</v>
      </c>
      <c r="AF20" s="1">
        <f>AVERAGE($O$2:O20)</f>
        <v>1.6666666666666667</v>
      </c>
      <c r="AG20" s="16">
        <f>SUM($W$2:W20,Z20)</f>
        <v>9</v>
      </c>
    </row>
    <row r="21" spans="1:33" ht="15.75" customHeight="1" x14ac:dyDescent="0.2">
      <c r="A21" s="1">
        <v>1985</v>
      </c>
      <c r="B21" s="1" t="s">
        <v>0</v>
      </c>
      <c r="C21" s="1" t="str">
        <f>VLOOKUP(B21,Divisions!$A$1:$B$33,2,FALSE)</f>
        <v>NFC West</v>
      </c>
      <c r="D21" s="1">
        <v>5</v>
      </c>
      <c r="E21" s="1">
        <v>11</v>
      </c>
      <c r="W21" s="1">
        <f>SUM(N21*'Ranking Calculations'!$C$2,M21*'Ranking Calculations'!$C$3,L21*'Ranking Calculations'!$C$4,K21*'Ranking Calculations'!$C$5,H21*'Ranking Calculations'!$C$7,G21*'Ranking Calculations'!$C$6,P21*'Ranking Calculations'!$C$8,Q21*'Ranking Calculations'!$C$9,R21*'Ranking Calculations'!$C$10,S21*'Ranking Calculations'!$C$11,T21*'Ranking Calculations'!$C$12,U21*'Ranking Calculations'!$C$13,V21*'Ranking Calculations'!$C$14)</f>
        <v>0</v>
      </c>
      <c r="X21" s="11">
        <f>(SUM($D$2:D21)+(SUM($F$2:F21)/2))/((SUM($D$2:D21)+SUM($E$2:E21)+SUM($F$2:F21)))</f>
        <v>0.48269896193771628</v>
      </c>
      <c r="Y21" s="1">
        <f>'Winning % Rank Over Time'!C21</f>
        <v>15</v>
      </c>
      <c r="Z21" s="7">
        <f>'Winning % Rank Over Time'!$B21*VLOOKUP(Y21,'Share of Reg Season Points'!$K$2:$L$30,2)</f>
        <v>0</v>
      </c>
      <c r="AA21" s="1">
        <f>SUM($I$2:I21)/COUNT($G$2:G21)</f>
        <v>0</v>
      </c>
      <c r="AB21" s="1" cm="1">
        <f t="array" ref="AB21">_xlfn.IFS(AA21&gt;='Old Ranking Calculations'!$B$25,'Old Ranking Calculations'!$C$25,AA21&gt;='Old Ranking Calculations'!$B$26,'Old Ranking Calculations'!$C$26,AA21&gt;='Old Ranking Calculations'!$B$27,'Old Ranking Calculations'!$C$27,AA21&gt;='Old Ranking Calculations'!$B$28,'Old Ranking Calculations'!$C$28,AA21&gt;='Old Ranking Calculations'!$B$29,'Old Ranking Calculations'!$C$29,AA21&gt;='Old Ranking Calculations'!$B$30,'Old Ranking Calculations'!$C$30,AA21&gt;='Old Ranking Calculations'!$B$31,'Old Ranking Calculations'!$C$31,AA21&lt;'Old Ranking Calculations'!$B$32,'Old Ranking Calculations'!$C$32)</f>
        <v>0</v>
      </c>
      <c r="AC21" s="20">
        <f>COUNT($G$2:G21)/COUNT($A$2:A21)</f>
        <v>0.15</v>
      </c>
      <c r="AD21" s="1" cm="1">
        <f t="array" ref="AD21">_xlfn.IFS(AC21&gt;='Old Ranking Calculations'!$B$25,'Old Ranking Calculations'!$C$25,AC21&gt;='Old Ranking Calculations'!$B$26,'Old Ranking Calculations'!$C$26,AC21&gt;='Old Ranking Calculations'!$B$27,'Old Ranking Calculations'!$C$27,AC21&gt;='Old Ranking Calculations'!$B$28,'Old Ranking Calculations'!$C$28,AC21&gt;='Old Ranking Calculations'!$B$29,'Old Ranking Calculations'!$C$29,AC21&gt;='Old Ranking Calculations'!$B$30,'Old Ranking Calculations'!$C$30,AC21&gt;='Old Ranking Calculations'!$B$31,'Old Ranking Calculations'!$C$31,AC21&lt;'Old Ranking Calculations'!$B$32,'Old Ranking Calculations'!$C$32)</f>
        <v>0</v>
      </c>
      <c r="AE21" s="1">
        <f t="shared" ca="1" si="0"/>
        <v>0</v>
      </c>
      <c r="AF21" s="1">
        <f>AVERAGE($O$2:O21)</f>
        <v>1.6666666666666667</v>
      </c>
      <c r="AG21" s="16">
        <f>SUM($W$2:W21,Z21)</f>
        <v>9</v>
      </c>
    </row>
    <row r="22" spans="1:33" ht="15.75" customHeight="1" x14ac:dyDescent="0.2">
      <c r="A22" s="1">
        <v>1986</v>
      </c>
      <c r="B22" s="1" t="s">
        <v>0</v>
      </c>
      <c r="C22" s="1" t="str">
        <f>VLOOKUP(B22,Divisions!$A$1:$B$33,2,FALSE)</f>
        <v>NFC West</v>
      </c>
      <c r="D22" s="1">
        <v>4</v>
      </c>
      <c r="E22" s="1">
        <v>11</v>
      </c>
      <c r="F22" s="1">
        <v>1</v>
      </c>
      <c r="W22" s="1">
        <f>SUM(N22*'Ranking Calculations'!$C$2,M22*'Ranking Calculations'!$C$3,L22*'Ranking Calculations'!$C$4,K22*'Ranking Calculations'!$C$5,H22*'Ranking Calculations'!$C$7,G22*'Ranking Calculations'!$C$6,P22*'Ranking Calculations'!$C$8,Q22*'Ranking Calculations'!$C$9,R22*'Ranking Calculations'!$C$10,S22*'Ranking Calculations'!$C$11,T22*'Ranking Calculations'!$C$12,U22*'Ranking Calculations'!$C$13,V22*'Ranking Calculations'!$C$14)</f>
        <v>0</v>
      </c>
      <c r="X22" s="11">
        <f>(SUM($D$2:D22)+(SUM($F$2:F22)/2))/((SUM($D$2:D22)+SUM($E$2:E22)+SUM($F$2:F22)))</f>
        <v>0.47213114754098362</v>
      </c>
      <c r="Y22" s="1">
        <f>'Winning % Rank Over Time'!C22</f>
        <v>18</v>
      </c>
      <c r="Z22" s="7">
        <f>'Winning % Rank Over Time'!$B22*VLOOKUP(Y22,'Share of Reg Season Points'!$K$2:$L$30,2)</f>
        <v>0</v>
      </c>
      <c r="AA22" s="1">
        <f>SUM($I$2:I22)/COUNT($G$2:G22)</f>
        <v>0</v>
      </c>
      <c r="AB22" s="1" cm="1">
        <f t="array" ref="AB22">_xlfn.IFS(AA22&gt;='Old Ranking Calculations'!$B$25,'Old Ranking Calculations'!$C$25,AA22&gt;='Old Ranking Calculations'!$B$26,'Old Ranking Calculations'!$C$26,AA22&gt;='Old Ranking Calculations'!$B$27,'Old Ranking Calculations'!$C$27,AA22&gt;='Old Ranking Calculations'!$B$28,'Old Ranking Calculations'!$C$28,AA22&gt;='Old Ranking Calculations'!$B$29,'Old Ranking Calculations'!$C$29,AA22&gt;='Old Ranking Calculations'!$B$30,'Old Ranking Calculations'!$C$30,AA22&gt;='Old Ranking Calculations'!$B$31,'Old Ranking Calculations'!$C$31,AA22&lt;'Old Ranking Calculations'!$B$32,'Old Ranking Calculations'!$C$32)</f>
        <v>0</v>
      </c>
      <c r="AC22" s="20">
        <f>COUNT($G$2:G22)/COUNT($A$2:A22)</f>
        <v>0.14285714285714285</v>
      </c>
      <c r="AD22" s="1" cm="1">
        <f t="array" ref="AD22">_xlfn.IFS(AC22&gt;='Old Ranking Calculations'!$B$25,'Old Ranking Calculations'!$C$25,AC22&gt;='Old Ranking Calculations'!$B$26,'Old Ranking Calculations'!$C$26,AC22&gt;='Old Ranking Calculations'!$B$27,'Old Ranking Calculations'!$C$27,AC22&gt;='Old Ranking Calculations'!$B$28,'Old Ranking Calculations'!$C$28,AC22&gt;='Old Ranking Calculations'!$B$29,'Old Ranking Calculations'!$C$29,AC22&gt;='Old Ranking Calculations'!$B$30,'Old Ranking Calculations'!$C$30,AC22&gt;='Old Ranking Calculations'!$B$31,'Old Ranking Calculations'!$C$31,AC22&lt;'Old Ranking Calculations'!$B$32,'Old Ranking Calculations'!$C$32)</f>
        <v>0</v>
      </c>
      <c r="AE22" s="1">
        <f t="shared" ca="1" si="0"/>
        <v>0</v>
      </c>
      <c r="AF22" s="1">
        <f>AVERAGE($O$2:O22)</f>
        <v>1.6666666666666667</v>
      </c>
      <c r="AG22" s="16">
        <f>SUM($W$2:W22,Z22)</f>
        <v>9</v>
      </c>
    </row>
    <row r="23" spans="1:33" ht="15.75" customHeight="1" x14ac:dyDescent="0.2">
      <c r="A23" s="1">
        <v>1987</v>
      </c>
      <c r="B23" s="1" t="s">
        <v>0</v>
      </c>
      <c r="C23" s="1" t="str">
        <f>VLOOKUP(B23,Divisions!$A$1:$B$33,2,FALSE)</f>
        <v>NFC West</v>
      </c>
      <c r="D23" s="1">
        <v>7</v>
      </c>
      <c r="E23" s="1">
        <v>8</v>
      </c>
      <c r="W23" s="1">
        <f>SUM(N23*'Ranking Calculations'!$C$2,M23*'Ranking Calculations'!$C$3,L23*'Ranking Calculations'!$C$4,K23*'Ranking Calculations'!$C$5,H23*'Ranking Calculations'!$C$7,G23*'Ranking Calculations'!$C$6,P23*'Ranking Calculations'!$C$8,Q23*'Ranking Calculations'!$C$9,R23*'Ranking Calculations'!$C$10,S23*'Ranking Calculations'!$C$11,T23*'Ranking Calculations'!$C$12,U23*'Ranking Calculations'!$C$13,V23*'Ranking Calculations'!$C$14)</f>
        <v>0</v>
      </c>
      <c r="X23" s="11">
        <f>(SUM($D$2:D23)+(SUM($F$2:F23)/2))/((SUM($D$2:D23)+SUM($E$2:E23)+SUM($F$2:F23)))</f>
        <v>0.47187499999999999</v>
      </c>
      <c r="Y23" s="1">
        <f>'Winning % Rank Over Time'!C23</f>
        <v>17</v>
      </c>
      <c r="Z23" s="7">
        <f>'Winning % Rank Over Time'!$B23*VLOOKUP(Y23,'Share of Reg Season Points'!$K$2:$L$30,2)</f>
        <v>0</v>
      </c>
      <c r="AA23" s="1">
        <f>SUM($I$2:I23)/COUNT($G$2:G23)</f>
        <v>0</v>
      </c>
      <c r="AB23" s="1" cm="1">
        <f t="array" ref="AB23">_xlfn.IFS(AA23&gt;='Old Ranking Calculations'!$B$25,'Old Ranking Calculations'!$C$25,AA23&gt;='Old Ranking Calculations'!$B$26,'Old Ranking Calculations'!$C$26,AA23&gt;='Old Ranking Calculations'!$B$27,'Old Ranking Calculations'!$C$27,AA23&gt;='Old Ranking Calculations'!$B$28,'Old Ranking Calculations'!$C$28,AA23&gt;='Old Ranking Calculations'!$B$29,'Old Ranking Calculations'!$C$29,AA23&gt;='Old Ranking Calculations'!$B$30,'Old Ranking Calculations'!$C$30,AA23&gt;='Old Ranking Calculations'!$B$31,'Old Ranking Calculations'!$C$31,AA23&lt;'Old Ranking Calculations'!$B$32,'Old Ranking Calculations'!$C$32)</f>
        <v>0</v>
      </c>
      <c r="AC23" s="20">
        <f>COUNT($G$2:G23)/COUNT($A$2:A23)</f>
        <v>0.13636363636363635</v>
      </c>
      <c r="AD23" s="1" cm="1">
        <f t="array" ref="AD23">_xlfn.IFS(AC23&gt;='Old Ranking Calculations'!$B$25,'Old Ranking Calculations'!$C$25,AC23&gt;='Old Ranking Calculations'!$B$26,'Old Ranking Calculations'!$C$26,AC23&gt;='Old Ranking Calculations'!$B$27,'Old Ranking Calculations'!$C$27,AC23&gt;='Old Ranking Calculations'!$B$28,'Old Ranking Calculations'!$C$28,AC23&gt;='Old Ranking Calculations'!$B$29,'Old Ranking Calculations'!$C$29,AC23&gt;='Old Ranking Calculations'!$B$30,'Old Ranking Calculations'!$C$30,AC23&gt;='Old Ranking Calculations'!$B$31,'Old Ranking Calculations'!$C$31,AC23&lt;'Old Ranking Calculations'!$B$32,'Old Ranking Calculations'!$C$32)</f>
        <v>0</v>
      </c>
      <c r="AE23" s="1">
        <f t="shared" ca="1" si="0"/>
        <v>0</v>
      </c>
      <c r="AF23" s="1">
        <f>AVERAGE($O$2:O23)</f>
        <v>1.6666666666666667</v>
      </c>
      <c r="AG23" s="16">
        <f>SUM($W$2:W23,Z23)</f>
        <v>9</v>
      </c>
    </row>
    <row r="24" spans="1:33" ht="15.75" customHeight="1" x14ac:dyDescent="0.2">
      <c r="A24" s="1">
        <v>1988</v>
      </c>
      <c r="B24" s="1" t="s">
        <v>0</v>
      </c>
      <c r="C24" s="1" t="str">
        <f>VLOOKUP(B24,Divisions!$A$1:$B$33,2,FALSE)</f>
        <v>NFC West</v>
      </c>
      <c r="D24" s="1">
        <v>7</v>
      </c>
      <c r="E24" s="1">
        <v>9</v>
      </c>
      <c r="W24" s="1">
        <f>SUM(N24*'Ranking Calculations'!$C$2,M24*'Ranking Calculations'!$C$3,L24*'Ranking Calculations'!$C$4,K24*'Ranking Calculations'!$C$5,H24*'Ranking Calculations'!$C$7,G24*'Ranking Calculations'!$C$6,P24*'Ranking Calculations'!$C$8,Q24*'Ranking Calculations'!$C$9,R24*'Ranking Calculations'!$C$10,S24*'Ranking Calculations'!$C$11,T24*'Ranking Calculations'!$C$12,U24*'Ranking Calculations'!$C$13,V24*'Ranking Calculations'!$C$14)</f>
        <v>0</v>
      </c>
      <c r="X24" s="11">
        <f>(SUM($D$2:D24)+(SUM($F$2:F24)/2))/((SUM($D$2:D24)+SUM($E$2:E24)+SUM($F$2:F24)))</f>
        <v>0.47023809523809523</v>
      </c>
      <c r="Y24" s="1">
        <f>'Winning % Rank Over Time'!C24</f>
        <v>19</v>
      </c>
      <c r="Z24" s="7">
        <f>'Winning % Rank Over Time'!$B24*VLOOKUP(Y24,'Share of Reg Season Points'!$K$2:$L$30,2)</f>
        <v>0</v>
      </c>
      <c r="AA24" s="1">
        <f>SUM($I$2:I24)/COUNT($G$2:G24)</f>
        <v>0</v>
      </c>
      <c r="AB24" s="1" cm="1">
        <f t="array" ref="AB24">_xlfn.IFS(AA24&gt;='Old Ranking Calculations'!$B$25,'Old Ranking Calculations'!$C$25,AA24&gt;='Old Ranking Calculations'!$B$26,'Old Ranking Calculations'!$C$26,AA24&gt;='Old Ranking Calculations'!$B$27,'Old Ranking Calculations'!$C$27,AA24&gt;='Old Ranking Calculations'!$B$28,'Old Ranking Calculations'!$C$28,AA24&gt;='Old Ranking Calculations'!$B$29,'Old Ranking Calculations'!$C$29,AA24&gt;='Old Ranking Calculations'!$B$30,'Old Ranking Calculations'!$C$30,AA24&gt;='Old Ranking Calculations'!$B$31,'Old Ranking Calculations'!$C$31,AA24&lt;'Old Ranking Calculations'!$B$32,'Old Ranking Calculations'!$C$32)</f>
        <v>0</v>
      </c>
      <c r="AC24" s="20">
        <f>COUNT($G$2:G24)/COUNT($A$2:A24)</f>
        <v>0.13043478260869565</v>
      </c>
      <c r="AD24" s="1" cm="1">
        <f t="array" ref="AD24">_xlfn.IFS(AC24&gt;='Old Ranking Calculations'!$B$25,'Old Ranking Calculations'!$C$25,AC24&gt;='Old Ranking Calculations'!$B$26,'Old Ranking Calculations'!$C$26,AC24&gt;='Old Ranking Calculations'!$B$27,'Old Ranking Calculations'!$C$27,AC24&gt;='Old Ranking Calculations'!$B$28,'Old Ranking Calculations'!$C$28,AC24&gt;='Old Ranking Calculations'!$B$29,'Old Ranking Calculations'!$C$29,AC24&gt;='Old Ranking Calculations'!$B$30,'Old Ranking Calculations'!$C$30,AC24&gt;='Old Ranking Calculations'!$B$31,'Old Ranking Calculations'!$C$31,AC24&lt;'Old Ranking Calculations'!$B$32,'Old Ranking Calculations'!$C$32)</f>
        <v>0</v>
      </c>
      <c r="AE24" s="1">
        <f t="shared" ca="1" si="0"/>
        <v>0</v>
      </c>
      <c r="AF24" s="1">
        <f>AVERAGE($O$2:O24)</f>
        <v>1.6666666666666667</v>
      </c>
      <c r="AG24" s="16">
        <f>SUM($W$2:W24,Z24)</f>
        <v>9</v>
      </c>
    </row>
    <row r="25" spans="1:33" ht="15.75" customHeight="1" x14ac:dyDescent="0.2">
      <c r="A25" s="1">
        <v>1989</v>
      </c>
      <c r="B25" s="1" t="s">
        <v>0</v>
      </c>
      <c r="C25" s="1" t="str">
        <f>VLOOKUP(B25,Divisions!$A$1:$B$33,2,FALSE)</f>
        <v>NFC West</v>
      </c>
      <c r="D25" s="1">
        <v>5</v>
      </c>
      <c r="E25" s="1">
        <v>11</v>
      </c>
      <c r="W25" s="1">
        <f>SUM(N25*'Ranking Calculations'!$C$2,M25*'Ranking Calculations'!$C$3,L25*'Ranking Calculations'!$C$4,K25*'Ranking Calculations'!$C$5,H25*'Ranking Calculations'!$C$7,G25*'Ranking Calculations'!$C$6,P25*'Ranking Calculations'!$C$8,Q25*'Ranking Calculations'!$C$9,R25*'Ranking Calculations'!$C$10,S25*'Ranking Calculations'!$C$11,T25*'Ranking Calculations'!$C$12,U25*'Ranking Calculations'!$C$13,V25*'Ranking Calculations'!$C$14)</f>
        <v>0</v>
      </c>
      <c r="X25" s="11">
        <f>(SUM($D$2:D25)+(SUM($F$2:F25)/2))/((SUM($D$2:D25)+SUM($E$2:E25)+SUM($F$2:F25)))</f>
        <v>0.46306818181818182</v>
      </c>
      <c r="Y25" s="1">
        <f>'Winning % Rank Over Time'!C25</f>
        <v>19</v>
      </c>
      <c r="Z25" s="7">
        <f>'Winning % Rank Over Time'!$B25*VLOOKUP(Y25,'Share of Reg Season Points'!$K$2:$L$30,2)</f>
        <v>0</v>
      </c>
      <c r="AA25" s="1">
        <f>SUM($I$2:I25)/COUNT($G$2:G25)</f>
        <v>0</v>
      </c>
      <c r="AB25" s="1" cm="1">
        <f t="array" ref="AB25">_xlfn.IFS(AA25&gt;='Old Ranking Calculations'!$B$25,'Old Ranking Calculations'!$C$25,AA25&gt;='Old Ranking Calculations'!$B$26,'Old Ranking Calculations'!$C$26,AA25&gt;='Old Ranking Calculations'!$B$27,'Old Ranking Calculations'!$C$27,AA25&gt;='Old Ranking Calculations'!$B$28,'Old Ranking Calculations'!$C$28,AA25&gt;='Old Ranking Calculations'!$B$29,'Old Ranking Calculations'!$C$29,AA25&gt;='Old Ranking Calculations'!$B$30,'Old Ranking Calculations'!$C$30,AA25&gt;='Old Ranking Calculations'!$B$31,'Old Ranking Calculations'!$C$31,AA25&lt;'Old Ranking Calculations'!$B$32,'Old Ranking Calculations'!$C$32)</f>
        <v>0</v>
      </c>
      <c r="AC25" s="20">
        <f>COUNT($G$2:G25)/COUNT($A$2:A25)</f>
        <v>0.125</v>
      </c>
      <c r="AD25" s="1" cm="1">
        <f t="array" ref="AD25">_xlfn.IFS(AC25&gt;='Old Ranking Calculations'!$B$25,'Old Ranking Calculations'!$C$25,AC25&gt;='Old Ranking Calculations'!$B$26,'Old Ranking Calculations'!$C$26,AC25&gt;='Old Ranking Calculations'!$B$27,'Old Ranking Calculations'!$C$27,AC25&gt;='Old Ranking Calculations'!$B$28,'Old Ranking Calculations'!$C$28,AC25&gt;='Old Ranking Calculations'!$B$29,'Old Ranking Calculations'!$C$29,AC25&gt;='Old Ranking Calculations'!$B$30,'Old Ranking Calculations'!$C$30,AC25&gt;='Old Ranking Calculations'!$B$31,'Old Ranking Calculations'!$C$31,AC25&lt;'Old Ranking Calculations'!$B$32,'Old Ranking Calculations'!$C$32)</f>
        <v>0</v>
      </c>
      <c r="AE25" s="1">
        <f t="shared" ca="1" si="0"/>
        <v>0</v>
      </c>
      <c r="AF25" s="1">
        <f>AVERAGE($O$2:O25)</f>
        <v>1.6666666666666667</v>
      </c>
      <c r="AG25" s="16">
        <f>SUM($W$2:W25,Z25)</f>
        <v>9</v>
      </c>
    </row>
    <row r="26" spans="1:33" ht="15.75" customHeight="1" x14ac:dyDescent="0.2">
      <c r="A26" s="1">
        <v>1990</v>
      </c>
      <c r="B26" s="1" t="s">
        <v>0</v>
      </c>
      <c r="C26" s="1" t="str">
        <f>VLOOKUP(B26,Divisions!$A$1:$B$33,2,FALSE)</f>
        <v>NFC West</v>
      </c>
      <c r="D26" s="1">
        <v>5</v>
      </c>
      <c r="E26" s="1">
        <v>11</v>
      </c>
      <c r="W26" s="1">
        <f>SUM(N26*'Ranking Calculations'!$C$2,M26*'Ranking Calculations'!$C$3,L26*'Ranking Calculations'!$C$4,K26*'Ranking Calculations'!$C$5,H26*'Ranking Calculations'!$C$7,G26*'Ranking Calculations'!$C$6,P26*'Ranking Calculations'!$C$8,Q26*'Ranking Calculations'!$C$9,R26*'Ranking Calculations'!$C$10,S26*'Ranking Calculations'!$C$11,T26*'Ranking Calculations'!$C$12,U26*'Ranking Calculations'!$C$13,V26*'Ranking Calculations'!$C$14)</f>
        <v>0</v>
      </c>
      <c r="X26" s="11">
        <f>(SUM($D$2:D26)+(SUM($F$2:F26)/2))/((SUM($D$2:D26)+SUM($E$2:E26)+SUM($F$2:F26)))</f>
        <v>0.45652173913043476</v>
      </c>
      <c r="Y26" s="1">
        <f>'Winning % Rank Over Time'!C26</f>
        <v>18</v>
      </c>
      <c r="Z26" s="7">
        <f>'Winning % Rank Over Time'!$B26*VLOOKUP(Y26,'Share of Reg Season Points'!$K$2:$L$30,2)</f>
        <v>0</v>
      </c>
      <c r="AA26" s="1">
        <f>SUM($I$2:I26)/COUNT($G$2:G26)</f>
        <v>0</v>
      </c>
      <c r="AB26" s="1" cm="1">
        <f t="array" ref="AB26">_xlfn.IFS(AA26&gt;='Old Ranking Calculations'!$B$25,'Old Ranking Calculations'!$C$25,AA26&gt;='Old Ranking Calculations'!$B$26,'Old Ranking Calculations'!$C$26,AA26&gt;='Old Ranking Calculations'!$B$27,'Old Ranking Calculations'!$C$27,AA26&gt;='Old Ranking Calculations'!$B$28,'Old Ranking Calculations'!$C$28,AA26&gt;='Old Ranking Calculations'!$B$29,'Old Ranking Calculations'!$C$29,AA26&gt;='Old Ranking Calculations'!$B$30,'Old Ranking Calculations'!$C$30,AA26&gt;='Old Ranking Calculations'!$B$31,'Old Ranking Calculations'!$C$31,AA26&lt;'Old Ranking Calculations'!$B$32,'Old Ranking Calculations'!$C$32)</f>
        <v>0</v>
      </c>
      <c r="AC26" s="20">
        <f>COUNT($G$2:G26)/COUNT($A$2:A26)</f>
        <v>0.12</v>
      </c>
      <c r="AD26" s="1" cm="1">
        <f t="array" ref="AD26">_xlfn.IFS(AC26&gt;='Old Ranking Calculations'!$B$25,'Old Ranking Calculations'!$C$25,AC26&gt;='Old Ranking Calculations'!$B$26,'Old Ranking Calculations'!$C$26,AC26&gt;='Old Ranking Calculations'!$B$27,'Old Ranking Calculations'!$C$27,AC26&gt;='Old Ranking Calculations'!$B$28,'Old Ranking Calculations'!$C$28,AC26&gt;='Old Ranking Calculations'!$B$29,'Old Ranking Calculations'!$C$29,AC26&gt;='Old Ranking Calculations'!$B$30,'Old Ranking Calculations'!$C$30,AC26&gt;='Old Ranking Calculations'!$B$31,'Old Ranking Calculations'!$C$31,AC26&lt;'Old Ranking Calculations'!$B$32,'Old Ranking Calculations'!$C$32)</f>
        <v>0</v>
      </c>
      <c r="AE26" s="1">
        <f t="shared" ca="1" si="0"/>
        <v>0</v>
      </c>
      <c r="AF26" s="1">
        <f>AVERAGE($O$2:O26)</f>
        <v>1.6666666666666667</v>
      </c>
      <c r="AG26" s="16">
        <f>SUM($W$2:W26,Z26)</f>
        <v>9</v>
      </c>
    </row>
    <row r="27" spans="1:33" ht="15.75" customHeight="1" x14ac:dyDescent="0.2">
      <c r="A27" s="1">
        <v>1991</v>
      </c>
      <c r="B27" s="1" t="s">
        <v>0</v>
      </c>
      <c r="C27" s="1" t="str">
        <f>VLOOKUP(B27,Divisions!$A$1:$B$33,2,FALSE)</f>
        <v>NFC West</v>
      </c>
      <c r="D27" s="1">
        <v>4</v>
      </c>
      <c r="E27" s="1">
        <v>12</v>
      </c>
      <c r="W27" s="1">
        <f>SUM(N27*'Ranking Calculations'!$C$2,M27*'Ranking Calculations'!$C$3,L27*'Ranking Calculations'!$C$4,K27*'Ranking Calculations'!$C$5,H27*'Ranking Calculations'!$C$7,G27*'Ranking Calculations'!$C$6,P27*'Ranking Calculations'!$C$8,Q27*'Ranking Calculations'!$C$9,R27*'Ranking Calculations'!$C$10,S27*'Ranking Calculations'!$C$11,T27*'Ranking Calculations'!$C$12,U27*'Ranking Calculations'!$C$13,V27*'Ranking Calculations'!$C$14)</f>
        <v>0</v>
      </c>
      <c r="X27" s="11">
        <f>(SUM($D$2:D27)+(SUM($F$2:F27)/2))/((SUM($D$2:D27)+SUM($E$2:E27)+SUM($F$2:F27)))</f>
        <v>0.44791666666666669</v>
      </c>
      <c r="Y27" s="1">
        <f>'Winning % Rank Over Time'!C27</f>
        <v>21</v>
      </c>
      <c r="Z27" s="7">
        <f>'Winning % Rank Over Time'!$B27*VLOOKUP(Y27,'Share of Reg Season Points'!$K$2:$L$30,2)</f>
        <v>0</v>
      </c>
      <c r="AA27" s="1">
        <f>SUM($I$2:I27)/COUNT($G$2:G27)</f>
        <v>0</v>
      </c>
      <c r="AB27" s="1" cm="1">
        <f t="array" ref="AB27">_xlfn.IFS(AA27&gt;='Old Ranking Calculations'!$B$25,'Old Ranking Calculations'!$C$25,AA27&gt;='Old Ranking Calculations'!$B$26,'Old Ranking Calculations'!$C$26,AA27&gt;='Old Ranking Calculations'!$B$27,'Old Ranking Calculations'!$C$27,AA27&gt;='Old Ranking Calculations'!$B$28,'Old Ranking Calculations'!$C$28,AA27&gt;='Old Ranking Calculations'!$B$29,'Old Ranking Calculations'!$C$29,AA27&gt;='Old Ranking Calculations'!$B$30,'Old Ranking Calculations'!$C$30,AA27&gt;='Old Ranking Calculations'!$B$31,'Old Ranking Calculations'!$C$31,AA27&lt;'Old Ranking Calculations'!$B$32,'Old Ranking Calculations'!$C$32)</f>
        <v>0</v>
      </c>
      <c r="AC27" s="20">
        <f>COUNT($G$2:G27)/COUNT($A$2:A27)</f>
        <v>0.11538461538461539</v>
      </c>
      <c r="AD27" s="1" cm="1">
        <f t="array" ref="AD27">_xlfn.IFS(AC27&gt;='Old Ranking Calculations'!$B$25,'Old Ranking Calculations'!$C$25,AC27&gt;='Old Ranking Calculations'!$B$26,'Old Ranking Calculations'!$C$26,AC27&gt;='Old Ranking Calculations'!$B$27,'Old Ranking Calculations'!$C$27,AC27&gt;='Old Ranking Calculations'!$B$28,'Old Ranking Calculations'!$C$28,AC27&gt;='Old Ranking Calculations'!$B$29,'Old Ranking Calculations'!$C$29,AC27&gt;='Old Ranking Calculations'!$B$30,'Old Ranking Calculations'!$C$30,AC27&gt;='Old Ranking Calculations'!$B$31,'Old Ranking Calculations'!$C$31,AC27&lt;'Old Ranking Calculations'!$B$32,'Old Ranking Calculations'!$C$32)</f>
        <v>0</v>
      </c>
      <c r="AE27" s="1">
        <f t="shared" ca="1" si="0"/>
        <v>0</v>
      </c>
      <c r="AF27" s="1">
        <f>AVERAGE($O$2:O27)</f>
        <v>1.6666666666666667</v>
      </c>
      <c r="AG27" s="16">
        <f>SUM($W$2:W27,Z27)</f>
        <v>9</v>
      </c>
    </row>
    <row r="28" spans="1:33" ht="15.75" customHeight="1" x14ac:dyDescent="0.2">
      <c r="A28" s="1">
        <v>1992</v>
      </c>
      <c r="B28" s="1" t="s">
        <v>0</v>
      </c>
      <c r="C28" s="1" t="str">
        <f>VLOOKUP(B28,Divisions!$A$1:$B$33,2,FALSE)</f>
        <v>NFC West</v>
      </c>
      <c r="D28" s="1">
        <v>4</v>
      </c>
      <c r="E28" s="1">
        <v>12</v>
      </c>
      <c r="W28" s="1">
        <f>SUM(N28*'Ranking Calculations'!$C$2,M28*'Ranking Calculations'!$C$3,L28*'Ranking Calculations'!$C$4,K28*'Ranking Calculations'!$C$5,H28*'Ranking Calculations'!$C$7,G28*'Ranking Calculations'!$C$6,P28*'Ranking Calculations'!$C$8,Q28*'Ranking Calculations'!$C$9,R28*'Ranking Calculations'!$C$10,S28*'Ranking Calculations'!$C$11,T28*'Ranking Calculations'!$C$12,U28*'Ranking Calculations'!$C$13,V28*'Ranking Calculations'!$C$14)</f>
        <v>0</v>
      </c>
      <c r="X28" s="11">
        <f>(SUM($D$2:D28)+(SUM($F$2:F28)/2))/((SUM($D$2:D28)+SUM($E$2:E28)+SUM($F$2:F28)))</f>
        <v>0.44</v>
      </c>
      <c r="Y28" s="1">
        <f>'Winning % Rank Over Time'!C28</f>
        <v>24</v>
      </c>
      <c r="Z28" s="7">
        <f>'Winning % Rank Over Time'!$B28*VLOOKUP(Y28,'Share of Reg Season Points'!$K$2:$L$30,2)</f>
        <v>0</v>
      </c>
      <c r="AA28" s="1">
        <f>SUM($I$2:I28)/COUNT($G$2:G28)</f>
        <v>0</v>
      </c>
      <c r="AB28" s="1" cm="1">
        <f t="array" ref="AB28">_xlfn.IFS(AA28&gt;='Old Ranking Calculations'!$B$25,'Old Ranking Calculations'!$C$25,AA28&gt;='Old Ranking Calculations'!$B$26,'Old Ranking Calculations'!$C$26,AA28&gt;='Old Ranking Calculations'!$B$27,'Old Ranking Calculations'!$C$27,AA28&gt;='Old Ranking Calculations'!$B$28,'Old Ranking Calculations'!$C$28,AA28&gt;='Old Ranking Calculations'!$B$29,'Old Ranking Calculations'!$C$29,AA28&gt;='Old Ranking Calculations'!$B$30,'Old Ranking Calculations'!$C$30,AA28&gt;='Old Ranking Calculations'!$B$31,'Old Ranking Calculations'!$C$31,AA28&lt;'Old Ranking Calculations'!$B$32,'Old Ranking Calculations'!$C$32)</f>
        <v>0</v>
      </c>
      <c r="AC28" s="20">
        <f>COUNT($G$2:G28)/COUNT($A$2:A28)</f>
        <v>0.1111111111111111</v>
      </c>
      <c r="AD28" s="1" cm="1">
        <f t="array" ref="AD28">_xlfn.IFS(AC28&gt;='Old Ranking Calculations'!$B$25,'Old Ranking Calculations'!$C$25,AC28&gt;='Old Ranking Calculations'!$B$26,'Old Ranking Calculations'!$C$26,AC28&gt;='Old Ranking Calculations'!$B$27,'Old Ranking Calculations'!$C$27,AC28&gt;='Old Ranking Calculations'!$B$28,'Old Ranking Calculations'!$C$28,AC28&gt;='Old Ranking Calculations'!$B$29,'Old Ranking Calculations'!$C$29,AC28&gt;='Old Ranking Calculations'!$B$30,'Old Ranking Calculations'!$C$30,AC28&gt;='Old Ranking Calculations'!$B$31,'Old Ranking Calculations'!$C$31,AC28&lt;'Old Ranking Calculations'!$B$32,'Old Ranking Calculations'!$C$32)</f>
        <v>0</v>
      </c>
      <c r="AE28" s="1">
        <f t="shared" ca="1" si="0"/>
        <v>0</v>
      </c>
      <c r="AF28" s="1">
        <f>AVERAGE($O$2:O28)</f>
        <v>1.6666666666666667</v>
      </c>
      <c r="AG28" s="16">
        <f>SUM($W$2:W28,Z28)</f>
        <v>9</v>
      </c>
    </row>
    <row r="29" spans="1:33" ht="15.75" customHeight="1" x14ac:dyDescent="0.2">
      <c r="A29" s="1">
        <v>1993</v>
      </c>
      <c r="B29" s="1" t="s">
        <v>0</v>
      </c>
      <c r="C29" s="1" t="str">
        <f>VLOOKUP(B29,Divisions!$A$1:$B$33,2,FALSE)</f>
        <v>NFC West</v>
      </c>
      <c r="D29" s="1">
        <v>7</v>
      </c>
      <c r="E29" s="1">
        <v>9</v>
      </c>
      <c r="W29" s="1">
        <f>SUM(N29*'Ranking Calculations'!$C$2,M29*'Ranking Calculations'!$C$3,L29*'Ranking Calculations'!$C$4,K29*'Ranking Calculations'!$C$5,H29*'Ranking Calculations'!$C$7,G29*'Ranking Calculations'!$C$6,P29*'Ranking Calculations'!$C$8,Q29*'Ranking Calculations'!$C$9,R29*'Ranking Calculations'!$C$10,S29*'Ranking Calculations'!$C$11,T29*'Ranking Calculations'!$C$12,U29*'Ranking Calculations'!$C$13,V29*'Ranking Calculations'!$C$14)</f>
        <v>0</v>
      </c>
      <c r="X29" s="11">
        <f>(SUM($D$2:D29)+(SUM($F$2:F29)/2))/((SUM($D$2:D29)+SUM($E$2:E29)+SUM($F$2:F29)))</f>
        <v>0.43990384615384615</v>
      </c>
      <c r="Y29" s="1">
        <f>'Winning % Rank Over Time'!C29</f>
        <v>24</v>
      </c>
      <c r="Z29" s="7">
        <f>'Winning % Rank Over Time'!$B29*VLOOKUP(Y29,'Share of Reg Season Points'!$K$2:$L$30,2)</f>
        <v>0</v>
      </c>
      <c r="AA29" s="1">
        <f>SUM($I$2:I29)/COUNT($G$2:G29)</f>
        <v>0</v>
      </c>
      <c r="AB29" s="1" cm="1">
        <f t="array" ref="AB29">_xlfn.IFS(AA29&gt;='Old Ranking Calculations'!$B$25,'Old Ranking Calculations'!$C$25,AA29&gt;='Old Ranking Calculations'!$B$26,'Old Ranking Calculations'!$C$26,AA29&gt;='Old Ranking Calculations'!$B$27,'Old Ranking Calculations'!$C$27,AA29&gt;='Old Ranking Calculations'!$B$28,'Old Ranking Calculations'!$C$28,AA29&gt;='Old Ranking Calculations'!$B$29,'Old Ranking Calculations'!$C$29,AA29&gt;='Old Ranking Calculations'!$B$30,'Old Ranking Calculations'!$C$30,AA29&gt;='Old Ranking Calculations'!$B$31,'Old Ranking Calculations'!$C$31,AA29&lt;'Old Ranking Calculations'!$B$32,'Old Ranking Calculations'!$C$32)</f>
        <v>0</v>
      </c>
      <c r="AC29" s="20">
        <f>COUNT($G$2:G29)/COUNT($A$2:A29)</f>
        <v>0.10714285714285714</v>
      </c>
      <c r="AD29" s="1" cm="1">
        <f t="array" ref="AD29">_xlfn.IFS(AC29&gt;='Old Ranking Calculations'!$B$25,'Old Ranking Calculations'!$C$25,AC29&gt;='Old Ranking Calculations'!$B$26,'Old Ranking Calculations'!$C$26,AC29&gt;='Old Ranking Calculations'!$B$27,'Old Ranking Calculations'!$C$27,AC29&gt;='Old Ranking Calculations'!$B$28,'Old Ranking Calculations'!$C$28,AC29&gt;='Old Ranking Calculations'!$B$29,'Old Ranking Calculations'!$C$29,AC29&gt;='Old Ranking Calculations'!$B$30,'Old Ranking Calculations'!$C$30,AC29&gt;='Old Ranking Calculations'!$B$31,'Old Ranking Calculations'!$C$31,AC29&lt;'Old Ranking Calculations'!$B$32,'Old Ranking Calculations'!$C$32)</f>
        <v>0</v>
      </c>
      <c r="AE29" s="1">
        <f t="shared" ca="1" si="0"/>
        <v>0</v>
      </c>
      <c r="AF29" s="1">
        <f>AVERAGE($O$2:O29)</f>
        <v>1.6666666666666667</v>
      </c>
      <c r="AG29" s="16">
        <f>SUM($W$2:W29,Z29)</f>
        <v>9</v>
      </c>
    </row>
    <row r="30" spans="1:33" ht="15.75" customHeight="1" x14ac:dyDescent="0.2">
      <c r="A30" s="1">
        <v>1994</v>
      </c>
      <c r="B30" s="1" t="s">
        <v>0</v>
      </c>
      <c r="C30" s="1" t="str">
        <f>VLOOKUP(B30,Divisions!$A$1:$B$33,2,FALSE)</f>
        <v>NFC West</v>
      </c>
      <c r="D30" s="1">
        <v>8</v>
      </c>
      <c r="E30" s="1">
        <v>8</v>
      </c>
      <c r="W30" s="1">
        <f>SUM(N30*'Ranking Calculations'!$C$2,M30*'Ranking Calculations'!$C$3,L30*'Ranking Calculations'!$C$4,K30*'Ranking Calculations'!$C$5,H30*'Ranking Calculations'!$C$7,G30*'Ranking Calculations'!$C$6,P30*'Ranking Calculations'!$C$8,Q30*'Ranking Calculations'!$C$9,R30*'Ranking Calculations'!$C$10,S30*'Ranking Calculations'!$C$11,T30*'Ranking Calculations'!$C$12,U30*'Ranking Calculations'!$C$13,V30*'Ranking Calculations'!$C$14)</f>
        <v>0</v>
      </c>
      <c r="X30" s="11">
        <f>(SUM($D$2:D30)+(SUM($F$2:F30)/2))/((SUM($D$2:D30)+SUM($E$2:E30)+SUM($F$2:F30)))</f>
        <v>0.44212962962962965</v>
      </c>
      <c r="Y30" s="1">
        <f>'Winning % Rank Over Time'!C30</f>
        <v>24</v>
      </c>
      <c r="Z30" s="7">
        <f>'Winning % Rank Over Time'!$B30*VLOOKUP(Y30,'Share of Reg Season Points'!$K$2:$L$30,2)</f>
        <v>0</v>
      </c>
      <c r="AA30" s="1">
        <f>SUM($I$2:I30)/COUNT($G$2:G30)</f>
        <v>0</v>
      </c>
      <c r="AB30" s="1" cm="1">
        <f t="array" ref="AB30">_xlfn.IFS(AA30&gt;='Old Ranking Calculations'!$B$25,'Old Ranking Calculations'!$C$25,AA30&gt;='Old Ranking Calculations'!$B$26,'Old Ranking Calculations'!$C$26,AA30&gt;='Old Ranking Calculations'!$B$27,'Old Ranking Calculations'!$C$27,AA30&gt;='Old Ranking Calculations'!$B$28,'Old Ranking Calculations'!$C$28,AA30&gt;='Old Ranking Calculations'!$B$29,'Old Ranking Calculations'!$C$29,AA30&gt;='Old Ranking Calculations'!$B$30,'Old Ranking Calculations'!$C$30,AA30&gt;='Old Ranking Calculations'!$B$31,'Old Ranking Calculations'!$C$31,AA30&lt;'Old Ranking Calculations'!$B$32,'Old Ranking Calculations'!$C$32)</f>
        <v>0</v>
      </c>
      <c r="AC30" s="20">
        <f>COUNT($G$2:G30)/COUNT($A$2:A30)</f>
        <v>0.10344827586206896</v>
      </c>
      <c r="AD30" s="1" cm="1">
        <f t="array" ref="AD30">_xlfn.IFS(AC30&gt;='Old Ranking Calculations'!$B$25,'Old Ranking Calculations'!$C$25,AC30&gt;='Old Ranking Calculations'!$B$26,'Old Ranking Calculations'!$C$26,AC30&gt;='Old Ranking Calculations'!$B$27,'Old Ranking Calculations'!$C$27,AC30&gt;='Old Ranking Calculations'!$B$28,'Old Ranking Calculations'!$C$28,AC30&gt;='Old Ranking Calculations'!$B$29,'Old Ranking Calculations'!$C$29,AC30&gt;='Old Ranking Calculations'!$B$30,'Old Ranking Calculations'!$C$30,AC30&gt;='Old Ranking Calculations'!$B$31,'Old Ranking Calculations'!$C$31,AC30&lt;'Old Ranking Calculations'!$B$32,'Old Ranking Calculations'!$C$32)</f>
        <v>0</v>
      </c>
      <c r="AE30" s="1">
        <f t="shared" ca="1" si="0"/>
        <v>0</v>
      </c>
      <c r="AF30" s="1">
        <f>AVERAGE($O$2:O30)</f>
        <v>1.6666666666666667</v>
      </c>
      <c r="AG30" s="16">
        <f>SUM($W$2:W30,Z30)</f>
        <v>9</v>
      </c>
    </row>
    <row r="31" spans="1:33" ht="15.75" customHeight="1" x14ac:dyDescent="0.2">
      <c r="A31" s="1">
        <v>1995</v>
      </c>
      <c r="B31" s="1" t="s">
        <v>0</v>
      </c>
      <c r="C31" s="1" t="str">
        <f>VLOOKUP(B31,Divisions!$A$1:$B$33,2,FALSE)</f>
        <v>NFC West</v>
      </c>
      <c r="D31" s="1">
        <v>4</v>
      </c>
      <c r="E31" s="1">
        <v>12</v>
      </c>
      <c r="W31" s="1">
        <f>SUM(N31*'Ranking Calculations'!$C$2,M31*'Ranking Calculations'!$C$3,L31*'Ranking Calculations'!$C$4,K31*'Ranking Calculations'!$C$5,H31*'Ranking Calculations'!$C$7,G31*'Ranking Calculations'!$C$6,P31*'Ranking Calculations'!$C$8,Q31*'Ranking Calculations'!$C$9,R31*'Ranking Calculations'!$C$10,S31*'Ranking Calculations'!$C$11,T31*'Ranking Calculations'!$C$12,U31*'Ranking Calculations'!$C$13,V31*'Ranking Calculations'!$C$14)</f>
        <v>0</v>
      </c>
      <c r="X31" s="11">
        <f>(SUM($D$2:D31)+(SUM($F$2:F31)/2))/((SUM($D$2:D31)+SUM($E$2:E31)+SUM($F$2:F31)))</f>
        <v>0.43526785714285715</v>
      </c>
      <c r="Y31" s="1">
        <f>'Winning % Rank Over Time'!C31</f>
        <v>25</v>
      </c>
      <c r="Z31" s="7">
        <f>'Winning % Rank Over Time'!$B31*VLOOKUP(Y31,'Share of Reg Season Points'!$F$2:$G$32,2)</f>
        <v>0</v>
      </c>
      <c r="AA31" s="1">
        <f>SUM($I$2:I31)/COUNT($G$2:G31)</f>
        <v>0</v>
      </c>
      <c r="AB31" s="1" cm="1">
        <f t="array" ref="AB31">_xlfn.IFS(AA31&gt;='Old Ranking Calculations'!$B$25,'Old Ranking Calculations'!$C$25,AA31&gt;='Old Ranking Calculations'!$B$26,'Old Ranking Calculations'!$C$26,AA31&gt;='Old Ranking Calculations'!$B$27,'Old Ranking Calculations'!$C$27,AA31&gt;='Old Ranking Calculations'!$B$28,'Old Ranking Calculations'!$C$28,AA31&gt;='Old Ranking Calculations'!$B$29,'Old Ranking Calculations'!$C$29,AA31&gt;='Old Ranking Calculations'!$B$30,'Old Ranking Calculations'!$C$30,AA31&gt;='Old Ranking Calculations'!$B$31,'Old Ranking Calculations'!$C$31,AA31&lt;'Old Ranking Calculations'!$B$32,'Old Ranking Calculations'!$C$32)</f>
        <v>0</v>
      </c>
      <c r="AC31" s="20">
        <f>COUNT($G$2:G31)/COUNT($A$2:A31)</f>
        <v>0.1</v>
      </c>
      <c r="AD31" s="1" cm="1">
        <f t="array" ref="AD31">_xlfn.IFS(AC31&gt;='Old Ranking Calculations'!$B$25,'Old Ranking Calculations'!$C$25,AC31&gt;='Old Ranking Calculations'!$B$26,'Old Ranking Calculations'!$C$26,AC31&gt;='Old Ranking Calculations'!$B$27,'Old Ranking Calculations'!$C$27,AC31&gt;='Old Ranking Calculations'!$B$28,'Old Ranking Calculations'!$C$28,AC31&gt;='Old Ranking Calculations'!$B$29,'Old Ranking Calculations'!$C$29,AC31&gt;='Old Ranking Calculations'!$B$30,'Old Ranking Calculations'!$C$30,AC31&gt;='Old Ranking Calculations'!$B$31,'Old Ranking Calculations'!$C$31,AC31&lt;'Old Ranking Calculations'!$B$32,'Old Ranking Calculations'!$C$32)</f>
        <v>0</v>
      </c>
      <c r="AE31" s="1">
        <f t="shared" ca="1" si="0"/>
        <v>0</v>
      </c>
      <c r="AF31" s="1">
        <f>AVERAGE($O$2:O31)</f>
        <v>1.6666666666666667</v>
      </c>
      <c r="AG31" s="16">
        <f>SUM($W$2:W31,Z31)</f>
        <v>9</v>
      </c>
    </row>
    <row r="32" spans="1:33" ht="15.75" customHeight="1" x14ac:dyDescent="0.2">
      <c r="A32" s="1">
        <v>1996</v>
      </c>
      <c r="B32" s="1" t="s">
        <v>0</v>
      </c>
      <c r="C32" s="1" t="str">
        <f>VLOOKUP(B32,Divisions!$A$1:$B$33,2,FALSE)</f>
        <v>NFC West</v>
      </c>
      <c r="D32" s="1">
        <v>7</v>
      </c>
      <c r="E32" s="1">
        <v>9</v>
      </c>
      <c r="T32" s="1">
        <v>1</v>
      </c>
      <c r="W32" s="1">
        <f>SUM(N32*'Ranking Calculations'!$C$2,M32*'Ranking Calculations'!$C$3,L32*'Ranking Calculations'!$C$4,K32*'Ranking Calculations'!$C$5,H32*'Ranking Calculations'!$C$7,G32*'Ranking Calculations'!$C$6,P32*'Ranking Calculations'!$C$8,Q32*'Ranking Calculations'!$C$9,R32*'Ranking Calculations'!$C$10,S32*'Ranking Calculations'!$C$11,T32*'Ranking Calculations'!$C$12,U32*'Ranking Calculations'!$C$13,V32*'Ranking Calculations'!$C$14)</f>
        <v>0</v>
      </c>
      <c r="X32" s="11">
        <f>(SUM($D$2:D32)+(SUM($F$2:F32)/2))/((SUM($D$2:D32)+SUM($E$2:E32)+SUM($F$2:F32)))</f>
        <v>0.43534482758620691</v>
      </c>
      <c r="Y32" s="1">
        <f>'Winning % Rank Over Time'!C32</f>
        <v>25</v>
      </c>
      <c r="Z32" s="7">
        <f>'Winning % Rank Over Time'!$B32*VLOOKUP(Y32,'Share of Reg Season Points'!$F$2:$G$32,2)</f>
        <v>0</v>
      </c>
      <c r="AA32" s="1">
        <f>SUM($I$2:I32)/COUNT($G$2:G32)</f>
        <v>0</v>
      </c>
      <c r="AB32" s="1" cm="1">
        <f t="array" ref="AB32">_xlfn.IFS(AA32&gt;='Old Ranking Calculations'!$B$25,'Old Ranking Calculations'!$C$25,AA32&gt;='Old Ranking Calculations'!$B$26,'Old Ranking Calculations'!$C$26,AA32&gt;='Old Ranking Calculations'!$B$27,'Old Ranking Calculations'!$C$27,AA32&gt;='Old Ranking Calculations'!$B$28,'Old Ranking Calculations'!$C$28,AA32&gt;='Old Ranking Calculations'!$B$29,'Old Ranking Calculations'!$C$29,AA32&gt;='Old Ranking Calculations'!$B$30,'Old Ranking Calculations'!$C$30,AA32&gt;='Old Ranking Calculations'!$B$31,'Old Ranking Calculations'!$C$31,AA32&lt;'Old Ranking Calculations'!$B$32,'Old Ranking Calculations'!$C$32)</f>
        <v>0</v>
      </c>
      <c r="AC32" s="20">
        <f>COUNT($G$2:G32)/COUNT($A$2:A32)</f>
        <v>9.6774193548387094E-2</v>
      </c>
      <c r="AD32" s="1" cm="1">
        <f t="array" ref="AD32">_xlfn.IFS(AC32&gt;='Old Ranking Calculations'!$B$25,'Old Ranking Calculations'!$C$25,AC32&gt;='Old Ranking Calculations'!$B$26,'Old Ranking Calculations'!$C$26,AC32&gt;='Old Ranking Calculations'!$B$27,'Old Ranking Calculations'!$C$27,AC32&gt;='Old Ranking Calculations'!$B$28,'Old Ranking Calculations'!$C$28,AC32&gt;='Old Ranking Calculations'!$B$29,'Old Ranking Calculations'!$C$29,AC32&gt;='Old Ranking Calculations'!$B$30,'Old Ranking Calculations'!$C$30,AC32&gt;='Old Ranking Calculations'!$B$31,'Old Ranking Calculations'!$C$31,AC32&lt;'Old Ranking Calculations'!$B$32,'Old Ranking Calculations'!$C$32)</f>
        <v>0</v>
      </c>
      <c r="AE32" s="1">
        <f t="shared" ca="1" si="0"/>
        <v>0</v>
      </c>
      <c r="AF32" s="1">
        <f>AVERAGE($O$2:O32)</f>
        <v>1.6666666666666667</v>
      </c>
      <c r="AG32" s="16">
        <f>SUM($W$2:W32,Z32)</f>
        <v>9</v>
      </c>
    </row>
    <row r="33" spans="1:33" ht="15.75" customHeight="1" x14ac:dyDescent="0.2">
      <c r="A33" s="1">
        <v>1997</v>
      </c>
      <c r="B33" s="1" t="s">
        <v>0</v>
      </c>
      <c r="C33" s="1" t="str">
        <f>VLOOKUP(B33,Divisions!$A$1:$B$33,2,FALSE)</f>
        <v>NFC West</v>
      </c>
      <c r="D33" s="1">
        <v>4</v>
      </c>
      <c r="E33" s="1">
        <v>12</v>
      </c>
      <c r="W33" s="1">
        <f>SUM(N33*'Ranking Calculations'!$C$2,M33*'Ranking Calculations'!$C$3,L33*'Ranking Calculations'!$C$4,K33*'Ranking Calculations'!$C$5,H33*'Ranking Calculations'!$C$7,G33*'Ranking Calculations'!$C$6,P33*'Ranking Calculations'!$C$8,Q33*'Ranking Calculations'!$C$9,R33*'Ranking Calculations'!$C$10,S33*'Ranking Calculations'!$C$11,T33*'Ranking Calculations'!$C$12,U33*'Ranking Calculations'!$C$13,V33*'Ranking Calculations'!$C$14)</f>
        <v>0</v>
      </c>
      <c r="X33" s="11">
        <f>(SUM($D$2:D33)+(SUM($F$2:F33)/2))/((SUM($D$2:D33)+SUM($E$2:E33)+SUM($F$2:F33)))</f>
        <v>0.42916666666666664</v>
      </c>
      <c r="Y33" s="1">
        <f>'Winning % Rank Over Time'!C33</f>
        <v>27</v>
      </c>
      <c r="Z33" s="7">
        <f>'Winning % Rank Over Time'!$B33*VLOOKUP(Y33,'Share of Reg Season Points'!$F$2:$G$32,2)</f>
        <v>0</v>
      </c>
      <c r="AA33" s="1">
        <f>SUM($I$2:I33)/COUNT($G$2:G33)</f>
        <v>0</v>
      </c>
      <c r="AB33" s="1" cm="1">
        <f t="array" ref="AB33">_xlfn.IFS(AA33&gt;='Old Ranking Calculations'!$B$25,'Old Ranking Calculations'!$C$25,AA33&gt;='Old Ranking Calculations'!$B$26,'Old Ranking Calculations'!$C$26,AA33&gt;='Old Ranking Calculations'!$B$27,'Old Ranking Calculations'!$C$27,AA33&gt;='Old Ranking Calculations'!$B$28,'Old Ranking Calculations'!$C$28,AA33&gt;='Old Ranking Calculations'!$B$29,'Old Ranking Calculations'!$C$29,AA33&gt;='Old Ranking Calculations'!$B$30,'Old Ranking Calculations'!$C$30,AA33&gt;='Old Ranking Calculations'!$B$31,'Old Ranking Calculations'!$C$31,AA33&lt;'Old Ranking Calculations'!$B$32,'Old Ranking Calculations'!$C$32)</f>
        <v>0</v>
      </c>
      <c r="AC33" s="20">
        <f>COUNT($G$2:G33)/COUNT($A$2:A33)</f>
        <v>9.375E-2</v>
      </c>
      <c r="AD33" s="1" cm="1">
        <f t="array" ref="AD33">_xlfn.IFS(AC33&gt;='Old Ranking Calculations'!$B$25,'Old Ranking Calculations'!$C$25,AC33&gt;='Old Ranking Calculations'!$B$26,'Old Ranking Calculations'!$C$26,AC33&gt;='Old Ranking Calculations'!$B$27,'Old Ranking Calculations'!$C$27,AC33&gt;='Old Ranking Calculations'!$B$28,'Old Ranking Calculations'!$C$28,AC33&gt;='Old Ranking Calculations'!$B$29,'Old Ranking Calculations'!$C$29,AC33&gt;='Old Ranking Calculations'!$B$30,'Old Ranking Calculations'!$C$30,AC33&gt;='Old Ranking Calculations'!$B$31,'Old Ranking Calculations'!$C$31,AC33&lt;'Old Ranking Calculations'!$B$32,'Old Ranking Calculations'!$C$32)</f>
        <v>0</v>
      </c>
      <c r="AE33" s="1">
        <f t="shared" ca="1" si="0"/>
        <v>0</v>
      </c>
      <c r="AF33" s="1">
        <f>AVERAGE($O$2:O33)</f>
        <v>1.6666666666666667</v>
      </c>
      <c r="AG33" s="16">
        <f>SUM($W$2:W33,Z33)</f>
        <v>9</v>
      </c>
    </row>
    <row r="34" spans="1:33" ht="15.75" customHeight="1" x14ac:dyDescent="0.2">
      <c r="A34" s="1">
        <v>1998</v>
      </c>
      <c r="B34" s="1" t="s">
        <v>0</v>
      </c>
      <c r="C34" s="1" t="str">
        <f>VLOOKUP(B34,Divisions!$A$1:$B$33,2,FALSE)</f>
        <v>NFC West</v>
      </c>
      <c r="D34" s="1">
        <v>9</v>
      </c>
      <c r="E34" s="1">
        <v>7</v>
      </c>
      <c r="G34" s="1">
        <v>1</v>
      </c>
      <c r="I34" s="1">
        <v>1</v>
      </c>
      <c r="J34" s="1">
        <v>1</v>
      </c>
      <c r="K34" s="1">
        <v>1</v>
      </c>
      <c r="L34" s="1"/>
      <c r="M34" s="1"/>
      <c r="N34" s="1"/>
      <c r="O34">
        <v>2</v>
      </c>
      <c r="W34" s="1">
        <f>SUM(N34*'Ranking Calculations'!$C$2,M34*'Ranking Calculations'!$C$3,L34*'Ranking Calculations'!$C$4,K34*'Ranking Calculations'!$C$5,H34*'Ranking Calculations'!$C$7,G34*'Ranking Calculations'!$C$6,P34*'Ranking Calculations'!$C$8,Q34*'Ranking Calculations'!$C$9,R34*'Ranking Calculations'!$C$10,S34*'Ranking Calculations'!$C$11,T34*'Ranking Calculations'!$C$12,U34*'Ranking Calculations'!$C$13,V34*'Ranking Calculations'!$C$14)</f>
        <v>3</v>
      </c>
      <c r="X34" s="11">
        <f>(SUM($D$2:D34)+(SUM($F$2:F34)/2))/((SUM($D$2:D34)+SUM($E$2:E34)+SUM($F$2:F34)))</f>
        <v>0.43346774193548387</v>
      </c>
      <c r="Y34" s="1">
        <f>'Winning % Rank Over Time'!C34</f>
        <v>27</v>
      </c>
      <c r="Z34" s="7">
        <f>'Winning % Rank Over Time'!$B34*VLOOKUP(Y34,'Share of Reg Season Points'!$F$2:$G$32,2)</f>
        <v>0</v>
      </c>
      <c r="AA34" s="1">
        <f>SUM($I$2:I34)/COUNT($G$2:G34)</f>
        <v>0.25</v>
      </c>
      <c r="AB34" s="1" cm="1">
        <f t="array" ref="AB34">_xlfn.IFS(AA34&gt;='Old Ranking Calculations'!$B$25,'Old Ranking Calculations'!$C$25,AA34&gt;='Old Ranking Calculations'!$B$26,'Old Ranking Calculations'!$C$26,AA34&gt;='Old Ranking Calculations'!$B$27,'Old Ranking Calculations'!$C$27,AA34&gt;='Old Ranking Calculations'!$B$28,'Old Ranking Calculations'!$C$28,AA34&gt;='Old Ranking Calculations'!$B$29,'Old Ranking Calculations'!$C$29,AA34&gt;='Old Ranking Calculations'!$B$30,'Old Ranking Calculations'!$C$30,AA34&gt;='Old Ranking Calculations'!$B$31,'Old Ranking Calculations'!$C$31,AA34&lt;'Old Ranking Calculations'!$B$32,'Old Ranking Calculations'!$C$32)</f>
        <v>0</v>
      </c>
      <c r="AC34" s="20">
        <f>COUNT($G$2:G34)/COUNT($A$2:A34)</f>
        <v>0.12121212121212122</v>
      </c>
      <c r="AD34" s="1" cm="1">
        <f t="array" ref="AD34">_xlfn.IFS(AC34&gt;='Old Ranking Calculations'!$B$25,'Old Ranking Calculations'!$C$25,AC34&gt;='Old Ranking Calculations'!$B$26,'Old Ranking Calculations'!$C$26,AC34&gt;='Old Ranking Calculations'!$B$27,'Old Ranking Calculations'!$C$27,AC34&gt;='Old Ranking Calculations'!$B$28,'Old Ranking Calculations'!$C$28,AC34&gt;='Old Ranking Calculations'!$B$29,'Old Ranking Calculations'!$C$29,AC34&gt;='Old Ranking Calculations'!$B$30,'Old Ranking Calculations'!$C$30,AC34&gt;='Old Ranking Calculations'!$B$31,'Old Ranking Calculations'!$C$31,AC34&lt;'Old Ranking Calculations'!$B$32,'Old Ranking Calculations'!$C$32)</f>
        <v>0</v>
      </c>
      <c r="AE34" s="1">
        <f t="shared" ref="AE34:AE61" ca="1" si="1">(15*($A$2-1966)/((YEAR(TODAY()))-$A$2))</f>
        <v>0</v>
      </c>
      <c r="AF34" s="1">
        <f>AVERAGE($O$2:O34)</f>
        <v>1.75</v>
      </c>
      <c r="AG34" s="16">
        <f>SUM($W$2:W34,Z34)</f>
        <v>12</v>
      </c>
    </row>
    <row r="35" spans="1:33" ht="15.75" customHeight="1" x14ac:dyDescent="0.2">
      <c r="A35" s="1">
        <v>1999</v>
      </c>
      <c r="B35" s="1" t="s">
        <v>0</v>
      </c>
      <c r="C35" s="1" t="str">
        <f>VLOOKUP(B35,Divisions!$A$1:$B$33,2,FALSE)</f>
        <v>NFC West</v>
      </c>
      <c r="D35" s="1">
        <v>6</v>
      </c>
      <c r="E35" s="1">
        <v>10</v>
      </c>
      <c r="W35" s="1">
        <f>SUM(N35*'Ranking Calculations'!$C$2,M35*'Ranking Calculations'!$C$3,L35*'Ranking Calculations'!$C$4,K35*'Ranking Calculations'!$C$5,H35*'Ranking Calculations'!$C$7,G35*'Ranking Calculations'!$C$6,P35*'Ranking Calculations'!$C$8,Q35*'Ranking Calculations'!$C$9,R35*'Ranking Calculations'!$C$10,S35*'Ranking Calculations'!$C$11,T35*'Ranking Calculations'!$C$12,U35*'Ranking Calculations'!$C$13,V35*'Ranking Calculations'!$C$14)</f>
        <v>0</v>
      </c>
      <c r="X35" s="11">
        <f>(SUM($D$2:D35)+(SUM($F$2:F35)/2))/((SUM($D$2:D35)+SUM($E$2:E35)+SUM($F$2:F35)))</f>
        <v>0.431640625</v>
      </c>
      <c r="Y35" s="1">
        <f>'Winning % Rank Over Time'!C35</f>
        <v>27</v>
      </c>
      <c r="Z35" s="7">
        <f>'Winning % Rank Over Time'!$B35*VLOOKUP(Y35,'Share of Reg Season Points'!$F$2:$G$32,2)</f>
        <v>0</v>
      </c>
      <c r="AA35" s="1">
        <f>SUM($I$2:I35)/COUNT($G$2:G35)</f>
        <v>0.25</v>
      </c>
      <c r="AB35" s="1" cm="1">
        <f t="array" ref="AB35">_xlfn.IFS(AA35&gt;='Old Ranking Calculations'!$B$25,'Old Ranking Calculations'!$C$25,AA35&gt;='Old Ranking Calculations'!$B$26,'Old Ranking Calculations'!$C$26,AA35&gt;='Old Ranking Calculations'!$B$27,'Old Ranking Calculations'!$C$27,AA35&gt;='Old Ranking Calculations'!$B$28,'Old Ranking Calculations'!$C$28,AA35&gt;='Old Ranking Calculations'!$B$29,'Old Ranking Calculations'!$C$29,AA35&gt;='Old Ranking Calculations'!$B$30,'Old Ranking Calculations'!$C$30,AA35&gt;='Old Ranking Calculations'!$B$31,'Old Ranking Calculations'!$C$31,AA35&lt;'Old Ranking Calculations'!$B$32,'Old Ranking Calculations'!$C$32)</f>
        <v>0</v>
      </c>
      <c r="AC35" s="20">
        <f>COUNT($G$2:G35)/COUNT($A$2:A35)</f>
        <v>0.11764705882352941</v>
      </c>
      <c r="AD35" s="1" cm="1">
        <f t="array" ref="AD35">_xlfn.IFS(AC35&gt;='Old Ranking Calculations'!$B$25,'Old Ranking Calculations'!$C$25,AC35&gt;='Old Ranking Calculations'!$B$26,'Old Ranking Calculations'!$C$26,AC35&gt;='Old Ranking Calculations'!$B$27,'Old Ranking Calculations'!$C$27,AC35&gt;='Old Ranking Calculations'!$B$28,'Old Ranking Calculations'!$C$28,AC35&gt;='Old Ranking Calculations'!$B$29,'Old Ranking Calculations'!$C$29,AC35&gt;='Old Ranking Calculations'!$B$30,'Old Ranking Calculations'!$C$30,AC35&gt;='Old Ranking Calculations'!$B$31,'Old Ranking Calculations'!$C$31,AC35&lt;'Old Ranking Calculations'!$B$32,'Old Ranking Calculations'!$C$32)</f>
        <v>0</v>
      </c>
      <c r="AE35" s="1">
        <f t="shared" ca="1" si="1"/>
        <v>0</v>
      </c>
      <c r="AF35" s="1">
        <f>AVERAGE($O$2:O35)</f>
        <v>1.75</v>
      </c>
      <c r="AG35" s="16">
        <f>SUM($W$2:W35,Z35)</f>
        <v>12</v>
      </c>
    </row>
    <row r="36" spans="1:33" ht="15.75" customHeight="1" x14ac:dyDescent="0.2">
      <c r="A36" s="1">
        <v>2000</v>
      </c>
      <c r="B36" s="1" t="s">
        <v>0</v>
      </c>
      <c r="C36" s="1" t="str">
        <f>VLOOKUP(B36,Divisions!$A$1:$B$33,2,FALSE)</f>
        <v>NFC West</v>
      </c>
      <c r="D36" s="1">
        <v>3</v>
      </c>
      <c r="E36" s="1">
        <v>13</v>
      </c>
      <c r="W36" s="1">
        <f>SUM(N36*'Ranking Calculations'!$C$2,M36*'Ranking Calculations'!$C$3,L36*'Ranking Calculations'!$C$4,K36*'Ranking Calculations'!$C$5,H36*'Ranking Calculations'!$C$7,G36*'Ranking Calculations'!$C$6,P36*'Ranking Calculations'!$C$8,Q36*'Ranking Calculations'!$C$9,R36*'Ranking Calculations'!$C$10,S36*'Ranking Calculations'!$C$11,T36*'Ranking Calculations'!$C$12,U36*'Ranking Calculations'!$C$13,V36*'Ranking Calculations'!$C$14)</f>
        <v>0</v>
      </c>
      <c r="X36" s="11">
        <f>(SUM($D$2:D36)+(SUM($F$2:F36)/2))/((SUM($D$2:D36)+SUM($E$2:E36)+SUM($F$2:F36)))</f>
        <v>0.42424242424242425</v>
      </c>
      <c r="Y36" s="1">
        <f>'Winning % Rank Over Time'!C36</f>
        <v>28</v>
      </c>
      <c r="Z36" s="7">
        <f>'Winning % Rank Over Time'!$B36*VLOOKUP(Y36,'Share of Reg Season Points'!$F$2:$G$32,2)</f>
        <v>0</v>
      </c>
      <c r="AA36" s="1">
        <f>SUM($I$2:I36)/COUNT($G$2:G36)</f>
        <v>0.25</v>
      </c>
      <c r="AB36" s="1" cm="1">
        <f t="array" ref="AB36">_xlfn.IFS(AA36&gt;='Old Ranking Calculations'!$B$25,'Old Ranking Calculations'!$C$25,AA36&gt;='Old Ranking Calculations'!$B$26,'Old Ranking Calculations'!$C$26,AA36&gt;='Old Ranking Calculations'!$B$27,'Old Ranking Calculations'!$C$27,AA36&gt;='Old Ranking Calculations'!$B$28,'Old Ranking Calculations'!$C$28,AA36&gt;='Old Ranking Calculations'!$B$29,'Old Ranking Calculations'!$C$29,AA36&gt;='Old Ranking Calculations'!$B$30,'Old Ranking Calculations'!$C$30,AA36&gt;='Old Ranking Calculations'!$B$31,'Old Ranking Calculations'!$C$31,AA36&lt;'Old Ranking Calculations'!$B$32,'Old Ranking Calculations'!$C$32)</f>
        <v>0</v>
      </c>
      <c r="AC36" s="20">
        <f>COUNT($G$2:G36)/COUNT($A$2:A36)</f>
        <v>0.11428571428571428</v>
      </c>
      <c r="AD36" s="1" cm="1">
        <f t="array" ref="AD36">_xlfn.IFS(AC36&gt;='Old Ranking Calculations'!$B$25,'Old Ranking Calculations'!$C$25,AC36&gt;='Old Ranking Calculations'!$B$26,'Old Ranking Calculations'!$C$26,AC36&gt;='Old Ranking Calculations'!$B$27,'Old Ranking Calculations'!$C$27,AC36&gt;='Old Ranking Calculations'!$B$28,'Old Ranking Calculations'!$C$28,AC36&gt;='Old Ranking Calculations'!$B$29,'Old Ranking Calculations'!$C$29,AC36&gt;='Old Ranking Calculations'!$B$30,'Old Ranking Calculations'!$C$30,AC36&gt;='Old Ranking Calculations'!$B$31,'Old Ranking Calculations'!$C$31,AC36&lt;'Old Ranking Calculations'!$B$32,'Old Ranking Calculations'!$C$32)</f>
        <v>0</v>
      </c>
      <c r="AE36" s="1">
        <f t="shared" ca="1" si="1"/>
        <v>0</v>
      </c>
      <c r="AF36" s="1">
        <f>AVERAGE($O$2:O36)</f>
        <v>1.75</v>
      </c>
      <c r="AG36" s="16">
        <f>SUM($W$2:W36,Z36)</f>
        <v>12</v>
      </c>
    </row>
    <row r="37" spans="1:33" ht="15.75" customHeight="1" x14ac:dyDescent="0.2">
      <c r="A37" s="1">
        <v>2001</v>
      </c>
      <c r="B37" s="1" t="s">
        <v>0</v>
      </c>
      <c r="C37" s="1" t="str">
        <f>VLOOKUP(B37,Divisions!$A$1:$B$33,2,FALSE)</f>
        <v>NFC West</v>
      </c>
      <c r="D37" s="1">
        <v>7</v>
      </c>
      <c r="E37" s="1">
        <v>9</v>
      </c>
      <c r="W37" s="1">
        <f>SUM(N37*'Ranking Calculations'!$C$2,M37*'Ranking Calculations'!$C$3,L37*'Ranking Calculations'!$C$4,K37*'Ranking Calculations'!$C$5,H37*'Ranking Calculations'!$C$7,G37*'Ranking Calculations'!$C$6,P37*'Ranking Calculations'!$C$8,Q37*'Ranking Calculations'!$C$9,R37*'Ranking Calculations'!$C$10,S37*'Ranking Calculations'!$C$11,T37*'Ranking Calculations'!$C$12,U37*'Ranking Calculations'!$C$13,V37*'Ranking Calculations'!$C$14)</f>
        <v>0</v>
      </c>
      <c r="X37" s="11">
        <f>(SUM($D$2:D37)+(SUM($F$2:F37)/2))/((SUM($D$2:D37)+SUM($E$2:E37)+SUM($F$2:F37)))</f>
        <v>0.42463235294117646</v>
      </c>
      <c r="Y37" s="1">
        <f>'Winning % Rank Over Time'!C37</f>
        <v>27</v>
      </c>
      <c r="Z37" s="7">
        <f>'Winning % Rank Over Time'!$B37*VLOOKUP(Y37,'Share of Reg Season Points'!$F$2:$G$32,2)</f>
        <v>0</v>
      </c>
      <c r="AA37" s="1">
        <f>SUM($I$2:I37)/COUNT($G$2:G37)</f>
        <v>0.25</v>
      </c>
      <c r="AB37" s="1" cm="1">
        <f t="array" ref="AB37">_xlfn.IFS(AA37&gt;='Old Ranking Calculations'!$B$25,'Old Ranking Calculations'!$C$25,AA37&gt;='Old Ranking Calculations'!$B$26,'Old Ranking Calculations'!$C$26,AA37&gt;='Old Ranking Calculations'!$B$27,'Old Ranking Calculations'!$C$27,AA37&gt;='Old Ranking Calculations'!$B$28,'Old Ranking Calculations'!$C$28,AA37&gt;='Old Ranking Calculations'!$B$29,'Old Ranking Calculations'!$C$29,AA37&gt;='Old Ranking Calculations'!$B$30,'Old Ranking Calculations'!$C$30,AA37&gt;='Old Ranking Calculations'!$B$31,'Old Ranking Calculations'!$C$31,AA37&lt;'Old Ranking Calculations'!$B$32,'Old Ranking Calculations'!$C$32)</f>
        <v>0</v>
      </c>
      <c r="AC37" s="20">
        <f>COUNT($G$2:G37)/COUNT($A$2:A37)</f>
        <v>0.1111111111111111</v>
      </c>
      <c r="AD37" s="1" cm="1">
        <f t="array" ref="AD37">_xlfn.IFS(AC37&gt;='Old Ranking Calculations'!$B$25,'Old Ranking Calculations'!$C$25,AC37&gt;='Old Ranking Calculations'!$B$26,'Old Ranking Calculations'!$C$26,AC37&gt;='Old Ranking Calculations'!$B$27,'Old Ranking Calculations'!$C$27,AC37&gt;='Old Ranking Calculations'!$B$28,'Old Ranking Calculations'!$C$28,AC37&gt;='Old Ranking Calculations'!$B$29,'Old Ranking Calculations'!$C$29,AC37&gt;='Old Ranking Calculations'!$B$30,'Old Ranking Calculations'!$C$30,AC37&gt;='Old Ranking Calculations'!$B$31,'Old Ranking Calculations'!$C$31,AC37&lt;'Old Ranking Calculations'!$B$32,'Old Ranking Calculations'!$C$32)</f>
        <v>0</v>
      </c>
      <c r="AE37" s="1">
        <f t="shared" ca="1" si="1"/>
        <v>0</v>
      </c>
      <c r="AF37" s="1">
        <f>AVERAGE($O$2:O37)</f>
        <v>1.75</v>
      </c>
      <c r="AG37" s="16">
        <f>SUM($W$2:W37,Z37)</f>
        <v>12</v>
      </c>
    </row>
    <row r="38" spans="1:33" ht="15.75" customHeight="1" x14ac:dyDescent="0.2">
      <c r="A38" s="1">
        <v>2002</v>
      </c>
      <c r="B38" s="1" t="s">
        <v>0</v>
      </c>
      <c r="C38" s="1" t="str">
        <f>VLOOKUP(B38,Divisions!$A$1:$B$33,2,FALSE)</f>
        <v>NFC West</v>
      </c>
      <c r="D38" s="1">
        <v>5</v>
      </c>
      <c r="E38" s="1">
        <v>11</v>
      </c>
      <c r="W38" s="1">
        <f>SUM(N38*'Ranking Calculations'!$C$2,M38*'Ranking Calculations'!$C$3,L38*'Ranking Calculations'!$C$4,K38*'Ranking Calculations'!$C$5,H38*'Ranking Calculations'!$C$7,G38*'Ranking Calculations'!$C$6,P38*'Ranking Calculations'!$C$8,Q38*'Ranking Calculations'!$C$9,R38*'Ranking Calculations'!$C$10,S38*'Ranking Calculations'!$C$11,T38*'Ranking Calculations'!$C$12,U38*'Ranking Calculations'!$C$13,V38*'Ranking Calculations'!$C$14)</f>
        <v>0</v>
      </c>
      <c r="X38" s="11">
        <f>(SUM($D$2:D38)+(SUM($F$2:F38)/2))/((SUM($D$2:D38)+SUM($E$2:E38)+SUM($F$2:F38)))</f>
        <v>0.42142857142857143</v>
      </c>
      <c r="Y38" s="1">
        <f>'Winning % Rank Over Time'!C38</f>
        <v>27</v>
      </c>
      <c r="Z38" s="7">
        <f>'Winning % Rank Over Time'!$B38*VLOOKUP(Y38,'Share of Reg Season Points'!$A$2:$B$33,2)</f>
        <v>0</v>
      </c>
      <c r="AA38" s="1">
        <f>SUM($I$2:I38)/COUNT($G$2:G38)</f>
        <v>0.25</v>
      </c>
      <c r="AB38" s="1" cm="1">
        <f t="array" ref="AB38">_xlfn.IFS(AA38&gt;='Old Ranking Calculations'!$B$25,'Old Ranking Calculations'!$C$25,AA38&gt;='Old Ranking Calculations'!$B$26,'Old Ranking Calculations'!$C$26,AA38&gt;='Old Ranking Calculations'!$B$27,'Old Ranking Calculations'!$C$27,AA38&gt;='Old Ranking Calculations'!$B$28,'Old Ranking Calculations'!$C$28,AA38&gt;='Old Ranking Calculations'!$B$29,'Old Ranking Calculations'!$C$29,AA38&gt;='Old Ranking Calculations'!$B$30,'Old Ranking Calculations'!$C$30,AA38&gt;='Old Ranking Calculations'!$B$31,'Old Ranking Calculations'!$C$31,AA38&lt;'Old Ranking Calculations'!$B$32,'Old Ranking Calculations'!$C$32)</f>
        <v>0</v>
      </c>
      <c r="AC38" s="20">
        <f>COUNT($G$2:G38)/COUNT($A$2:A38)</f>
        <v>0.10810810810810811</v>
      </c>
      <c r="AD38" s="1" cm="1">
        <f t="array" ref="AD38">_xlfn.IFS(AC38&gt;='Old Ranking Calculations'!$B$25,'Old Ranking Calculations'!$C$25,AC38&gt;='Old Ranking Calculations'!$B$26,'Old Ranking Calculations'!$C$26,AC38&gt;='Old Ranking Calculations'!$B$27,'Old Ranking Calculations'!$C$27,AC38&gt;='Old Ranking Calculations'!$B$28,'Old Ranking Calculations'!$C$28,AC38&gt;='Old Ranking Calculations'!$B$29,'Old Ranking Calculations'!$C$29,AC38&gt;='Old Ranking Calculations'!$B$30,'Old Ranking Calculations'!$C$30,AC38&gt;='Old Ranking Calculations'!$B$31,'Old Ranking Calculations'!$C$31,AC38&lt;'Old Ranking Calculations'!$B$32,'Old Ranking Calculations'!$C$32)</f>
        <v>0</v>
      </c>
      <c r="AE38" s="1">
        <f t="shared" ca="1" si="1"/>
        <v>0</v>
      </c>
      <c r="AF38" s="1">
        <f>AVERAGE($O$2:O38)</f>
        <v>1.75</v>
      </c>
      <c r="AG38" s="16">
        <f>SUM($W$2:W38,Z38)</f>
        <v>12</v>
      </c>
    </row>
    <row r="39" spans="1:33" ht="15.75" customHeight="1" x14ac:dyDescent="0.2">
      <c r="A39" s="1">
        <v>2003</v>
      </c>
      <c r="B39" s="1" t="s">
        <v>0</v>
      </c>
      <c r="C39" s="1" t="str">
        <f>VLOOKUP(B39,Divisions!$A$1:$B$33,2,FALSE)</f>
        <v>NFC West</v>
      </c>
      <c r="D39" s="1">
        <v>4</v>
      </c>
      <c r="E39" s="1">
        <v>12</v>
      </c>
      <c r="S39" s="1">
        <v>1</v>
      </c>
      <c r="W39" s="1">
        <f>SUM(N39*'Ranking Calculations'!$C$2,M39*'Ranking Calculations'!$C$3,L39*'Ranking Calculations'!$C$4,K39*'Ranking Calculations'!$C$5,H39*'Ranking Calculations'!$C$7,G39*'Ranking Calculations'!$C$6,P39*'Ranking Calculations'!$C$8,Q39*'Ranking Calculations'!$C$9,R39*'Ranking Calculations'!$C$10,S39*'Ranking Calculations'!$C$11,T39*'Ranking Calculations'!$C$12,U39*'Ranking Calculations'!$C$13,V39*'Ranking Calculations'!$C$14)</f>
        <v>0</v>
      </c>
      <c r="X39" s="11">
        <f>(SUM($D$2:D39)+(SUM($F$2:F39)/2))/((SUM($D$2:D39)+SUM($E$2:E39)+SUM($F$2:F39)))</f>
        <v>0.41666666666666669</v>
      </c>
      <c r="Y39" s="1">
        <f>'Winning % Rank Over Time'!C39</f>
        <v>28</v>
      </c>
      <c r="Z39" s="7">
        <f>'Winning % Rank Over Time'!$B39*VLOOKUP(Y39,'Share of Reg Season Points'!$A$2:$B$33,2)</f>
        <v>0</v>
      </c>
      <c r="AA39" s="1">
        <f>SUM($I$2:I39)/COUNT($G$2:G39)</f>
        <v>0.25</v>
      </c>
      <c r="AB39" s="1" cm="1">
        <f t="array" ref="AB39">_xlfn.IFS(AA39&gt;='Old Ranking Calculations'!$B$25,'Old Ranking Calculations'!$C$25,AA39&gt;='Old Ranking Calculations'!$B$26,'Old Ranking Calculations'!$C$26,AA39&gt;='Old Ranking Calculations'!$B$27,'Old Ranking Calculations'!$C$27,AA39&gt;='Old Ranking Calculations'!$B$28,'Old Ranking Calculations'!$C$28,AA39&gt;='Old Ranking Calculations'!$B$29,'Old Ranking Calculations'!$C$29,AA39&gt;='Old Ranking Calculations'!$B$30,'Old Ranking Calculations'!$C$30,AA39&gt;='Old Ranking Calculations'!$B$31,'Old Ranking Calculations'!$C$31,AA39&lt;'Old Ranking Calculations'!$B$32,'Old Ranking Calculations'!$C$32)</f>
        <v>0</v>
      </c>
      <c r="AC39" s="20">
        <f>COUNT($G$2:G39)/COUNT($A$2:A39)</f>
        <v>0.10526315789473684</v>
      </c>
      <c r="AD39" s="1" cm="1">
        <f t="array" ref="AD39">_xlfn.IFS(AC39&gt;='Old Ranking Calculations'!$B$25,'Old Ranking Calculations'!$C$25,AC39&gt;='Old Ranking Calculations'!$B$26,'Old Ranking Calculations'!$C$26,AC39&gt;='Old Ranking Calculations'!$B$27,'Old Ranking Calculations'!$C$27,AC39&gt;='Old Ranking Calculations'!$B$28,'Old Ranking Calculations'!$C$28,AC39&gt;='Old Ranking Calculations'!$B$29,'Old Ranking Calculations'!$C$29,AC39&gt;='Old Ranking Calculations'!$B$30,'Old Ranking Calculations'!$C$30,AC39&gt;='Old Ranking Calculations'!$B$31,'Old Ranking Calculations'!$C$31,AC39&lt;'Old Ranking Calculations'!$B$32,'Old Ranking Calculations'!$C$32)</f>
        <v>0</v>
      </c>
      <c r="AE39" s="1">
        <f t="shared" ca="1" si="1"/>
        <v>0</v>
      </c>
      <c r="AF39" s="1">
        <f>AVERAGE($O$2:O39)</f>
        <v>1.75</v>
      </c>
      <c r="AG39" s="16">
        <f>SUM($W$2:W39,Z39)</f>
        <v>12</v>
      </c>
    </row>
    <row r="40" spans="1:33" ht="15.75" customHeight="1" x14ac:dyDescent="0.2">
      <c r="A40" s="1">
        <v>2004</v>
      </c>
      <c r="B40" s="1" t="s">
        <v>0</v>
      </c>
      <c r="C40" s="1" t="str">
        <f>VLOOKUP(B40,Divisions!$A$1:$B$33,2,FALSE)</f>
        <v>NFC West</v>
      </c>
      <c r="D40" s="1">
        <v>6</v>
      </c>
      <c r="E40" s="1">
        <v>10</v>
      </c>
      <c r="W40" s="1">
        <f>SUM(N40*'Ranking Calculations'!$C$2,M40*'Ranking Calculations'!$C$3,L40*'Ranking Calculations'!$C$4,K40*'Ranking Calculations'!$C$5,H40*'Ranking Calculations'!$C$7,G40*'Ranking Calculations'!$C$6,P40*'Ranking Calculations'!$C$8,Q40*'Ranking Calculations'!$C$9,R40*'Ranking Calculations'!$C$10,S40*'Ranking Calculations'!$C$11,T40*'Ranking Calculations'!$C$12,U40*'Ranking Calculations'!$C$13,V40*'Ranking Calculations'!$C$14)</f>
        <v>0</v>
      </c>
      <c r="X40" s="11">
        <f>(SUM($D$2:D40)+(SUM($F$2:F40)/2))/((SUM($D$2:D40)+SUM($E$2:E40)+SUM($F$2:F40)))</f>
        <v>0.41554054054054052</v>
      </c>
      <c r="Y40" s="1">
        <f>'Winning % Rank Over Time'!C40</f>
        <v>28</v>
      </c>
      <c r="Z40" s="7">
        <f>'Winning % Rank Over Time'!$B40*VLOOKUP(Y40,'Share of Reg Season Points'!$A$2:$B$33,2)</f>
        <v>0</v>
      </c>
      <c r="AA40" s="1">
        <f>SUM($I$2:I40)/COUNT($G$2:G40)</f>
        <v>0.25</v>
      </c>
      <c r="AB40" s="1" cm="1">
        <f t="array" ref="AB40">_xlfn.IFS(AA40&gt;='Old Ranking Calculations'!$B$25,'Old Ranking Calculations'!$C$25,AA40&gt;='Old Ranking Calculations'!$B$26,'Old Ranking Calculations'!$C$26,AA40&gt;='Old Ranking Calculations'!$B$27,'Old Ranking Calculations'!$C$27,AA40&gt;='Old Ranking Calculations'!$B$28,'Old Ranking Calculations'!$C$28,AA40&gt;='Old Ranking Calculations'!$B$29,'Old Ranking Calculations'!$C$29,AA40&gt;='Old Ranking Calculations'!$B$30,'Old Ranking Calculations'!$C$30,AA40&gt;='Old Ranking Calculations'!$B$31,'Old Ranking Calculations'!$C$31,AA40&lt;'Old Ranking Calculations'!$B$32,'Old Ranking Calculations'!$C$32)</f>
        <v>0</v>
      </c>
      <c r="AC40" s="20">
        <f>COUNT($G$2:G40)/COUNT($A$2:A40)</f>
        <v>0.10256410256410256</v>
      </c>
      <c r="AD40" s="1" cm="1">
        <f t="array" ref="AD40">_xlfn.IFS(AC40&gt;='Old Ranking Calculations'!$B$25,'Old Ranking Calculations'!$C$25,AC40&gt;='Old Ranking Calculations'!$B$26,'Old Ranking Calculations'!$C$26,AC40&gt;='Old Ranking Calculations'!$B$27,'Old Ranking Calculations'!$C$27,AC40&gt;='Old Ranking Calculations'!$B$28,'Old Ranking Calculations'!$C$28,AC40&gt;='Old Ranking Calculations'!$B$29,'Old Ranking Calculations'!$C$29,AC40&gt;='Old Ranking Calculations'!$B$30,'Old Ranking Calculations'!$C$30,AC40&gt;='Old Ranking Calculations'!$B$31,'Old Ranking Calculations'!$C$31,AC40&lt;'Old Ranking Calculations'!$B$32,'Old Ranking Calculations'!$C$32)</f>
        <v>0</v>
      </c>
      <c r="AE40" s="1">
        <f t="shared" ca="1" si="1"/>
        <v>0</v>
      </c>
      <c r="AF40" s="1">
        <f>AVERAGE($O$2:O40)</f>
        <v>1.75</v>
      </c>
      <c r="AG40" s="16">
        <f>SUM($W$2:W40,Z40)</f>
        <v>12</v>
      </c>
    </row>
    <row r="41" spans="1:33" ht="15.75" customHeight="1" x14ac:dyDescent="0.2">
      <c r="A41" s="1">
        <v>2005</v>
      </c>
      <c r="B41" s="1" t="s">
        <v>0</v>
      </c>
      <c r="C41" s="1" t="str">
        <f>VLOOKUP(B41,Divisions!$A$1:$B$33,2,FALSE)</f>
        <v>NFC West</v>
      </c>
      <c r="D41" s="1">
        <v>5</v>
      </c>
      <c r="E41" s="1">
        <v>11</v>
      </c>
      <c r="W41" s="1">
        <f>SUM(N41*'Ranking Calculations'!$C$2,M41*'Ranking Calculations'!$C$3,L41*'Ranking Calculations'!$C$4,K41*'Ranking Calculations'!$C$5,H41*'Ranking Calculations'!$C$7,G41*'Ranking Calculations'!$C$6,P41*'Ranking Calculations'!$C$8,Q41*'Ranking Calculations'!$C$9,R41*'Ranking Calculations'!$C$10,S41*'Ranking Calculations'!$C$11,T41*'Ranking Calculations'!$C$12,U41*'Ranking Calculations'!$C$13,V41*'Ranking Calculations'!$C$14)</f>
        <v>0</v>
      </c>
      <c r="X41" s="11">
        <f>(SUM($D$2:D41)+(SUM($F$2:F41)/2))/((SUM($D$2:D41)+SUM($E$2:E41)+SUM($F$2:F41)))</f>
        <v>0.41282894736842107</v>
      </c>
      <c r="Y41" s="1">
        <f>'Winning % Rank Over Time'!C41</f>
        <v>28</v>
      </c>
      <c r="Z41" s="7">
        <f>'Winning % Rank Over Time'!$B41*VLOOKUP(Y41,'Share of Reg Season Points'!$A$2:$B$33,2)</f>
        <v>0</v>
      </c>
      <c r="AA41" s="1">
        <f>SUM($I$2:I41)/COUNT($G$2:G41)</f>
        <v>0.25</v>
      </c>
      <c r="AB41" s="1" cm="1">
        <f t="array" ref="AB41">_xlfn.IFS(AA41&gt;='Old Ranking Calculations'!$B$25,'Old Ranking Calculations'!$C$25,AA41&gt;='Old Ranking Calculations'!$B$26,'Old Ranking Calculations'!$C$26,AA41&gt;='Old Ranking Calculations'!$B$27,'Old Ranking Calculations'!$C$27,AA41&gt;='Old Ranking Calculations'!$B$28,'Old Ranking Calculations'!$C$28,AA41&gt;='Old Ranking Calculations'!$B$29,'Old Ranking Calculations'!$C$29,AA41&gt;='Old Ranking Calculations'!$B$30,'Old Ranking Calculations'!$C$30,AA41&gt;='Old Ranking Calculations'!$B$31,'Old Ranking Calculations'!$C$31,AA41&lt;'Old Ranking Calculations'!$B$32,'Old Ranking Calculations'!$C$32)</f>
        <v>0</v>
      </c>
      <c r="AC41" s="20">
        <f>COUNT($G$2:G41)/COUNT($A$2:A41)</f>
        <v>0.1</v>
      </c>
      <c r="AD41" s="1" cm="1">
        <f t="array" ref="AD41">_xlfn.IFS(AC41&gt;='Old Ranking Calculations'!$B$25,'Old Ranking Calculations'!$C$25,AC41&gt;='Old Ranking Calculations'!$B$26,'Old Ranking Calculations'!$C$26,AC41&gt;='Old Ranking Calculations'!$B$27,'Old Ranking Calculations'!$C$27,AC41&gt;='Old Ranking Calculations'!$B$28,'Old Ranking Calculations'!$C$28,AC41&gt;='Old Ranking Calculations'!$B$29,'Old Ranking Calculations'!$C$29,AC41&gt;='Old Ranking Calculations'!$B$30,'Old Ranking Calculations'!$C$30,AC41&gt;='Old Ranking Calculations'!$B$31,'Old Ranking Calculations'!$C$31,AC41&lt;'Old Ranking Calculations'!$B$32,'Old Ranking Calculations'!$C$32)</f>
        <v>0</v>
      </c>
      <c r="AE41" s="1">
        <f t="shared" ca="1" si="1"/>
        <v>0</v>
      </c>
      <c r="AF41" s="1">
        <f>AVERAGE($O$2:O41)</f>
        <v>1.75</v>
      </c>
      <c r="AG41" s="16">
        <f>SUM($W$2:W41,Z41)</f>
        <v>12</v>
      </c>
    </row>
    <row r="42" spans="1:33" ht="15.75" customHeight="1" x14ac:dyDescent="0.2">
      <c r="A42" s="1">
        <v>2006</v>
      </c>
      <c r="B42" s="1" t="s">
        <v>0</v>
      </c>
      <c r="C42" s="1" t="str">
        <f>VLOOKUP(B42,Divisions!$A$1:$B$33,2,FALSE)</f>
        <v>NFC West</v>
      </c>
      <c r="D42" s="1">
        <v>5</v>
      </c>
      <c r="E42" s="1">
        <v>11</v>
      </c>
      <c r="W42" s="1">
        <f>SUM(N42*'Ranking Calculations'!$C$2,M42*'Ranking Calculations'!$C$3,L42*'Ranking Calculations'!$C$4,K42*'Ranking Calculations'!$C$5,H42*'Ranking Calculations'!$C$7,G42*'Ranking Calculations'!$C$6,P42*'Ranking Calculations'!$C$8,Q42*'Ranking Calculations'!$C$9,R42*'Ranking Calculations'!$C$10,S42*'Ranking Calculations'!$C$11,T42*'Ranking Calculations'!$C$12,U42*'Ranking Calculations'!$C$13,V42*'Ranking Calculations'!$C$14)</f>
        <v>0</v>
      </c>
      <c r="X42" s="11">
        <f>(SUM($D$2:D42)+(SUM($F$2:F42)/2))/((SUM($D$2:D42)+SUM($E$2:E42)+SUM($F$2:F42)))</f>
        <v>0.41025641025641024</v>
      </c>
      <c r="Y42" s="1">
        <f>'Winning % Rank Over Time'!C42</f>
        <v>28</v>
      </c>
      <c r="Z42" s="7">
        <f>'Winning % Rank Over Time'!$B42*VLOOKUP(Y42,'Share of Reg Season Points'!$A$2:$B$33,2)</f>
        <v>0</v>
      </c>
      <c r="AA42" s="1">
        <f>SUM($I$2:I42)/COUNT($G$2:G42)</f>
        <v>0.25</v>
      </c>
      <c r="AB42" s="1" cm="1">
        <f t="array" ref="AB42">_xlfn.IFS(AA42&gt;='Old Ranking Calculations'!$B$25,'Old Ranking Calculations'!$C$25,AA42&gt;='Old Ranking Calculations'!$B$26,'Old Ranking Calculations'!$C$26,AA42&gt;='Old Ranking Calculations'!$B$27,'Old Ranking Calculations'!$C$27,AA42&gt;='Old Ranking Calculations'!$B$28,'Old Ranking Calculations'!$C$28,AA42&gt;='Old Ranking Calculations'!$B$29,'Old Ranking Calculations'!$C$29,AA42&gt;='Old Ranking Calculations'!$B$30,'Old Ranking Calculations'!$C$30,AA42&gt;='Old Ranking Calculations'!$B$31,'Old Ranking Calculations'!$C$31,AA42&lt;'Old Ranking Calculations'!$B$32,'Old Ranking Calculations'!$C$32)</f>
        <v>0</v>
      </c>
      <c r="AC42" s="20">
        <f>COUNT($G$2:G42)/COUNT($A$2:A42)</f>
        <v>9.7560975609756101E-2</v>
      </c>
      <c r="AD42" s="1" cm="1">
        <f t="array" ref="AD42">_xlfn.IFS(AC42&gt;='Old Ranking Calculations'!$B$25,'Old Ranking Calculations'!$C$25,AC42&gt;='Old Ranking Calculations'!$B$26,'Old Ranking Calculations'!$C$26,AC42&gt;='Old Ranking Calculations'!$B$27,'Old Ranking Calculations'!$C$27,AC42&gt;='Old Ranking Calculations'!$B$28,'Old Ranking Calculations'!$C$28,AC42&gt;='Old Ranking Calculations'!$B$29,'Old Ranking Calculations'!$C$29,AC42&gt;='Old Ranking Calculations'!$B$30,'Old Ranking Calculations'!$C$30,AC42&gt;='Old Ranking Calculations'!$B$31,'Old Ranking Calculations'!$C$31,AC42&lt;'Old Ranking Calculations'!$B$32,'Old Ranking Calculations'!$C$32)</f>
        <v>0</v>
      </c>
      <c r="AE42" s="1">
        <f t="shared" ca="1" si="1"/>
        <v>0</v>
      </c>
      <c r="AF42" s="1">
        <f>AVERAGE($O$2:O42)</f>
        <v>1.75</v>
      </c>
      <c r="AG42" s="16">
        <f>SUM($W$2:W42,Z42)</f>
        <v>12</v>
      </c>
    </row>
    <row r="43" spans="1:33" ht="15.75" customHeight="1" x14ac:dyDescent="0.2">
      <c r="A43" s="1">
        <v>2007</v>
      </c>
      <c r="B43" s="1" t="s">
        <v>0</v>
      </c>
      <c r="C43" s="1" t="str">
        <f>VLOOKUP(B43,Divisions!$A$1:$B$33,2,FALSE)</f>
        <v>NFC West</v>
      </c>
      <c r="D43" s="1">
        <v>8</v>
      </c>
      <c r="E43" s="1">
        <v>8</v>
      </c>
      <c r="W43" s="1">
        <f>SUM(N43*'Ranking Calculations'!$C$2,M43*'Ranking Calculations'!$C$3,L43*'Ranking Calculations'!$C$4,K43*'Ranking Calculations'!$C$5,H43*'Ranking Calculations'!$C$7,G43*'Ranking Calculations'!$C$6,P43*'Ranking Calculations'!$C$8,Q43*'Ranking Calculations'!$C$9,R43*'Ranking Calculations'!$C$10,S43*'Ranking Calculations'!$C$11,T43*'Ranking Calculations'!$C$12,U43*'Ranking Calculations'!$C$13,V43*'Ranking Calculations'!$C$14)</f>
        <v>0</v>
      </c>
      <c r="X43" s="11">
        <f>(SUM($D$2:D43)+(SUM($F$2:F43)/2))/((SUM($D$2:D43)+SUM($E$2:E43)+SUM($F$2:F43)))</f>
        <v>0.41249999999999998</v>
      </c>
      <c r="Y43" s="1">
        <f>'Winning % Rank Over Time'!C43</f>
        <v>28</v>
      </c>
      <c r="Z43" s="7">
        <f>'Winning % Rank Over Time'!$B43*VLOOKUP(Y43,'Share of Reg Season Points'!$A$2:$B$33,2)</f>
        <v>0</v>
      </c>
      <c r="AA43" s="1">
        <f>SUM($I$2:I43)/COUNT($G$2:G43)</f>
        <v>0.25</v>
      </c>
      <c r="AB43" s="1" cm="1">
        <f t="array" ref="AB43">_xlfn.IFS(AA43&gt;='Old Ranking Calculations'!$B$25,'Old Ranking Calculations'!$C$25,AA43&gt;='Old Ranking Calculations'!$B$26,'Old Ranking Calculations'!$C$26,AA43&gt;='Old Ranking Calculations'!$B$27,'Old Ranking Calculations'!$C$27,AA43&gt;='Old Ranking Calculations'!$B$28,'Old Ranking Calculations'!$C$28,AA43&gt;='Old Ranking Calculations'!$B$29,'Old Ranking Calculations'!$C$29,AA43&gt;='Old Ranking Calculations'!$B$30,'Old Ranking Calculations'!$C$30,AA43&gt;='Old Ranking Calculations'!$B$31,'Old Ranking Calculations'!$C$31,AA43&lt;'Old Ranking Calculations'!$B$32,'Old Ranking Calculations'!$C$32)</f>
        <v>0</v>
      </c>
      <c r="AC43" s="20">
        <f>COUNT($G$2:G43)/COUNT($A$2:A43)</f>
        <v>9.5238095238095233E-2</v>
      </c>
      <c r="AD43" s="1" cm="1">
        <f t="array" ref="AD43">_xlfn.IFS(AC43&gt;='Old Ranking Calculations'!$B$25,'Old Ranking Calculations'!$C$25,AC43&gt;='Old Ranking Calculations'!$B$26,'Old Ranking Calculations'!$C$26,AC43&gt;='Old Ranking Calculations'!$B$27,'Old Ranking Calculations'!$C$27,AC43&gt;='Old Ranking Calculations'!$B$28,'Old Ranking Calculations'!$C$28,AC43&gt;='Old Ranking Calculations'!$B$29,'Old Ranking Calculations'!$C$29,AC43&gt;='Old Ranking Calculations'!$B$30,'Old Ranking Calculations'!$C$30,AC43&gt;='Old Ranking Calculations'!$B$31,'Old Ranking Calculations'!$C$31,AC43&lt;'Old Ranking Calculations'!$B$32,'Old Ranking Calculations'!$C$32)</f>
        <v>0</v>
      </c>
      <c r="AE43" s="1">
        <f t="shared" ca="1" si="1"/>
        <v>0</v>
      </c>
      <c r="AF43" s="1">
        <f>AVERAGE($O$2:O43)</f>
        <v>1.75</v>
      </c>
      <c r="AG43" s="16">
        <f>SUM($W$2:W43,Z43)</f>
        <v>12</v>
      </c>
    </row>
    <row r="44" spans="1:33" ht="15.75" customHeight="1" x14ac:dyDescent="0.2">
      <c r="A44" s="1">
        <v>2008</v>
      </c>
      <c r="B44" s="1" t="s">
        <v>0</v>
      </c>
      <c r="C44" s="1" t="str">
        <f>VLOOKUP(B44,Divisions!$A$1:$B$33,2,FALSE)</f>
        <v>NFC West</v>
      </c>
      <c r="D44" s="1">
        <v>9</v>
      </c>
      <c r="E44" s="1">
        <v>7</v>
      </c>
      <c r="G44" s="1">
        <v>1</v>
      </c>
      <c r="H44" s="1">
        <v>1</v>
      </c>
      <c r="I44" s="1">
        <v>3</v>
      </c>
      <c r="J44" s="1">
        <v>1</v>
      </c>
      <c r="K44" s="1">
        <v>1</v>
      </c>
      <c r="L44" s="1">
        <v>1</v>
      </c>
      <c r="M44" s="1">
        <v>1</v>
      </c>
      <c r="N44" s="1"/>
      <c r="O44">
        <v>4</v>
      </c>
      <c r="W44" s="1">
        <f>SUM(N44*'Ranking Calculations'!$C$2,M44*'Ranking Calculations'!$C$3,L44*'Ranking Calculations'!$C$4,K44*'Ranking Calculations'!$C$5,H44*'Ranking Calculations'!$C$7,G44*'Ranking Calculations'!$C$6,P44*'Ranking Calculations'!$C$8,Q44*'Ranking Calculations'!$C$9,R44*'Ranking Calculations'!$C$10,S44*'Ranking Calculations'!$C$11,T44*'Ranking Calculations'!$C$12,U44*'Ranking Calculations'!$C$13,V44*'Ranking Calculations'!$C$14)</f>
        <v>17</v>
      </c>
      <c r="X44" s="11">
        <f>(SUM($D$2:D44)+(SUM($F$2:F44)/2))/((SUM($D$2:D44)+SUM($E$2:E44)+SUM($F$2:F44)))</f>
        <v>0.41615853658536583</v>
      </c>
      <c r="Y44" s="1">
        <f>'Winning % Rank Over Time'!C44</f>
        <v>27</v>
      </c>
      <c r="Z44" s="7">
        <f>'Winning % Rank Over Time'!$B44*VLOOKUP(Y44,'Share of Reg Season Points'!$A$2:$B$33,2)</f>
        <v>0</v>
      </c>
      <c r="AA44" s="1">
        <f>SUM($I$2:I44)/COUNT($G$2:G44)</f>
        <v>0.8</v>
      </c>
      <c r="AB44" s="1" cm="1">
        <f t="array" ref="AB44">_xlfn.IFS(AA44&gt;='Old Ranking Calculations'!$B$25,'Old Ranking Calculations'!$C$25,AA44&gt;='Old Ranking Calculations'!$B$26,'Old Ranking Calculations'!$C$26,AA44&gt;='Old Ranking Calculations'!$B$27,'Old Ranking Calculations'!$C$27,AA44&gt;='Old Ranking Calculations'!$B$28,'Old Ranking Calculations'!$C$28,AA44&gt;='Old Ranking Calculations'!$B$29,'Old Ranking Calculations'!$C$29,AA44&gt;='Old Ranking Calculations'!$B$30,'Old Ranking Calculations'!$C$30,AA44&gt;='Old Ranking Calculations'!$B$31,'Old Ranking Calculations'!$C$31,AA44&lt;'Old Ranking Calculations'!$B$32,'Old Ranking Calculations'!$C$32)</f>
        <v>6</v>
      </c>
      <c r="AC44" s="20">
        <f>COUNT($G$2:G44)/COUNT($A$2:A44)</f>
        <v>0.11627906976744186</v>
      </c>
      <c r="AD44" s="1" cm="1">
        <f t="array" ref="AD44">_xlfn.IFS(AC44&gt;='Old Ranking Calculations'!$B$25,'Old Ranking Calculations'!$C$25,AC44&gt;='Old Ranking Calculations'!$B$26,'Old Ranking Calculations'!$C$26,AC44&gt;='Old Ranking Calculations'!$B$27,'Old Ranking Calculations'!$C$27,AC44&gt;='Old Ranking Calculations'!$B$28,'Old Ranking Calculations'!$C$28,AC44&gt;='Old Ranking Calculations'!$B$29,'Old Ranking Calculations'!$C$29,AC44&gt;='Old Ranking Calculations'!$B$30,'Old Ranking Calculations'!$C$30,AC44&gt;='Old Ranking Calculations'!$B$31,'Old Ranking Calculations'!$C$31,AC44&lt;'Old Ranking Calculations'!$B$32,'Old Ranking Calculations'!$C$32)</f>
        <v>0</v>
      </c>
      <c r="AE44" s="1">
        <f t="shared" ca="1" si="1"/>
        <v>0</v>
      </c>
      <c r="AF44" s="1">
        <f>AVERAGE($O$2:O44)</f>
        <v>2.2000000000000002</v>
      </c>
      <c r="AG44" s="16">
        <f>SUM($W$2:W44,Z44)</f>
        <v>29</v>
      </c>
    </row>
    <row r="45" spans="1:33" ht="15.75" customHeight="1" x14ac:dyDescent="0.2">
      <c r="A45" s="1">
        <v>2009</v>
      </c>
      <c r="B45" s="1" t="s">
        <v>0</v>
      </c>
      <c r="C45" s="1" t="str">
        <f>VLOOKUP(B45,Divisions!$A$1:$B$33,2,FALSE)</f>
        <v>NFC West</v>
      </c>
      <c r="D45" s="1">
        <v>10</v>
      </c>
      <c r="E45" s="1">
        <v>6</v>
      </c>
      <c r="G45" s="1">
        <v>1</v>
      </c>
      <c r="H45" s="1">
        <v>1</v>
      </c>
      <c r="I45" s="1">
        <v>1</v>
      </c>
      <c r="J45" s="1">
        <v>1</v>
      </c>
      <c r="K45" s="1">
        <v>1</v>
      </c>
      <c r="L45" s="1"/>
      <c r="M45" s="1"/>
      <c r="N45" s="1"/>
      <c r="O45">
        <v>2</v>
      </c>
      <c r="W45" s="1">
        <f>SUM(N45*'Ranking Calculations'!$C$2,M45*'Ranking Calculations'!$C$3,L45*'Ranking Calculations'!$C$4,K45*'Ranking Calculations'!$C$5,H45*'Ranking Calculations'!$C$7,G45*'Ranking Calculations'!$C$6,P45*'Ranking Calculations'!$C$8,Q45*'Ranking Calculations'!$C$9,R45*'Ranking Calculations'!$C$10,S45*'Ranking Calculations'!$C$11,T45*'Ranking Calculations'!$C$12,U45*'Ranking Calculations'!$C$13,V45*'Ranking Calculations'!$C$14)</f>
        <v>4</v>
      </c>
      <c r="X45" s="11">
        <f>(SUM($D$2:D45)+(SUM($F$2:F45)/2))/((SUM($D$2:D45)+SUM($E$2:E45)+SUM($F$2:F45)))</f>
        <v>0.42113095238095238</v>
      </c>
      <c r="Y45" s="1">
        <f>'Winning % Rank Over Time'!C45</f>
        <v>28</v>
      </c>
      <c r="Z45" s="7">
        <f>'Winning % Rank Over Time'!$B45*VLOOKUP(Y45,'Share of Reg Season Points'!$A$2:$B$33,2)</f>
        <v>0</v>
      </c>
      <c r="AA45" s="1">
        <f>SUM($I$2:I45)/COUNT($G$2:G45)</f>
        <v>0.83333333333333337</v>
      </c>
      <c r="AB45" s="1" cm="1">
        <f t="array" ref="AB45">_xlfn.IFS(AA45&gt;='Old Ranking Calculations'!$B$25,'Old Ranking Calculations'!$C$25,AA45&gt;='Old Ranking Calculations'!$B$26,'Old Ranking Calculations'!$C$26,AA45&gt;='Old Ranking Calculations'!$B$27,'Old Ranking Calculations'!$C$27,AA45&gt;='Old Ranking Calculations'!$B$28,'Old Ranking Calculations'!$C$28,AA45&gt;='Old Ranking Calculations'!$B$29,'Old Ranking Calculations'!$C$29,AA45&gt;='Old Ranking Calculations'!$B$30,'Old Ranking Calculations'!$C$30,AA45&gt;='Old Ranking Calculations'!$B$31,'Old Ranking Calculations'!$C$31,AA45&lt;'Old Ranking Calculations'!$B$32,'Old Ranking Calculations'!$C$32)</f>
        <v>6</v>
      </c>
      <c r="AC45" s="20">
        <f>COUNT($G$2:G45)/COUNT($A$2:A45)</f>
        <v>0.13636363636363635</v>
      </c>
      <c r="AD45" s="1" cm="1">
        <f t="array" ref="AD45">_xlfn.IFS(AC45&gt;='Old Ranking Calculations'!$B$25,'Old Ranking Calculations'!$C$25,AC45&gt;='Old Ranking Calculations'!$B$26,'Old Ranking Calculations'!$C$26,AC45&gt;='Old Ranking Calculations'!$B$27,'Old Ranking Calculations'!$C$27,AC45&gt;='Old Ranking Calculations'!$B$28,'Old Ranking Calculations'!$C$28,AC45&gt;='Old Ranking Calculations'!$B$29,'Old Ranking Calculations'!$C$29,AC45&gt;='Old Ranking Calculations'!$B$30,'Old Ranking Calculations'!$C$30,AC45&gt;='Old Ranking Calculations'!$B$31,'Old Ranking Calculations'!$C$31,AC45&lt;'Old Ranking Calculations'!$B$32,'Old Ranking Calculations'!$C$32)</f>
        <v>0</v>
      </c>
      <c r="AE45" s="1">
        <f t="shared" ca="1" si="1"/>
        <v>0</v>
      </c>
      <c r="AF45" s="1">
        <f>AVERAGE($O$2:O45)</f>
        <v>2.1666666666666665</v>
      </c>
      <c r="AG45" s="16">
        <f>SUM($W$2:W45,Z45)</f>
        <v>33</v>
      </c>
    </row>
    <row r="46" spans="1:33" ht="15.75" customHeight="1" x14ac:dyDescent="0.2">
      <c r="A46" s="1">
        <v>2010</v>
      </c>
      <c r="B46" s="1" t="s">
        <v>0</v>
      </c>
      <c r="C46" s="1" t="str">
        <f>VLOOKUP(B46,Divisions!$A$1:$B$33,2,FALSE)</f>
        <v>NFC West</v>
      </c>
      <c r="D46" s="1">
        <v>5</v>
      </c>
      <c r="E46" s="1">
        <v>11</v>
      </c>
      <c r="W46" s="1">
        <f>SUM(N46*'Ranking Calculations'!$C$2,M46*'Ranking Calculations'!$C$3,L46*'Ranking Calculations'!$C$4,K46*'Ranking Calculations'!$C$5,H46*'Ranking Calculations'!$C$7,G46*'Ranking Calculations'!$C$6,P46*'Ranking Calculations'!$C$8,Q46*'Ranking Calculations'!$C$9,R46*'Ranking Calculations'!$C$10,S46*'Ranking Calculations'!$C$11,T46*'Ranking Calculations'!$C$12,U46*'Ranking Calculations'!$C$13,V46*'Ranking Calculations'!$C$14)</f>
        <v>0</v>
      </c>
      <c r="X46" s="11">
        <f>(SUM($D$2:D46)+(SUM($F$2:F46)/2))/((SUM($D$2:D46)+SUM($E$2:E46)+SUM($F$2:F46)))</f>
        <v>0.41860465116279072</v>
      </c>
      <c r="Y46" s="1">
        <f>'Winning % Rank Over Time'!C46</f>
        <v>29</v>
      </c>
      <c r="Z46" s="7">
        <f>'Winning % Rank Over Time'!$B46*VLOOKUP(Y46,'Share of Reg Season Points'!$A$2:$B$33,2)</f>
        <v>0</v>
      </c>
      <c r="AA46" s="1">
        <f>SUM($I$2:I46)/COUNT($G$2:G46)</f>
        <v>0.83333333333333337</v>
      </c>
      <c r="AB46" s="1" cm="1">
        <f t="array" ref="AB46">_xlfn.IFS(AA46&gt;='Old Ranking Calculations'!$B$25,'Old Ranking Calculations'!$C$25,AA46&gt;='Old Ranking Calculations'!$B$26,'Old Ranking Calculations'!$C$26,AA46&gt;='Old Ranking Calculations'!$B$27,'Old Ranking Calculations'!$C$27,AA46&gt;='Old Ranking Calculations'!$B$28,'Old Ranking Calculations'!$C$28,AA46&gt;='Old Ranking Calculations'!$B$29,'Old Ranking Calculations'!$C$29,AA46&gt;='Old Ranking Calculations'!$B$30,'Old Ranking Calculations'!$C$30,AA46&gt;='Old Ranking Calculations'!$B$31,'Old Ranking Calculations'!$C$31,AA46&lt;'Old Ranking Calculations'!$B$32,'Old Ranking Calculations'!$C$32)</f>
        <v>6</v>
      </c>
      <c r="AC46" s="20">
        <f>COUNT($G$2:G46)/COUNT($A$2:A46)</f>
        <v>0.13333333333333333</v>
      </c>
      <c r="AD46" s="1" cm="1">
        <f t="array" ref="AD46">_xlfn.IFS(AC46&gt;='Old Ranking Calculations'!$B$25,'Old Ranking Calculations'!$C$25,AC46&gt;='Old Ranking Calculations'!$B$26,'Old Ranking Calculations'!$C$26,AC46&gt;='Old Ranking Calculations'!$B$27,'Old Ranking Calculations'!$C$27,AC46&gt;='Old Ranking Calculations'!$B$28,'Old Ranking Calculations'!$C$28,AC46&gt;='Old Ranking Calculations'!$B$29,'Old Ranking Calculations'!$C$29,AC46&gt;='Old Ranking Calculations'!$B$30,'Old Ranking Calculations'!$C$30,AC46&gt;='Old Ranking Calculations'!$B$31,'Old Ranking Calculations'!$C$31,AC46&lt;'Old Ranking Calculations'!$B$32,'Old Ranking Calculations'!$C$32)</f>
        <v>0</v>
      </c>
      <c r="AE46" s="1">
        <f t="shared" ca="1" si="1"/>
        <v>0</v>
      </c>
      <c r="AF46" s="1">
        <f>AVERAGE($O$2:O46)</f>
        <v>2.1666666666666665</v>
      </c>
      <c r="AG46" s="16">
        <f>SUM($W$2:W46,Z46)</f>
        <v>33</v>
      </c>
    </row>
    <row r="47" spans="1:33" ht="15.75" customHeight="1" x14ac:dyDescent="0.2">
      <c r="A47" s="1">
        <v>2011</v>
      </c>
      <c r="B47" s="1" t="s">
        <v>0</v>
      </c>
      <c r="C47" s="1" t="str">
        <f>VLOOKUP(B47,Divisions!$A$1:$B$33,2,FALSE)</f>
        <v>NFC West</v>
      </c>
      <c r="D47" s="1">
        <v>8</v>
      </c>
      <c r="E47" s="1">
        <v>8</v>
      </c>
      <c r="W47" s="1">
        <f>SUM(N47*'Ranking Calculations'!$C$2,M47*'Ranking Calculations'!$C$3,L47*'Ranking Calculations'!$C$4,K47*'Ranking Calculations'!$C$5,H47*'Ranking Calculations'!$C$7,G47*'Ranking Calculations'!$C$6,P47*'Ranking Calculations'!$C$8,Q47*'Ranking Calculations'!$C$9,R47*'Ranking Calculations'!$C$10,S47*'Ranking Calculations'!$C$11,T47*'Ranking Calculations'!$C$12,U47*'Ranking Calculations'!$C$13,V47*'Ranking Calculations'!$C$14)</f>
        <v>0</v>
      </c>
      <c r="X47" s="11">
        <f>(SUM($D$2:D47)+(SUM($F$2:F47)/2))/((SUM($D$2:D47)+SUM($E$2:E47)+SUM($F$2:F47)))</f>
        <v>0.42045454545454547</v>
      </c>
      <c r="Y47" s="1">
        <f>'Winning % Rank Over Time'!C47</f>
        <v>29</v>
      </c>
      <c r="Z47" s="7">
        <f>'Winning % Rank Over Time'!$B47*VLOOKUP(Y47,'Share of Reg Season Points'!$A$2:$B$33,2)</f>
        <v>0</v>
      </c>
      <c r="AA47" s="1">
        <f>SUM($I$2:I47)/COUNT($G$2:G47)</f>
        <v>0.83333333333333337</v>
      </c>
      <c r="AB47" s="1" cm="1">
        <f t="array" ref="AB47">_xlfn.IFS(AA47&gt;='Old Ranking Calculations'!$B$25,'Old Ranking Calculations'!$C$25,AA47&gt;='Old Ranking Calculations'!$B$26,'Old Ranking Calculations'!$C$26,AA47&gt;='Old Ranking Calculations'!$B$27,'Old Ranking Calculations'!$C$27,AA47&gt;='Old Ranking Calculations'!$B$28,'Old Ranking Calculations'!$C$28,AA47&gt;='Old Ranking Calculations'!$B$29,'Old Ranking Calculations'!$C$29,AA47&gt;='Old Ranking Calculations'!$B$30,'Old Ranking Calculations'!$C$30,AA47&gt;='Old Ranking Calculations'!$B$31,'Old Ranking Calculations'!$C$31,AA47&lt;'Old Ranking Calculations'!$B$32,'Old Ranking Calculations'!$C$32)</f>
        <v>6</v>
      </c>
      <c r="AC47" s="20">
        <f>COUNT($G$2:G47)/COUNT($A$2:A47)</f>
        <v>0.13043478260869565</v>
      </c>
      <c r="AD47" s="1" cm="1">
        <f t="array" ref="AD47">_xlfn.IFS(AC47&gt;='Old Ranking Calculations'!$B$25,'Old Ranking Calculations'!$C$25,AC47&gt;='Old Ranking Calculations'!$B$26,'Old Ranking Calculations'!$C$26,AC47&gt;='Old Ranking Calculations'!$B$27,'Old Ranking Calculations'!$C$27,AC47&gt;='Old Ranking Calculations'!$B$28,'Old Ranking Calculations'!$C$28,AC47&gt;='Old Ranking Calculations'!$B$29,'Old Ranking Calculations'!$C$29,AC47&gt;='Old Ranking Calculations'!$B$30,'Old Ranking Calculations'!$C$30,AC47&gt;='Old Ranking Calculations'!$B$31,'Old Ranking Calculations'!$C$31,AC47&lt;'Old Ranking Calculations'!$B$32,'Old Ranking Calculations'!$C$32)</f>
        <v>0</v>
      </c>
      <c r="AE47" s="1">
        <f t="shared" ca="1" si="1"/>
        <v>0</v>
      </c>
      <c r="AF47" s="1">
        <f>AVERAGE($O$2:O47)</f>
        <v>2.1666666666666665</v>
      </c>
      <c r="AG47" s="16">
        <f>SUM($W$2:W47,Z47)</f>
        <v>33</v>
      </c>
    </row>
    <row r="48" spans="1:33" ht="15.75" customHeight="1" x14ac:dyDescent="0.2">
      <c r="A48" s="1">
        <v>2012</v>
      </c>
      <c r="B48" s="1" t="s">
        <v>0</v>
      </c>
      <c r="C48" s="1" t="str">
        <f>VLOOKUP(B48,Divisions!$A$1:$B$33,2,FALSE)</f>
        <v>NFC West</v>
      </c>
      <c r="D48" s="1">
        <v>5</v>
      </c>
      <c r="E48" s="1">
        <v>11</v>
      </c>
      <c r="W48" s="1">
        <f>SUM(N48*'Ranking Calculations'!$C$2,M48*'Ranking Calculations'!$C$3,L48*'Ranking Calculations'!$C$4,K48*'Ranking Calculations'!$C$5,H48*'Ranking Calculations'!$C$7,G48*'Ranking Calculations'!$C$6,P48*'Ranking Calculations'!$C$8,Q48*'Ranking Calculations'!$C$9,R48*'Ranking Calculations'!$C$10,S48*'Ranking Calculations'!$C$11,T48*'Ranking Calculations'!$C$12,U48*'Ranking Calculations'!$C$13,V48*'Ranking Calculations'!$C$14)</f>
        <v>0</v>
      </c>
      <c r="X48" s="11">
        <f>(SUM($D$2:D48)+(SUM($F$2:F48)/2))/((SUM($D$2:D48)+SUM($E$2:E48)+SUM($F$2:F48)))</f>
        <v>0.41805555555555557</v>
      </c>
      <c r="Y48" s="1">
        <f>'Winning % Rank Over Time'!C48</f>
        <v>30</v>
      </c>
      <c r="Z48" s="7">
        <f>'Winning % Rank Over Time'!$B48*VLOOKUP(Y48,'Share of Reg Season Points'!$A$2:$B$33,2)</f>
        <v>0</v>
      </c>
      <c r="AA48" s="1">
        <f>SUM($I$2:I48)/COUNT($G$2:G48)</f>
        <v>0.83333333333333337</v>
      </c>
      <c r="AB48" s="1" cm="1">
        <f t="array" ref="AB48">_xlfn.IFS(AA48&gt;='Old Ranking Calculations'!$B$25,'Old Ranking Calculations'!$C$25,AA48&gt;='Old Ranking Calculations'!$B$26,'Old Ranking Calculations'!$C$26,AA48&gt;='Old Ranking Calculations'!$B$27,'Old Ranking Calculations'!$C$27,AA48&gt;='Old Ranking Calculations'!$B$28,'Old Ranking Calculations'!$C$28,AA48&gt;='Old Ranking Calculations'!$B$29,'Old Ranking Calculations'!$C$29,AA48&gt;='Old Ranking Calculations'!$B$30,'Old Ranking Calculations'!$C$30,AA48&gt;='Old Ranking Calculations'!$B$31,'Old Ranking Calculations'!$C$31,AA48&lt;'Old Ranking Calculations'!$B$32,'Old Ranking Calculations'!$C$32)</f>
        <v>6</v>
      </c>
      <c r="AC48" s="20">
        <f>COUNT($G$2:G48)/COUNT($A$2:A48)</f>
        <v>0.1276595744680851</v>
      </c>
      <c r="AD48" s="1" cm="1">
        <f t="array" ref="AD48">_xlfn.IFS(AC48&gt;='Old Ranking Calculations'!$B$25,'Old Ranking Calculations'!$C$25,AC48&gt;='Old Ranking Calculations'!$B$26,'Old Ranking Calculations'!$C$26,AC48&gt;='Old Ranking Calculations'!$B$27,'Old Ranking Calculations'!$C$27,AC48&gt;='Old Ranking Calculations'!$B$28,'Old Ranking Calculations'!$C$28,AC48&gt;='Old Ranking Calculations'!$B$29,'Old Ranking Calculations'!$C$29,AC48&gt;='Old Ranking Calculations'!$B$30,'Old Ranking Calculations'!$C$30,AC48&gt;='Old Ranking Calculations'!$B$31,'Old Ranking Calculations'!$C$31,AC48&lt;'Old Ranking Calculations'!$B$32,'Old Ranking Calculations'!$C$32)</f>
        <v>0</v>
      </c>
      <c r="AE48" s="1">
        <f t="shared" ca="1" si="1"/>
        <v>0</v>
      </c>
      <c r="AF48" s="1">
        <f>AVERAGE($O$2:O48)</f>
        <v>2.1666666666666665</v>
      </c>
      <c r="AG48" s="16">
        <f>SUM($W$2:W48,Z48)</f>
        <v>33</v>
      </c>
    </row>
    <row r="49" spans="1:33" ht="15.75" customHeight="1" x14ac:dyDescent="0.2">
      <c r="A49" s="1">
        <v>2013</v>
      </c>
      <c r="B49" s="1" t="s">
        <v>0</v>
      </c>
      <c r="C49" s="1" t="str">
        <f>VLOOKUP(B49,Divisions!$A$1:$B$33,2,FALSE)</f>
        <v>NFC West</v>
      </c>
      <c r="D49" s="1">
        <v>10</v>
      </c>
      <c r="E49" s="1">
        <v>6</v>
      </c>
      <c r="W49" s="1">
        <f>SUM(N49*'Ranking Calculations'!$C$2,M49*'Ranking Calculations'!$C$3,L49*'Ranking Calculations'!$C$4,K49*'Ranking Calculations'!$C$5,H49*'Ranking Calculations'!$C$7,G49*'Ranking Calculations'!$C$6,P49*'Ranking Calculations'!$C$8,Q49*'Ranking Calculations'!$C$9,R49*'Ranking Calculations'!$C$10,S49*'Ranking Calculations'!$C$11,T49*'Ranking Calculations'!$C$12,U49*'Ranking Calculations'!$C$13,V49*'Ranking Calculations'!$C$14)</f>
        <v>0</v>
      </c>
      <c r="X49" s="11">
        <f>(SUM($D$2:D49)+(SUM($F$2:F49)/2))/((SUM($D$2:D49)+SUM($E$2:E49)+SUM($F$2:F49)))</f>
        <v>0.42255434782608697</v>
      </c>
      <c r="Y49" s="1">
        <f>'Winning % Rank Over Time'!C49</f>
        <v>29</v>
      </c>
      <c r="Z49" s="7">
        <f>'Winning % Rank Over Time'!$B49*VLOOKUP(Y49,'Share of Reg Season Points'!$A$2:$B$33,2)</f>
        <v>0</v>
      </c>
      <c r="AA49" s="1">
        <f>SUM($I$2:I49)/COUNT($G$2:G49)</f>
        <v>0.83333333333333337</v>
      </c>
      <c r="AB49" s="1" cm="1">
        <f t="array" ref="AB49">_xlfn.IFS(AA49&gt;='Old Ranking Calculations'!$B$25,'Old Ranking Calculations'!$C$25,AA49&gt;='Old Ranking Calculations'!$B$26,'Old Ranking Calculations'!$C$26,AA49&gt;='Old Ranking Calculations'!$B$27,'Old Ranking Calculations'!$C$27,AA49&gt;='Old Ranking Calculations'!$B$28,'Old Ranking Calculations'!$C$28,AA49&gt;='Old Ranking Calculations'!$B$29,'Old Ranking Calculations'!$C$29,AA49&gt;='Old Ranking Calculations'!$B$30,'Old Ranking Calculations'!$C$30,AA49&gt;='Old Ranking Calculations'!$B$31,'Old Ranking Calculations'!$C$31,AA49&lt;'Old Ranking Calculations'!$B$32,'Old Ranking Calculations'!$C$32)</f>
        <v>6</v>
      </c>
      <c r="AC49" s="20">
        <f>COUNT($G$2:G49)/COUNT($A$2:A49)</f>
        <v>0.125</v>
      </c>
      <c r="AD49" s="1" cm="1">
        <f t="array" ref="AD49">_xlfn.IFS(AC49&gt;='Old Ranking Calculations'!$B$25,'Old Ranking Calculations'!$C$25,AC49&gt;='Old Ranking Calculations'!$B$26,'Old Ranking Calculations'!$C$26,AC49&gt;='Old Ranking Calculations'!$B$27,'Old Ranking Calculations'!$C$27,AC49&gt;='Old Ranking Calculations'!$B$28,'Old Ranking Calculations'!$C$28,AC49&gt;='Old Ranking Calculations'!$B$29,'Old Ranking Calculations'!$C$29,AC49&gt;='Old Ranking Calculations'!$B$30,'Old Ranking Calculations'!$C$30,AC49&gt;='Old Ranking Calculations'!$B$31,'Old Ranking Calculations'!$C$31,AC49&lt;'Old Ranking Calculations'!$B$32,'Old Ranking Calculations'!$C$32)</f>
        <v>0</v>
      </c>
      <c r="AE49" s="1">
        <f t="shared" ca="1" si="1"/>
        <v>0</v>
      </c>
      <c r="AF49" s="1">
        <f>AVERAGE($O$2:O49)</f>
        <v>2.1666666666666665</v>
      </c>
      <c r="AG49" s="16">
        <f>SUM($W$2:W49,Z49)</f>
        <v>33</v>
      </c>
    </row>
    <row r="50" spans="1:33" ht="15.75" customHeight="1" x14ac:dyDescent="0.2">
      <c r="A50" s="1">
        <v>2014</v>
      </c>
      <c r="B50" s="1" t="s">
        <v>0</v>
      </c>
      <c r="C50" s="1" t="str">
        <f>VLOOKUP(B50,Divisions!$A$1:$B$33,2,FALSE)</f>
        <v>NFC West</v>
      </c>
      <c r="D50" s="1">
        <v>11</v>
      </c>
      <c r="E50" s="1">
        <v>5</v>
      </c>
      <c r="G50" s="1">
        <v>1</v>
      </c>
      <c r="I50" s="1">
        <v>0</v>
      </c>
      <c r="J50" s="1">
        <v>1</v>
      </c>
      <c r="K50" s="1"/>
      <c r="L50" s="1"/>
      <c r="M50" s="1"/>
      <c r="N50" s="1"/>
      <c r="O50">
        <v>1</v>
      </c>
      <c r="U50" s="1">
        <v>1</v>
      </c>
      <c r="W50" s="1">
        <f>SUM(N50*'Ranking Calculations'!$C$2,M50*'Ranking Calculations'!$C$3,L50*'Ranking Calculations'!$C$4,K50*'Ranking Calculations'!$C$5,H50*'Ranking Calculations'!$C$7,G50*'Ranking Calculations'!$C$6,P50*'Ranking Calculations'!$C$8,Q50*'Ranking Calculations'!$C$9,R50*'Ranking Calculations'!$C$10,S50*'Ranking Calculations'!$C$11,T50*'Ranking Calculations'!$C$12,U50*'Ranking Calculations'!$C$13,V50*'Ranking Calculations'!$C$14)</f>
        <v>1</v>
      </c>
      <c r="X50" s="11">
        <f>(SUM($D$2:D50)+(SUM($F$2:F50)/2))/((SUM($D$2:D50)+SUM($E$2:E50)+SUM($F$2:F50)))</f>
        <v>0.42819148936170215</v>
      </c>
      <c r="Y50" s="1">
        <f>'Winning % Rank Over Time'!C50</f>
        <v>29</v>
      </c>
      <c r="Z50" s="7">
        <f>'Winning % Rank Over Time'!$B50*VLOOKUP(Y50,'Share of Reg Season Points'!$A$2:$B$33,2)</f>
        <v>0</v>
      </c>
      <c r="AA50" s="1">
        <f>SUM($I$2:I50)/COUNT($G$2:G50)</f>
        <v>0.7142857142857143</v>
      </c>
      <c r="AB50" s="1" cm="1">
        <f t="array" ref="AB50">_xlfn.IFS(AA50&gt;='Old Ranking Calculations'!$B$25,'Old Ranking Calculations'!$C$25,AA50&gt;='Old Ranking Calculations'!$B$26,'Old Ranking Calculations'!$C$26,AA50&gt;='Old Ranking Calculations'!$B$27,'Old Ranking Calculations'!$C$27,AA50&gt;='Old Ranking Calculations'!$B$28,'Old Ranking Calculations'!$C$28,AA50&gt;='Old Ranking Calculations'!$B$29,'Old Ranking Calculations'!$C$29,AA50&gt;='Old Ranking Calculations'!$B$30,'Old Ranking Calculations'!$C$30,AA50&gt;='Old Ranking Calculations'!$B$31,'Old Ranking Calculations'!$C$31,AA50&lt;'Old Ranking Calculations'!$B$32,'Old Ranking Calculations'!$C$32)</f>
        <v>4</v>
      </c>
      <c r="AC50" s="20">
        <f>COUNT($G$2:G50)/COUNT($A$2:A50)</f>
        <v>0.14285714285714285</v>
      </c>
      <c r="AD50" s="1" cm="1">
        <f t="array" ref="AD50">_xlfn.IFS(AC50&gt;='Old Ranking Calculations'!$B$25,'Old Ranking Calculations'!$C$25,AC50&gt;='Old Ranking Calculations'!$B$26,'Old Ranking Calculations'!$C$26,AC50&gt;='Old Ranking Calculations'!$B$27,'Old Ranking Calculations'!$C$27,AC50&gt;='Old Ranking Calculations'!$B$28,'Old Ranking Calculations'!$C$28,AC50&gt;='Old Ranking Calculations'!$B$29,'Old Ranking Calculations'!$C$29,AC50&gt;='Old Ranking Calculations'!$B$30,'Old Ranking Calculations'!$C$30,AC50&gt;='Old Ranking Calculations'!$B$31,'Old Ranking Calculations'!$C$31,AC50&lt;'Old Ranking Calculations'!$B$32,'Old Ranking Calculations'!$C$32)</f>
        <v>0</v>
      </c>
      <c r="AE50" s="1">
        <f t="shared" ca="1" si="1"/>
        <v>0</v>
      </c>
      <c r="AF50" s="1">
        <f>AVERAGE($O$2:O50)</f>
        <v>2</v>
      </c>
      <c r="AG50" s="16">
        <f>SUM($W$2:W50,Z50)</f>
        <v>34</v>
      </c>
    </row>
    <row r="51" spans="1:33" ht="15.75" customHeight="1" x14ac:dyDescent="0.2">
      <c r="A51" s="1">
        <v>2015</v>
      </c>
      <c r="B51" s="1" t="s">
        <v>0</v>
      </c>
      <c r="C51" s="1" t="str">
        <f>VLOOKUP(B51,Divisions!$A$1:$B$33,2,FALSE)</f>
        <v>NFC West</v>
      </c>
      <c r="D51" s="1">
        <v>13</v>
      </c>
      <c r="E51" s="1">
        <v>3</v>
      </c>
      <c r="G51" s="1">
        <v>1</v>
      </c>
      <c r="H51" s="1">
        <v>1</v>
      </c>
      <c r="I51" s="1">
        <v>1</v>
      </c>
      <c r="J51" s="1">
        <v>1</v>
      </c>
      <c r="K51" s="1">
        <v>1</v>
      </c>
      <c r="L51" s="1">
        <v>1</v>
      </c>
      <c r="M51" s="1"/>
      <c r="N51" s="1"/>
      <c r="O51">
        <v>3</v>
      </c>
      <c r="W51" s="1">
        <f>SUM(N51*'Ranking Calculations'!$C$2,M51*'Ranking Calculations'!$C$3,L51*'Ranking Calculations'!$C$4,K51*'Ranking Calculations'!$C$5,H51*'Ranking Calculations'!$C$7,G51*'Ranking Calculations'!$C$6,P51*'Ranking Calculations'!$C$8,Q51*'Ranking Calculations'!$C$9,R51*'Ranking Calculations'!$C$10,S51*'Ranking Calculations'!$C$11,T51*'Ranking Calculations'!$C$12,U51*'Ranking Calculations'!$C$13,V51*'Ranking Calculations'!$C$14)</f>
        <v>8</v>
      </c>
      <c r="X51" s="11">
        <f>(SUM($D$2:D51)+(SUM($F$2:F51)/2))/((SUM($D$2:D51)+SUM($E$2:E51)+SUM($F$2:F51)))</f>
        <v>0.43619791666666669</v>
      </c>
      <c r="Y51" s="1">
        <f>'Winning % Rank Over Time'!C51</f>
        <v>28</v>
      </c>
      <c r="Z51" s="7">
        <f>'Winning % Rank Over Time'!$B51*VLOOKUP(Y51,'Share of Reg Season Points'!$A$2:$B$33,2)</f>
        <v>0</v>
      </c>
      <c r="AA51" s="1">
        <f>SUM($I$2:I51)/COUNT($G$2:G51)</f>
        <v>0.75</v>
      </c>
      <c r="AB51" s="1" cm="1">
        <f t="array" ref="AB51">_xlfn.IFS(AA51&gt;='Old Ranking Calculations'!$B$25,'Old Ranking Calculations'!$C$25,AA51&gt;='Old Ranking Calculations'!$B$26,'Old Ranking Calculations'!$C$26,AA51&gt;='Old Ranking Calculations'!$B$27,'Old Ranking Calculations'!$C$27,AA51&gt;='Old Ranking Calculations'!$B$28,'Old Ranking Calculations'!$C$28,AA51&gt;='Old Ranking Calculations'!$B$29,'Old Ranking Calculations'!$C$29,AA51&gt;='Old Ranking Calculations'!$B$30,'Old Ranking Calculations'!$C$30,AA51&gt;='Old Ranking Calculations'!$B$31,'Old Ranking Calculations'!$C$31,AA51&lt;'Old Ranking Calculations'!$B$32,'Old Ranking Calculations'!$C$32)</f>
        <v>6</v>
      </c>
      <c r="AC51" s="20">
        <f>COUNT($G$2:G51)/COUNT($A$2:A51)</f>
        <v>0.16</v>
      </c>
      <c r="AD51" s="1" cm="1">
        <f t="array" ref="AD51">_xlfn.IFS(AC51&gt;='Old Ranking Calculations'!$B$25,'Old Ranking Calculations'!$C$25,AC51&gt;='Old Ranking Calculations'!$B$26,'Old Ranking Calculations'!$C$26,AC51&gt;='Old Ranking Calculations'!$B$27,'Old Ranking Calculations'!$C$27,AC51&gt;='Old Ranking Calculations'!$B$28,'Old Ranking Calculations'!$C$28,AC51&gt;='Old Ranking Calculations'!$B$29,'Old Ranking Calculations'!$C$29,AC51&gt;='Old Ranking Calculations'!$B$30,'Old Ranking Calculations'!$C$30,AC51&gt;='Old Ranking Calculations'!$B$31,'Old Ranking Calculations'!$C$31,AC51&lt;'Old Ranking Calculations'!$B$32,'Old Ranking Calculations'!$C$32)</f>
        <v>0</v>
      </c>
      <c r="AE51" s="1">
        <f t="shared" ca="1" si="1"/>
        <v>0</v>
      </c>
      <c r="AF51" s="1">
        <f>AVERAGE($O$2:O51)</f>
        <v>2.125</v>
      </c>
      <c r="AG51" s="16">
        <f>SUM($W$2:W51,Z51)</f>
        <v>42</v>
      </c>
    </row>
    <row r="52" spans="1:33" ht="15.75" customHeight="1" x14ac:dyDescent="0.2">
      <c r="A52" s="1">
        <v>2016</v>
      </c>
      <c r="B52" s="1" t="s">
        <v>0</v>
      </c>
      <c r="C52" s="1" t="str">
        <f>VLOOKUP(B52,Divisions!$A$1:$B$33,2,FALSE)</f>
        <v>NFC West</v>
      </c>
      <c r="D52" s="1">
        <v>7</v>
      </c>
      <c r="E52" s="1">
        <v>8</v>
      </c>
      <c r="F52" s="1">
        <v>1</v>
      </c>
      <c r="W52" s="1">
        <f>SUM(N52*'Ranking Calculations'!$C$2,M52*'Ranking Calculations'!$C$3,L52*'Ranking Calculations'!$C$4,K52*'Ranking Calculations'!$C$5,H52*'Ranking Calculations'!$C$7,G52*'Ranking Calculations'!$C$6,P52*'Ranking Calculations'!$C$8,Q52*'Ranking Calculations'!$C$9,R52*'Ranking Calculations'!$C$10,S52*'Ranking Calculations'!$C$11,T52*'Ranking Calculations'!$C$12,U52*'Ranking Calculations'!$C$13,V52*'Ranking Calculations'!$C$14)</f>
        <v>0</v>
      </c>
      <c r="X52" s="11">
        <f>(SUM($D$2:D52)+(SUM($F$2:F52)/2))/((SUM($D$2:D52)+SUM($E$2:E52)+SUM($F$2:F52)))</f>
        <v>0.43686224489795916</v>
      </c>
      <c r="Y52" s="1">
        <f>'Winning % Rank Over Time'!C52</f>
        <v>30</v>
      </c>
      <c r="Z52" s="7">
        <f>'Winning % Rank Over Time'!$B52*VLOOKUP(Y52,'Share of Reg Season Points'!$A$2:$B$33,2)</f>
        <v>0</v>
      </c>
      <c r="AA52" s="1">
        <f>SUM($I$2:I52)/COUNT($G$2:G52)</f>
        <v>0.75</v>
      </c>
      <c r="AB52" s="1" cm="1">
        <f t="array" ref="AB52">_xlfn.IFS(AA52&gt;='Old Ranking Calculations'!$B$25,'Old Ranking Calculations'!$C$25,AA52&gt;='Old Ranking Calculations'!$B$26,'Old Ranking Calculations'!$C$26,AA52&gt;='Old Ranking Calculations'!$B$27,'Old Ranking Calculations'!$C$27,AA52&gt;='Old Ranking Calculations'!$B$28,'Old Ranking Calculations'!$C$28,AA52&gt;='Old Ranking Calculations'!$B$29,'Old Ranking Calculations'!$C$29,AA52&gt;='Old Ranking Calculations'!$B$30,'Old Ranking Calculations'!$C$30,AA52&gt;='Old Ranking Calculations'!$B$31,'Old Ranking Calculations'!$C$31,AA52&lt;'Old Ranking Calculations'!$B$32,'Old Ranking Calculations'!$C$32)</f>
        <v>6</v>
      </c>
      <c r="AC52" s="20">
        <f>COUNT($G$2:G52)/COUNT($A$2:A52)</f>
        <v>0.15686274509803921</v>
      </c>
      <c r="AD52" s="1" cm="1">
        <f t="array" ref="AD52">_xlfn.IFS(AC52&gt;='Old Ranking Calculations'!$B$25,'Old Ranking Calculations'!$C$25,AC52&gt;='Old Ranking Calculations'!$B$26,'Old Ranking Calculations'!$C$26,AC52&gt;='Old Ranking Calculations'!$B$27,'Old Ranking Calculations'!$C$27,AC52&gt;='Old Ranking Calculations'!$B$28,'Old Ranking Calculations'!$C$28,AC52&gt;='Old Ranking Calculations'!$B$29,'Old Ranking Calculations'!$C$29,AC52&gt;='Old Ranking Calculations'!$B$30,'Old Ranking Calculations'!$C$30,AC52&gt;='Old Ranking Calculations'!$B$31,'Old Ranking Calculations'!$C$31,AC52&lt;'Old Ranking Calculations'!$B$32,'Old Ranking Calculations'!$C$32)</f>
        <v>0</v>
      </c>
      <c r="AE52" s="1">
        <f t="shared" ca="1" si="1"/>
        <v>0</v>
      </c>
      <c r="AF52" s="1">
        <f>AVERAGE($O$2:O52)</f>
        <v>2.125</v>
      </c>
      <c r="AG52" s="16">
        <f>SUM($W$2:W52,Z52)</f>
        <v>42</v>
      </c>
    </row>
    <row r="53" spans="1:33" ht="15.75" customHeight="1" x14ac:dyDescent="0.2">
      <c r="A53" s="1">
        <v>2017</v>
      </c>
      <c r="B53" s="1" t="s">
        <v>0</v>
      </c>
      <c r="C53" s="1" t="str">
        <f>VLOOKUP(B53,Divisions!$A$1:$B$33,2,FALSE)</f>
        <v>NFC West</v>
      </c>
      <c r="D53" s="1">
        <v>8</v>
      </c>
      <c r="E53" s="1">
        <v>8</v>
      </c>
      <c r="W53" s="1">
        <f>SUM(N53*'Ranking Calculations'!$C$2,M53*'Ranking Calculations'!$C$3,L53*'Ranking Calculations'!$C$4,K53*'Ranking Calculations'!$C$5,H53*'Ranking Calculations'!$C$7,G53*'Ranking Calculations'!$C$6,P53*'Ranking Calculations'!$C$8,Q53*'Ranking Calculations'!$C$9,R53*'Ranking Calculations'!$C$10,S53*'Ranking Calculations'!$C$11,T53*'Ranking Calculations'!$C$12,U53*'Ranking Calculations'!$C$13,V53*'Ranking Calculations'!$C$14)</f>
        <v>0</v>
      </c>
      <c r="X53" s="11">
        <f>(SUM($D$2:D53)+(SUM($F$2:F53)/2))/((SUM($D$2:D53)+SUM($E$2:E53)+SUM($F$2:F53)))</f>
        <v>0.43812499999999999</v>
      </c>
      <c r="Y53" s="1">
        <f>'Winning % Rank Over Time'!C53</f>
        <v>28</v>
      </c>
      <c r="Z53" s="7">
        <f>'Winning % Rank Over Time'!$B53*VLOOKUP(Y53,'Share of Reg Season Points'!$A$2:$B$33,2)</f>
        <v>0</v>
      </c>
      <c r="AA53" s="1">
        <f>SUM($I$2:I53)/COUNT($G$2:G53)</f>
        <v>0.75</v>
      </c>
      <c r="AB53" s="1" cm="1">
        <f t="array" ref="AB53">_xlfn.IFS(AA53&gt;='Old Ranking Calculations'!$B$25,'Old Ranking Calculations'!$C$25,AA53&gt;='Old Ranking Calculations'!$B$26,'Old Ranking Calculations'!$C$26,AA53&gt;='Old Ranking Calculations'!$B$27,'Old Ranking Calculations'!$C$27,AA53&gt;='Old Ranking Calculations'!$B$28,'Old Ranking Calculations'!$C$28,AA53&gt;='Old Ranking Calculations'!$B$29,'Old Ranking Calculations'!$C$29,AA53&gt;='Old Ranking Calculations'!$B$30,'Old Ranking Calculations'!$C$30,AA53&gt;='Old Ranking Calculations'!$B$31,'Old Ranking Calculations'!$C$31,AA53&lt;'Old Ranking Calculations'!$B$32,'Old Ranking Calculations'!$C$32)</f>
        <v>6</v>
      </c>
      <c r="AC53" s="20">
        <f>COUNT($G$2:G53)/COUNT($A$2:A53)</f>
        <v>0.15384615384615385</v>
      </c>
      <c r="AD53" s="1" cm="1">
        <f t="array" ref="AD53">_xlfn.IFS(AC53&gt;='Old Ranking Calculations'!$B$25,'Old Ranking Calculations'!$C$25,AC53&gt;='Old Ranking Calculations'!$B$26,'Old Ranking Calculations'!$C$26,AC53&gt;='Old Ranking Calculations'!$B$27,'Old Ranking Calculations'!$C$27,AC53&gt;='Old Ranking Calculations'!$B$28,'Old Ranking Calculations'!$C$28,AC53&gt;='Old Ranking Calculations'!$B$29,'Old Ranking Calculations'!$C$29,AC53&gt;='Old Ranking Calculations'!$B$30,'Old Ranking Calculations'!$C$30,AC53&gt;='Old Ranking Calculations'!$B$31,'Old Ranking Calculations'!$C$31,AC53&lt;'Old Ranking Calculations'!$B$32,'Old Ranking Calculations'!$C$32)</f>
        <v>0</v>
      </c>
      <c r="AE53" s="1">
        <f t="shared" ca="1" si="1"/>
        <v>0</v>
      </c>
      <c r="AF53" s="1">
        <f>AVERAGE($O$2:O53)</f>
        <v>2.125</v>
      </c>
      <c r="AG53" s="16">
        <f>SUM($W$2:W53,Z53)</f>
        <v>42</v>
      </c>
    </row>
    <row r="54" spans="1:33" ht="15.75" customHeight="1" x14ac:dyDescent="0.2">
      <c r="A54" s="1">
        <v>2018</v>
      </c>
      <c r="B54" s="1" t="s">
        <v>0</v>
      </c>
      <c r="C54" s="1" t="str">
        <f>VLOOKUP(B54,Divisions!$A$1:$B$33,2,FALSE)</f>
        <v>NFC West</v>
      </c>
      <c r="D54" s="1">
        <v>3</v>
      </c>
      <c r="E54" s="1">
        <v>13</v>
      </c>
      <c r="W54" s="1">
        <f>SUM(N54*'Ranking Calculations'!$C$2,M54*'Ranking Calculations'!$C$3,L54*'Ranking Calculations'!$C$4,K54*'Ranking Calculations'!$C$5,H54*'Ranking Calculations'!$C$7,G54*'Ranking Calculations'!$C$6,P54*'Ranking Calculations'!$C$8,Q54*'Ranking Calculations'!$C$9,R54*'Ranking Calculations'!$C$10,S54*'Ranking Calculations'!$C$11,T54*'Ranking Calculations'!$C$12,U54*'Ranking Calculations'!$C$13,V54*'Ranking Calculations'!$C$14)</f>
        <v>0</v>
      </c>
      <c r="X54" s="11">
        <f>(SUM($D$2:D54)+(SUM($F$2:F54)/2))/((SUM($D$2:D54)+SUM($E$2:E54)+SUM($F$2:F54)))</f>
        <v>0.43321078431372551</v>
      </c>
      <c r="Y54" s="1">
        <f>'Winning % Rank Over Time'!C54</f>
        <v>29</v>
      </c>
      <c r="Z54" s="7">
        <f>'Winning % Rank Over Time'!$B54*VLOOKUP(Y54,'Share of Reg Season Points'!$A$2:$B$33,2)</f>
        <v>0</v>
      </c>
      <c r="AA54" s="1">
        <f>SUM($I$2:I54)/COUNT($G$2:G54)</f>
        <v>0.75</v>
      </c>
      <c r="AB54" s="1" cm="1">
        <f t="array" ref="AB54">_xlfn.IFS(AA54&gt;='Old Ranking Calculations'!$B$25,'Old Ranking Calculations'!$C$25,AA54&gt;='Old Ranking Calculations'!$B$26,'Old Ranking Calculations'!$C$26,AA54&gt;='Old Ranking Calculations'!$B$27,'Old Ranking Calculations'!$C$27,AA54&gt;='Old Ranking Calculations'!$B$28,'Old Ranking Calculations'!$C$28,AA54&gt;='Old Ranking Calculations'!$B$29,'Old Ranking Calculations'!$C$29,AA54&gt;='Old Ranking Calculations'!$B$30,'Old Ranking Calculations'!$C$30,AA54&gt;='Old Ranking Calculations'!$B$31,'Old Ranking Calculations'!$C$31,AA54&lt;'Old Ranking Calculations'!$B$32,'Old Ranking Calculations'!$C$32)</f>
        <v>6</v>
      </c>
      <c r="AC54" s="20">
        <f>COUNT($G$2:G54)/COUNT($A$2:A54)</f>
        <v>0.15094339622641509</v>
      </c>
      <c r="AD54" s="1" cm="1">
        <f t="array" ref="AD54">_xlfn.IFS(AC54&gt;='Old Ranking Calculations'!$B$25,'Old Ranking Calculations'!$C$25,AC54&gt;='Old Ranking Calculations'!$B$26,'Old Ranking Calculations'!$C$26,AC54&gt;='Old Ranking Calculations'!$B$27,'Old Ranking Calculations'!$C$27,AC54&gt;='Old Ranking Calculations'!$B$28,'Old Ranking Calculations'!$C$28,AC54&gt;='Old Ranking Calculations'!$B$29,'Old Ranking Calculations'!$C$29,AC54&gt;='Old Ranking Calculations'!$B$30,'Old Ranking Calculations'!$C$30,AC54&gt;='Old Ranking Calculations'!$B$31,'Old Ranking Calculations'!$C$31,AC54&lt;'Old Ranking Calculations'!$B$32,'Old Ranking Calculations'!$C$32)</f>
        <v>0</v>
      </c>
      <c r="AE54" s="1">
        <f t="shared" ca="1" si="1"/>
        <v>0</v>
      </c>
      <c r="AF54" s="1">
        <f>AVERAGE($O$2:O54)</f>
        <v>2.125</v>
      </c>
      <c r="AG54" s="16">
        <f>SUM($W$2:W54,Z54)</f>
        <v>42</v>
      </c>
    </row>
    <row r="55" spans="1:33" ht="15.75" customHeight="1" x14ac:dyDescent="0.2">
      <c r="A55" s="1">
        <v>2019</v>
      </c>
      <c r="B55" s="1" t="s">
        <v>0</v>
      </c>
      <c r="C55" s="1" t="str">
        <f>VLOOKUP(B55,Divisions!$A$1:$B$33,2,FALSE)</f>
        <v>NFC West</v>
      </c>
      <c r="D55" s="1">
        <v>5</v>
      </c>
      <c r="E55" s="1">
        <v>10</v>
      </c>
      <c r="F55" s="1">
        <v>1</v>
      </c>
      <c r="S55" s="1">
        <v>1</v>
      </c>
      <c r="W55" s="1">
        <f>SUM(N55*'Ranking Calculations'!$C$2,M55*'Ranking Calculations'!$C$3,L55*'Ranking Calculations'!$C$4,K55*'Ranking Calculations'!$C$5,H55*'Ranking Calculations'!$C$7,G55*'Ranking Calculations'!$C$6,P55*'Ranking Calculations'!$C$8,Q55*'Ranking Calculations'!$C$9,R55*'Ranking Calculations'!$C$10,S55*'Ranking Calculations'!$C$11,T55*'Ranking Calculations'!$C$12,U55*'Ranking Calculations'!$C$13,V55*'Ranking Calculations'!$C$14)</f>
        <v>0</v>
      </c>
      <c r="X55" s="11">
        <f>(SUM($D$2:D55)+(SUM($F$2:F55)/2))/((SUM($D$2:D55)+SUM($E$2:E55)+SUM($F$2:F55)))</f>
        <v>0.43149038461538464</v>
      </c>
      <c r="Y55" s="1">
        <f>'Winning % Rank Over Time'!C55</f>
        <v>29</v>
      </c>
      <c r="Z55" s="7">
        <f>'Winning % Rank Over Time'!$B55*VLOOKUP(Y55,'Share of Reg Season Points'!$A$2:$B$33,2)</f>
        <v>0</v>
      </c>
      <c r="AA55" s="1">
        <f>SUM($I$2:I55)/COUNT($G$2:G55)</f>
        <v>0.75</v>
      </c>
      <c r="AB55" s="1" cm="1">
        <f t="array" ref="AB55">_xlfn.IFS(AA55&gt;='Old Ranking Calculations'!$B$25,'Old Ranking Calculations'!$C$25,AA55&gt;='Old Ranking Calculations'!$B$26,'Old Ranking Calculations'!$C$26,AA55&gt;='Old Ranking Calculations'!$B$27,'Old Ranking Calculations'!$C$27,AA55&gt;='Old Ranking Calculations'!$B$28,'Old Ranking Calculations'!$C$28,AA55&gt;='Old Ranking Calculations'!$B$29,'Old Ranking Calculations'!$C$29,AA55&gt;='Old Ranking Calculations'!$B$30,'Old Ranking Calculations'!$C$30,AA55&gt;='Old Ranking Calculations'!$B$31,'Old Ranking Calculations'!$C$31,AA55&lt;'Old Ranking Calculations'!$B$32,'Old Ranking Calculations'!$C$32)</f>
        <v>6</v>
      </c>
      <c r="AC55" s="20">
        <f>COUNT($G$2:G55)/COUNT($A$2:A55)</f>
        <v>0.14814814814814814</v>
      </c>
      <c r="AD55" s="1" cm="1">
        <f t="array" ref="AD55">_xlfn.IFS(AC55&gt;='Old Ranking Calculations'!$B$25,'Old Ranking Calculations'!$C$25,AC55&gt;='Old Ranking Calculations'!$B$26,'Old Ranking Calculations'!$C$26,AC55&gt;='Old Ranking Calculations'!$B$27,'Old Ranking Calculations'!$C$27,AC55&gt;='Old Ranking Calculations'!$B$28,'Old Ranking Calculations'!$C$28,AC55&gt;='Old Ranking Calculations'!$B$29,'Old Ranking Calculations'!$C$29,AC55&gt;='Old Ranking Calculations'!$B$30,'Old Ranking Calculations'!$C$30,AC55&gt;='Old Ranking Calculations'!$B$31,'Old Ranking Calculations'!$C$31,AC55&lt;'Old Ranking Calculations'!$B$32,'Old Ranking Calculations'!$C$32)</f>
        <v>0</v>
      </c>
      <c r="AE55" s="1">
        <f t="shared" ca="1" si="1"/>
        <v>0</v>
      </c>
      <c r="AF55" s="1">
        <f>AVERAGE($O$2:O55)</f>
        <v>2.125</v>
      </c>
      <c r="AG55" s="16">
        <f>SUM($W$2:W55,Z55)</f>
        <v>42</v>
      </c>
    </row>
    <row r="56" spans="1:33" ht="15.75" customHeight="1" x14ac:dyDescent="0.2">
      <c r="A56" s="1">
        <v>2020</v>
      </c>
      <c r="B56" s="1" t="s">
        <v>0</v>
      </c>
      <c r="C56" s="1" t="str">
        <f>VLOOKUP(B56,Divisions!$A$1:$B$33,2,FALSE)</f>
        <v>NFC West</v>
      </c>
      <c r="D56" s="1">
        <v>8</v>
      </c>
      <c r="E56" s="1">
        <v>8</v>
      </c>
      <c r="W56" s="1">
        <f>SUM(N56*'Ranking Calculations'!$C$2,M56*'Ranking Calculations'!$C$3,L56*'Ranking Calculations'!$C$4,K56*'Ranking Calculations'!$C$5,H56*'Ranking Calculations'!$C$7,G56*'Ranking Calculations'!$C$6,P56*'Ranking Calculations'!$C$8,Q56*'Ranking Calculations'!$C$9,R56*'Ranking Calculations'!$C$10,S56*'Ranking Calculations'!$C$11,T56*'Ranking Calculations'!$C$12,U56*'Ranking Calculations'!$C$13,V56*'Ranking Calculations'!$C$14)</f>
        <v>0</v>
      </c>
      <c r="X56" s="11">
        <f>(SUM($D$2:D56)+(SUM($F$2:F56)/2))/((SUM($D$2:D56)+SUM($E$2:E56)+SUM($F$2:F56)))</f>
        <v>0.43278301886792453</v>
      </c>
      <c r="Y56" s="1">
        <f>'Winning % Rank Over Time'!C56</f>
        <v>29</v>
      </c>
      <c r="Z56" s="7">
        <f>'Winning % Rank Over Time'!$B56*VLOOKUP(Y56,'Share of Reg Season Points'!$A$2:$B$33,2)</f>
        <v>0</v>
      </c>
      <c r="AA56" s="1">
        <f>SUM($I$2:I56)/COUNT($G$2:G56)</f>
        <v>0.75</v>
      </c>
      <c r="AB56" s="1" cm="1">
        <f t="array" ref="AB56">_xlfn.IFS(AA56&gt;='Old Ranking Calculations'!$B$25,'Old Ranking Calculations'!$C$25,AA56&gt;='Old Ranking Calculations'!$B$26,'Old Ranking Calculations'!$C$26,AA56&gt;='Old Ranking Calculations'!$B$27,'Old Ranking Calculations'!$C$27,AA56&gt;='Old Ranking Calculations'!$B$28,'Old Ranking Calculations'!$C$28,AA56&gt;='Old Ranking Calculations'!$B$29,'Old Ranking Calculations'!$C$29,AA56&gt;='Old Ranking Calculations'!$B$30,'Old Ranking Calculations'!$C$30,AA56&gt;='Old Ranking Calculations'!$B$31,'Old Ranking Calculations'!$C$31,AA56&lt;'Old Ranking Calculations'!$B$32,'Old Ranking Calculations'!$C$32)</f>
        <v>6</v>
      </c>
      <c r="AC56" s="20">
        <f>COUNT($G$2:G56)/COUNT($A$2:A56)</f>
        <v>0.14545454545454545</v>
      </c>
      <c r="AD56" s="1" cm="1">
        <f t="array" ref="AD56">_xlfn.IFS(AC56&gt;='Old Ranking Calculations'!$B$25,'Old Ranking Calculations'!$C$25,AC56&gt;='Old Ranking Calculations'!$B$26,'Old Ranking Calculations'!$C$26,AC56&gt;='Old Ranking Calculations'!$B$27,'Old Ranking Calculations'!$C$27,AC56&gt;='Old Ranking Calculations'!$B$28,'Old Ranking Calculations'!$C$28,AC56&gt;='Old Ranking Calculations'!$B$29,'Old Ranking Calculations'!$C$29,AC56&gt;='Old Ranking Calculations'!$B$30,'Old Ranking Calculations'!$C$30,AC56&gt;='Old Ranking Calculations'!$B$31,'Old Ranking Calculations'!$C$31,AC56&lt;'Old Ranking Calculations'!$B$32,'Old Ranking Calculations'!$C$32)</f>
        <v>0</v>
      </c>
      <c r="AE56" s="1">
        <f t="shared" ca="1" si="1"/>
        <v>0</v>
      </c>
      <c r="AF56" s="1">
        <f>AVERAGE($O$2:O56)</f>
        <v>2.125</v>
      </c>
      <c r="AG56" s="16">
        <f>SUM($W$2:W56,Z56)</f>
        <v>42</v>
      </c>
    </row>
    <row r="57" spans="1:33" ht="15.75" customHeight="1" x14ac:dyDescent="0.2">
      <c r="A57" s="1">
        <v>2021</v>
      </c>
      <c r="B57" s="1" t="s">
        <v>0</v>
      </c>
      <c r="C57" s="1" t="str">
        <f>VLOOKUP(B57,Divisions!$A$1:$B$33,2,FALSE)</f>
        <v>NFC West</v>
      </c>
      <c r="D57" s="1">
        <v>11</v>
      </c>
      <c r="E57" s="1">
        <v>6</v>
      </c>
      <c r="G57" s="1">
        <v>1</v>
      </c>
      <c r="I57" s="1">
        <v>0</v>
      </c>
      <c r="J57" s="1">
        <v>1</v>
      </c>
      <c r="K57" s="1"/>
      <c r="L57" s="1"/>
      <c r="M57" s="1"/>
      <c r="N57" s="1"/>
      <c r="O57" s="1"/>
      <c r="W57" s="1">
        <f>SUM(N57*'Ranking Calculations'!$C$2,M57*'Ranking Calculations'!$C$3,L57*'Ranking Calculations'!$C$4,K57*'Ranking Calculations'!$C$5,H57*'Ranking Calculations'!$C$7,G57*'Ranking Calculations'!$C$6,P57*'Ranking Calculations'!$C$8,Q57*'Ranking Calculations'!$C$9,R57*'Ranking Calculations'!$C$10,S57*'Ranking Calculations'!$C$11,T57*'Ranking Calculations'!$C$12,U57*'Ranking Calculations'!$C$13,V57*'Ranking Calculations'!$C$14)</f>
        <v>1</v>
      </c>
      <c r="X57" s="11">
        <f>(SUM($D$2:D57)+(SUM($F$2:F57)/2))/((SUM($D$2:D57)+SUM($E$2:E57)+SUM($F$2:F57)))</f>
        <v>0.43699421965317919</v>
      </c>
      <c r="Y57" s="1">
        <f>'Winning % Rank Over Time'!C57</f>
        <v>27</v>
      </c>
      <c r="Z57" s="7">
        <f>'Winning % Rank Over Time'!$B57*VLOOKUP(Y57,'Share of Reg Season Points'!$A$2:$B$33,2)</f>
        <v>0</v>
      </c>
      <c r="AA57" s="1">
        <f>SUM($I$2:I57)/COUNT($G$2:G57)</f>
        <v>0.66666666666666663</v>
      </c>
      <c r="AB57" s="1" cm="1">
        <f t="array" ref="AB57">_xlfn.IFS(AA57&gt;='Old Ranking Calculations'!$B$25,'Old Ranking Calculations'!$C$25,AA57&gt;='Old Ranking Calculations'!$B$26,'Old Ranking Calculations'!$C$26,AA57&gt;='Old Ranking Calculations'!$B$27,'Old Ranking Calculations'!$C$27,AA57&gt;='Old Ranking Calculations'!$B$28,'Old Ranking Calculations'!$C$28,AA57&gt;='Old Ranking Calculations'!$B$29,'Old Ranking Calculations'!$C$29,AA57&gt;='Old Ranking Calculations'!$B$30,'Old Ranking Calculations'!$C$30,AA57&gt;='Old Ranking Calculations'!$B$31,'Old Ranking Calculations'!$C$31,AA57&lt;'Old Ranking Calculations'!$B$32,'Old Ranking Calculations'!$C$32)</f>
        <v>4</v>
      </c>
      <c r="AC57" s="20">
        <f>COUNT($G$2:G57)/COUNT($A$2:A57)</f>
        <v>0.16071428571428573</v>
      </c>
      <c r="AD57" s="1" cm="1">
        <f t="array" ref="AD57">_xlfn.IFS(AC57&gt;='Old Ranking Calculations'!$B$25,'Old Ranking Calculations'!$C$25,AC57&gt;='Old Ranking Calculations'!$B$26,'Old Ranking Calculations'!$C$26,AC57&gt;='Old Ranking Calculations'!$B$27,'Old Ranking Calculations'!$C$27,AC57&gt;='Old Ranking Calculations'!$B$28,'Old Ranking Calculations'!$C$28,AC57&gt;='Old Ranking Calculations'!$B$29,'Old Ranking Calculations'!$C$29,AC57&gt;='Old Ranking Calculations'!$B$30,'Old Ranking Calculations'!$C$30,AC57&gt;='Old Ranking Calculations'!$B$31,'Old Ranking Calculations'!$C$31,AC57&lt;'Old Ranking Calculations'!$B$32,'Old Ranking Calculations'!$C$32)</f>
        <v>0</v>
      </c>
      <c r="AE57" s="1">
        <f t="shared" ca="1" si="1"/>
        <v>0</v>
      </c>
      <c r="AF57" s="1">
        <f>AVERAGE($O$2:O57)</f>
        <v>2.125</v>
      </c>
      <c r="AG57" s="16">
        <f>SUM($W$2:W57,Z57)</f>
        <v>43</v>
      </c>
    </row>
    <row r="58" spans="1:33" ht="15.75" customHeight="1" x14ac:dyDescent="0.2">
      <c r="A58">
        <v>2022</v>
      </c>
      <c r="B58" s="1" t="s">
        <v>0</v>
      </c>
      <c r="C58" s="1" t="str">
        <f>VLOOKUP(B58,Divisions!$A$1:$B$33,2,FALSE)</f>
        <v>NFC West</v>
      </c>
      <c r="D58">
        <v>4</v>
      </c>
      <c r="E58">
        <v>13</v>
      </c>
      <c r="W58" s="1">
        <f>SUM(N58*'Ranking Calculations'!$C$2,M58*'Ranking Calculations'!$C$3,L58*'Ranking Calculations'!$C$4,K58*'Ranking Calculations'!$C$5,H58*'Ranking Calculations'!$C$7,G58*'Ranking Calculations'!$C$6,P58*'Ranking Calculations'!$C$8,Q58*'Ranking Calculations'!$C$9,R58*'Ranking Calculations'!$C$10,S58*'Ranking Calculations'!$C$11,T58*'Ranking Calculations'!$C$12,U58*'Ranking Calculations'!$C$13,V58*'Ranking Calculations'!$C$14)</f>
        <v>0</v>
      </c>
      <c r="X58" s="11">
        <f>(SUM($D$2:D58)+(SUM($F$2:F58)/2))/((SUM($D$2:D58)+SUM($E$2:E58)+SUM($F$2:F58)))</f>
        <v>0.43310657596371882</v>
      </c>
      <c r="Y58" s="1">
        <f>'Winning % Rank Over Time'!C58</f>
        <v>28</v>
      </c>
      <c r="Z58" s="7">
        <f>'Winning % Rank Over Time'!$B58*VLOOKUP(Y58,'Share of Reg Season Points'!$A$2:$B$33,2)</f>
        <v>0</v>
      </c>
      <c r="AA58" s="1">
        <f>SUM($I$2:I58)/COUNT($G$2:G58)</f>
        <v>0.66666666666666663</v>
      </c>
      <c r="AB58" s="1" cm="1">
        <f t="array" ref="AB58">_xlfn.IFS(AA58&gt;='Old Ranking Calculations'!$B$25,'Old Ranking Calculations'!$C$25,AA58&gt;='Old Ranking Calculations'!$B$26,'Old Ranking Calculations'!$C$26,AA58&gt;='Old Ranking Calculations'!$B$27,'Old Ranking Calculations'!$C$27,AA58&gt;='Old Ranking Calculations'!$B$28,'Old Ranking Calculations'!$C$28,AA58&gt;='Old Ranking Calculations'!$B$29,'Old Ranking Calculations'!$C$29,AA58&gt;='Old Ranking Calculations'!$B$30,'Old Ranking Calculations'!$C$30,AA58&gt;='Old Ranking Calculations'!$B$31,'Old Ranking Calculations'!$C$31,AA58&lt;'Old Ranking Calculations'!$B$32,'Old Ranking Calculations'!$C$32)</f>
        <v>4</v>
      </c>
      <c r="AC58" s="20">
        <f>COUNT($G$2:G58)/COUNT($A$2:A58)</f>
        <v>0.15789473684210525</v>
      </c>
      <c r="AD58" s="1" cm="1">
        <f t="array" ref="AD58">_xlfn.IFS(AC58&gt;='Old Ranking Calculations'!$B$25,'Old Ranking Calculations'!$C$25,AC58&gt;='Old Ranking Calculations'!$B$26,'Old Ranking Calculations'!$C$26,AC58&gt;='Old Ranking Calculations'!$B$27,'Old Ranking Calculations'!$C$27,AC58&gt;='Old Ranking Calculations'!$B$28,'Old Ranking Calculations'!$C$28,AC58&gt;='Old Ranking Calculations'!$B$29,'Old Ranking Calculations'!$C$29,AC58&gt;='Old Ranking Calculations'!$B$30,'Old Ranking Calculations'!$C$30,AC58&gt;='Old Ranking Calculations'!$B$31,'Old Ranking Calculations'!$C$31,AC58&lt;'Old Ranking Calculations'!$B$32,'Old Ranking Calculations'!$C$32)</f>
        <v>0</v>
      </c>
      <c r="AE58" s="1">
        <f t="shared" ca="1" si="1"/>
        <v>0</v>
      </c>
      <c r="AF58" s="1">
        <f>AVERAGE($O$2:O58)</f>
        <v>2.125</v>
      </c>
      <c r="AG58" s="16">
        <f>SUM($W$2:W58,Z58)</f>
        <v>43</v>
      </c>
    </row>
    <row r="59" spans="1:33" ht="15.75" customHeight="1" x14ac:dyDescent="0.2">
      <c r="A59">
        <v>2023</v>
      </c>
      <c r="B59" s="1" t="s">
        <v>0</v>
      </c>
      <c r="C59" s="1" t="str">
        <f>VLOOKUP(B59,Divisions!$A$1:$B$33,2,FALSE)</f>
        <v>NFC West</v>
      </c>
      <c r="D59">
        <v>4</v>
      </c>
      <c r="E59">
        <v>13</v>
      </c>
      <c r="W59" s="1">
        <f>SUM(N59*'Ranking Calculations'!$C$2,M59*'Ranking Calculations'!$C$3,L59*'Ranking Calculations'!$C$4,K59*'Ranking Calculations'!$C$5,H59*'Ranking Calculations'!$C$7,G59*'Ranking Calculations'!$C$6,P59*'Ranking Calculations'!$C$8,Q59*'Ranking Calculations'!$C$9,R59*'Ranking Calculations'!$C$10,S59*'Ranking Calculations'!$C$11,T59*'Ranking Calculations'!$C$12,U59*'Ranking Calculations'!$C$13,V59*'Ranking Calculations'!$C$14)</f>
        <v>0</v>
      </c>
      <c r="X59" s="11">
        <f>(SUM($D$2:D59)+(SUM($F$2:F59)/2))/((SUM($D$2:D59)+SUM($E$2:E59)+SUM($F$2:F59)))</f>
        <v>0.42936596218020023</v>
      </c>
      <c r="Y59" s="1">
        <f>'Winning % Rank Over Time'!C59</f>
        <v>29</v>
      </c>
      <c r="Z59" s="7">
        <f>'Winning % Rank Over Time'!$B59*VLOOKUP(Y59,'Share of Reg Season Points'!$A$2:$B$33,2)</f>
        <v>0</v>
      </c>
      <c r="AA59" s="1">
        <f>SUM($I$2:I59)/COUNT($G$2:G59)</f>
        <v>0.66666666666666663</v>
      </c>
      <c r="AB59" s="1" cm="1">
        <f t="array" ref="AB59">_xlfn.IFS(AA59&gt;='Old Ranking Calculations'!$B$25,'Old Ranking Calculations'!$C$25,AA59&gt;='Old Ranking Calculations'!$B$26,'Old Ranking Calculations'!$C$26,AA59&gt;='Old Ranking Calculations'!$B$27,'Old Ranking Calculations'!$C$27,AA59&gt;='Old Ranking Calculations'!$B$28,'Old Ranking Calculations'!$C$28,AA59&gt;='Old Ranking Calculations'!$B$29,'Old Ranking Calculations'!$C$29,AA59&gt;='Old Ranking Calculations'!$B$30,'Old Ranking Calculations'!$C$30,AA59&gt;='Old Ranking Calculations'!$B$31,'Old Ranking Calculations'!$C$31,AA59&lt;'Old Ranking Calculations'!$B$32,'Old Ranking Calculations'!$C$32)</f>
        <v>4</v>
      </c>
      <c r="AC59" s="20">
        <f>COUNT($G$2:G59)/COUNT($A$2:A59)</f>
        <v>0.15517241379310345</v>
      </c>
      <c r="AD59" s="1" cm="1">
        <f t="array" ref="AD59">_xlfn.IFS(AC59&gt;='Old Ranking Calculations'!$B$25,'Old Ranking Calculations'!$C$25,AC59&gt;='Old Ranking Calculations'!$B$26,'Old Ranking Calculations'!$C$26,AC59&gt;='Old Ranking Calculations'!$B$27,'Old Ranking Calculations'!$C$27,AC59&gt;='Old Ranking Calculations'!$B$28,'Old Ranking Calculations'!$C$28,AC59&gt;='Old Ranking Calculations'!$B$29,'Old Ranking Calculations'!$C$29,AC59&gt;='Old Ranking Calculations'!$B$30,'Old Ranking Calculations'!$C$30,AC59&gt;='Old Ranking Calculations'!$B$31,'Old Ranking Calculations'!$C$31,AC59&lt;'Old Ranking Calculations'!$B$32,'Old Ranking Calculations'!$C$32)</f>
        <v>0</v>
      </c>
      <c r="AE59" s="1">
        <f t="shared" ca="1" si="1"/>
        <v>0</v>
      </c>
      <c r="AF59" s="1">
        <f>AVERAGE($O$2:O59)</f>
        <v>2.125</v>
      </c>
      <c r="AG59" s="16">
        <f>SUM($W$2:W59,Z59)</f>
        <v>43</v>
      </c>
    </row>
    <row r="60" spans="1:33" ht="15.75" customHeight="1" x14ac:dyDescent="0.2">
      <c r="A60">
        <v>2024</v>
      </c>
      <c r="B60" s="1" t="s">
        <v>0</v>
      </c>
      <c r="C60" s="1" t="str">
        <f>VLOOKUP(B60,Divisions!$A$1:$B$33,2,FALSE)</f>
        <v>NFC West</v>
      </c>
      <c r="D60">
        <v>8</v>
      </c>
      <c r="E60">
        <v>9</v>
      </c>
      <c r="W60" s="1">
        <f>SUM(N60*'Ranking Calculations'!$C$2,M60*'Ranking Calculations'!$C$3,L60*'Ranking Calculations'!$C$4,K60*'Ranking Calculations'!$C$5,H60*'Ranking Calculations'!$C$7,G60*'Ranking Calculations'!$C$6,P60*'Ranking Calculations'!$C$8,Q60*'Ranking Calculations'!$C$9,R60*'Ranking Calculations'!$C$10,S60*'Ranking Calculations'!$C$11,T60*'Ranking Calculations'!$C$12,U60*'Ranking Calculations'!$C$13,V60*'Ranking Calculations'!$C$14)</f>
        <v>0</v>
      </c>
      <c r="X60" s="11">
        <f>(SUM($D$2:D60)+(SUM($F$2:F60)/2))/((SUM($D$2:D60)+SUM($E$2:E60)+SUM($F$2:F60)))</f>
        <v>0.43013100436681223</v>
      </c>
      <c r="Y60" s="1">
        <f>'Winning % Rank Over Time'!C60</f>
        <v>29</v>
      </c>
      <c r="Z60" s="7">
        <f>'Winning % Rank Over Time'!$B60*VLOOKUP(Y60,'Share of Reg Season Points'!$A$2:$B$33,2)</f>
        <v>0</v>
      </c>
      <c r="AA60" s="1">
        <f>SUM($I$2:I60)/COUNT($G$2:G60)</f>
        <v>0.66666666666666663</v>
      </c>
      <c r="AB60" s="1" cm="1">
        <f t="array" ref="AB60">_xlfn.IFS(AA60&gt;='Old Ranking Calculations'!$B$25,'Old Ranking Calculations'!$C$25,AA60&gt;='Old Ranking Calculations'!$B$26,'Old Ranking Calculations'!$C$26,AA60&gt;='Old Ranking Calculations'!$B$27,'Old Ranking Calculations'!$C$27,AA60&gt;='Old Ranking Calculations'!$B$28,'Old Ranking Calculations'!$C$28,AA60&gt;='Old Ranking Calculations'!$B$29,'Old Ranking Calculations'!$C$29,AA60&gt;='Old Ranking Calculations'!$B$30,'Old Ranking Calculations'!$C$30,AA60&gt;='Old Ranking Calculations'!$B$31,'Old Ranking Calculations'!$C$31,AA60&lt;'Old Ranking Calculations'!$B$32,'Old Ranking Calculations'!$C$32)</f>
        <v>4</v>
      </c>
      <c r="AC60" s="20">
        <f>COUNT($G$2:G60)/COUNT($A$2:A60)</f>
        <v>0.15254237288135594</v>
      </c>
      <c r="AD60" s="1" cm="1">
        <f t="array" ref="AD60">_xlfn.IFS(AC60&gt;='Old Ranking Calculations'!$B$25,'Old Ranking Calculations'!$C$25,AC60&gt;='Old Ranking Calculations'!$B$26,'Old Ranking Calculations'!$C$26,AC60&gt;='Old Ranking Calculations'!$B$27,'Old Ranking Calculations'!$C$27,AC60&gt;='Old Ranking Calculations'!$B$28,'Old Ranking Calculations'!$C$28,AC60&gt;='Old Ranking Calculations'!$B$29,'Old Ranking Calculations'!$C$29,AC60&gt;='Old Ranking Calculations'!$B$30,'Old Ranking Calculations'!$C$30,AC60&gt;='Old Ranking Calculations'!$B$31,'Old Ranking Calculations'!$C$31,AC60&lt;'Old Ranking Calculations'!$B$32,'Old Ranking Calculations'!$C$32)</f>
        <v>0</v>
      </c>
      <c r="AE60" s="1">
        <f t="shared" ca="1" si="1"/>
        <v>0</v>
      </c>
      <c r="AF60" s="1">
        <f>AVERAGE($O$2:O60)</f>
        <v>2.125</v>
      </c>
      <c r="AG60" s="16">
        <f>SUM($W$2:W60,Z60)</f>
        <v>43</v>
      </c>
    </row>
    <row r="61" spans="1:33" ht="15.75" customHeight="1" x14ac:dyDescent="0.2">
      <c r="A61">
        <v>2025</v>
      </c>
      <c r="B61" s="1" t="s">
        <v>0</v>
      </c>
      <c r="C61" s="1" t="str">
        <f>VLOOKUP(B61,Divisions!$A$1:$B$33,2,FALSE)</f>
        <v>NFC West</v>
      </c>
      <c r="D61">
        <v>3</v>
      </c>
      <c r="E61">
        <v>14</v>
      </c>
      <c r="W61" s="1">
        <f>SUM(N61*'Ranking Calculations'!$C$2,M61*'Ranking Calculations'!$C$3,L61*'Ranking Calculations'!$C$4,K61*'Ranking Calculations'!$C$5,H61*'Ranking Calculations'!$C$7,G61*'Ranking Calculations'!$C$6,P61*'Ranking Calculations'!$C$8,Q61*'Ranking Calculations'!$C$9,R61*'Ranking Calculations'!$C$10,S61*'Ranking Calculations'!$C$11,T61*'Ranking Calculations'!$C$12,U61*'Ranking Calculations'!$C$13,V61*'Ranking Calculations'!$C$14)</f>
        <v>0</v>
      </c>
      <c r="X61" s="11">
        <f>(SUM($D$2:D61)+(SUM($F$2:F61)/2))/((SUM($D$2:D61)+SUM($E$2:E61)+SUM($F$2:F61)))</f>
        <v>0.42550911039657019</v>
      </c>
      <c r="Y61" s="1">
        <f>'Winning % Rank Over Time'!C61</f>
        <v>31</v>
      </c>
      <c r="Z61" s="7">
        <f>'Winning % Rank Over Time'!$B61*VLOOKUP(Y61,'Share of Reg Season Points'!$A$2:$B$33,2)</f>
        <v>0</v>
      </c>
      <c r="AA61" s="1">
        <f>SUM($I$2:I61)/COUNT($G$2:G61)</f>
        <v>0.66666666666666663</v>
      </c>
      <c r="AB61" s="1" cm="1">
        <f t="array" ref="AB61">_xlfn.IFS(AA61&gt;='Old Ranking Calculations'!$B$25,'Old Ranking Calculations'!$C$25,AA61&gt;='Old Ranking Calculations'!$B$26,'Old Ranking Calculations'!$C$26,AA61&gt;='Old Ranking Calculations'!$B$27,'Old Ranking Calculations'!$C$27,AA61&gt;='Old Ranking Calculations'!$B$28,'Old Ranking Calculations'!$C$28,AA61&gt;='Old Ranking Calculations'!$B$29,'Old Ranking Calculations'!$C$29,AA61&gt;='Old Ranking Calculations'!$B$30,'Old Ranking Calculations'!$C$30,AA61&gt;='Old Ranking Calculations'!$B$31,'Old Ranking Calculations'!$C$31,AA61&lt;'Old Ranking Calculations'!$B$32,'Old Ranking Calculations'!$C$32)</f>
        <v>4</v>
      </c>
      <c r="AC61" s="20">
        <f>COUNT($G$2:G61)/COUNT($A$2:A61)</f>
        <v>0.15</v>
      </c>
      <c r="AD61" s="1" cm="1">
        <f t="array" ref="AD61">_xlfn.IFS(AC61&gt;='Old Ranking Calculations'!$B$25,'Old Ranking Calculations'!$C$25,AC61&gt;='Old Ranking Calculations'!$B$26,'Old Ranking Calculations'!$C$26,AC61&gt;='Old Ranking Calculations'!$B$27,'Old Ranking Calculations'!$C$27,AC61&gt;='Old Ranking Calculations'!$B$28,'Old Ranking Calculations'!$C$28,AC61&gt;='Old Ranking Calculations'!$B$29,'Old Ranking Calculations'!$C$29,AC61&gt;='Old Ranking Calculations'!$B$30,'Old Ranking Calculations'!$C$30,AC61&gt;='Old Ranking Calculations'!$B$31,'Old Ranking Calculations'!$C$31,AC61&lt;'Old Ranking Calculations'!$B$32,'Old Ranking Calculations'!$C$32)</f>
        <v>0</v>
      </c>
      <c r="AE61" s="1">
        <f t="shared" ca="1" si="1"/>
        <v>0</v>
      </c>
      <c r="AF61" s="1">
        <f>AVERAGE($O$2:O61)</f>
        <v>2.125</v>
      </c>
      <c r="AG61" s="16">
        <f>SUM($W$2:W61,Z61)</f>
        <v>43</v>
      </c>
    </row>
    <row r="62" spans="1:33" ht="15.75" customHeight="1" x14ac:dyDescent="0.2"/>
    <row r="63" spans="1:33" ht="15.75" customHeight="1" x14ac:dyDescent="0.2"/>
    <row r="64" spans="1:33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honeticPr fontId="8" type="noConversion"/>
  <pageMargins left="0.7" right="0.7" top="0.75" bottom="0.75" header="0" footer="0"/>
  <pageSetup orientation="landscape" r:id="rId1"/>
  <headerFooter>
    <oddHeader>&amp;R&amp;"Calibri"&amp;10&amp;K000000 Business Use&amp;1#_x000D_</oddHead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8"/>
  <dimension ref="A1:AG999"/>
  <sheetViews>
    <sheetView topLeftCell="S1" workbookViewId="0">
      <pane ySplit="1" topLeftCell="A31" activePane="bottomLeft" state="frozen"/>
      <selection pane="bottomLeft" activeCell="AK61" sqref="AK61"/>
    </sheetView>
  </sheetViews>
  <sheetFormatPr baseColWidth="10" defaultColWidth="11.1640625" defaultRowHeight="15" customHeight="1" x14ac:dyDescent="0.2"/>
  <cols>
    <col min="1" max="32" width="10.6640625" customWidth="1"/>
  </cols>
  <sheetData>
    <row r="1" spans="1:33" ht="15.75" customHeight="1" x14ac:dyDescent="0.2">
      <c r="A1" s="1" t="s">
        <v>51</v>
      </c>
      <c r="B1" s="1" t="s">
        <v>71</v>
      </c>
      <c r="C1" s="1" t="s">
        <v>139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57</v>
      </c>
      <c r="J1" s="1" t="s">
        <v>58</v>
      </c>
      <c r="K1" s="6" t="s">
        <v>161</v>
      </c>
      <c r="L1" s="6" t="s">
        <v>162</v>
      </c>
      <c r="M1" s="6" t="s">
        <v>163</v>
      </c>
      <c r="N1" s="6" t="s">
        <v>61</v>
      </c>
      <c r="O1" t="s">
        <v>72</v>
      </c>
      <c r="P1" s="1" t="s">
        <v>37</v>
      </c>
      <c r="Q1" s="1" t="s">
        <v>39</v>
      </c>
      <c r="R1" s="1" t="s">
        <v>40</v>
      </c>
      <c r="S1" s="1" t="s">
        <v>41</v>
      </c>
      <c r="T1" s="1" t="s">
        <v>42</v>
      </c>
      <c r="U1" s="1" t="s">
        <v>43</v>
      </c>
      <c r="V1" s="1" t="s">
        <v>44</v>
      </c>
      <c r="W1" s="1" t="s">
        <v>63</v>
      </c>
      <c r="X1" s="1" t="s">
        <v>64</v>
      </c>
      <c r="Y1" s="1" t="s">
        <v>198</v>
      </c>
      <c r="Z1" s="1" t="s">
        <v>65</v>
      </c>
      <c r="AA1" s="1" t="s">
        <v>66</v>
      </c>
      <c r="AB1" s="1" t="s">
        <v>67</v>
      </c>
      <c r="AC1" s="1" t="s">
        <v>79</v>
      </c>
      <c r="AD1" t="s">
        <v>68</v>
      </c>
      <c r="AE1" s="1" t="s">
        <v>69</v>
      </c>
      <c r="AF1" s="1" t="s">
        <v>73</v>
      </c>
      <c r="AG1" s="1" t="s">
        <v>70</v>
      </c>
    </row>
    <row r="2" spans="1:33" ht="15.75" customHeight="1" x14ac:dyDescent="0.2">
      <c r="A2" s="1">
        <v>1966</v>
      </c>
      <c r="B2" s="1" t="s">
        <v>1</v>
      </c>
      <c r="C2" s="1" t="str">
        <f>VLOOKUP(B2,Divisions!$A$1:$B$33,2,FALSE)</f>
        <v>NFC South</v>
      </c>
      <c r="D2" s="1">
        <v>3</v>
      </c>
      <c r="E2" s="1">
        <v>11</v>
      </c>
      <c r="T2" s="1">
        <v>1</v>
      </c>
      <c r="W2" s="1">
        <f>SUM(N2*'Ranking Calculations'!$C$2,M2*'Ranking Calculations'!$C$3,L2*'Ranking Calculations'!$C$4,K2*'Ranking Calculations'!$C$5,H2*'Ranking Calculations'!$C$7,G2*'Ranking Calculations'!$C$6,P2*'Ranking Calculations'!$C$8,Q2*'Ranking Calculations'!$C$9,R2*'Ranking Calculations'!$C$10,S2*'Ranking Calculations'!$C$11,T2*'Ranking Calculations'!$C$12,U2*'Ranking Calculations'!$C$13,V2*'Ranking Calculations'!$C$14)</f>
        <v>0</v>
      </c>
      <c r="X2" s="1">
        <f>(SUM(D2)+(SUM(F2)/2))/((SUM(D2)+SUM(E2)+SUM(F2)))</f>
        <v>0.21428571428571427</v>
      </c>
      <c r="Y2" s="1">
        <f>'Winning % Rank Over Time'!D2</f>
        <v>22</v>
      </c>
      <c r="Z2" s="7">
        <f>'Winning % Rank Over Time'!$B2*VLOOKUP(Y2,'Share of Reg Season Points'!$P$2:$Q$27,2)</f>
        <v>0</v>
      </c>
      <c r="AA2" s="1">
        <v>0</v>
      </c>
      <c r="AB2" s="1" cm="1">
        <f t="array" ref="AB2">_xlfn.IFS(AA2&gt;='Old Ranking Calculations'!$B$25,'Old Ranking Calculations'!$C$25,AA2&gt;='Old Ranking Calculations'!$B$26,'Old Ranking Calculations'!$C$26,AA2&gt;='Old Ranking Calculations'!$B$27,'Old Ranking Calculations'!$C$27,AA2&gt;='Old Ranking Calculations'!$B$28,'Old Ranking Calculations'!$C$28,AA2&gt;='Old Ranking Calculations'!$B$29,'Old Ranking Calculations'!$C$29,AA2&gt;='Old Ranking Calculations'!$B$30,'Old Ranking Calculations'!$C$30,AA2&gt;='Old Ranking Calculations'!$B$31,'Old Ranking Calculations'!$C$31,AA2&lt;'Old Ranking Calculations'!$B$32,'Old Ranking Calculations'!$C$32)</f>
        <v>0</v>
      </c>
      <c r="AC2" s="1">
        <f>COUNT(G2)/COUNT(D2)</f>
        <v>0</v>
      </c>
      <c r="AD2" s="1" cm="1">
        <f t="array" ref="AD2">_xlfn.IFS(AC2&gt;='Old Ranking Calculations'!$B$15,'Old Ranking Calculations'!$C$15,AC2&gt;='Old Ranking Calculations'!$B$16,'Old Ranking Calculations'!$C$16,AC2&gt;='Old Ranking Calculations'!$B$17,'Old Ranking Calculations'!$C$17,AC2&gt;='Old Ranking Calculations'!$B$18,'Old Ranking Calculations'!$C$18,AC2&gt;='Old Ranking Calculations'!$B$19,'Old Ranking Calculations'!$C$19,AC2&gt;='Old Ranking Calculations'!$B$20,'Old Ranking Calculations'!$C$20,AC2&gt;='Old Ranking Calculations'!$B$21,'Old Ranking Calculations'!$C$21,AC2&gt;='Old Ranking Calculations'!$B$22,'Old Ranking Calculations'!$C$22,AC2&lt;'Old Ranking Calculations'!$B$23,'Old Ranking Calculations'!$C$23)</f>
        <v>0</v>
      </c>
      <c r="AE2" s="1">
        <f t="shared" ref="AE2:AE61" ca="1" si="0">(15*($A$2-1966)/((YEAR(TODAY()))-$A$2))</f>
        <v>0</v>
      </c>
      <c r="AF2" s="1">
        <v>0</v>
      </c>
      <c r="AG2" s="16">
        <f>SUM($W$2:W2,Z2)</f>
        <v>0</v>
      </c>
    </row>
    <row r="3" spans="1:33" ht="15.75" customHeight="1" x14ac:dyDescent="0.2">
      <c r="A3" s="1">
        <v>1967</v>
      </c>
      <c r="B3" s="1" t="s">
        <v>1</v>
      </c>
      <c r="C3" s="1" t="str">
        <f>VLOOKUP(B3,Divisions!$A$1:$B$33,2,FALSE)</f>
        <v>NFC South</v>
      </c>
      <c r="D3" s="1">
        <v>1</v>
      </c>
      <c r="E3" s="1">
        <v>12</v>
      </c>
      <c r="F3" s="1">
        <v>1</v>
      </c>
      <c r="W3" s="1">
        <f>SUM(N3*'Ranking Calculations'!$C$2,M3*'Ranking Calculations'!$C$3,L3*'Ranking Calculations'!$C$4,K3*'Ranking Calculations'!$C$5,H3*'Ranking Calculations'!$C$7,G3*'Ranking Calculations'!$C$6,P3*'Ranking Calculations'!$C$8,Q3*'Ranking Calculations'!$C$9,R3*'Ranking Calculations'!$C$10,S3*'Ranking Calculations'!$C$11,T3*'Ranking Calculations'!$C$12,U3*'Ranking Calculations'!$C$13,V3*'Ranking Calculations'!$C$14)</f>
        <v>0</v>
      </c>
      <c r="X3" s="1">
        <f>(SUM($D$2:D3)+(SUM($F$2:F3)/2))/((SUM($D$2:D3)+SUM($E$2:E3)+SUM($F$2:F3)))</f>
        <v>0.16071428571428573</v>
      </c>
      <c r="Y3" s="1">
        <f>'Winning % Rank Over Time'!D3</f>
        <v>25</v>
      </c>
      <c r="Z3" s="7">
        <f>'Winning % Rank Over Time'!$B3*VLOOKUP(Y3,'Share of Reg Season Points'!$P$2:$Q$27,2)</f>
        <v>0</v>
      </c>
      <c r="AA3" s="1">
        <v>0</v>
      </c>
      <c r="AB3" s="1" cm="1">
        <f t="array" ref="AB3">_xlfn.IFS(AA3&gt;='Old Ranking Calculations'!$B$25,'Old Ranking Calculations'!$C$25,AA3&gt;='Old Ranking Calculations'!$B$26,'Old Ranking Calculations'!$C$26,AA3&gt;='Old Ranking Calculations'!$B$27,'Old Ranking Calculations'!$C$27,AA3&gt;='Old Ranking Calculations'!$B$28,'Old Ranking Calculations'!$C$28,AA3&gt;='Old Ranking Calculations'!$B$29,'Old Ranking Calculations'!$C$29,AA3&gt;='Old Ranking Calculations'!$B$30,'Old Ranking Calculations'!$C$30,AA3&gt;='Old Ranking Calculations'!$B$31,'Old Ranking Calculations'!$C$31,AA3&lt;'Old Ranking Calculations'!$B$32,'Old Ranking Calculations'!$C$32)</f>
        <v>0</v>
      </c>
      <c r="AC3" s="1">
        <f>COUNT($G$2:G3)/COUNT($D$2:D3)</f>
        <v>0</v>
      </c>
      <c r="AD3" s="1" cm="1">
        <f t="array" ref="AD3">_xlfn.IFS(AC3&gt;='Old Ranking Calculations'!$B$15,'Old Ranking Calculations'!$C$15,AC3&gt;='Old Ranking Calculations'!$B$16,'Old Ranking Calculations'!$C$16,AC3&gt;='Old Ranking Calculations'!$B$17,'Old Ranking Calculations'!$C$17,AC3&gt;='Old Ranking Calculations'!$B$18,'Old Ranking Calculations'!$C$18,AC3&gt;='Old Ranking Calculations'!$B$19,'Old Ranking Calculations'!$C$19,AC3&gt;='Old Ranking Calculations'!$B$20,'Old Ranking Calculations'!$C$20,AC3&gt;='Old Ranking Calculations'!$B$21,'Old Ranking Calculations'!$C$21,AC3&gt;='Old Ranking Calculations'!$B$22,'Old Ranking Calculations'!$C$22,AC3&lt;'Old Ranking Calculations'!$B$23,'Old Ranking Calculations'!$C$23)</f>
        <v>0</v>
      </c>
      <c r="AE3" s="1">
        <f t="shared" ca="1" si="0"/>
        <v>0</v>
      </c>
      <c r="AF3" s="1">
        <v>0</v>
      </c>
      <c r="AG3" s="16">
        <f>SUM($W$2:W3,Z3)</f>
        <v>0</v>
      </c>
    </row>
    <row r="4" spans="1:33" ht="15.75" customHeight="1" x14ac:dyDescent="0.2">
      <c r="A4" s="1">
        <v>1968</v>
      </c>
      <c r="B4" s="1" t="s">
        <v>1</v>
      </c>
      <c r="C4" s="1" t="str">
        <f>VLOOKUP(B4,Divisions!$A$1:$B$33,2,FALSE)</f>
        <v>NFC South</v>
      </c>
      <c r="D4" s="1">
        <v>2</v>
      </c>
      <c r="E4" s="1">
        <v>12</v>
      </c>
      <c r="T4" s="1">
        <v>1</v>
      </c>
      <c r="W4" s="1">
        <f>SUM(N4*'Ranking Calculations'!$C$2,M4*'Ranking Calculations'!$C$3,L4*'Ranking Calculations'!$C$4,K4*'Ranking Calculations'!$C$5,H4*'Ranking Calculations'!$C$7,G4*'Ranking Calculations'!$C$6,P4*'Ranking Calculations'!$C$8,Q4*'Ranking Calculations'!$C$9,R4*'Ranking Calculations'!$C$10,S4*'Ranking Calculations'!$C$11,T4*'Ranking Calculations'!$C$12,U4*'Ranking Calculations'!$C$13,V4*'Ranking Calculations'!$C$14)</f>
        <v>0</v>
      </c>
      <c r="X4" s="1">
        <f>(SUM($D$2:D4)+(SUM($F$2:F4)/2))/((SUM($D$2:D4)+SUM($E$2:E4)+SUM($F$2:F4)))</f>
        <v>0.15476190476190477</v>
      </c>
      <c r="Y4" s="1">
        <f>'Winning % Rank Over Time'!D4</f>
        <v>26</v>
      </c>
      <c r="Z4" s="7">
        <f>'Winning % Rank Over Time'!$B4*VLOOKUP(Y4,'Share of Reg Season Points'!$P$2:$Q$27,2)</f>
        <v>0</v>
      </c>
      <c r="AA4" s="1">
        <v>0</v>
      </c>
      <c r="AB4" s="1" cm="1">
        <f t="array" ref="AB4">_xlfn.IFS(AA4&gt;='Old Ranking Calculations'!$B$25,'Old Ranking Calculations'!$C$25,AA4&gt;='Old Ranking Calculations'!$B$26,'Old Ranking Calculations'!$C$26,AA4&gt;='Old Ranking Calculations'!$B$27,'Old Ranking Calculations'!$C$27,AA4&gt;='Old Ranking Calculations'!$B$28,'Old Ranking Calculations'!$C$28,AA4&gt;='Old Ranking Calculations'!$B$29,'Old Ranking Calculations'!$C$29,AA4&gt;='Old Ranking Calculations'!$B$30,'Old Ranking Calculations'!$C$30,AA4&gt;='Old Ranking Calculations'!$B$31,'Old Ranking Calculations'!$C$31,AA4&lt;'Old Ranking Calculations'!$B$32,'Old Ranking Calculations'!$C$32)</f>
        <v>0</v>
      </c>
      <c r="AC4" s="1">
        <f>COUNT($G$2:G4)/COUNT($D$2:D4)</f>
        <v>0</v>
      </c>
      <c r="AD4" s="1" cm="1">
        <f t="array" ref="AD4">_xlfn.IFS(AC4&gt;='Old Ranking Calculations'!$B$15,'Old Ranking Calculations'!$C$15,AC4&gt;='Old Ranking Calculations'!$B$16,'Old Ranking Calculations'!$C$16,AC4&gt;='Old Ranking Calculations'!$B$17,'Old Ranking Calculations'!$C$17,AC4&gt;='Old Ranking Calculations'!$B$18,'Old Ranking Calculations'!$C$18,AC4&gt;='Old Ranking Calculations'!$B$19,'Old Ranking Calculations'!$C$19,AC4&gt;='Old Ranking Calculations'!$B$20,'Old Ranking Calculations'!$C$20,AC4&gt;='Old Ranking Calculations'!$B$21,'Old Ranking Calculations'!$C$21,AC4&gt;='Old Ranking Calculations'!$B$22,'Old Ranking Calculations'!$C$22,AC4&lt;'Old Ranking Calculations'!$B$23,'Old Ranking Calculations'!$C$23)</f>
        <v>0</v>
      </c>
      <c r="AE4" s="1">
        <f t="shared" ca="1" si="0"/>
        <v>0</v>
      </c>
      <c r="AF4" s="1">
        <v>0</v>
      </c>
      <c r="AG4" s="16">
        <f>SUM($W$2:W4,Z4)</f>
        <v>0</v>
      </c>
    </row>
    <row r="5" spans="1:33" ht="15.75" customHeight="1" x14ac:dyDescent="0.2">
      <c r="A5" s="1">
        <v>1969</v>
      </c>
      <c r="B5" s="1" t="s">
        <v>1</v>
      </c>
      <c r="C5" s="1" t="str">
        <f>VLOOKUP(B5,Divisions!$A$1:$B$33,2,FALSE)</f>
        <v>NFC South</v>
      </c>
      <c r="D5" s="1">
        <v>6</v>
      </c>
      <c r="E5" s="1">
        <v>8</v>
      </c>
      <c r="W5" s="1">
        <f>SUM(N5*'Ranking Calculations'!$C$2,M5*'Ranking Calculations'!$C$3,L5*'Ranking Calculations'!$C$4,K5*'Ranking Calculations'!$C$5,H5*'Ranking Calculations'!$C$7,G5*'Ranking Calculations'!$C$6,P5*'Ranking Calculations'!$C$8,Q5*'Ranking Calculations'!$C$9,R5*'Ranking Calculations'!$C$10,S5*'Ranking Calculations'!$C$11,T5*'Ranking Calculations'!$C$12,U5*'Ranking Calculations'!$C$13,V5*'Ranking Calculations'!$C$14)</f>
        <v>0</v>
      </c>
      <c r="X5" s="1">
        <f>(SUM($D$2:D5)+(SUM($F$2:F5)/2))/((SUM($D$2:D5)+SUM($E$2:E5)+SUM($F$2:F5)))</f>
        <v>0.22321428571428573</v>
      </c>
      <c r="Y5" s="1">
        <f>'Winning % Rank Over Time'!D5</f>
        <v>26</v>
      </c>
      <c r="Z5" s="7">
        <f>'Winning % Rank Over Time'!$B5*VLOOKUP(Y5,'Share of Reg Season Points'!$P$2:$Q$27,2)</f>
        <v>0</v>
      </c>
      <c r="AA5" s="1">
        <v>0</v>
      </c>
      <c r="AB5" s="1" cm="1">
        <f t="array" ref="AB5">_xlfn.IFS(AA5&gt;='Old Ranking Calculations'!$B$25,'Old Ranking Calculations'!$C$25,AA5&gt;='Old Ranking Calculations'!$B$26,'Old Ranking Calculations'!$C$26,AA5&gt;='Old Ranking Calculations'!$B$27,'Old Ranking Calculations'!$C$27,AA5&gt;='Old Ranking Calculations'!$B$28,'Old Ranking Calculations'!$C$28,AA5&gt;='Old Ranking Calculations'!$B$29,'Old Ranking Calculations'!$C$29,AA5&gt;='Old Ranking Calculations'!$B$30,'Old Ranking Calculations'!$C$30,AA5&gt;='Old Ranking Calculations'!$B$31,'Old Ranking Calculations'!$C$31,AA5&lt;'Old Ranking Calculations'!$B$32,'Old Ranking Calculations'!$C$32)</f>
        <v>0</v>
      </c>
      <c r="AC5" s="1">
        <f>COUNT($G$2:G5)/COUNT($D$2:D5)</f>
        <v>0</v>
      </c>
      <c r="AD5" s="1" cm="1">
        <f t="array" ref="AD5">_xlfn.IFS(AC5&gt;='Old Ranking Calculations'!$B$15,'Old Ranking Calculations'!$C$15,AC5&gt;='Old Ranking Calculations'!$B$16,'Old Ranking Calculations'!$C$16,AC5&gt;='Old Ranking Calculations'!$B$17,'Old Ranking Calculations'!$C$17,AC5&gt;='Old Ranking Calculations'!$B$18,'Old Ranking Calculations'!$C$18,AC5&gt;='Old Ranking Calculations'!$B$19,'Old Ranking Calculations'!$C$19,AC5&gt;='Old Ranking Calculations'!$B$20,'Old Ranking Calculations'!$C$20,AC5&gt;='Old Ranking Calculations'!$B$21,'Old Ranking Calculations'!$C$21,AC5&gt;='Old Ranking Calculations'!$B$22,'Old Ranking Calculations'!$C$22,AC5&lt;'Old Ranking Calculations'!$B$23,'Old Ranking Calculations'!$C$23)</f>
        <v>0</v>
      </c>
      <c r="AE5" s="1">
        <f t="shared" ca="1" si="0"/>
        <v>0</v>
      </c>
      <c r="AF5" s="1">
        <v>0</v>
      </c>
      <c r="AG5" s="16">
        <f>SUM($W$2:W5,Z5)</f>
        <v>0</v>
      </c>
    </row>
    <row r="6" spans="1:33" ht="15.75" customHeight="1" x14ac:dyDescent="0.2">
      <c r="A6" s="1">
        <v>1970</v>
      </c>
      <c r="B6" s="1" t="s">
        <v>1</v>
      </c>
      <c r="C6" s="1" t="str">
        <f>VLOOKUP(B6,Divisions!$A$1:$B$33,2,FALSE)</f>
        <v>NFC South</v>
      </c>
      <c r="D6" s="1">
        <v>4</v>
      </c>
      <c r="E6" s="1">
        <v>8</v>
      </c>
      <c r="F6" s="1">
        <v>2</v>
      </c>
      <c r="W6" s="1">
        <f>SUM(N6*'Ranking Calculations'!$C$2,M6*'Ranking Calculations'!$C$3,L6*'Ranking Calculations'!$C$4,K6*'Ranking Calculations'!$C$5,H6*'Ranking Calculations'!$C$7,G6*'Ranking Calculations'!$C$6,P6*'Ranking Calculations'!$C$8,Q6*'Ranking Calculations'!$C$9,R6*'Ranking Calculations'!$C$10,S6*'Ranking Calculations'!$C$11,T6*'Ranking Calculations'!$C$12,U6*'Ranking Calculations'!$C$13,V6*'Ranking Calculations'!$C$14)</f>
        <v>0</v>
      </c>
      <c r="X6" s="1">
        <f>(SUM($D$2:D6)+(SUM($F$2:F6)/2))/((SUM($D$2:D6)+SUM($E$2:E6)+SUM($F$2:F6)))</f>
        <v>0.25</v>
      </c>
      <c r="Y6" s="1">
        <f>'Winning % Rank Over Time'!D6</f>
        <v>26</v>
      </c>
      <c r="Z6" s="7">
        <f>'Winning % Rank Over Time'!$B6*VLOOKUP(Y6,'Share of Reg Season Points'!$P$2:$Q$27,2)</f>
        <v>0</v>
      </c>
      <c r="AA6" s="1">
        <v>0</v>
      </c>
      <c r="AB6" s="1" cm="1">
        <f t="array" ref="AB6">_xlfn.IFS(AA6&gt;='Old Ranking Calculations'!$B$25,'Old Ranking Calculations'!$C$25,AA6&gt;='Old Ranking Calculations'!$B$26,'Old Ranking Calculations'!$C$26,AA6&gt;='Old Ranking Calculations'!$B$27,'Old Ranking Calculations'!$C$27,AA6&gt;='Old Ranking Calculations'!$B$28,'Old Ranking Calculations'!$C$28,AA6&gt;='Old Ranking Calculations'!$B$29,'Old Ranking Calculations'!$C$29,AA6&gt;='Old Ranking Calculations'!$B$30,'Old Ranking Calculations'!$C$30,AA6&gt;='Old Ranking Calculations'!$B$31,'Old Ranking Calculations'!$C$31,AA6&lt;'Old Ranking Calculations'!$B$32,'Old Ranking Calculations'!$C$32)</f>
        <v>0</v>
      </c>
      <c r="AC6" s="1">
        <f>COUNT($G$2:G6)/COUNT($D$2:D6)</f>
        <v>0</v>
      </c>
      <c r="AD6" s="1" cm="1">
        <f t="array" ref="AD6">_xlfn.IFS(AC6&gt;='Old Ranking Calculations'!$B$15,'Old Ranking Calculations'!$C$15,AC6&gt;='Old Ranking Calculations'!$B$16,'Old Ranking Calculations'!$C$16,AC6&gt;='Old Ranking Calculations'!$B$17,'Old Ranking Calculations'!$C$17,AC6&gt;='Old Ranking Calculations'!$B$18,'Old Ranking Calculations'!$C$18,AC6&gt;='Old Ranking Calculations'!$B$19,'Old Ranking Calculations'!$C$19,AC6&gt;='Old Ranking Calculations'!$B$20,'Old Ranking Calculations'!$C$20,AC6&gt;='Old Ranking Calculations'!$B$21,'Old Ranking Calculations'!$C$21,AC6&gt;='Old Ranking Calculations'!$B$22,'Old Ranking Calculations'!$C$22,AC6&lt;'Old Ranking Calculations'!$B$23,'Old Ranking Calculations'!$C$23)</f>
        <v>0</v>
      </c>
      <c r="AE6" s="1">
        <f t="shared" ca="1" si="0"/>
        <v>0</v>
      </c>
      <c r="AF6" s="1">
        <v>0</v>
      </c>
      <c r="AG6" s="16">
        <f>SUM($W$2:W6,Z6)</f>
        <v>0</v>
      </c>
    </row>
    <row r="7" spans="1:33" ht="15.75" customHeight="1" x14ac:dyDescent="0.2">
      <c r="A7" s="1">
        <v>1971</v>
      </c>
      <c r="B7" s="1" t="s">
        <v>1</v>
      </c>
      <c r="C7" s="1" t="str">
        <f>VLOOKUP(B7,Divisions!$A$1:$B$33,2,FALSE)</f>
        <v>NFC South</v>
      </c>
      <c r="D7" s="1">
        <v>7</v>
      </c>
      <c r="E7" s="1">
        <v>6</v>
      </c>
      <c r="F7" s="1">
        <v>1</v>
      </c>
      <c r="W7" s="1">
        <f>SUM(N7*'Ranking Calculations'!$C$2,M7*'Ranking Calculations'!$C$3,L7*'Ranking Calculations'!$C$4,K7*'Ranking Calculations'!$C$5,H7*'Ranking Calculations'!$C$7,G7*'Ranking Calculations'!$C$6,P7*'Ranking Calculations'!$C$8,Q7*'Ranking Calculations'!$C$9,R7*'Ranking Calculations'!$C$10,S7*'Ranking Calculations'!$C$11,T7*'Ranking Calculations'!$C$12,U7*'Ranking Calculations'!$C$13,V7*'Ranking Calculations'!$C$14)</f>
        <v>0</v>
      </c>
      <c r="X7" s="1">
        <f>(SUM($D$2:D7)+(SUM($F$2:F7)/2))/((SUM($D$2:D7)+SUM($E$2:E7)+SUM($F$2:F7)))</f>
        <v>0.29761904761904762</v>
      </c>
      <c r="Y7" s="1">
        <f>'Winning % Rank Over Time'!D7</f>
        <v>23</v>
      </c>
      <c r="Z7" s="7">
        <f>'Winning % Rank Over Time'!$B7*VLOOKUP(Y7,'Share of Reg Season Points'!$P$2:$Q$27,2)</f>
        <v>0</v>
      </c>
      <c r="AA7" s="1">
        <v>0</v>
      </c>
      <c r="AB7" s="1" cm="1">
        <f t="array" ref="AB7">_xlfn.IFS(AA7&gt;='Old Ranking Calculations'!$B$25,'Old Ranking Calculations'!$C$25,AA7&gt;='Old Ranking Calculations'!$B$26,'Old Ranking Calculations'!$C$26,AA7&gt;='Old Ranking Calculations'!$B$27,'Old Ranking Calculations'!$C$27,AA7&gt;='Old Ranking Calculations'!$B$28,'Old Ranking Calculations'!$C$28,AA7&gt;='Old Ranking Calculations'!$B$29,'Old Ranking Calculations'!$C$29,AA7&gt;='Old Ranking Calculations'!$B$30,'Old Ranking Calculations'!$C$30,AA7&gt;='Old Ranking Calculations'!$B$31,'Old Ranking Calculations'!$C$31,AA7&lt;'Old Ranking Calculations'!$B$32,'Old Ranking Calculations'!$C$32)</f>
        <v>0</v>
      </c>
      <c r="AC7" s="1">
        <f>COUNT($G$2:G7)/COUNT($D$2:D7)</f>
        <v>0</v>
      </c>
      <c r="AD7" s="1" cm="1">
        <f t="array" ref="AD7">_xlfn.IFS(AC7&gt;='Old Ranking Calculations'!$B$15,'Old Ranking Calculations'!$C$15,AC7&gt;='Old Ranking Calculations'!$B$16,'Old Ranking Calculations'!$C$16,AC7&gt;='Old Ranking Calculations'!$B$17,'Old Ranking Calculations'!$C$17,AC7&gt;='Old Ranking Calculations'!$B$18,'Old Ranking Calculations'!$C$18,AC7&gt;='Old Ranking Calculations'!$B$19,'Old Ranking Calculations'!$C$19,AC7&gt;='Old Ranking Calculations'!$B$20,'Old Ranking Calculations'!$C$20,AC7&gt;='Old Ranking Calculations'!$B$21,'Old Ranking Calculations'!$C$21,AC7&gt;='Old Ranking Calculations'!$B$22,'Old Ranking Calculations'!$C$22,AC7&lt;'Old Ranking Calculations'!$B$23,'Old Ranking Calculations'!$C$23)</f>
        <v>0</v>
      </c>
      <c r="AE7" s="1">
        <f t="shared" ca="1" si="0"/>
        <v>0</v>
      </c>
      <c r="AF7" s="1">
        <v>0</v>
      </c>
      <c r="AG7" s="16">
        <f>SUM($W$2:W7,Z7)</f>
        <v>0</v>
      </c>
    </row>
    <row r="8" spans="1:33" ht="15.75" customHeight="1" x14ac:dyDescent="0.2">
      <c r="A8" s="1">
        <v>1972</v>
      </c>
      <c r="B8" s="1" t="s">
        <v>1</v>
      </c>
      <c r="C8" s="1" t="str">
        <f>VLOOKUP(B8,Divisions!$A$1:$B$33,2,FALSE)</f>
        <v>NFC South</v>
      </c>
      <c r="D8" s="1">
        <v>7</v>
      </c>
      <c r="E8" s="1">
        <v>7</v>
      </c>
      <c r="W8" s="1">
        <f>SUM(N8*'Ranking Calculations'!$C$2,M8*'Ranking Calculations'!$C$3,L8*'Ranking Calculations'!$C$4,K8*'Ranking Calculations'!$C$5,H8*'Ranking Calculations'!$C$7,G8*'Ranking Calculations'!$C$6,P8*'Ranking Calculations'!$C$8,Q8*'Ranking Calculations'!$C$9,R8*'Ranking Calculations'!$C$10,S8*'Ranking Calculations'!$C$11,T8*'Ranking Calculations'!$C$12,U8*'Ranking Calculations'!$C$13,V8*'Ranking Calculations'!$C$14)</f>
        <v>0</v>
      </c>
      <c r="X8" s="1">
        <f>(SUM($D$2:D8)+(SUM($F$2:F8)/2))/((SUM($D$2:D8)+SUM($E$2:E8)+SUM($F$2:F8)))</f>
        <v>0.32653061224489793</v>
      </c>
      <c r="Y8" s="1">
        <f>'Winning % Rank Over Time'!D8</f>
        <v>23</v>
      </c>
      <c r="Z8" s="7">
        <f>'Winning % Rank Over Time'!$B8*VLOOKUP(Y8,'Share of Reg Season Points'!$P$2:$Q$27,2)</f>
        <v>0</v>
      </c>
      <c r="AA8" s="1">
        <v>0</v>
      </c>
      <c r="AB8" s="1" cm="1">
        <f t="array" ref="AB8">_xlfn.IFS(AA8&gt;='Old Ranking Calculations'!$B$25,'Old Ranking Calculations'!$C$25,AA8&gt;='Old Ranking Calculations'!$B$26,'Old Ranking Calculations'!$C$26,AA8&gt;='Old Ranking Calculations'!$B$27,'Old Ranking Calculations'!$C$27,AA8&gt;='Old Ranking Calculations'!$B$28,'Old Ranking Calculations'!$C$28,AA8&gt;='Old Ranking Calculations'!$B$29,'Old Ranking Calculations'!$C$29,AA8&gt;='Old Ranking Calculations'!$B$30,'Old Ranking Calculations'!$C$30,AA8&gt;='Old Ranking Calculations'!$B$31,'Old Ranking Calculations'!$C$31,AA8&lt;'Old Ranking Calculations'!$B$32,'Old Ranking Calculations'!$C$32)</f>
        <v>0</v>
      </c>
      <c r="AC8" s="1">
        <f>COUNT($G$2:G8)/COUNT($D$2:D8)</f>
        <v>0</v>
      </c>
      <c r="AD8" s="1" cm="1">
        <f t="array" ref="AD8">_xlfn.IFS(AC8&gt;='Old Ranking Calculations'!$B$15,'Old Ranking Calculations'!$C$15,AC8&gt;='Old Ranking Calculations'!$B$16,'Old Ranking Calculations'!$C$16,AC8&gt;='Old Ranking Calculations'!$B$17,'Old Ranking Calculations'!$C$17,AC8&gt;='Old Ranking Calculations'!$B$18,'Old Ranking Calculations'!$C$18,AC8&gt;='Old Ranking Calculations'!$B$19,'Old Ranking Calculations'!$C$19,AC8&gt;='Old Ranking Calculations'!$B$20,'Old Ranking Calculations'!$C$20,AC8&gt;='Old Ranking Calculations'!$B$21,'Old Ranking Calculations'!$C$21,AC8&gt;='Old Ranking Calculations'!$B$22,'Old Ranking Calculations'!$C$22,AC8&lt;'Old Ranking Calculations'!$B$23,'Old Ranking Calculations'!$C$23)</f>
        <v>0</v>
      </c>
      <c r="AE8" s="1">
        <f t="shared" ca="1" si="0"/>
        <v>0</v>
      </c>
      <c r="AF8" s="1">
        <v>0</v>
      </c>
      <c r="AG8" s="16">
        <f>SUM($W$2:W8,Z8)</f>
        <v>0</v>
      </c>
    </row>
    <row r="9" spans="1:33" ht="15.75" customHeight="1" x14ac:dyDescent="0.2">
      <c r="A9" s="1">
        <v>1973</v>
      </c>
      <c r="B9" s="1" t="s">
        <v>1</v>
      </c>
      <c r="C9" s="1" t="str">
        <f>VLOOKUP(B9,Divisions!$A$1:$B$33,2,FALSE)</f>
        <v>NFC South</v>
      </c>
      <c r="D9" s="1">
        <v>9</v>
      </c>
      <c r="E9" s="1">
        <v>5</v>
      </c>
      <c r="W9" s="1">
        <f>SUM(N9*'Ranking Calculations'!$C$2,M9*'Ranking Calculations'!$C$3,L9*'Ranking Calculations'!$C$4,K9*'Ranking Calculations'!$C$5,H9*'Ranking Calculations'!$C$7,G9*'Ranking Calculations'!$C$6,P9*'Ranking Calculations'!$C$8,Q9*'Ranking Calculations'!$C$9,R9*'Ranking Calculations'!$C$10,S9*'Ranking Calculations'!$C$11,T9*'Ranking Calculations'!$C$12,U9*'Ranking Calculations'!$C$13,V9*'Ranking Calculations'!$C$14)</f>
        <v>0</v>
      </c>
      <c r="X9" s="1">
        <f>(SUM($D$2:D9)+(SUM($F$2:F9)/2))/((SUM($D$2:D9)+SUM($E$2:E9)+SUM($F$2:F9)))</f>
        <v>0.36607142857142855</v>
      </c>
      <c r="Y9" s="1">
        <f>'Winning % Rank Over Time'!D9</f>
        <v>19</v>
      </c>
      <c r="Z9" s="7">
        <f>'Winning % Rank Over Time'!$B9*VLOOKUP(Y9,'Share of Reg Season Points'!$P$2:$Q$27,2)</f>
        <v>0</v>
      </c>
      <c r="AA9" s="1">
        <v>0</v>
      </c>
      <c r="AB9" s="1" cm="1">
        <f t="array" ref="AB9">_xlfn.IFS(AA9&gt;='Old Ranking Calculations'!$B$25,'Old Ranking Calculations'!$C$25,AA9&gt;='Old Ranking Calculations'!$B$26,'Old Ranking Calculations'!$C$26,AA9&gt;='Old Ranking Calculations'!$B$27,'Old Ranking Calculations'!$C$27,AA9&gt;='Old Ranking Calculations'!$B$28,'Old Ranking Calculations'!$C$28,AA9&gt;='Old Ranking Calculations'!$B$29,'Old Ranking Calculations'!$C$29,AA9&gt;='Old Ranking Calculations'!$B$30,'Old Ranking Calculations'!$C$30,AA9&gt;='Old Ranking Calculations'!$B$31,'Old Ranking Calculations'!$C$31,AA9&lt;'Old Ranking Calculations'!$B$32,'Old Ranking Calculations'!$C$32)</f>
        <v>0</v>
      </c>
      <c r="AC9" s="1">
        <f>COUNT($G$2:G9)/COUNT($D$2:D9)</f>
        <v>0</v>
      </c>
      <c r="AD9" s="1" cm="1">
        <f t="array" ref="AD9">_xlfn.IFS(AC9&gt;='Old Ranking Calculations'!$B$15,'Old Ranking Calculations'!$C$15,AC9&gt;='Old Ranking Calculations'!$B$16,'Old Ranking Calculations'!$C$16,AC9&gt;='Old Ranking Calculations'!$B$17,'Old Ranking Calculations'!$C$17,AC9&gt;='Old Ranking Calculations'!$B$18,'Old Ranking Calculations'!$C$18,AC9&gt;='Old Ranking Calculations'!$B$19,'Old Ranking Calculations'!$C$19,AC9&gt;='Old Ranking Calculations'!$B$20,'Old Ranking Calculations'!$C$20,AC9&gt;='Old Ranking Calculations'!$B$21,'Old Ranking Calculations'!$C$21,AC9&gt;='Old Ranking Calculations'!$B$22,'Old Ranking Calculations'!$C$22,AC9&lt;'Old Ranking Calculations'!$B$23,'Old Ranking Calculations'!$C$23)</f>
        <v>0</v>
      </c>
      <c r="AE9" s="1">
        <f t="shared" ca="1" si="0"/>
        <v>0</v>
      </c>
      <c r="AF9" s="1">
        <v>0</v>
      </c>
      <c r="AG9" s="16">
        <f>SUM($W$2:W9,Z9)</f>
        <v>0</v>
      </c>
    </row>
    <row r="10" spans="1:33" ht="15.75" customHeight="1" x14ac:dyDescent="0.2">
      <c r="A10" s="1">
        <v>1974</v>
      </c>
      <c r="B10" s="1" t="s">
        <v>1</v>
      </c>
      <c r="C10" s="1" t="str">
        <f>VLOOKUP(B10,Divisions!$A$1:$B$33,2,FALSE)</f>
        <v>NFC South</v>
      </c>
      <c r="D10" s="1">
        <v>3</v>
      </c>
      <c r="E10" s="1">
        <v>11</v>
      </c>
      <c r="W10" s="1">
        <f>SUM(N10*'Ranking Calculations'!$C$2,M10*'Ranking Calculations'!$C$3,L10*'Ranking Calculations'!$C$4,K10*'Ranking Calculations'!$C$5,H10*'Ranking Calculations'!$C$7,G10*'Ranking Calculations'!$C$6,P10*'Ranking Calculations'!$C$8,Q10*'Ranking Calculations'!$C$9,R10*'Ranking Calculations'!$C$10,S10*'Ranking Calculations'!$C$11,T10*'Ranking Calculations'!$C$12,U10*'Ranking Calculations'!$C$13,V10*'Ranking Calculations'!$C$14)</f>
        <v>0</v>
      </c>
      <c r="X10" s="1">
        <f>(SUM($D$2:D10)+(SUM($F$2:F10)/2))/((SUM($D$2:D10)+SUM($E$2:E10)+SUM($F$2:F10)))</f>
        <v>0.34920634920634919</v>
      </c>
      <c r="Y10" s="1">
        <f>'Winning % Rank Over Time'!D10</f>
        <v>23</v>
      </c>
      <c r="Z10" s="7">
        <f>'Winning % Rank Over Time'!$B10*VLOOKUP(Y10,'Share of Reg Season Points'!$P$2:$Q$27,2)</f>
        <v>0</v>
      </c>
      <c r="AA10" s="1">
        <v>0</v>
      </c>
      <c r="AB10" s="1" cm="1">
        <f t="array" ref="AB10">_xlfn.IFS(AA10&gt;='Old Ranking Calculations'!$B$25,'Old Ranking Calculations'!$C$25,AA10&gt;='Old Ranking Calculations'!$B$26,'Old Ranking Calculations'!$C$26,AA10&gt;='Old Ranking Calculations'!$B$27,'Old Ranking Calculations'!$C$27,AA10&gt;='Old Ranking Calculations'!$B$28,'Old Ranking Calculations'!$C$28,AA10&gt;='Old Ranking Calculations'!$B$29,'Old Ranking Calculations'!$C$29,AA10&gt;='Old Ranking Calculations'!$B$30,'Old Ranking Calculations'!$C$30,AA10&gt;='Old Ranking Calculations'!$B$31,'Old Ranking Calculations'!$C$31,AA10&lt;'Old Ranking Calculations'!$B$32,'Old Ranking Calculations'!$C$32)</f>
        <v>0</v>
      </c>
      <c r="AC10" s="1">
        <f>COUNT($G$2:G10)/COUNT($D$2:D10)</f>
        <v>0</v>
      </c>
      <c r="AD10" s="1" cm="1">
        <f t="array" ref="AD10">_xlfn.IFS(AC10&gt;='Old Ranking Calculations'!$B$15,'Old Ranking Calculations'!$C$15,AC10&gt;='Old Ranking Calculations'!$B$16,'Old Ranking Calculations'!$C$16,AC10&gt;='Old Ranking Calculations'!$B$17,'Old Ranking Calculations'!$C$17,AC10&gt;='Old Ranking Calculations'!$B$18,'Old Ranking Calculations'!$C$18,AC10&gt;='Old Ranking Calculations'!$B$19,'Old Ranking Calculations'!$C$19,AC10&gt;='Old Ranking Calculations'!$B$20,'Old Ranking Calculations'!$C$20,AC10&gt;='Old Ranking Calculations'!$B$21,'Old Ranking Calculations'!$C$21,AC10&gt;='Old Ranking Calculations'!$B$22,'Old Ranking Calculations'!$C$22,AC10&lt;'Old Ranking Calculations'!$B$23,'Old Ranking Calculations'!$C$23)</f>
        <v>0</v>
      </c>
      <c r="AE10" s="1">
        <f t="shared" ca="1" si="0"/>
        <v>0</v>
      </c>
      <c r="AF10" s="1">
        <v>0</v>
      </c>
      <c r="AG10" s="16">
        <f>SUM($W$2:W10,Z10)</f>
        <v>0</v>
      </c>
    </row>
    <row r="11" spans="1:33" ht="15.75" customHeight="1" x14ac:dyDescent="0.2">
      <c r="A11" s="1">
        <v>1975</v>
      </c>
      <c r="B11" s="1" t="s">
        <v>1</v>
      </c>
      <c r="C11" s="1" t="str">
        <f>VLOOKUP(B11,Divisions!$A$1:$B$33,2,FALSE)</f>
        <v>NFC South</v>
      </c>
      <c r="D11" s="1">
        <v>4</v>
      </c>
      <c r="E11" s="1">
        <v>10</v>
      </c>
      <c r="W11" s="1">
        <f>SUM(N11*'Ranking Calculations'!$C$2,M11*'Ranking Calculations'!$C$3,L11*'Ranking Calculations'!$C$4,K11*'Ranking Calculations'!$C$5,H11*'Ranking Calculations'!$C$7,G11*'Ranking Calculations'!$C$6,P11*'Ranking Calculations'!$C$8,Q11*'Ranking Calculations'!$C$9,R11*'Ranking Calculations'!$C$10,S11*'Ranking Calculations'!$C$11,T11*'Ranking Calculations'!$C$12,U11*'Ranking Calculations'!$C$13,V11*'Ranking Calculations'!$C$14)</f>
        <v>0</v>
      </c>
      <c r="X11" s="1">
        <f>(SUM($D$2:D11)+(SUM($F$2:F11)/2))/((SUM($D$2:D11)+SUM($E$2:E11)+SUM($F$2:F11)))</f>
        <v>0.34285714285714286</v>
      </c>
      <c r="Y11" s="1">
        <f>'Winning % Rank Over Time'!D11</f>
        <v>24</v>
      </c>
      <c r="Z11" s="7">
        <f>'Winning % Rank Over Time'!$B11*VLOOKUP(Y11,'Share of Reg Season Points'!$P$2:$Q$27,2)</f>
        <v>0</v>
      </c>
      <c r="AA11" s="1">
        <v>0</v>
      </c>
      <c r="AB11" s="1" cm="1">
        <f t="array" ref="AB11">_xlfn.IFS(AA11&gt;='Old Ranking Calculations'!$B$25,'Old Ranking Calculations'!$C$25,AA11&gt;='Old Ranking Calculations'!$B$26,'Old Ranking Calculations'!$C$26,AA11&gt;='Old Ranking Calculations'!$B$27,'Old Ranking Calculations'!$C$27,AA11&gt;='Old Ranking Calculations'!$B$28,'Old Ranking Calculations'!$C$28,AA11&gt;='Old Ranking Calculations'!$B$29,'Old Ranking Calculations'!$C$29,AA11&gt;='Old Ranking Calculations'!$B$30,'Old Ranking Calculations'!$C$30,AA11&gt;='Old Ranking Calculations'!$B$31,'Old Ranking Calculations'!$C$31,AA11&lt;'Old Ranking Calculations'!$B$32,'Old Ranking Calculations'!$C$32)</f>
        <v>0</v>
      </c>
      <c r="AC11" s="1">
        <f>COUNT($G$2:G11)/COUNT($D$2:D11)</f>
        <v>0</v>
      </c>
      <c r="AD11" s="1" cm="1">
        <f t="array" ref="AD11">_xlfn.IFS(AC11&gt;='Old Ranking Calculations'!$B$15,'Old Ranking Calculations'!$C$15,AC11&gt;='Old Ranking Calculations'!$B$16,'Old Ranking Calculations'!$C$16,AC11&gt;='Old Ranking Calculations'!$B$17,'Old Ranking Calculations'!$C$17,AC11&gt;='Old Ranking Calculations'!$B$18,'Old Ranking Calculations'!$C$18,AC11&gt;='Old Ranking Calculations'!$B$19,'Old Ranking Calculations'!$C$19,AC11&gt;='Old Ranking Calculations'!$B$20,'Old Ranking Calculations'!$C$20,AC11&gt;='Old Ranking Calculations'!$B$21,'Old Ranking Calculations'!$C$21,AC11&gt;='Old Ranking Calculations'!$B$22,'Old Ranking Calculations'!$C$22,AC11&lt;'Old Ranking Calculations'!$B$23,'Old Ranking Calculations'!$C$23)</f>
        <v>0</v>
      </c>
      <c r="AE11" s="1">
        <f t="shared" ca="1" si="0"/>
        <v>0</v>
      </c>
      <c r="AF11" s="1">
        <v>0</v>
      </c>
      <c r="AG11" s="16">
        <f>SUM($W$2:W11,Z11)</f>
        <v>0</v>
      </c>
    </row>
    <row r="12" spans="1:33" ht="15.75" customHeight="1" x14ac:dyDescent="0.2">
      <c r="A12" s="1">
        <v>1976</v>
      </c>
      <c r="B12" s="1" t="s">
        <v>1</v>
      </c>
      <c r="C12" s="1" t="str">
        <f>VLOOKUP(B12,Divisions!$A$1:$B$33,2,FALSE)</f>
        <v>NFC South</v>
      </c>
      <c r="D12" s="1">
        <v>4</v>
      </c>
      <c r="E12" s="1">
        <v>10</v>
      </c>
      <c r="W12" s="1">
        <f>SUM(N12*'Ranking Calculations'!$C$2,M12*'Ranking Calculations'!$C$3,L12*'Ranking Calculations'!$C$4,K12*'Ranking Calculations'!$C$5,H12*'Ranking Calculations'!$C$7,G12*'Ranking Calculations'!$C$6,P12*'Ranking Calculations'!$C$8,Q12*'Ranking Calculations'!$C$9,R12*'Ranking Calculations'!$C$10,S12*'Ranking Calculations'!$C$11,T12*'Ranking Calculations'!$C$12,U12*'Ranking Calculations'!$C$13,V12*'Ranking Calculations'!$C$14)</f>
        <v>0</v>
      </c>
      <c r="X12" s="1">
        <f>(SUM($D$2:D12)+(SUM($F$2:F12)/2))/((SUM($D$2:D12)+SUM($E$2:E12)+SUM($F$2:F12)))</f>
        <v>0.33766233766233766</v>
      </c>
      <c r="Y12" s="1">
        <f>'Winning % Rank Over Time'!D12</f>
        <v>25</v>
      </c>
      <c r="Z12" s="7">
        <f>'Winning % Rank Over Time'!$B12*VLOOKUP(Y12,'Share of Reg Season Points'!$K$2:$L$30,2)</f>
        <v>0</v>
      </c>
      <c r="AA12" s="1">
        <v>0</v>
      </c>
      <c r="AB12" s="1" cm="1">
        <f t="array" ref="AB12">_xlfn.IFS(AA12&gt;='Old Ranking Calculations'!$B$25,'Old Ranking Calculations'!$C$25,AA12&gt;='Old Ranking Calculations'!$B$26,'Old Ranking Calculations'!$C$26,AA12&gt;='Old Ranking Calculations'!$B$27,'Old Ranking Calculations'!$C$27,AA12&gt;='Old Ranking Calculations'!$B$28,'Old Ranking Calculations'!$C$28,AA12&gt;='Old Ranking Calculations'!$B$29,'Old Ranking Calculations'!$C$29,AA12&gt;='Old Ranking Calculations'!$B$30,'Old Ranking Calculations'!$C$30,AA12&gt;='Old Ranking Calculations'!$B$31,'Old Ranking Calculations'!$C$31,AA12&lt;'Old Ranking Calculations'!$B$32,'Old Ranking Calculations'!$C$32)</f>
        <v>0</v>
      </c>
      <c r="AC12" s="1">
        <f>COUNT($G$2:G12)/COUNT($D$2:D12)</f>
        <v>0</v>
      </c>
      <c r="AD12" s="1" cm="1">
        <f t="array" ref="AD12">_xlfn.IFS(AC12&gt;='Old Ranking Calculations'!$B$15,'Old Ranking Calculations'!$C$15,AC12&gt;='Old Ranking Calculations'!$B$16,'Old Ranking Calculations'!$C$16,AC12&gt;='Old Ranking Calculations'!$B$17,'Old Ranking Calculations'!$C$17,AC12&gt;='Old Ranking Calculations'!$B$18,'Old Ranking Calculations'!$C$18,AC12&gt;='Old Ranking Calculations'!$B$19,'Old Ranking Calculations'!$C$19,AC12&gt;='Old Ranking Calculations'!$B$20,'Old Ranking Calculations'!$C$20,AC12&gt;='Old Ranking Calculations'!$B$21,'Old Ranking Calculations'!$C$21,AC12&gt;='Old Ranking Calculations'!$B$22,'Old Ranking Calculations'!$C$22,AC12&lt;'Old Ranking Calculations'!$B$23,'Old Ranking Calculations'!$C$23)</f>
        <v>0</v>
      </c>
      <c r="AE12" s="1">
        <f t="shared" ca="1" si="0"/>
        <v>0</v>
      </c>
      <c r="AF12" s="1">
        <v>0</v>
      </c>
      <c r="AG12" s="16">
        <f>SUM($W$2:W12,Z12)</f>
        <v>0</v>
      </c>
    </row>
    <row r="13" spans="1:33" ht="15.75" customHeight="1" x14ac:dyDescent="0.2">
      <c r="A13" s="1">
        <v>1977</v>
      </c>
      <c r="B13" s="1" t="s">
        <v>1</v>
      </c>
      <c r="C13" s="1" t="str">
        <f>VLOOKUP(B13,Divisions!$A$1:$B$33,2,FALSE)</f>
        <v>NFC South</v>
      </c>
      <c r="D13" s="1">
        <v>7</v>
      </c>
      <c r="E13" s="1">
        <v>7</v>
      </c>
      <c r="W13" s="1">
        <f>SUM(N13*'Ranking Calculations'!$C$2,M13*'Ranking Calculations'!$C$3,L13*'Ranking Calculations'!$C$4,K13*'Ranking Calculations'!$C$5,H13*'Ranking Calculations'!$C$7,G13*'Ranking Calculations'!$C$6,P13*'Ranking Calculations'!$C$8,Q13*'Ranking Calculations'!$C$9,R13*'Ranking Calculations'!$C$10,S13*'Ranking Calculations'!$C$11,T13*'Ranking Calculations'!$C$12,U13*'Ranking Calculations'!$C$13,V13*'Ranking Calculations'!$C$14)</f>
        <v>0</v>
      </c>
      <c r="X13" s="1">
        <f>(SUM($D$2:D13)+(SUM($F$2:F13)/2))/((SUM($D$2:D13)+SUM($E$2:E13)+SUM($F$2:F13)))</f>
        <v>0.35119047619047616</v>
      </c>
      <c r="Y13" s="1">
        <f>'Winning % Rank Over Time'!D13</f>
        <v>24</v>
      </c>
      <c r="Z13" s="7">
        <f>'Winning % Rank Over Time'!$B13*VLOOKUP(Y13,'Share of Reg Season Points'!$K$2:$L$30,2)</f>
        <v>0</v>
      </c>
      <c r="AA13" s="1">
        <v>0</v>
      </c>
      <c r="AB13" s="1" cm="1">
        <f t="array" ref="AB13">_xlfn.IFS(AA13&gt;='Old Ranking Calculations'!$B$25,'Old Ranking Calculations'!$C$25,AA13&gt;='Old Ranking Calculations'!$B$26,'Old Ranking Calculations'!$C$26,AA13&gt;='Old Ranking Calculations'!$B$27,'Old Ranking Calculations'!$C$27,AA13&gt;='Old Ranking Calculations'!$B$28,'Old Ranking Calculations'!$C$28,AA13&gt;='Old Ranking Calculations'!$B$29,'Old Ranking Calculations'!$C$29,AA13&gt;='Old Ranking Calculations'!$B$30,'Old Ranking Calculations'!$C$30,AA13&gt;='Old Ranking Calculations'!$B$31,'Old Ranking Calculations'!$C$31,AA13&lt;'Old Ranking Calculations'!$B$32,'Old Ranking Calculations'!$C$32)</f>
        <v>0</v>
      </c>
      <c r="AC13" s="1">
        <f>COUNT($G$2:G13)/COUNT($D$2:D13)</f>
        <v>0</v>
      </c>
      <c r="AD13" s="1" cm="1">
        <f t="array" ref="AD13">_xlfn.IFS(AC13&gt;='Old Ranking Calculations'!$B$15,'Old Ranking Calculations'!$C$15,AC13&gt;='Old Ranking Calculations'!$B$16,'Old Ranking Calculations'!$C$16,AC13&gt;='Old Ranking Calculations'!$B$17,'Old Ranking Calculations'!$C$17,AC13&gt;='Old Ranking Calculations'!$B$18,'Old Ranking Calculations'!$C$18,AC13&gt;='Old Ranking Calculations'!$B$19,'Old Ranking Calculations'!$C$19,AC13&gt;='Old Ranking Calculations'!$B$20,'Old Ranking Calculations'!$C$20,AC13&gt;='Old Ranking Calculations'!$B$21,'Old Ranking Calculations'!$C$21,AC13&gt;='Old Ranking Calculations'!$B$22,'Old Ranking Calculations'!$C$22,AC13&lt;'Old Ranking Calculations'!$B$23,'Old Ranking Calculations'!$C$23)</f>
        <v>0</v>
      </c>
      <c r="AE13" s="1">
        <f t="shared" ca="1" si="0"/>
        <v>0</v>
      </c>
      <c r="AF13" s="1">
        <v>0</v>
      </c>
      <c r="AG13" s="16">
        <f>SUM($W$2:W13,Z13)</f>
        <v>0</v>
      </c>
    </row>
    <row r="14" spans="1:33" ht="15.75" customHeight="1" x14ac:dyDescent="0.2">
      <c r="A14" s="1">
        <v>1978</v>
      </c>
      <c r="B14" s="1" t="s">
        <v>1</v>
      </c>
      <c r="C14" s="1" t="str">
        <f>VLOOKUP(B14,Divisions!$A$1:$B$33,2,FALSE)</f>
        <v>NFC South</v>
      </c>
      <c r="D14" s="1">
        <v>9</v>
      </c>
      <c r="E14" s="1">
        <v>7</v>
      </c>
      <c r="G14" s="1">
        <v>1</v>
      </c>
      <c r="I14" s="1">
        <v>1</v>
      </c>
      <c r="J14" s="1">
        <v>1</v>
      </c>
      <c r="K14" s="1">
        <v>1</v>
      </c>
      <c r="L14" s="1"/>
      <c r="M14" s="1"/>
      <c r="N14" s="1"/>
      <c r="O14">
        <v>2</v>
      </c>
      <c r="W14" s="1">
        <f>SUM(N14*'Ranking Calculations'!$C$2,M14*'Ranking Calculations'!$C$3,L14*'Ranking Calculations'!$C$4,K14*'Ranking Calculations'!$C$5,H14*'Ranking Calculations'!$C$7,G14*'Ranking Calculations'!$C$6,P14*'Ranking Calculations'!$C$8,Q14*'Ranking Calculations'!$C$9,R14*'Ranking Calculations'!$C$10,S14*'Ranking Calculations'!$C$11,T14*'Ranking Calculations'!$C$12,U14*'Ranking Calculations'!$C$13,V14*'Ranking Calculations'!$C$14)</f>
        <v>3</v>
      </c>
      <c r="X14" s="1">
        <f>(SUM($D$2:D14)+(SUM($F$2:F14)/2))/((SUM($D$2:D14)+SUM($E$2:E14)+SUM($F$2:F14)))</f>
        <v>0.36956521739130432</v>
      </c>
      <c r="Y14" s="1">
        <f>'Winning % Rank Over Time'!D14</f>
        <v>23</v>
      </c>
      <c r="Z14" s="7">
        <f>'Winning % Rank Over Time'!$B14*VLOOKUP(Y14,'Share of Reg Season Points'!$K$2:$L$30,2)</f>
        <v>0</v>
      </c>
      <c r="AA14" s="1">
        <f>SUM($I$2:I14)/COUNT($G$2:G14)</f>
        <v>1</v>
      </c>
      <c r="AB14" s="1">
        <v>5</v>
      </c>
      <c r="AC14" s="1">
        <f>COUNT($G$2:G14)/COUNT($D$2:D14)</f>
        <v>7.6923076923076927E-2</v>
      </c>
      <c r="AD14" s="1" cm="1">
        <f t="array" ref="AD14">_xlfn.IFS(AC14&gt;='Old Ranking Calculations'!$B$15,'Old Ranking Calculations'!$C$15,AC14&gt;='Old Ranking Calculations'!$B$16,'Old Ranking Calculations'!$C$16,AC14&gt;='Old Ranking Calculations'!$B$17,'Old Ranking Calculations'!$C$17,AC14&gt;='Old Ranking Calculations'!$B$18,'Old Ranking Calculations'!$C$18,AC14&gt;='Old Ranking Calculations'!$B$19,'Old Ranking Calculations'!$C$19,AC14&gt;='Old Ranking Calculations'!$B$20,'Old Ranking Calculations'!$C$20,AC14&gt;='Old Ranking Calculations'!$B$21,'Old Ranking Calculations'!$C$21,AC14&gt;='Old Ranking Calculations'!$B$22,'Old Ranking Calculations'!$C$22,AC14&lt;'Old Ranking Calculations'!$B$23,'Old Ranking Calculations'!$C$23)</f>
        <v>0</v>
      </c>
      <c r="AE14" s="1">
        <f t="shared" ca="1" si="0"/>
        <v>0</v>
      </c>
      <c r="AF14" s="1">
        <f>AVERAGE($O$2:O14)</f>
        <v>2</v>
      </c>
      <c r="AG14" s="16">
        <f>SUM($W$2:W14,Z14)</f>
        <v>3</v>
      </c>
    </row>
    <row r="15" spans="1:33" ht="15.75" customHeight="1" x14ac:dyDescent="0.2">
      <c r="A15" s="1">
        <v>1979</v>
      </c>
      <c r="B15" s="1" t="s">
        <v>1</v>
      </c>
      <c r="C15" s="1" t="str">
        <f>VLOOKUP(B15,Divisions!$A$1:$B$33,2,FALSE)</f>
        <v>NFC South</v>
      </c>
      <c r="D15" s="1">
        <v>6</v>
      </c>
      <c r="E15" s="1">
        <v>10</v>
      </c>
      <c r="W15" s="1">
        <f>SUM(N15*'Ranking Calculations'!$C$2,M15*'Ranking Calculations'!$C$3,L15*'Ranking Calculations'!$C$4,K15*'Ranking Calculations'!$C$5,H15*'Ranking Calculations'!$C$7,G15*'Ranking Calculations'!$C$6,P15*'Ranking Calculations'!$C$8,Q15*'Ranking Calculations'!$C$9,R15*'Ranking Calculations'!$C$10,S15*'Ranking Calculations'!$C$11,T15*'Ranking Calculations'!$C$12,U15*'Ranking Calculations'!$C$13,V15*'Ranking Calculations'!$C$14)</f>
        <v>0</v>
      </c>
      <c r="X15" s="1">
        <f>(SUM($D$2:D15)+(SUM($F$2:F15)/2))/((SUM($D$2:D15)+SUM($E$2:E15)+SUM($F$2:F15)))</f>
        <v>0.37</v>
      </c>
      <c r="Y15" s="1">
        <f>'Winning % Rank Over Time'!D15</f>
        <v>24</v>
      </c>
      <c r="Z15" s="7">
        <f>'Winning % Rank Over Time'!$B15*VLOOKUP(Y15,'Share of Reg Season Points'!$K$2:$L$30,2)</f>
        <v>0</v>
      </c>
      <c r="AA15" s="1">
        <f>SUM($I$2:I15)/COUNT($G$2:G15)</f>
        <v>1</v>
      </c>
      <c r="AB15" s="1">
        <v>5</v>
      </c>
      <c r="AC15" s="1">
        <f>COUNT($G$2:G15)/COUNT($D$2:D15)</f>
        <v>7.1428571428571425E-2</v>
      </c>
      <c r="AD15" s="1" cm="1">
        <f t="array" ref="AD15">_xlfn.IFS(AC15&gt;='Old Ranking Calculations'!$B$15,'Old Ranking Calculations'!$C$15,AC15&gt;='Old Ranking Calculations'!$B$16,'Old Ranking Calculations'!$C$16,AC15&gt;='Old Ranking Calculations'!$B$17,'Old Ranking Calculations'!$C$17,AC15&gt;='Old Ranking Calculations'!$B$18,'Old Ranking Calculations'!$C$18,AC15&gt;='Old Ranking Calculations'!$B$19,'Old Ranking Calculations'!$C$19,AC15&gt;='Old Ranking Calculations'!$B$20,'Old Ranking Calculations'!$C$20,AC15&gt;='Old Ranking Calculations'!$B$21,'Old Ranking Calculations'!$C$21,AC15&gt;='Old Ranking Calculations'!$B$22,'Old Ranking Calculations'!$C$22,AC15&lt;'Old Ranking Calculations'!$B$23,'Old Ranking Calculations'!$C$23)</f>
        <v>0</v>
      </c>
      <c r="AE15" s="1">
        <f t="shared" ca="1" si="0"/>
        <v>0</v>
      </c>
      <c r="AF15" s="1">
        <f>AVERAGE($O$2:O15)</f>
        <v>2</v>
      </c>
      <c r="AG15" s="16">
        <f>SUM($W$2:W15,Z15)</f>
        <v>3</v>
      </c>
    </row>
    <row r="16" spans="1:33" ht="15.75" customHeight="1" x14ac:dyDescent="0.2">
      <c r="A16" s="1">
        <v>1980</v>
      </c>
      <c r="B16" s="1" t="s">
        <v>1</v>
      </c>
      <c r="C16" s="1" t="str">
        <f>VLOOKUP(B16,Divisions!$A$1:$B$33,2,FALSE)</f>
        <v>NFC South</v>
      </c>
      <c r="D16" s="1">
        <v>12</v>
      </c>
      <c r="E16" s="1">
        <v>4</v>
      </c>
      <c r="G16" s="1">
        <v>1</v>
      </c>
      <c r="H16" s="1">
        <v>1</v>
      </c>
      <c r="I16" s="1">
        <v>0</v>
      </c>
      <c r="J16" s="1">
        <v>1</v>
      </c>
      <c r="K16" s="1">
        <v>1</v>
      </c>
      <c r="L16" s="1"/>
      <c r="M16" s="1"/>
      <c r="N16" s="1"/>
      <c r="O16">
        <v>2</v>
      </c>
      <c r="T16" s="1">
        <v>2</v>
      </c>
      <c r="W16" s="1">
        <f>SUM(N16*'Ranking Calculations'!$C$2,M16*'Ranking Calculations'!$C$3,L16*'Ranking Calculations'!$C$4,K16*'Ranking Calculations'!$C$5,H16*'Ranking Calculations'!$C$7,G16*'Ranking Calculations'!$C$6,P16*'Ranking Calculations'!$C$8,Q16*'Ranking Calculations'!$C$9,R16*'Ranking Calculations'!$C$10,S16*'Ranking Calculations'!$C$11,T16*'Ranking Calculations'!$C$12,U16*'Ranking Calculations'!$C$13,V16*'Ranking Calculations'!$C$14)</f>
        <v>4</v>
      </c>
      <c r="X16" s="1">
        <f>(SUM($D$2:D16)+(SUM($F$2:F16)/2))/((SUM($D$2:D16)+SUM($E$2:E16)+SUM($F$2:F16)))</f>
        <v>0.39814814814814814</v>
      </c>
      <c r="Y16" s="1">
        <f>'Winning % Rank Over Time'!D16</f>
        <v>23</v>
      </c>
      <c r="Z16" s="7">
        <f>'Winning % Rank Over Time'!$B16*VLOOKUP(Y16,'Share of Reg Season Points'!$K$2:$L$30,2)</f>
        <v>0</v>
      </c>
      <c r="AA16" s="1">
        <f>SUM($I$2:I16)/COUNT($G$2:G16)</f>
        <v>0.5</v>
      </c>
      <c r="AB16" s="1" cm="1">
        <f t="array" ref="AB16">_xlfn.IFS(AA16&gt;='Old Ranking Calculations'!$B$25,'Old Ranking Calculations'!$C$25,AA16&gt;='Old Ranking Calculations'!$B$26,'Old Ranking Calculations'!$C$26,AA16&gt;='Old Ranking Calculations'!$B$27,'Old Ranking Calculations'!$C$27,AA16&gt;='Old Ranking Calculations'!$B$28,'Old Ranking Calculations'!$C$28,AA16&gt;='Old Ranking Calculations'!$B$29,'Old Ranking Calculations'!$C$29,AA16&gt;='Old Ranking Calculations'!$B$30,'Old Ranking Calculations'!$C$30,AA16&gt;='Old Ranking Calculations'!$B$31,'Old Ranking Calculations'!$C$31,AA16&lt;'Old Ranking Calculations'!$B$32,'Old Ranking Calculations'!$C$32)</f>
        <v>3</v>
      </c>
      <c r="AC16" s="1">
        <f>COUNT($G$2:G16)/COUNT($D$2:D16)</f>
        <v>0.13333333333333333</v>
      </c>
      <c r="AD16" s="1" cm="1">
        <f t="array" ref="AD16">_xlfn.IFS(AC16&gt;='Old Ranking Calculations'!$B$15,'Old Ranking Calculations'!$C$15,AC16&gt;='Old Ranking Calculations'!$B$16,'Old Ranking Calculations'!$C$16,AC16&gt;='Old Ranking Calculations'!$B$17,'Old Ranking Calculations'!$C$17,AC16&gt;='Old Ranking Calculations'!$B$18,'Old Ranking Calculations'!$C$18,AC16&gt;='Old Ranking Calculations'!$B$19,'Old Ranking Calculations'!$C$19,AC16&gt;='Old Ranking Calculations'!$B$20,'Old Ranking Calculations'!$C$20,AC16&gt;='Old Ranking Calculations'!$B$21,'Old Ranking Calculations'!$C$21,AC16&gt;='Old Ranking Calculations'!$B$22,'Old Ranking Calculations'!$C$22,AC16&lt;'Old Ranking Calculations'!$B$23,'Old Ranking Calculations'!$C$23)</f>
        <v>0</v>
      </c>
      <c r="AE16" s="1">
        <f t="shared" ca="1" si="0"/>
        <v>0</v>
      </c>
      <c r="AF16" s="1">
        <f>AVERAGE($O$2:O16)</f>
        <v>2</v>
      </c>
      <c r="AG16" s="16">
        <f>SUM($W$2:W16,Z16)</f>
        <v>7</v>
      </c>
    </row>
    <row r="17" spans="1:33" ht="15.75" customHeight="1" x14ac:dyDescent="0.2">
      <c r="A17" s="1">
        <v>1981</v>
      </c>
      <c r="B17" s="1" t="s">
        <v>1</v>
      </c>
      <c r="C17" s="1" t="str">
        <f>VLOOKUP(B17,Divisions!$A$1:$B$33,2,FALSE)</f>
        <v>NFC South</v>
      </c>
      <c r="D17" s="1">
        <v>7</v>
      </c>
      <c r="E17" s="1">
        <v>9</v>
      </c>
      <c r="W17" s="1">
        <f>SUM(N17*'Ranking Calculations'!$C$2,M17*'Ranking Calculations'!$C$3,L17*'Ranking Calculations'!$C$4,K17*'Ranking Calculations'!$C$5,H17*'Ranking Calculations'!$C$7,G17*'Ranking Calculations'!$C$6,P17*'Ranking Calculations'!$C$8,Q17*'Ranking Calculations'!$C$9,R17*'Ranking Calculations'!$C$10,S17*'Ranking Calculations'!$C$11,T17*'Ranking Calculations'!$C$12,U17*'Ranking Calculations'!$C$13,V17*'Ranking Calculations'!$C$14)</f>
        <v>0</v>
      </c>
      <c r="X17" s="1">
        <f>(SUM($D$2:D17)+(SUM($F$2:F17)/2))/((SUM($D$2:D17)+SUM($E$2:E17)+SUM($F$2:F17)))</f>
        <v>0.40086206896551724</v>
      </c>
      <c r="Y17" s="1">
        <f>'Winning % Rank Over Time'!D17</f>
        <v>23</v>
      </c>
      <c r="Z17" s="7">
        <f>'Winning % Rank Over Time'!$B17*VLOOKUP(Y17,'Share of Reg Season Points'!$K$2:$L$30,2)</f>
        <v>0</v>
      </c>
      <c r="AA17" s="1">
        <f>SUM($I$2:I17)/COUNT($G$2:G17)</f>
        <v>0.5</v>
      </c>
      <c r="AB17" s="1" cm="1">
        <f t="array" ref="AB17">_xlfn.IFS(AA17&gt;='Old Ranking Calculations'!$B$25,'Old Ranking Calculations'!$C$25,AA17&gt;='Old Ranking Calculations'!$B$26,'Old Ranking Calculations'!$C$26,AA17&gt;='Old Ranking Calculations'!$B$27,'Old Ranking Calculations'!$C$27,AA17&gt;='Old Ranking Calculations'!$B$28,'Old Ranking Calculations'!$C$28,AA17&gt;='Old Ranking Calculations'!$B$29,'Old Ranking Calculations'!$C$29,AA17&gt;='Old Ranking Calculations'!$B$30,'Old Ranking Calculations'!$C$30,AA17&gt;='Old Ranking Calculations'!$B$31,'Old Ranking Calculations'!$C$31,AA17&lt;'Old Ranking Calculations'!$B$32,'Old Ranking Calculations'!$C$32)</f>
        <v>3</v>
      </c>
      <c r="AC17" s="1">
        <f>COUNT($G$2:G17)/COUNT($D$2:D17)</f>
        <v>0.125</v>
      </c>
      <c r="AD17" s="1" cm="1">
        <f t="array" ref="AD17">_xlfn.IFS(AC17&gt;='Old Ranking Calculations'!$B$15,'Old Ranking Calculations'!$C$15,AC17&gt;='Old Ranking Calculations'!$B$16,'Old Ranking Calculations'!$C$16,AC17&gt;='Old Ranking Calculations'!$B$17,'Old Ranking Calculations'!$C$17,AC17&gt;='Old Ranking Calculations'!$B$18,'Old Ranking Calculations'!$C$18,AC17&gt;='Old Ranking Calculations'!$B$19,'Old Ranking Calculations'!$C$19,AC17&gt;='Old Ranking Calculations'!$B$20,'Old Ranking Calculations'!$C$20,AC17&gt;='Old Ranking Calculations'!$B$21,'Old Ranking Calculations'!$C$21,AC17&gt;='Old Ranking Calculations'!$B$22,'Old Ranking Calculations'!$C$22,AC17&lt;'Old Ranking Calculations'!$B$23,'Old Ranking Calculations'!$C$23)</f>
        <v>0</v>
      </c>
      <c r="AE17" s="1">
        <f t="shared" ca="1" si="0"/>
        <v>0</v>
      </c>
      <c r="AF17" s="1">
        <f>AVERAGE($O$2:O17)</f>
        <v>2</v>
      </c>
      <c r="AG17" s="16">
        <f>SUM($W$2:W17,Z17)</f>
        <v>7</v>
      </c>
    </row>
    <row r="18" spans="1:33" ht="15.75" customHeight="1" x14ac:dyDescent="0.2">
      <c r="A18" s="1">
        <v>1982</v>
      </c>
      <c r="B18" s="1" t="s">
        <v>1</v>
      </c>
      <c r="C18" s="1" t="str">
        <f>VLOOKUP(B18,Divisions!$A$1:$B$33,2,FALSE)</f>
        <v>NFC South</v>
      </c>
      <c r="D18" s="1">
        <v>5</v>
      </c>
      <c r="E18" s="1">
        <v>4</v>
      </c>
      <c r="G18" s="1">
        <v>1</v>
      </c>
      <c r="I18" s="1">
        <v>0</v>
      </c>
      <c r="J18" s="1">
        <v>1</v>
      </c>
      <c r="K18" s="1"/>
      <c r="L18" s="1"/>
      <c r="M18" s="1"/>
      <c r="N18" s="1"/>
      <c r="O18">
        <v>1</v>
      </c>
      <c r="W18" s="1">
        <f>SUM(N18*'Ranking Calculations'!$C$2,M18*'Ranking Calculations'!$C$3,L18*'Ranking Calculations'!$C$4,K18*'Ranking Calculations'!$C$5,H18*'Ranking Calculations'!$C$7,G18*'Ranking Calculations'!$C$6,P18*'Ranking Calculations'!$C$8,Q18*'Ranking Calculations'!$C$9,R18*'Ranking Calculations'!$C$10,S18*'Ranking Calculations'!$C$11,T18*'Ranking Calculations'!$C$12,U18*'Ranking Calculations'!$C$13,V18*'Ranking Calculations'!$C$14)</f>
        <v>1</v>
      </c>
      <c r="X18" s="1">
        <f>(SUM($D$2:D18)+(SUM($F$2:F18)/2))/((SUM($D$2:D18)+SUM($E$2:E18)+SUM($F$2:F18)))</f>
        <v>0.40663900414937759</v>
      </c>
      <c r="Y18" s="1">
        <f>'Winning % Rank Over Time'!D18</f>
        <v>22</v>
      </c>
      <c r="Z18" s="7">
        <f>'Winning % Rank Over Time'!$B18*VLOOKUP(Y18,'Share of Reg Season Points'!$K$2:$L$30,2)</f>
        <v>0</v>
      </c>
      <c r="AA18" s="1">
        <f>SUM($I$2:I18)/COUNT($G$2:G18)</f>
        <v>0.33333333333333331</v>
      </c>
      <c r="AB18" s="1" cm="1">
        <f t="array" ref="AB18">_xlfn.IFS(AA18&gt;='Old Ranking Calculations'!$B$25,'Old Ranking Calculations'!$C$25,AA18&gt;='Old Ranking Calculations'!$B$26,'Old Ranking Calculations'!$C$26,AA18&gt;='Old Ranking Calculations'!$B$27,'Old Ranking Calculations'!$C$27,AA18&gt;='Old Ranking Calculations'!$B$28,'Old Ranking Calculations'!$C$28,AA18&gt;='Old Ranking Calculations'!$B$29,'Old Ranking Calculations'!$C$29,AA18&gt;='Old Ranking Calculations'!$B$30,'Old Ranking Calculations'!$C$30,AA18&gt;='Old Ranking Calculations'!$B$31,'Old Ranking Calculations'!$C$31,AA18&lt;'Old Ranking Calculations'!$B$32,'Old Ranking Calculations'!$C$32)</f>
        <v>0</v>
      </c>
      <c r="AC18" s="1">
        <f>COUNT($G$2:G18)/COUNT($D$2:D18)</f>
        <v>0.17647058823529413</v>
      </c>
      <c r="AD18" s="1" cm="1">
        <f t="array" ref="AD18">_xlfn.IFS(AC18&gt;='Old Ranking Calculations'!$B$15,'Old Ranking Calculations'!$C$15,AC18&gt;='Old Ranking Calculations'!$B$16,'Old Ranking Calculations'!$C$16,AC18&gt;='Old Ranking Calculations'!$B$17,'Old Ranking Calculations'!$C$17,AC18&gt;='Old Ranking Calculations'!$B$18,'Old Ranking Calculations'!$C$18,AC18&gt;='Old Ranking Calculations'!$B$19,'Old Ranking Calculations'!$C$19,AC18&gt;='Old Ranking Calculations'!$B$20,'Old Ranking Calculations'!$C$20,AC18&gt;='Old Ranking Calculations'!$B$21,'Old Ranking Calculations'!$C$21,AC18&gt;='Old Ranking Calculations'!$B$22,'Old Ranking Calculations'!$C$22,AC18&lt;'Old Ranking Calculations'!$B$23,'Old Ranking Calculations'!$C$23)</f>
        <v>0</v>
      </c>
      <c r="AE18" s="1">
        <f t="shared" ca="1" si="0"/>
        <v>0</v>
      </c>
      <c r="AF18" s="1">
        <f>AVERAGE($O$2:O18)</f>
        <v>1.6666666666666667</v>
      </c>
      <c r="AG18" s="16">
        <f>SUM($W$2:W18,Z18)</f>
        <v>8</v>
      </c>
    </row>
    <row r="19" spans="1:33" ht="15.75" customHeight="1" x14ac:dyDescent="0.2">
      <c r="A19" s="1">
        <v>1983</v>
      </c>
      <c r="B19" s="1" t="s">
        <v>1</v>
      </c>
      <c r="C19" s="1" t="str">
        <f>VLOOKUP(B19,Divisions!$A$1:$B$33,2,FALSE)</f>
        <v>NFC South</v>
      </c>
      <c r="D19" s="1">
        <v>7</v>
      </c>
      <c r="E19" s="1">
        <v>9</v>
      </c>
      <c r="W19" s="1">
        <f>SUM(N19*'Ranking Calculations'!$C$2,M19*'Ranking Calculations'!$C$3,L19*'Ranking Calculations'!$C$4,K19*'Ranking Calculations'!$C$5,H19*'Ranking Calculations'!$C$7,G19*'Ranking Calculations'!$C$6,P19*'Ranking Calculations'!$C$8,Q19*'Ranking Calculations'!$C$9,R19*'Ranking Calculations'!$C$10,S19*'Ranking Calculations'!$C$11,T19*'Ranking Calculations'!$C$12,U19*'Ranking Calculations'!$C$13,V19*'Ranking Calculations'!$C$14)</f>
        <v>0</v>
      </c>
      <c r="X19" s="1">
        <f>(SUM($D$2:D19)+(SUM($F$2:F19)/2))/((SUM($D$2:D19)+SUM($E$2:E19)+SUM($F$2:F19)))</f>
        <v>0.40856031128404668</v>
      </c>
      <c r="Y19" s="1">
        <f>'Winning % Rank Over Time'!D19</f>
        <v>24</v>
      </c>
      <c r="Z19" s="7">
        <f>'Winning % Rank Over Time'!$B19*VLOOKUP(Y19,'Share of Reg Season Points'!$K$2:$L$30,2)</f>
        <v>0</v>
      </c>
      <c r="AA19" s="1">
        <f>SUM($I$2:I19)/COUNT($G$2:G19)</f>
        <v>0.33333333333333331</v>
      </c>
      <c r="AB19" s="1" cm="1">
        <f t="array" ref="AB19">_xlfn.IFS(AA19&gt;='Old Ranking Calculations'!$B$25,'Old Ranking Calculations'!$C$25,AA19&gt;='Old Ranking Calculations'!$B$26,'Old Ranking Calculations'!$C$26,AA19&gt;='Old Ranking Calculations'!$B$27,'Old Ranking Calculations'!$C$27,AA19&gt;='Old Ranking Calculations'!$B$28,'Old Ranking Calculations'!$C$28,AA19&gt;='Old Ranking Calculations'!$B$29,'Old Ranking Calculations'!$C$29,AA19&gt;='Old Ranking Calculations'!$B$30,'Old Ranking Calculations'!$C$30,AA19&gt;='Old Ranking Calculations'!$B$31,'Old Ranking Calculations'!$C$31,AA19&lt;'Old Ranking Calculations'!$B$32,'Old Ranking Calculations'!$C$32)</f>
        <v>0</v>
      </c>
      <c r="AC19" s="1">
        <f>COUNT($G$2:G19)/COUNT($D$2:D19)</f>
        <v>0.16666666666666666</v>
      </c>
      <c r="AD19" s="1" cm="1">
        <f t="array" ref="AD19">_xlfn.IFS(AC19&gt;='Old Ranking Calculations'!$B$15,'Old Ranking Calculations'!$C$15,AC19&gt;='Old Ranking Calculations'!$B$16,'Old Ranking Calculations'!$C$16,AC19&gt;='Old Ranking Calculations'!$B$17,'Old Ranking Calculations'!$C$17,AC19&gt;='Old Ranking Calculations'!$B$18,'Old Ranking Calculations'!$C$18,AC19&gt;='Old Ranking Calculations'!$B$19,'Old Ranking Calculations'!$C$19,AC19&gt;='Old Ranking Calculations'!$B$20,'Old Ranking Calculations'!$C$20,AC19&gt;='Old Ranking Calculations'!$B$21,'Old Ranking Calculations'!$C$21,AC19&gt;='Old Ranking Calculations'!$B$22,'Old Ranking Calculations'!$C$22,AC19&lt;'Old Ranking Calculations'!$B$23,'Old Ranking Calculations'!$C$23)</f>
        <v>0</v>
      </c>
      <c r="AE19" s="1">
        <f t="shared" ca="1" si="0"/>
        <v>0</v>
      </c>
      <c r="AF19" s="1">
        <f>AVERAGE($O$2:O19)</f>
        <v>1.6666666666666667</v>
      </c>
      <c r="AG19" s="16">
        <f>SUM($W$2:W19,Z19)</f>
        <v>8</v>
      </c>
    </row>
    <row r="20" spans="1:33" ht="15.75" customHeight="1" x14ac:dyDescent="0.2">
      <c r="A20" s="1">
        <v>1984</v>
      </c>
      <c r="B20" s="1" t="s">
        <v>1</v>
      </c>
      <c r="C20" s="1" t="str">
        <f>VLOOKUP(B20,Divisions!$A$1:$B$33,2,FALSE)</f>
        <v>NFC South</v>
      </c>
      <c r="D20" s="1">
        <v>4</v>
      </c>
      <c r="E20" s="1">
        <v>12</v>
      </c>
      <c r="W20" s="1">
        <f>SUM(N20*'Ranking Calculations'!$C$2,M20*'Ranking Calculations'!$C$3,L20*'Ranking Calculations'!$C$4,K20*'Ranking Calculations'!$C$5,H20*'Ranking Calculations'!$C$7,G20*'Ranking Calculations'!$C$6,P20*'Ranking Calculations'!$C$8,Q20*'Ranking Calculations'!$C$9,R20*'Ranking Calculations'!$C$10,S20*'Ranking Calculations'!$C$11,T20*'Ranking Calculations'!$C$12,U20*'Ranking Calculations'!$C$13,V20*'Ranking Calculations'!$C$14)</f>
        <v>0</v>
      </c>
      <c r="X20" s="1">
        <f>(SUM($D$2:D20)+(SUM($F$2:F20)/2))/((SUM($D$2:D20)+SUM($E$2:E20)+SUM($F$2:F20)))</f>
        <v>0.39926739926739929</v>
      </c>
      <c r="Y20" s="1">
        <f>'Winning % Rank Over Time'!D20</f>
        <v>24</v>
      </c>
      <c r="Z20" s="7">
        <f>'Winning % Rank Over Time'!$B20*VLOOKUP(Y20,'Share of Reg Season Points'!$K$2:$L$30,2)</f>
        <v>0</v>
      </c>
      <c r="AA20" s="1">
        <f>SUM($I$2:I20)/COUNT($G$2:G20)</f>
        <v>0.33333333333333331</v>
      </c>
      <c r="AB20" s="1" cm="1">
        <f t="array" ref="AB20">_xlfn.IFS(AA20&gt;='Old Ranking Calculations'!$B$25,'Old Ranking Calculations'!$C$25,AA20&gt;='Old Ranking Calculations'!$B$26,'Old Ranking Calculations'!$C$26,AA20&gt;='Old Ranking Calculations'!$B$27,'Old Ranking Calculations'!$C$27,AA20&gt;='Old Ranking Calculations'!$B$28,'Old Ranking Calculations'!$C$28,AA20&gt;='Old Ranking Calculations'!$B$29,'Old Ranking Calculations'!$C$29,AA20&gt;='Old Ranking Calculations'!$B$30,'Old Ranking Calculations'!$C$30,AA20&gt;='Old Ranking Calculations'!$B$31,'Old Ranking Calculations'!$C$31,AA20&lt;'Old Ranking Calculations'!$B$32,'Old Ranking Calculations'!$C$32)</f>
        <v>0</v>
      </c>
      <c r="AC20" s="1">
        <f>COUNT($G$2:G20)/COUNT($D$2:D20)</f>
        <v>0.15789473684210525</v>
      </c>
      <c r="AD20" s="1" cm="1">
        <f t="array" ref="AD20">_xlfn.IFS(AC20&gt;='Old Ranking Calculations'!$B$15,'Old Ranking Calculations'!$C$15,AC20&gt;='Old Ranking Calculations'!$B$16,'Old Ranking Calculations'!$C$16,AC20&gt;='Old Ranking Calculations'!$B$17,'Old Ranking Calculations'!$C$17,AC20&gt;='Old Ranking Calculations'!$B$18,'Old Ranking Calculations'!$C$18,AC20&gt;='Old Ranking Calculations'!$B$19,'Old Ranking Calculations'!$C$19,AC20&gt;='Old Ranking Calculations'!$B$20,'Old Ranking Calculations'!$C$20,AC20&gt;='Old Ranking Calculations'!$B$21,'Old Ranking Calculations'!$C$21,AC20&gt;='Old Ranking Calculations'!$B$22,'Old Ranking Calculations'!$C$22,AC20&lt;'Old Ranking Calculations'!$B$23,'Old Ranking Calculations'!$C$23)</f>
        <v>0</v>
      </c>
      <c r="AE20" s="1">
        <f t="shared" ca="1" si="0"/>
        <v>0</v>
      </c>
      <c r="AF20" s="1">
        <f>AVERAGE($O$2:O20)</f>
        <v>1.6666666666666667</v>
      </c>
      <c r="AG20" s="16">
        <f>SUM($W$2:W20,Z20)</f>
        <v>8</v>
      </c>
    </row>
    <row r="21" spans="1:33" ht="15.75" customHeight="1" x14ac:dyDescent="0.2">
      <c r="A21" s="1">
        <v>1985</v>
      </c>
      <c r="B21" s="1" t="s">
        <v>1</v>
      </c>
      <c r="C21" s="1" t="str">
        <f>VLOOKUP(B21,Divisions!$A$1:$B$33,2,FALSE)</f>
        <v>NFC South</v>
      </c>
      <c r="D21" s="1">
        <v>4</v>
      </c>
      <c r="E21" s="1">
        <v>12</v>
      </c>
      <c r="W21" s="1">
        <f>SUM(N21*'Ranking Calculations'!$C$2,M21*'Ranking Calculations'!$C$3,L21*'Ranking Calculations'!$C$4,K21*'Ranking Calculations'!$C$5,H21*'Ranking Calculations'!$C$7,G21*'Ranking Calculations'!$C$6,P21*'Ranking Calculations'!$C$8,Q21*'Ranking Calculations'!$C$9,R21*'Ranking Calculations'!$C$10,S21*'Ranking Calculations'!$C$11,T21*'Ranking Calculations'!$C$12,U21*'Ranking Calculations'!$C$13,V21*'Ranking Calculations'!$C$14)</f>
        <v>0</v>
      </c>
      <c r="X21" s="1">
        <f>(SUM($D$2:D21)+(SUM($F$2:F21)/2))/((SUM($D$2:D21)+SUM($E$2:E21)+SUM($F$2:F21)))</f>
        <v>0.39100346020761245</v>
      </c>
      <c r="Y21" s="1">
        <f>'Winning % Rank Over Time'!D21</f>
        <v>24</v>
      </c>
      <c r="Z21" s="7">
        <f>'Winning % Rank Over Time'!$B21*VLOOKUP(Y21,'Share of Reg Season Points'!$K$2:$L$30,2)</f>
        <v>0</v>
      </c>
      <c r="AA21" s="1">
        <f>SUM($I$2:I21)/COUNT($G$2:G21)</f>
        <v>0.33333333333333331</v>
      </c>
      <c r="AB21" s="1" cm="1">
        <f t="array" ref="AB21">_xlfn.IFS(AA21&gt;='Old Ranking Calculations'!$B$25,'Old Ranking Calculations'!$C$25,AA21&gt;='Old Ranking Calculations'!$B$26,'Old Ranking Calculations'!$C$26,AA21&gt;='Old Ranking Calculations'!$B$27,'Old Ranking Calculations'!$C$27,AA21&gt;='Old Ranking Calculations'!$B$28,'Old Ranking Calculations'!$C$28,AA21&gt;='Old Ranking Calculations'!$B$29,'Old Ranking Calculations'!$C$29,AA21&gt;='Old Ranking Calculations'!$B$30,'Old Ranking Calculations'!$C$30,AA21&gt;='Old Ranking Calculations'!$B$31,'Old Ranking Calculations'!$C$31,AA21&lt;'Old Ranking Calculations'!$B$32,'Old Ranking Calculations'!$C$32)</f>
        <v>0</v>
      </c>
      <c r="AC21" s="1">
        <f>COUNT($G$2:G21)/COUNT($D$2:D21)</f>
        <v>0.15</v>
      </c>
      <c r="AD21" s="1" cm="1">
        <f t="array" ref="AD21">_xlfn.IFS(AC21&gt;='Old Ranking Calculations'!$B$15,'Old Ranking Calculations'!$C$15,AC21&gt;='Old Ranking Calculations'!$B$16,'Old Ranking Calculations'!$C$16,AC21&gt;='Old Ranking Calculations'!$B$17,'Old Ranking Calculations'!$C$17,AC21&gt;='Old Ranking Calculations'!$B$18,'Old Ranking Calculations'!$C$18,AC21&gt;='Old Ranking Calculations'!$B$19,'Old Ranking Calculations'!$C$19,AC21&gt;='Old Ranking Calculations'!$B$20,'Old Ranking Calculations'!$C$20,AC21&gt;='Old Ranking Calculations'!$B$21,'Old Ranking Calculations'!$C$21,AC21&gt;='Old Ranking Calculations'!$B$22,'Old Ranking Calculations'!$C$22,AC21&lt;'Old Ranking Calculations'!$B$23,'Old Ranking Calculations'!$C$23)</f>
        <v>0</v>
      </c>
      <c r="AE21" s="1">
        <f t="shared" ca="1" si="0"/>
        <v>0</v>
      </c>
      <c r="AF21" s="1">
        <f>AVERAGE($O$2:O21)</f>
        <v>1.6666666666666667</v>
      </c>
      <c r="AG21" s="16">
        <f>SUM($W$2:W21,Z21)</f>
        <v>8</v>
      </c>
    </row>
    <row r="22" spans="1:33" ht="15.75" customHeight="1" x14ac:dyDescent="0.2">
      <c r="A22" s="1">
        <v>1986</v>
      </c>
      <c r="B22" s="1" t="s">
        <v>1</v>
      </c>
      <c r="C22" s="1" t="str">
        <f>VLOOKUP(B22,Divisions!$A$1:$B$33,2,FALSE)</f>
        <v>NFC South</v>
      </c>
      <c r="D22" s="1">
        <v>7</v>
      </c>
      <c r="E22" s="1">
        <v>8</v>
      </c>
      <c r="F22" s="1">
        <v>1</v>
      </c>
      <c r="W22" s="1">
        <f>SUM(N22*'Ranking Calculations'!$C$2,M22*'Ranking Calculations'!$C$3,L22*'Ranking Calculations'!$C$4,K22*'Ranking Calculations'!$C$5,H22*'Ranking Calculations'!$C$7,G22*'Ranking Calculations'!$C$6,P22*'Ranking Calculations'!$C$8,Q22*'Ranking Calculations'!$C$9,R22*'Ranking Calculations'!$C$10,S22*'Ranking Calculations'!$C$11,T22*'Ranking Calculations'!$C$12,U22*'Ranking Calculations'!$C$13,V22*'Ranking Calculations'!$C$14)</f>
        <v>0</v>
      </c>
      <c r="X22" s="1">
        <f>(SUM($D$2:D22)+(SUM($F$2:F22)/2))/((SUM($D$2:D22)+SUM($E$2:E22)+SUM($F$2:F22)))</f>
        <v>0.39508196721311473</v>
      </c>
      <c r="Y22" s="1">
        <f>'Winning % Rank Over Time'!D22</f>
        <v>25</v>
      </c>
      <c r="Z22" s="7">
        <f>'Winning % Rank Over Time'!$B22*VLOOKUP(Y22,'Share of Reg Season Points'!$K$2:$L$30,2)</f>
        <v>0</v>
      </c>
      <c r="AA22" s="1">
        <f>SUM($I$2:I22)/COUNT($G$2:G22)</f>
        <v>0.33333333333333331</v>
      </c>
      <c r="AB22" s="1" cm="1">
        <f t="array" ref="AB22">_xlfn.IFS(AA22&gt;='Old Ranking Calculations'!$B$25,'Old Ranking Calculations'!$C$25,AA22&gt;='Old Ranking Calculations'!$B$26,'Old Ranking Calculations'!$C$26,AA22&gt;='Old Ranking Calculations'!$B$27,'Old Ranking Calculations'!$C$27,AA22&gt;='Old Ranking Calculations'!$B$28,'Old Ranking Calculations'!$C$28,AA22&gt;='Old Ranking Calculations'!$B$29,'Old Ranking Calculations'!$C$29,AA22&gt;='Old Ranking Calculations'!$B$30,'Old Ranking Calculations'!$C$30,AA22&gt;='Old Ranking Calculations'!$B$31,'Old Ranking Calculations'!$C$31,AA22&lt;'Old Ranking Calculations'!$B$32,'Old Ranking Calculations'!$C$32)</f>
        <v>0</v>
      </c>
      <c r="AC22" s="1">
        <f>COUNT($G$2:G22)/COUNT($D$2:D22)</f>
        <v>0.14285714285714285</v>
      </c>
      <c r="AD22" s="1" cm="1">
        <f t="array" ref="AD22">_xlfn.IFS(AC22&gt;='Old Ranking Calculations'!$B$15,'Old Ranking Calculations'!$C$15,AC22&gt;='Old Ranking Calculations'!$B$16,'Old Ranking Calculations'!$C$16,AC22&gt;='Old Ranking Calculations'!$B$17,'Old Ranking Calculations'!$C$17,AC22&gt;='Old Ranking Calculations'!$B$18,'Old Ranking Calculations'!$C$18,AC22&gt;='Old Ranking Calculations'!$B$19,'Old Ranking Calculations'!$C$19,AC22&gt;='Old Ranking Calculations'!$B$20,'Old Ranking Calculations'!$C$20,AC22&gt;='Old Ranking Calculations'!$B$21,'Old Ranking Calculations'!$C$21,AC22&gt;='Old Ranking Calculations'!$B$22,'Old Ranking Calculations'!$C$22,AC22&lt;'Old Ranking Calculations'!$B$23,'Old Ranking Calculations'!$C$23)</f>
        <v>0</v>
      </c>
      <c r="AE22" s="1">
        <f t="shared" ca="1" si="0"/>
        <v>0</v>
      </c>
      <c r="AF22" s="1">
        <f>AVERAGE($O$2:O22)</f>
        <v>1.6666666666666667</v>
      </c>
      <c r="AG22" s="16">
        <f>SUM($W$2:W22,Z22)</f>
        <v>8</v>
      </c>
    </row>
    <row r="23" spans="1:33" ht="15.75" customHeight="1" x14ac:dyDescent="0.2">
      <c r="A23" s="1">
        <v>1987</v>
      </c>
      <c r="B23" s="1" t="s">
        <v>1</v>
      </c>
      <c r="C23" s="1" t="str">
        <f>VLOOKUP(B23,Divisions!$A$1:$B$33,2,FALSE)</f>
        <v>NFC South</v>
      </c>
      <c r="D23" s="1">
        <v>3</v>
      </c>
      <c r="E23" s="1">
        <v>12</v>
      </c>
      <c r="W23" s="1">
        <f>SUM(N23*'Ranking Calculations'!$C$2,M23*'Ranking Calculations'!$C$3,L23*'Ranking Calculations'!$C$4,K23*'Ranking Calculations'!$C$5,H23*'Ranking Calculations'!$C$7,G23*'Ranking Calculations'!$C$6,P23*'Ranking Calculations'!$C$8,Q23*'Ranking Calculations'!$C$9,R23*'Ranking Calculations'!$C$10,S23*'Ranking Calculations'!$C$11,T23*'Ranking Calculations'!$C$12,U23*'Ranking Calculations'!$C$13,V23*'Ranking Calculations'!$C$14)</f>
        <v>0</v>
      </c>
      <c r="X23" s="1">
        <f>(SUM($D$2:D23)+(SUM($F$2:F23)/2))/((SUM($D$2:D23)+SUM($E$2:E23)+SUM($F$2:F23)))</f>
        <v>0.38593749999999999</v>
      </c>
      <c r="Y23" s="1">
        <f>'Winning % Rank Over Time'!D23</f>
        <v>25</v>
      </c>
      <c r="Z23" s="7">
        <f>'Winning % Rank Over Time'!$B23*VLOOKUP(Y23,'Share of Reg Season Points'!$K$2:$L$30,2)</f>
        <v>0</v>
      </c>
      <c r="AA23" s="1">
        <f>SUM($I$2:I23)/COUNT($G$2:G23)</f>
        <v>0.33333333333333331</v>
      </c>
      <c r="AB23" s="1" cm="1">
        <f t="array" ref="AB23">_xlfn.IFS(AA23&gt;='Old Ranking Calculations'!$B$25,'Old Ranking Calculations'!$C$25,AA23&gt;='Old Ranking Calculations'!$B$26,'Old Ranking Calculations'!$C$26,AA23&gt;='Old Ranking Calculations'!$B$27,'Old Ranking Calculations'!$C$27,AA23&gt;='Old Ranking Calculations'!$B$28,'Old Ranking Calculations'!$C$28,AA23&gt;='Old Ranking Calculations'!$B$29,'Old Ranking Calculations'!$C$29,AA23&gt;='Old Ranking Calculations'!$B$30,'Old Ranking Calculations'!$C$30,AA23&gt;='Old Ranking Calculations'!$B$31,'Old Ranking Calculations'!$C$31,AA23&lt;'Old Ranking Calculations'!$B$32,'Old Ranking Calculations'!$C$32)</f>
        <v>0</v>
      </c>
      <c r="AC23" s="1">
        <f>COUNT($G$2:G23)/COUNT($D$2:D23)</f>
        <v>0.13636363636363635</v>
      </c>
      <c r="AD23" s="1" cm="1">
        <f t="array" ref="AD23">_xlfn.IFS(AC23&gt;='Old Ranking Calculations'!$B$15,'Old Ranking Calculations'!$C$15,AC23&gt;='Old Ranking Calculations'!$B$16,'Old Ranking Calculations'!$C$16,AC23&gt;='Old Ranking Calculations'!$B$17,'Old Ranking Calculations'!$C$17,AC23&gt;='Old Ranking Calculations'!$B$18,'Old Ranking Calculations'!$C$18,AC23&gt;='Old Ranking Calculations'!$B$19,'Old Ranking Calculations'!$C$19,AC23&gt;='Old Ranking Calculations'!$B$20,'Old Ranking Calculations'!$C$20,AC23&gt;='Old Ranking Calculations'!$B$21,'Old Ranking Calculations'!$C$21,AC23&gt;='Old Ranking Calculations'!$B$22,'Old Ranking Calculations'!$C$22,AC23&lt;'Old Ranking Calculations'!$B$23,'Old Ranking Calculations'!$C$23)</f>
        <v>0</v>
      </c>
      <c r="AE23" s="1">
        <f t="shared" ca="1" si="0"/>
        <v>0</v>
      </c>
      <c r="AF23" s="1">
        <f>AVERAGE($O$2:O23)</f>
        <v>1.6666666666666667</v>
      </c>
      <c r="AG23" s="16">
        <f>SUM($W$2:W23,Z23)</f>
        <v>8</v>
      </c>
    </row>
    <row r="24" spans="1:33" ht="15.75" customHeight="1" x14ac:dyDescent="0.2">
      <c r="A24" s="1">
        <v>1988</v>
      </c>
      <c r="B24" s="1" t="s">
        <v>1</v>
      </c>
      <c r="C24" s="1" t="str">
        <f>VLOOKUP(B24,Divisions!$A$1:$B$33,2,FALSE)</f>
        <v>NFC South</v>
      </c>
      <c r="D24" s="1">
        <v>5</v>
      </c>
      <c r="E24" s="1">
        <v>11</v>
      </c>
      <c r="W24" s="1">
        <f>SUM(N24*'Ranking Calculations'!$C$2,M24*'Ranking Calculations'!$C$3,L24*'Ranking Calculations'!$C$4,K24*'Ranking Calculations'!$C$5,H24*'Ranking Calculations'!$C$7,G24*'Ranking Calculations'!$C$6,P24*'Ranking Calculations'!$C$8,Q24*'Ranking Calculations'!$C$9,R24*'Ranking Calculations'!$C$10,S24*'Ranking Calculations'!$C$11,T24*'Ranking Calculations'!$C$12,U24*'Ranking Calculations'!$C$13,V24*'Ranking Calculations'!$C$14)</f>
        <v>0</v>
      </c>
      <c r="X24" s="1">
        <f>(SUM($D$2:D24)+(SUM($F$2:F24)/2))/((SUM($D$2:D24)+SUM($E$2:E24)+SUM($F$2:F24)))</f>
        <v>0.38244047619047616</v>
      </c>
      <c r="Y24" s="1">
        <f>'Winning % Rank Over Time'!D24</f>
        <v>26</v>
      </c>
      <c r="Z24" s="7">
        <f>'Winning % Rank Over Time'!$B24*VLOOKUP(Y24,'Share of Reg Season Points'!$K$2:$L$30,2)</f>
        <v>0</v>
      </c>
      <c r="AA24" s="1">
        <f>SUM($I$2:I24)/COUNT($G$2:G24)</f>
        <v>0.33333333333333331</v>
      </c>
      <c r="AB24" s="1" cm="1">
        <f t="array" ref="AB24">_xlfn.IFS(AA24&gt;='Old Ranking Calculations'!$B$25,'Old Ranking Calculations'!$C$25,AA24&gt;='Old Ranking Calculations'!$B$26,'Old Ranking Calculations'!$C$26,AA24&gt;='Old Ranking Calculations'!$B$27,'Old Ranking Calculations'!$C$27,AA24&gt;='Old Ranking Calculations'!$B$28,'Old Ranking Calculations'!$C$28,AA24&gt;='Old Ranking Calculations'!$B$29,'Old Ranking Calculations'!$C$29,AA24&gt;='Old Ranking Calculations'!$B$30,'Old Ranking Calculations'!$C$30,AA24&gt;='Old Ranking Calculations'!$B$31,'Old Ranking Calculations'!$C$31,AA24&lt;'Old Ranking Calculations'!$B$32,'Old Ranking Calculations'!$C$32)</f>
        <v>0</v>
      </c>
      <c r="AC24" s="1">
        <f>COUNT($G$2:G24)/COUNT($D$2:D24)</f>
        <v>0.13043478260869565</v>
      </c>
      <c r="AD24" s="1" cm="1">
        <f t="array" ref="AD24">_xlfn.IFS(AC24&gt;='Old Ranking Calculations'!$B$15,'Old Ranking Calculations'!$C$15,AC24&gt;='Old Ranking Calculations'!$B$16,'Old Ranking Calculations'!$C$16,AC24&gt;='Old Ranking Calculations'!$B$17,'Old Ranking Calculations'!$C$17,AC24&gt;='Old Ranking Calculations'!$B$18,'Old Ranking Calculations'!$C$18,AC24&gt;='Old Ranking Calculations'!$B$19,'Old Ranking Calculations'!$C$19,AC24&gt;='Old Ranking Calculations'!$B$20,'Old Ranking Calculations'!$C$20,AC24&gt;='Old Ranking Calculations'!$B$21,'Old Ranking Calculations'!$C$21,AC24&gt;='Old Ranking Calculations'!$B$22,'Old Ranking Calculations'!$C$22,AC24&lt;'Old Ranking Calculations'!$B$23,'Old Ranking Calculations'!$C$23)</f>
        <v>0</v>
      </c>
      <c r="AE24" s="1">
        <f t="shared" ca="1" si="0"/>
        <v>0</v>
      </c>
      <c r="AF24" s="1">
        <f>AVERAGE($O$2:O24)</f>
        <v>1.6666666666666667</v>
      </c>
      <c r="AG24" s="16">
        <f>SUM($W$2:W24,Z24)</f>
        <v>8</v>
      </c>
    </row>
    <row r="25" spans="1:33" ht="15.75" customHeight="1" x14ac:dyDescent="0.2">
      <c r="A25" s="1">
        <v>1989</v>
      </c>
      <c r="B25" s="1" t="s">
        <v>1</v>
      </c>
      <c r="C25" s="1" t="str">
        <f>VLOOKUP(B25,Divisions!$A$1:$B$33,2,FALSE)</f>
        <v>NFC South</v>
      </c>
      <c r="D25" s="1">
        <v>3</v>
      </c>
      <c r="E25" s="1">
        <v>13</v>
      </c>
      <c r="W25" s="1">
        <f>SUM(N25*'Ranking Calculations'!$C$2,M25*'Ranking Calculations'!$C$3,L25*'Ranking Calculations'!$C$4,K25*'Ranking Calculations'!$C$5,H25*'Ranking Calculations'!$C$7,G25*'Ranking Calculations'!$C$6,P25*'Ranking Calculations'!$C$8,Q25*'Ranking Calculations'!$C$9,R25*'Ranking Calculations'!$C$10,S25*'Ranking Calculations'!$C$11,T25*'Ranking Calculations'!$C$12,U25*'Ranking Calculations'!$C$13,V25*'Ranking Calculations'!$C$14)</f>
        <v>0</v>
      </c>
      <c r="X25" s="1">
        <f>(SUM($D$2:D25)+(SUM($F$2:F25)/2))/((SUM($D$2:D25)+SUM($E$2:E25)+SUM($F$2:F25)))</f>
        <v>0.37357954545454547</v>
      </c>
      <c r="Y25" s="1">
        <f>'Winning % Rank Over Time'!D25</f>
        <v>26</v>
      </c>
      <c r="Z25" s="7">
        <f>'Winning % Rank Over Time'!$B25*VLOOKUP(Y25,'Share of Reg Season Points'!$K$2:$L$30,2)</f>
        <v>0</v>
      </c>
      <c r="AA25" s="1">
        <f>SUM($I$2:I25)/COUNT($G$2:G25)</f>
        <v>0.33333333333333331</v>
      </c>
      <c r="AB25" s="1" cm="1">
        <f t="array" ref="AB25">_xlfn.IFS(AA25&gt;='Old Ranking Calculations'!$B$25,'Old Ranking Calculations'!$C$25,AA25&gt;='Old Ranking Calculations'!$B$26,'Old Ranking Calculations'!$C$26,AA25&gt;='Old Ranking Calculations'!$B$27,'Old Ranking Calculations'!$C$27,AA25&gt;='Old Ranking Calculations'!$B$28,'Old Ranking Calculations'!$C$28,AA25&gt;='Old Ranking Calculations'!$B$29,'Old Ranking Calculations'!$C$29,AA25&gt;='Old Ranking Calculations'!$B$30,'Old Ranking Calculations'!$C$30,AA25&gt;='Old Ranking Calculations'!$B$31,'Old Ranking Calculations'!$C$31,AA25&lt;'Old Ranking Calculations'!$B$32,'Old Ranking Calculations'!$C$32)</f>
        <v>0</v>
      </c>
      <c r="AC25" s="1">
        <f>COUNT($G$2:G25)/COUNT($D$2:D25)</f>
        <v>0.125</v>
      </c>
      <c r="AD25" s="1" cm="1">
        <f t="array" ref="AD25">_xlfn.IFS(AC25&gt;='Old Ranking Calculations'!$B$15,'Old Ranking Calculations'!$C$15,AC25&gt;='Old Ranking Calculations'!$B$16,'Old Ranking Calculations'!$C$16,AC25&gt;='Old Ranking Calculations'!$B$17,'Old Ranking Calculations'!$C$17,AC25&gt;='Old Ranking Calculations'!$B$18,'Old Ranking Calculations'!$C$18,AC25&gt;='Old Ranking Calculations'!$B$19,'Old Ranking Calculations'!$C$19,AC25&gt;='Old Ranking Calculations'!$B$20,'Old Ranking Calculations'!$C$20,AC25&gt;='Old Ranking Calculations'!$B$21,'Old Ranking Calculations'!$C$21,AC25&gt;='Old Ranking Calculations'!$B$22,'Old Ranking Calculations'!$C$22,AC25&lt;'Old Ranking Calculations'!$B$23,'Old Ranking Calculations'!$C$23)</f>
        <v>0</v>
      </c>
      <c r="AE25" s="1">
        <f t="shared" ca="1" si="0"/>
        <v>0</v>
      </c>
      <c r="AF25" s="1">
        <f>AVERAGE($O$2:O25)</f>
        <v>1.6666666666666667</v>
      </c>
      <c r="AG25" s="16">
        <f>SUM($W$2:W25,Z25)</f>
        <v>8</v>
      </c>
    </row>
    <row r="26" spans="1:33" ht="15.75" customHeight="1" x14ac:dyDescent="0.2">
      <c r="A26" s="1">
        <v>1990</v>
      </c>
      <c r="B26" s="1" t="s">
        <v>1</v>
      </c>
      <c r="C26" s="1" t="str">
        <f>VLOOKUP(B26,Divisions!$A$1:$B$33,2,FALSE)</f>
        <v>NFC South</v>
      </c>
      <c r="D26" s="1">
        <v>5</v>
      </c>
      <c r="E26" s="1">
        <v>11</v>
      </c>
      <c r="W26" s="1">
        <f>SUM(N26*'Ranking Calculations'!$C$2,M26*'Ranking Calculations'!$C$3,L26*'Ranking Calculations'!$C$4,K26*'Ranking Calculations'!$C$5,H26*'Ranking Calculations'!$C$7,G26*'Ranking Calculations'!$C$6,P26*'Ranking Calculations'!$C$8,Q26*'Ranking Calculations'!$C$9,R26*'Ranking Calculations'!$C$10,S26*'Ranking Calculations'!$C$11,T26*'Ranking Calculations'!$C$12,U26*'Ranking Calculations'!$C$13,V26*'Ranking Calculations'!$C$14)</f>
        <v>0</v>
      </c>
      <c r="X26" s="1">
        <f>(SUM($D$2:D26)+(SUM($F$2:F26)/2))/((SUM($D$2:D26)+SUM($E$2:E26)+SUM($F$2:F26)))</f>
        <v>0.37092391304347827</v>
      </c>
      <c r="Y26" s="1">
        <f>'Winning % Rank Over Time'!D26</f>
        <v>27</v>
      </c>
      <c r="Z26" s="7">
        <f>'Winning % Rank Over Time'!$B26*VLOOKUP(Y26,'Share of Reg Season Points'!$K$2:$L$30,2)</f>
        <v>0</v>
      </c>
      <c r="AA26" s="1">
        <f>SUM($I$2:I26)/COUNT($G$2:G26)</f>
        <v>0.33333333333333331</v>
      </c>
      <c r="AB26" s="1" cm="1">
        <f t="array" ref="AB26">_xlfn.IFS(AA26&gt;='Old Ranking Calculations'!$B$25,'Old Ranking Calculations'!$C$25,AA26&gt;='Old Ranking Calculations'!$B$26,'Old Ranking Calculations'!$C$26,AA26&gt;='Old Ranking Calculations'!$B$27,'Old Ranking Calculations'!$C$27,AA26&gt;='Old Ranking Calculations'!$B$28,'Old Ranking Calculations'!$C$28,AA26&gt;='Old Ranking Calculations'!$B$29,'Old Ranking Calculations'!$C$29,AA26&gt;='Old Ranking Calculations'!$B$30,'Old Ranking Calculations'!$C$30,AA26&gt;='Old Ranking Calculations'!$B$31,'Old Ranking Calculations'!$C$31,AA26&lt;'Old Ranking Calculations'!$B$32,'Old Ranking Calculations'!$C$32)</f>
        <v>0</v>
      </c>
      <c r="AC26" s="1">
        <f>COUNT($G$2:G26)/COUNT($D$2:D26)</f>
        <v>0.12</v>
      </c>
      <c r="AD26" s="1" cm="1">
        <f t="array" ref="AD26">_xlfn.IFS(AC26&gt;='Old Ranking Calculations'!$B$15,'Old Ranking Calculations'!$C$15,AC26&gt;='Old Ranking Calculations'!$B$16,'Old Ranking Calculations'!$C$16,AC26&gt;='Old Ranking Calculations'!$B$17,'Old Ranking Calculations'!$C$17,AC26&gt;='Old Ranking Calculations'!$B$18,'Old Ranking Calculations'!$C$18,AC26&gt;='Old Ranking Calculations'!$B$19,'Old Ranking Calculations'!$C$19,AC26&gt;='Old Ranking Calculations'!$B$20,'Old Ranking Calculations'!$C$20,AC26&gt;='Old Ranking Calculations'!$B$21,'Old Ranking Calculations'!$C$21,AC26&gt;='Old Ranking Calculations'!$B$22,'Old Ranking Calculations'!$C$22,AC26&lt;'Old Ranking Calculations'!$B$23,'Old Ranking Calculations'!$C$23)</f>
        <v>0</v>
      </c>
      <c r="AE26" s="1">
        <f t="shared" ca="1" si="0"/>
        <v>0</v>
      </c>
      <c r="AF26" s="1">
        <f>AVERAGE($O$2:O26)</f>
        <v>1.6666666666666667</v>
      </c>
      <c r="AG26" s="16">
        <f>SUM($W$2:W26,Z26)</f>
        <v>8</v>
      </c>
    </row>
    <row r="27" spans="1:33" ht="15.75" customHeight="1" x14ac:dyDescent="0.2">
      <c r="A27" s="1">
        <v>1991</v>
      </c>
      <c r="B27" s="1" t="s">
        <v>1</v>
      </c>
      <c r="C27" s="1" t="str">
        <f>VLOOKUP(B27,Divisions!$A$1:$B$33,2,FALSE)</f>
        <v>NFC South</v>
      </c>
      <c r="D27" s="1">
        <v>10</v>
      </c>
      <c r="E27" s="1">
        <v>6</v>
      </c>
      <c r="G27" s="1">
        <v>1</v>
      </c>
      <c r="I27" s="1">
        <v>1</v>
      </c>
      <c r="J27" s="1">
        <v>1</v>
      </c>
      <c r="K27" s="1">
        <v>1</v>
      </c>
      <c r="L27" s="1"/>
      <c r="M27" s="1"/>
      <c r="N27" s="1"/>
      <c r="O27">
        <v>2</v>
      </c>
      <c r="W27" s="1">
        <f>SUM(N27*'Ranking Calculations'!$C$2,M27*'Ranking Calculations'!$C$3,L27*'Ranking Calculations'!$C$4,K27*'Ranking Calculations'!$C$5,H27*'Ranking Calculations'!$C$7,G27*'Ranking Calculations'!$C$6,P27*'Ranking Calculations'!$C$8,Q27*'Ranking Calculations'!$C$9,R27*'Ranking Calculations'!$C$10,S27*'Ranking Calculations'!$C$11,T27*'Ranking Calculations'!$C$12,U27*'Ranking Calculations'!$C$13,V27*'Ranking Calculations'!$C$14)</f>
        <v>3</v>
      </c>
      <c r="X27" s="1">
        <f>(SUM($D$2:D27)+(SUM($F$2:F27)/2))/((SUM($D$2:D27)+SUM($E$2:E27)+SUM($F$2:F27)))</f>
        <v>0.38151041666666669</v>
      </c>
      <c r="Y27" s="1">
        <f>'Winning % Rank Over Time'!D27</f>
        <v>27</v>
      </c>
      <c r="Z27" s="7">
        <f>'Winning % Rank Over Time'!$B27*VLOOKUP(Y27,'Share of Reg Season Points'!$K$2:$L$30,2)</f>
        <v>0</v>
      </c>
      <c r="AA27" s="1">
        <f>SUM($I$2:I27)/COUNT($G$2:G27)</f>
        <v>0.5</v>
      </c>
      <c r="AB27" s="1" cm="1">
        <f t="array" ref="AB27">_xlfn.IFS(AA27&gt;='Old Ranking Calculations'!$B$25,'Old Ranking Calculations'!$C$25,AA27&gt;='Old Ranking Calculations'!$B$26,'Old Ranking Calculations'!$C$26,AA27&gt;='Old Ranking Calculations'!$B$27,'Old Ranking Calculations'!$C$27,AA27&gt;='Old Ranking Calculations'!$B$28,'Old Ranking Calculations'!$C$28,AA27&gt;='Old Ranking Calculations'!$B$29,'Old Ranking Calculations'!$C$29,AA27&gt;='Old Ranking Calculations'!$B$30,'Old Ranking Calculations'!$C$30,AA27&gt;='Old Ranking Calculations'!$B$31,'Old Ranking Calculations'!$C$31,AA27&lt;'Old Ranking Calculations'!$B$32,'Old Ranking Calculations'!$C$32)</f>
        <v>3</v>
      </c>
      <c r="AC27" s="1">
        <f>COUNT($G$2:G27)/COUNT($D$2:D27)</f>
        <v>0.15384615384615385</v>
      </c>
      <c r="AD27" s="1" cm="1">
        <f t="array" ref="AD27">_xlfn.IFS(AC27&gt;='Old Ranking Calculations'!$B$15,'Old Ranking Calculations'!$C$15,AC27&gt;='Old Ranking Calculations'!$B$16,'Old Ranking Calculations'!$C$16,AC27&gt;='Old Ranking Calculations'!$B$17,'Old Ranking Calculations'!$C$17,AC27&gt;='Old Ranking Calculations'!$B$18,'Old Ranking Calculations'!$C$18,AC27&gt;='Old Ranking Calculations'!$B$19,'Old Ranking Calculations'!$C$19,AC27&gt;='Old Ranking Calculations'!$B$20,'Old Ranking Calculations'!$C$20,AC27&gt;='Old Ranking Calculations'!$B$21,'Old Ranking Calculations'!$C$21,AC27&gt;='Old Ranking Calculations'!$B$22,'Old Ranking Calculations'!$C$22,AC27&lt;'Old Ranking Calculations'!$B$23,'Old Ranking Calculations'!$C$23)</f>
        <v>0</v>
      </c>
      <c r="AE27" s="1">
        <f t="shared" ca="1" si="0"/>
        <v>0</v>
      </c>
      <c r="AF27" s="1">
        <f>AVERAGE($O$2:O27)</f>
        <v>1.75</v>
      </c>
      <c r="AG27" s="16">
        <f>SUM($W$2:W27,Z27)</f>
        <v>11</v>
      </c>
    </row>
    <row r="28" spans="1:33" ht="15.75" customHeight="1" x14ac:dyDescent="0.2">
      <c r="A28" s="1">
        <v>1992</v>
      </c>
      <c r="B28" s="1" t="s">
        <v>1</v>
      </c>
      <c r="C28" s="1" t="str">
        <f>VLOOKUP(B28,Divisions!$A$1:$B$33,2,FALSE)</f>
        <v>NFC South</v>
      </c>
      <c r="D28" s="1">
        <v>6</v>
      </c>
      <c r="E28" s="1">
        <v>10</v>
      </c>
      <c r="W28" s="1">
        <f>SUM(N28*'Ranking Calculations'!$C$2,M28*'Ranking Calculations'!$C$3,L28*'Ranking Calculations'!$C$4,K28*'Ranking Calculations'!$C$5,H28*'Ranking Calculations'!$C$7,G28*'Ranking Calculations'!$C$6,P28*'Ranking Calculations'!$C$8,Q28*'Ranking Calculations'!$C$9,R28*'Ranking Calculations'!$C$10,S28*'Ranking Calculations'!$C$11,T28*'Ranking Calculations'!$C$12,U28*'Ranking Calculations'!$C$13,V28*'Ranking Calculations'!$C$14)</f>
        <v>0</v>
      </c>
      <c r="X28" s="1">
        <f>(SUM($D$2:D28)+(SUM($F$2:F28)/2))/((SUM($D$2:D28)+SUM($E$2:E28)+SUM($F$2:F28)))</f>
        <v>0.38124999999999998</v>
      </c>
      <c r="Y28" s="1">
        <f>'Winning % Rank Over Time'!D28</f>
        <v>27</v>
      </c>
      <c r="Z28" s="7">
        <f>'Winning % Rank Over Time'!$B28*VLOOKUP(Y28,'Share of Reg Season Points'!$K$2:$L$30,2)</f>
        <v>0</v>
      </c>
      <c r="AA28" s="1">
        <f>SUM($I$2:I28)/COUNT($G$2:G28)</f>
        <v>0.5</v>
      </c>
      <c r="AB28" s="1" cm="1">
        <f t="array" ref="AB28">_xlfn.IFS(AA28&gt;='Old Ranking Calculations'!$B$25,'Old Ranking Calculations'!$C$25,AA28&gt;='Old Ranking Calculations'!$B$26,'Old Ranking Calculations'!$C$26,AA28&gt;='Old Ranking Calculations'!$B$27,'Old Ranking Calculations'!$C$27,AA28&gt;='Old Ranking Calculations'!$B$28,'Old Ranking Calculations'!$C$28,AA28&gt;='Old Ranking Calculations'!$B$29,'Old Ranking Calculations'!$C$29,AA28&gt;='Old Ranking Calculations'!$B$30,'Old Ranking Calculations'!$C$30,AA28&gt;='Old Ranking Calculations'!$B$31,'Old Ranking Calculations'!$C$31,AA28&lt;'Old Ranking Calculations'!$B$32,'Old Ranking Calculations'!$C$32)</f>
        <v>3</v>
      </c>
      <c r="AC28" s="1">
        <f>COUNT($G$2:G28)/COUNT($D$2:D28)</f>
        <v>0.14814814814814814</v>
      </c>
      <c r="AD28" s="1" cm="1">
        <f t="array" ref="AD28">_xlfn.IFS(AC28&gt;='Old Ranking Calculations'!$B$15,'Old Ranking Calculations'!$C$15,AC28&gt;='Old Ranking Calculations'!$B$16,'Old Ranking Calculations'!$C$16,AC28&gt;='Old Ranking Calculations'!$B$17,'Old Ranking Calculations'!$C$17,AC28&gt;='Old Ranking Calculations'!$B$18,'Old Ranking Calculations'!$C$18,AC28&gt;='Old Ranking Calculations'!$B$19,'Old Ranking Calculations'!$C$19,AC28&gt;='Old Ranking Calculations'!$B$20,'Old Ranking Calculations'!$C$20,AC28&gt;='Old Ranking Calculations'!$B$21,'Old Ranking Calculations'!$C$21,AC28&gt;='Old Ranking Calculations'!$B$22,'Old Ranking Calculations'!$C$22,AC28&lt;'Old Ranking Calculations'!$B$23,'Old Ranking Calculations'!$C$23)</f>
        <v>0</v>
      </c>
      <c r="AE28" s="1">
        <f t="shared" ca="1" si="0"/>
        <v>0</v>
      </c>
      <c r="AF28" s="1">
        <f>AVERAGE($O$2:O28)</f>
        <v>1.75</v>
      </c>
      <c r="AG28" s="16">
        <f>SUM($W$2:W28,Z28)</f>
        <v>11</v>
      </c>
    </row>
    <row r="29" spans="1:33" ht="15.75" customHeight="1" x14ac:dyDescent="0.2">
      <c r="A29" s="1">
        <v>1993</v>
      </c>
      <c r="B29" s="1" t="s">
        <v>1</v>
      </c>
      <c r="C29" s="1" t="str">
        <f>VLOOKUP(B29,Divisions!$A$1:$B$33,2,FALSE)</f>
        <v>NFC South</v>
      </c>
      <c r="D29" s="1">
        <v>6</v>
      </c>
      <c r="E29" s="1">
        <v>10</v>
      </c>
      <c r="W29" s="1">
        <f>SUM(N29*'Ranking Calculations'!$C$2,M29*'Ranking Calculations'!$C$3,L29*'Ranking Calculations'!$C$4,K29*'Ranking Calculations'!$C$5,H29*'Ranking Calculations'!$C$7,G29*'Ranking Calculations'!$C$6,P29*'Ranking Calculations'!$C$8,Q29*'Ranking Calculations'!$C$9,R29*'Ranking Calculations'!$C$10,S29*'Ranking Calculations'!$C$11,T29*'Ranking Calculations'!$C$12,U29*'Ranking Calculations'!$C$13,V29*'Ranking Calculations'!$C$14)</f>
        <v>0</v>
      </c>
      <c r="X29" s="1">
        <f>(SUM($D$2:D29)+(SUM($F$2:F29)/2))/((SUM($D$2:D29)+SUM($E$2:E29)+SUM($F$2:F29)))</f>
        <v>0.38100961538461536</v>
      </c>
      <c r="Y29" s="1">
        <f>'Winning % Rank Over Time'!D29</f>
        <v>27</v>
      </c>
      <c r="Z29" s="7">
        <f>'Winning % Rank Over Time'!$B29*VLOOKUP(Y29,'Share of Reg Season Points'!$K$2:$L$30,2)</f>
        <v>0</v>
      </c>
      <c r="AA29" s="1">
        <f>SUM($I$2:I29)/COUNT($G$2:G29)</f>
        <v>0.5</v>
      </c>
      <c r="AB29" s="1" cm="1">
        <f t="array" ref="AB29">_xlfn.IFS(AA29&gt;='Old Ranking Calculations'!$B$25,'Old Ranking Calculations'!$C$25,AA29&gt;='Old Ranking Calculations'!$B$26,'Old Ranking Calculations'!$C$26,AA29&gt;='Old Ranking Calculations'!$B$27,'Old Ranking Calculations'!$C$27,AA29&gt;='Old Ranking Calculations'!$B$28,'Old Ranking Calculations'!$C$28,AA29&gt;='Old Ranking Calculations'!$B$29,'Old Ranking Calculations'!$C$29,AA29&gt;='Old Ranking Calculations'!$B$30,'Old Ranking Calculations'!$C$30,AA29&gt;='Old Ranking Calculations'!$B$31,'Old Ranking Calculations'!$C$31,AA29&lt;'Old Ranking Calculations'!$B$32,'Old Ranking Calculations'!$C$32)</f>
        <v>3</v>
      </c>
      <c r="AC29" s="1">
        <f>COUNT($G$2:G29)/COUNT($D$2:D29)</f>
        <v>0.14285714285714285</v>
      </c>
      <c r="AD29" s="1" cm="1">
        <f t="array" ref="AD29">_xlfn.IFS(AC29&gt;='Old Ranking Calculations'!$B$15,'Old Ranking Calculations'!$C$15,AC29&gt;='Old Ranking Calculations'!$B$16,'Old Ranking Calculations'!$C$16,AC29&gt;='Old Ranking Calculations'!$B$17,'Old Ranking Calculations'!$C$17,AC29&gt;='Old Ranking Calculations'!$B$18,'Old Ranking Calculations'!$C$18,AC29&gt;='Old Ranking Calculations'!$B$19,'Old Ranking Calculations'!$C$19,AC29&gt;='Old Ranking Calculations'!$B$20,'Old Ranking Calculations'!$C$20,AC29&gt;='Old Ranking Calculations'!$B$21,'Old Ranking Calculations'!$C$21,AC29&gt;='Old Ranking Calculations'!$B$22,'Old Ranking Calculations'!$C$22,AC29&lt;'Old Ranking Calculations'!$B$23,'Old Ranking Calculations'!$C$23)</f>
        <v>0</v>
      </c>
      <c r="AE29" s="1">
        <f t="shared" ca="1" si="0"/>
        <v>0</v>
      </c>
      <c r="AF29" s="1">
        <f>AVERAGE($O$2:O29)</f>
        <v>1.75</v>
      </c>
      <c r="AG29" s="16">
        <f>SUM($W$2:W29,Z29)</f>
        <v>11</v>
      </c>
    </row>
    <row r="30" spans="1:33" ht="15.75" customHeight="1" x14ac:dyDescent="0.2">
      <c r="A30" s="1">
        <v>1994</v>
      </c>
      <c r="B30" s="1" t="s">
        <v>1</v>
      </c>
      <c r="C30" s="1" t="str">
        <f>VLOOKUP(B30,Divisions!$A$1:$B$33,2,FALSE)</f>
        <v>NFC South</v>
      </c>
      <c r="D30" s="1">
        <v>7</v>
      </c>
      <c r="E30" s="1">
        <v>9</v>
      </c>
      <c r="W30" s="1">
        <f>SUM(N30*'Ranking Calculations'!$C$2,M30*'Ranking Calculations'!$C$3,L30*'Ranking Calculations'!$C$4,K30*'Ranking Calculations'!$C$5,H30*'Ranking Calculations'!$C$7,G30*'Ranking Calculations'!$C$6,P30*'Ranking Calculations'!$C$8,Q30*'Ranking Calculations'!$C$9,R30*'Ranking Calculations'!$C$10,S30*'Ranking Calculations'!$C$11,T30*'Ranking Calculations'!$C$12,U30*'Ranking Calculations'!$C$13,V30*'Ranking Calculations'!$C$14)</f>
        <v>0</v>
      </c>
      <c r="X30" s="1">
        <f>(SUM($D$2:D30)+(SUM($F$2:F30)/2))/((SUM($D$2:D30)+SUM($E$2:E30)+SUM($F$2:F30)))</f>
        <v>0.38310185185185186</v>
      </c>
      <c r="Y30" s="1">
        <f>'Winning % Rank Over Time'!D30</f>
        <v>27</v>
      </c>
      <c r="Z30" s="7">
        <f>'Winning % Rank Over Time'!$B30*VLOOKUP(Y30,'Share of Reg Season Points'!$K$2:$L$30,2)</f>
        <v>0</v>
      </c>
      <c r="AA30" s="1">
        <f>SUM($I$2:I30)/COUNT($G$2:G30)</f>
        <v>0.5</v>
      </c>
      <c r="AB30" s="1" cm="1">
        <f t="array" ref="AB30">_xlfn.IFS(AA30&gt;='Old Ranking Calculations'!$B$25,'Old Ranking Calculations'!$C$25,AA30&gt;='Old Ranking Calculations'!$B$26,'Old Ranking Calculations'!$C$26,AA30&gt;='Old Ranking Calculations'!$B$27,'Old Ranking Calculations'!$C$27,AA30&gt;='Old Ranking Calculations'!$B$28,'Old Ranking Calculations'!$C$28,AA30&gt;='Old Ranking Calculations'!$B$29,'Old Ranking Calculations'!$C$29,AA30&gt;='Old Ranking Calculations'!$B$30,'Old Ranking Calculations'!$C$30,AA30&gt;='Old Ranking Calculations'!$B$31,'Old Ranking Calculations'!$C$31,AA30&lt;'Old Ranking Calculations'!$B$32,'Old Ranking Calculations'!$C$32)</f>
        <v>3</v>
      </c>
      <c r="AC30" s="1">
        <f>COUNT($G$2:G30)/COUNT($D$2:D30)</f>
        <v>0.13793103448275862</v>
      </c>
      <c r="AD30" s="1" cm="1">
        <f t="array" ref="AD30">_xlfn.IFS(AC30&gt;='Old Ranking Calculations'!$B$15,'Old Ranking Calculations'!$C$15,AC30&gt;='Old Ranking Calculations'!$B$16,'Old Ranking Calculations'!$C$16,AC30&gt;='Old Ranking Calculations'!$B$17,'Old Ranking Calculations'!$C$17,AC30&gt;='Old Ranking Calculations'!$B$18,'Old Ranking Calculations'!$C$18,AC30&gt;='Old Ranking Calculations'!$B$19,'Old Ranking Calculations'!$C$19,AC30&gt;='Old Ranking Calculations'!$B$20,'Old Ranking Calculations'!$C$20,AC30&gt;='Old Ranking Calculations'!$B$21,'Old Ranking Calculations'!$C$21,AC30&gt;='Old Ranking Calculations'!$B$22,'Old Ranking Calculations'!$C$22,AC30&lt;'Old Ranking Calculations'!$B$23,'Old Ranking Calculations'!$C$23)</f>
        <v>0</v>
      </c>
      <c r="AE30" s="1">
        <f t="shared" ca="1" si="0"/>
        <v>0</v>
      </c>
      <c r="AF30" s="1">
        <f>AVERAGE($O$2:O30)</f>
        <v>1.75</v>
      </c>
      <c r="AG30" s="16">
        <f>SUM($W$2:W30,Z30)</f>
        <v>11</v>
      </c>
    </row>
    <row r="31" spans="1:33" ht="15.75" customHeight="1" x14ac:dyDescent="0.2">
      <c r="A31" s="1">
        <v>1995</v>
      </c>
      <c r="B31" s="1" t="s">
        <v>1</v>
      </c>
      <c r="C31" s="1" t="str">
        <f>VLOOKUP(B31,Divisions!$A$1:$B$33,2,FALSE)</f>
        <v>NFC South</v>
      </c>
      <c r="D31" s="1">
        <v>9</v>
      </c>
      <c r="E31" s="1">
        <v>7</v>
      </c>
      <c r="G31" s="1">
        <v>1</v>
      </c>
      <c r="I31" s="1">
        <v>0</v>
      </c>
      <c r="J31" s="1">
        <v>1</v>
      </c>
      <c r="K31" s="1"/>
      <c r="L31" s="1"/>
      <c r="M31" s="1"/>
      <c r="N31" s="1"/>
      <c r="O31">
        <v>1</v>
      </c>
      <c r="W31" s="1">
        <f>SUM(N31*'Ranking Calculations'!$C$2,M31*'Ranking Calculations'!$C$3,L31*'Ranking Calculations'!$C$4,K31*'Ranking Calculations'!$C$5,H31*'Ranking Calculations'!$C$7,G31*'Ranking Calculations'!$C$6,P31*'Ranking Calculations'!$C$8,Q31*'Ranking Calculations'!$C$9,R31*'Ranking Calculations'!$C$10,S31*'Ranking Calculations'!$C$11,T31*'Ranking Calculations'!$C$12,U31*'Ranking Calculations'!$C$13,V31*'Ranking Calculations'!$C$14)</f>
        <v>1</v>
      </c>
      <c r="X31" s="1">
        <f>(SUM($D$2:D31)+(SUM($F$2:F31)/2))/((SUM($D$2:D31)+SUM($E$2:E31)+SUM($F$2:F31)))</f>
        <v>0.38950892857142855</v>
      </c>
      <c r="Y31" s="1">
        <f>'Winning % Rank Over Time'!D31</f>
        <v>28</v>
      </c>
      <c r="Z31" s="7">
        <f>'Winning % Rank Over Time'!$B31*VLOOKUP(Y31,'Share of Reg Season Points'!$F$2:$G$32,2)</f>
        <v>0</v>
      </c>
      <c r="AA31" s="1">
        <f>SUM($I$2:I31)/COUNT($G$2:G31)</f>
        <v>0.4</v>
      </c>
      <c r="AB31" s="1" cm="1">
        <f t="array" ref="AB31">_xlfn.IFS(AA31&gt;='Old Ranking Calculations'!$B$25,'Old Ranking Calculations'!$C$25,AA31&gt;='Old Ranking Calculations'!$B$26,'Old Ranking Calculations'!$C$26,AA31&gt;='Old Ranking Calculations'!$B$27,'Old Ranking Calculations'!$C$27,AA31&gt;='Old Ranking Calculations'!$B$28,'Old Ranking Calculations'!$C$28,AA31&gt;='Old Ranking Calculations'!$B$29,'Old Ranking Calculations'!$C$29,AA31&gt;='Old Ranking Calculations'!$B$30,'Old Ranking Calculations'!$C$30,AA31&gt;='Old Ranking Calculations'!$B$31,'Old Ranking Calculations'!$C$31,AA31&lt;'Old Ranking Calculations'!$B$32,'Old Ranking Calculations'!$C$32)</f>
        <v>0</v>
      </c>
      <c r="AC31" s="1">
        <f>COUNT($G$2:G31)/COUNT($D$2:D31)</f>
        <v>0.16666666666666666</v>
      </c>
      <c r="AD31" s="1" cm="1">
        <f t="array" ref="AD31">_xlfn.IFS(AC31&gt;='Old Ranking Calculations'!$B$15,'Old Ranking Calculations'!$C$15,AC31&gt;='Old Ranking Calculations'!$B$16,'Old Ranking Calculations'!$C$16,AC31&gt;='Old Ranking Calculations'!$B$17,'Old Ranking Calculations'!$C$17,AC31&gt;='Old Ranking Calculations'!$B$18,'Old Ranking Calculations'!$C$18,AC31&gt;='Old Ranking Calculations'!$B$19,'Old Ranking Calculations'!$C$19,AC31&gt;='Old Ranking Calculations'!$B$20,'Old Ranking Calculations'!$C$20,AC31&gt;='Old Ranking Calculations'!$B$21,'Old Ranking Calculations'!$C$21,AC31&gt;='Old Ranking Calculations'!$B$22,'Old Ranking Calculations'!$C$22,AC31&lt;'Old Ranking Calculations'!$B$23,'Old Ranking Calculations'!$C$23)</f>
        <v>0</v>
      </c>
      <c r="AE31" s="1">
        <f t="shared" ca="1" si="0"/>
        <v>0</v>
      </c>
      <c r="AF31" s="1">
        <f>AVERAGE($O$2:O31)</f>
        <v>1.6</v>
      </c>
      <c r="AG31" s="16">
        <f>SUM($W$2:W31,Z31)</f>
        <v>12</v>
      </c>
    </row>
    <row r="32" spans="1:33" ht="15.75" customHeight="1" x14ac:dyDescent="0.2">
      <c r="A32" s="1">
        <v>1996</v>
      </c>
      <c r="B32" s="1" t="s">
        <v>1</v>
      </c>
      <c r="C32" s="1" t="str">
        <f>VLOOKUP(B32,Divisions!$A$1:$B$33,2,FALSE)</f>
        <v>NFC South</v>
      </c>
      <c r="D32" s="1">
        <v>3</v>
      </c>
      <c r="E32" s="1">
        <v>13</v>
      </c>
      <c r="W32" s="1">
        <f>SUM(N32*'Ranking Calculations'!$C$2,M32*'Ranking Calculations'!$C$3,L32*'Ranking Calculations'!$C$4,K32*'Ranking Calculations'!$C$5,H32*'Ranking Calculations'!$C$7,G32*'Ranking Calculations'!$C$6,P32*'Ranking Calculations'!$C$8,Q32*'Ranking Calculations'!$C$9,R32*'Ranking Calculations'!$C$10,S32*'Ranking Calculations'!$C$11,T32*'Ranking Calculations'!$C$12,U32*'Ranking Calculations'!$C$13,V32*'Ranking Calculations'!$C$14)</f>
        <v>0</v>
      </c>
      <c r="X32" s="1">
        <f>(SUM($D$2:D32)+(SUM($F$2:F32)/2))/((SUM($D$2:D32)+SUM($E$2:E32)+SUM($F$2:F32)))</f>
        <v>0.38254310344827586</v>
      </c>
      <c r="Y32" s="1">
        <f>'Winning % Rank Over Time'!D32</f>
        <v>29</v>
      </c>
      <c r="Z32" s="7">
        <f>'Winning % Rank Over Time'!$B32*VLOOKUP(Y32,'Share of Reg Season Points'!$F$2:$G$32,2)</f>
        <v>0</v>
      </c>
      <c r="AA32" s="1">
        <f>SUM($I$2:I32)/COUNT($G$2:G32)</f>
        <v>0.4</v>
      </c>
      <c r="AB32" s="1" cm="1">
        <f t="array" ref="AB32">_xlfn.IFS(AA32&gt;='Old Ranking Calculations'!$B$25,'Old Ranking Calculations'!$C$25,AA32&gt;='Old Ranking Calculations'!$B$26,'Old Ranking Calculations'!$C$26,AA32&gt;='Old Ranking Calculations'!$B$27,'Old Ranking Calculations'!$C$27,AA32&gt;='Old Ranking Calculations'!$B$28,'Old Ranking Calculations'!$C$28,AA32&gt;='Old Ranking Calculations'!$B$29,'Old Ranking Calculations'!$C$29,AA32&gt;='Old Ranking Calculations'!$B$30,'Old Ranking Calculations'!$C$30,AA32&gt;='Old Ranking Calculations'!$B$31,'Old Ranking Calculations'!$C$31,AA32&lt;'Old Ranking Calculations'!$B$32,'Old Ranking Calculations'!$C$32)</f>
        <v>0</v>
      </c>
      <c r="AC32" s="1">
        <f>COUNT($G$2:G32)/COUNT($D$2:D32)</f>
        <v>0.16129032258064516</v>
      </c>
      <c r="AD32" s="1" cm="1">
        <f t="array" ref="AD32">_xlfn.IFS(AC32&gt;='Old Ranking Calculations'!$B$15,'Old Ranking Calculations'!$C$15,AC32&gt;='Old Ranking Calculations'!$B$16,'Old Ranking Calculations'!$C$16,AC32&gt;='Old Ranking Calculations'!$B$17,'Old Ranking Calculations'!$C$17,AC32&gt;='Old Ranking Calculations'!$B$18,'Old Ranking Calculations'!$C$18,AC32&gt;='Old Ranking Calculations'!$B$19,'Old Ranking Calculations'!$C$19,AC32&gt;='Old Ranking Calculations'!$B$20,'Old Ranking Calculations'!$C$20,AC32&gt;='Old Ranking Calculations'!$B$21,'Old Ranking Calculations'!$C$21,AC32&gt;='Old Ranking Calculations'!$B$22,'Old Ranking Calculations'!$C$22,AC32&lt;'Old Ranking Calculations'!$B$23,'Old Ranking Calculations'!$C$23)</f>
        <v>0</v>
      </c>
      <c r="AE32" s="1">
        <f t="shared" ca="1" si="0"/>
        <v>0</v>
      </c>
      <c r="AF32" s="1">
        <f>AVERAGE($O$2:O32)</f>
        <v>1.6</v>
      </c>
      <c r="AG32" s="16">
        <f>SUM($W$2:W32,Z32)</f>
        <v>12</v>
      </c>
    </row>
    <row r="33" spans="1:33" ht="15.75" customHeight="1" x14ac:dyDescent="0.2">
      <c r="A33" s="1">
        <v>1997</v>
      </c>
      <c r="B33" s="1" t="s">
        <v>1</v>
      </c>
      <c r="C33" s="1" t="str">
        <f>VLOOKUP(B33,Divisions!$A$1:$B$33,2,FALSE)</f>
        <v>NFC South</v>
      </c>
      <c r="D33" s="1">
        <v>7</v>
      </c>
      <c r="E33" s="1">
        <v>9</v>
      </c>
      <c r="W33" s="1">
        <f>SUM(N33*'Ranking Calculations'!$C$2,M33*'Ranking Calculations'!$C$3,L33*'Ranking Calculations'!$C$4,K33*'Ranking Calculations'!$C$5,H33*'Ranking Calculations'!$C$7,G33*'Ranking Calculations'!$C$6,P33*'Ranking Calculations'!$C$8,Q33*'Ranking Calculations'!$C$9,R33*'Ranking Calculations'!$C$10,S33*'Ranking Calculations'!$C$11,T33*'Ranking Calculations'!$C$12,U33*'Ranking Calculations'!$C$13,V33*'Ranking Calculations'!$C$14)</f>
        <v>0</v>
      </c>
      <c r="X33" s="1">
        <f>(SUM($D$2:D33)+(SUM($F$2:F33)/2))/((SUM($D$2:D33)+SUM($E$2:E33)+SUM($F$2:F33)))</f>
        <v>0.38437500000000002</v>
      </c>
      <c r="Y33" s="1">
        <f>'Winning % Rank Over Time'!D33</f>
        <v>29</v>
      </c>
      <c r="Z33" s="7">
        <f>'Winning % Rank Over Time'!$B33*VLOOKUP(Y33,'Share of Reg Season Points'!$F$2:$G$32,2)</f>
        <v>0</v>
      </c>
      <c r="AA33" s="1">
        <f>SUM($I$2:I33)/COUNT($G$2:G33)</f>
        <v>0.4</v>
      </c>
      <c r="AB33" s="1" cm="1">
        <f t="array" ref="AB33">_xlfn.IFS(AA33&gt;='Old Ranking Calculations'!$B$25,'Old Ranking Calculations'!$C$25,AA33&gt;='Old Ranking Calculations'!$B$26,'Old Ranking Calculations'!$C$26,AA33&gt;='Old Ranking Calculations'!$B$27,'Old Ranking Calculations'!$C$27,AA33&gt;='Old Ranking Calculations'!$B$28,'Old Ranking Calculations'!$C$28,AA33&gt;='Old Ranking Calculations'!$B$29,'Old Ranking Calculations'!$C$29,AA33&gt;='Old Ranking Calculations'!$B$30,'Old Ranking Calculations'!$C$30,AA33&gt;='Old Ranking Calculations'!$B$31,'Old Ranking Calculations'!$C$31,AA33&lt;'Old Ranking Calculations'!$B$32,'Old Ranking Calculations'!$C$32)</f>
        <v>0</v>
      </c>
      <c r="AC33" s="1">
        <f>COUNT($G$2:G33)/COUNT($D$2:D33)</f>
        <v>0.15625</v>
      </c>
      <c r="AD33" s="1" cm="1">
        <f t="array" ref="AD33">_xlfn.IFS(AC33&gt;='Old Ranking Calculations'!$B$15,'Old Ranking Calculations'!$C$15,AC33&gt;='Old Ranking Calculations'!$B$16,'Old Ranking Calculations'!$C$16,AC33&gt;='Old Ranking Calculations'!$B$17,'Old Ranking Calculations'!$C$17,AC33&gt;='Old Ranking Calculations'!$B$18,'Old Ranking Calculations'!$C$18,AC33&gt;='Old Ranking Calculations'!$B$19,'Old Ranking Calculations'!$C$19,AC33&gt;='Old Ranking Calculations'!$B$20,'Old Ranking Calculations'!$C$20,AC33&gt;='Old Ranking Calculations'!$B$21,'Old Ranking Calculations'!$C$21,AC33&gt;='Old Ranking Calculations'!$B$22,'Old Ranking Calculations'!$C$22,AC33&lt;'Old Ranking Calculations'!$B$23,'Old Ranking Calculations'!$C$23)</f>
        <v>0</v>
      </c>
      <c r="AE33" s="1">
        <f t="shared" ca="1" si="0"/>
        <v>0</v>
      </c>
      <c r="AF33" s="1">
        <f>AVERAGE($O$2:O33)</f>
        <v>1.6</v>
      </c>
      <c r="AG33" s="16">
        <f>SUM($W$2:W33,Z33)</f>
        <v>12</v>
      </c>
    </row>
    <row r="34" spans="1:33" ht="15.75" customHeight="1" x14ac:dyDescent="0.2">
      <c r="A34" s="1">
        <v>1998</v>
      </c>
      <c r="B34" s="1" t="s">
        <v>1</v>
      </c>
      <c r="C34" s="1" t="str">
        <f>VLOOKUP(B34,Divisions!$A$1:$B$33,2,FALSE)</f>
        <v>NFC South</v>
      </c>
      <c r="D34" s="1">
        <v>14</v>
      </c>
      <c r="E34" s="1">
        <v>2</v>
      </c>
      <c r="G34" s="1">
        <v>1</v>
      </c>
      <c r="H34" s="1">
        <v>1</v>
      </c>
      <c r="I34" s="1">
        <v>2</v>
      </c>
      <c r="J34" s="1">
        <v>1</v>
      </c>
      <c r="K34" s="1">
        <v>1</v>
      </c>
      <c r="L34" s="1">
        <v>1</v>
      </c>
      <c r="M34" s="1">
        <v>1</v>
      </c>
      <c r="N34" s="1"/>
      <c r="O34">
        <v>4</v>
      </c>
      <c r="U34" s="1">
        <v>1</v>
      </c>
      <c r="W34" s="1">
        <f>SUM(N34*'Ranking Calculations'!$C$2,M34*'Ranking Calculations'!$C$3,L34*'Ranking Calculations'!$C$4,K34*'Ranking Calculations'!$C$5,H34*'Ranking Calculations'!$C$7,G34*'Ranking Calculations'!$C$6,P34*'Ranking Calculations'!$C$8,Q34*'Ranking Calculations'!$C$9,R34*'Ranking Calculations'!$C$10,S34*'Ranking Calculations'!$C$11,T34*'Ranking Calculations'!$C$12,U34*'Ranking Calculations'!$C$13,V34*'Ranking Calculations'!$C$14)</f>
        <v>17</v>
      </c>
      <c r="X34" s="1">
        <f>(SUM($D$2:D34)+(SUM($F$2:F34)/2))/((SUM($D$2:D34)+SUM($E$2:E34)+SUM($F$2:F34)))</f>
        <v>0.40020161290322581</v>
      </c>
      <c r="Y34" s="1">
        <f>'Winning % Rank Over Time'!D34</f>
        <v>28</v>
      </c>
      <c r="Z34" s="7">
        <f>'Winning % Rank Over Time'!$B34*VLOOKUP(Y34,'Share of Reg Season Points'!$F$2:$G$32,2)</f>
        <v>0</v>
      </c>
      <c r="AA34" s="1">
        <f>SUM($I$2:I34)/COUNT($G$2:G34)</f>
        <v>0.66666666666666663</v>
      </c>
      <c r="AB34" s="1" cm="1">
        <f t="array" ref="AB34">_xlfn.IFS(AA34&gt;='Old Ranking Calculations'!$B$25,'Old Ranking Calculations'!$C$25,AA34&gt;='Old Ranking Calculations'!$B$26,'Old Ranking Calculations'!$C$26,AA34&gt;='Old Ranking Calculations'!$B$27,'Old Ranking Calculations'!$C$27,AA34&gt;='Old Ranking Calculations'!$B$28,'Old Ranking Calculations'!$C$28,AA34&gt;='Old Ranking Calculations'!$B$29,'Old Ranking Calculations'!$C$29,AA34&gt;='Old Ranking Calculations'!$B$30,'Old Ranking Calculations'!$C$30,AA34&gt;='Old Ranking Calculations'!$B$31,'Old Ranking Calculations'!$C$31,AA34&lt;'Old Ranking Calculations'!$B$32,'Old Ranking Calculations'!$C$32)</f>
        <v>4</v>
      </c>
      <c r="AC34" s="1">
        <f>COUNT($G$2:G34)/COUNT($D$2:D34)</f>
        <v>0.18181818181818182</v>
      </c>
      <c r="AD34" s="1" cm="1">
        <f t="array" ref="AD34">_xlfn.IFS(AC34&gt;='Old Ranking Calculations'!$B$15,'Old Ranking Calculations'!$C$15,AC34&gt;='Old Ranking Calculations'!$B$16,'Old Ranking Calculations'!$C$16,AC34&gt;='Old Ranking Calculations'!$B$17,'Old Ranking Calculations'!$C$17,AC34&gt;='Old Ranking Calculations'!$B$18,'Old Ranking Calculations'!$C$18,AC34&gt;='Old Ranking Calculations'!$B$19,'Old Ranking Calculations'!$C$19,AC34&gt;='Old Ranking Calculations'!$B$20,'Old Ranking Calculations'!$C$20,AC34&gt;='Old Ranking Calculations'!$B$21,'Old Ranking Calculations'!$C$21,AC34&gt;='Old Ranking Calculations'!$B$22,'Old Ranking Calculations'!$C$22,AC34&lt;'Old Ranking Calculations'!$B$23,'Old Ranking Calculations'!$C$23)</f>
        <v>0</v>
      </c>
      <c r="AE34" s="1">
        <f t="shared" ca="1" si="0"/>
        <v>0</v>
      </c>
      <c r="AF34" s="1">
        <f>AVERAGE($O$2:O34)</f>
        <v>2</v>
      </c>
      <c r="AG34" s="16">
        <f>SUM($W$2:W34,Z34)</f>
        <v>29</v>
      </c>
    </row>
    <row r="35" spans="1:33" ht="15.75" customHeight="1" x14ac:dyDescent="0.2">
      <c r="A35" s="1">
        <v>1999</v>
      </c>
      <c r="B35" s="1" t="s">
        <v>1</v>
      </c>
      <c r="C35" s="1" t="str">
        <f>VLOOKUP(B35,Divisions!$A$1:$B$33,2,FALSE)</f>
        <v>NFC South</v>
      </c>
      <c r="D35" s="1">
        <v>5</v>
      </c>
      <c r="E35" s="1">
        <v>11</v>
      </c>
      <c r="W35" s="1">
        <f>SUM(N35*'Ranking Calculations'!$C$2,M35*'Ranking Calculations'!$C$3,L35*'Ranking Calculations'!$C$4,K35*'Ranking Calculations'!$C$5,H35*'Ranking Calculations'!$C$7,G35*'Ranking Calculations'!$C$6,P35*'Ranking Calculations'!$C$8,Q35*'Ranking Calculations'!$C$9,R35*'Ranking Calculations'!$C$10,S35*'Ranking Calculations'!$C$11,T35*'Ranking Calculations'!$C$12,U35*'Ranking Calculations'!$C$13,V35*'Ranking Calculations'!$C$14)</f>
        <v>0</v>
      </c>
      <c r="X35" s="1">
        <f>(SUM($D$2:D35)+(SUM($F$2:F35)/2))/((SUM($D$2:D35)+SUM($E$2:E35)+SUM($F$2:F35)))</f>
        <v>0.3974609375</v>
      </c>
      <c r="Y35" s="1">
        <f>'Winning % Rank Over Time'!D35</f>
        <v>28</v>
      </c>
      <c r="Z35" s="7">
        <f>'Winning % Rank Over Time'!$B35*VLOOKUP(Y35,'Share of Reg Season Points'!$F$2:$G$32,2)</f>
        <v>0</v>
      </c>
      <c r="AA35" s="1">
        <f>SUM($I$2:I35)/COUNT($G$2:G35)</f>
        <v>0.66666666666666663</v>
      </c>
      <c r="AB35" s="1" cm="1">
        <f t="array" ref="AB35">_xlfn.IFS(AA35&gt;='Old Ranking Calculations'!$B$25,'Old Ranking Calculations'!$C$25,AA35&gt;='Old Ranking Calculations'!$B$26,'Old Ranking Calculations'!$C$26,AA35&gt;='Old Ranking Calculations'!$B$27,'Old Ranking Calculations'!$C$27,AA35&gt;='Old Ranking Calculations'!$B$28,'Old Ranking Calculations'!$C$28,AA35&gt;='Old Ranking Calculations'!$B$29,'Old Ranking Calculations'!$C$29,AA35&gt;='Old Ranking Calculations'!$B$30,'Old Ranking Calculations'!$C$30,AA35&gt;='Old Ranking Calculations'!$B$31,'Old Ranking Calculations'!$C$31,AA35&lt;'Old Ranking Calculations'!$B$32,'Old Ranking Calculations'!$C$32)</f>
        <v>4</v>
      </c>
      <c r="AC35" s="1">
        <f>COUNT($G$2:G35)/COUNT($D$2:D35)</f>
        <v>0.17647058823529413</v>
      </c>
      <c r="AD35" s="1" cm="1">
        <f t="array" ref="AD35">_xlfn.IFS(AC35&gt;='Old Ranking Calculations'!$B$15,'Old Ranking Calculations'!$C$15,AC35&gt;='Old Ranking Calculations'!$B$16,'Old Ranking Calculations'!$C$16,AC35&gt;='Old Ranking Calculations'!$B$17,'Old Ranking Calculations'!$C$17,AC35&gt;='Old Ranking Calculations'!$B$18,'Old Ranking Calculations'!$C$18,AC35&gt;='Old Ranking Calculations'!$B$19,'Old Ranking Calculations'!$C$19,AC35&gt;='Old Ranking Calculations'!$B$20,'Old Ranking Calculations'!$C$20,AC35&gt;='Old Ranking Calculations'!$B$21,'Old Ranking Calculations'!$C$21,AC35&gt;='Old Ranking Calculations'!$B$22,'Old Ranking Calculations'!$C$22,AC35&lt;'Old Ranking Calculations'!$B$23,'Old Ranking Calculations'!$C$23)</f>
        <v>0</v>
      </c>
      <c r="AE35" s="1">
        <f t="shared" ca="1" si="0"/>
        <v>0</v>
      </c>
      <c r="AF35" s="1">
        <f>AVERAGE($O$2:O35)</f>
        <v>2</v>
      </c>
      <c r="AG35" s="16">
        <f>SUM($W$2:W35,Z35)</f>
        <v>29</v>
      </c>
    </row>
    <row r="36" spans="1:33" ht="15.75" customHeight="1" x14ac:dyDescent="0.2">
      <c r="A36" s="1">
        <v>2000</v>
      </c>
      <c r="B36" s="1" t="s">
        <v>1</v>
      </c>
      <c r="C36" s="1" t="str">
        <f>VLOOKUP(B36,Divisions!$A$1:$B$33,2,FALSE)</f>
        <v>NFC South</v>
      </c>
      <c r="D36" s="1">
        <v>4</v>
      </c>
      <c r="E36" s="1">
        <v>12</v>
      </c>
      <c r="W36" s="1">
        <f>SUM(N36*'Ranking Calculations'!$C$2,M36*'Ranking Calculations'!$C$3,L36*'Ranking Calculations'!$C$4,K36*'Ranking Calculations'!$C$5,H36*'Ranking Calculations'!$C$7,G36*'Ranking Calculations'!$C$6,P36*'Ranking Calculations'!$C$8,Q36*'Ranking Calculations'!$C$9,R36*'Ranking Calculations'!$C$10,S36*'Ranking Calculations'!$C$11,T36*'Ranking Calculations'!$C$12,U36*'Ranking Calculations'!$C$13,V36*'Ranking Calculations'!$C$14)</f>
        <v>0</v>
      </c>
      <c r="X36" s="1">
        <f>(SUM($D$2:D36)+(SUM($F$2:F36)/2))/((SUM($D$2:D36)+SUM($E$2:E36)+SUM($F$2:F36)))</f>
        <v>0.39299242424242425</v>
      </c>
      <c r="Y36" s="1">
        <f>'Winning % Rank Over Time'!D36</f>
        <v>30</v>
      </c>
      <c r="Z36" s="7">
        <f>'Winning % Rank Over Time'!$B36*VLOOKUP(Y36,'Share of Reg Season Points'!$F$2:$G$32,2)</f>
        <v>0</v>
      </c>
      <c r="AA36" s="1">
        <f>SUM($I$2:I36)/COUNT($G$2:G36)</f>
        <v>0.66666666666666663</v>
      </c>
      <c r="AB36" s="1" cm="1">
        <f t="array" ref="AB36">_xlfn.IFS(AA36&gt;='Old Ranking Calculations'!$B$25,'Old Ranking Calculations'!$C$25,AA36&gt;='Old Ranking Calculations'!$B$26,'Old Ranking Calculations'!$C$26,AA36&gt;='Old Ranking Calculations'!$B$27,'Old Ranking Calculations'!$C$27,AA36&gt;='Old Ranking Calculations'!$B$28,'Old Ranking Calculations'!$C$28,AA36&gt;='Old Ranking Calculations'!$B$29,'Old Ranking Calculations'!$C$29,AA36&gt;='Old Ranking Calculations'!$B$30,'Old Ranking Calculations'!$C$30,AA36&gt;='Old Ranking Calculations'!$B$31,'Old Ranking Calculations'!$C$31,AA36&lt;'Old Ranking Calculations'!$B$32,'Old Ranking Calculations'!$C$32)</f>
        <v>4</v>
      </c>
      <c r="AC36" s="1">
        <f>COUNT($G$2:G36)/COUNT($D$2:D36)</f>
        <v>0.17142857142857143</v>
      </c>
      <c r="AD36" s="1" cm="1">
        <f t="array" ref="AD36">_xlfn.IFS(AC36&gt;='Old Ranking Calculations'!$B$15,'Old Ranking Calculations'!$C$15,AC36&gt;='Old Ranking Calculations'!$B$16,'Old Ranking Calculations'!$C$16,AC36&gt;='Old Ranking Calculations'!$B$17,'Old Ranking Calculations'!$C$17,AC36&gt;='Old Ranking Calculations'!$B$18,'Old Ranking Calculations'!$C$18,AC36&gt;='Old Ranking Calculations'!$B$19,'Old Ranking Calculations'!$C$19,AC36&gt;='Old Ranking Calculations'!$B$20,'Old Ranking Calculations'!$C$20,AC36&gt;='Old Ranking Calculations'!$B$21,'Old Ranking Calculations'!$C$21,AC36&gt;='Old Ranking Calculations'!$B$22,'Old Ranking Calculations'!$C$22,AC36&lt;'Old Ranking Calculations'!$B$23,'Old Ranking Calculations'!$C$23)</f>
        <v>0</v>
      </c>
      <c r="AE36" s="1">
        <f t="shared" ca="1" si="0"/>
        <v>0</v>
      </c>
      <c r="AF36" s="1">
        <f>AVERAGE($O$2:O36)</f>
        <v>2</v>
      </c>
      <c r="AG36" s="16">
        <f>SUM($W$2:W36,Z36)</f>
        <v>29</v>
      </c>
    </row>
    <row r="37" spans="1:33" ht="15.75" customHeight="1" x14ac:dyDescent="0.2">
      <c r="A37" s="1">
        <v>2001</v>
      </c>
      <c r="B37" s="1" t="s">
        <v>1</v>
      </c>
      <c r="C37" s="1" t="str">
        <f>VLOOKUP(B37,Divisions!$A$1:$B$33,2,FALSE)</f>
        <v>NFC South</v>
      </c>
      <c r="D37" s="1">
        <v>7</v>
      </c>
      <c r="E37" s="1">
        <v>9</v>
      </c>
      <c r="W37" s="1">
        <f>SUM(N37*'Ranking Calculations'!$C$2,M37*'Ranking Calculations'!$C$3,L37*'Ranking Calculations'!$C$4,K37*'Ranking Calculations'!$C$5,H37*'Ranking Calculations'!$C$7,G37*'Ranking Calculations'!$C$6,P37*'Ranking Calculations'!$C$8,Q37*'Ranking Calculations'!$C$9,R37*'Ranking Calculations'!$C$10,S37*'Ranking Calculations'!$C$11,T37*'Ranking Calculations'!$C$12,U37*'Ranking Calculations'!$C$13,V37*'Ranking Calculations'!$C$14)</f>
        <v>0</v>
      </c>
      <c r="X37" s="1">
        <f>(SUM($D$2:D37)+(SUM($F$2:F37)/2))/((SUM($D$2:D37)+SUM($E$2:E37)+SUM($F$2:F37)))</f>
        <v>0.39430147058823528</v>
      </c>
      <c r="Y37" s="1">
        <f>'Winning % Rank Over Time'!D37</f>
        <v>30</v>
      </c>
      <c r="Z37" s="7">
        <f>'Winning % Rank Over Time'!$B37*VLOOKUP(Y37,'Share of Reg Season Points'!$F$2:$G$32,2)</f>
        <v>0</v>
      </c>
      <c r="AA37" s="1">
        <f>SUM($I$2:I37)/COUNT($G$2:G37)</f>
        <v>0.66666666666666663</v>
      </c>
      <c r="AB37" s="1" cm="1">
        <f t="array" ref="AB37">_xlfn.IFS(AA37&gt;='Old Ranking Calculations'!$B$25,'Old Ranking Calculations'!$C$25,AA37&gt;='Old Ranking Calculations'!$B$26,'Old Ranking Calculations'!$C$26,AA37&gt;='Old Ranking Calculations'!$B$27,'Old Ranking Calculations'!$C$27,AA37&gt;='Old Ranking Calculations'!$B$28,'Old Ranking Calculations'!$C$28,AA37&gt;='Old Ranking Calculations'!$B$29,'Old Ranking Calculations'!$C$29,AA37&gt;='Old Ranking Calculations'!$B$30,'Old Ranking Calculations'!$C$30,AA37&gt;='Old Ranking Calculations'!$B$31,'Old Ranking Calculations'!$C$31,AA37&lt;'Old Ranking Calculations'!$B$32,'Old Ranking Calculations'!$C$32)</f>
        <v>4</v>
      </c>
      <c r="AC37" s="1">
        <f>COUNT($G$2:G37)/COUNT($D$2:D37)</f>
        <v>0.16666666666666666</v>
      </c>
      <c r="AD37" s="1" cm="1">
        <f t="array" ref="AD37">_xlfn.IFS(AC37&gt;='Old Ranking Calculations'!$B$15,'Old Ranking Calculations'!$C$15,AC37&gt;='Old Ranking Calculations'!$B$16,'Old Ranking Calculations'!$C$16,AC37&gt;='Old Ranking Calculations'!$B$17,'Old Ranking Calculations'!$C$17,AC37&gt;='Old Ranking Calculations'!$B$18,'Old Ranking Calculations'!$C$18,AC37&gt;='Old Ranking Calculations'!$B$19,'Old Ranking Calculations'!$C$19,AC37&gt;='Old Ranking Calculations'!$B$20,'Old Ranking Calculations'!$C$20,AC37&gt;='Old Ranking Calculations'!$B$21,'Old Ranking Calculations'!$C$21,AC37&gt;='Old Ranking Calculations'!$B$22,'Old Ranking Calculations'!$C$22,AC37&lt;'Old Ranking Calculations'!$B$23,'Old Ranking Calculations'!$C$23)</f>
        <v>0</v>
      </c>
      <c r="AE37" s="1">
        <f t="shared" ca="1" si="0"/>
        <v>0</v>
      </c>
      <c r="AF37" s="1">
        <f>AVERAGE($O$2:O37)</f>
        <v>2</v>
      </c>
      <c r="AG37" s="16">
        <f>SUM($W$2:W37,Z37)</f>
        <v>29</v>
      </c>
    </row>
    <row r="38" spans="1:33" ht="15.75" customHeight="1" x14ac:dyDescent="0.2">
      <c r="A38" s="1">
        <v>2002</v>
      </c>
      <c r="B38" s="1" t="s">
        <v>1</v>
      </c>
      <c r="C38" s="1" t="str">
        <f>VLOOKUP(B38,Divisions!$A$1:$B$33,2,FALSE)</f>
        <v>NFC South</v>
      </c>
      <c r="D38" s="1">
        <v>9</v>
      </c>
      <c r="E38" s="1">
        <v>6</v>
      </c>
      <c r="F38" s="1">
        <v>1</v>
      </c>
      <c r="G38" s="1">
        <v>1</v>
      </c>
      <c r="I38" s="1">
        <v>1</v>
      </c>
      <c r="J38" s="1">
        <v>1</v>
      </c>
      <c r="K38" s="1">
        <v>1</v>
      </c>
      <c r="L38" s="1"/>
      <c r="M38" s="1"/>
      <c r="N38" s="1"/>
      <c r="O38">
        <v>2</v>
      </c>
      <c r="W38" s="1">
        <f>SUM(N38*'Ranking Calculations'!$C$2,M38*'Ranking Calculations'!$C$3,L38*'Ranking Calculations'!$C$4,K38*'Ranking Calculations'!$C$5,H38*'Ranking Calculations'!$C$7,G38*'Ranking Calculations'!$C$6,P38*'Ranking Calculations'!$C$8,Q38*'Ranking Calculations'!$C$9,R38*'Ranking Calculations'!$C$10,S38*'Ranking Calculations'!$C$11,T38*'Ranking Calculations'!$C$12,U38*'Ranking Calculations'!$C$13,V38*'Ranking Calculations'!$C$14)</f>
        <v>3</v>
      </c>
      <c r="X38" s="1">
        <f>(SUM($D$2:D38)+(SUM($F$2:F38)/2))/((SUM($D$2:D38)+SUM($E$2:E38)+SUM($F$2:F38)))</f>
        <v>0.4</v>
      </c>
      <c r="Y38" s="1">
        <f>'Winning % Rank Over Time'!D38</f>
        <v>30</v>
      </c>
      <c r="Z38" s="7">
        <f>'Winning % Rank Over Time'!$B38*VLOOKUP(Y38,'Share of Reg Season Points'!$A$2:$B$33,2)</f>
        <v>0</v>
      </c>
      <c r="AA38" s="1">
        <f>SUM($I$2:I38)/COUNT($G$2:G38)</f>
        <v>0.7142857142857143</v>
      </c>
      <c r="AB38" s="1" cm="1">
        <f t="array" ref="AB38">_xlfn.IFS(AA38&gt;='Old Ranking Calculations'!$B$25,'Old Ranking Calculations'!$C$25,AA38&gt;='Old Ranking Calculations'!$B$26,'Old Ranking Calculations'!$C$26,AA38&gt;='Old Ranking Calculations'!$B$27,'Old Ranking Calculations'!$C$27,AA38&gt;='Old Ranking Calculations'!$B$28,'Old Ranking Calculations'!$C$28,AA38&gt;='Old Ranking Calculations'!$B$29,'Old Ranking Calculations'!$C$29,AA38&gt;='Old Ranking Calculations'!$B$30,'Old Ranking Calculations'!$C$30,AA38&gt;='Old Ranking Calculations'!$B$31,'Old Ranking Calculations'!$C$31,AA38&lt;'Old Ranking Calculations'!$B$32,'Old Ranking Calculations'!$C$32)</f>
        <v>4</v>
      </c>
      <c r="AC38" s="1">
        <f>COUNT($G$2:G38)/COUNT($D$2:D38)</f>
        <v>0.1891891891891892</v>
      </c>
      <c r="AD38" s="1" cm="1">
        <f t="array" ref="AD38">_xlfn.IFS(AC38&gt;='Old Ranking Calculations'!$B$15,'Old Ranking Calculations'!$C$15,AC38&gt;='Old Ranking Calculations'!$B$16,'Old Ranking Calculations'!$C$16,AC38&gt;='Old Ranking Calculations'!$B$17,'Old Ranking Calculations'!$C$17,AC38&gt;='Old Ranking Calculations'!$B$18,'Old Ranking Calculations'!$C$18,AC38&gt;='Old Ranking Calculations'!$B$19,'Old Ranking Calculations'!$C$19,AC38&gt;='Old Ranking Calculations'!$B$20,'Old Ranking Calculations'!$C$20,AC38&gt;='Old Ranking Calculations'!$B$21,'Old Ranking Calculations'!$C$21,AC38&gt;='Old Ranking Calculations'!$B$22,'Old Ranking Calculations'!$C$22,AC38&lt;'Old Ranking Calculations'!$B$23,'Old Ranking Calculations'!$C$23)</f>
        <v>0</v>
      </c>
      <c r="AE38" s="1">
        <f t="shared" ca="1" si="0"/>
        <v>0</v>
      </c>
      <c r="AF38" s="1">
        <f>AVERAGE($O$2:O38)</f>
        <v>2</v>
      </c>
      <c r="AG38" s="16">
        <f>SUM($W$2:W38,Z38)</f>
        <v>32</v>
      </c>
    </row>
    <row r="39" spans="1:33" ht="15.75" customHeight="1" x14ac:dyDescent="0.2">
      <c r="A39" s="1">
        <v>2003</v>
      </c>
      <c r="B39" s="1" t="s">
        <v>1</v>
      </c>
      <c r="C39" s="1" t="str">
        <f>VLOOKUP(B39,Divisions!$A$1:$B$33,2,FALSE)</f>
        <v>NFC South</v>
      </c>
      <c r="D39" s="1">
        <v>5</v>
      </c>
      <c r="E39" s="1">
        <v>11</v>
      </c>
      <c r="W39" s="1">
        <f>SUM(N39*'Ranking Calculations'!$C$2,M39*'Ranking Calculations'!$C$3,L39*'Ranking Calculations'!$C$4,K39*'Ranking Calculations'!$C$5,H39*'Ranking Calculations'!$C$7,G39*'Ranking Calculations'!$C$6,P39*'Ranking Calculations'!$C$8,Q39*'Ranking Calculations'!$C$9,R39*'Ranking Calculations'!$C$10,S39*'Ranking Calculations'!$C$11,T39*'Ranking Calculations'!$C$12,U39*'Ranking Calculations'!$C$13,V39*'Ranking Calculations'!$C$14)</f>
        <v>0</v>
      </c>
      <c r="X39" s="1">
        <f>(SUM($D$2:D39)+(SUM($F$2:F39)/2))/((SUM($D$2:D39)+SUM($E$2:E39)+SUM($F$2:F39)))</f>
        <v>0.39756944444444442</v>
      </c>
      <c r="Y39" s="1">
        <f>'Winning % Rank Over Time'!D39</f>
        <v>30</v>
      </c>
      <c r="Z39" s="7">
        <f>'Winning % Rank Over Time'!$B39*VLOOKUP(Y39,'Share of Reg Season Points'!$A$2:$B$33,2)</f>
        <v>0</v>
      </c>
      <c r="AA39" s="1">
        <f>SUM($I$2:I39)/COUNT($G$2:G39)</f>
        <v>0.7142857142857143</v>
      </c>
      <c r="AB39" s="1" cm="1">
        <f t="array" ref="AB39">_xlfn.IFS(AA39&gt;='Old Ranking Calculations'!$B$25,'Old Ranking Calculations'!$C$25,AA39&gt;='Old Ranking Calculations'!$B$26,'Old Ranking Calculations'!$C$26,AA39&gt;='Old Ranking Calculations'!$B$27,'Old Ranking Calculations'!$C$27,AA39&gt;='Old Ranking Calculations'!$B$28,'Old Ranking Calculations'!$C$28,AA39&gt;='Old Ranking Calculations'!$B$29,'Old Ranking Calculations'!$C$29,AA39&gt;='Old Ranking Calculations'!$B$30,'Old Ranking Calculations'!$C$30,AA39&gt;='Old Ranking Calculations'!$B$31,'Old Ranking Calculations'!$C$31,AA39&lt;'Old Ranking Calculations'!$B$32,'Old Ranking Calculations'!$C$32)</f>
        <v>4</v>
      </c>
      <c r="AC39" s="1">
        <f>COUNT($G$2:G39)/COUNT($D$2:D39)</f>
        <v>0.18421052631578946</v>
      </c>
      <c r="AD39" s="1" cm="1">
        <f t="array" ref="AD39">_xlfn.IFS(AC39&gt;='Old Ranking Calculations'!$B$15,'Old Ranking Calculations'!$C$15,AC39&gt;='Old Ranking Calculations'!$B$16,'Old Ranking Calculations'!$C$16,AC39&gt;='Old Ranking Calculations'!$B$17,'Old Ranking Calculations'!$C$17,AC39&gt;='Old Ranking Calculations'!$B$18,'Old Ranking Calculations'!$C$18,AC39&gt;='Old Ranking Calculations'!$B$19,'Old Ranking Calculations'!$C$19,AC39&gt;='Old Ranking Calculations'!$B$20,'Old Ranking Calculations'!$C$20,AC39&gt;='Old Ranking Calculations'!$B$21,'Old Ranking Calculations'!$C$21,AC39&gt;='Old Ranking Calculations'!$B$22,'Old Ranking Calculations'!$C$22,AC39&lt;'Old Ranking Calculations'!$B$23,'Old Ranking Calculations'!$C$23)</f>
        <v>0</v>
      </c>
      <c r="AE39" s="1">
        <f t="shared" ca="1" si="0"/>
        <v>0</v>
      </c>
      <c r="AF39" s="1">
        <f>AVERAGE($O$2:O39)</f>
        <v>2</v>
      </c>
      <c r="AG39" s="16">
        <f>SUM($W$2:W39,Z39)</f>
        <v>32</v>
      </c>
    </row>
    <row r="40" spans="1:33" ht="15.75" customHeight="1" x14ac:dyDescent="0.2">
      <c r="A40" s="1">
        <v>2004</v>
      </c>
      <c r="B40" s="1" t="s">
        <v>1</v>
      </c>
      <c r="C40" s="1" t="str">
        <f>VLOOKUP(B40,Divisions!$A$1:$B$33,2,FALSE)</f>
        <v>NFC South</v>
      </c>
      <c r="D40" s="1">
        <v>11</v>
      </c>
      <c r="E40" s="1">
        <v>5</v>
      </c>
      <c r="G40" s="1">
        <v>1</v>
      </c>
      <c r="H40" s="1">
        <v>1</v>
      </c>
      <c r="I40" s="1">
        <v>1</v>
      </c>
      <c r="J40" s="1">
        <v>1</v>
      </c>
      <c r="K40" s="1">
        <v>1</v>
      </c>
      <c r="L40" s="1">
        <v>1</v>
      </c>
      <c r="M40" s="1"/>
      <c r="N40" s="1"/>
      <c r="O40">
        <v>3</v>
      </c>
      <c r="W40" s="1">
        <f>SUM(N40*'Ranking Calculations'!$C$2,M40*'Ranking Calculations'!$C$3,L40*'Ranking Calculations'!$C$4,K40*'Ranking Calculations'!$C$5,H40*'Ranking Calculations'!$C$7,G40*'Ranking Calculations'!$C$6,P40*'Ranking Calculations'!$C$8,Q40*'Ranking Calculations'!$C$9,R40*'Ranking Calculations'!$C$10,S40*'Ranking Calculations'!$C$11,T40*'Ranking Calculations'!$C$12,U40*'Ranking Calculations'!$C$13,V40*'Ranking Calculations'!$C$14)</f>
        <v>8</v>
      </c>
      <c r="X40" s="1">
        <f>(SUM($D$2:D40)+(SUM($F$2:F40)/2))/((SUM($D$2:D40)+SUM($E$2:E40)+SUM($F$2:F40)))</f>
        <v>0.40540540540540543</v>
      </c>
      <c r="Y40" s="1">
        <f>'Winning % Rank Over Time'!D40</f>
        <v>30</v>
      </c>
      <c r="Z40" s="7">
        <f>'Winning % Rank Over Time'!$B40*VLOOKUP(Y40,'Share of Reg Season Points'!$A$2:$B$33,2)</f>
        <v>0</v>
      </c>
      <c r="AA40" s="1">
        <f>SUM($I$2:I40)/COUNT($G$2:G40)</f>
        <v>0.75</v>
      </c>
      <c r="AB40" s="1" cm="1">
        <f t="array" ref="AB40">_xlfn.IFS(AA40&gt;='Old Ranking Calculations'!$B$25,'Old Ranking Calculations'!$C$25,AA40&gt;='Old Ranking Calculations'!$B$26,'Old Ranking Calculations'!$C$26,AA40&gt;='Old Ranking Calculations'!$B$27,'Old Ranking Calculations'!$C$27,AA40&gt;='Old Ranking Calculations'!$B$28,'Old Ranking Calculations'!$C$28,AA40&gt;='Old Ranking Calculations'!$B$29,'Old Ranking Calculations'!$C$29,AA40&gt;='Old Ranking Calculations'!$B$30,'Old Ranking Calculations'!$C$30,AA40&gt;='Old Ranking Calculations'!$B$31,'Old Ranking Calculations'!$C$31,AA40&lt;'Old Ranking Calculations'!$B$32,'Old Ranking Calculations'!$C$32)</f>
        <v>6</v>
      </c>
      <c r="AC40" s="1">
        <f>COUNT($G$2:G40)/COUNT($D$2:D40)</f>
        <v>0.20512820512820512</v>
      </c>
      <c r="AD40" s="1" cm="1">
        <f t="array" ref="AD40">_xlfn.IFS(AC40&gt;='Old Ranking Calculations'!$B$15,'Old Ranking Calculations'!$C$15,AC40&gt;='Old Ranking Calculations'!$B$16,'Old Ranking Calculations'!$C$16,AC40&gt;='Old Ranking Calculations'!$B$17,'Old Ranking Calculations'!$C$17,AC40&gt;='Old Ranking Calculations'!$B$18,'Old Ranking Calculations'!$C$18,AC40&gt;='Old Ranking Calculations'!$B$19,'Old Ranking Calculations'!$C$19,AC40&gt;='Old Ranking Calculations'!$B$20,'Old Ranking Calculations'!$C$20,AC40&gt;='Old Ranking Calculations'!$B$21,'Old Ranking Calculations'!$C$21,AC40&gt;='Old Ranking Calculations'!$B$22,'Old Ranking Calculations'!$C$22,AC40&lt;'Old Ranking Calculations'!$B$23,'Old Ranking Calculations'!$C$23)</f>
        <v>1</v>
      </c>
      <c r="AE40" s="1">
        <f t="shared" ca="1" si="0"/>
        <v>0</v>
      </c>
      <c r="AF40" s="1">
        <f>AVERAGE($O$2:O40)</f>
        <v>2.125</v>
      </c>
      <c r="AG40" s="16">
        <f>SUM($W$2:W40,Z40)</f>
        <v>40</v>
      </c>
    </row>
    <row r="41" spans="1:33" ht="15.75" customHeight="1" x14ac:dyDescent="0.2">
      <c r="A41" s="1">
        <v>2005</v>
      </c>
      <c r="B41" s="1" t="s">
        <v>1</v>
      </c>
      <c r="C41" s="1" t="str">
        <f>VLOOKUP(B41,Divisions!$A$1:$B$33,2,FALSE)</f>
        <v>NFC South</v>
      </c>
      <c r="D41" s="1">
        <v>8</v>
      </c>
      <c r="E41" s="1">
        <v>8</v>
      </c>
      <c r="W41" s="1">
        <f>SUM(N41*'Ranking Calculations'!$C$2,M41*'Ranking Calculations'!$C$3,L41*'Ranking Calculations'!$C$4,K41*'Ranking Calculations'!$C$5,H41*'Ranking Calculations'!$C$7,G41*'Ranking Calculations'!$C$6,P41*'Ranking Calculations'!$C$8,Q41*'Ranking Calculations'!$C$9,R41*'Ranking Calculations'!$C$10,S41*'Ranking Calculations'!$C$11,T41*'Ranking Calculations'!$C$12,U41*'Ranking Calculations'!$C$13,V41*'Ranking Calculations'!$C$14)</f>
        <v>0</v>
      </c>
      <c r="X41" s="1">
        <f>(SUM($D$2:D41)+(SUM($F$2:F41)/2))/((SUM($D$2:D41)+SUM($E$2:E41)+SUM($F$2:F41)))</f>
        <v>0.40789473684210525</v>
      </c>
      <c r="Y41" s="1">
        <f>'Winning % Rank Over Time'!D41</f>
        <v>29</v>
      </c>
      <c r="Z41" s="7">
        <f>'Winning % Rank Over Time'!$B41*VLOOKUP(Y41,'Share of Reg Season Points'!$A$2:$B$33,2)</f>
        <v>0</v>
      </c>
      <c r="AA41" s="1">
        <f>SUM($I$2:I41)/COUNT($G$2:G41)</f>
        <v>0.75</v>
      </c>
      <c r="AB41" s="1" cm="1">
        <f t="array" ref="AB41">_xlfn.IFS(AA41&gt;='Old Ranking Calculations'!$B$25,'Old Ranking Calculations'!$C$25,AA41&gt;='Old Ranking Calculations'!$B$26,'Old Ranking Calculations'!$C$26,AA41&gt;='Old Ranking Calculations'!$B$27,'Old Ranking Calculations'!$C$27,AA41&gt;='Old Ranking Calculations'!$B$28,'Old Ranking Calculations'!$C$28,AA41&gt;='Old Ranking Calculations'!$B$29,'Old Ranking Calculations'!$C$29,AA41&gt;='Old Ranking Calculations'!$B$30,'Old Ranking Calculations'!$C$30,AA41&gt;='Old Ranking Calculations'!$B$31,'Old Ranking Calculations'!$C$31,AA41&lt;'Old Ranking Calculations'!$B$32,'Old Ranking Calculations'!$C$32)</f>
        <v>6</v>
      </c>
      <c r="AC41" s="1">
        <f>COUNT($G$2:G41)/COUNT($D$2:D41)</f>
        <v>0.2</v>
      </c>
      <c r="AD41" s="1" cm="1">
        <f t="array" ref="AD41">_xlfn.IFS(AC41&gt;='Old Ranking Calculations'!$B$15,'Old Ranking Calculations'!$C$15,AC41&gt;='Old Ranking Calculations'!$B$16,'Old Ranking Calculations'!$C$16,AC41&gt;='Old Ranking Calculations'!$B$17,'Old Ranking Calculations'!$C$17,AC41&gt;='Old Ranking Calculations'!$B$18,'Old Ranking Calculations'!$C$18,AC41&gt;='Old Ranking Calculations'!$B$19,'Old Ranking Calculations'!$C$19,AC41&gt;='Old Ranking Calculations'!$B$20,'Old Ranking Calculations'!$C$20,AC41&gt;='Old Ranking Calculations'!$B$21,'Old Ranking Calculations'!$C$21,AC41&gt;='Old Ranking Calculations'!$B$22,'Old Ranking Calculations'!$C$22,AC41&lt;'Old Ranking Calculations'!$B$23,'Old Ranking Calculations'!$C$23)</f>
        <v>1</v>
      </c>
      <c r="AE41" s="1">
        <f t="shared" ca="1" si="0"/>
        <v>0</v>
      </c>
      <c r="AF41" s="1">
        <f>AVERAGE($O$2:O41)</f>
        <v>2.125</v>
      </c>
      <c r="AG41" s="16">
        <f>SUM($W$2:W41,Z41)</f>
        <v>40</v>
      </c>
    </row>
    <row r="42" spans="1:33" ht="15.75" customHeight="1" x14ac:dyDescent="0.2">
      <c r="A42" s="1">
        <v>2006</v>
      </c>
      <c r="B42" s="1" t="s">
        <v>1</v>
      </c>
      <c r="C42" s="1" t="str">
        <f>VLOOKUP(B42,Divisions!$A$1:$B$33,2,FALSE)</f>
        <v>NFC South</v>
      </c>
      <c r="D42" s="1">
        <v>7</v>
      </c>
      <c r="E42" s="1">
        <v>9</v>
      </c>
      <c r="W42" s="1">
        <f>SUM(N42*'Ranking Calculations'!$C$2,M42*'Ranking Calculations'!$C$3,L42*'Ranking Calculations'!$C$4,K42*'Ranking Calculations'!$C$5,H42*'Ranking Calculations'!$C$7,G42*'Ranking Calculations'!$C$6,P42*'Ranking Calculations'!$C$8,Q42*'Ranking Calculations'!$C$9,R42*'Ranking Calculations'!$C$10,S42*'Ranking Calculations'!$C$11,T42*'Ranking Calculations'!$C$12,U42*'Ranking Calculations'!$C$13,V42*'Ranking Calculations'!$C$14)</f>
        <v>0</v>
      </c>
      <c r="X42" s="1">
        <f>(SUM($D$2:D42)+(SUM($F$2:F42)/2))/((SUM($D$2:D42)+SUM($E$2:E42)+SUM($F$2:F42)))</f>
        <v>0.40865384615384615</v>
      </c>
      <c r="Y42" s="1">
        <f>'Winning % Rank Over Time'!D42</f>
        <v>30</v>
      </c>
      <c r="Z42" s="7">
        <f>'Winning % Rank Over Time'!$B42*VLOOKUP(Y42,'Share of Reg Season Points'!$A$2:$B$33,2)</f>
        <v>0</v>
      </c>
      <c r="AA42" s="1">
        <f>SUM($I$2:I42)/COUNT($G$2:G42)</f>
        <v>0.75</v>
      </c>
      <c r="AB42" s="1" cm="1">
        <f t="array" ref="AB42">_xlfn.IFS(AA42&gt;='Old Ranking Calculations'!$B$25,'Old Ranking Calculations'!$C$25,AA42&gt;='Old Ranking Calculations'!$B$26,'Old Ranking Calculations'!$C$26,AA42&gt;='Old Ranking Calculations'!$B$27,'Old Ranking Calculations'!$C$27,AA42&gt;='Old Ranking Calculations'!$B$28,'Old Ranking Calculations'!$C$28,AA42&gt;='Old Ranking Calculations'!$B$29,'Old Ranking Calculations'!$C$29,AA42&gt;='Old Ranking Calculations'!$B$30,'Old Ranking Calculations'!$C$30,AA42&gt;='Old Ranking Calculations'!$B$31,'Old Ranking Calculations'!$C$31,AA42&lt;'Old Ranking Calculations'!$B$32,'Old Ranking Calculations'!$C$32)</f>
        <v>6</v>
      </c>
      <c r="AC42" s="1">
        <f>COUNT($G$2:G42)/COUNT($D$2:D42)</f>
        <v>0.1951219512195122</v>
      </c>
      <c r="AD42" s="1" cm="1">
        <f t="array" ref="AD42">_xlfn.IFS(AC42&gt;='Old Ranking Calculations'!$B$15,'Old Ranking Calculations'!$C$15,AC42&gt;='Old Ranking Calculations'!$B$16,'Old Ranking Calculations'!$C$16,AC42&gt;='Old Ranking Calculations'!$B$17,'Old Ranking Calculations'!$C$17,AC42&gt;='Old Ranking Calculations'!$B$18,'Old Ranking Calculations'!$C$18,AC42&gt;='Old Ranking Calculations'!$B$19,'Old Ranking Calculations'!$C$19,AC42&gt;='Old Ranking Calculations'!$B$20,'Old Ranking Calculations'!$C$20,AC42&gt;='Old Ranking Calculations'!$B$21,'Old Ranking Calculations'!$C$21,AC42&gt;='Old Ranking Calculations'!$B$22,'Old Ranking Calculations'!$C$22,AC42&lt;'Old Ranking Calculations'!$B$23,'Old Ranking Calculations'!$C$23)</f>
        <v>0</v>
      </c>
      <c r="AE42" s="1">
        <f t="shared" ca="1" si="0"/>
        <v>0</v>
      </c>
      <c r="AF42" s="1">
        <f>AVERAGE($O$2:O42)</f>
        <v>2.125</v>
      </c>
      <c r="AG42" s="16">
        <f>SUM($W$2:W42,Z42)</f>
        <v>40</v>
      </c>
    </row>
    <row r="43" spans="1:33" ht="15.75" customHeight="1" x14ac:dyDescent="0.2">
      <c r="A43" s="1">
        <v>2007</v>
      </c>
      <c r="B43" s="1" t="s">
        <v>1</v>
      </c>
      <c r="C43" s="1" t="str">
        <f>VLOOKUP(B43,Divisions!$A$1:$B$33,2,FALSE)</f>
        <v>NFC South</v>
      </c>
      <c r="D43" s="1">
        <v>4</v>
      </c>
      <c r="E43" s="1">
        <v>12</v>
      </c>
      <c r="W43" s="1">
        <f>SUM(N43*'Ranking Calculations'!$C$2,M43*'Ranking Calculations'!$C$3,L43*'Ranking Calculations'!$C$4,K43*'Ranking Calculations'!$C$5,H43*'Ranking Calculations'!$C$7,G43*'Ranking Calculations'!$C$6,P43*'Ranking Calculations'!$C$8,Q43*'Ranking Calculations'!$C$9,R43*'Ranking Calculations'!$C$10,S43*'Ranking Calculations'!$C$11,T43*'Ranking Calculations'!$C$12,U43*'Ranking Calculations'!$C$13,V43*'Ranking Calculations'!$C$14)</f>
        <v>0</v>
      </c>
      <c r="X43" s="1">
        <f>(SUM($D$2:D43)+(SUM($F$2:F43)/2))/((SUM($D$2:D43)+SUM($E$2:E43)+SUM($F$2:F43)))</f>
        <v>0.40468749999999998</v>
      </c>
      <c r="Y43" s="1">
        <f>'Winning % Rank Over Time'!D43</f>
        <v>30</v>
      </c>
      <c r="Z43" s="7">
        <f>'Winning % Rank Over Time'!$B43*VLOOKUP(Y43,'Share of Reg Season Points'!$A$2:$B$33,2)</f>
        <v>0</v>
      </c>
      <c r="AA43" s="1">
        <f>SUM($I$2:I43)/COUNT($G$2:G43)</f>
        <v>0.75</v>
      </c>
      <c r="AB43" s="1" cm="1">
        <f t="array" ref="AB43">_xlfn.IFS(AA43&gt;='Old Ranking Calculations'!$B$25,'Old Ranking Calculations'!$C$25,AA43&gt;='Old Ranking Calculations'!$B$26,'Old Ranking Calculations'!$C$26,AA43&gt;='Old Ranking Calculations'!$B$27,'Old Ranking Calculations'!$C$27,AA43&gt;='Old Ranking Calculations'!$B$28,'Old Ranking Calculations'!$C$28,AA43&gt;='Old Ranking Calculations'!$B$29,'Old Ranking Calculations'!$C$29,AA43&gt;='Old Ranking Calculations'!$B$30,'Old Ranking Calculations'!$C$30,AA43&gt;='Old Ranking Calculations'!$B$31,'Old Ranking Calculations'!$C$31,AA43&lt;'Old Ranking Calculations'!$B$32,'Old Ranking Calculations'!$C$32)</f>
        <v>6</v>
      </c>
      <c r="AC43" s="1">
        <f>COUNT($G$2:G43)/COUNT($D$2:D43)</f>
        <v>0.19047619047619047</v>
      </c>
      <c r="AD43" s="1" cm="1">
        <f t="array" ref="AD43">_xlfn.IFS(AC43&gt;='Old Ranking Calculations'!$B$15,'Old Ranking Calculations'!$C$15,AC43&gt;='Old Ranking Calculations'!$B$16,'Old Ranking Calculations'!$C$16,AC43&gt;='Old Ranking Calculations'!$B$17,'Old Ranking Calculations'!$C$17,AC43&gt;='Old Ranking Calculations'!$B$18,'Old Ranking Calculations'!$C$18,AC43&gt;='Old Ranking Calculations'!$B$19,'Old Ranking Calculations'!$C$19,AC43&gt;='Old Ranking Calculations'!$B$20,'Old Ranking Calculations'!$C$20,AC43&gt;='Old Ranking Calculations'!$B$21,'Old Ranking Calculations'!$C$21,AC43&gt;='Old Ranking Calculations'!$B$22,'Old Ranking Calculations'!$C$22,AC43&lt;'Old Ranking Calculations'!$B$23,'Old Ranking Calculations'!$C$23)</f>
        <v>0</v>
      </c>
      <c r="AE43" s="1">
        <f t="shared" ca="1" si="0"/>
        <v>0</v>
      </c>
      <c r="AF43" s="1">
        <f>AVERAGE($O$2:O43)</f>
        <v>2.125</v>
      </c>
      <c r="AG43" s="16">
        <f>SUM($W$2:W43,Z43)</f>
        <v>40</v>
      </c>
    </row>
    <row r="44" spans="1:33" ht="15.75" customHeight="1" x14ac:dyDescent="0.2">
      <c r="A44" s="1">
        <v>2008</v>
      </c>
      <c r="B44" s="1" t="s">
        <v>1</v>
      </c>
      <c r="C44" s="1" t="str">
        <f>VLOOKUP(B44,Divisions!$A$1:$B$33,2,FALSE)</f>
        <v>NFC South</v>
      </c>
      <c r="D44" s="1">
        <v>11</v>
      </c>
      <c r="E44" s="1">
        <v>5</v>
      </c>
      <c r="G44" s="1">
        <v>1</v>
      </c>
      <c r="I44" s="1">
        <v>0</v>
      </c>
      <c r="J44" s="1">
        <v>1</v>
      </c>
      <c r="K44" s="1"/>
      <c r="L44" s="1"/>
      <c r="M44" s="1"/>
      <c r="N44" s="1"/>
      <c r="O44">
        <v>1</v>
      </c>
      <c r="S44" s="1">
        <v>1</v>
      </c>
      <c r="U44" s="1">
        <v>1</v>
      </c>
      <c r="W44" s="1">
        <f>SUM(N44*'Ranking Calculations'!$C$2,M44*'Ranking Calculations'!$C$3,L44*'Ranking Calculations'!$C$4,K44*'Ranking Calculations'!$C$5,H44*'Ranking Calculations'!$C$7,G44*'Ranking Calculations'!$C$6,P44*'Ranking Calculations'!$C$8,Q44*'Ranking Calculations'!$C$9,R44*'Ranking Calculations'!$C$10,S44*'Ranking Calculations'!$C$11,T44*'Ranking Calculations'!$C$12,U44*'Ranking Calculations'!$C$13,V44*'Ranking Calculations'!$C$14)</f>
        <v>1</v>
      </c>
      <c r="X44" s="1">
        <f>(SUM($D$2:D44)+(SUM($F$2:F44)/2))/((SUM($D$2:D44)+SUM($E$2:E44)+SUM($F$2:F44)))</f>
        <v>0.41158536585365851</v>
      </c>
      <c r="Y44" s="1">
        <f>'Winning % Rank Over Time'!D44</f>
        <v>30</v>
      </c>
      <c r="Z44" s="7">
        <f>'Winning % Rank Over Time'!$B44*VLOOKUP(Y44,'Share of Reg Season Points'!$A$2:$B$33,2)</f>
        <v>0</v>
      </c>
      <c r="AA44" s="1">
        <f>SUM($I$2:I44)/COUNT($G$2:G44)</f>
        <v>0.66666666666666663</v>
      </c>
      <c r="AB44" s="1" cm="1">
        <f t="array" ref="AB44">_xlfn.IFS(AA44&gt;='Old Ranking Calculations'!$B$25,'Old Ranking Calculations'!$C$25,AA44&gt;='Old Ranking Calculations'!$B$26,'Old Ranking Calculations'!$C$26,AA44&gt;='Old Ranking Calculations'!$B$27,'Old Ranking Calculations'!$C$27,AA44&gt;='Old Ranking Calculations'!$B$28,'Old Ranking Calculations'!$C$28,AA44&gt;='Old Ranking Calculations'!$B$29,'Old Ranking Calculations'!$C$29,AA44&gt;='Old Ranking Calculations'!$B$30,'Old Ranking Calculations'!$C$30,AA44&gt;='Old Ranking Calculations'!$B$31,'Old Ranking Calculations'!$C$31,AA44&lt;'Old Ranking Calculations'!$B$32,'Old Ranking Calculations'!$C$32)</f>
        <v>4</v>
      </c>
      <c r="AC44" s="1">
        <f>COUNT($G$2:G44)/COUNT($D$2:D44)</f>
        <v>0.20930232558139536</v>
      </c>
      <c r="AD44" s="1" cm="1">
        <f t="array" ref="AD44">_xlfn.IFS(AC44&gt;='Old Ranking Calculations'!$B$15,'Old Ranking Calculations'!$C$15,AC44&gt;='Old Ranking Calculations'!$B$16,'Old Ranking Calculations'!$C$16,AC44&gt;='Old Ranking Calculations'!$B$17,'Old Ranking Calculations'!$C$17,AC44&gt;='Old Ranking Calculations'!$B$18,'Old Ranking Calculations'!$C$18,AC44&gt;='Old Ranking Calculations'!$B$19,'Old Ranking Calculations'!$C$19,AC44&gt;='Old Ranking Calculations'!$B$20,'Old Ranking Calculations'!$C$20,AC44&gt;='Old Ranking Calculations'!$B$21,'Old Ranking Calculations'!$C$21,AC44&gt;='Old Ranking Calculations'!$B$22,'Old Ranking Calculations'!$C$22,AC44&lt;'Old Ranking Calculations'!$B$23,'Old Ranking Calculations'!$C$23)</f>
        <v>1</v>
      </c>
      <c r="AE44" s="1">
        <f t="shared" ca="1" si="0"/>
        <v>0</v>
      </c>
      <c r="AF44" s="1">
        <f>AVERAGE($O$2:O44)</f>
        <v>2</v>
      </c>
      <c r="AG44" s="16">
        <f>SUM($W$2:W44,Z44)</f>
        <v>41</v>
      </c>
    </row>
    <row r="45" spans="1:33" ht="15.75" customHeight="1" x14ac:dyDescent="0.2">
      <c r="A45" s="1">
        <v>2009</v>
      </c>
      <c r="B45" s="1" t="s">
        <v>1</v>
      </c>
      <c r="C45" s="1" t="str">
        <f>VLOOKUP(B45,Divisions!$A$1:$B$33,2,FALSE)</f>
        <v>NFC South</v>
      </c>
      <c r="D45" s="1">
        <v>9</v>
      </c>
      <c r="E45" s="1">
        <v>7</v>
      </c>
      <c r="W45" s="1">
        <f>SUM(N45*'Ranking Calculations'!$C$2,M45*'Ranking Calculations'!$C$3,L45*'Ranking Calculations'!$C$4,K45*'Ranking Calculations'!$C$5,H45*'Ranking Calculations'!$C$7,G45*'Ranking Calculations'!$C$6,P45*'Ranking Calculations'!$C$8,Q45*'Ranking Calculations'!$C$9,R45*'Ranking Calculations'!$C$10,S45*'Ranking Calculations'!$C$11,T45*'Ranking Calculations'!$C$12,U45*'Ranking Calculations'!$C$13,V45*'Ranking Calculations'!$C$14)</f>
        <v>0</v>
      </c>
      <c r="X45" s="1">
        <f>(SUM($D$2:D45)+(SUM($F$2:F45)/2))/((SUM($D$2:D45)+SUM($E$2:E45)+SUM($F$2:F45)))</f>
        <v>0.41517857142857145</v>
      </c>
      <c r="Y45" s="1">
        <f>'Winning % Rank Over Time'!D45</f>
        <v>29</v>
      </c>
      <c r="Z45" s="7">
        <f>'Winning % Rank Over Time'!$B45*VLOOKUP(Y45,'Share of Reg Season Points'!$A$2:$B$33,2)</f>
        <v>0</v>
      </c>
      <c r="AA45" s="1">
        <f>SUM($I$2:I45)/COUNT($G$2:G45)</f>
        <v>0.66666666666666663</v>
      </c>
      <c r="AB45" s="1" cm="1">
        <f t="array" ref="AB45">_xlfn.IFS(AA45&gt;='Old Ranking Calculations'!$B$25,'Old Ranking Calculations'!$C$25,AA45&gt;='Old Ranking Calculations'!$B$26,'Old Ranking Calculations'!$C$26,AA45&gt;='Old Ranking Calculations'!$B$27,'Old Ranking Calculations'!$C$27,AA45&gt;='Old Ranking Calculations'!$B$28,'Old Ranking Calculations'!$C$28,AA45&gt;='Old Ranking Calculations'!$B$29,'Old Ranking Calculations'!$C$29,AA45&gt;='Old Ranking Calculations'!$B$30,'Old Ranking Calculations'!$C$30,AA45&gt;='Old Ranking Calculations'!$B$31,'Old Ranking Calculations'!$C$31,AA45&lt;'Old Ranking Calculations'!$B$32,'Old Ranking Calculations'!$C$32)</f>
        <v>4</v>
      </c>
      <c r="AC45" s="1">
        <f>COUNT($G$2:G45)/COUNT($D$2:D45)</f>
        <v>0.20454545454545456</v>
      </c>
      <c r="AD45" s="1" cm="1">
        <f t="array" ref="AD45">_xlfn.IFS(AC45&gt;='Old Ranking Calculations'!$B$15,'Old Ranking Calculations'!$C$15,AC45&gt;='Old Ranking Calculations'!$B$16,'Old Ranking Calculations'!$C$16,AC45&gt;='Old Ranking Calculations'!$B$17,'Old Ranking Calculations'!$C$17,AC45&gt;='Old Ranking Calculations'!$B$18,'Old Ranking Calculations'!$C$18,AC45&gt;='Old Ranking Calculations'!$B$19,'Old Ranking Calculations'!$C$19,AC45&gt;='Old Ranking Calculations'!$B$20,'Old Ranking Calculations'!$C$20,AC45&gt;='Old Ranking Calculations'!$B$21,'Old Ranking Calculations'!$C$21,AC45&gt;='Old Ranking Calculations'!$B$22,'Old Ranking Calculations'!$C$22,AC45&lt;'Old Ranking Calculations'!$B$23,'Old Ranking Calculations'!$C$23)</f>
        <v>1</v>
      </c>
      <c r="AE45" s="1">
        <f t="shared" ca="1" si="0"/>
        <v>0</v>
      </c>
      <c r="AF45" s="1">
        <f>AVERAGE($O$2:O45)</f>
        <v>2</v>
      </c>
      <c r="AG45" s="16">
        <f>SUM($W$2:W45,Z45)</f>
        <v>41</v>
      </c>
    </row>
    <row r="46" spans="1:33" ht="15.75" customHeight="1" x14ac:dyDescent="0.2">
      <c r="A46" s="1">
        <v>2010</v>
      </c>
      <c r="B46" s="1" t="s">
        <v>1</v>
      </c>
      <c r="C46" s="1" t="str">
        <f>VLOOKUP(B46,Divisions!$A$1:$B$33,2,FALSE)</f>
        <v>NFC South</v>
      </c>
      <c r="D46" s="1">
        <v>13</v>
      </c>
      <c r="E46" s="1">
        <v>3</v>
      </c>
      <c r="G46" s="1">
        <v>1</v>
      </c>
      <c r="H46" s="1">
        <v>1</v>
      </c>
      <c r="I46" s="1">
        <v>0</v>
      </c>
      <c r="J46" s="1">
        <v>1</v>
      </c>
      <c r="K46" s="1">
        <v>1</v>
      </c>
      <c r="L46" s="1"/>
      <c r="M46" s="1"/>
      <c r="N46" s="1"/>
      <c r="O46">
        <v>2</v>
      </c>
      <c r="W46" s="1">
        <f>SUM(N46*'Ranking Calculations'!$C$2,M46*'Ranking Calculations'!$C$3,L46*'Ranking Calculations'!$C$4,K46*'Ranking Calculations'!$C$5,H46*'Ranking Calculations'!$C$7,G46*'Ranking Calculations'!$C$6,P46*'Ranking Calculations'!$C$8,Q46*'Ranking Calculations'!$C$9,R46*'Ranking Calculations'!$C$10,S46*'Ranking Calculations'!$C$11,T46*'Ranking Calculations'!$C$12,U46*'Ranking Calculations'!$C$13,V46*'Ranking Calculations'!$C$14)</f>
        <v>4</v>
      </c>
      <c r="X46" s="1">
        <f>(SUM($D$2:D46)+(SUM($F$2:F46)/2))/((SUM($D$2:D46)+SUM($E$2:E46)+SUM($F$2:F46)))</f>
        <v>0.42441860465116277</v>
      </c>
      <c r="Y46" s="1">
        <f>'Winning % Rank Over Time'!D46</f>
        <v>28</v>
      </c>
      <c r="Z46" s="7">
        <f>'Winning % Rank Over Time'!$B46*VLOOKUP(Y46,'Share of Reg Season Points'!$A$2:$B$33,2)</f>
        <v>0</v>
      </c>
      <c r="AA46" s="1">
        <f>SUM($I$2:I46)/COUNT($G$2:G46)</f>
        <v>0.6</v>
      </c>
      <c r="AB46" s="1" cm="1">
        <f t="array" ref="AB46">_xlfn.IFS(AA46&gt;='Old Ranking Calculations'!$B$25,'Old Ranking Calculations'!$C$25,AA46&gt;='Old Ranking Calculations'!$B$26,'Old Ranking Calculations'!$C$26,AA46&gt;='Old Ranking Calculations'!$B$27,'Old Ranking Calculations'!$C$27,AA46&gt;='Old Ranking Calculations'!$B$28,'Old Ranking Calculations'!$C$28,AA46&gt;='Old Ranking Calculations'!$B$29,'Old Ranking Calculations'!$C$29,AA46&gt;='Old Ranking Calculations'!$B$30,'Old Ranking Calculations'!$C$30,AA46&gt;='Old Ranking Calculations'!$B$31,'Old Ranking Calculations'!$C$31,AA46&lt;'Old Ranking Calculations'!$B$32,'Old Ranking Calculations'!$C$32)</f>
        <v>4</v>
      </c>
      <c r="AC46" s="1">
        <f>COUNT($G$2:G46)/COUNT($D$2:D46)</f>
        <v>0.22222222222222221</v>
      </c>
      <c r="AD46" s="1" cm="1">
        <f t="array" ref="AD46">_xlfn.IFS(AC46&gt;='Old Ranking Calculations'!$B$15,'Old Ranking Calculations'!$C$15,AC46&gt;='Old Ranking Calculations'!$B$16,'Old Ranking Calculations'!$C$16,AC46&gt;='Old Ranking Calculations'!$B$17,'Old Ranking Calculations'!$C$17,AC46&gt;='Old Ranking Calculations'!$B$18,'Old Ranking Calculations'!$C$18,AC46&gt;='Old Ranking Calculations'!$B$19,'Old Ranking Calculations'!$C$19,AC46&gt;='Old Ranking Calculations'!$B$20,'Old Ranking Calculations'!$C$20,AC46&gt;='Old Ranking Calculations'!$B$21,'Old Ranking Calculations'!$C$21,AC46&gt;='Old Ranking Calculations'!$B$22,'Old Ranking Calculations'!$C$22,AC46&lt;'Old Ranking Calculations'!$B$23,'Old Ranking Calculations'!$C$23)</f>
        <v>1</v>
      </c>
      <c r="AE46" s="1">
        <f t="shared" ca="1" si="0"/>
        <v>0</v>
      </c>
      <c r="AF46" s="1">
        <f>AVERAGE($O$2:O46)</f>
        <v>2</v>
      </c>
      <c r="AG46" s="16">
        <f>SUM($W$2:W46,Z46)</f>
        <v>45</v>
      </c>
    </row>
    <row r="47" spans="1:33" ht="15.75" customHeight="1" x14ac:dyDescent="0.2">
      <c r="A47" s="1">
        <v>2011</v>
      </c>
      <c r="B47" s="1" t="s">
        <v>1</v>
      </c>
      <c r="C47" s="1" t="str">
        <f>VLOOKUP(B47,Divisions!$A$1:$B$33,2,FALSE)</f>
        <v>NFC South</v>
      </c>
      <c r="D47" s="1">
        <v>10</v>
      </c>
      <c r="E47" s="1">
        <v>6</v>
      </c>
      <c r="G47" s="1">
        <v>1</v>
      </c>
      <c r="I47" s="1">
        <v>0</v>
      </c>
      <c r="J47" s="1">
        <v>1</v>
      </c>
      <c r="K47" s="1"/>
      <c r="L47" s="1"/>
      <c r="M47" s="1"/>
      <c r="N47" s="1"/>
      <c r="O47">
        <v>1</v>
      </c>
      <c r="W47" s="1">
        <f>SUM(N47*'Ranking Calculations'!$C$2,M47*'Ranking Calculations'!$C$3,L47*'Ranking Calculations'!$C$4,K47*'Ranking Calculations'!$C$5,H47*'Ranking Calculations'!$C$7,G47*'Ranking Calculations'!$C$6,P47*'Ranking Calculations'!$C$8,Q47*'Ranking Calculations'!$C$9,R47*'Ranking Calculations'!$C$10,S47*'Ranking Calculations'!$C$11,T47*'Ranking Calculations'!$C$12,U47*'Ranking Calculations'!$C$13,V47*'Ranking Calculations'!$C$14)</f>
        <v>1</v>
      </c>
      <c r="X47" s="1">
        <f>(SUM($D$2:D47)+(SUM($F$2:F47)/2))/((SUM($D$2:D47)+SUM($E$2:E47)+SUM($F$2:F47)))</f>
        <v>0.42897727272727271</v>
      </c>
      <c r="Y47" s="1">
        <f>'Winning % Rank Over Time'!D47</f>
        <v>28</v>
      </c>
      <c r="Z47" s="7">
        <f>'Winning % Rank Over Time'!$B47*VLOOKUP(Y47,'Share of Reg Season Points'!$A$2:$B$33,2)</f>
        <v>0</v>
      </c>
      <c r="AA47" s="1">
        <f>SUM($I$2:I47)/COUNT($G$2:G47)</f>
        <v>0.54545454545454541</v>
      </c>
      <c r="AB47" s="1" cm="1">
        <f t="array" ref="AB47">_xlfn.IFS(AA47&gt;='Old Ranking Calculations'!$B$25,'Old Ranking Calculations'!$C$25,AA47&gt;='Old Ranking Calculations'!$B$26,'Old Ranking Calculations'!$C$26,AA47&gt;='Old Ranking Calculations'!$B$27,'Old Ranking Calculations'!$C$27,AA47&gt;='Old Ranking Calculations'!$B$28,'Old Ranking Calculations'!$C$28,AA47&gt;='Old Ranking Calculations'!$B$29,'Old Ranking Calculations'!$C$29,AA47&gt;='Old Ranking Calculations'!$B$30,'Old Ranking Calculations'!$C$30,AA47&gt;='Old Ranking Calculations'!$B$31,'Old Ranking Calculations'!$C$31,AA47&lt;'Old Ranking Calculations'!$B$32,'Old Ranking Calculations'!$C$32)</f>
        <v>3</v>
      </c>
      <c r="AC47" s="1">
        <f>COUNT($G$2:G47)/COUNT($D$2:D47)</f>
        <v>0.2391304347826087</v>
      </c>
      <c r="AD47" s="1" cm="1">
        <f t="array" ref="AD47">_xlfn.IFS(AC47&gt;='Old Ranking Calculations'!$B$15,'Old Ranking Calculations'!$C$15,AC47&gt;='Old Ranking Calculations'!$B$16,'Old Ranking Calculations'!$C$16,AC47&gt;='Old Ranking Calculations'!$B$17,'Old Ranking Calculations'!$C$17,AC47&gt;='Old Ranking Calculations'!$B$18,'Old Ranking Calculations'!$C$18,AC47&gt;='Old Ranking Calculations'!$B$19,'Old Ranking Calculations'!$C$19,AC47&gt;='Old Ranking Calculations'!$B$20,'Old Ranking Calculations'!$C$20,AC47&gt;='Old Ranking Calculations'!$B$21,'Old Ranking Calculations'!$C$21,AC47&gt;='Old Ranking Calculations'!$B$22,'Old Ranking Calculations'!$C$22,AC47&lt;'Old Ranking Calculations'!$B$23,'Old Ranking Calculations'!$C$23)</f>
        <v>1</v>
      </c>
      <c r="AE47" s="1">
        <f t="shared" ca="1" si="0"/>
        <v>0</v>
      </c>
      <c r="AF47" s="1">
        <f>AVERAGE($O$2:O47)</f>
        <v>1.9090909090909092</v>
      </c>
      <c r="AG47" s="16">
        <f>SUM($W$2:W47,Z47)</f>
        <v>46</v>
      </c>
    </row>
    <row r="48" spans="1:33" ht="15.75" customHeight="1" x14ac:dyDescent="0.2">
      <c r="A48" s="1">
        <v>2012</v>
      </c>
      <c r="B48" s="1" t="s">
        <v>1</v>
      </c>
      <c r="C48" s="1" t="str">
        <f>VLOOKUP(B48,Divisions!$A$1:$B$33,2,FALSE)</f>
        <v>NFC South</v>
      </c>
      <c r="D48" s="1">
        <v>13</v>
      </c>
      <c r="E48" s="1">
        <v>3</v>
      </c>
      <c r="G48" s="1">
        <v>1</v>
      </c>
      <c r="H48" s="1">
        <v>1</v>
      </c>
      <c r="I48" s="1">
        <v>1</v>
      </c>
      <c r="J48" s="1">
        <v>1</v>
      </c>
      <c r="K48" s="1">
        <v>1</v>
      </c>
      <c r="L48" s="1">
        <v>1</v>
      </c>
      <c r="M48" s="1"/>
      <c r="N48" s="1"/>
      <c r="O48">
        <v>3</v>
      </c>
      <c r="W48" s="1">
        <f>SUM(N48*'Ranking Calculations'!$C$2,M48*'Ranking Calculations'!$C$3,L48*'Ranking Calculations'!$C$4,K48*'Ranking Calculations'!$C$5,H48*'Ranking Calculations'!$C$7,G48*'Ranking Calculations'!$C$6,P48*'Ranking Calculations'!$C$8,Q48*'Ranking Calculations'!$C$9,R48*'Ranking Calculations'!$C$10,S48*'Ranking Calculations'!$C$11,T48*'Ranking Calculations'!$C$12,U48*'Ranking Calculations'!$C$13,V48*'Ranking Calculations'!$C$14)</f>
        <v>8</v>
      </c>
      <c r="X48" s="1">
        <f>(SUM($D$2:D48)+(SUM($F$2:F48)/2))/((SUM($D$2:D48)+SUM($E$2:E48)+SUM($F$2:F48)))</f>
        <v>0.4375</v>
      </c>
      <c r="Y48" s="1">
        <f>'Winning % Rank Over Time'!D48</f>
        <v>27</v>
      </c>
      <c r="Z48" s="7">
        <f>'Winning % Rank Over Time'!$B48*VLOOKUP(Y48,'Share of Reg Season Points'!$A$2:$B$33,2)</f>
        <v>0</v>
      </c>
      <c r="AA48" s="1">
        <f>SUM($I$2:I48)/COUNT($G$2:G48)</f>
        <v>0.58333333333333337</v>
      </c>
      <c r="AB48" s="1" cm="1">
        <f t="array" ref="AB48">_xlfn.IFS(AA48&gt;='Old Ranking Calculations'!$B$25,'Old Ranking Calculations'!$C$25,AA48&gt;='Old Ranking Calculations'!$B$26,'Old Ranking Calculations'!$C$26,AA48&gt;='Old Ranking Calculations'!$B$27,'Old Ranking Calculations'!$C$27,AA48&gt;='Old Ranking Calculations'!$B$28,'Old Ranking Calculations'!$C$28,AA48&gt;='Old Ranking Calculations'!$B$29,'Old Ranking Calculations'!$C$29,AA48&gt;='Old Ranking Calculations'!$B$30,'Old Ranking Calculations'!$C$30,AA48&gt;='Old Ranking Calculations'!$B$31,'Old Ranking Calculations'!$C$31,AA48&lt;'Old Ranking Calculations'!$B$32,'Old Ranking Calculations'!$C$32)</f>
        <v>3</v>
      </c>
      <c r="AC48" s="1">
        <f>COUNT($G$2:G48)/COUNT($D$2:D48)</f>
        <v>0.25531914893617019</v>
      </c>
      <c r="AD48" s="1" cm="1">
        <f t="array" ref="AD48">_xlfn.IFS(AC48&gt;='Old Ranking Calculations'!$B$15,'Old Ranking Calculations'!$C$15,AC48&gt;='Old Ranking Calculations'!$B$16,'Old Ranking Calculations'!$C$16,AC48&gt;='Old Ranking Calculations'!$B$17,'Old Ranking Calculations'!$C$17,AC48&gt;='Old Ranking Calculations'!$B$18,'Old Ranking Calculations'!$C$18,AC48&gt;='Old Ranking Calculations'!$B$19,'Old Ranking Calculations'!$C$19,AC48&gt;='Old Ranking Calculations'!$B$20,'Old Ranking Calculations'!$C$20,AC48&gt;='Old Ranking Calculations'!$B$21,'Old Ranking Calculations'!$C$21,AC48&gt;='Old Ranking Calculations'!$B$22,'Old Ranking Calculations'!$C$22,AC48&lt;'Old Ranking Calculations'!$B$23,'Old Ranking Calculations'!$C$23)</f>
        <v>3</v>
      </c>
      <c r="AE48" s="1">
        <f t="shared" ca="1" si="0"/>
        <v>0</v>
      </c>
      <c r="AF48" s="1">
        <f>AVERAGE($O$2:O48)</f>
        <v>2</v>
      </c>
      <c r="AG48" s="16">
        <f>SUM($W$2:W48,Z48)</f>
        <v>54</v>
      </c>
    </row>
    <row r="49" spans="1:33" ht="15.75" customHeight="1" x14ac:dyDescent="0.2">
      <c r="A49" s="1">
        <v>2013</v>
      </c>
      <c r="B49" s="1" t="s">
        <v>1</v>
      </c>
      <c r="C49" s="1" t="str">
        <f>VLOOKUP(B49,Divisions!$A$1:$B$33,2,FALSE)</f>
        <v>NFC South</v>
      </c>
      <c r="D49" s="1">
        <v>4</v>
      </c>
      <c r="E49" s="1">
        <v>12</v>
      </c>
      <c r="W49" s="1">
        <f>SUM(N49*'Ranking Calculations'!$C$2,M49*'Ranking Calculations'!$C$3,L49*'Ranking Calculations'!$C$4,K49*'Ranking Calculations'!$C$5,H49*'Ranking Calculations'!$C$7,G49*'Ranking Calculations'!$C$6,P49*'Ranking Calculations'!$C$8,Q49*'Ranking Calculations'!$C$9,R49*'Ranking Calculations'!$C$10,S49*'Ranking Calculations'!$C$11,T49*'Ranking Calculations'!$C$12,U49*'Ranking Calculations'!$C$13,V49*'Ranking Calculations'!$C$14)</f>
        <v>0</v>
      </c>
      <c r="X49" s="1">
        <f>(SUM($D$2:D49)+(SUM($F$2:F49)/2))/((SUM($D$2:D49)+SUM($E$2:E49)+SUM($F$2:F49)))</f>
        <v>0.43342391304347827</v>
      </c>
      <c r="Y49" s="1">
        <f>'Winning % Rank Over Time'!D49</f>
        <v>28</v>
      </c>
      <c r="Z49" s="7">
        <f>'Winning % Rank Over Time'!$B49*VLOOKUP(Y49,'Share of Reg Season Points'!$A$2:$B$33,2)</f>
        <v>0</v>
      </c>
      <c r="AA49" s="1">
        <f>SUM($I$2:I49)/COUNT($G$2:G49)</f>
        <v>0.58333333333333337</v>
      </c>
      <c r="AB49" s="1" cm="1">
        <f t="array" ref="AB49">_xlfn.IFS(AA49&gt;='Old Ranking Calculations'!$B$25,'Old Ranking Calculations'!$C$25,AA49&gt;='Old Ranking Calculations'!$B$26,'Old Ranking Calculations'!$C$26,AA49&gt;='Old Ranking Calculations'!$B$27,'Old Ranking Calculations'!$C$27,AA49&gt;='Old Ranking Calculations'!$B$28,'Old Ranking Calculations'!$C$28,AA49&gt;='Old Ranking Calculations'!$B$29,'Old Ranking Calculations'!$C$29,AA49&gt;='Old Ranking Calculations'!$B$30,'Old Ranking Calculations'!$C$30,AA49&gt;='Old Ranking Calculations'!$B$31,'Old Ranking Calculations'!$C$31,AA49&lt;'Old Ranking Calculations'!$B$32,'Old Ranking Calculations'!$C$32)</f>
        <v>3</v>
      </c>
      <c r="AC49" s="1">
        <f>COUNT($G$2:G49)/COUNT($D$2:D49)</f>
        <v>0.25</v>
      </c>
      <c r="AD49" s="1" cm="1">
        <f t="array" ref="AD49">_xlfn.IFS(AC49&gt;='Old Ranking Calculations'!$B$15,'Old Ranking Calculations'!$C$15,AC49&gt;='Old Ranking Calculations'!$B$16,'Old Ranking Calculations'!$C$16,AC49&gt;='Old Ranking Calculations'!$B$17,'Old Ranking Calculations'!$C$17,AC49&gt;='Old Ranking Calculations'!$B$18,'Old Ranking Calculations'!$C$18,AC49&gt;='Old Ranking Calculations'!$B$19,'Old Ranking Calculations'!$C$19,AC49&gt;='Old Ranking Calculations'!$B$20,'Old Ranking Calculations'!$C$20,AC49&gt;='Old Ranking Calculations'!$B$21,'Old Ranking Calculations'!$C$21,AC49&gt;='Old Ranking Calculations'!$B$22,'Old Ranking Calculations'!$C$22,AC49&lt;'Old Ranking Calculations'!$B$23,'Old Ranking Calculations'!$C$23)</f>
        <v>3</v>
      </c>
      <c r="AE49" s="1">
        <f t="shared" ca="1" si="0"/>
        <v>0</v>
      </c>
      <c r="AF49" s="1">
        <f>AVERAGE($O$2:O49)</f>
        <v>2</v>
      </c>
      <c r="AG49" s="16">
        <f>SUM($W$2:W49,Z49)</f>
        <v>54</v>
      </c>
    </row>
    <row r="50" spans="1:33" ht="15.75" customHeight="1" x14ac:dyDescent="0.2">
      <c r="A50" s="1">
        <v>2014</v>
      </c>
      <c r="B50" s="1" t="s">
        <v>1</v>
      </c>
      <c r="C50" s="1" t="str">
        <f>VLOOKUP(B50,Divisions!$A$1:$B$33,2,FALSE)</f>
        <v>NFC South</v>
      </c>
      <c r="D50" s="1">
        <v>6</v>
      </c>
      <c r="E50" s="1">
        <v>10</v>
      </c>
      <c r="W50" s="1">
        <f>SUM(N50*'Ranking Calculations'!$C$2,M50*'Ranking Calculations'!$C$3,L50*'Ranking Calculations'!$C$4,K50*'Ranking Calculations'!$C$5,H50*'Ranking Calculations'!$C$7,G50*'Ranking Calculations'!$C$6,P50*'Ranking Calculations'!$C$8,Q50*'Ranking Calculations'!$C$9,R50*'Ranking Calculations'!$C$10,S50*'Ranking Calculations'!$C$11,T50*'Ranking Calculations'!$C$12,U50*'Ranking Calculations'!$C$13,V50*'Ranking Calculations'!$C$14)</f>
        <v>0</v>
      </c>
      <c r="X50" s="1">
        <f>(SUM($D$2:D50)+(SUM($F$2:F50)/2))/((SUM($D$2:D50)+SUM($E$2:E50)+SUM($F$2:F50)))</f>
        <v>0.43218085106382981</v>
      </c>
      <c r="Y50" s="1">
        <f>'Winning % Rank Over Time'!D50</f>
        <v>28</v>
      </c>
      <c r="Z50" s="7">
        <f>'Winning % Rank Over Time'!$B50*VLOOKUP(Y50,'Share of Reg Season Points'!$A$2:$B$33,2)</f>
        <v>0</v>
      </c>
      <c r="AA50" s="1">
        <f>SUM($I$2:I50)/COUNT($G$2:G50)</f>
        <v>0.58333333333333337</v>
      </c>
      <c r="AB50" s="1" cm="1">
        <f t="array" ref="AB50">_xlfn.IFS(AA50&gt;='Old Ranking Calculations'!$B$25,'Old Ranking Calculations'!$C$25,AA50&gt;='Old Ranking Calculations'!$B$26,'Old Ranking Calculations'!$C$26,AA50&gt;='Old Ranking Calculations'!$B$27,'Old Ranking Calculations'!$C$27,AA50&gt;='Old Ranking Calculations'!$B$28,'Old Ranking Calculations'!$C$28,AA50&gt;='Old Ranking Calculations'!$B$29,'Old Ranking Calculations'!$C$29,AA50&gt;='Old Ranking Calculations'!$B$30,'Old Ranking Calculations'!$C$30,AA50&gt;='Old Ranking Calculations'!$B$31,'Old Ranking Calculations'!$C$31,AA50&lt;'Old Ranking Calculations'!$B$32,'Old Ranking Calculations'!$C$32)</f>
        <v>3</v>
      </c>
      <c r="AC50" s="1">
        <f>COUNT($G$2:G50)/COUNT($D$2:D50)</f>
        <v>0.24489795918367346</v>
      </c>
      <c r="AD50" s="1" cm="1">
        <f t="array" ref="AD50">_xlfn.IFS(AC50&gt;='Old Ranking Calculations'!$B$15,'Old Ranking Calculations'!$C$15,AC50&gt;='Old Ranking Calculations'!$B$16,'Old Ranking Calculations'!$C$16,AC50&gt;='Old Ranking Calculations'!$B$17,'Old Ranking Calculations'!$C$17,AC50&gt;='Old Ranking Calculations'!$B$18,'Old Ranking Calculations'!$C$18,AC50&gt;='Old Ranking Calculations'!$B$19,'Old Ranking Calculations'!$C$19,AC50&gt;='Old Ranking Calculations'!$B$20,'Old Ranking Calculations'!$C$20,AC50&gt;='Old Ranking Calculations'!$B$21,'Old Ranking Calculations'!$C$21,AC50&gt;='Old Ranking Calculations'!$B$22,'Old Ranking Calculations'!$C$22,AC50&lt;'Old Ranking Calculations'!$B$23,'Old Ranking Calculations'!$C$23)</f>
        <v>1</v>
      </c>
      <c r="AE50" s="1">
        <f t="shared" ca="1" si="0"/>
        <v>0</v>
      </c>
      <c r="AF50" s="1">
        <f>AVERAGE($O$2:O50)</f>
        <v>2</v>
      </c>
      <c r="AG50" s="16">
        <f>SUM($W$2:W50,Z50)</f>
        <v>54</v>
      </c>
    </row>
    <row r="51" spans="1:33" ht="15.75" customHeight="1" x14ac:dyDescent="0.2">
      <c r="A51" s="1">
        <v>2015</v>
      </c>
      <c r="B51" s="1" t="s">
        <v>1</v>
      </c>
      <c r="C51" s="1" t="str">
        <f>VLOOKUP(B51,Divisions!$A$1:$B$33,2,FALSE)</f>
        <v>NFC South</v>
      </c>
      <c r="D51" s="1">
        <v>8</v>
      </c>
      <c r="E51" s="1">
        <v>8</v>
      </c>
      <c r="W51" s="1">
        <f>SUM(N51*'Ranking Calculations'!$C$2,M51*'Ranking Calculations'!$C$3,L51*'Ranking Calculations'!$C$4,K51*'Ranking Calculations'!$C$5,H51*'Ranking Calculations'!$C$7,G51*'Ranking Calculations'!$C$6,P51*'Ranking Calculations'!$C$8,Q51*'Ranking Calculations'!$C$9,R51*'Ranking Calculations'!$C$10,S51*'Ranking Calculations'!$C$11,T51*'Ranking Calculations'!$C$12,U51*'Ranking Calculations'!$C$13,V51*'Ranking Calculations'!$C$14)</f>
        <v>0</v>
      </c>
      <c r="X51" s="1">
        <f>(SUM($D$2:D51)+(SUM($F$2:F51)/2))/((SUM($D$2:D51)+SUM($E$2:E51)+SUM($F$2:F51)))</f>
        <v>0.43359375</v>
      </c>
      <c r="Y51" s="1">
        <f>'Winning % Rank Over Time'!D51</f>
        <v>29</v>
      </c>
      <c r="Z51" s="7">
        <f>'Winning % Rank Over Time'!$B51*VLOOKUP(Y51,'Share of Reg Season Points'!$A$2:$B$33,2)</f>
        <v>0</v>
      </c>
      <c r="AA51" s="1">
        <f>SUM($I$2:I51)/COUNT($G$2:G51)</f>
        <v>0.58333333333333337</v>
      </c>
      <c r="AB51" s="1" cm="1">
        <f t="array" ref="AB51">_xlfn.IFS(AA51&gt;='Old Ranking Calculations'!$B$25,'Old Ranking Calculations'!$C$25,AA51&gt;='Old Ranking Calculations'!$B$26,'Old Ranking Calculations'!$C$26,AA51&gt;='Old Ranking Calculations'!$B$27,'Old Ranking Calculations'!$C$27,AA51&gt;='Old Ranking Calculations'!$B$28,'Old Ranking Calculations'!$C$28,AA51&gt;='Old Ranking Calculations'!$B$29,'Old Ranking Calculations'!$C$29,AA51&gt;='Old Ranking Calculations'!$B$30,'Old Ranking Calculations'!$C$30,AA51&gt;='Old Ranking Calculations'!$B$31,'Old Ranking Calculations'!$C$31,AA51&lt;'Old Ranking Calculations'!$B$32,'Old Ranking Calculations'!$C$32)</f>
        <v>3</v>
      </c>
      <c r="AC51" s="1">
        <f>COUNT($G$2:G51)/COUNT($D$2:D51)</f>
        <v>0.24</v>
      </c>
      <c r="AD51" s="1" cm="1">
        <f t="array" ref="AD51">_xlfn.IFS(AC51&gt;='Old Ranking Calculations'!$B$15,'Old Ranking Calculations'!$C$15,AC51&gt;='Old Ranking Calculations'!$B$16,'Old Ranking Calculations'!$C$16,AC51&gt;='Old Ranking Calculations'!$B$17,'Old Ranking Calculations'!$C$17,AC51&gt;='Old Ranking Calculations'!$B$18,'Old Ranking Calculations'!$C$18,AC51&gt;='Old Ranking Calculations'!$B$19,'Old Ranking Calculations'!$C$19,AC51&gt;='Old Ranking Calculations'!$B$20,'Old Ranking Calculations'!$C$20,AC51&gt;='Old Ranking Calculations'!$B$21,'Old Ranking Calculations'!$C$21,AC51&gt;='Old Ranking Calculations'!$B$22,'Old Ranking Calculations'!$C$22,AC51&lt;'Old Ranking Calculations'!$B$23,'Old Ranking Calculations'!$C$23)</f>
        <v>1</v>
      </c>
      <c r="AE51" s="1">
        <f t="shared" ca="1" si="0"/>
        <v>0</v>
      </c>
      <c r="AF51" s="1">
        <f>AVERAGE($O$2:O51)</f>
        <v>2</v>
      </c>
      <c r="AG51" s="16">
        <f>SUM($W$2:W51,Z51)</f>
        <v>54</v>
      </c>
    </row>
    <row r="52" spans="1:33" ht="15.75" customHeight="1" x14ac:dyDescent="0.2">
      <c r="A52" s="1">
        <v>2016</v>
      </c>
      <c r="B52" s="1" t="s">
        <v>1</v>
      </c>
      <c r="C52" s="1" t="str">
        <f>VLOOKUP(B52,Divisions!$A$1:$B$33,2,FALSE)</f>
        <v>NFC South</v>
      </c>
      <c r="D52" s="1">
        <v>11</v>
      </c>
      <c r="E52" s="1">
        <v>5</v>
      </c>
      <c r="G52" s="1">
        <v>1</v>
      </c>
      <c r="H52" s="1">
        <v>1</v>
      </c>
      <c r="I52" s="1">
        <v>2</v>
      </c>
      <c r="J52" s="1">
        <v>1</v>
      </c>
      <c r="K52" s="1">
        <v>1</v>
      </c>
      <c r="L52" s="1">
        <v>1</v>
      </c>
      <c r="M52" s="1">
        <v>1</v>
      </c>
      <c r="N52" s="1"/>
      <c r="O52">
        <v>4</v>
      </c>
      <c r="P52" s="1">
        <v>1</v>
      </c>
      <c r="Q52" s="1">
        <v>1</v>
      </c>
      <c r="W52" s="1">
        <f>SUM(N52*'Ranking Calculations'!$C$2,M52*'Ranking Calculations'!$C$3,L52*'Ranking Calculations'!$C$4,K52*'Ranking Calculations'!$C$5,H52*'Ranking Calculations'!$C$7,G52*'Ranking Calculations'!$C$6,P52*'Ranking Calculations'!$C$8,Q52*'Ranking Calculations'!$C$9,R52*'Ranking Calculations'!$C$10,S52*'Ranking Calculations'!$C$11,T52*'Ranking Calculations'!$C$12,U52*'Ranking Calculations'!$C$13,V52*'Ranking Calculations'!$C$14)</f>
        <v>21</v>
      </c>
      <c r="X52" s="1">
        <f>(SUM($D$2:D52)+(SUM($F$2:F52)/2))/((SUM($D$2:D52)+SUM($E$2:E52)+SUM($F$2:F52)))</f>
        <v>0.43877551020408162</v>
      </c>
      <c r="Y52" s="1">
        <f>'Winning % Rank Over Time'!D52</f>
        <v>29</v>
      </c>
      <c r="Z52" s="7">
        <f>'Winning % Rank Over Time'!$B52*VLOOKUP(Y52,'Share of Reg Season Points'!$A$2:$B$33,2)</f>
        <v>0</v>
      </c>
      <c r="AA52" s="1">
        <f>SUM($I$2:I52)/COUNT($G$2:G52)</f>
        <v>0.69230769230769229</v>
      </c>
      <c r="AB52" s="1" cm="1">
        <f t="array" ref="AB52">_xlfn.IFS(AA52&gt;='Old Ranking Calculations'!$B$25,'Old Ranking Calculations'!$C$25,AA52&gt;='Old Ranking Calculations'!$B$26,'Old Ranking Calculations'!$C$26,AA52&gt;='Old Ranking Calculations'!$B$27,'Old Ranking Calculations'!$C$27,AA52&gt;='Old Ranking Calculations'!$B$28,'Old Ranking Calculations'!$C$28,AA52&gt;='Old Ranking Calculations'!$B$29,'Old Ranking Calculations'!$C$29,AA52&gt;='Old Ranking Calculations'!$B$30,'Old Ranking Calculations'!$C$30,AA52&gt;='Old Ranking Calculations'!$B$31,'Old Ranking Calculations'!$C$31,AA52&lt;'Old Ranking Calculations'!$B$32,'Old Ranking Calculations'!$C$32)</f>
        <v>4</v>
      </c>
      <c r="AC52" s="1">
        <f>COUNT($G$2:G52)/COUNT($D$2:D52)</f>
        <v>0.25490196078431371</v>
      </c>
      <c r="AD52" s="1" cm="1">
        <f t="array" ref="AD52">_xlfn.IFS(AC52&gt;='Old Ranking Calculations'!$B$15,'Old Ranking Calculations'!$C$15,AC52&gt;='Old Ranking Calculations'!$B$16,'Old Ranking Calculations'!$C$16,AC52&gt;='Old Ranking Calculations'!$B$17,'Old Ranking Calculations'!$C$17,AC52&gt;='Old Ranking Calculations'!$B$18,'Old Ranking Calculations'!$C$18,AC52&gt;='Old Ranking Calculations'!$B$19,'Old Ranking Calculations'!$C$19,AC52&gt;='Old Ranking Calculations'!$B$20,'Old Ranking Calculations'!$C$20,AC52&gt;='Old Ranking Calculations'!$B$21,'Old Ranking Calculations'!$C$21,AC52&gt;='Old Ranking Calculations'!$B$22,'Old Ranking Calculations'!$C$22,AC52&lt;'Old Ranking Calculations'!$B$23,'Old Ranking Calculations'!$C$23)</f>
        <v>3</v>
      </c>
      <c r="AE52" s="1">
        <f t="shared" ca="1" si="0"/>
        <v>0</v>
      </c>
      <c r="AF52" s="1">
        <f>AVERAGE($O$2:O52)</f>
        <v>2.1538461538461537</v>
      </c>
      <c r="AG52" s="16">
        <f>SUM($W$2:W52,Z52)</f>
        <v>75</v>
      </c>
    </row>
    <row r="53" spans="1:33" ht="15.75" customHeight="1" x14ac:dyDescent="0.2">
      <c r="A53" s="1">
        <v>2017</v>
      </c>
      <c r="B53" s="1" t="s">
        <v>1</v>
      </c>
      <c r="C53" s="1" t="str">
        <f>VLOOKUP(B53,Divisions!$A$1:$B$33,2,FALSE)</f>
        <v>NFC South</v>
      </c>
      <c r="D53" s="1">
        <v>10</v>
      </c>
      <c r="E53" s="1">
        <v>6</v>
      </c>
      <c r="G53" s="1">
        <v>1</v>
      </c>
      <c r="I53" s="1">
        <v>1</v>
      </c>
      <c r="J53" s="1">
        <v>1</v>
      </c>
      <c r="K53" s="1">
        <v>1</v>
      </c>
      <c r="L53" s="1"/>
      <c r="M53" s="1"/>
      <c r="N53" s="1"/>
      <c r="O53">
        <v>2</v>
      </c>
      <c r="W53" s="1">
        <f>SUM(N53*'Ranking Calculations'!$C$2,M53*'Ranking Calculations'!$C$3,L53*'Ranking Calculations'!$C$4,K53*'Ranking Calculations'!$C$5,H53*'Ranking Calculations'!$C$7,G53*'Ranking Calculations'!$C$6,P53*'Ranking Calculations'!$C$8,Q53*'Ranking Calculations'!$C$9,R53*'Ranking Calculations'!$C$10,S53*'Ranking Calculations'!$C$11,T53*'Ranking Calculations'!$C$12,U53*'Ranking Calculations'!$C$13,V53*'Ranking Calculations'!$C$14)</f>
        <v>3</v>
      </c>
      <c r="X53" s="1">
        <f>(SUM($D$2:D53)+(SUM($F$2:F53)/2))/((SUM($D$2:D53)+SUM($E$2:E53)+SUM($F$2:F53)))</f>
        <v>0.4425</v>
      </c>
      <c r="Y53" s="1">
        <f>'Winning % Rank Over Time'!D53</f>
        <v>27</v>
      </c>
      <c r="Z53" s="7">
        <f>'Winning % Rank Over Time'!$B53*VLOOKUP(Y53,'Share of Reg Season Points'!$A$2:$B$33,2)</f>
        <v>0</v>
      </c>
      <c r="AA53" s="1">
        <f>SUM($I$2:I53)/COUNT($G$2:G53)</f>
        <v>0.7142857142857143</v>
      </c>
      <c r="AB53" s="1" cm="1">
        <f t="array" ref="AB53">_xlfn.IFS(AA53&gt;='Old Ranking Calculations'!$B$25,'Old Ranking Calculations'!$C$25,AA53&gt;='Old Ranking Calculations'!$B$26,'Old Ranking Calculations'!$C$26,AA53&gt;='Old Ranking Calculations'!$B$27,'Old Ranking Calculations'!$C$27,AA53&gt;='Old Ranking Calculations'!$B$28,'Old Ranking Calculations'!$C$28,AA53&gt;='Old Ranking Calculations'!$B$29,'Old Ranking Calculations'!$C$29,AA53&gt;='Old Ranking Calculations'!$B$30,'Old Ranking Calculations'!$C$30,AA53&gt;='Old Ranking Calculations'!$B$31,'Old Ranking Calculations'!$C$31,AA53&lt;'Old Ranking Calculations'!$B$32,'Old Ranking Calculations'!$C$32)</f>
        <v>4</v>
      </c>
      <c r="AC53" s="1">
        <f>COUNT($G$2:G53)/COUNT($D$2:D53)</f>
        <v>0.26923076923076922</v>
      </c>
      <c r="AD53" s="1" cm="1">
        <f t="array" ref="AD53">_xlfn.IFS(AC53&gt;='Old Ranking Calculations'!$B$15,'Old Ranking Calculations'!$C$15,AC53&gt;='Old Ranking Calculations'!$B$16,'Old Ranking Calculations'!$C$16,AC53&gt;='Old Ranking Calculations'!$B$17,'Old Ranking Calculations'!$C$17,AC53&gt;='Old Ranking Calculations'!$B$18,'Old Ranking Calculations'!$C$18,AC53&gt;='Old Ranking Calculations'!$B$19,'Old Ranking Calculations'!$C$19,AC53&gt;='Old Ranking Calculations'!$B$20,'Old Ranking Calculations'!$C$20,AC53&gt;='Old Ranking Calculations'!$B$21,'Old Ranking Calculations'!$C$21,AC53&gt;='Old Ranking Calculations'!$B$22,'Old Ranking Calculations'!$C$22,AC53&lt;'Old Ranking Calculations'!$B$23,'Old Ranking Calculations'!$C$23)</f>
        <v>3</v>
      </c>
      <c r="AE53" s="1">
        <f t="shared" ca="1" si="0"/>
        <v>0</v>
      </c>
      <c r="AF53" s="1">
        <f>AVERAGE($O$2:O53)</f>
        <v>2.1428571428571428</v>
      </c>
      <c r="AG53" s="16">
        <f>SUM($W$2:W53,Z53)</f>
        <v>78</v>
      </c>
    </row>
    <row r="54" spans="1:33" ht="15.75" customHeight="1" x14ac:dyDescent="0.2">
      <c r="A54" s="1">
        <v>2018</v>
      </c>
      <c r="B54" s="1" t="s">
        <v>1</v>
      </c>
      <c r="C54" s="1" t="str">
        <f>VLOOKUP(B54,Divisions!$A$1:$B$33,2,FALSE)</f>
        <v>NFC South</v>
      </c>
      <c r="D54" s="1">
        <v>7</v>
      </c>
      <c r="E54" s="1">
        <v>9</v>
      </c>
      <c r="W54" s="1">
        <f>SUM(N54*'Ranking Calculations'!$C$2,M54*'Ranking Calculations'!$C$3,L54*'Ranking Calculations'!$C$4,K54*'Ranking Calculations'!$C$5,H54*'Ranking Calculations'!$C$7,G54*'Ranking Calculations'!$C$6,P54*'Ranking Calculations'!$C$8,Q54*'Ranking Calculations'!$C$9,R54*'Ranking Calculations'!$C$10,S54*'Ranking Calculations'!$C$11,T54*'Ranking Calculations'!$C$12,U54*'Ranking Calculations'!$C$13,V54*'Ranking Calculations'!$C$14)</f>
        <v>0</v>
      </c>
      <c r="X54" s="1">
        <f>(SUM($D$2:D54)+(SUM($F$2:F54)/2))/((SUM($D$2:D54)+SUM($E$2:E54)+SUM($F$2:F54)))</f>
        <v>0.44240196078431371</v>
      </c>
      <c r="Y54" s="1">
        <f>'Winning % Rank Over Time'!D54</f>
        <v>28</v>
      </c>
      <c r="Z54" s="7">
        <f>'Winning % Rank Over Time'!$B54*VLOOKUP(Y54,'Share of Reg Season Points'!$A$2:$B$33,2)</f>
        <v>0</v>
      </c>
      <c r="AA54" s="1">
        <f>SUM($I$2:I54)/COUNT($G$2:G54)</f>
        <v>0.7142857142857143</v>
      </c>
      <c r="AB54" s="1" cm="1">
        <f t="array" ref="AB54">_xlfn.IFS(AA54&gt;='Old Ranking Calculations'!$B$25,'Old Ranking Calculations'!$C$25,AA54&gt;='Old Ranking Calculations'!$B$26,'Old Ranking Calculations'!$C$26,AA54&gt;='Old Ranking Calculations'!$B$27,'Old Ranking Calculations'!$C$27,AA54&gt;='Old Ranking Calculations'!$B$28,'Old Ranking Calculations'!$C$28,AA54&gt;='Old Ranking Calculations'!$B$29,'Old Ranking Calculations'!$C$29,AA54&gt;='Old Ranking Calculations'!$B$30,'Old Ranking Calculations'!$C$30,AA54&gt;='Old Ranking Calculations'!$B$31,'Old Ranking Calculations'!$C$31,AA54&lt;'Old Ranking Calculations'!$B$32,'Old Ranking Calculations'!$C$32)</f>
        <v>4</v>
      </c>
      <c r="AC54" s="1">
        <f>COUNT($G$2:G54)/COUNT($D$2:D54)</f>
        <v>0.26415094339622641</v>
      </c>
      <c r="AD54" s="1" cm="1">
        <f t="array" ref="AD54">_xlfn.IFS(AC54&gt;='Old Ranking Calculations'!$B$15,'Old Ranking Calculations'!$C$15,AC54&gt;='Old Ranking Calculations'!$B$16,'Old Ranking Calculations'!$C$16,AC54&gt;='Old Ranking Calculations'!$B$17,'Old Ranking Calculations'!$C$17,AC54&gt;='Old Ranking Calculations'!$B$18,'Old Ranking Calculations'!$C$18,AC54&gt;='Old Ranking Calculations'!$B$19,'Old Ranking Calculations'!$C$19,AC54&gt;='Old Ranking Calculations'!$B$20,'Old Ranking Calculations'!$C$20,AC54&gt;='Old Ranking Calculations'!$B$21,'Old Ranking Calculations'!$C$21,AC54&gt;='Old Ranking Calculations'!$B$22,'Old Ranking Calculations'!$C$22,AC54&lt;'Old Ranking Calculations'!$B$23,'Old Ranking Calculations'!$C$23)</f>
        <v>3</v>
      </c>
      <c r="AE54" s="1">
        <f t="shared" ca="1" si="0"/>
        <v>0</v>
      </c>
      <c r="AF54" s="1">
        <f>AVERAGE($O$2:O54)</f>
        <v>2.1428571428571428</v>
      </c>
      <c r="AG54" s="16">
        <f>SUM($W$2:W54,Z54)</f>
        <v>78</v>
      </c>
    </row>
    <row r="55" spans="1:33" ht="15.75" customHeight="1" x14ac:dyDescent="0.2">
      <c r="A55" s="1">
        <v>2019</v>
      </c>
      <c r="B55" s="1" t="s">
        <v>1</v>
      </c>
      <c r="C55" s="1" t="str">
        <f>VLOOKUP(B55,Divisions!$A$1:$B$33,2,FALSE)</f>
        <v>NFC South</v>
      </c>
      <c r="D55" s="1">
        <v>7</v>
      </c>
      <c r="E55" s="1">
        <v>9</v>
      </c>
      <c r="W55" s="1">
        <f>SUM(N55*'Ranking Calculations'!$C$2,M55*'Ranking Calculations'!$C$3,L55*'Ranking Calculations'!$C$4,K55*'Ranking Calculations'!$C$5,H55*'Ranking Calculations'!$C$7,G55*'Ranking Calculations'!$C$6,P55*'Ranking Calculations'!$C$8,Q55*'Ranking Calculations'!$C$9,R55*'Ranking Calculations'!$C$10,S55*'Ranking Calculations'!$C$11,T55*'Ranking Calculations'!$C$12,U55*'Ranking Calculations'!$C$13,V55*'Ranking Calculations'!$C$14)</f>
        <v>0</v>
      </c>
      <c r="X55" s="1">
        <f>(SUM($D$2:D55)+(SUM($F$2:F55)/2))/((SUM($D$2:D55)+SUM($E$2:E55)+SUM($F$2:F55)))</f>
        <v>0.44230769230769229</v>
      </c>
      <c r="Y55" s="1">
        <f>'Winning % Rank Over Time'!D55</f>
        <v>27</v>
      </c>
      <c r="Z55" s="7">
        <f>'Winning % Rank Over Time'!$B55*VLOOKUP(Y55,'Share of Reg Season Points'!$A$2:$B$33,2)</f>
        <v>0</v>
      </c>
      <c r="AA55" s="1">
        <f>SUM($I$2:I55)/COUNT($G$2:G55)</f>
        <v>0.7142857142857143</v>
      </c>
      <c r="AB55" s="1" cm="1">
        <f t="array" ref="AB55">_xlfn.IFS(AA55&gt;='Old Ranking Calculations'!$B$25,'Old Ranking Calculations'!$C$25,AA55&gt;='Old Ranking Calculations'!$B$26,'Old Ranking Calculations'!$C$26,AA55&gt;='Old Ranking Calculations'!$B$27,'Old Ranking Calculations'!$C$27,AA55&gt;='Old Ranking Calculations'!$B$28,'Old Ranking Calculations'!$C$28,AA55&gt;='Old Ranking Calculations'!$B$29,'Old Ranking Calculations'!$C$29,AA55&gt;='Old Ranking Calculations'!$B$30,'Old Ranking Calculations'!$C$30,AA55&gt;='Old Ranking Calculations'!$B$31,'Old Ranking Calculations'!$C$31,AA55&lt;'Old Ranking Calculations'!$B$32,'Old Ranking Calculations'!$C$32)</f>
        <v>4</v>
      </c>
      <c r="AC55" s="1">
        <f>COUNT($G$2:G55)/COUNT($D$2:D55)</f>
        <v>0.25925925925925924</v>
      </c>
      <c r="AD55" s="1" cm="1">
        <f t="array" ref="AD55">_xlfn.IFS(AC55&gt;='Old Ranking Calculations'!$B$15,'Old Ranking Calculations'!$C$15,AC55&gt;='Old Ranking Calculations'!$B$16,'Old Ranking Calculations'!$C$16,AC55&gt;='Old Ranking Calculations'!$B$17,'Old Ranking Calculations'!$C$17,AC55&gt;='Old Ranking Calculations'!$B$18,'Old Ranking Calculations'!$C$18,AC55&gt;='Old Ranking Calculations'!$B$19,'Old Ranking Calculations'!$C$19,AC55&gt;='Old Ranking Calculations'!$B$20,'Old Ranking Calculations'!$C$20,AC55&gt;='Old Ranking Calculations'!$B$21,'Old Ranking Calculations'!$C$21,AC55&gt;='Old Ranking Calculations'!$B$22,'Old Ranking Calculations'!$C$22,AC55&lt;'Old Ranking Calculations'!$B$23,'Old Ranking Calculations'!$C$23)</f>
        <v>3</v>
      </c>
      <c r="AE55" s="1">
        <f t="shared" ca="1" si="0"/>
        <v>0</v>
      </c>
      <c r="AF55" s="1">
        <f>AVERAGE($O$2:O55)</f>
        <v>2.1428571428571428</v>
      </c>
      <c r="AG55" s="16">
        <f>SUM($W$2:W55,Z55)</f>
        <v>78</v>
      </c>
    </row>
    <row r="56" spans="1:33" ht="15.75" customHeight="1" x14ac:dyDescent="0.2">
      <c r="A56" s="1">
        <v>2020</v>
      </c>
      <c r="B56" s="1" t="s">
        <v>1</v>
      </c>
      <c r="C56" s="1" t="str">
        <f>VLOOKUP(B56,Divisions!$A$1:$B$33,2,FALSE)</f>
        <v>NFC South</v>
      </c>
      <c r="D56" s="1">
        <v>4</v>
      </c>
      <c r="E56" s="1">
        <v>12</v>
      </c>
      <c r="W56" s="1">
        <f>SUM(N56*'Ranking Calculations'!$C$2,M56*'Ranking Calculations'!$C$3,L56*'Ranking Calculations'!$C$4,K56*'Ranking Calculations'!$C$5,H56*'Ranking Calculations'!$C$7,G56*'Ranking Calculations'!$C$6,P56*'Ranking Calculations'!$C$8,Q56*'Ranking Calculations'!$C$9,R56*'Ranking Calculations'!$C$10,S56*'Ranking Calculations'!$C$11,T56*'Ranking Calculations'!$C$12,U56*'Ranking Calculations'!$C$13,V56*'Ranking Calculations'!$C$14)</f>
        <v>0</v>
      </c>
      <c r="X56" s="1">
        <f>(SUM($D$2:D56)+(SUM($F$2:F56)/2))/((SUM($D$2:D56)+SUM($E$2:E56)+SUM($F$2:F56)))</f>
        <v>0.43867924528301888</v>
      </c>
      <c r="Y56" s="1">
        <f>'Winning % Rank Over Time'!D56</f>
        <v>27</v>
      </c>
      <c r="Z56" s="7">
        <f>'Winning % Rank Over Time'!$B56*VLOOKUP(Y56,'Share of Reg Season Points'!$A$2:$B$33,2)</f>
        <v>0</v>
      </c>
      <c r="AA56" s="1">
        <f>SUM($I$2:I56)/COUNT($G$2:G56)</f>
        <v>0.7142857142857143</v>
      </c>
      <c r="AB56" s="1" cm="1">
        <f t="array" ref="AB56">_xlfn.IFS(AA56&gt;='Old Ranking Calculations'!$B$25,'Old Ranking Calculations'!$C$25,AA56&gt;='Old Ranking Calculations'!$B$26,'Old Ranking Calculations'!$C$26,AA56&gt;='Old Ranking Calculations'!$B$27,'Old Ranking Calculations'!$C$27,AA56&gt;='Old Ranking Calculations'!$B$28,'Old Ranking Calculations'!$C$28,AA56&gt;='Old Ranking Calculations'!$B$29,'Old Ranking Calculations'!$C$29,AA56&gt;='Old Ranking Calculations'!$B$30,'Old Ranking Calculations'!$C$30,AA56&gt;='Old Ranking Calculations'!$B$31,'Old Ranking Calculations'!$C$31,AA56&lt;'Old Ranking Calculations'!$B$32,'Old Ranking Calculations'!$C$32)</f>
        <v>4</v>
      </c>
      <c r="AC56" s="1">
        <f>COUNT($G$2:G56)/COUNT($D$2:D56)</f>
        <v>0.25454545454545452</v>
      </c>
      <c r="AD56" s="1" cm="1">
        <f t="array" ref="AD56">_xlfn.IFS(AC56&gt;='Old Ranking Calculations'!$B$15,'Old Ranking Calculations'!$C$15,AC56&gt;='Old Ranking Calculations'!$B$16,'Old Ranking Calculations'!$C$16,AC56&gt;='Old Ranking Calculations'!$B$17,'Old Ranking Calculations'!$C$17,AC56&gt;='Old Ranking Calculations'!$B$18,'Old Ranking Calculations'!$C$18,AC56&gt;='Old Ranking Calculations'!$B$19,'Old Ranking Calculations'!$C$19,AC56&gt;='Old Ranking Calculations'!$B$20,'Old Ranking Calculations'!$C$20,AC56&gt;='Old Ranking Calculations'!$B$21,'Old Ranking Calculations'!$C$21,AC56&gt;='Old Ranking Calculations'!$B$22,'Old Ranking Calculations'!$C$22,AC56&lt;'Old Ranking Calculations'!$B$23,'Old Ranking Calculations'!$C$23)</f>
        <v>3</v>
      </c>
      <c r="AE56" s="1">
        <f t="shared" ca="1" si="0"/>
        <v>0</v>
      </c>
      <c r="AF56" s="1">
        <f>AVERAGE($O$2:O56)</f>
        <v>2.1428571428571428</v>
      </c>
      <c r="AG56" s="16">
        <f>SUM($W$2:W56,Z56)</f>
        <v>78</v>
      </c>
    </row>
    <row r="57" spans="1:33" ht="15.75" customHeight="1" x14ac:dyDescent="0.2">
      <c r="A57" s="1">
        <v>2021</v>
      </c>
      <c r="B57" s="1" t="s">
        <v>1</v>
      </c>
      <c r="C57" s="1" t="str">
        <f>VLOOKUP(B57,Divisions!$A$1:$B$33,2,FALSE)</f>
        <v>NFC South</v>
      </c>
      <c r="D57" s="1">
        <v>7</v>
      </c>
      <c r="E57" s="1">
        <v>10</v>
      </c>
      <c r="W57" s="1">
        <f>SUM(N57*'Ranking Calculations'!$C$2,M57*'Ranking Calculations'!$C$3,L57*'Ranking Calculations'!$C$4,K57*'Ranking Calculations'!$C$5,H57*'Ranking Calculations'!$C$7,G57*'Ranking Calculations'!$C$6,P57*'Ranking Calculations'!$C$8,Q57*'Ranking Calculations'!$C$9,R57*'Ranking Calculations'!$C$10,S57*'Ranking Calculations'!$C$11,T57*'Ranking Calculations'!$C$12,U57*'Ranking Calculations'!$C$13,V57*'Ranking Calculations'!$C$14)</f>
        <v>0</v>
      </c>
      <c r="X57" s="1">
        <f>(SUM($D$2:D57)+(SUM($F$2:F57)/2))/((SUM($D$2:D57)+SUM($E$2:E57)+SUM($F$2:F57)))</f>
        <v>0.43815028901734104</v>
      </c>
      <c r="Y57" s="1">
        <f>'Winning % Rank Over Time'!D57</f>
        <v>26</v>
      </c>
      <c r="Z57" s="7">
        <f>'Winning % Rank Over Time'!$B57*VLOOKUP(Y57,'Share of Reg Season Points'!$A$2:$B$33,2)</f>
        <v>0</v>
      </c>
      <c r="AA57" s="1">
        <f>SUM($I$2:I57)/COUNT($G$2:G57)</f>
        <v>0.7142857142857143</v>
      </c>
      <c r="AB57" s="1" cm="1">
        <f t="array" ref="AB57">_xlfn.IFS(AA57&gt;='Old Ranking Calculations'!$B$25,'Old Ranking Calculations'!$C$25,AA57&gt;='Old Ranking Calculations'!$B$26,'Old Ranking Calculations'!$C$26,AA57&gt;='Old Ranking Calculations'!$B$27,'Old Ranking Calculations'!$C$27,AA57&gt;='Old Ranking Calculations'!$B$28,'Old Ranking Calculations'!$C$28,AA57&gt;='Old Ranking Calculations'!$B$29,'Old Ranking Calculations'!$C$29,AA57&gt;='Old Ranking Calculations'!$B$30,'Old Ranking Calculations'!$C$30,AA57&gt;='Old Ranking Calculations'!$B$31,'Old Ranking Calculations'!$C$31,AA57&lt;'Old Ranking Calculations'!$B$32,'Old Ranking Calculations'!$C$32)</f>
        <v>4</v>
      </c>
      <c r="AC57" s="1">
        <f>COUNT($G$2:G57)/COUNT($D$2:D57)</f>
        <v>0.25</v>
      </c>
      <c r="AD57" s="1" cm="1">
        <f t="array" ref="AD57">_xlfn.IFS(AC57&gt;='Old Ranking Calculations'!$B$15,'Old Ranking Calculations'!$C$15,AC57&gt;='Old Ranking Calculations'!$B$16,'Old Ranking Calculations'!$C$16,AC57&gt;='Old Ranking Calculations'!$B$17,'Old Ranking Calculations'!$C$17,AC57&gt;='Old Ranking Calculations'!$B$18,'Old Ranking Calculations'!$C$18,AC57&gt;='Old Ranking Calculations'!$B$19,'Old Ranking Calculations'!$C$19,AC57&gt;='Old Ranking Calculations'!$B$20,'Old Ranking Calculations'!$C$20,AC57&gt;='Old Ranking Calculations'!$B$21,'Old Ranking Calculations'!$C$21,AC57&gt;='Old Ranking Calculations'!$B$22,'Old Ranking Calculations'!$C$22,AC57&lt;'Old Ranking Calculations'!$B$23,'Old Ranking Calculations'!$C$23)</f>
        <v>3</v>
      </c>
      <c r="AE57" s="1">
        <f t="shared" ca="1" si="0"/>
        <v>0</v>
      </c>
      <c r="AF57" s="1">
        <f>AVERAGE($O$2:O57)</f>
        <v>2.1428571428571428</v>
      </c>
      <c r="AG57" s="16">
        <f>SUM($W$2:W57,Z57)</f>
        <v>78</v>
      </c>
    </row>
    <row r="58" spans="1:33" ht="15.75" customHeight="1" x14ac:dyDescent="0.2">
      <c r="A58">
        <v>2022</v>
      </c>
      <c r="B58" s="1" t="s">
        <v>1</v>
      </c>
      <c r="C58" s="1" t="str">
        <f>VLOOKUP(B58,Divisions!$A$1:$B$33,2,FALSE)</f>
        <v>NFC South</v>
      </c>
      <c r="D58">
        <v>7</v>
      </c>
      <c r="E58">
        <v>10</v>
      </c>
      <c r="W58" s="1">
        <f>SUM(N58*'Ranking Calculations'!$C$2,M58*'Ranking Calculations'!$C$3,L58*'Ranking Calculations'!$C$4,K58*'Ranking Calculations'!$C$5,H58*'Ranking Calculations'!$C$7,G58*'Ranking Calculations'!$C$6,P58*'Ranking Calculations'!$C$8,Q58*'Ranking Calculations'!$C$9,R58*'Ranking Calculations'!$C$10,S58*'Ranking Calculations'!$C$11,T58*'Ranking Calculations'!$C$12,U58*'Ranking Calculations'!$C$13,V58*'Ranking Calculations'!$C$14)</f>
        <v>0</v>
      </c>
      <c r="X58" s="1">
        <f>(SUM($D$2:D58)+(SUM($F$2:F58)/2))/((SUM($D$2:D58)+SUM($E$2:E58)+SUM($F$2:F58)))</f>
        <v>0.43764172335600909</v>
      </c>
      <c r="Y58" s="1">
        <f>'Winning % Rank Over Time'!D58</f>
        <v>26</v>
      </c>
      <c r="Z58" s="7">
        <f>'Winning % Rank Over Time'!$B58*VLOOKUP(Y58,'Share of Reg Season Points'!$A$2:$B$33,2)</f>
        <v>0</v>
      </c>
      <c r="AA58" s="1">
        <f>SUM($I$2:I58)/COUNT($G$2:G58)</f>
        <v>0.7142857142857143</v>
      </c>
      <c r="AB58" s="1" cm="1">
        <f t="array" ref="AB58">_xlfn.IFS(AA58&gt;='Old Ranking Calculations'!$B$25,'Old Ranking Calculations'!$C$25,AA58&gt;='Old Ranking Calculations'!$B$26,'Old Ranking Calculations'!$C$26,AA58&gt;='Old Ranking Calculations'!$B$27,'Old Ranking Calculations'!$C$27,AA58&gt;='Old Ranking Calculations'!$B$28,'Old Ranking Calculations'!$C$28,AA58&gt;='Old Ranking Calculations'!$B$29,'Old Ranking Calculations'!$C$29,AA58&gt;='Old Ranking Calculations'!$B$30,'Old Ranking Calculations'!$C$30,AA58&gt;='Old Ranking Calculations'!$B$31,'Old Ranking Calculations'!$C$31,AA58&lt;'Old Ranking Calculations'!$B$32,'Old Ranking Calculations'!$C$32)</f>
        <v>4</v>
      </c>
      <c r="AC58" s="1">
        <f>COUNT($G$2:G58)/COUNT($D$2:D58)</f>
        <v>0.24561403508771928</v>
      </c>
      <c r="AD58" s="1" cm="1">
        <f t="array" ref="AD58">_xlfn.IFS(AC58&gt;='Old Ranking Calculations'!$B$15,'Old Ranking Calculations'!$C$15,AC58&gt;='Old Ranking Calculations'!$B$16,'Old Ranking Calculations'!$C$16,AC58&gt;='Old Ranking Calculations'!$B$17,'Old Ranking Calculations'!$C$17,AC58&gt;='Old Ranking Calculations'!$B$18,'Old Ranking Calculations'!$C$18,AC58&gt;='Old Ranking Calculations'!$B$19,'Old Ranking Calculations'!$C$19,AC58&gt;='Old Ranking Calculations'!$B$20,'Old Ranking Calculations'!$C$20,AC58&gt;='Old Ranking Calculations'!$B$21,'Old Ranking Calculations'!$C$21,AC58&gt;='Old Ranking Calculations'!$B$22,'Old Ranking Calculations'!$C$22,AC58&lt;'Old Ranking Calculations'!$B$23,'Old Ranking Calculations'!$C$23)</f>
        <v>1</v>
      </c>
      <c r="AE58" s="1">
        <f t="shared" ca="1" si="0"/>
        <v>0</v>
      </c>
      <c r="AF58" s="1">
        <f>AVERAGE($O$2:O58)</f>
        <v>2.1428571428571428</v>
      </c>
      <c r="AG58" s="16">
        <f>SUM($W$2:W58,Z58)</f>
        <v>78</v>
      </c>
    </row>
    <row r="59" spans="1:33" ht="15.75" customHeight="1" x14ac:dyDescent="0.2">
      <c r="A59">
        <v>2023</v>
      </c>
      <c r="B59" s="1" t="s">
        <v>1</v>
      </c>
      <c r="C59" s="1" t="str">
        <f>VLOOKUP(B59,Divisions!$A$1:$B$33,2,FALSE)</f>
        <v>NFC South</v>
      </c>
      <c r="D59">
        <v>7</v>
      </c>
      <c r="E59">
        <v>10</v>
      </c>
      <c r="W59" s="1">
        <f>SUM(N59*'Ranking Calculations'!$C$2,M59*'Ranking Calculations'!$C$3,L59*'Ranking Calculations'!$C$4,K59*'Ranking Calculations'!$C$5,H59*'Ranking Calculations'!$C$7,G59*'Ranking Calculations'!$C$6,P59*'Ranking Calculations'!$C$8,Q59*'Ranking Calculations'!$C$9,R59*'Ranking Calculations'!$C$10,S59*'Ranking Calculations'!$C$11,T59*'Ranking Calculations'!$C$12,U59*'Ranking Calculations'!$C$13,V59*'Ranking Calculations'!$C$14)</f>
        <v>0</v>
      </c>
      <c r="X59" s="1">
        <f>(SUM($D$2:D59)+(SUM($F$2:F59)/2))/((SUM($D$2:D59)+SUM($E$2:E59)+SUM($F$2:F59)))</f>
        <v>0.43715239154616242</v>
      </c>
      <c r="Y59" s="1">
        <f>'Winning % Rank Over Time'!D59</f>
        <v>27</v>
      </c>
      <c r="Z59" s="7">
        <f>'Winning % Rank Over Time'!$B59*VLOOKUP(Y59,'Share of Reg Season Points'!$A$2:$B$33,2)</f>
        <v>0</v>
      </c>
      <c r="AA59" s="1">
        <f>SUM($I$2:I59)/COUNT($G$2:G59)</f>
        <v>0.7142857142857143</v>
      </c>
      <c r="AB59" s="1" cm="1">
        <f t="array" ref="AB59">_xlfn.IFS(AA59&gt;='Old Ranking Calculations'!$B$25,'Old Ranking Calculations'!$C$25,AA59&gt;='Old Ranking Calculations'!$B$26,'Old Ranking Calculations'!$C$26,AA59&gt;='Old Ranking Calculations'!$B$27,'Old Ranking Calculations'!$C$27,AA59&gt;='Old Ranking Calculations'!$B$28,'Old Ranking Calculations'!$C$28,AA59&gt;='Old Ranking Calculations'!$B$29,'Old Ranking Calculations'!$C$29,AA59&gt;='Old Ranking Calculations'!$B$30,'Old Ranking Calculations'!$C$30,AA59&gt;='Old Ranking Calculations'!$B$31,'Old Ranking Calculations'!$C$31,AA59&lt;'Old Ranking Calculations'!$B$32,'Old Ranking Calculations'!$C$32)</f>
        <v>4</v>
      </c>
      <c r="AC59" s="1">
        <f>COUNT($G$2:G59)/COUNT($D$2:D59)</f>
        <v>0.2413793103448276</v>
      </c>
      <c r="AD59" s="1" cm="1">
        <f t="array" ref="AD59">_xlfn.IFS(AC59&gt;='Old Ranking Calculations'!$B$15,'Old Ranking Calculations'!$C$15,AC59&gt;='Old Ranking Calculations'!$B$16,'Old Ranking Calculations'!$C$16,AC59&gt;='Old Ranking Calculations'!$B$17,'Old Ranking Calculations'!$C$17,AC59&gt;='Old Ranking Calculations'!$B$18,'Old Ranking Calculations'!$C$18,AC59&gt;='Old Ranking Calculations'!$B$19,'Old Ranking Calculations'!$C$19,AC59&gt;='Old Ranking Calculations'!$B$20,'Old Ranking Calculations'!$C$20,AC59&gt;='Old Ranking Calculations'!$B$21,'Old Ranking Calculations'!$C$21,AC59&gt;='Old Ranking Calculations'!$B$22,'Old Ranking Calculations'!$C$22,AC59&lt;'Old Ranking Calculations'!$B$23,'Old Ranking Calculations'!$C$23)</f>
        <v>1</v>
      </c>
      <c r="AE59" s="1">
        <f t="shared" ca="1" si="0"/>
        <v>0</v>
      </c>
      <c r="AF59" s="1">
        <f>AVERAGE($O$2:O59)</f>
        <v>2.1428571428571428</v>
      </c>
      <c r="AG59" s="16">
        <f>SUM($W$2:W59,Z59)</f>
        <v>78</v>
      </c>
    </row>
    <row r="60" spans="1:33" ht="15.75" customHeight="1" x14ac:dyDescent="0.2">
      <c r="A60">
        <v>2024</v>
      </c>
      <c r="B60" s="1" t="s">
        <v>1</v>
      </c>
      <c r="C60" s="1" t="str">
        <f>VLOOKUP(B60,Divisions!$A$1:$B$33,2,FALSE)</f>
        <v>NFC South</v>
      </c>
      <c r="D60">
        <v>8</v>
      </c>
      <c r="E60">
        <v>9</v>
      </c>
      <c r="W60" s="1">
        <f>SUM(N60*'Ranking Calculations'!$C$2,M60*'Ranking Calculations'!$C$3,L60*'Ranking Calculations'!$C$4,K60*'Ranking Calculations'!$C$5,H60*'Ranking Calculations'!$C$7,G60*'Ranking Calculations'!$C$6,P60*'Ranking Calculations'!$C$8,Q60*'Ranking Calculations'!$C$9,R60*'Ranking Calculations'!$C$10,S60*'Ranking Calculations'!$C$11,T60*'Ranking Calculations'!$C$12,U60*'Ranking Calculations'!$C$13,V60*'Ranking Calculations'!$C$14)</f>
        <v>0</v>
      </c>
      <c r="X60" s="1">
        <f>(SUM($D$2:D60)+(SUM($F$2:F60)/2))/((SUM($D$2:D60)+SUM($E$2:E60)+SUM($F$2:F60)))</f>
        <v>0.43777292576419213</v>
      </c>
      <c r="Y60" s="1">
        <f>'Winning % Rank Over Time'!D60</f>
        <v>26</v>
      </c>
      <c r="Z60" s="7">
        <f>'Winning % Rank Over Time'!$B60*VLOOKUP(Y60,'Share of Reg Season Points'!$A$2:$B$33,2)</f>
        <v>0</v>
      </c>
      <c r="AA60" s="1">
        <f>SUM($I$2:I60)/COUNT($G$2:G60)</f>
        <v>0.7142857142857143</v>
      </c>
      <c r="AB60" s="1" cm="1">
        <f t="array" ref="AB60">_xlfn.IFS(AA60&gt;='Old Ranking Calculations'!$B$25,'Old Ranking Calculations'!$C$25,AA60&gt;='Old Ranking Calculations'!$B$26,'Old Ranking Calculations'!$C$26,AA60&gt;='Old Ranking Calculations'!$B$27,'Old Ranking Calculations'!$C$27,AA60&gt;='Old Ranking Calculations'!$B$28,'Old Ranking Calculations'!$C$28,AA60&gt;='Old Ranking Calculations'!$B$29,'Old Ranking Calculations'!$C$29,AA60&gt;='Old Ranking Calculations'!$B$30,'Old Ranking Calculations'!$C$30,AA60&gt;='Old Ranking Calculations'!$B$31,'Old Ranking Calculations'!$C$31,AA60&lt;'Old Ranking Calculations'!$B$32,'Old Ranking Calculations'!$C$32)</f>
        <v>4</v>
      </c>
      <c r="AC60" s="1">
        <f>COUNT($G$2:G60)/COUNT($D$2:D60)</f>
        <v>0.23728813559322035</v>
      </c>
      <c r="AD60" s="1" cm="1">
        <f t="array" ref="AD60">_xlfn.IFS(AC60&gt;='Old Ranking Calculations'!$B$15,'Old Ranking Calculations'!$C$15,AC60&gt;='Old Ranking Calculations'!$B$16,'Old Ranking Calculations'!$C$16,AC60&gt;='Old Ranking Calculations'!$B$17,'Old Ranking Calculations'!$C$17,AC60&gt;='Old Ranking Calculations'!$B$18,'Old Ranking Calculations'!$C$18,AC60&gt;='Old Ranking Calculations'!$B$19,'Old Ranking Calculations'!$C$19,AC60&gt;='Old Ranking Calculations'!$B$20,'Old Ranking Calculations'!$C$20,AC60&gt;='Old Ranking Calculations'!$B$21,'Old Ranking Calculations'!$C$21,AC60&gt;='Old Ranking Calculations'!$B$22,'Old Ranking Calculations'!$C$22,AC60&lt;'Old Ranking Calculations'!$B$23,'Old Ranking Calculations'!$C$23)</f>
        <v>1</v>
      </c>
      <c r="AE60" s="1">
        <f t="shared" ca="1" si="0"/>
        <v>0</v>
      </c>
      <c r="AF60" s="1">
        <f>AVERAGE($O$2:O60)</f>
        <v>2.1428571428571428</v>
      </c>
      <c r="AG60" s="16">
        <f>SUM($W$2:W60,Z60)</f>
        <v>78</v>
      </c>
    </row>
    <row r="61" spans="1:33" ht="15.75" customHeight="1" x14ac:dyDescent="0.2">
      <c r="A61">
        <v>2025</v>
      </c>
      <c r="B61" s="1" t="s">
        <v>1</v>
      </c>
      <c r="C61" s="1" t="str">
        <f>VLOOKUP(B61,Divisions!$A$1:$B$33,2,FALSE)</f>
        <v>NFC South</v>
      </c>
      <c r="D61">
        <v>8</v>
      </c>
      <c r="E61">
        <v>9</v>
      </c>
      <c r="W61" s="1">
        <f>SUM(N61*'Ranking Calculations'!$C$2,M61*'Ranking Calculations'!$C$3,L61*'Ranking Calculations'!$C$4,K61*'Ranking Calculations'!$C$5,H61*'Ranking Calculations'!$C$7,G61*'Ranking Calculations'!$C$6,P61*'Ranking Calculations'!$C$8,Q61*'Ranking Calculations'!$C$9,R61*'Ranking Calculations'!$C$10,S61*'Ranking Calculations'!$C$11,T61*'Ranking Calculations'!$C$12,U61*'Ranking Calculations'!$C$13,V61*'Ranking Calculations'!$C$14)</f>
        <v>0</v>
      </c>
      <c r="X61" s="1">
        <f>(SUM($D$2:D61)+(SUM($F$2:F61)/2))/((SUM($D$2:D61)+SUM($E$2:E61)+SUM($F$2:F61)))</f>
        <v>0.43837084673097537</v>
      </c>
      <c r="Y61" s="1">
        <f>'Winning % Rank Over Time'!D61</f>
        <v>26</v>
      </c>
      <c r="Z61" s="7">
        <f>'Winning % Rank Over Time'!$B61*VLOOKUP(Y61,'Share of Reg Season Points'!$A$2:$B$33,2)</f>
        <v>0</v>
      </c>
      <c r="AA61" s="1">
        <f>SUM($I$2:I61)/COUNT($G$2:G61)</f>
        <v>0.7142857142857143</v>
      </c>
      <c r="AB61" s="1" cm="1">
        <f t="array" ref="AB61">_xlfn.IFS(AA61&gt;='Old Ranking Calculations'!$B$25,'Old Ranking Calculations'!$C$25,AA61&gt;='Old Ranking Calculations'!$B$26,'Old Ranking Calculations'!$C$26,AA61&gt;='Old Ranking Calculations'!$B$27,'Old Ranking Calculations'!$C$27,AA61&gt;='Old Ranking Calculations'!$B$28,'Old Ranking Calculations'!$C$28,AA61&gt;='Old Ranking Calculations'!$B$29,'Old Ranking Calculations'!$C$29,AA61&gt;='Old Ranking Calculations'!$B$30,'Old Ranking Calculations'!$C$30,AA61&gt;='Old Ranking Calculations'!$B$31,'Old Ranking Calculations'!$C$31,AA61&lt;'Old Ranking Calculations'!$B$32,'Old Ranking Calculations'!$C$32)</f>
        <v>4</v>
      </c>
      <c r="AC61" s="1">
        <f>COUNT($G$2:G61)/COUNT($D$2:D61)</f>
        <v>0.23333333333333334</v>
      </c>
      <c r="AD61" s="1" cm="1">
        <f t="array" ref="AD61">_xlfn.IFS(AC61&gt;='Old Ranking Calculations'!$B$15,'Old Ranking Calculations'!$C$15,AC61&gt;='Old Ranking Calculations'!$B$16,'Old Ranking Calculations'!$C$16,AC61&gt;='Old Ranking Calculations'!$B$17,'Old Ranking Calculations'!$C$17,AC61&gt;='Old Ranking Calculations'!$B$18,'Old Ranking Calculations'!$C$18,AC61&gt;='Old Ranking Calculations'!$B$19,'Old Ranking Calculations'!$C$19,AC61&gt;='Old Ranking Calculations'!$B$20,'Old Ranking Calculations'!$C$20,AC61&gt;='Old Ranking Calculations'!$B$21,'Old Ranking Calculations'!$C$21,AC61&gt;='Old Ranking Calculations'!$B$22,'Old Ranking Calculations'!$C$22,AC61&lt;'Old Ranking Calculations'!$B$23,'Old Ranking Calculations'!$C$23)</f>
        <v>1</v>
      </c>
      <c r="AE61" s="1">
        <f t="shared" ca="1" si="0"/>
        <v>0</v>
      </c>
      <c r="AF61" s="1">
        <f>AVERAGE($O$2:O61)</f>
        <v>2.1428571428571428</v>
      </c>
      <c r="AG61" s="16">
        <f>SUM($W$2:W61,Z61)</f>
        <v>78</v>
      </c>
    </row>
    <row r="62" spans="1:33" ht="15.75" customHeight="1" x14ac:dyDescent="0.2"/>
    <row r="63" spans="1:33" ht="15.75" customHeight="1" x14ac:dyDescent="0.2"/>
    <row r="64" spans="1:33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</sheetData>
  <pageMargins left="0.7" right="0.7" top="0.75" bottom="0.75" header="0" footer="0"/>
  <pageSetup orientation="landscape" r:id="rId1"/>
  <headerFooter>
    <oddHeader>&amp;R&amp;"Calibri"&amp;10&amp;K000000 Business Use&amp;1#_x000D_</oddHead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9"/>
  <dimension ref="A1:AG959"/>
  <sheetViews>
    <sheetView topLeftCell="Q1" workbookViewId="0">
      <pane ySplit="1" topLeftCell="A2" activePane="bottomLeft" state="frozen"/>
      <selection pane="bottomLeft" activeCell="AE2" sqref="AE2"/>
    </sheetView>
  </sheetViews>
  <sheetFormatPr baseColWidth="10" defaultColWidth="11.1640625" defaultRowHeight="15" customHeight="1" x14ac:dyDescent="0.2"/>
  <cols>
    <col min="1" max="22" width="10.6640625" customWidth="1"/>
    <col min="23" max="23" width="19" customWidth="1"/>
    <col min="24" max="24" width="20" bestFit="1" customWidth="1"/>
    <col min="25" max="25" width="20" customWidth="1"/>
    <col min="26" max="26" width="15.6640625" customWidth="1"/>
    <col min="27" max="33" width="10.6640625" customWidth="1"/>
  </cols>
  <sheetData>
    <row r="1" spans="1:33" ht="15.75" customHeight="1" x14ac:dyDescent="0.2">
      <c r="A1" s="1" t="s">
        <v>51</v>
      </c>
      <c r="B1" s="1" t="s">
        <v>71</v>
      </c>
      <c r="C1" s="1" t="s">
        <v>139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57</v>
      </c>
      <c r="J1" s="1" t="s">
        <v>58</v>
      </c>
      <c r="K1" s="6" t="s">
        <v>161</v>
      </c>
      <c r="L1" s="6" t="s">
        <v>162</v>
      </c>
      <c r="M1" s="6" t="s">
        <v>163</v>
      </c>
      <c r="N1" s="6" t="s">
        <v>61</v>
      </c>
      <c r="O1" t="s">
        <v>72</v>
      </c>
      <c r="P1" s="1" t="s">
        <v>37</v>
      </c>
      <c r="Q1" s="1" t="s">
        <v>39</v>
      </c>
      <c r="R1" s="1" t="s">
        <v>40</v>
      </c>
      <c r="S1" s="1" t="s">
        <v>41</v>
      </c>
      <c r="T1" s="1" t="s">
        <v>42</v>
      </c>
      <c r="U1" s="1" t="s">
        <v>43</v>
      </c>
      <c r="V1" s="1" t="s">
        <v>44</v>
      </c>
      <c r="W1" s="1" t="s">
        <v>63</v>
      </c>
      <c r="X1" s="1" t="s">
        <v>64</v>
      </c>
      <c r="Y1" s="1" t="s">
        <v>198</v>
      </c>
      <c r="Z1" s="1" t="s">
        <v>65</v>
      </c>
      <c r="AA1" s="1" t="s">
        <v>66</v>
      </c>
      <c r="AB1" s="1" t="s">
        <v>67</v>
      </c>
      <c r="AC1" s="1" t="s">
        <v>79</v>
      </c>
      <c r="AD1" t="s">
        <v>68</v>
      </c>
      <c r="AE1" s="1" t="s">
        <v>69</v>
      </c>
      <c r="AF1" s="1" t="s">
        <v>73</v>
      </c>
      <c r="AG1" s="1" t="s">
        <v>70</v>
      </c>
    </row>
    <row r="2" spans="1:33" ht="15.75" customHeight="1" x14ac:dyDescent="0.2">
      <c r="A2" s="1">
        <v>1996</v>
      </c>
      <c r="B2" s="1" t="s">
        <v>2</v>
      </c>
      <c r="C2" s="1" t="str">
        <f>VLOOKUP(B2,Divisions!$A$1:$B$33,2,FALSE)</f>
        <v>AFC North</v>
      </c>
      <c r="D2" s="1">
        <v>4</v>
      </c>
      <c r="E2" s="1">
        <v>12</v>
      </c>
      <c r="W2" s="1">
        <f>SUM(N2*'Ranking Calculations'!$C$2,M2*'Ranking Calculations'!$C$3,L2*'Ranking Calculations'!$C$4,K2*'Ranking Calculations'!$C$5,H2*'Ranking Calculations'!$C$7,G2*'Ranking Calculations'!$C$6,P2*'Ranking Calculations'!$C$8,Q2*'Ranking Calculations'!$C$9,R2*'Ranking Calculations'!$C$10,S2*'Ranking Calculations'!$C$11,T2*'Ranking Calculations'!$C$12,U2*'Ranking Calculations'!$C$13,V2*'Ranking Calculations'!$C$14)</f>
        <v>0</v>
      </c>
      <c r="X2" s="11">
        <f>(SUM(D2)+(SUM(F2)/2))/((SUM(D2)+SUM(E2)+SUM(F2)))</f>
        <v>0.25</v>
      </c>
      <c r="Y2" s="24">
        <f>'Winning % Rank Over Time'!E32</f>
        <v>31</v>
      </c>
      <c r="Z2" s="7">
        <f>'Winning % Rank Over Time'!$B32*VLOOKUP(Y2,'Share of Reg Season Points'!$F$2:$G$32,2)</f>
        <v>0</v>
      </c>
      <c r="AA2" s="1">
        <v>0</v>
      </c>
      <c r="AB2" s="1" cm="1">
        <f t="array" ref="AB2">_xlfn.IFS(AA2&gt;='Old Ranking Calculations'!$B$25,'Old Ranking Calculations'!$C$25,AA2&gt;='Old Ranking Calculations'!$B$26,'Old Ranking Calculations'!$C$26,AA2&gt;='Old Ranking Calculations'!$B$27,'Old Ranking Calculations'!$C$27,AA2&gt;='Old Ranking Calculations'!$B$28,'Old Ranking Calculations'!$C$28,AA2&gt;='Old Ranking Calculations'!$B$29,'Old Ranking Calculations'!$C$29,AA2&gt;='Old Ranking Calculations'!$B$30,'Old Ranking Calculations'!$C$30,AA2&gt;='Old Ranking Calculations'!$B$31,'Old Ranking Calculations'!$C$31,AA2&lt;'Old Ranking Calculations'!$B$32,'Old Ranking Calculations'!$C$32)</f>
        <v>0</v>
      </c>
      <c r="AC2" s="11">
        <f>COUNT($G$2:G2)/COUNT($D$2:D2)</f>
        <v>0</v>
      </c>
      <c r="AD2" s="1" cm="1">
        <f t="array" ref="AD2">_xlfn.IFS(AC2&gt;='Old Ranking Calculations'!$B$15,'Old Ranking Calculations'!$C$15,AC2&gt;='Old Ranking Calculations'!$B$16,'Old Ranking Calculations'!$C$16,AC2&gt;='Old Ranking Calculations'!$B$17,'Old Ranking Calculations'!$C$17,AC2&gt;='Old Ranking Calculations'!$B$18,'Old Ranking Calculations'!$C$18,AC2&gt;='Old Ranking Calculations'!$B$19,'Old Ranking Calculations'!$C$19,AC2&gt;='Old Ranking Calculations'!$B$20,'Old Ranking Calculations'!$C$20,AC2&gt;='Old Ranking Calculations'!$B$21,'Old Ranking Calculations'!$C$21,AC2&gt;='Old Ranking Calculations'!$B$22,'Old Ranking Calculations'!$C$22,AC2&lt;'Old Ranking Calculations'!$B$23,'Old Ranking Calculations'!$C$23)</f>
        <v>0</v>
      </c>
      <c r="AE2" s="7">
        <f>VLOOKUP(B3,'Curve Calculation'!$A$1:$F$33,6,FALSE)</f>
        <v>35.984853479853484</v>
      </c>
      <c r="AF2" s="1">
        <v>0</v>
      </c>
      <c r="AG2" s="16">
        <f>SUM($W$2:W2,Z2,$AE$2)</f>
        <v>35.984853479853484</v>
      </c>
    </row>
    <row r="3" spans="1:33" ht="15.75" customHeight="1" x14ac:dyDescent="0.2">
      <c r="A3" s="1">
        <v>1997</v>
      </c>
      <c r="B3" s="1" t="s">
        <v>2</v>
      </c>
      <c r="C3" s="1" t="str">
        <f>VLOOKUP(B3,Divisions!$A$1:$B$33,2,FALSE)</f>
        <v>AFC North</v>
      </c>
      <c r="D3" s="1">
        <v>6</v>
      </c>
      <c r="E3" s="1">
        <v>9</v>
      </c>
      <c r="F3" s="1">
        <v>1</v>
      </c>
      <c r="T3" s="1">
        <v>1</v>
      </c>
      <c r="W3" s="1">
        <f>SUM(N3*'Ranking Calculations'!$C$2,M3*'Ranking Calculations'!$C$3,L3*'Ranking Calculations'!$C$4,K3*'Ranking Calculations'!$C$5,H3*'Ranking Calculations'!$C$7,G3*'Ranking Calculations'!$C$6,P3*'Ranking Calculations'!$C$8,Q3*'Ranking Calculations'!$C$9,R3*'Ranking Calculations'!$C$10,S3*'Ranking Calculations'!$C$11,T3*'Ranking Calculations'!$C$12,U3*'Ranking Calculations'!$C$13,V3*'Ranking Calculations'!$C$14)</f>
        <v>0</v>
      </c>
      <c r="X3" s="11">
        <f>(SUM($D$2:D3)+(SUM($F$2:F3)/2))/((SUM($D$2:D3)+SUM($E$2:E3)+SUM($F$2:F3)))</f>
        <v>0.328125</v>
      </c>
      <c r="Y3" s="24">
        <f>'Winning % Rank Over Time'!E33</f>
        <v>30</v>
      </c>
      <c r="Z3" s="7">
        <f>'Winning % Rank Over Time'!$B33*VLOOKUP(Y3,'Share of Reg Season Points'!$F$2:$G$32,2)</f>
        <v>0</v>
      </c>
      <c r="AA3" s="1">
        <v>0</v>
      </c>
      <c r="AB3" s="1" cm="1">
        <f t="array" ref="AB3">_xlfn.IFS(AA3&gt;='Old Ranking Calculations'!$B$25,'Old Ranking Calculations'!$C$25,AA3&gt;='Old Ranking Calculations'!$B$26,'Old Ranking Calculations'!$C$26,AA3&gt;='Old Ranking Calculations'!$B$27,'Old Ranking Calculations'!$C$27,AA3&gt;='Old Ranking Calculations'!$B$28,'Old Ranking Calculations'!$C$28,AA3&gt;='Old Ranking Calculations'!$B$29,'Old Ranking Calculations'!$C$29,AA3&gt;='Old Ranking Calculations'!$B$30,'Old Ranking Calculations'!$C$30,AA3&gt;='Old Ranking Calculations'!$B$31,'Old Ranking Calculations'!$C$31,AA3&lt;'Old Ranking Calculations'!$B$32,'Old Ranking Calculations'!$C$32)</f>
        <v>0</v>
      </c>
      <c r="AC3" s="11">
        <f>COUNT($G$2:G3)/COUNT($D$2:D3)</f>
        <v>0</v>
      </c>
      <c r="AD3" s="1" cm="1">
        <f t="array" ref="AD3">_xlfn.IFS(AC3&gt;='Old Ranking Calculations'!$B$15,'Old Ranking Calculations'!$C$15,AC3&gt;='Old Ranking Calculations'!$B$16,'Old Ranking Calculations'!$C$16,AC3&gt;='Old Ranking Calculations'!$B$17,'Old Ranking Calculations'!$C$17,AC3&gt;='Old Ranking Calculations'!$B$18,'Old Ranking Calculations'!$C$18,AC3&gt;='Old Ranking Calculations'!$B$19,'Old Ranking Calculations'!$C$19,AC3&gt;='Old Ranking Calculations'!$B$20,'Old Ranking Calculations'!$C$20,AC3&gt;='Old Ranking Calculations'!$B$21,'Old Ranking Calculations'!$C$21,AC3&gt;='Old Ranking Calculations'!$B$22,'Old Ranking Calculations'!$C$22,AC3&lt;'Old Ranking Calculations'!$B$23,'Old Ranking Calculations'!$C$23)</f>
        <v>0</v>
      </c>
      <c r="AE3" s="1">
        <v>0</v>
      </c>
      <c r="AF3" s="1">
        <v>0</v>
      </c>
      <c r="AG3" s="16">
        <f>SUM($W$2:W3,Z3,$AE$2)</f>
        <v>35.984853479853484</v>
      </c>
    </row>
    <row r="4" spans="1:33" ht="15.75" customHeight="1" x14ac:dyDescent="0.2">
      <c r="A4" s="1">
        <v>1998</v>
      </c>
      <c r="B4" s="1" t="s">
        <v>2</v>
      </c>
      <c r="C4" s="1" t="str">
        <f>VLOOKUP(B4,Divisions!$A$1:$B$33,2,FALSE)</f>
        <v>AFC North</v>
      </c>
      <c r="D4" s="1">
        <v>6</v>
      </c>
      <c r="E4" s="1">
        <v>10</v>
      </c>
      <c r="W4" s="1">
        <f>SUM(N4*'Ranking Calculations'!$C$2,M4*'Ranking Calculations'!$C$3,L4*'Ranking Calculations'!$C$4,K4*'Ranking Calculations'!$C$5,H4*'Ranking Calculations'!$C$7,G4*'Ranking Calculations'!$C$6,P4*'Ranking Calculations'!$C$8,Q4*'Ranking Calculations'!$C$9,R4*'Ranking Calculations'!$C$10,S4*'Ranking Calculations'!$C$11,T4*'Ranking Calculations'!$C$12,U4*'Ranking Calculations'!$C$13,V4*'Ranking Calculations'!$C$14)</f>
        <v>0</v>
      </c>
      <c r="X4" s="11">
        <f>(SUM($D$2:D4)+(SUM($F$2:F4)/2))/((SUM($D$2:D4)+SUM($E$2:E4)+SUM($F$2:F4)))</f>
        <v>0.34375</v>
      </c>
      <c r="Y4" s="24">
        <f>'Winning % Rank Over Time'!E34</f>
        <v>30</v>
      </c>
      <c r="Z4" s="7">
        <f>'Winning % Rank Over Time'!$B34*VLOOKUP(Y4,'Share of Reg Season Points'!$F$2:$G$32,2)</f>
        <v>0</v>
      </c>
      <c r="AA4" s="1">
        <v>0</v>
      </c>
      <c r="AB4" s="1" cm="1">
        <f t="array" ref="AB4">_xlfn.IFS(AA4&gt;='Old Ranking Calculations'!$B$25,'Old Ranking Calculations'!$C$25,AA4&gt;='Old Ranking Calculations'!$B$26,'Old Ranking Calculations'!$C$26,AA4&gt;='Old Ranking Calculations'!$B$27,'Old Ranking Calculations'!$C$27,AA4&gt;='Old Ranking Calculations'!$B$28,'Old Ranking Calculations'!$C$28,AA4&gt;='Old Ranking Calculations'!$B$29,'Old Ranking Calculations'!$C$29,AA4&gt;='Old Ranking Calculations'!$B$30,'Old Ranking Calculations'!$C$30,AA4&gt;='Old Ranking Calculations'!$B$31,'Old Ranking Calculations'!$C$31,AA4&lt;'Old Ranking Calculations'!$B$32,'Old Ranking Calculations'!$C$32)</f>
        <v>0</v>
      </c>
      <c r="AC4" s="11">
        <f>COUNT($G$2:G4)/COUNT($D$2:D4)</f>
        <v>0</v>
      </c>
      <c r="AD4" s="1" cm="1">
        <f t="array" ref="AD4">_xlfn.IFS(AC4&gt;='Old Ranking Calculations'!$B$15,'Old Ranking Calculations'!$C$15,AC4&gt;='Old Ranking Calculations'!$B$16,'Old Ranking Calculations'!$C$16,AC4&gt;='Old Ranking Calculations'!$B$17,'Old Ranking Calculations'!$C$17,AC4&gt;='Old Ranking Calculations'!$B$18,'Old Ranking Calculations'!$C$18,AC4&gt;='Old Ranking Calculations'!$B$19,'Old Ranking Calculations'!$C$19,AC4&gt;='Old Ranking Calculations'!$B$20,'Old Ranking Calculations'!$C$20,AC4&gt;='Old Ranking Calculations'!$B$21,'Old Ranking Calculations'!$C$21,AC4&gt;='Old Ranking Calculations'!$B$22,'Old Ranking Calculations'!$C$22,AC4&lt;'Old Ranking Calculations'!$B$23,'Old Ranking Calculations'!$C$23)</f>
        <v>0</v>
      </c>
      <c r="AE4" s="1">
        <v>0</v>
      </c>
      <c r="AF4" s="1">
        <v>0</v>
      </c>
      <c r="AG4" s="16">
        <f>SUM($W$2:W4,Z4,$AE$2)</f>
        <v>35.984853479853484</v>
      </c>
    </row>
    <row r="5" spans="1:33" ht="15.75" customHeight="1" x14ac:dyDescent="0.2">
      <c r="A5" s="1">
        <v>1999</v>
      </c>
      <c r="B5" s="1" t="s">
        <v>2</v>
      </c>
      <c r="C5" s="1" t="str">
        <f>VLOOKUP(B5,Divisions!$A$1:$B$33,2,FALSE)</f>
        <v>AFC North</v>
      </c>
      <c r="D5" s="1">
        <v>8</v>
      </c>
      <c r="E5" s="1">
        <v>8</v>
      </c>
      <c r="W5" s="1">
        <f>SUM(N5*'Ranking Calculations'!$C$2,M5*'Ranking Calculations'!$C$3,L5*'Ranking Calculations'!$C$4,K5*'Ranking Calculations'!$C$5,H5*'Ranking Calculations'!$C$7,G5*'Ranking Calculations'!$C$6,P5*'Ranking Calculations'!$C$8,Q5*'Ranking Calculations'!$C$9,R5*'Ranking Calculations'!$C$10,S5*'Ranking Calculations'!$C$11,T5*'Ranking Calculations'!$C$12,U5*'Ranking Calculations'!$C$13,V5*'Ranking Calculations'!$C$14)</f>
        <v>0</v>
      </c>
      <c r="X5" s="11">
        <f>(SUM($D$2:D5)+(SUM($F$2:F5)/2))/((SUM($D$2:D5)+SUM($E$2:E5)+SUM($F$2:F5)))</f>
        <v>0.3828125</v>
      </c>
      <c r="Y5" s="24">
        <f>'Winning % Rank Over Time'!E35</f>
        <v>30</v>
      </c>
      <c r="Z5" s="7">
        <f>'Winning % Rank Over Time'!$B35*VLOOKUP(Y5,'Share of Reg Season Points'!$F$2:$G$32,2)</f>
        <v>0</v>
      </c>
      <c r="AA5" s="1">
        <v>0</v>
      </c>
      <c r="AB5" s="1" cm="1">
        <f t="array" ref="AB5">_xlfn.IFS(AA5&gt;='Old Ranking Calculations'!$B$25,'Old Ranking Calculations'!$C$25,AA5&gt;='Old Ranking Calculations'!$B$26,'Old Ranking Calculations'!$C$26,AA5&gt;='Old Ranking Calculations'!$B$27,'Old Ranking Calculations'!$C$27,AA5&gt;='Old Ranking Calculations'!$B$28,'Old Ranking Calculations'!$C$28,AA5&gt;='Old Ranking Calculations'!$B$29,'Old Ranking Calculations'!$C$29,AA5&gt;='Old Ranking Calculations'!$B$30,'Old Ranking Calculations'!$C$30,AA5&gt;='Old Ranking Calculations'!$B$31,'Old Ranking Calculations'!$C$31,AA5&lt;'Old Ranking Calculations'!$B$32,'Old Ranking Calculations'!$C$32)</f>
        <v>0</v>
      </c>
      <c r="AC5" s="11">
        <f>COUNT($G$2:G5)/COUNT($D$2:D5)</f>
        <v>0</v>
      </c>
      <c r="AD5" s="1" cm="1">
        <f t="array" ref="AD5">_xlfn.IFS(AC5&gt;='Old Ranking Calculations'!$B$15,'Old Ranking Calculations'!$C$15,AC5&gt;='Old Ranking Calculations'!$B$16,'Old Ranking Calculations'!$C$16,AC5&gt;='Old Ranking Calculations'!$B$17,'Old Ranking Calculations'!$C$17,AC5&gt;='Old Ranking Calculations'!$B$18,'Old Ranking Calculations'!$C$18,AC5&gt;='Old Ranking Calculations'!$B$19,'Old Ranking Calculations'!$C$19,AC5&gt;='Old Ranking Calculations'!$B$20,'Old Ranking Calculations'!$C$20,AC5&gt;='Old Ranking Calculations'!$B$21,'Old Ranking Calculations'!$C$21,AC5&gt;='Old Ranking Calculations'!$B$22,'Old Ranking Calculations'!$C$22,AC5&lt;'Old Ranking Calculations'!$B$23,'Old Ranking Calculations'!$C$23)</f>
        <v>0</v>
      </c>
      <c r="AE5" s="1">
        <v>0</v>
      </c>
      <c r="AF5" s="1">
        <v>0</v>
      </c>
      <c r="AG5" s="16">
        <f>SUM($W$2:W5,Z5,$AE$2)</f>
        <v>35.984853479853484</v>
      </c>
    </row>
    <row r="6" spans="1:33" ht="15.75" customHeight="1" x14ac:dyDescent="0.2">
      <c r="A6" s="1">
        <v>2000</v>
      </c>
      <c r="B6" s="1" t="s">
        <v>2</v>
      </c>
      <c r="C6" s="1" t="str">
        <f>VLOOKUP(B6,Divisions!$A$1:$B$33,2,FALSE)</f>
        <v>AFC North</v>
      </c>
      <c r="D6" s="1">
        <v>12</v>
      </c>
      <c r="E6" s="1">
        <v>4</v>
      </c>
      <c r="G6" s="1">
        <v>1</v>
      </c>
      <c r="I6" s="1">
        <v>4</v>
      </c>
      <c r="J6" s="1">
        <v>0</v>
      </c>
      <c r="K6" s="1">
        <v>1</v>
      </c>
      <c r="L6" s="1">
        <v>1</v>
      </c>
      <c r="M6" s="1">
        <v>1</v>
      </c>
      <c r="N6" s="1">
        <v>1</v>
      </c>
      <c r="O6">
        <v>4</v>
      </c>
      <c r="R6" s="1">
        <v>1</v>
      </c>
      <c r="W6" s="1">
        <f>SUM(N6*'Ranking Calculations'!$C$2,M6*'Ranking Calculations'!$C$3,L6*'Ranking Calculations'!$C$4,K6*'Ranking Calculations'!$C$5,H6*'Ranking Calculations'!$C$7,G6*'Ranking Calculations'!$C$6,P6*'Ranking Calculations'!$C$8,Q6*'Ranking Calculations'!$C$9,R6*'Ranking Calculations'!$C$10,S6*'Ranking Calculations'!$C$11,T6*'Ranking Calculations'!$C$12,U6*'Ranking Calculations'!$C$13,V6*'Ranking Calculations'!$C$14)</f>
        <v>40</v>
      </c>
      <c r="X6" s="11">
        <f>(SUM($D$2:D6)+(SUM($F$2:F6)/2))/((SUM($D$2:D6)+SUM($E$2:E6)+SUM($F$2:F6)))</f>
        <v>0.45624999999999999</v>
      </c>
      <c r="Y6" s="24">
        <f>'Winning % Rank Over Time'!E36</f>
        <v>23</v>
      </c>
      <c r="Z6" s="7">
        <f>'Winning % Rank Over Time'!$B36*VLOOKUP(Y6,'Share of Reg Season Points'!$F$2:$G$32,2)</f>
        <v>0</v>
      </c>
      <c r="AA6" s="1">
        <f>SUM($I$2:I6)/COUNT($G$2:G6)</f>
        <v>4</v>
      </c>
      <c r="AB6" s="1" cm="1">
        <f t="array" ref="AB6">_xlfn.IFS(AA6&gt;='Old Ranking Calculations'!$B$25,'Old Ranking Calculations'!$C$25,AA6&gt;='Old Ranking Calculations'!$B$26,'Old Ranking Calculations'!$C$26,AA6&gt;='Old Ranking Calculations'!$B$27,'Old Ranking Calculations'!$C$27,AA6&gt;='Old Ranking Calculations'!$B$28,'Old Ranking Calculations'!$C$28,AA6&gt;='Old Ranking Calculations'!$B$29,'Old Ranking Calculations'!$C$29,AA6&gt;='Old Ranking Calculations'!$B$30,'Old Ranking Calculations'!$C$30,AA6&gt;='Old Ranking Calculations'!$B$31,'Old Ranking Calculations'!$C$31,AA6&lt;'Old Ranking Calculations'!$B$32,'Old Ranking Calculations'!$C$32)</f>
        <v>15</v>
      </c>
      <c r="AC6" s="11">
        <f>COUNT($G$2:G6)/COUNT($D$2:D6)</f>
        <v>0.2</v>
      </c>
      <c r="AD6" s="1" cm="1">
        <f t="array" ref="AD6">_xlfn.IFS(AC6&gt;='Old Ranking Calculations'!$B$15,'Old Ranking Calculations'!$C$15,AC6&gt;='Old Ranking Calculations'!$B$16,'Old Ranking Calculations'!$C$16,AC6&gt;='Old Ranking Calculations'!$B$17,'Old Ranking Calculations'!$C$17,AC6&gt;='Old Ranking Calculations'!$B$18,'Old Ranking Calculations'!$C$18,AC6&gt;='Old Ranking Calculations'!$B$19,'Old Ranking Calculations'!$C$19,AC6&gt;='Old Ranking Calculations'!$B$20,'Old Ranking Calculations'!$C$20,AC6&gt;='Old Ranking Calculations'!$B$21,'Old Ranking Calculations'!$C$21,AC6&gt;='Old Ranking Calculations'!$B$22,'Old Ranking Calculations'!$C$22,AC6&lt;'Old Ranking Calculations'!$B$23,'Old Ranking Calculations'!$C$23)</f>
        <v>1</v>
      </c>
      <c r="AE6" s="1">
        <v>0</v>
      </c>
      <c r="AF6" s="1">
        <f>AVERAGE($O$2:O6)</f>
        <v>4</v>
      </c>
      <c r="AG6" s="16">
        <f>SUM($W$2:W6,Z6,$AE$2)</f>
        <v>75.984853479853484</v>
      </c>
    </row>
    <row r="7" spans="1:33" ht="15.75" customHeight="1" x14ac:dyDescent="0.2">
      <c r="A7" s="1">
        <v>2001</v>
      </c>
      <c r="B7" s="1" t="s">
        <v>2</v>
      </c>
      <c r="C7" s="1" t="str">
        <f>VLOOKUP(B7,Divisions!$A$1:$B$33,2,FALSE)</f>
        <v>AFC North</v>
      </c>
      <c r="D7" s="1">
        <v>10</v>
      </c>
      <c r="E7" s="1">
        <v>6</v>
      </c>
      <c r="G7" s="1">
        <v>1</v>
      </c>
      <c r="I7" s="1">
        <v>1</v>
      </c>
      <c r="J7" s="1">
        <v>1</v>
      </c>
      <c r="K7" s="1">
        <v>1</v>
      </c>
      <c r="L7" s="1"/>
      <c r="M7" s="1"/>
      <c r="N7" s="1"/>
      <c r="O7">
        <v>2</v>
      </c>
      <c r="W7" s="1">
        <f>SUM(N7*'Ranking Calculations'!$C$2,M7*'Ranking Calculations'!$C$3,L7*'Ranking Calculations'!$C$4,K7*'Ranking Calculations'!$C$5,H7*'Ranking Calculations'!$C$7,G7*'Ranking Calculations'!$C$6,P7*'Ranking Calculations'!$C$8,Q7*'Ranking Calculations'!$C$9,R7*'Ranking Calculations'!$C$10,S7*'Ranking Calculations'!$C$11,T7*'Ranking Calculations'!$C$12,U7*'Ranking Calculations'!$C$13,V7*'Ranking Calculations'!$C$14)</f>
        <v>3</v>
      </c>
      <c r="X7" s="11">
        <f>(SUM($D$2:D7)+(SUM($F$2:F7)/2))/((SUM($D$2:D7)+SUM($E$2:E7)+SUM($F$2:F7)))</f>
        <v>0.484375</v>
      </c>
      <c r="Y7" s="24">
        <f>'Winning % Rank Over Time'!E37</f>
        <v>15</v>
      </c>
      <c r="Z7" s="7">
        <f>'Winning % Rank Over Time'!$B37*VLOOKUP(Y7,'Share of Reg Season Points'!$F$2:$G$32,2)</f>
        <v>0</v>
      </c>
      <c r="AA7" s="1">
        <f>SUM($I$2:I7)/COUNT($G$2:G7)</f>
        <v>2.5</v>
      </c>
      <c r="AB7" s="1" cm="1">
        <f t="array" ref="AB7">_xlfn.IFS(AA7&gt;='Old Ranking Calculations'!$B$25,'Old Ranking Calculations'!$C$25,AA7&gt;='Old Ranking Calculations'!$B$26,'Old Ranking Calculations'!$C$26,AA7&gt;='Old Ranking Calculations'!$B$27,'Old Ranking Calculations'!$C$27,AA7&gt;='Old Ranking Calculations'!$B$28,'Old Ranking Calculations'!$C$28,AA7&gt;='Old Ranking Calculations'!$B$29,'Old Ranking Calculations'!$C$29,AA7&gt;='Old Ranking Calculations'!$B$30,'Old Ranking Calculations'!$C$30,AA7&gt;='Old Ranking Calculations'!$B$31,'Old Ranking Calculations'!$C$31,AA7&lt;'Old Ranking Calculations'!$B$32,'Old Ranking Calculations'!$C$32)</f>
        <v>15</v>
      </c>
      <c r="AC7" s="11">
        <f>COUNT($G$2:G7)/COUNT($D$2:D7)</f>
        <v>0.33333333333333331</v>
      </c>
      <c r="AD7" s="1" cm="1">
        <f t="array" ref="AD7">_xlfn.IFS(AC7&gt;='Old Ranking Calculations'!$B$15,'Old Ranking Calculations'!$C$15,AC7&gt;='Old Ranking Calculations'!$B$16,'Old Ranking Calculations'!$C$16,AC7&gt;='Old Ranking Calculations'!$B$17,'Old Ranking Calculations'!$C$17,AC7&gt;='Old Ranking Calculations'!$B$18,'Old Ranking Calculations'!$C$18,AC7&gt;='Old Ranking Calculations'!$B$19,'Old Ranking Calculations'!$C$19,AC7&gt;='Old Ranking Calculations'!$B$20,'Old Ranking Calculations'!$C$20,AC7&gt;='Old Ranking Calculations'!$B$21,'Old Ranking Calculations'!$C$21,AC7&gt;='Old Ranking Calculations'!$B$22,'Old Ranking Calculations'!$C$22,AC7&lt;'Old Ranking Calculations'!$B$23,'Old Ranking Calculations'!$C$23)</f>
        <v>3</v>
      </c>
      <c r="AE7" s="1">
        <v>0</v>
      </c>
      <c r="AF7" s="1">
        <f>AVERAGE($O$2:O7)</f>
        <v>3</v>
      </c>
      <c r="AG7" s="16">
        <f>SUM($W$2:W7,Z7,$AE$2)</f>
        <v>78.984853479853484</v>
      </c>
    </row>
    <row r="8" spans="1:33" ht="15.75" customHeight="1" x14ac:dyDescent="0.2">
      <c r="A8" s="1">
        <v>2002</v>
      </c>
      <c r="B8" s="1" t="s">
        <v>2</v>
      </c>
      <c r="C8" s="1" t="str">
        <f>VLOOKUP(B8,Divisions!$A$1:$B$33,2,FALSE)</f>
        <v>AFC North</v>
      </c>
      <c r="D8" s="1">
        <v>7</v>
      </c>
      <c r="E8" s="1">
        <v>9</v>
      </c>
      <c r="W8" s="1">
        <f>SUM(N8*'Ranking Calculations'!$C$2,M8*'Ranking Calculations'!$C$3,L8*'Ranking Calculations'!$C$4,K8*'Ranking Calculations'!$C$5,H8*'Ranking Calculations'!$C$7,G8*'Ranking Calculations'!$C$6,P8*'Ranking Calculations'!$C$8,Q8*'Ranking Calculations'!$C$9,R8*'Ranking Calculations'!$C$10,S8*'Ranking Calculations'!$C$11,T8*'Ranking Calculations'!$C$12,U8*'Ranking Calculations'!$C$13,V8*'Ranking Calculations'!$C$14)</f>
        <v>0</v>
      </c>
      <c r="X8" s="11">
        <f>(SUM($D$2:D8)+(SUM($F$2:F8)/2))/((SUM($D$2:D8)+SUM($E$2:E8)+SUM($F$2:F8)))</f>
        <v>0.47767857142857145</v>
      </c>
      <c r="Y8" s="24">
        <f>'Winning % Rank Over Time'!E38</f>
        <v>17</v>
      </c>
      <c r="Z8" s="7">
        <f>'Winning % Rank Over Time'!$B38*VLOOKUP(Y8,'Share of Reg Season Points'!$A$2:$B$33,2)</f>
        <v>0</v>
      </c>
      <c r="AA8" s="1">
        <f>SUM($I$2:I8)/COUNT($G$2:G8)</f>
        <v>2.5</v>
      </c>
      <c r="AB8" s="1" cm="1">
        <f t="array" ref="AB8">_xlfn.IFS(AA8&gt;='Old Ranking Calculations'!$B$25,'Old Ranking Calculations'!$C$25,AA8&gt;='Old Ranking Calculations'!$B$26,'Old Ranking Calculations'!$C$26,AA8&gt;='Old Ranking Calculations'!$B$27,'Old Ranking Calculations'!$C$27,AA8&gt;='Old Ranking Calculations'!$B$28,'Old Ranking Calculations'!$C$28,AA8&gt;='Old Ranking Calculations'!$B$29,'Old Ranking Calculations'!$C$29,AA8&gt;='Old Ranking Calculations'!$B$30,'Old Ranking Calculations'!$C$30,AA8&gt;='Old Ranking Calculations'!$B$31,'Old Ranking Calculations'!$C$31,AA8&lt;'Old Ranking Calculations'!$B$32,'Old Ranking Calculations'!$C$32)</f>
        <v>15</v>
      </c>
      <c r="AC8" s="11">
        <f>COUNT($G$2:G8)/COUNT($D$2:D8)</f>
        <v>0.2857142857142857</v>
      </c>
      <c r="AD8" s="1" cm="1">
        <f t="array" ref="AD8">_xlfn.IFS(AC8&gt;='Old Ranking Calculations'!$B$15,'Old Ranking Calculations'!$C$15,AC8&gt;='Old Ranking Calculations'!$B$16,'Old Ranking Calculations'!$C$16,AC8&gt;='Old Ranking Calculations'!$B$17,'Old Ranking Calculations'!$C$17,AC8&gt;='Old Ranking Calculations'!$B$18,'Old Ranking Calculations'!$C$18,AC8&gt;='Old Ranking Calculations'!$B$19,'Old Ranking Calculations'!$C$19,AC8&gt;='Old Ranking Calculations'!$B$20,'Old Ranking Calculations'!$C$20,AC8&gt;='Old Ranking Calculations'!$B$21,'Old Ranking Calculations'!$C$21,AC8&gt;='Old Ranking Calculations'!$B$22,'Old Ranking Calculations'!$C$22,AC8&lt;'Old Ranking Calculations'!$B$23,'Old Ranking Calculations'!$C$23)</f>
        <v>3</v>
      </c>
      <c r="AE8" s="1">
        <v>0</v>
      </c>
      <c r="AF8" s="1">
        <f>AVERAGE($O$2:O8)</f>
        <v>3</v>
      </c>
      <c r="AG8" s="16">
        <f>SUM($W$2:W8,Z8,$AE$2)</f>
        <v>78.984853479853484</v>
      </c>
    </row>
    <row r="9" spans="1:33" ht="15.75" customHeight="1" x14ac:dyDescent="0.2">
      <c r="A9" s="1">
        <v>2003</v>
      </c>
      <c r="B9" s="1" t="s">
        <v>2</v>
      </c>
      <c r="C9" s="1" t="str">
        <f>VLOOKUP(B9,Divisions!$A$1:$B$33,2,FALSE)</f>
        <v>AFC North</v>
      </c>
      <c r="D9" s="1">
        <v>10</v>
      </c>
      <c r="E9" s="1">
        <v>6</v>
      </c>
      <c r="G9" s="1">
        <v>1</v>
      </c>
      <c r="H9" s="1">
        <v>1</v>
      </c>
      <c r="I9" s="1">
        <v>0</v>
      </c>
      <c r="J9" s="1">
        <v>1</v>
      </c>
      <c r="K9" s="1"/>
      <c r="L9" s="1"/>
      <c r="M9" s="1"/>
      <c r="N9" s="1"/>
      <c r="O9">
        <v>1</v>
      </c>
      <c r="Q9" s="1">
        <v>1</v>
      </c>
      <c r="R9" s="1">
        <v>1</v>
      </c>
      <c r="T9" s="1">
        <v>1</v>
      </c>
      <c r="W9" s="1">
        <f>SUM(N9*'Ranking Calculations'!$C$2,M9*'Ranking Calculations'!$C$3,L9*'Ranking Calculations'!$C$4,K9*'Ranking Calculations'!$C$5,H9*'Ranking Calculations'!$C$7,G9*'Ranking Calculations'!$C$6,P9*'Ranking Calculations'!$C$8,Q9*'Ranking Calculations'!$C$9,R9*'Ranking Calculations'!$C$10,S9*'Ranking Calculations'!$C$11,T9*'Ranking Calculations'!$C$12,U9*'Ranking Calculations'!$C$13,V9*'Ranking Calculations'!$C$14)</f>
        <v>4</v>
      </c>
      <c r="X9" s="11">
        <f>(SUM($D$2:D9)+(SUM($F$2:F9)/2))/((SUM($D$2:D9)+SUM($E$2:E9)+SUM($F$2:F9)))</f>
        <v>0.49609375</v>
      </c>
      <c r="Y9" s="24">
        <f>'Winning % Rank Over Time'!E39</f>
        <v>14</v>
      </c>
      <c r="Z9" s="7">
        <f>'Winning % Rank Over Time'!$B39*VLOOKUP(Y9,'Share of Reg Season Points'!$A$2:$B$33,2)</f>
        <v>0</v>
      </c>
      <c r="AA9" s="1">
        <f>SUM($I$2:I9)/COUNT($G$2:G9)</f>
        <v>1.6666666666666667</v>
      </c>
      <c r="AB9" s="1" cm="1">
        <f t="array" ref="AB9">_xlfn.IFS(AA9&gt;='Old Ranking Calculations'!$B$25,'Old Ranking Calculations'!$C$25,AA9&gt;='Old Ranking Calculations'!$B$26,'Old Ranking Calculations'!$C$26,AA9&gt;='Old Ranking Calculations'!$B$27,'Old Ranking Calculations'!$C$27,AA9&gt;='Old Ranking Calculations'!$B$28,'Old Ranking Calculations'!$C$28,AA9&gt;='Old Ranking Calculations'!$B$29,'Old Ranking Calculations'!$C$29,AA9&gt;='Old Ranking Calculations'!$B$30,'Old Ranking Calculations'!$C$30,AA9&gt;='Old Ranking Calculations'!$B$31,'Old Ranking Calculations'!$C$31,AA9&lt;'Old Ranking Calculations'!$B$32,'Old Ranking Calculations'!$C$32)</f>
        <v>15</v>
      </c>
      <c r="AC9" s="11">
        <f>COUNT($G$2:G9)/COUNT($D$2:D9)</f>
        <v>0.375</v>
      </c>
      <c r="AD9" s="1" cm="1">
        <f t="array" ref="AD9">_xlfn.IFS(AC9&gt;='Old Ranking Calculations'!$B$15,'Old Ranking Calculations'!$C$15,AC9&gt;='Old Ranking Calculations'!$B$16,'Old Ranking Calculations'!$C$16,AC9&gt;='Old Ranking Calculations'!$B$17,'Old Ranking Calculations'!$C$17,AC9&gt;='Old Ranking Calculations'!$B$18,'Old Ranking Calculations'!$C$18,AC9&gt;='Old Ranking Calculations'!$B$19,'Old Ranking Calculations'!$C$19,AC9&gt;='Old Ranking Calculations'!$B$20,'Old Ranking Calculations'!$C$20,AC9&gt;='Old Ranking Calculations'!$B$21,'Old Ranking Calculations'!$C$21,AC9&gt;='Old Ranking Calculations'!$B$22,'Old Ranking Calculations'!$C$22,AC9&lt;'Old Ranking Calculations'!$B$23,'Old Ranking Calculations'!$C$23)</f>
        <v>7</v>
      </c>
      <c r="AE9" s="1">
        <v>0</v>
      </c>
      <c r="AF9" s="1">
        <f>AVERAGE($O$2:O9)</f>
        <v>2.3333333333333335</v>
      </c>
      <c r="AG9" s="16">
        <f>SUM($W$2:W9,Z9,$AE$2)</f>
        <v>82.984853479853484</v>
      </c>
    </row>
    <row r="10" spans="1:33" ht="15.75" customHeight="1" x14ac:dyDescent="0.2">
      <c r="A10" s="1">
        <v>2004</v>
      </c>
      <c r="B10" s="1" t="s">
        <v>2</v>
      </c>
      <c r="C10" s="1" t="str">
        <f>VLOOKUP(B10,Divisions!$A$1:$B$33,2,FALSE)</f>
        <v>AFC North</v>
      </c>
      <c r="D10" s="1">
        <v>9</v>
      </c>
      <c r="E10" s="1">
        <v>7</v>
      </c>
      <c r="R10" s="1">
        <v>1</v>
      </c>
      <c r="W10" s="1">
        <f>SUM(N10*'Ranking Calculations'!$C$2,M10*'Ranking Calculations'!$C$3,L10*'Ranking Calculations'!$C$4,K10*'Ranking Calculations'!$C$5,H10*'Ranking Calculations'!$C$7,G10*'Ranking Calculations'!$C$6,P10*'Ranking Calculations'!$C$8,Q10*'Ranking Calculations'!$C$9,R10*'Ranking Calculations'!$C$10,S10*'Ranking Calculations'!$C$11,T10*'Ranking Calculations'!$C$12,U10*'Ranking Calculations'!$C$13,V10*'Ranking Calculations'!$C$14)</f>
        <v>1</v>
      </c>
      <c r="X10" s="11">
        <f>(SUM($D$2:D10)+(SUM($F$2:F10)/2))/((SUM($D$2:D10)+SUM($E$2:E10)+SUM($F$2:F10)))</f>
        <v>0.50347222222222221</v>
      </c>
      <c r="Y10" s="24">
        <f>'Winning % Rank Over Time'!E40</f>
        <v>13</v>
      </c>
      <c r="Z10" s="7">
        <f>'Winning % Rank Over Time'!$B40*VLOOKUP(Y10,'Share of Reg Season Points'!$A$2:$B$33,2)</f>
        <v>0</v>
      </c>
      <c r="AA10" s="1">
        <f>SUM($I$2:I10)/COUNT($G$2:G10)</f>
        <v>1.6666666666666667</v>
      </c>
      <c r="AB10" s="1" cm="1">
        <f t="array" ref="AB10">_xlfn.IFS(AA10&gt;='Old Ranking Calculations'!$B$25,'Old Ranking Calculations'!$C$25,AA10&gt;='Old Ranking Calculations'!$B$26,'Old Ranking Calculations'!$C$26,AA10&gt;='Old Ranking Calculations'!$B$27,'Old Ranking Calculations'!$C$27,AA10&gt;='Old Ranking Calculations'!$B$28,'Old Ranking Calculations'!$C$28,AA10&gt;='Old Ranking Calculations'!$B$29,'Old Ranking Calculations'!$C$29,AA10&gt;='Old Ranking Calculations'!$B$30,'Old Ranking Calculations'!$C$30,AA10&gt;='Old Ranking Calculations'!$B$31,'Old Ranking Calculations'!$C$31,AA10&lt;'Old Ranking Calculations'!$B$32,'Old Ranking Calculations'!$C$32)</f>
        <v>15</v>
      </c>
      <c r="AC10" s="11">
        <f>COUNT($G$2:G10)/COUNT($D$2:D10)</f>
        <v>0.33333333333333331</v>
      </c>
      <c r="AD10" s="1" cm="1">
        <f t="array" ref="AD10">_xlfn.IFS(AC10&gt;='Old Ranking Calculations'!$B$15,'Old Ranking Calculations'!$C$15,AC10&gt;='Old Ranking Calculations'!$B$16,'Old Ranking Calculations'!$C$16,AC10&gt;='Old Ranking Calculations'!$B$17,'Old Ranking Calculations'!$C$17,AC10&gt;='Old Ranking Calculations'!$B$18,'Old Ranking Calculations'!$C$18,AC10&gt;='Old Ranking Calculations'!$B$19,'Old Ranking Calculations'!$C$19,AC10&gt;='Old Ranking Calculations'!$B$20,'Old Ranking Calculations'!$C$20,AC10&gt;='Old Ranking Calculations'!$B$21,'Old Ranking Calculations'!$C$21,AC10&gt;='Old Ranking Calculations'!$B$22,'Old Ranking Calculations'!$C$22,AC10&lt;'Old Ranking Calculations'!$B$23,'Old Ranking Calculations'!$C$23)</f>
        <v>3</v>
      </c>
      <c r="AE10" s="1">
        <v>0</v>
      </c>
      <c r="AF10" s="1">
        <f>AVERAGE($O$2:O10)</f>
        <v>2.3333333333333335</v>
      </c>
      <c r="AG10" s="16">
        <f>SUM($W$2:W10,Z10,$AE$2)</f>
        <v>83.984853479853484</v>
      </c>
    </row>
    <row r="11" spans="1:33" ht="15.75" customHeight="1" x14ac:dyDescent="0.2">
      <c r="A11" s="1">
        <v>2005</v>
      </c>
      <c r="B11" s="1" t="s">
        <v>2</v>
      </c>
      <c r="C11" s="1" t="str">
        <f>VLOOKUP(B11,Divisions!$A$1:$B$33,2,FALSE)</f>
        <v>AFC North</v>
      </c>
      <c r="D11" s="1">
        <v>6</v>
      </c>
      <c r="E11" s="1">
        <v>10</v>
      </c>
      <c r="W11" s="1">
        <f>SUM(N11*'Ranking Calculations'!$C$2,M11*'Ranking Calculations'!$C$3,L11*'Ranking Calculations'!$C$4,K11*'Ranking Calculations'!$C$5,H11*'Ranking Calculations'!$C$7,G11*'Ranking Calculations'!$C$6,P11*'Ranking Calculations'!$C$8,Q11*'Ranking Calculations'!$C$9,R11*'Ranking Calculations'!$C$10,S11*'Ranking Calculations'!$C$11,T11*'Ranking Calculations'!$C$12,U11*'Ranking Calculations'!$C$13,V11*'Ranking Calculations'!$C$14)</f>
        <v>0</v>
      </c>
      <c r="X11" s="11">
        <f>(SUM($D$2:D11)+(SUM($F$2:F11)/2))/((SUM($D$2:D11)+SUM($E$2:E11)+SUM($F$2:F11)))</f>
        <v>0.49062499999999998</v>
      </c>
      <c r="Y11" s="24">
        <f>'Winning % Rank Over Time'!E41</f>
        <v>15</v>
      </c>
      <c r="Z11" s="7">
        <f>'Winning % Rank Over Time'!$B41*VLOOKUP(Y11,'Share of Reg Season Points'!$A$2:$B$33,2)</f>
        <v>0</v>
      </c>
      <c r="AA11" s="1">
        <f>SUM($I$2:I11)/COUNT($G$2:G11)</f>
        <v>1.6666666666666667</v>
      </c>
      <c r="AB11" s="1" cm="1">
        <f t="array" ref="AB11">_xlfn.IFS(AA11&gt;='Old Ranking Calculations'!$B$25,'Old Ranking Calculations'!$C$25,AA11&gt;='Old Ranking Calculations'!$B$26,'Old Ranking Calculations'!$C$26,AA11&gt;='Old Ranking Calculations'!$B$27,'Old Ranking Calculations'!$C$27,AA11&gt;='Old Ranking Calculations'!$B$28,'Old Ranking Calculations'!$C$28,AA11&gt;='Old Ranking Calculations'!$B$29,'Old Ranking Calculations'!$C$29,AA11&gt;='Old Ranking Calculations'!$B$30,'Old Ranking Calculations'!$C$30,AA11&gt;='Old Ranking Calculations'!$B$31,'Old Ranking Calculations'!$C$31,AA11&lt;'Old Ranking Calculations'!$B$32,'Old Ranking Calculations'!$C$32)</f>
        <v>15</v>
      </c>
      <c r="AC11" s="11">
        <f>COUNT($G$2:G11)/COUNT($D$2:D11)</f>
        <v>0.3</v>
      </c>
      <c r="AD11" s="1" cm="1">
        <f t="array" ref="AD11">_xlfn.IFS(AC11&gt;='Old Ranking Calculations'!$B$15,'Old Ranking Calculations'!$C$15,AC11&gt;='Old Ranking Calculations'!$B$16,'Old Ranking Calculations'!$C$16,AC11&gt;='Old Ranking Calculations'!$B$17,'Old Ranking Calculations'!$C$17,AC11&gt;='Old Ranking Calculations'!$B$18,'Old Ranking Calculations'!$C$18,AC11&gt;='Old Ranking Calculations'!$B$19,'Old Ranking Calculations'!$C$19,AC11&gt;='Old Ranking Calculations'!$B$20,'Old Ranking Calculations'!$C$20,AC11&gt;='Old Ranking Calculations'!$B$21,'Old Ranking Calculations'!$C$21,AC11&gt;='Old Ranking Calculations'!$B$22,'Old Ranking Calculations'!$C$22,AC11&lt;'Old Ranking Calculations'!$B$23,'Old Ranking Calculations'!$C$23)</f>
        <v>3</v>
      </c>
      <c r="AE11" s="1">
        <v>0</v>
      </c>
      <c r="AF11" s="1">
        <f>AVERAGE($O$2:O11)</f>
        <v>2.3333333333333335</v>
      </c>
      <c r="AG11" s="16">
        <f>SUM($W$2:W11,Z11,$AE$2)</f>
        <v>83.984853479853484</v>
      </c>
    </row>
    <row r="12" spans="1:33" ht="15.75" customHeight="1" x14ac:dyDescent="0.2">
      <c r="A12" s="1">
        <v>2006</v>
      </c>
      <c r="B12" s="1" t="s">
        <v>2</v>
      </c>
      <c r="C12" s="1" t="str">
        <f>VLOOKUP(B12,Divisions!$A$1:$B$33,2,FALSE)</f>
        <v>AFC North</v>
      </c>
      <c r="D12" s="1">
        <v>13</v>
      </c>
      <c r="E12" s="1">
        <v>3</v>
      </c>
      <c r="G12" s="1">
        <v>1</v>
      </c>
      <c r="H12" s="1">
        <v>1</v>
      </c>
      <c r="I12" s="1">
        <v>0</v>
      </c>
      <c r="J12" s="1">
        <v>1</v>
      </c>
      <c r="K12" s="1">
        <v>1</v>
      </c>
      <c r="L12" s="1"/>
      <c r="M12" s="1"/>
      <c r="N12" s="1"/>
      <c r="O12">
        <v>2</v>
      </c>
      <c r="W12" s="1">
        <f>SUM(N12*'Ranking Calculations'!$C$2,M12*'Ranking Calculations'!$C$3,L12*'Ranking Calculations'!$C$4,K12*'Ranking Calculations'!$C$5,H12*'Ranking Calculations'!$C$7,G12*'Ranking Calculations'!$C$6,P12*'Ranking Calculations'!$C$8,Q12*'Ranking Calculations'!$C$9,R12*'Ranking Calculations'!$C$10,S12*'Ranking Calculations'!$C$11,T12*'Ranking Calculations'!$C$12,U12*'Ranking Calculations'!$C$13,V12*'Ranking Calculations'!$C$14)</f>
        <v>4</v>
      </c>
      <c r="X12" s="11">
        <f>(SUM($D$2:D12)+(SUM($F$2:F12)/2))/((SUM($D$2:D12)+SUM($E$2:E12)+SUM($F$2:F12)))</f>
        <v>0.51988636363636365</v>
      </c>
      <c r="Y12" s="24">
        <f>'Winning % Rank Over Time'!E42</f>
        <v>12</v>
      </c>
      <c r="Z12" s="7">
        <f>'Winning % Rank Over Time'!$B42*VLOOKUP(Y12,'Share of Reg Season Points'!$A$2:$B$33,2)</f>
        <v>0</v>
      </c>
      <c r="AA12" s="1">
        <f>SUM($I$2:I12)/COUNT($G$2:G12)</f>
        <v>1.25</v>
      </c>
      <c r="AB12" s="1" cm="1">
        <f t="array" ref="AB12">_xlfn.IFS(AA12&gt;='Old Ranking Calculations'!$B$25,'Old Ranking Calculations'!$C$25,AA12&gt;='Old Ranking Calculations'!$B$26,'Old Ranking Calculations'!$C$26,AA12&gt;='Old Ranking Calculations'!$B$27,'Old Ranking Calculations'!$C$27,AA12&gt;='Old Ranking Calculations'!$B$28,'Old Ranking Calculations'!$C$28,AA12&gt;='Old Ranking Calculations'!$B$29,'Old Ranking Calculations'!$C$29,AA12&gt;='Old Ranking Calculations'!$B$30,'Old Ranking Calculations'!$C$30,AA12&gt;='Old Ranking Calculations'!$B$31,'Old Ranking Calculations'!$C$31,AA12&lt;'Old Ranking Calculations'!$B$32,'Old Ranking Calculations'!$C$32)</f>
        <v>12</v>
      </c>
      <c r="AC12" s="11">
        <f>COUNT($G$2:G12)/COUNT($D$2:D12)</f>
        <v>0.36363636363636365</v>
      </c>
      <c r="AD12" s="1" cm="1">
        <f t="array" ref="AD12">_xlfn.IFS(AC12&gt;='Old Ranking Calculations'!$B$15,'Old Ranking Calculations'!$C$15,AC12&gt;='Old Ranking Calculations'!$B$16,'Old Ranking Calculations'!$C$16,AC12&gt;='Old Ranking Calculations'!$B$17,'Old Ranking Calculations'!$C$17,AC12&gt;='Old Ranking Calculations'!$B$18,'Old Ranking Calculations'!$C$18,AC12&gt;='Old Ranking Calculations'!$B$19,'Old Ranking Calculations'!$C$19,AC12&gt;='Old Ranking Calculations'!$B$20,'Old Ranking Calculations'!$C$20,AC12&gt;='Old Ranking Calculations'!$B$21,'Old Ranking Calculations'!$C$21,AC12&gt;='Old Ranking Calculations'!$B$22,'Old Ranking Calculations'!$C$22,AC12&lt;'Old Ranking Calculations'!$B$23,'Old Ranking Calculations'!$C$23)</f>
        <v>7</v>
      </c>
      <c r="AE12" s="1">
        <v>0</v>
      </c>
      <c r="AF12" s="1">
        <f>AVERAGE($O$2:O12)</f>
        <v>2.25</v>
      </c>
      <c r="AG12" s="16">
        <f>SUM($W$2:W12,Z12,$AE$2)</f>
        <v>87.984853479853484</v>
      </c>
    </row>
    <row r="13" spans="1:33" ht="15.75" customHeight="1" x14ac:dyDescent="0.2">
      <c r="A13" s="1">
        <v>2007</v>
      </c>
      <c r="B13" s="1" t="s">
        <v>2</v>
      </c>
      <c r="C13" s="1" t="str">
        <f>VLOOKUP(B13,Divisions!$A$1:$B$33,2,FALSE)</f>
        <v>AFC North</v>
      </c>
      <c r="D13" s="1">
        <v>5</v>
      </c>
      <c r="E13" s="1">
        <v>11</v>
      </c>
      <c r="W13" s="1">
        <f>SUM(N13*'Ranking Calculations'!$C$2,M13*'Ranking Calculations'!$C$3,L13*'Ranking Calculations'!$C$4,K13*'Ranking Calculations'!$C$5,H13*'Ranking Calculations'!$C$7,G13*'Ranking Calculations'!$C$6,P13*'Ranking Calculations'!$C$8,Q13*'Ranking Calculations'!$C$9,R13*'Ranking Calculations'!$C$10,S13*'Ranking Calculations'!$C$11,T13*'Ranking Calculations'!$C$12,U13*'Ranking Calculations'!$C$13,V13*'Ranking Calculations'!$C$14)</f>
        <v>0</v>
      </c>
      <c r="X13" s="11">
        <f>(SUM($D$2:D13)+(SUM($F$2:F13)/2))/((SUM($D$2:D13)+SUM($E$2:E13)+SUM($F$2:F13)))</f>
        <v>0.50260416666666663</v>
      </c>
      <c r="Y13" s="24">
        <f>'Winning % Rank Over Time'!E43</f>
        <v>15</v>
      </c>
      <c r="Z13" s="7">
        <f>'Winning % Rank Over Time'!$B43*VLOOKUP(Y13,'Share of Reg Season Points'!$A$2:$B$33,2)</f>
        <v>0</v>
      </c>
      <c r="AA13" s="1">
        <f>SUM($I$2:I13)/COUNT($G$2:G13)</f>
        <v>1.25</v>
      </c>
      <c r="AB13" s="1" cm="1">
        <f t="array" ref="AB13">_xlfn.IFS(AA13&gt;='Old Ranking Calculations'!$B$25,'Old Ranking Calculations'!$C$25,AA13&gt;='Old Ranking Calculations'!$B$26,'Old Ranking Calculations'!$C$26,AA13&gt;='Old Ranking Calculations'!$B$27,'Old Ranking Calculations'!$C$27,AA13&gt;='Old Ranking Calculations'!$B$28,'Old Ranking Calculations'!$C$28,AA13&gt;='Old Ranking Calculations'!$B$29,'Old Ranking Calculations'!$C$29,AA13&gt;='Old Ranking Calculations'!$B$30,'Old Ranking Calculations'!$C$30,AA13&gt;='Old Ranking Calculations'!$B$31,'Old Ranking Calculations'!$C$31,AA13&lt;'Old Ranking Calculations'!$B$32,'Old Ranking Calculations'!$C$32)</f>
        <v>12</v>
      </c>
      <c r="AC13" s="11">
        <f>COUNT($G$2:G13)/COUNT($D$2:D13)</f>
        <v>0.33333333333333331</v>
      </c>
      <c r="AD13" s="1" cm="1">
        <f t="array" ref="AD13">_xlfn.IFS(AC13&gt;='Old Ranking Calculations'!$B$15,'Old Ranking Calculations'!$C$15,AC13&gt;='Old Ranking Calculations'!$B$16,'Old Ranking Calculations'!$C$16,AC13&gt;='Old Ranking Calculations'!$B$17,'Old Ranking Calculations'!$C$17,AC13&gt;='Old Ranking Calculations'!$B$18,'Old Ranking Calculations'!$C$18,AC13&gt;='Old Ranking Calculations'!$B$19,'Old Ranking Calculations'!$C$19,AC13&gt;='Old Ranking Calculations'!$B$20,'Old Ranking Calculations'!$C$20,AC13&gt;='Old Ranking Calculations'!$B$21,'Old Ranking Calculations'!$C$21,AC13&gt;='Old Ranking Calculations'!$B$22,'Old Ranking Calculations'!$C$22,AC13&lt;'Old Ranking Calculations'!$B$23,'Old Ranking Calculations'!$C$23)</f>
        <v>3</v>
      </c>
      <c r="AE13" s="1">
        <v>0</v>
      </c>
      <c r="AF13" s="1">
        <f>AVERAGE($O$2:O13)</f>
        <v>2.25</v>
      </c>
      <c r="AG13" s="16">
        <f>SUM($W$2:W13,Z13,$AE$2)</f>
        <v>87.984853479853484</v>
      </c>
    </row>
    <row r="14" spans="1:33" ht="15.75" customHeight="1" x14ac:dyDescent="0.2">
      <c r="A14" s="1">
        <v>2008</v>
      </c>
      <c r="B14" s="1" t="s">
        <v>2</v>
      </c>
      <c r="C14" s="1" t="str">
        <f>VLOOKUP(B14,Divisions!$A$1:$B$33,2,FALSE)</f>
        <v>AFC North</v>
      </c>
      <c r="D14" s="1">
        <v>11</v>
      </c>
      <c r="E14" s="1">
        <v>5</v>
      </c>
      <c r="G14" s="1">
        <v>1</v>
      </c>
      <c r="I14" s="1">
        <v>2</v>
      </c>
      <c r="J14" s="1">
        <v>1</v>
      </c>
      <c r="K14" s="1">
        <v>1</v>
      </c>
      <c r="L14" s="1">
        <v>1</v>
      </c>
      <c r="M14" s="1"/>
      <c r="N14" s="1"/>
      <c r="O14">
        <v>3</v>
      </c>
      <c r="W14" s="1">
        <f>SUM(N14*'Ranking Calculations'!$C$2,M14*'Ranking Calculations'!$C$3,L14*'Ranking Calculations'!$C$4,K14*'Ranking Calculations'!$C$5,H14*'Ranking Calculations'!$C$7,G14*'Ranking Calculations'!$C$6,P14*'Ranking Calculations'!$C$8,Q14*'Ranking Calculations'!$C$9,R14*'Ranking Calculations'!$C$10,S14*'Ranking Calculations'!$C$11,T14*'Ranking Calculations'!$C$12,U14*'Ranking Calculations'!$C$13,V14*'Ranking Calculations'!$C$14)</f>
        <v>7</v>
      </c>
      <c r="X14" s="11">
        <f>(SUM($D$2:D14)+(SUM($F$2:F14)/2))/((SUM($D$2:D14)+SUM($E$2:E14)+SUM($F$2:F14)))</f>
        <v>0.51682692307692313</v>
      </c>
      <c r="Y14" s="24">
        <f>'Winning % Rank Over Time'!E44</f>
        <v>12</v>
      </c>
      <c r="Z14" s="7">
        <f>'Winning % Rank Over Time'!$B44*VLOOKUP(Y14,'Share of Reg Season Points'!$A$2:$B$33,2)</f>
        <v>0</v>
      </c>
      <c r="AA14" s="1">
        <f>SUM($I$2:I14)/COUNT($G$2:G14)</f>
        <v>1.4</v>
      </c>
      <c r="AB14" s="1" cm="1">
        <f t="array" ref="AB14">_xlfn.IFS(AA14&gt;='Old Ranking Calculations'!$B$25,'Old Ranking Calculations'!$C$25,AA14&gt;='Old Ranking Calculations'!$B$26,'Old Ranking Calculations'!$C$26,AA14&gt;='Old Ranking Calculations'!$B$27,'Old Ranking Calculations'!$C$27,AA14&gt;='Old Ranking Calculations'!$B$28,'Old Ranking Calculations'!$C$28,AA14&gt;='Old Ranking Calculations'!$B$29,'Old Ranking Calculations'!$C$29,AA14&gt;='Old Ranking Calculations'!$B$30,'Old Ranking Calculations'!$C$30,AA14&gt;='Old Ranking Calculations'!$B$31,'Old Ranking Calculations'!$C$31,AA14&lt;'Old Ranking Calculations'!$B$32,'Old Ranking Calculations'!$C$32)</f>
        <v>12</v>
      </c>
      <c r="AC14" s="11">
        <f>COUNT($G$2:G14)/COUNT($D$2:D14)</f>
        <v>0.38461538461538464</v>
      </c>
      <c r="AD14" s="1" cm="1">
        <f t="array" ref="AD14">_xlfn.IFS(AC14&gt;='Old Ranking Calculations'!$B$15,'Old Ranking Calculations'!$C$15,AC14&gt;='Old Ranking Calculations'!$B$16,'Old Ranking Calculations'!$C$16,AC14&gt;='Old Ranking Calculations'!$B$17,'Old Ranking Calculations'!$C$17,AC14&gt;='Old Ranking Calculations'!$B$18,'Old Ranking Calculations'!$C$18,AC14&gt;='Old Ranking Calculations'!$B$19,'Old Ranking Calculations'!$C$19,AC14&gt;='Old Ranking Calculations'!$B$20,'Old Ranking Calculations'!$C$20,AC14&gt;='Old Ranking Calculations'!$B$21,'Old Ranking Calculations'!$C$21,AC14&gt;='Old Ranking Calculations'!$B$22,'Old Ranking Calculations'!$C$22,AC14&lt;'Old Ranking Calculations'!$B$23,'Old Ranking Calculations'!$C$23)</f>
        <v>7</v>
      </c>
      <c r="AE14" s="1">
        <v>0</v>
      </c>
      <c r="AF14" s="1">
        <f>AVERAGE($O$2:O14)</f>
        <v>2.4</v>
      </c>
      <c r="AG14" s="16">
        <f>SUM($W$2:W14,Z14,$AE$2)</f>
        <v>94.984853479853484</v>
      </c>
    </row>
    <row r="15" spans="1:33" ht="15.75" customHeight="1" x14ac:dyDescent="0.2">
      <c r="A15" s="1">
        <v>2009</v>
      </c>
      <c r="B15" s="1" t="s">
        <v>2</v>
      </c>
      <c r="C15" s="1" t="str">
        <f>VLOOKUP(B15,Divisions!$A$1:$B$33,2,FALSE)</f>
        <v>AFC North</v>
      </c>
      <c r="D15" s="1">
        <v>9</v>
      </c>
      <c r="E15" s="1">
        <v>7</v>
      </c>
      <c r="G15" s="1">
        <v>1</v>
      </c>
      <c r="I15" s="1">
        <v>1</v>
      </c>
      <c r="J15" s="1">
        <v>1</v>
      </c>
      <c r="K15" s="1">
        <v>1</v>
      </c>
      <c r="L15" s="1"/>
      <c r="M15" s="1"/>
      <c r="N15" s="1"/>
      <c r="O15">
        <v>2</v>
      </c>
      <c r="W15" s="1">
        <f>SUM(N15*'Ranking Calculations'!$C$2,M15*'Ranking Calculations'!$C$3,L15*'Ranking Calculations'!$C$4,K15*'Ranking Calculations'!$C$5,H15*'Ranking Calculations'!$C$7,G15*'Ranking Calculations'!$C$6,P15*'Ranking Calculations'!$C$8,Q15*'Ranking Calculations'!$C$9,R15*'Ranking Calculations'!$C$10,S15*'Ranking Calculations'!$C$11,T15*'Ranking Calculations'!$C$12,U15*'Ranking Calculations'!$C$13,V15*'Ranking Calculations'!$C$14)</f>
        <v>3</v>
      </c>
      <c r="X15" s="11">
        <f>(SUM($D$2:D15)+(SUM($F$2:F15)/2))/((SUM($D$2:D15)+SUM($E$2:E15)+SUM($F$2:F15)))</f>
        <v>0.5200892857142857</v>
      </c>
      <c r="Y15" s="24">
        <f>'Winning % Rank Over Time'!E45</f>
        <v>13</v>
      </c>
      <c r="Z15" s="7">
        <f>'Winning % Rank Over Time'!$B45*VLOOKUP(Y15,'Share of Reg Season Points'!$A$2:$B$33,2)</f>
        <v>0</v>
      </c>
      <c r="AA15" s="1">
        <f>SUM($I$2:I15)/COUNT($G$2:G15)</f>
        <v>1.3333333333333333</v>
      </c>
      <c r="AB15" s="1" cm="1">
        <f t="array" ref="AB15">_xlfn.IFS(AA15&gt;='Old Ranking Calculations'!$B$25,'Old Ranking Calculations'!$C$25,AA15&gt;='Old Ranking Calculations'!$B$26,'Old Ranking Calculations'!$C$26,AA15&gt;='Old Ranking Calculations'!$B$27,'Old Ranking Calculations'!$C$27,AA15&gt;='Old Ranking Calculations'!$B$28,'Old Ranking Calculations'!$C$28,AA15&gt;='Old Ranking Calculations'!$B$29,'Old Ranking Calculations'!$C$29,AA15&gt;='Old Ranking Calculations'!$B$30,'Old Ranking Calculations'!$C$30,AA15&gt;='Old Ranking Calculations'!$B$31,'Old Ranking Calculations'!$C$31,AA15&lt;'Old Ranking Calculations'!$B$32,'Old Ranking Calculations'!$C$32)</f>
        <v>12</v>
      </c>
      <c r="AC15" s="11">
        <f>COUNT($G$2:G15)/COUNT($D$2:D15)</f>
        <v>0.42857142857142855</v>
      </c>
      <c r="AD15" s="1" cm="1">
        <f t="array" ref="AD15">_xlfn.IFS(AC15&gt;='Old Ranking Calculations'!$B$15,'Old Ranking Calculations'!$C$15,AC15&gt;='Old Ranking Calculations'!$B$16,'Old Ranking Calculations'!$C$16,AC15&gt;='Old Ranking Calculations'!$B$17,'Old Ranking Calculations'!$C$17,AC15&gt;='Old Ranking Calculations'!$B$18,'Old Ranking Calculations'!$C$18,AC15&gt;='Old Ranking Calculations'!$B$19,'Old Ranking Calculations'!$C$19,AC15&gt;='Old Ranking Calculations'!$B$20,'Old Ranking Calculations'!$C$20,AC15&gt;='Old Ranking Calculations'!$B$21,'Old Ranking Calculations'!$C$21,AC15&gt;='Old Ranking Calculations'!$B$22,'Old Ranking Calculations'!$C$22,AC15&lt;'Old Ranking Calculations'!$B$23,'Old Ranking Calculations'!$C$23)</f>
        <v>10</v>
      </c>
      <c r="AE15" s="1">
        <v>0</v>
      </c>
      <c r="AF15" s="1">
        <f>AVERAGE($O$2:O15)</f>
        <v>2.3333333333333335</v>
      </c>
      <c r="AG15" s="16">
        <f>SUM($W$2:W15,Z15,$AE$2)</f>
        <v>97.984853479853484</v>
      </c>
    </row>
    <row r="16" spans="1:33" ht="15.75" customHeight="1" x14ac:dyDescent="0.2">
      <c r="A16" s="1">
        <v>2010</v>
      </c>
      <c r="B16" s="1" t="s">
        <v>2</v>
      </c>
      <c r="C16" s="1" t="str">
        <f>VLOOKUP(B16,Divisions!$A$1:$B$33,2,FALSE)</f>
        <v>AFC North</v>
      </c>
      <c r="D16" s="1">
        <v>12</v>
      </c>
      <c r="E16" s="1">
        <v>4</v>
      </c>
      <c r="G16" s="1">
        <v>1</v>
      </c>
      <c r="I16" s="1">
        <v>1</v>
      </c>
      <c r="J16" s="1">
        <v>1</v>
      </c>
      <c r="K16" s="1">
        <v>1</v>
      </c>
      <c r="L16" s="1"/>
      <c r="M16" s="1"/>
      <c r="N16" s="1"/>
      <c r="O16">
        <v>2</v>
      </c>
      <c r="W16" s="1">
        <f>SUM(N16*'Ranking Calculations'!$C$2,M16*'Ranking Calculations'!$C$3,L16*'Ranking Calculations'!$C$4,K16*'Ranking Calculations'!$C$5,H16*'Ranking Calculations'!$C$7,G16*'Ranking Calculations'!$C$6,P16*'Ranking Calculations'!$C$8,Q16*'Ranking Calculations'!$C$9,R16*'Ranking Calculations'!$C$10,S16*'Ranking Calculations'!$C$11,T16*'Ranking Calculations'!$C$12,U16*'Ranking Calculations'!$C$13,V16*'Ranking Calculations'!$C$14)</f>
        <v>3</v>
      </c>
      <c r="X16" s="11">
        <f>(SUM($D$2:D16)+(SUM($F$2:F16)/2))/((SUM($D$2:D16)+SUM($E$2:E16)+SUM($F$2:F16)))</f>
        <v>0.53541666666666665</v>
      </c>
      <c r="Y16" s="24">
        <f>'Winning % Rank Over Time'!E46</f>
        <v>9</v>
      </c>
      <c r="Z16" s="7">
        <f>'Winning % Rank Over Time'!$B46*VLOOKUP(Y16,'Share of Reg Season Points'!$A$2:$B$33,2)</f>
        <v>0</v>
      </c>
      <c r="AA16" s="1">
        <f>SUM($I$2:I16)/COUNT($G$2:G16)</f>
        <v>1.2857142857142858</v>
      </c>
      <c r="AB16" s="1" cm="1">
        <f t="array" ref="AB16">_xlfn.IFS(AA16&gt;='Old Ranking Calculations'!$B$25,'Old Ranking Calculations'!$C$25,AA16&gt;='Old Ranking Calculations'!$B$26,'Old Ranking Calculations'!$C$26,AA16&gt;='Old Ranking Calculations'!$B$27,'Old Ranking Calculations'!$C$27,AA16&gt;='Old Ranking Calculations'!$B$28,'Old Ranking Calculations'!$C$28,AA16&gt;='Old Ranking Calculations'!$B$29,'Old Ranking Calculations'!$C$29,AA16&gt;='Old Ranking Calculations'!$B$30,'Old Ranking Calculations'!$C$30,AA16&gt;='Old Ranking Calculations'!$B$31,'Old Ranking Calculations'!$C$31,AA16&lt;'Old Ranking Calculations'!$B$32,'Old Ranking Calculations'!$C$32)</f>
        <v>12</v>
      </c>
      <c r="AC16" s="11">
        <f>COUNT($G$2:G16)/COUNT($D$2:D16)</f>
        <v>0.46666666666666667</v>
      </c>
      <c r="AD16" s="1" cm="1">
        <f t="array" ref="AD16">_xlfn.IFS(AC16&gt;='Old Ranking Calculations'!$B$15,'Old Ranking Calculations'!$C$15,AC16&gt;='Old Ranking Calculations'!$B$16,'Old Ranking Calculations'!$C$16,AC16&gt;='Old Ranking Calculations'!$B$17,'Old Ranking Calculations'!$C$17,AC16&gt;='Old Ranking Calculations'!$B$18,'Old Ranking Calculations'!$C$18,AC16&gt;='Old Ranking Calculations'!$B$19,'Old Ranking Calculations'!$C$19,AC16&gt;='Old Ranking Calculations'!$B$20,'Old Ranking Calculations'!$C$20,AC16&gt;='Old Ranking Calculations'!$B$21,'Old Ranking Calculations'!$C$21,AC16&gt;='Old Ranking Calculations'!$B$22,'Old Ranking Calculations'!$C$22,AC16&lt;'Old Ranking Calculations'!$B$23,'Old Ranking Calculations'!$C$23)</f>
        <v>12</v>
      </c>
      <c r="AE16" s="1">
        <v>0</v>
      </c>
      <c r="AF16" s="1">
        <f>AVERAGE($O$2:O16)</f>
        <v>2.2857142857142856</v>
      </c>
      <c r="AG16" s="16">
        <f>SUM($W$2:W16,Z16,$AE$2)</f>
        <v>100.98485347985348</v>
      </c>
    </row>
    <row r="17" spans="1:33" ht="15.75" customHeight="1" x14ac:dyDescent="0.2">
      <c r="A17" s="1">
        <v>2011</v>
      </c>
      <c r="B17" s="1" t="s">
        <v>2</v>
      </c>
      <c r="C17" s="1" t="str">
        <f>VLOOKUP(B17,Divisions!$A$1:$B$33,2,FALSE)</f>
        <v>AFC North</v>
      </c>
      <c r="D17" s="1">
        <v>12</v>
      </c>
      <c r="E17" s="1">
        <v>4</v>
      </c>
      <c r="G17" s="1">
        <v>1</v>
      </c>
      <c r="H17" s="1">
        <v>1</v>
      </c>
      <c r="I17" s="1">
        <v>1</v>
      </c>
      <c r="J17" s="1">
        <v>1</v>
      </c>
      <c r="K17" s="1">
        <v>1</v>
      </c>
      <c r="L17" s="1">
        <v>1</v>
      </c>
      <c r="M17" s="1"/>
      <c r="N17" s="1"/>
      <c r="O17">
        <v>3</v>
      </c>
      <c r="R17" s="1">
        <v>1</v>
      </c>
      <c r="W17" s="1">
        <f>SUM(N17*'Ranking Calculations'!$C$2,M17*'Ranking Calculations'!$C$3,L17*'Ranking Calculations'!$C$4,K17*'Ranking Calculations'!$C$5,H17*'Ranking Calculations'!$C$7,G17*'Ranking Calculations'!$C$6,P17*'Ranking Calculations'!$C$8,Q17*'Ranking Calculations'!$C$9,R17*'Ranking Calculations'!$C$10,S17*'Ranking Calculations'!$C$11,T17*'Ranking Calculations'!$C$12,U17*'Ranking Calculations'!$C$13,V17*'Ranking Calculations'!$C$14)</f>
        <v>9</v>
      </c>
      <c r="X17" s="11">
        <f>(SUM($D$2:D17)+(SUM($F$2:F17)/2))/((SUM($D$2:D17)+SUM($E$2:E17)+SUM($F$2:F17)))</f>
        <v>0.548828125</v>
      </c>
      <c r="Y17" s="24">
        <f>'Winning % Rank Over Time'!E47</f>
        <v>8</v>
      </c>
      <c r="Z17" s="7">
        <f>'Winning % Rank Over Time'!$B47*VLOOKUP(Y17,'Share of Reg Season Points'!$A$2:$B$33,2)</f>
        <v>0</v>
      </c>
      <c r="AA17" s="1">
        <f>SUM($I$2:I17)/COUNT($G$2:G17)</f>
        <v>1.25</v>
      </c>
      <c r="AB17" s="1" cm="1">
        <f t="array" ref="AB17">_xlfn.IFS(AA17&gt;='Old Ranking Calculations'!$B$25,'Old Ranking Calculations'!$C$25,AA17&gt;='Old Ranking Calculations'!$B$26,'Old Ranking Calculations'!$C$26,AA17&gt;='Old Ranking Calculations'!$B$27,'Old Ranking Calculations'!$C$27,AA17&gt;='Old Ranking Calculations'!$B$28,'Old Ranking Calculations'!$C$28,AA17&gt;='Old Ranking Calculations'!$B$29,'Old Ranking Calculations'!$C$29,AA17&gt;='Old Ranking Calculations'!$B$30,'Old Ranking Calculations'!$C$30,AA17&gt;='Old Ranking Calculations'!$B$31,'Old Ranking Calculations'!$C$31,AA17&lt;'Old Ranking Calculations'!$B$32,'Old Ranking Calculations'!$C$32)</f>
        <v>12</v>
      </c>
      <c r="AC17" s="11">
        <f>COUNT($G$2:G17)/COUNT($D$2:D17)</f>
        <v>0.5</v>
      </c>
      <c r="AD17" s="1" cm="1">
        <f t="array" ref="AD17">_xlfn.IFS(AC17&gt;='Old Ranking Calculations'!$B$15,'Old Ranking Calculations'!$C$15,AC17&gt;='Old Ranking Calculations'!$B$16,'Old Ranking Calculations'!$C$16,AC17&gt;='Old Ranking Calculations'!$B$17,'Old Ranking Calculations'!$C$17,AC17&gt;='Old Ranking Calculations'!$B$18,'Old Ranking Calculations'!$C$18,AC17&gt;='Old Ranking Calculations'!$B$19,'Old Ranking Calculations'!$C$19,AC17&gt;='Old Ranking Calculations'!$B$20,'Old Ranking Calculations'!$C$20,AC17&gt;='Old Ranking Calculations'!$B$21,'Old Ranking Calculations'!$C$21,AC17&gt;='Old Ranking Calculations'!$B$22,'Old Ranking Calculations'!$C$22,AC17&lt;'Old Ranking Calculations'!$B$23,'Old Ranking Calculations'!$C$23)</f>
        <v>15</v>
      </c>
      <c r="AE17" s="1">
        <v>0</v>
      </c>
      <c r="AF17" s="1">
        <f>AVERAGE($O$2:O17)</f>
        <v>2.375</v>
      </c>
      <c r="AG17" s="16">
        <f>SUM($W$2:W17,Z17,$AE$2)</f>
        <v>109.98485347985348</v>
      </c>
    </row>
    <row r="18" spans="1:33" ht="15.75" customHeight="1" x14ac:dyDescent="0.2">
      <c r="A18" s="1">
        <v>2012</v>
      </c>
      <c r="B18" s="1" t="s">
        <v>2</v>
      </c>
      <c r="C18" s="1" t="str">
        <f>VLOOKUP(B18,Divisions!$A$1:$B$33,2,FALSE)</f>
        <v>AFC North</v>
      </c>
      <c r="D18" s="1">
        <v>10</v>
      </c>
      <c r="E18" s="1">
        <v>6</v>
      </c>
      <c r="G18" s="1">
        <v>1</v>
      </c>
      <c r="H18" s="1">
        <v>1</v>
      </c>
      <c r="I18" s="1">
        <v>4</v>
      </c>
      <c r="J18" s="1">
        <v>0</v>
      </c>
      <c r="K18" s="1">
        <v>1</v>
      </c>
      <c r="L18" s="1">
        <v>1</v>
      </c>
      <c r="M18" s="1">
        <v>1</v>
      </c>
      <c r="N18" s="1">
        <v>1</v>
      </c>
      <c r="O18">
        <v>4</v>
      </c>
      <c r="W18" s="1">
        <f>SUM(N18*'Ranking Calculations'!$C$2,M18*'Ranking Calculations'!$C$3,L18*'Ranking Calculations'!$C$4,K18*'Ranking Calculations'!$C$5,H18*'Ranking Calculations'!$C$7,G18*'Ranking Calculations'!$C$6,P18*'Ranking Calculations'!$C$8,Q18*'Ranking Calculations'!$C$9,R18*'Ranking Calculations'!$C$10,S18*'Ranking Calculations'!$C$11,T18*'Ranking Calculations'!$C$12,U18*'Ranking Calculations'!$C$13,V18*'Ranking Calculations'!$C$14)</f>
        <v>40</v>
      </c>
      <c r="X18" s="11">
        <f>(SUM($D$2:D18)+(SUM($F$2:F18)/2))/((SUM($D$2:D18)+SUM($E$2:E18)+SUM($F$2:F18)))</f>
        <v>0.5533088235294118</v>
      </c>
      <c r="Y18" s="24">
        <f>'Winning % Rank Over Time'!E48</f>
        <v>8</v>
      </c>
      <c r="Z18" s="7">
        <f>'Winning % Rank Over Time'!$B48*VLOOKUP(Y18,'Share of Reg Season Points'!$A$2:$B$33,2)</f>
        <v>0</v>
      </c>
      <c r="AA18" s="1">
        <f>SUM($I$2:I18)/COUNT($G$2:G18)</f>
        <v>1.5555555555555556</v>
      </c>
      <c r="AB18" s="1" cm="1">
        <f t="array" ref="AB18">_xlfn.IFS(AA18&gt;='Old Ranking Calculations'!$B$25,'Old Ranking Calculations'!$C$25,AA18&gt;='Old Ranking Calculations'!$B$26,'Old Ranking Calculations'!$C$26,AA18&gt;='Old Ranking Calculations'!$B$27,'Old Ranking Calculations'!$C$27,AA18&gt;='Old Ranking Calculations'!$B$28,'Old Ranking Calculations'!$C$28,AA18&gt;='Old Ranking Calculations'!$B$29,'Old Ranking Calculations'!$C$29,AA18&gt;='Old Ranking Calculations'!$B$30,'Old Ranking Calculations'!$C$30,AA18&gt;='Old Ranking Calculations'!$B$31,'Old Ranking Calculations'!$C$31,AA18&lt;'Old Ranking Calculations'!$B$32,'Old Ranking Calculations'!$C$32)</f>
        <v>15</v>
      </c>
      <c r="AC18" s="11">
        <f>COUNT($G$2:G18)/COUNT($D$2:D18)</f>
        <v>0.52941176470588236</v>
      </c>
      <c r="AD18" s="1" cm="1">
        <f t="array" ref="AD18">_xlfn.IFS(AC18&gt;='Old Ranking Calculations'!$B$15,'Old Ranking Calculations'!$C$15,AC18&gt;='Old Ranking Calculations'!$B$16,'Old Ranking Calculations'!$C$16,AC18&gt;='Old Ranking Calculations'!$B$17,'Old Ranking Calculations'!$C$17,AC18&gt;='Old Ranking Calculations'!$B$18,'Old Ranking Calculations'!$C$18,AC18&gt;='Old Ranking Calculations'!$B$19,'Old Ranking Calculations'!$C$19,AC18&gt;='Old Ranking Calculations'!$B$20,'Old Ranking Calculations'!$C$20,AC18&gt;='Old Ranking Calculations'!$B$21,'Old Ranking Calculations'!$C$21,AC18&gt;='Old Ranking Calculations'!$B$22,'Old Ranking Calculations'!$C$22,AC18&lt;'Old Ranking Calculations'!$B$23,'Old Ranking Calculations'!$C$23)</f>
        <v>15</v>
      </c>
      <c r="AE18" s="1">
        <v>0</v>
      </c>
      <c r="AF18" s="1">
        <f>AVERAGE($O$2:O18)</f>
        <v>2.5555555555555554</v>
      </c>
      <c r="AG18" s="16">
        <f>SUM($W$2:W18,Z18,$AE$2)</f>
        <v>149.98485347985348</v>
      </c>
    </row>
    <row r="19" spans="1:33" ht="15.75" customHeight="1" x14ac:dyDescent="0.2">
      <c r="A19" s="1">
        <v>2013</v>
      </c>
      <c r="B19" s="1" t="s">
        <v>2</v>
      </c>
      <c r="C19" s="1" t="str">
        <f>VLOOKUP(B19,Divisions!$A$1:$B$33,2,FALSE)</f>
        <v>AFC North</v>
      </c>
      <c r="D19" s="1">
        <v>8</v>
      </c>
      <c r="E19" s="1">
        <v>8</v>
      </c>
      <c r="W19" s="1">
        <f>SUM(N19*'Ranking Calculations'!$C$2,M19*'Ranking Calculations'!$C$3,L19*'Ranking Calculations'!$C$4,K19*'Ranking Calculations'!$C$5,H19*'Ranking Calculations'!$C$7,G19*'Ranking Calculations'!$C$6,P19*'Ranking Calculations'!$C$8,Q19*'Ranking Calculations'!$C$9,R19*'Ranking Calculations'!$C$10,S19*'Ranking Calculations'!$C$11,T19*'Ranking Calculations'!$C$12,U19*'Ranking Calculations'!$C$13,V19*'Ranking Calculations'!$C$14)</f>
        <v>0</v>
      </c>
      <c r="X19" s="11">
        <f>(SUM($D$2:D19)+(SUM($F$2:F19)/2))/((SUM($D$2:D19)+SUM($E$2:E19)+SUM($F$2:F19)))</f>
        <v>0.55034722222222221</v>
      </c>
      <c r="Y19" s="24">
        <f>'Winning % Rank Over Time'!E49</f>
        <v>8</v>
      </c>
      <c r="Z19" s="7">
        <f>'Winning % Rank Over Time'!$B49*VLOOKUP(Y19,'Share of Reg Season Points'!$A$2:$B$33,2)</f>
        <v>0</v>
      </c>
      <c r="AA19" s="1">
        <f>SUM($I$2:I19)/COUNT($G$2:G19)</f>
        <v>1.5555555555555556</v>
      </c>
      <c r="AB19" s="1" cm="1">
        <f t="array" ref="AB19">_xlfn.IFS(AA19&gt;='Old Ranking Calculations'!$B$25,'Old Ranking Calculations'!$C$25,AA19&gt;='Old Ranking Calculations'!$B$26,'Old Ranking Calculations'!$C$26,AA19&gt;='Old Ranking Calculations'!$B$27,'Old Ranking Calculations'!$C$27,AA19&gt;='Old Ranking Calculations'!$B$28,'Old Ranking Calculations'!$C$28,AA19&gt;='Old Ranking Calculations'!$B$29,'Old Ranking Calculations'!$C$29,AA19&gt;='Old Ranking Calculations'!$B$30,'Old Ranking Calculations'!$C$30,AA19&gt;='Old Ranking Calculations'!$B$31,'Old Ranking Calculations'!$C$31,AA19&lt;'Old Ranking Calculations'!$B$32,'Old Ranking Calculations'!$C$32)</f>
        <v>15</v>
      </c>
      <c r="AC19" s="11">
        <f>COUNT($G$2:G19)/COUNT($D$2:D19)</f>
        <v>0.5</v>
      </c>
      <c r="AD19" s="1" cm="1">
        <f t="array" ref="AD19">_xlfn.IFS(AC19&gt;='Old Ranking Calculations'!$B$15,'Old Ranking Calculations'!$C$15,AC19&gt;='Old Ranking Calculations'!$B$16,'Old Ranking Calculations'!$C$16,AC19&gt;='Old Ranking Calculations'!$B$17,'Old Ranking Calculations'!$C$17,AC19&gt;='Old Ranking Calculations'!$B$18,'Old Ranking Calculations'!$C$18,AC19&gt;='Old Ranking Calculations'!$B$19,'Old Ranking Calculations'!$C$19,AC19&gt;='Old Ranking Calculations'!$B$20,'Old Ranking Calculations'!$C$20,AC19&gt;='Old Ranking Calculations'!$B$21,'Old Ranking Calculations'!$C$21,AC19&gt;='Old Ranking Calculations'!$B$22,'Old Ranking Calculations'!$C$22,AC19&lt;'Old Ranking Calculations'!$B$23,'Old Ranking Calculations'!$C$23)</f>
        <v>15</v>
      </c>
      <c r="AE19" s="1">
        <v>0</v>
      </c>
      <c r="AF19" s="1">
        <f>AVERAGE($O$2:O19)</f>
        <v>2.5555555555555554</v>
      </c>
      <c r="AG19" s="16">
        <f>SUM($W$2:W19,Z19,$AE$2)</f>
        <v>149.98485347985348</v>
      </c>
    </row>
    <row r="20" spans="1:33" ht="15.75" customHeight="1" x14ac:dyDescent="0.2">
      <c r="A20" s="1">
        <v>2014</v>
      </c>
      <c r="B20" s="1" t="s">
        <v>2</v>
      </c>
      <c r="C20" s="1" t="str">
        <f>VLOOKUP(B20,Divisions!$A$1:$B$33,2,FALSE)</f>
        <v>AFC North</v>
      </c>
      <c r="D20" s="1">
        <v>10</v>
      </c>
      <c r="E20" s="1">
        <v>6</v>
      </c>
      <c r="G20" s="1">
        <v>1</v>
      </c>
      <c r="I20" s="1">
        <v>1</v>
      </c>
      <c r="J20" s="1">
        <v>1</v>
      </c>
      <c r="K20" s="1">
        <v>1</v>
      </c>
      <c r="L20" s="1"/>
      <c r="M20" s="1"/>
      <c r="N20" s="1"/>
      <c r="O20">
        <v>2</v>
      </c>
      <c r="W20" s="1">
        <f>SUM(N20*'Ranking Calculations'!$C$2,M20*'Ranking Calculations'!$C$3,L20*'Ranking Calculations'!$C$4,K20*'Ranking Calculations'!$C$5,H20*'Ranking Calculations'!$C$7,G20*'Ranking Calculations'!$C$6,P20*'Ranking Calculations'!$C$8,Q20*'Ranking Calculations'!$C$9,R20*'Ranking Calculations'!$C$10,S20*'Ranking Calculations'!$C$11,T20*'Ranking Calculations'!$C$12,U20*'Ranking Calculations'!$C$13,V20*'Ranking Calculations'!$C$14)</f>
        <v>3</v>
      </c>
      <c r="X20" s="11">
        <f>(SUM($D$2:D20)+(SUM($F$2:F20)/2))/((SUM($D$2:D20)+SUM($E$2:E20)+SUM($F$2:F20)))</f>
        <v>0.55427631578947367</v>
      </c>
      <c r="Y20" s="24">
        <f>'Winning % Rank Over Time'!E50</f>
        <v>6</v>
      </c>
      <c r="Z20" s="7">
        <f>'Winning % Rank Over Time'!$B50*VLOOKUP(Y20,'Share of Reg Season Points'!$A$2:$B$33,2)</f>
        <v>0</v>
      </c>
      <c r="AA20" s="1">
        <f>SUM($I$2:I20)/COUNT($G$2:G20)</f>
        <v>1.5</v>
      </c>
      <c r="AB20" s="1" cm="1">
        <f t="array" ref="AB20">_xlfn.IFS(AA20&gt;='Old Ranking Calculations'!$B$25,'Old Ranking Calculations'!$C$25,AA20&gt;='Old Ranking Calculations'!$B$26,'Old Ranking Calculations'!$C$26,AA20&gt;='Old Ranking Calculations'!$B$27,'Old Ranking Calculations'!$C$27,AA20&gt;='Old Ranking Calculations'!$B$28,'Old Ranking Calculations'!$C$28,AA20&gt;='Old Ranking Calculations'!$B$29,'Old Ranking Calculations'!$C$29,AA20&gt;='Old Ranking Calculations'!$B$30,'Old Ranking Calculations'!$C$30,AA20&gt;='Old Ranking Calculations'!$B$31,'Old Ranking Calculations'!$C$31,AA20&lt;'Old Ranking Calculations'!$B$32,'Old Ranking Calculations'!$C$32)</f>
        <v>15</v>
      </c>
      <c r="AC20" s="11">
        <f>COUNT($G$2:G20)/COUNT($D$2:D20)</f>
        <v>0.52631578947368418</v>
      </c>
      <c r="AD20" s="1" cm="1">
        <f t="array" ref="AD20">_xlfn.IFS(AC20&gt;='Old Ranking Calculations'!$B$15,'Old Ranking Calculations'!$C$15,AC20&gt;='Old Ranking Calculations'!$B$16,'Old Ranking Calculations'!$C$16,AC20&gt;='Old Ranking Calculations'!$B$17,'Old Ranking Calculations'!$C$17,AC20&gt;='Old Ranking Calculations'!$B$18,'Old Ranking Calculations'!$C$18,AC20&gt;='Old Ranking Calculations'!$B$19,'Old Ranking Calculations'!$C$19,AC20&gt;='Old Ranking Calculations'!$B$20,'Old Ranking Calculations'!$C$20,AC20&gt;='Old Ranking Calculations'!$B$21,'Old Ranking Calculations'!$C$21,AC20&gt;='Old Ranking Calculations'!$B$22,'Old Ranking Calculations'!$C$22,AC20&lt;'Old Ranking Calculations'!$B$23,'Old Ranking Calculations'!$C$23)</f>
        <v>15</v>
      </c>
      <c r="AE20" s="1">
        <v>0</v>
      </c>
      <c r="AF20" s="1">
        <f>AVERAGE($O$2:O20)</f>
        <v>2.5</v>
      </c>
      <c r="AG20" s="16">
        <f>SUM($W$2:W20,Z20,$AE$2)</f>
        <v>152.98485347985348</v>
      </c>
    </row>
    <row r="21" spans="1:33" ht="15.75" customHeight="1" x14ac:dyDescent="0.2">
      <c r="A21" s="1">
        <v>2015</v>
      </c>
      <c r="B21" s="1" t="s">
        <v>2</v>
      </c>
      <c r="C21" s="1" t="str">
        <f>VLOOKUP(B21,Divisions!$A$1:$B$33,2,FALSE)</f>
        <v>AFC North</v>
      </c>
      <c r="D21" s="1">
        <v>5</v>
      </c>
      <c r="E21" s="1">
        <v>11</v>
      </c>
      <c r="W21" s="1">
        <f>SUM(N21*'Ranking Calculations'!$C$2,M21*'Ranking Calculations'!$C$3,L21*'Ranking Calculations'!$C$4,K21*'Ranking Calculations'!$C$5,H21*'Ranking Calculations'!$C$7,G21*'Ranking Calculations'!$C$6,P21*'Ranking Calculations'!$C$8,Q21*'Ranking Calculations'!$C$9,R21*'Ranking Calculations'!$C$10,S21*'Ranking Calculations'!$C$11,T21*'Ranking Calculations'!$C$12,U21*'Ranking Calculations'!$C$13,V21*'Ranking Calculations'!$C$14)</f>
        <v>0</v>
      </c>
      <c r="X21" s="11">
        <f>(SUM($D$2:D21)+(SUM($F$2:F21)/2))/((SUM($D$2:D21)+SUM($E$2:E21)+SUM($F$2:F21)))</f>
        <v>0.54218750000000004</v>
      </c>
      <c r="Y21" s="24">
        <f>'Winning % Rank Over Time'!E51</f>
        <v>9</v>
      </c>
      <c r="Z21" s="7">
        <f>'Winning % Rank Over Time'!$B51*VLOOKUP(Y21,'Share of Reg Season Points'!$A$2:$B$33,2)</f>
        <v>0</v>
      </c>
      <c r="AA21" s="1">
        <f>SUM($I$2:I21)/COUNT($G$2:G21)</f>
        <v>1.5</v>
      </c>
      <c r="AB21" s="1" cm="1">
        <f t="array" ref="AB21">_xlfn.IFS(AA21&gt;='Old Ranking Calculations'!$B$25,'Old Ranking Calculations'!$C$25,AA21&gt;='Old Ranking Calculations'!$B$26,'Old Ranking Calculations'!$C$26,AA21&gt;='Old Ranking Calculations'!$B$27,'Old Ranking Calculations'!$C$27,AA21&gt;='Old Ranking Calculations'!$B$28,'Old Ranking Calculations'!$C$28,AA21&gt;='Old Ranking Calculations'!$B$29,'Old Ranking Calculations'!$C$29,AA21&gt;='Old Ranking Calculations'!$B$30,'Old Ranking Calculations'!$C$30,AA21&gt;='Old Ranking Calculations'!$B$31,'Old Ranking Calculations'!$C$31,AA21&lt;'Old Ranking Calculations'!$B$32,'Old Ranking Calculations'!$C$32)</f>
        <v>15</v>
      </c>
      <c r="AC21" s="11">
        <f>COUNT($G$2:G21)/COUNT($D$2:D21)</f>
        <v>0.5</v>
      </c>
      <c r="AD21" s="1" cm="1">
        <f t="array" ref="AD21">_xlfn.IFS(AC21&gt;='Old Ranking Calculations'!$B$15,'Old Ranking Calculations'!$C$15,AC21&gt;='Old Ranking Calculations'!$B$16,'Old Ranking Calculations'!$C$16,AC21&gt;='Old Ranking Calculations'!$B$17,'Old Ranking Calculations'!$C$17,AC21&gt;='Old Ranking Calculations'!$B$18,'Old Ranking Calculations'!$C$18,AC21&gt;='Old Ranking Calculations'!$B$19,'Old Ranking Calculations'!$C$19,AC21&gt;='Old Ranking Calculations'!$B$20,'Old Ranking Calculations'!$C$20,AC21&gt;='Old Ranking Calculations'!$B$21,'Old Ranking Calculations'!$C$21,AC21&gt;='Old Ranking Calculations'!$B$22,'Old Ranking Calculations'!$C$22,AC21&lt;'Old Ranking Calculations'!$B$23,'Old Ranking Calculations'!$C$23)</f>
        <v>15</v>
      </c>
      <c r="AE21" s="1">
        <v>0</v>
      </c>
      <c r="AF21" s="1">
        <f>AVERAGE($O$2:O21)</f>
        <v>2.5</v>
      </c>
      <c r="AG21" s="16">
        <f>SUM($W$2:W21,Z21,$AE$2)</f>
        <v>152.98485347985348</v>
      </c>
    </row>
    <row r="22" spans="1:33" ht="15.75" customHeight="1" x14ac:dyDescent="0.2">
      <c r="A22" s="1">
        <v>2016</v>
      </c>
      <c r="B22" s="1" t="s">
        <v>2</v>
      </c>
      <c r="C22" s="1" t="str">
        <f>VLOOKUP(B22,Divisions!$A$1:$B$33,2,FALSE)</f>
        <v>AFC North</v>
      </c>
      <c r="D22" s="1">
        <v>8</v>
      </c>
      <c r="E22" s="1">
        <v>8</v>
      </c>
      <c r="W22" s="1">
        <f>SUM(N22*'Ranking Calculations'!$C$2,M22*'Ranking Calculations'!$C$3,L22*'Ranking Calculations'!$C$4,K22*'Ranking Calculations'!$C$5,H22*'Ranking Calculations'!$C$7,G22*'Ranking Calculations'!$C$6,P22*'Ranking Calculations'!$C$8,Q22*'Ranking Calculations'!$C$9,R22*'Ranking Calculations'!$C$10,S22*'Ranking Calculations'!$C$11,T22*'Ranking Calculations'!$C$12,U22*'Ranking Calculations'!$C$13,V22*'Ranking Calculations'!$C$14)</f>
        <v>0</v>
      </c>
      <c r="X22" s="11">
        <f>(SUM($D$2:D22)+(SUM($F$2:F22)/2))/((SUM($D$2:D22)+SUM($E$2:E22)+SUM($F$2:F22)))</f>
        <v>0.5401785714285714</v>
      </c>
      <c r="Y22" s="24">
        <f>'Winning % Rank Over Time'!E52</f>
        <v>10</v>
      </c>
      <c r="Z22" s="7">
        <f>'Winning % Rank Over Time'!$B52*VLOOKUP(Y22,'Share of Reg Season Points'!$A$2:$B$33,2)</f>
        <v>0</v>
      </c>
      <c r="AA22" s="1">
        <f>SUM($I$2:I22)/COUNT($G$2:G22)</f>
        <v>1.5</v>
      </c>
      <c r="AB22" s="1" cm="1">
        <f t="array" ref="AB22">_xlfn.IFS(AA22&gt;='Old Ranking Calculations'!$B$25,'Old Ranking Calculations'!$C$25,AA22&gt;='Old Ranking Calculations'!$B$26,'Old Ranking Calculations'!$C$26,AA22&gt;='Old Ranking Calculations'!$B$27,'Old Ranking Calculations'!$C$27,AA22&gt;='Old Ranking Calculations'!$B$28,'Old Ranking Calculations'!$C$28,AA22&gt;='Old Ranking Calculations'!$B$29,'Old Ranking Calculations'!$C$29,AA22&gt;='Old Ranking Calculations'!$B$30,'Old Ranking Calculations'!$C$30,AA22&gt;='Old Ranking Calculations'!$B$31,'Old Ranking Calculations'!$C$31,AA22&lt;'Old Ranking Calculations'!$B$32,'Old Ranking Calculations'!$C$32)</f>
        <v>15</v>
      </c>
      <c r="AC22" s="11">
        <f>COUNT($G$2:G22)/COUNT($D$2:D22)</f>
        <v>0.47619047619047616</v>
      </c>
      <c r="AD22" s="1" cm="1">
        <f t="array" ref="AD22">_xlfn.IFS(AC22&gt;='Old Ranking Calculations'!$B$15,'Old Ranking Calculations'!$C$15,AC22&gt;='Old Ranking Calculations'!$B$16,'Old Ranking Calculations'!$C$16,AC22&gt;='Old Ranking Calculations'!$B$17,'Old Ranking Calculations'!$C$17,AC22&gt;='Old Ranking Calculations'!$B$18,'Old Ranking Calculations'!$C$18,AC22&gt;='Old Ranking Calculations'!$B$19,'Old Ranking Calculations'!$C$19,AC22&gt;='Old Ranking Calculations'!$B$20,'Old Ranking Calculations'!$C$20,AC22&gt;='Old Ranking Calculations'!$B$21,'Old Ranking Calculations'!$C$21,AC22&gt;='Old Ranking Calculations'!$B$22,'Old Ranking Calculations'!$C$22,AC22&lt;'Old Ranking Calculations'!$B$23,'Old Ranking Calculations'!$C$23)</f>
        <v>12</v>
      </c>
      <c r="AE22" s="1">
        <v>0</v>
      </c>
      <c r="AF22" s="1">
        <f>AVERAGE($O$2:O22)</f>
        <v>2.5</v>
      </c>
      <c r="AG22" s="16">
        <f>SUM($W$2:W22,Z22,$AE$2)</f>
        <v>152.98485347985348</v>
      </c>
    </row>
    <row r="23" spans="1:33" ht="15.75" customHeight="1" x14ac:dyDescent="0.2">
      <c r="A23" s="1">
        <v>2017</v>
      </c>
      <c r="B23" s="1" t="s">
        <v>2</v>
      </c>
      <c r="C23" s="1" t="str">
        <f>VLOOKUP(B23,Divisions!$A$1:$B$33,2,FALSE)</f>
        <v>AFC North</v>
      </c>
      <c r="D23" s="1">
        <v>9</v>
      </c>
      <c r="E23" s="1">
        <v>7</v>
      </c>
      <c r="W23" s="1">
        <f>SUM(N23*'Ranking Calculations'!$C$2,M23*'Ranking Calculations'!$C$3,L23*'Ranking Calculations'!$C$4,K23*'Ranking Calculations'!$C$5,H23*'Ranking Calculations'!$C$7,G23*'Ranking Calculations'!$C$6,P23*'Ranking Calculations'!$C$8,Q23*'Ranking Calculations'!$C$9,R23*'Ranking Calculations'!$C$10,S23*'Ranking Calculations'!$C$11,T23*'Ranking Calculations'!$C$12,U23*'Ranking Calculations'!$C$13,V23*'Ranking Calculations'!$C$14)</f>
        <v>0</v>
      </c>
      <c r="X23" s="11">
        <f>(SUM($D$2:D23)+(SUM($F$2:F23)/2))/((SUM($D$2:D23)+SUM($E$2:E23)+SUM($F$2:F23)))</f>
        <v>0.54119318181818177</v>
      </c>
      <c r="Y23" s="24">
        <f>'Winning % Rank Over Time'!E53</f>
        <v>10</v>
      </c>
      <c r="Z23" s="7">
        <f>'Winning % Rank Over Time'!$B53*VLOOKUP(Y23,'Share of Reg Season Points'!$A$2:$B$33,2)</f>
        <v>0</v>
      </c>
      <c r="AA23" s="1">
        <f>SUM($I$2:I23)/COUNT($G$2:G23)</f>
        <v>1.5</v>
      </c>
      <c r="AB23" s="1" cm="1">
        <f t="array" ref="AB23">_xlfn.IFS(AA23&gt;='Old Ranking Calculations'!$B$25,'Old Ranking Calculations'!$C$25,AA23&gt;='Old Ranking Calculations'!$B$26,'Old Ranking Calculations'!$C$26,AA23&gt;='Old Ranking Calculations'!$B$27,'Old Ranking Calculations'!$C$27,AA23&gt;='Old Ranking Calculations'!$B$28,'Old Ranking Calculations'!$C$28,AA23&gt;='Old Ranking Calculations'!$B$29,'Old Ranking Calculations'!$C$29,AA23&gt;='Old Ranking Calculations'!$B$30,'Old Ranking Calculations'!$C$30,AA23&gt;='Old Ranking Calculations'!$B$31,'Old Ranking Calculations'!$C$31,AA23&lt;'Old Ranking Calculations'!$B$32,'Old Ranking Calculations'!$C$32)</f>
        <v>15</v>
      </c>
      <c r="AC23" s="11">
        <f>COUNT($G$2:G23)/COUNT($D$2:D23)</f>
        <v>0.45454545454545453</v>
      </c>
      <c r="AD23" s="1" cm="1">
        <f t="array" ref="AD23">_xlfn.IFS(AC23&gt;='Old Ranking Calculations'!$B$15,'Old Ranking Calculations'!$C$15,AC23&gt;='Old Ranking Calculations'!$B$16,'Old Ranking Calculations'!$C$16,AC23&gt;='Old Ranking Calculations'!$B$17,'Old Ranking Calculations'!$C$17,AC23&gt;='Old Ranking Calculations'!$B$18,'Old Ranking Calculations'!$C$18,AC23&gt;='Old Ranking Calculations'!$B$19,'Old Ranking Calculations'!$C$19,AC23&gt;='Old Ranking Calculations'!$B$20,'Old Ranking Calculations'!$C$20,AC23&gt;='Old Ranking Calculations'!$B$21,'Old Ranking Calculations'!$C$21,AC23&gt;='Old Ranking Calculations'!$B$22,'Old Ranking Calculations'!$C$22,AC23&lt;'Old Ranking Calculations'!$B$23,'Old Ranking Calculations'!$C$23)</f>
        <v>12</v>
      </c>
      <c r="AE23" s="1">
        <v>0</v>
      </c>
      <c r="AF23" s="1">
        <f>AVERAGE($O$2:O23)</f>
        <v>2.5</v>
      </c>
      <c r="AG23" s="16">
        <f>SUM($W$2:W23,Z23,$AE$2)</f>
        <v>152.98485347985348</v>
      </c>
    </row>
    <row r="24" spans="1:33" ht="15.75" customHeight="1" x14ac:dyDescent="0.2">
      <c r="A24" s="1">
        <v>2018</v>
      </c>
      <c r="B24" s="1" t="s">
        <v>2</v>
      </c>
      <c r="C24" s="1" t="str">
        <f>VLOOKUP(B24,Divisions!$A$1:$B$33,2,FALSE)</f>
        <v>AFC North</v>
      </c>
      <c r="D24" s="1">
        <v>10</v>
      </c>
      <c r="E24" s="1">
        <v>6</v>
      </c>
      <c r="G24" s="1">
        <v>1</v>
      </c>
      <c r="H24" s="1">
        <v>1</v>
      </c>
      <c r="I24" s="1">
        <v>0</v>
      </c>
      <c r="J24" s="1">
        <v>1</v>
      </c>
      <c r="K24" s="1"/>
      <c r="L24" s="1"/>
      <c r="M24" s="1"/>
      <c r="N24" s="1"/>
      <c r="O24">
        <v>1</v>
      </c>
      <c r="W24" s="1">
        <f>SUM(N24*'Ranking Calculations'!$C$2,M24*'Ranking Calculations'!$C$3,L24*'Ranking Calculations'!$C$4,K24*'Ranking Calculations'!$C$5,H24*'Ranking Calculations'!$C$7,G24*'Ranking Calculations'!$C$6,P24*'Ranking Calculations'!$C$8,Q24*'Ranking Calculations'!$C$9,R24*'Ranking Calculations'!$C$10,S24*'Ranking Calculations'!$C$11,T24*'Ranking Calculations'!$C$12,U24*'Ranking Calculations'!$C$13,V24*'Ranking Calculations'!$C$14)</f>
        <v>2</v>
      </c>
      <c r="X24" s="11">
        <f>(SUM($D$2:D24)+(SUM($F$2:F24)/2))/((SUM($D$2:D24)+SUM($E$2:E24)+SUM($F$2:F24)))</f>
        <v>0.54483695652173914</v>
      </c>
      <c r="Y24" s="24">
        <f>'Winning % Rank Over Time'!E54</f>
        <v>7</v>
      </c>
      <c r="Z24" s="7">
        <f>'Winning % Rank Over Time'!$B54*VLOOKUP(Y24,'Share of Reg Season Points'!$A$2:$B$33,2)</f>
        <v>0</v>
      </c>
      <c r="AA24" s="1">
        <f>SUM($I$2:I24)/COUNT($G$2:G24)</f>
        <v>1.3636363636363635</v>
      </c>
      <c r="AB24" s="1" cm="1">
        <f t="array" ref="AB24">_xlfn.IFS(AA24&gt;='Old Ranking Calculations'!$B$25,'Old Ranking Calculations'!$C$25,AA24&gt;='Old Ranking Calculations'!$B$26,'Old Ranking Calculations'!$C$26,AA24&gt;='Old Ranking Calculations'!$B$27,'Old Ranking Calculations'!$C$27,AA24&gt;='Old Ranking Calculations'!$B$28,'Old Ranking Calculations'!$C$28,AA24&gt;='Old Ranking Calculations'!$B$29,'Old Ranking Calculations'!$C$29,AA24&gt;='Old Ranking Calculations'!$B$30,'Old Ranking Calculations'!$C$30,AA24&gt;='Old Ranking Calculations'!$B$31,'Old Ranking Calculations'!$C$31,AA24&lt;'Old Ranking Calculations'!$B$32,'Old Ranking Calculations'!$C$32)</f>
        <v>12</v>
      </c>
      <c r="AC24" s="11">
        <f>COUNT($G$2:G24)/COUNT($D$2:D24)</f>
        <v>0.47826086956521741</v>
      </c>
      <c r="AD24" s="1" cm="1">
        <f t="array" ref="AD24">_xlfn.IFS(AC24&gt;='Old Ranking Calculations'!$B$15,'Old Ranking Calculations'!$C$15,AC24&gt;='Old Ranking Calculations'!$B$16,'Old Ranking Calculations'!$C$16,AC24&gt;='Old Ranking Calculations'!$B$17,'Old Ranking Calculations'!$C$17,AC24&gt;='Old Ranking Calculations'!$B$18,'Old Ranking Calculations'!$C$18,AC24&gt;='Old Ranking Calculations'!$B$19,'Old Ranking Calculations'!$C$19,AC24&gt;='Old Ranking Calculations'!$B$20,'Old Ranking Calculations'!$C$20,AC24&gt;='Old Ranking Calculations'!$B$21,'Old Ranking Calculations'!$C$21,AC24&gt;='Old Ranking Calculations'!$B$22,'Old Ranking Calculations'!$C$22,AC24&lt;'Old Ranking Calculations'!$B$23,'Old Ranking Calculations'!$C$23)</f>
        <v>12</v>
      </c>
      <c r="AE24" s="1">
        <v>0</v>
      </c>
      <c r="AF24" s="1">
        <f>AVERAGE($O$2:O24)</f>
        <v>2.3636363636363638</v>
      </c>
      <c r="AG24" s="16">
        <f>SUM($W$2:W24,Z24,$AE$2)</f>
        <v>154.98485347985348</v>
      </c>
    </row>
    <row r="25" spans="1:33" ht="15.75" customHeight="1" x14ac:dyDescent="0.2">
      <c r="A25" s="1">
        <v>2019</v>
      </c>
      <c r="B25" s="1" t="s">
        <v>2</v>
      </c>
      <c r="C25" s="1" t="str">
        <f>VLOOKUP(B25,Divisions!$A$1:$B$33,2,FALSE)</f>
        <v>AFC North</v>
      </c>
      <c r="D25" s="1">
        <v>14</v>
      </c>
      <c r="E25" s="1">
        <v>2</v>
      </c>
      <c r="G25" s="1">
        <v>1</v>
      </c>
      <c r="H25" s="1">
        <v>1</v>
      </c>
      <c r="I25" s="1">
        <v>0</v>
      </c>
      <c r="J25" s="1">
        <v>1</v>
      </c>
      <c r="K25" s="1">
        <v>1</v>
      </c>
      <c r="L25" s="1"/>
      <c r="M25" s="1"/>
      <c r="N25" s="1"/>
      <c r="O25">
        <v>2</v>
      </c>
      <c r="P25" s="1">
        <v>1</v>
      </c>
      <c r="U25" s="1">
        <v>1</v>
      </c>
      <c r="W25" s="1">
        <f>SUM(N25*'Ranking Calculations'!$C$2,M25*'Ranking Calculations'!$C$3,L25*'Ranking Calculations'!$C$4,K25*'Ranking Calculations'!$C$5,H25*'Ranking Calculations'!$C$7,G25*'Ranking Calculations'!$C$6,P25*'Ranking Calculations'!$C$8,Q25*'Ranking Calculations'!$C$9,R25*'Ranking Calculations'!$C$10,S25*'Ranking Calculations'!$C$11,T25*'Ranking Calculations'!$C$12,U25*'Ranking Calculations'!$C$13,V25*'Ranking Calculations'!$C$14)</f>
        <v>7</v>
      </c>
      <c r="X25" s="11">
        <f>(SUM($D$2:D25)+(SUM($F$2:F25)/2))/((SUM($D$2:D25)+SUM($E$2:E25)+SUM($F$2:F25)))</f>
        <v>0.55859375</v>
      </c>
      <c r="Y25" s="24">
        <f>'Winning % Rank Over Time'!E55</f>
        <v>5</v>
      </c>
      <c r="Z25" s="7">
        <f>'Winning % Rank Over Time'!$B55*VLOOKUP(Y25,'Share of Reg Season Points'!$A$2:$B$33,2)</f>
        <v>0</v>
      </c>
      <c r="AA25" s="1">
        <f>SUM($I$2:I25)/COUNT($G$2:G25)</f>
        <v>1.25</v>
      </c>
      <c r="AB25" s="1" cm="1">
        <f t="array" ref="AB25">_xlfn.IFS(AA25&gt;='Old Ranking Calculations'!$B$25,'Old Ranking Calculations'!$C$25,AA25&gt;='Old Ranking Calculations'!$B$26,'Old Ranking Calculations'!$C$26,AA25&gt;='Old Ranking Calculations'!$B$27,'Old Ranking Calculations'!$C$27,AA25&gt;='Old Ranking Calculations'!$B$28,'Old Ranking Calculations'!$C$28,AA25&gt;='Old Ranking Calculations'!$B$29,'Old Ranking Calculations'!$C$29,AA25&gt;='Old Ranking Calculations'!$B$30,'Old Ranking Calculations'!$C$30,AA25&gt;='Old Ranking Calculations'!$B$31,'Old Ranking Calculations'!$C$31,AA25&lt;'Old Ranking Calculations'!$B$32,'Old Ranking Calculations'!$C$32)</f>
        <v>12</v>
      </c>
      <c r="AC25" s="11">
        <f>COUNT($G$2:G25)/COUNT($D$2:D25)</f>
        <v>0.5</v>
      </c>
      <c r="AD25" s="1" cm="1">
        <f t="array" ref="AD25">_xlfn.IFS(AC25&gt;='Old Ranking Calculations'!$B$15,'Old Ranking Calculations'!$C$15,AC25&gt;='Old Ranking Calculations'!$B$16,'Old Ranking Calculations'!$C$16,AC25&gt;='Old Ranking Calculations'!$B$17,'Old Ranking Calculations'!$C$17,AC25&gt;='Old Ranking Calculations'!$B$18,'Old Ranking Calculations'!$C$18,AC25&gt;='Old Ranking Calculations'!$B$19,'Old Ranking Calculations'!$C$19,AC25&gt;='Old Ranking Calculations'!$B$20,'Old Ranking Calculations'!$C$20,AC25&gt;='Old Ranking Calculations'!$B$21,'Old Ranking Calculations'!$C$21,AC25&gt;='Old Ranking Calculations'!$B$22,'Old Ranking Calculations'!$C$22,AC25&lt;'Old Ranking Calculations'!$B$23,'Old Ranking Calculations'!$C$23)</f>
        <v>15</v>
      </c>
      <c r="AE25" s="1">
        <v>0</v>
      </c>
      <c r="AF25" s="1">
        <f>AVERAGE($O$2:O25)</f>
        <v>2.3333333333333335</v>
      </c>
      <c r="AG25" s="16">
        <f>SUM($W$2:W25,Z25,$AE$2)</f>
        <v>161.98485347985348</v>
      </c>
    </row>
    <row r="26" spans="1:33" ht="15.75" customHeight="1" x14ac:dyDescent="0.2">
      <c r="A26" s="1">
        <v>2020</v>
      </c>
      <c r="B26" s="1" t="s">
        <v>2</v>
      </c>
      <c r="C26" s="1" t="str">
        <f>VLOOKUP(B26,Divisions!$A$1:$B$33,2,FALSE)</f>
        <v>AFC North</v>
      </c>
      <c r="D26" s="1">
        <v>11</v>
      </c>
      <c r="E26" s="1">
        <v>5</v>
      </c>
      <c r="G26" s="1">
        <v>1</v>
      </c>
      <c r="I26" s="1">
        <v>1</v>
      </c>
      <c r="J26" s="1">
        <v>1</v>
      </c>
      <c r="K26" s="1">
        <v>1</v>
      </c>
      <c r="L26" s="1"/>
      <c r="M26" s="1"/>
      <c r="N26" s="1"/>
      <c r="O26">
        <v>2</v>
      </c>
      <c r="W26" s="1">
        <f>SUM(N26*'Ranking Calculations'!$C$2,M26*'Ranking Calculations'!$C$3,L26*'Ranking Calculations'!$C$4,K26*'Ranking Calculations'!$C$5,H26*'Ranking Calculations'!$C$7,G26*'Ranking Calculations'!$C$6,P26*'Ranking Calculations'!$C$8,Q26*'Ranking Calculations'!$C$9,R26*'Ranking Calculations'!$C$10,S26*'Ranking Calculations'!$C$11,T26*'Ranking Calculations'!$C$12,U26*'Ranking Calculations'!$C$13,V26*'Ranking Calculations'!$C$14)</f>
        <v>3</v>
      </c>
      <c r="X26" s="11">
        <f>(SUM($D$2:D26)+(SUM($F$2:F26)/2))/((SUM($D$2:D26)+SUM($E$2:E26)+SUM($F$2:F26)))</f>
        <v>0.56374999999999997</v>
      </c>
      <c r="Y26" s="24">
        <f>'Winning % Rank Over Time'!E56</f>
        <v>3</v>
      </c>
      <c r="Z26" s="7">
        <f>'Winning % Rank Over Time'!$B56*VLOOKUP(Y26,'Share of Reg Season Points'!$A$2:$B$33,2)</f>
        <v>0</v>
      </c>
      <c r="AA26" s="1">
        <f>SUM($I$2:I26)/COUNT($G$2:G26)</f>
        <v>1.2307692307692308</v>
      </c>
      <c r="AB26" s="1" cm="1">
        <f t="array" ref="AB26">_xlfn.IFS(AA26&gt;='Old Ranking Calculations'!$B$25,'Old Ranking Calculations'!$C$25,AA26&gt;='Old Ranking Calculations'!$B$26,'Old Ranking Calculations'!$C$26,AA26&gt;='Old Ranking Calculations'!$B$27,'Old Ranking Calculations'!$C$27,AA26&gt;='Old Ranking Calculations'!$B$28,'Old Ranking Calculations'!$C$28,AA26&gt;='Old Ranking Calculations'!$B$29,'Old Ranking Calculations'!$C$29,AA26&gt;='Old Ranking Calculations'!$B$30,'Old Ranking Calculations'!$C$30,AA26&gt;='Old Ranking Calculations'!$B$31,'Old Ranking Calculations'!$C$31,AA26&lt;'Old Ranking Calculations'!$B$32,'Old Ranking Calculations'!$C$32)</f>
        <v>10</v>
      </c>
      <c r="AC26" s="11">
        <f>COUNT($G$2:G26)/COUNT($D$2:D26)</f>
        <v>0.52</v>
      </c>
      <c r="AD26" s="1" cm="1">
        <f t="array" ref="AD26">_xlfn.IFS(AC26&gt;='Old Ranking Calculations'!$B$15,'Old Ranking Calculations'!$C$15,AC26&gt;='Old Ranking Calculations'!$B$16,'Old Ranking Calculations'!$C$16,AC26&gt;='Old Ranking Calculations'!$B$17,'Old Ranking Calculations'!$C$17,AC26&gt;='Old Ranking Calculations'!$B$18,'Old Ranking Calculations'!$C$18,AC26&gt;='Old Ranking Calculations'!$B$19,'Old Ranking Calculations'!$C$19,AC26&gt;='Old Ranking Calculations'!$B$20,'Old Ranking Calculations'!$C$20,AC26&gt;='Old Ranking Calculations'!$B$21,'Old Ranking Calculations'!$C$21,AC26&gt;='Old Ranking Calculations'!$B$22,'Old Ranking Calculations'!$C$22,AC26&lt;'Old Ranking Calculations'!$B$23,'Old Ranking Calculations'!$C$23)</f>
        <v>15</v>
      </c>
      <c r="AE26" s="1">
        <v>0</v>
      </c>
      <c r="AF26" s="1">
        <f>AVERAGE($O$2:O26)</f>
        <v>2.3076923076923075</v>
      </c>
      <c r="AG26" s="16">
        <f>SUM($W$2:W26,Z26,$AE$2)</f>
        <v>164.98485347985348</v>
      </c>
    </row>
    <row r="27" spans="1:33" ht="15.75" customHeight="1" x14ac:dyDescent="0.2">
      <c r="A27" s="1">
        <v>2021</v>
      </c>
      <c r="B27" s="1" t="s">
        <v>2</v>
      </c>
      <c r="C27" s="1" t="str">
        <f>VLOOKUP(B27,Divisions!$A$1:$B$33,2,FALSE)</f>
        <v>AFC North</v>
      </c>
      <c r="D27" s="1">
        <v>8</v>
      </c>
      <c r="E27" s="1">
        <v>9</v>
      </c>
      <c r="W27" s="1">
        <f>SUM(N27*'Ranking Calculations'!$C$2,M27*'Ranking Calculations'!$C$3,L27*'Ranking Calculations'!$C$4,K27*'Ranking Calculations'!$C$5,H27*'Ranking Calculations'!$C$7,G27*'Ranking Calculations'!$C$6,P27*'Ranking Calculations'!$C$8,Q27*'Ranking Calculations'!$C$9,R27*'Ranking Calculations'!$C$10,S27*'Ranking Calculations'!$C$11,T27*'Ranking Calculations'!$C$12,U27*'Ranking Calculations'!$C$13,V27*'Ranking Calculations'!$C$14)</f>
        <v>0</v>
      </c>
      <c r="X27" s="11">
        <f>(SUM($D$2:D27)+(SUM($F$2:F27)/2))/((SUM($D$2:D27)+SUM($E$2:E27)+SUM($F$2:F27)))</f>
        <v>0.55995203836930452</v>
      </c>
      <c r="Y27" s="24">
        <f>'Winning % Rank Over Time'!E57</f>
        <v>4</v>
      </c>
      <c r="Z27" s="7">
        <f>'Winning % Rank Over Time'!$B57*VLOOKUP(Y27,'Share of Reg Season Points'!$A$2:$B$33,2)</f>
        <v>0</v>
      </c>
      <c r="AA27" s="1">
        <f>SUM($I$2:I27)/COUNT($G$2:G27)</f>
        <v>1.2307692307692308</v>
      </c>
      <c r="AB27" s="1" cm="1">
        <f t="array" ref="AB27">_xlfn.IFS(AA27&gt;='Old Ranking Calculations'!$B$25,'Old Ranking Calculations'!$C$25,AA27&gt;='Old Ranking Calculations'!$B$26,'Old Ranking Calculations'!$C$26,AA27&gt;='Old Ranking Calculations'!$B$27,'Old Ranking Calculations'!$C$27,AA27&gt;='Old Ranking Calculations'!$B$28,'Old Ranking Calculations'!$C$28,AA27&gt;='Old Ranking Calculations'!$B$29,'Old Ranking Calculations'!$C$29,AA27&gt;='Old Ranking Calculations'!$B$30,'Old Ranking Calculations'!$C$30,AA27&gt;='Old Ranking Calculations'!$B$31,'Old Ranking Calculations'!$C$31,AA27&lt;'Old Ranking Calculations'!$B$32,'Old Ranking Calculations'!$C$32)</f>
        <v>10</v>
      </c>
      <c r="AC27" s="11">
        <f>COUNT($G$2:G27)/COUNT($D$2:D27)</f>
        <v>0.5</v>
      </c>
      <c r="AD27" s="1" cm="1">
        <f t="array" ref="AD27">_xlfn.IFS(AC27&gt;='Old Ranking Calculations'!$B$15,'Old Ranking Calculations'!$C$15,AC27&gt;='Old Ranking Calculations'!$B$16,'Old Ranking Calculations'!$C$16,AC27&gt;='Old Ranking Calculations'!$B$17,'Old Ranking Calculations'!$C$17,AC27&gt;='Old Ranking Calculations'!$B$18,'Old Ranking Calculations'!$C$18,AC27&gt;='Old Ranking Calculations'!$B$19,'Old Ranking Calculations'!$C$19,AC27&gt;='Old Ranking Calculations'!$B$20,'Old Ranking Calculations'!$C$20,AC27&gt;='Old Ranking Calculations'!$B$21,'Old Ranking Calculations'!$C$21,AC27&gt;='Old Ranking Calculations'!$B$22,'Old Ranking Calculations'!$C$22,AC27&lt;'Old Ranking Calculations'!$B$23,'Old Ranking Calculations'!$C$23)</f>
        <v>15</v>
      </c>
      <c r="AE27" s="1">
        <v>0</v>
      </c>
      <c r="AF27" s="1">
        <f>AVERAGE($O$2:O27)</f>
        <v>2.3076923076923075</v>
      </c>
      <c r="AG27" s="16">
        <f>SUM($W$2:W27,Z27,$AE$2)</f>
        <v>164.98485347985348</v>
      </c>
    </row>
    <row r="28" spans="1:33" ht="15.75" customHeight="1" x14ac:dyDescent="0.2">
      <c r="A28" s="1">
        <v>2022</v>
      </c>
      <c r="B28" s="1" t="s">
        <v>2</v>
      </c>
      <c r="C28" s="1" t="str">
        <f>VLOOKUP(B28,Divisions!$A$1:$B$33,2,FALSE)</f>
        <v>AFC North</v>
      </c>
      <c r="D28">
        <v>10</v>
      </c>
      <c r="E28">
        <v>7</v>
      </c>
      <c r="G28">
        <v>1</v>
      </c>
      <c r="I28">
        <v>0</v>
      </c>
      <c r="J28">
        <v>1</v>
      </c>
      <c r="O28">
        <v>1</v>
      </c>
      <c r="W28" s="1">
        <f>SUM(N28*'Ranking Calculations'!$C$2,M28*'Ranking Calculations'!$C$3,L28*'Ranking Calculations'!$C$4,K28*'Ranking Calculations'!$C$5,H28*'Ranking Calculations'!$C$7,G28*'Ranking Calculations'!$C$6,P28*'Ranking Calculations'!$C$8,Q28*'Ranking Calculations'!$C$9,R28*'Ranking Calculations'!$C$10,S28*'Ranking Calculations'!$C$11,T28*'Ranking Calculations'!$C$12,U28*'Ranking Calculations'!$C$13,V28*'Ranking Calculations'!$C$14)</f>
        <v>1</v>
      </c>
      <c r="X28" s="11">
        <f>(SUM($D$2:D28)+(SUM($F$2:F28)/2))/((SUM($D$2:D28)+SUM($E$2:E28)+SUM($F$2:F28)))</f>
        <v>0.56105990783410142</v>
      </c>
      <c r="Y28" s="24">
        <f>'Winning % Rank Over Time'!E58</f>
        <v>4</v>
      </c>
      <c r="Z28" s="7">
        <f>'Winning % Rank Over Time'!$B58*VLOOKUP(Y28,'Share of Reg Season Points'!$A$2:$B$33,2)</f>
        <v>0</v>
      </c>
      <c r="AA28" s="1">
        <f>SUM($I$2:I28)/COUNT($G$2:G28)</f>
        <v>1.1428571428571428</v>
      </c>
      <c r="AB28" s="1" cm="1">
        <f t="array" ref="AB28">_xlfn.IFS(AA28&gt;='Old Ranking Calculations'!$B$25,'Old Ranking Calculations'!$C$25,AA28&gt;='Old Ranking Calculations'!$B$26,'Old Ranking Calculations'!$C$26,AA28&gt;='Old Ranking Calculations'!$B$27,'Old Ranking Calculations'!$C$27,AA28&gt;='Old Ranking Calculations'!$B$28,'Old Ranking Calculations'!$C$28,AA28&gt;='Old Ranking Calculations'!$B$29,'Old Ranking Calculations'!$C$29,AA28&gt;='Old Ranking Calculations'!$B$30,'Old Ranking Calculations'!$C$30,AA28&gt;='Old Ranking Calculations'!$B$31,'Old Ranking Calculations'!$C$31,AA28&lt;'Old Ranking Calculations'!$B$32,'Old Ranking Calculations'!$C$32)</f>
        <v>10</v>
      </c>
      <c r="AC28" s="11">
        <f>COUNT($G$2:G28)/COUNT($D$2:D28)</f>
        <v>0.51851851851851849</v>
      </c>
      <c r="AD28" s="1" cm="1">
        <f t="array" ref="AD28">_xlfn.IFS(AC28&gt;='Old Ranking Calculations'!$B$15,'Old Ranking Calculations'!$C$15,AC28&gt;='Old Ranking Calculations'!$B$16,'Old Ranking Calculations'!$C$16,AC28&gt;='Old Ranking Calculations'!$B$17,'Old Ranking Calculations'!$C$17,AC28&gt;='Old Ranking Calculations'!$B$18,'Old Ranking Calculations'!$C$18,AC28&gt;='Old Ranking Calculations'!$B$19,'Old Ranking Calculations'!$C$19,AC28&gt;='Old Ranking Calculations'!$B$20,'Old Ranking Calculations'!$C$20,AC28&gt;='Old Ranking Calculations'!$B$21,'Old Ranking Calculations'!$C$21,AC28&gt;='Old Ranking Calculations'!$B$22,'Old Ranking Calculations'!$C$22,AC28&lt;'Old Ranking Calculations'!$B$23,'Old Ranking Calculations'!$C$23)</f>
        <v>15</v>
      </c>
      <c r="AE28" s="1">
        <v>0</v>
      </c>
      <c r="AF28" s="1">
        <f>AVERAGE($O$2:O28)</f>
        <v>2.2142857142857144</v>
      </c>
      <c r="AG28" s="16">
        <f>SUM($W$2:W28,Z28,$AE$2)</f>
        <v>165.98485347985348</v>
      </c>
    </row>
    <row r="29" spans="1:33" ht="15.75" customHeight="1" x14ac:dyDescent="0.2">
      <c r="A29" s="1">
        <v>2023</v>
      </c>
      <c r="B29" s="1" t="s">
        <v>2</v>
      </c>
      <c r="C29" s="1" t="str">
        <f>VLOOKUP(B29,Divisions!$A$1:$B$33,2,FALSE)</f>
        <v>AFC North</v>
      </c>
      <c r="D29">
        <v>13</v>
      </c>
      <c r="E29">
        <v>4</v>
      </c>
      <c r="G29">
        <v>1</v>
      </c>
      <c r="H29">
        <v>1</v>
      </c>
      <c r="I29">
        <v>1</v>
      </c>
      <c r="J29">
        <v>1</v>
      </c>
      <c r="K29">
        <v>1</v>
      </c>
      <c r="L29">
        <v>1</v>
      </c>
      <c r="O29">
        <v>3</v>
      </c>
      <c r="P29">
        <v>1</v>
      </c>
      <c r="W29" s="1">
        <f>SUM(N29*'Ranking Calculations'!$C$2,M29*'Ranking Calculations'!$C$3,L29*'Ranking Calculations'!$C$4,K29*'Ranking Calculations'!$C$5,H29*'Ranking Calculations'!$C$7,G29*'Ranking Calculations'!$C$6,P29*'Ranking Calculations'!$C$8,Q29*'Ranking Calculations'!$C$9,R29*'Ranking Calculations'!$C$10,S29*'Ranking Calculations'!$C$11,T29*'Ranking Calculations'!$C$12,U29*'Ranking Calculations'!$C$13,V29*'Ranking Calculations'!$C$14)</f>
        <v>11</v>
      </c>
      <c r="X29" s="11">
        <f>(SUM($D$2:D29)+(SUM($F$2:F29)/2))/((SUM($D$2:D29)+SUM($E$2:E29)+SUM($F$2:F29)))</f>
        <v>0.5687361419068736</v>
      </c>
      <c r="Y29" s="24">
        <f>'Winning % Rank Over Time'!E59</f>
        <v>3</v>
      </c>
      <c r="Z29" s="7">
        <f>'Winning % Rank Over Time'!$B59*VLOOKUP(Y29,'Share of Reg Season Points'!$A$2:$B$33,2)</f>
        <v>0</v>
      </c>
      <c r="AA29" s="1">
        <f>SUM($I$2:I29)/COUNT($G$2:G29)</f>
        <v>1.1333333333333333</v>
      </c>
      <c r="AB29" s="1" cm="1">
        <f t="array" ref="AB29">_xlfn.IFS(AA29&gt;='Old Ranking Calculations'!$B$25,'Old Ranking Calculations'!$C$25,AA29&gt;='Old Ranking Calculations'!$B$26,'Old Ranking Calculations'!$C$26,AA29&gt;='Old Ranking Calculations'!$B$27,'Old Ranking Calculations'!$C$27,AA29&gt;='Old Ranking Calculations'!$B$28,'Old Ranking Calculations'!$C$28,AA29&gt;='Old Ranking Calculations'!$B$29,'Old Ranking Calculations'!$C$29,AA29&gt;='Old Ranking Calculations'!$B$30,'Old Ranking Calculations'!$C$30,AA29&gt;='Old Ranking Calculations'!$B$31,'Old Ranking Calculations'!$C$31,AA29&lt;'Old Ranking Calculations'!$B$32,'Old Ranking Calculations'!$C$32)</f>
        <v>10</v>
      </c>
      <c r="AC29" s="11">
        <f>COUNT($G$2:G29)/COUNT($D$2:D29)</f>
        <v>0.5357142857142857</v>
      </c>
      <c r="AD29" s="1" cm="1">
        <f t="array" ref="AD29">_xlfn.IFS(AC29&gt;='Old Ranking Calculations'!$B$15,'Old Ranking Calculations'!$C$15,AC29&gt;='Old Ranking Calculations'!$B$16,'Old Ranking Calculations'!$C$16,AC29&gt;='Old Ranking Calculations'!$B$17,'Old Ranking Calculations'!$C$17,AC29&gt;='Old Ranking Calculations'!$B$18,'Old Ranking Calculations'!$C$18,AC29&gt;='Old Ranking Calculations'!$B$19,'Old Ranking Calculations'!$C$19,AC29&gt;='Old Ranking Calculations'!$B$20,'Old Ranking Calculations'!$C$20,AC29&gt;='Old Ranking Calculations'!$B$21,'Old Ranking Calculations'!$C$21,AC29&gt;='Old Ranking Calculations'!$B$22,'Old Ranking Calculations'!$C$22,AC29&lt;'Old Ranking Calculations'!$B$23,'Old Ranking Calculations'!$C$23)</f>
        <v>15</v>
      </c>
      <c r="AE29" s="1">
        <v>0</v>
      </c>
      <c r="AF29" s="1">
        <f>AVERAGE($O$2:O29)</f>
        <v>2.2666666666666666</v>
      </c>
      <c r="AG29" s="16">
        <f>SUM($W$2:W29,Z29,$AE$2)</f>
        <v>176.98485347985348</v>
      </c>
    </row>
    <row r="30" spans="1:33" ht="15.75" customHeight="1" x14ac:dyDescent="0.2">
      <c r="A30" s="1">
        <v>2024</v>
      </c>
      <c r="B30" s="1" t="s">
        <v>2</v>
      </c>
      <c r="C30" s="1" t="str">
        <f>VLOOKUP(B30,Divisions!$A$1:$B$33,2,FALSE)</f>
        <v>AFC North</v>
      </c>
      <c r="D30">
        <v>12</v>
      </c>
      <c r="E30">
        <v>5</v>
      </c>
      <c r="G30">
        <v>1</v>
      </c>
      <c r="H30">
        <v>1</v>
      </c>
      <c r="I30">
        <v>1</v>
      </c>
      <c r="J30">
        <v>1</v>
      </c>
      <c r="K30">
        <v>1</v>
      </c>
      <c r="O30">
        <v>2</v>
      </c>
      <c r="W30" s="1">
        <f>SUM(N30*'Ranking Calculations'!$C$2,M30*'Ranking Calculations'!$C$3,L30*'Ranking Calculations'!$C$4,K30*'Ranking Calculations'!$C$5,H30*'Ranking Calculations'!$C$7,G30*'Ranking Calculations'!$C$6,P30*'Ranking Calculations'!$C$8,Q30*'Ranking Calculations'!$C$9,R30*'Ranking Calculations'!$C$10,S30*'Ranking Calculations'!$C$11,T30*'Ranking Calculations'!$C$12,U30*'Ranking Calculations'!$C$13,V30*'Ranking Calculations'!$C$14)</f>
        <v>4</v>
      </c>
      <c r="X30" s="11">
        <f>(SUM($D$2:D30)+(SUM($F$2:F30)/2))/((SUM($D$2:D30)+SUM($E$2:E30)+SUM($F$2:F30)))</f>
        <v>0.57371794871794868</v>
      </c>
      <c r="Y30" s="24">
        <f>'Winning % Rank Over Time'!E60</f>
        <v>3</v>
      </c>
      <c r="Z30" s="7">
        <f>'Winning % Rank Over Time'!$B60*VLOOKUP(Y30,'Share of Reg Season Points'!$A$2:$B$33,2)</f>
        <v>0</v>
      </c>
      <c r="AA30" s="1">
        <f>SUM($I$2:I30)/COUNT($G$2:G30)</f>
        <v>1.125</v>
      </c>
      <c r="AB30" s="1" cm="1">
        <f t="array" ref="AB30">_xlfn.IFS(AA30&gt;='Old Ranking Calculations'!$B$25,'Old Ranking Calculations'!$C$25,AA30&gt;='Old Ranking Calculations'!$B$26,'Old Ranking Calculations'!$C$26,AA30&gt;='Old Ranking Calculations'!$B$27,'Old Ranking Calculations'!$C$27,AA30&gt;='Old Ranking Calculations'!$B$28,'Old Ranking Calculations'!$C$28,AA30&gt;='Old Ranking Calculations'!$B$29,'Old Ranking Calculations'!$C$29,AA30&gt;='Old Ranking Calculations'!$B$30,'Old Ranking Calculations'!$C$30,AA30&gt;='Old Ranking Calculations'!$B$31,'Old Ranking Calculations'!$C$31,AA30&lt;'Old Ranking Calculations'!$B$32,'Old Ranking Calculations'!$C$32)</f>
        <v>10</v>
      </c>
      <c r="AC30" s="11">
        <f>COUNT($G$2:G30)/COUNT($D$2:D30)</f>
        <v>0.55172413793103448</v>
      </c>
      <c r="AD30" s="1" cm="1">
        <f t="array" ref="AD30">_xlfn.IFS(AC30&gt;='Old Ranking Calculations'!$B$15,'Old Ranking Calculations'!$C$15,AC30&gt;='Old Ranking Calculations'!$B$16,'Old Ranking Calculations'!$C$16,AC30&gt;='Old Ranking Calculations'!$B$17,'Old Ranking Calculations'!$C$17,AC30&gt;='Old Ranking Calculations'!$B$18,'Old Ranking Calculations'!$C$18,AC30&gt;='Old Ranking Calculations'!$B$19,'Old Ranking Calculations'!$C$19,AC30&gt;='Old Ranking Calculations'!$B$20,'Old Ranking Calculations'!$C$20,AC30&gt;='Old Ranking Calculations'!$B$21,'Old Ranking Calculations'!$C$21,AC30&gt;='Old Ranking Calculations'!$B$22,'Old Ranking Calculations'!$C$22,AC30&lt;'Old Ranking Calculations'!$B$23,'Old Ranking Calculations'!$C$23)</f>
        <v>17.5</v>
      </c>
      <c r="AE30" s="1">
        <v>0</v>
      </c>
      <c r="AF30" s="1">
        <f>AVERAGE($O$2:O30)</f>
        <v>2.25</v>
      </c>
      <c r="AG30" s="16">
        <f>SUM($W$2:W30,Z30,$AE$2)</f>
        <v>180.98485347985348</v>
      </c>
    </row>
    <row r="31" spans="1:33" ht="15.75" customHeight="1" x14ac:dyDescent="0.2">
      <c r="A31" s="1">
        <v>2025</v>
      </c>
      <c r="B31" s="1" t="s">
        <v>2</v>
      </c>
      <c r="C31" s="1" t="str">
        <f>VLOOKUP(B31,Divisions!$A$1:$B$33,2,FALSE)</f>
        <v>AFC North</v>
      </c>
      <c r="D31">
        <v>8</v>
      </c>
      <c r="E31">
        <v>9</v>
      </c>
      <c r="W31" s="1">
        <f>SUM(N31*'Ranking Calculations'!$C$2,M31*'Ranking Calculations'!$C$3,L31*'Ranking Calculations'!$C$4,K31*'Ranking Calculations'!$C$5,H31*'Ranking Calculations'!$C$7,G31*'Ranking Calculations'!$C$6,P31*'Ranking Calculations'!$C$8,Q31*'Ranking Calculations'!$C$9,R31*'Ranking Calculations'!$C$10,S31*'Ranking Calculations'!$C$11,T31*'Ranking Calculations'!$C$12,U31*'Ranking Calculations'!$C$13,V31*'Ranking Calculations'!$C$14)</f>
        <v>0</v>
      </c>
      <c r="X31" s="11">
        <f>(SUM($D$2:D31)+(SUM($F$2:F31)/2))/((SUM($D$2:D31)+SUM($E$2:E31)+SUM($F$2:F31)))</f>
        <v>0.57010309278350513</v>
      </c>
      <c r="Y31" s="24">
        <f>'Winning % Rank Over Time'!E61</f>
        <v>3</v>
      </c>
      <c r="Z31" s="7">
        <f>'Winning % Rank Over Time'!$B61*VLOOKUP(Y31,'Share of Reg Season Points'!$A$2:$B$33,2)</f>
        <v>0</v>
      </c>
      <c r="AA31" s="1">
        <f>SUM($I$2:I31)/COUNT($G$2:G31)</f>
        <v>1.125</v>
      </c>
      <c r="AB31" s="1" cm="1">
        <f t="array" ref="AB31">_xlfn.IFS(AA31&gt;='Old Ranking Calculations'!$B$25,'Old Ranking Calculations'!$C$25,AA31&gt;='Old Ranking Calculations'!$B$26,'Old Ranking Calculations'!$C$26,AA31&gt;='Old Ranking Calculations'!$B$27,'Old Ranking Calculations'!$C$27,AA31&gt;='Old Ranking Calculations'!$B$28,'Old Ranking Calculations'!$C$28,AA31&gt;='Old Ranking Calculations'!$B$29,'Old Ranking Calculations'!$C$29,AA31&gt;='Old Ranking Calculations'!$B$30,'Old Ranking Calculations'!$C$30,AA31&gt;='Old Ranking Calculations'!$B$31,'Old Ranking Calculations'!$C$31,AA31&lt;'Old Ranking Calculations'!$B$32,'Old Ranking Calculations'!$C$32)</f>
        <v>10</v>
      </c>
      <c r="AC31" s="11">
        <f>COUNT($G$2:G31)/COUNT($D$2:D31)</f>
        <v>0.53333333333333333</v>
      </c>
      <c r="AD31" s="1" cm="1">
        <f t="array" ref="AD31">_xlfn.IFS(AC31&gt;='Old Ranking Calculations'!$B$15,'Old Ranking Calculations'!$C$15,AC31&gt;='Old Ranking Calculations'!$B$16,'Old Ranking Calculations'!$C$16,AC31&gt;='Old Ranking Calculations'!$B$17,'Old Ranking Calculations'!$C$17,AC31&gt;='Old Ranking Calculations'!$B$18,'Old Ranking Calculations'!$C$18,AC31&gt;='Old Ranking Calculations'!$B$19,'Old Ranking Calculations'!$C$19,AC31&gt;='Old Ranking Calculations'!$B$20,'Old Ranking Calculations'!$C$20,AC31&gt;='Old Ranking Calculations'!$B$21,'Old Ranking Calculations'!$C$21,AC31&gt;='Old Ranking Calculations'!$B$22,'Old Ranking Calculations'!$C$22,AC31&lt;'Old Ranking Calculations'!$B$23,'Old Ranking Calculations'!$C$23)</f>
        <v>15</v>
      </c>
      <c r="AE31" s="1">
        <v>1</v>
      </c>
      <c r="AF31" s="1">
        <f>AVERAGE($O$2:O31)</f>
        <v>2.25</v>
      </c>
      <c r="AG31" s="16">
        <f>SUM($W$2:W31,Z31,$AE$2)</f>
        <v>180.98485347985348</v>
      </c>
    </row>
    <row r="32" spans="1:33" ht="15.75" customHeight="1" x14ac:dyDescent="0.2"/>
    <row r="33" ht="15.75" customHeight="1" x14ac:dyDescent="0.2"/>
    <row r="34" ht="15.75" customHeight="1" x14ac:dyDescent="0.2"/>
    <row r="35" ht="15.75" customHeight="1" x14ac:dyDescent="0.2"/>
    <row r="36" ht="15.75" customHeight="1" x14ac:dyDescent="0.2"/>
    <row r="37" ht="15.75" customHeight="1" x14ac:dyDescent="0.2"/>
    <row r="38" ht="15.75" customHeight="1" x14ac:dyDescent="0.2"/>
    <row r="39" ht="15.75" customHeight="1" x14ac:dyDescent="0.2"/>
    <row r="40" ht="15.75" customHeight="1" x14ac:dyDescent="0.2"/>
    <row r="41" ht="15.75" customHeight="1" x14ac:dyDescent="0.2"/>
    <row r="42" ht="15.75" customHeight="1" x14ac:dyDescent="0.2"/>
    <row r="43" ht="15.75" customHeight="1" x14ac:dyDescent="0.2"/>
    <row r="44" ht="15.75" customHeight="1" x14ac:dyDescent="0.2"/>
    <row r="45" ht="15.75" customHeight="1" x14ac:dyDescent="0.2"/>
    <row r="46" ht="15.75" customHeight="1" x14ac:dyDescent="0.2"/>
    <row r="47" ht="15.75" customHeight="1" x14ac:dyDescent="0.2"/>
    <row r="48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</sheetData>
  <pageMargins left="0.7" right="0.7" top="0.75" bottom="0.75" header="0" footer="0"/>
  <pageSetup orientation="landscape"/>
  <headerFooter>
    <oddHeader>&amp;R&amp;"Calibri"&amp;10&amp;K000000 Business Use&amp;1#_x000D_</oddHead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0"/>
  <dimension ref="A1:AG1000"/>
  <sheetViews>
    <sheetView workbookViewId="0">
      <pane ySplit="1" topLeftCell="A35" activePane="bottomLeft" state="frozen"/>
      <selection pane="bottomLeft" activeCell="Z60" sqref="Z60"/>
    </sheetView>
  </sheetViews>
  <sheetFormatPr baseColWidth="10" defaultColWidth="11.1640625" defaultRowHeight="15" customHeight="1" x14ac:dyDescent="0.2"/>
  <cols>
    <col min="1" max="33" width="10.6640625" customWidth="1"/>
  </cols>
  <sheetData>
    <row r="1" spans="1:33" ht="15.75" customHeight="1" x14ac:dyDescent="0.2">
      <c r="A1" s="1" t="s">
        <v>51</v>
      </c>
      <c r="B1" s="1" t="s">
        <v>71</v>
      </c>
      <c r="C1" s="1" t="s">
        <v>139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57</v>
      </c>
      <c r="J1" s="1" t="s">
        <v>58</v>
      </c>
      <c r="K1" s="6" t="s">
        <v>161</v>
      </c>
      <c r="L1" s="6" t="s">
        <v>162</v>
      </c>
      <c r="M1" s="6" t="s">
        <v>163</v>
      </c>
      <c r="N1" s="6" t="s">
        <v>61</v>
      </c>
      <c r="O1" t="s">
        <v>72</v>
      </c>
      <c r="P1" s="1" t="s">
        <v>37</v>
      </c>
      <c r="Q1" s="1" t="s">
        <v>39</v>
      </c>
      <c r="R1" s="1" t="s">
        <v>40</v>
      </c>
      <c r="S1" s="1" t="s">
        <v>41</v>
      </c>
      <c r="T1" s="1" t="s">
        <v>42</v>
      </c>
      <c r="U1" s="1" t="s">
        <v>43</v>
      </c>
      <c r="V1" s="1" t="s">
        <v>44</v>
      </c>
      <c r="W1" s="1" t="s">
        <v>63</v>
      </c>
      <c r="X1" s="1" t="s">
        <v>64</v>
      </c>
      <c r="Y1" s="1" t="s">
        <v>198</v>
      </c>
      <c r="Z1" s="1" t="s">
        <v>65</v>
      </c>
      <c r="AA1" s="1" t="s">
        <v>66</v>
      </c>
      <c r="AB1" s="1" t="s">
        <v>67</v>
      </c>
      <c r="AC1" s="1" t="s">
        <v>79</v>
      </c>
      <c r="AD1" t="s">
        <v>68</v>
      </c>
      <c r="AE1" s="1" t="s">
        <v>69</v>
      </c>
      <c r="AF1" s="1" t="s">
        <v>73</v>
      </c>
      <c r="AG1" s="1" t="s">
        <v>70</v>
      </c>
    </row>
    <row r="2" spans="1:33" ht="15.75" customHeight="1" x14ac:dyDescent="0.2">
      <c r="A2" s="1">
        <v>1966</v>
      </c>
      <c r="B2" s="1" t="s">
        <v>3</v>
      </c>
      <c r="C2" s="1" t="str">
        <f>VLOOKUP(B2,Divisions!$A$1:$B$33,2,FALSE)</f>
        <v>AFC East</v>
      </c>
      <c r="D2" s="1">
        <v>9</v>
      </c>
      <c r="E2" s="1">
        <v>4</v>
      </c>
      <c r="F2" s="1">
        <v>1</v>
      </c>
      <c r="G2" s="1">
        <v>1</v>
      </c>
      <c r="H2" s="1">
        <v>1</v>
      </c>
      <c r="I2" s="1">
        <v>1</v>
      </c>
      <c r="J2" s="1">
        <v>1</v>
      </c>
      <c r="K2" s="1">
        <v>1</v>
      </c>
      <c r="L2" s="1">
        <v>1</v>
      </c>
      <c r="M2" s="1"/>
      <c r="N2" s="1"/>
      <c r="O2">
        <v>3</v>
      </c>
      <c r="S2" s="1">
        <v>1</v>
      </c>
      <c r="W2" s="1">
        <f>SUM(N2*'Ranking Calculations'!$C$2,M2*'Ranking Calculations'!$C$3,L2*'Ranking Calculations'!$C$4,K2*'Ranking Calculations'!$C$5,H2*'Ranking Calculations'!$C$7,G2*'Ranking Calculations'!$C$6,P2*'Ranking Calculations'!$C$8,Q2*'Ranking Calculations'!$C$9,R2*'Ranking Calculations'!$C$10,S2*'Ranking Calculations'!$C$11,T2*'Ranking Calculations'!$C$12,U2*'Ranking Calculations'!$C$13,V2*'Ranking Calculations'!$C$14)</f>
        <v>8</v>
      </c>
      <c r="X2" s="11">
        <f>(SUM(D2)+(SUM(F2)/2))/((SUM(D2)+SUM(E2)+SUM(F2)))</f>
        <v>0.6785714285714286</v>
      </c>
      <c r="Y2" s="1">
        <f>'Winning % Rank Over Time'!F2</f>
        <v>4</v>
      </c>
      <c r="Z2" s="7">
        <f>'Winning % Rank Over Time'!$B2*VLOOKUP(Y2,'Share of Reg Season Points'!$P$2:$Q$27,2)</f>
        <v>0</v>
      </c>
      <c r="AA2" s="1">
        <f>SUM(I2)/COUNT(G2)</f>
        <v>1</v>
      </c>
      <c r="AB2" s="1">
        <v>5</v>
      </c>
      <c r="AC2" s="1">
        <f>COUNT(G2)/COUNT(A2)</f>
        <v>1</v>
      </c>
      <c r="AD2" s="1">
        <v>15</v>
      </c>
      <c r="AE2" s="1">
        <f t="shared" ref="AE2:AE57" si="0">IF((0.75*($A$2-1966))-(0.2*(A2-$A$2))&gt;0,(0.75*($A$2-1966))-(0.2*(A2-$A$2)),0)</f>
        <v>0</v>
      </c>
      <c r="AF2" s="1">
        <f>AVERAGE($O$2:O2)</f>
        <v>3</v>
      </c>
      <c r="AG2" s="16">
        <f>SUM($W$2:W2,Z2)</f>
        <v>8</v>
      </c>
    </row>
    <row r="3" spans="1:33" ht="15.75" customHeight="1" x14ac:dyDescent="0.2">
      <c r="A3" s="1">
        <v>1967</v>
      </c>
      <c r="B3" s="1" t="s">
        <v>3</v>
      </c>
      <c r="C3" s="1" t="str">
        <f>VLOOKUP(B3,Divisions!$A$1:$B$33,2,FALSE)</f>
        <v>AFC East</v>
      </c>
      <c r="D3" s="1">
        <v>4</v>
      </c>
      <c r="E3" s="1">
        <v>10</v>
      </c>
      <c r="W3" s="1">
        <f>SUM(N3*'Ranking Calculations'!$C$2,M3*'Ranking Calculations'!$C$3,L3*'Ranking Calculations'!$C$4,K3*'Ranking Calculations'!$C$5,H3*'Ranking Calculations'!$C$7,G3*'Ranking Calculations'!$C$6,P3*'Ranking Calculations'!$C$8,Q3*'Ranking Calculations'!$C$9,R3*'Ranking Calculations'!$C$10,S3*'Ranking Calculations'!$C$11,T3*'Ranking Calculations'!$C$12,U3*'Ranking Calculations'!$C$13,V3*'Ranking Calculations'!$C$14)</f>
        <v>0</v>
      </c>
      <c r="X3" s="11">
        <f>(SUM($D$2:D3)+(SUM($F$2:F3)/2))/((SUM($D$2:D3)+SUM($E$2:E3)+SUM($F$2:F3)))</f>
        <v>0.48214285714285715</v>
      </c>
      <c r="Y3" s="1">
        <f>'Winning % Rank Over Time'!F3</f>
        <v>14</v>
      </c>
      <c r="Z3" s="7">
        <f>'Winning % Rank Over Time'!$B3*VLOOKUP(Y3,'Share of Reg Season Points'!$P$2:$Q$27,2)</f>
        <v>0</v>
      </c>
      <c r="AA3" s="1">
        <f>SUM($I$2:I3)/COUNT($G$2:G3)</f>
        <v>1</v>
      </c>
      <c r="AB3" s="1">
        <v>5</v>
      </c>
      <c r="AC3" s="1">
        <f>COUNT($G$2:G3)/COUNT($D$2:D3)</f>
        <v>0.5</v>
      </c>
      <c r="AD3" s="1">
        <v>10</v>
      </c>
      <c r="AE3" s="1">
        <f t="shared" si="0"/>
        <v>0</v>
      </c>
      <c r="AF3" s="1">
        <f>AVERAGE($O$2:O3)</f>
        <v>3</v>
      </c>
      <c r="AG3" s="16">
        <f>SUM($W$2:W3,Z3)</f>
        <v>8</v>
      </c>
    </row>
    <row r="4" spans="1:33" ht="15.75" customHeight="1" x14ac:dyDescent="0.2">
      <c r="A4" s="1">
        <v>1968</v>
      </c>
      <c r="B4" s="1" t="s">
        <v>3</v>
      </c>
      <c r="C4" s="1" t="str">
        <f>VLOOKUP(B4,Divisions!$A$1:$B$33,2,FALSE)</f>
        <v>AFC East</v>
      </c>
      <c r="D4" s="1">
        <v>1</v>
      </c>
      <c r="E4" s="1">
        <v>12</v>
      </c>
      <c r="F4" s="1">
        <v>1</v>
      </c>
      <c r="W4" s="1">
        <f>SUM(N4*'Ranking Calculations'!$C$2,M4*'Ranking Calculations'!$C$3,L4*'Ranking Calculations'!$C$4,K4*'Ranking Calculations'!$C$5,H4*'Ranking Calculations'!$C$7,G4*'Ranking Calculations'!$C$6,P4*'Ranking Calculations'!$C$8,Q4*'Ranking Calculations'!$C$9,R4*'Ranking Calculations'!$C$10,S4*'Ranking Calculations'!$C$11,T4*'Ranking Calculations'!$C$12,U4*'Ranking Calculations'!$C$13,V4*'Ranking Calculations'!$C$14)</f>
        <v>0</v>
      </c>
      <c r="X4" s="11">
        <f>(SUM($D$2:D4)+(SUM($F$2:F4)/2))/((SUM($D$2:D4)+SUM($E$2:E4)+SUM($F$2:F4)))</f>
        <v>0.35714285714285715</v>
      </c>
      <c r="Y4" s="1">
        <f>'Winning % Rank Over Time'!F4</f>
        <v>20</v>
      </c>
      <c r="Z4" s="7">
        <f>'Winning % Rank Over Time'!$B4*VLOOKUP(Y4,'Share of Reg Season Points'!$P$2:$Q$27,2)</f>
        <v>0</v>
      </c>
      <c r="AA4" s="1">
        <f>SUM($I$2:I4)/COUNT($G$2:G4)</f>
        <v>1</v>
      </c>
      <c r="AB4" s="1">
        <v>5</v>
      </c>
      <c r="AC4" s="1">
        <f>COUNT($G$2:G4)/COUNT($D$2:D4)</f>
        <v>0.33333333333333331</v>
      </c>
      <c r="AD4" s="1" cm="1">
        <f t="array" ref="AD4">_xlfn.IFS(AC4&gt;='Old Ranking Calculations'!$B$15,'Old Ranking Calculations'!$C$15,AC4&gt;='Old Ranking Calculations'!$B$16,'Old Ranking Calculations'!$C$16,AC4&gt;='Old Ranking Calculations'!$B$17,'Old Ranking Calculations'!$C$17,AC4&gt;='Old Ranking Calculations'!$B$18,'Old Ranking Calculations'!$C$18,AC4&gt;='Old Ranking Calculations'!$B$19,'Old Ranking Calculations'!$C$19,AC4&gt;='Old Ranking Calculations'!$B$20,'Old Ranking Calculations'!$C$20,AC4&gt;='Old Ranking Calculations'!$B$21,'Old Ranking Calculations'!$C$21,AC4&gt;='Old Ranking Calculations'!$B$22,'Old Ranking Calculations'!$C$22,AC4&lt;'Old Ranking Calculations'!$B$23,'Old Ranking Calculations'!$C$23)</f>
        <v>3</v>
      </c>
      <c r="AE4" s="1">
        <f t="shared" si="0"/>
        <v>0</v>
      </c>
      <c r="AF4" s="1">
        <f>AVERAGE($O$2:O4)</f>
        <v>3</v>
      </c>
      <c r="AG4" s="16">
        <f>SUM($W$2:W4,Z4)</f>
        <v>8</v>
      </c>
    </row>
    <row r="5" spans="1:33" ht="15.75" customHeight="1" x14ac:dyDescent="0.2">
      <c r="A5" s="1">
        <v>1969</v>
      </c>
      <c r="B5" s="1" t="s">
        <v>3</v>
      </c>
      <c r="C5" s="1" t="str">
        <f>VLOOKUP(B5,Divisions!$A$1:$B$33,2,FALSE)</f>
        <v>AFC East</v>
      </c>
      <c r="D5" s="1">
        <v>4</v>
      </c>
      <c r="E5" s="1">
        <v>10</v>
      </c>
      <c r="W5" s="1">
        <f>SUM(N5*'Ranking Calculations'!$C$2,M5*'Ranking Calculations'!$C$3,L5*'Ranking Calculations'!$C$4,K5*'Ranking Calculations'!$C$5,H5*'Ranking Calculations'!$C$7,G5*'Ranking Calculations'!$C$6,P5*'Ranking Calculations'!$C$8,Q5*'Ranking Calculations'!$C$9,R5*'Ranking Calculations'!$C$10,S5*'Ranking Calculations'!$C$11,T5*'Ranking Calculations'!$C$12,U5*'Ranking Calculations'!$C$13,V5*'Ranking Calculations'!$C$14)</f>
        <v>0</v>
      </c>
      <c r="X5" s="11">
        <f>(SUM($D$2:D5)+(SUM($F$2:F5)/2))/((SUM($D$2:D5)+SUM($E$2:E5)+SUM($F$2:F5)))</f>
        <v>0.3392857142857143</v>
      </c>
      <c r="Y5" s="1">
        <f>'Winning % Rank Over Time'!F5</f>
        <v>20</v>
      </c>
      <c r="Z5" s="7">
        <f>'Winning % Rank Over Time'!$B5*VLOOKUP(Y5,'Share of Reg Season Points'!$P$2:$Q$27,2)</f>
        <v>0</v>
      </c>
      <c r="AA5" s="1">
        <f>SUM($I$2:I5)/COUNT($G$2:G5)</f>
        <v>1</v>
      </c>
      <c r="AB5" s="1">
        <v>5</v>
      </c>
      <c r="AC5" s="1">
        <f>COUNT($G$2:G5)/COUNT($D$2:D5)</f>
        <v>0.25</v>
      </c>
      <c r="AD5" s="1" cm="1">
        <f t="array" ref="AD5">_xlfn.IFS(AC5&gt;='Old Ranking Calculations'!$B$15,'Old Ranking Calculations'!$C$15,AC5&gt;='Old Ranking Calculations'!$B$16,'Old Ranking Calculations'!$C$16,AC5&gt;='Old Ranking Calculations'!$B$17,'Old Ranking Calculations'!$C$17,AC5&gt;='Old Ranking Calculations'!$B$18,'Old Ranking Calculations'!$C$18,AC5&gt;='Old Ranking Calculations'!$B$19,'Old Ranking Calculations'!$C$19,AC5&gt;='Old Ranking Calculations'!$B$20,'Old Ranking Calculations'!$C$20,AC5&gt;='Old Ranking Calculations'!$B$21,'Old Ranking Calculations'!$C$21,AC5&gt;='Old Ranking Calculations'!$B$22,'Old Ranking Calculations'!$C$22,AC5&lt;'Old Ranking Calculations'!$B$23,'Old Ranking Calculations'!$C$23)</f>
        <v>3</v>
      </c>
      <c r="AE5" s="1">
        <f t="shared" si="0"/>
        <v>0</v>
      </c>
      <c r="AF5" s="1">
        <f>AVERAGE($O$2:O5)</f>
        <v>3</v>
      </c>
      <c r="AG5" s="16">
        <f>SUM($W$2:W5,Z5)</f>
        <v>8</v>
      </c>
    </row>
    <row r="6" spans="1:33" ht="15.75" customHeight="1" x14ac:dyDescent="0.2">
      <c r="A6" s="1">
        <v>1970</v>
      </c>
      <c r="B6" s="1" t="s">
        <v>3</v>
      </c>
      <c r="C6" s="1" t="str">
        <f>VLOOKUP(B6,Divisions!$A$1:$B$33,2,FALSE)</f>
        <v>AFC East</v>
      </c>
      <c r="D6" s="1">
        <v>3</v>
      </c>
      <c r="E6" s="1">
        <v>10</v>
      </c>
      <c r="F6" s="1">
        <v>1</v>
      </c>
      <c r="S6" s="1">
        <v>1</v>
      </c>
      <c r="W6" s="1">
        <f>SUM(N6*'Ranking Calculations'!$C$2,M6*'Ranking Calculations'!$C$3,L6*'Ranking Calculations'!$C$4,K6*'Ranking Calculations'!$C$5,H6*'Ranking Calculations'!$C$7,G6*'Ranking Calculations'!$C$6,P6*'Ranking Calculations'!$C$8,Q6*'Ranking Calculations'!$C$9,R6*'Ranking Calculations'!$C$10,S6*'Ranking Calculations'!$C$11,T6*'Ranking Calculations'!$C$12,U6*'Ranking Calculations'!$C$13,V6*'Ranking Calculations'!$C$14)</f>
        <v>0</v>
      </c>
      <c r="X6" s="11">
        <f>(SUM($D$2:D6)+(SUM($F$2:F6)/2))/((SUM($D$2:D6)+SUM($E$2:E6)+SUM($F$2:F6)))</f>
        <v>0.32142857142857145</v>
      </c>
      <c r="Y6" s="1">
        <f>'Winning % Rank Over Time'!F6</f>
        <v>22</v>
      </c>
      <c r="Z6" s="7">
        <f>'Winning % Rank Over Time'!$B6*VLOOKUP(Y6,'Share of Reg Season Points'!$P$2:$Q$27,2)</f>
        <v>0</v>
      </c>
      <c r="AA6" s="1">
        <f>SUM($I$2:I6)/COUNT($G$2:G6)</f>
        <v>1</v>
      </c>
      <c r="AB6" s="1">
        <v>5</v>
      </c>
      <c r="AC6" s="1">
        <f>COUNT($G$2:G6)/COUNT($D$2:D6)</f>
        <v>0.2</v>
      </c>
      <c r="AD6" s="1" cm="1">
        <f t="array" ref="AD6">_xlfn.IFS(AC6&gt;='Old Ranking Calculations'!$B$15,'Old Ranking Calculations'!$C$15,AC6&gt;='Old Ranking Calculations'!$B$16,'Old Ranking Calculations'!$C$16,AC6&gt;='Old Ranking Calculations'!$B$17,'Old Ranking Calculations'!$C$17,AC6&gt;='Old Ranking Calculations'!$B$18,'Old Ranking Calculations'!$C$18,AC6&gt;='Old Ranking Calculations'!$B$19,'Old Ranking Calculations'!$C$19,AC6&gt;='Old Ranking Calculations'!$B$20,'Old Ranking Calculations'!$C$20,AC6&gt;='Old Ranking Calculations'!$B$21,'Old Ranking Calculations'!$C$21,AC6&gt;='Old Ranking Calculations'!$B$22,'Old Ranking Calculations'!$C$22,AC6&lt;'Old Ranking Calculations'!$B$23,'Old Ranking Calculations'!$C$23)</f>
        <v>1</v>
      </c>
      <c r="AE6" s="1">
        <f t="shared" si="0"/>
        <v>0</v>
      </c>
      <c r="AF6" s="1">
        <f>AVERAGE($O$2:O6)</f>
        <v>3</v>
      </c>
      <c r="AG6" s="16">
        <f>SUM($W$2:W6,Z6)</f>
        <v>8</v>
      </c>
    </row>
    <row r="7" spans="1:33" ht="15.75" customHeight="1" x14ac:dyDescent="0.2">
      <c r="A7" s="1">
        <v>1971</v>
      </c>
      <c r="B7" s="1" t="s">
        <v>3</v>
      </c>
      <c r="C7" s="1" t="str">
        <f>VLOOKUP(B7,Divisions!$A$1:$B$33,2,FALSE)</f>
        <v>AFC East</v>
      </c>
      <c r="D7" s="1">
        <v>1</v>
      </c>
      <c r="E7" s="1">
        <v>13</v>
      </c>
      <c r="W7" s="1">
        <f>SUM(N7*'Ranking Calculations'!$C$2,M7*'Ranking Calculations'!$C$3,L7*'Ranking Calculations'!$C$4,K7*'Ranking Calculations'!$C$5,H7*'Ranking Calculations'!$C$7,G7*'Ranking Calculations'!$C$6,P7*'Ranking Calculations'!$C$8,Q7*'Ranking Calculations'!$C$9,R7*'Ranking Calculations'!$C$10,S7*'Ranking Calculations'!$C$11,T7*'Ranking Calculations'!$C$12,U7*'Ranking Calculations'!$C$13,V7*'Ranking Calculations'!$C$14)</f>
        <v>0</v>
      </c>
      <c r="X7" s="11">
        <f>(SUM($D$2:D7)+(SUM($F$2:F7)/2))/((SUM($D$2:D7)+SUM($E$2:E7)+SUM($F$2:F7)))</f>
        <v>0.27976190476190477</v>
      </c>
      <c r="Y7" s="1">
        <f>'Winning % Rank Over Time'!F7</f>
        <v>26</v>
      </c>
      <c r="Z7" s="7">
        <f>'Winning % Rank Over Time'!$B7*VLOOKUP(Y7,'Share of Reg Season Points'!$P$2:$Q$27,2)</f>
        <v>0</v>
      </c>
      <c r="AA7" s="1">
        <f>SUM($I$2:I7)/COUNT($G$2:G7)</f>
        <v>1</v>
      </c>
      <c r="AB7" s="1">
        <v>5</v>
      </c>
      <c r="AC7" s="1">
        <f>COUNT($G$2:G7)/COUNT($D$2:D7)</f>
        <v>0.16666666666666666</v>
      </c>
      <c r="AD7" s="1" cm="1">
        <f t="array" ref="AD7">_xlfn.IFS(AC7&gt;='Old Ranking Calculations'!$B$15,'Old Ranking Calculations'!$C$15,AC7&gt;='Old Ranking Calculations'!$B$16,'Old Ranking Calculations'!$C$16,AC7&gt;='Old Ranking Calculations'!$B$17,'Old Ranking Calculations'!$C$17,AC7&gt;='Old Ranking Calculations'!$B$18,'Old Ranking Calculations'!$C$18,AC7&gt;='Old Ranking Calculations'!$B$19,'Old Ranking Calculations'!$C$19,AC7&gt;='Old Ranking Calculations'!$B$20,'Old Ranking Calculations'!$C$20,AC7&gt;='Old Ranking Calculations'!$B$21,'Old Ranking Calculations'!$C$21,AC7&gt;='Old Ranking Calculations'!$B$22,'Old Ranking Calculations'!$C$22,AC7&lt;'Old Ranking Calculations'!$B$23,'Old Ranking Calculations'!$C$23)</f>
        <v>0</v>
      </c>
      <c r="AE7" s="1">
        <f t="shared" si="0"/>
        <v>0</v>
      </c>
      <c r="AF7" s="1">
        <f>AVERAGE($O$2:O7)</f>
        <v>3</v>
      </c>
      <c r="AG7" s="16">
        <f>SUM($W$2:W7,Z7)</f>
        <v>8</v>
      </c>
    </row>
    <row r="8" spans="1:33" ht="15.75" customHeight="1" x14ac:dyDescent="0.2">
      <c r="A8" s="1">
        <v>1972</v>
      </c>
      <c r="B8" s="1" t="s">
        <v>3</v>
      </c>
      <c r="C8" s="1" t="str">
        <f>VLOOKUP(B8,Divisions!$A$1:$B$33,2,FALSE)</f>
        <v>AFC East</v>
      </c>
      <c r="D8" s="1">
        <v>4</v>
      </c>
      <c r="E8" s="1">
        <v>9</v>
      </c>
      <c r="F8" s="1">
        <v>1</v>
      </c>
      <c r="W8" s="1">
        <f>SUM(N8*'Ranking Calculations'!$C$2,M8*'Ranking Calculations'!$C$3,L8*'Ranking Calculations'!$C$4,K8*'Ranking Calculations'!$C$5,H8*'Ranking Calculations'!$C$7,G8*'Ranking Calculations'!$C$6,P8*'Ranking Calculations'!$C$8,Q8*'Ranking Calculations'!$C$9,R8*'Ranking Calculations'!$C$10,S8*'Ranking Calculations'!$C$11,T8*'Ranking Calculations'!$C$12,U8*'Ranking Calculations'!$C$13,V8*'Ranking Calculations'!$C$14)</f>
        <v>0</v>
      </c>
      <c r="X8" s="11">
        <f>(SUM($D$2:D8)+(SUM($F$2:F8)/2))/((SUM($D$2:D8)+SUM($E$2:E8)+SUM($F$2:F8)))</f>
        <v>0.2857142857142857</v>
      </c>
      <c r="Y8" s="1">
        <f>'Winning % Rank Over Time'!F8</f>
        <v>25</v>
      </c>
      <c r="Z8" s="7">
        <f>'Winning % Rank Over Time'!$B8*VLOOKUP(Y8,'Share of Reg Season Points'!$P$2:$Q$27,2)</f>
        <v>0</v>
      </c>
      <c r="AA8" s="1">
        <f>SUM($I$2:I8)/COUNT($G$2:G8)</f>
        <v>1</v>
      </c>
      <c r="AB8" s="1">
        <v>5</v>
      </c>
      <c r="AC8" s="1">
        <f>COUNT($G$2:G8)/COUNT($D$2:D8)</f>
        <v>0.14285714285714285</v>
      </c>
      <c r="AD8" s="1" cm="1">
        <f t="array" ref="AD8">_xlfn.IFS(AC8&gt;='Old Ranking Calculations'!$B$15,'Old Ranking Calculations'!$C$15,AC8&gt;='Old Ranking Calculations'!$B$16,'Old Ranking Calculations'!$C$16,AC8&gt;='Old Ranking Calculations'!$B$17,'Old Ranking Calculations'!$C$17,AC8&gt;='Old Ranking Calculations'!$B$18,'Old Ranking Calculations'!$C$18,AC8&gt;='Old Ranking Calculations'!$B$19,'Old Ranking Calculations'!$C$19,AC8&gt;='Old Ranking Calculations'!$B$20,'Old Ranking Calculations'!$C$20,AC8&gt;='Old Ranking Calculations'!$B$21,'Old Ranking Calculations'!$C$21,AC8&gt;='Old Ranking Calculations'!$B$22,'Old Ranking Calculations'!$C$22,AC8&lt;'Old Ranking Calculations'!$B$23,'Old Ranking Calculations'!$C$23)</f>
        <v>0</v>
      </c>
      <c r="AE8" s="1">
        <f t="shared" si="0"/>
        <v>0</v>
      </c>
      <c r="AF8" s="1">
        <f>AVERAGE($O$2:O8)</f>
        <v>3</v>
      </c>
      <c r="AG8" s="16">
        <f>SUM($W$2:W8,Z8)</f>
        <v>8</v>
      </c>
    </row>
    <row r="9" spans="1:33" ht="15.75" customHeight="1" x14ac:dyDescent="0.2">
      <c r="A9" s="1">
        <v>1973</v>
      </c>
      <c r="B9" s="1" t="s">
        <v>3</v>
      </c>
      <c r="C9" s="1" t="str">
        <f>VLOOKUP(B9,Divisions!$A$1:$B$33,2,FALSE)</f>
        <v>AFC East</v>
      </c>
      <c r="D9" s="1">
        <v>9</v>
      </c>
      <c r="E9" s="1">
        <v>5</v>
      </c>
      <c r="P9" s="1">
        <v>1</v>
      </c>
      <c r="Q9" s="1">
        <v>1</v>
      </c>
      <c r="W9" s="1">
        <f>SUM(N9*'Ranking Calculations'!$C$2,M9*'Ranking Calculations'!$C$3,L9*'Ranking Calculations'!$C$4,K9*'Ranking Calculations'!$C$5,H9*'Ranking Calculations'!$C$7,G9*'Ranking Calculations'!$C$6,P9*'Ranking Calculations'!$C$8,Q9*'Ranking Calculations'!$C$9,R9*'Ranking Calculations'!$C$10,S9*'Ranking Calculations'!$C$11,T9*'Ranking Calculations'!$C$12,U9*'Ranking Calculations'!$C$13,V9*'Ranking Calculations'!$C$14)</f>
        <v>4</v>
      </c>
      <c r="X9" s="11">
        <f>(SUM($D$2:D9)+(SUM($F$2:F9)/2))/((SUM($D$2:D9)+SUM($E$2:E9)+SUM($F$2:F9)))</f>
        <v>0.33035714285714285</v>
      </c>
      <c r="Y9" s="1">
        <f>'Winning % Rank Over Time'!F9</f>
        <v>23</v>
      </c>
      <c r="Z9" s="7">
        <f>'Winning % Rank Over Time'!$B9*VLOOKUP(Y9,'Share of Reg Season Points'!$P$2:$Q$27,2)</f>
        <v>0</v>
      </c>
      <c r="AA9" s="1">
        <f>SUM($I$2:I9)/COUNT($G$2:G9)</f>
        <v>1</v>
      </c>
      <c r="AB9" s="1">
        <v>5</v>
      </c>
      <c r="AC9" s="1">
        <f>COUNT($G$2:G9)/COUNT($D$2:D9)</f>
        <v>0.125</v>
      </c>
      <c r="AD9" s="1" cm="1">
        <f t="array" ref="AD9">_xlfn.IFS(AC9&gt;='Old Ranking Calculations'!$B$15,'Old Ranking Calculations'!$C$15,AC9&gt;='Old Ranking Calculations'!$B$16,'Old Ranking Calculations'!$C$16,AC9&gt;='Old Ranking Calculations'!$B$17,'Old Ranking Calculations'!$C$17,AC9&gt;='Old Ranking Calculations'!$B$18,'Old Ranking Calculations'!$C$18,AC9&gt;='Old Ranking Calculations'!$B$19,'Old Ranking Calculations'!$C$19,AC9&gt;='Old Ranking Calculations'!$B$20,'Old Ranking Calculations'!$C$20,AC9&gt;='Old Ranking Calculations'!$B$21,'Old Ranking Calculations'!$C$21,AC9&gt;='Old Ranking Calculations'!$B$22,'Old Ranking Calculations'!$C$22,AC9&lt;'Old Ranking Calculations'!$B$23,'Old Ranking Calculations'!$C$23)</f>
        <v>0</v>
      </c>
      <c r="AE9" s="1">
        <f t="shared" si="0"/>
        <v>0</v>
      </c>
      <c r="AF9" s="1">
        <f>AVERAGE($O$2:O9)</f>
        <v>3</v>
      </c>
      <c r="AG9" s="16">
        <f>SUM($W$2:W9,Z9)</f>
        <v>12</v>
      </c>
    </row>
    <row r="10" spans="1:33" ht="15.75" customHeight="1" x14ac:dyDescent="0.2">
      <c r="A10" s="1">
        <v>1974</v>
      </c>
      <c r="B10" s="1" t="s">
        <v>3</v>
      </c>
      <c r="C10" s="1" t="str">
        <f>VLOOKUP(B10,Divisions!$A$1:$B$33,2,FALSE)</f>
        <v>AFC East</v>
      </c>
      <c r="D10" s="1">
        <v>9</v>
      </c>
      <c r="E10" s="1">
        <v>5</v>
      </c>
      <c r="G10" s="1">
        <v>1</v>
      </c>
      <c r="I10" s="1">
        <v>0</v>
      </c>
      <c r="J10" s="1">
        <v>1</v>
      </c>
      <c r="K10" s="1">
        <v>2</v>
      </c>
      <c r="L10" s="1"/>
      <c r="M10" s="1"/>
      <c r="N10" s="1"/>
      <c r="O10">
        <v>2</v>
      </c>
      <c r="W10" s="1">
        <f>SUM(N10*'Ranking Calculations'!$C$2,M10*'Ranking Calculations'!$C$3,L10*'Ranking Calculations'!$C$4,K10*'Ranking Calculations'!$C$5,H10*'Ranking Calculations'!$C$7,G10*'Ranking Calculations'!$C$6,P10*'Ranking Calculations'!$C$8,Q10*'Ranking Calculations'!$C$9,R10*'Ranking Calculations'!$C$10,S10*'Ranking Calculations'!$C$11,T10*'Ranking Calculations'!$C$12,U10*'Ranking Calculations'!$C$13,V10*'Ranking Calculations'!$C$14)</f>
        <v>5</v>
      </c>
      <c r="X10" s="11">
        <f>(SUM($D$2:D10)+(SUM($F$2:F10)/2))/((SUM($D$2:D10)+SUM($E$2:E10)+SUM($F$2:F10)))</f>
        <v>0.36507936507936506</v>
      </c>
      <c r="Y10" s="1">
        <f>'Winning % Rank Over Time'!F10</f>
        <v>21</v>
      </c>
      <c r="Z10" s="7">
        <f>'Winning % Rank Over Time'!$B10*VLOOKUP(Y10,'Share of Reg Season Points'!$P$2:$Q$27,2)</f>
        <v>0</v>
      </c>
      <c r="AA10" s="1">
        <f>SUM($I$2:I10)/COUNT($G$2:G10)</f>
        <v>0.5</v>
      </c>
      <c r="AB10" s="1" cm="1">
        <f t="array" ref="AB10">_xlfn.IFS(AA10&gt;='Old Ranking Calculations'!$B$25,'Old Ranking Calculations'!$C$25,AA10&gt;='Old Ranking Calculations'!$B$26,'Old Ranking Calculations'!$C$26,AA10&gt;='Old Ranking Calculations'!$B$27,'Old Ranking Calculations'!$C$27,AA10&gt;='Old Ranking Calculations'!$B$28,'Old Ranking Calculations'!$C$28,AA10&gt;='Old Ranking Calculations'!$B$29,'Old Ranking Calculations'!$C$29,AA10&gt;='Old Ranking Calculations'!$B$30,'Old Ranking Calculations'!$C$30,AA10&gt;='Old Ranking Calculations'!$B$31,'Old Ranking Calculations'!$C$31,AA10&lt;'Old Ranking Calculations'!$B$32,'Old Ranking Calculations'!$C$32)</f>
        <v>3</v>
      </c>
      <c r="AC10" s="1">
        <f>COUNT($G$2:G10)/COUNT($D$2:D10)</f>
        <v>0.22222222222222221</v>
      </c>
      <c r="AD10" s="1" cm="1">
        <f t="array" ref="AD10">_xlfn.IFS(AC10&gt;='Old Ranking Calculations'!$B$15,'Old Ranking Calculations'!$C$15,AC10&gt;='Old Ranking Calculations'!$B$16,'Old Ranking Calculations'!$C$16,AC10&gt;='Old Ranking Calculations'!$B$17,'Old Ranking Calculations'!$C$17,AC10&gt;='Old Ranking Calculations'!$B$18,'Old Ranking Calculations'!$C$18,AC10&gt;='Old Ranking Calculations'!$B$19,'Old Ranking Calculations'!$C$19,AC10&gt;='Old Ranking Calculations'!$B$20,'Old Ranking Calculations'!$C$20,AC10&gt;='Old Ranking Calculations'!$B$21,'Old Ranking Calculations'!$C$21,AC10&gt;='Old Ranking Calculations'!$B$22,'Old Ranking Calculations'!$C$22,AC10&lt;'Old Ranking Calculations'!$B$23,'Old Ranking Calculations'!$C$23)</f>
        <v>1</v>
      </c>
      <c r="AE10" s="1">
        <f t="shared" si="0"/>
        <v>0</v>
      </c>
      <c r="AF10" s="1">
        <f>AVERAGE($O$2:O10)</f>
        <v>2.5</v>
      </c>
      <c r="AG10" s="16">
        <f>SUM($W$2:W10,Z10)</f>
        <v>17</v>
      </c>
    </row>
    <row r="11" spans="1:33" ht="15.75" customHeight="1" x14ac:dyDescent="0.2">
      <c r="A11" s="1">
        <v>1975</v>
      </c>
      <c r="B11" s="1" t="s">
        <v>3</v>
      </c>
      <c r="C11" s="1" t="str">
        <f>VLOOKUP(B11,Divisions!$A$1:$B$33,2,FALSE)</f>
        <v>AFC East</v>
      </c>
      <c r="D11" s="1">
        <v>8</v>
      </c>
      <c r="E11" s="1">
        <v>6</v>
      </c>
      <c r="W11" s="1">
        <f>SUM(N11*'Ranking Calculations'!$C$2,M11*'Ranking Calculations'!$C$3,L11*'Ranking Calculations'!$C$4,K11*'Ranking Calculations'!$C$5,H11*'Ranking Calculations'!$C$7,G11*'Ranking Calculations'!$C$6,P11*'Ranking Calculations'!$C$8,Q11*'Ranking Calculations'!$C$9,R11*'Ranking Calculations'!$C$10,S11*'Ranking Calculations'!$C$11,T11*'Ranking Calculations'!$C$12,U11*'Ranking Calculations'!$C$13,V11*'Ranking Calculations'!$C$14)</f>
        <v>0</v>
      </c>
      <c r="X11" s="11">
        <f>(SUM($D$2:D11)+(SUM($F$2:F11)/2))/((SUM($D$2:D11)+SUM($E$2:E11)+SUM($F$2:F11)))</f>
        <v>0.38571428571428573</v>
      </c>
      <c r="Y11" s="1">
        <f>'Winning % Rank Over Time'!F11</f>
        <v>18</v>
      </c>
      <c r="Z11" s="7">
        <f>'Winning % Rank Over Time'!$B11*VLOOKUP(Y11,'Share of Reg Season Points'!$P$2:$Q$27,2)</f>
        <v>0</v>
      </c>
      <c r="AA11" s="1">
        <f>SUM($I$2:I11)/COUNT($G$2:G11)</f>
        <v>0.5</v>
      </c>
      <c r="AB11" s="1" cm="1">
        <f t="array" ref="AB11">_xlfn.IFS(AA11&gt;='Old Ranking Calculations'!$B$25,'Old Ranking Calculations'!$C$25,AA11&gt;='Old Ranking Calculations'!$B$26,'Old Ranking Calculations'!$C$26,AA11&gt;='Old Ranking Calculations'!$B$27,'Old Ranking Calculations'!$C$27,AA11&gt;='Old Ranking Calculations'!$B$28,'Old Ranking Calculations'!$C$28,AA11&gt;='Old Ranking Calculations'!$B$29,'Old Ranking Calculations'!$C$29,AA11&gt;='Old Ranking Calculations'!$B$30,'Old Ranking Calculations'!$C$30,AA11&gt;='Old Ranking Calculations'!$B$31,'Old Ranking Calculations'!$C$31,AA11&lt;'Old Ranking Calculations'!$B$32,'Old Ranking Calculations'!$C$32)</f>
        <v>3</v>
      </c>
      <c r="AC11" s="1">
        <f>COUNT($G$2:G11)/COUNT($D$2:D11)</f>
        <v>0.2</v>
      </c>
      <c r="AD11" s="1" cm="1">
        <f t="array" ref="AD11">_xlfn.IFS(AC11&gt;='Old Ranking Calculations'!$B$15,'Old Ranking Calculations'!$C$15,AC11&gt;='Old Ranking Calculations'!$B$16,'Old Ranking Calculations'!$C$16,AC11&gt;='Old Ranking Calculations'!$B$17,'Old Ranking Calculations'!$C$17,AC11&gt;='Old Ranking Calculations'!$B$18,'Old Ranking Calculations'!$C$18,AC11&gt;='Old Ranking Calculations'!$B$19,'Old Ranking Calculations'!$C$19,AC11&gt;='Old Ranking Calculations'!$B$20,'Old Ranking Calculations'!$C$20,AC11&gt;='Old Ranking Calculations'!$B$21,'Old Ranking Calculations'!$C$21,AC11&gt;='Old Ranking Calculations'!$B$22,'Old Ranking Calculations'!$C$22,AC11&lt;'Old Ranking Calculations'!$B$23,'Old Ranking Calculations'!$C$23)</f>
        <v>1</v>
      </c>
      <c r="AE11" s="1">
        <f t="shared" si="0"/>
        <v>0</v>
      </c>
      <c r="AF11" s="1">
        <f>AVERAGE($O$2:O11)</f>
        <v>2.5</v>
      </c>
      <c r="AG11" s="16">
        <f>SUM($W$2:W11,Z11)</f>
        <v>17</v>
      </c>
    </row>
    <row r="12" spans="1:33" ht="15.75" customHeight="1" x14ac:dyDescent="0.2">
      <c r="A12" s="1">
        <v>1976</v>
      </c>
      <c r="B12" s="1" t="s">
        <v>3</v>
      </c>
      <c r="C12" s="1" t="str">
        <f>VLOOKUP(B12,Divisions!$A$1:$B$33,2,FALSE)</f>
        <v>AFC East</v>
      </c>
      <c r="D12" s="1">
        <v>2</v>
      </c>
      <c r="E12" s="1">
        <v>12</v>
      </c>
      <c r="W12" s="1">
        <f>SUM(N12*'Ranking Calculations'!$C$2,M12*'Ranking Calculations'!$C$3,L12*'Ranking Calculations'!$C$4,K12*'Ranking Calculations'!$C$5,H12*'Ranking Calculations'!$C$7,G12*'Ranking Calculations'!$C$6,P12*'Ranking Calculations'!$C$8,Q12*'Ranking Calculations'!$C$9,R12*'Ranking Calculations'!$C$10,S12*'Ranking Calculations'!$C$11,T12*'Ranking Calculations'!$C$12,U12*'Ranking Calculations'!$C$13,V12*'Ranking Calculations'!$C$14)</f>
        <v>0</v>
      </c>
      <c r="X12" s="11">
        <f>(SUM($D$2:D12)+(SUM($F$2:F12)/2))/((SUM($D$2:D12)+SUM($E$2:E12)+SUM($F$2:F12)))</f>
        <v>0.36363636363636365</v>
      </c>
      <c r="Y12" s="1">
        <f>'Winning % Rank Over Time'!F12</f>
        <v>21</v>
      </c>
      <c r="Z12" s="7">
        <f>'Winning % Rank Over Time'!$B12*VLOOKUP(Y12,'Share of Reg Season Points'!$K$2:$L$30,2)</f>
        <v>0</v>
      </c>
      <c r="AA12" s="1">
        <f>SUM($I$2:I12)/COUNT($G$2:G12)</f>
        <v>0.5</v>
      </c>
      <c r="AB12" s="1" cm="1">
        <f t="array" ref="AB12">_xlfn.IFS(AA12&gt;='Old Ranking Calculations'!$B$25,'Old Ranking Calculations'!$C$25,AA12&gt;='Old Ranking Calculations'!$B$26,'Old Ranking Calculations'!$C$26,AA12&gt;='Old Ranking Calculations'!$B$27,'Old Ranking Calculations'!$C$27,AA12&gt;='Old Ranking Calculations'!$B$28,'Old Ranking Calculations'!$C$28,AA12&gt;='Old Ranking Calculations'!$B$29,'Old Ranking Calculations'!$C$29,AA12&gt;='Old Ranking Calculations'!$B$30,'Old Ranking Calculations'!$C$30,AA12&gt;='Old Ranking Calculations'!$B$31,'Old Ranking Calculations'!$C$31,AA12&lt;'Old Ranking Calculations'!$B$32,'Old Ranking Calculations'!$C$32)</f>
        <v>3</v>
      </c>
      <c r="AC12" s="1">
        <f>COUNT($G$2:G12)/COUNT($D$2:D12)</f>
        <v>0.18181818181818182</v>
      </c>
      <c r="AD12" s="1" cm="1">
        <f t="array" ref="AD12">_xlfn.IFS(AC12&gt;='Old Ranking Calculations'!$B$15,'Old Ranking Calculations'!$C$15,AC12&gt;='Old Ranking Calculations'!$B$16,'Old Ranking Calculations'!$C$16,AC12&gt;='Old Ranking Calculations'!$B$17,'Old Ranking Calculations'!$C$17,AC12&gt;='Old Ranking Calculations'!$B$18,'Old Ranking Calculations'!$C$18,AC12&gt;='Old Ranking Calculations'!$B$19,'Old Ranking Calculations'!$C$19,AC12&gt;='Old Ranking Calculations'!$B$20,'Old Ranking Calculations'!$C$20,AC12&gt;='Old Ranking Calculations'!$B$21,'Old Ranking Calculations'!$C$21,AC12&gt;='Old Ranking Calculations'!$B$22,'Old Ranking Calculations'!$C$22,AC12&lt;'Old Ranking Calculations'!$B$23,'Old Ranking Calculations'!$C$23)</f>
        <v>0</v>
      </c>
      <c r="AE12" s="1">
        <f t="shared" si="0"/>
        <v>0</v>
      </c>
      <c r="AF12" s="1">
        <f>AVERAGE($O$2:O12)</f>
        <v>2.5</v>
      </c>
      <c r="AG12" s="16">
        <f>SUM($W$2:W12,Z12)</f>
        <v>17</v>
      </c>
    </row>
    <row r="13" spans="1:33" ht="15.75" customHeight="1" x14ac:dyDescent="0.2">
      <c r="A13" s="1">
        <v>1977</v>
      </c>
      <c r="B13" s="1" t="s">
        <v>3</v>
      </c>
      <c r="C13" s="1" t="str">
        <f>VLOOKUP(B13,Divisions!$A$1:$B$33,2,FALSE)</f>
        <v>AFC East</v>
      </c>
      <c r="D13" s="1">
        <v>3</v>
      </c>
      <c r="E13" s="1">
        <v>11</v>
      </c>
      <c r="W13" s="1">
        <f>SUM(N13*'Ranking Calculations'!$C$2,M13*'Ranking Calculations'!$C$3,L13*'Ranking Calculations'!$C$4,K13*'Ranking Calculations'!$C$5,H13*'Ranking Calculations'!$C$7,G13*'Ranking Calculations'!$C$6,P13*'Ranking Calculations'!$C$8,Q13*'Ranking Calculations'!$C$9,R13*'Ranking Calculations'!$C$10,S13*'Ranking Calculations'!$C$11,T13*'Ranking Calculations'!$C$12,U13*'Ranking Calculations'!$C$13,V13*'Ranking Calculations'!$C$14)</f>
        <v>0</v>
      </c>
      <c r="X13" s="11">
        <f>(SUM($D$2:D13)+(SUM($F$2:F13)/2))/((SUM($D$2:D13)+SUM($E$2:E13)+SUM($F$2:F13)))</f>
        <v>0.35119047619047616</v>
      </c>
      <c r="Y13" s="1">
        <f>'Winning % Rank Over Time'!F13</f>
        <v>24</v>
      </c>
      <c r="Z13" s="7">
        <f>'Winning % Rank Over Time'!$B13*VLOOKUP(Y13,'Share of Reg Season Points'!$K$2:$L$30,2)</f>
        <v>0</v>
      </c>
      <c r="AA13" s="1">
        <f>SUM($I$2:I13)/COUNT($G$2:G13)</f>
        <v>0.5</v>
      </c>
      <c r="AB13" s="1" cm="1">
        <f t="array" ref="AB13">_xlfn.IFS(AA13&gt;='Old Ranking Calculations'!$B$25,'Old Ranking Calculations'!$C$25,AA13&gt;='Old Ranking Calculations'!$B$26,'Old Ranking Calculations'!$C$26,AA13&gt;='Old Ranking Calculations'!$B$27,'Old Ranking Calculations'!$C$27,AA13&gt;='Old Ranking Calculations'!$B$28,'Old Ranking Calculations'!$C$28,AA13&gt;='Old Ranking Calculations'!$B$29,'Old Ranking Calculations'!$C$29,AA13&gt;='Old Ranking Calculations'!$B$30,'Old Ranking Calculations'!$C$30,AA13&gt;='Old Ranking Calculations'!$B$31,'Old Ranking Calculations'!$C$31,AA13&lt;'Old Ranking Calculations'!$B$32,'Old Ranking Calculations'!$C$32)</f>
        <v>3</v>
      </c>
      <c r="AC13" s="1">
        <f>COUNT($G$2:G13)/COUNT($D$2:D13)</f>
        <v>0.16666666666666666</v>
      </c>
      <c r="AD13" s="1" cm="1">
        <f t="array" ref="AD13">_xlfn.IFS(AC13&gt;='Old Ranking Calculations'!$B$15,'Old Ranking Calculations'!$C$15,AC13&gt;='Old Ranking Calculations'!$B$16,'Old Ranking Calculations'!$C$16,AC13&gt;='Old Ranking Calculations'!$B$17,'Old Ranking Calculations'!$C$17,AC13&gt;='Old Ranking Calculations'!$B$18,'Old Ranking Calculations'!$C$18,AC13&gt;='Old Ranking Calculations'!$B$19,'Old Ranking Calculations'!$C$19,AC13&gt;='Old Ranking Calculations'!$B$20,'Old Ranking Calculations'!$C$20,AC13&gt;='Old Ranking Calculations'!$B$21,'Old Ranking Calculations'!$C$21,AC13&gt;='Old Ranking Calculations'!$B$22,'Old Ranking Calculations'!$C$22,AC13&lt;'Old Ranking Calculations'!$B$23,'Old Ranking Calculations'!$C$23)</f>
        <v>0</v>
      </c>
      <c r="AE13" s="1">
        <f t="shared" si="0"/>
        <v>0</v>
      </c>
      <c r="AF13" s="1">
        <f>AVERAGE($O$2:O13)</f>
        <v>2.5</v>
      </c>
      <c r="AG13" s="16">
        <f>SUM($W$2:W13,Z13)</f>
        <v>17</v>
      </c>
    </row>
    <row r="14" spans="1:33" ht="15.75" customHeight="1" x14ac:dyDescent="0.2">
      <c r="A14" s="1">
        <v>1978</v>
      </c>
      <c r="B14" s="1" t="s">
        <v>3</v>
      </c>
      <c r="C14" s="1" t="str">
        <f>VLOOKUP(B14,Divisions!$A$1:$B$33,2,FALSE)</f>
        <v>AFC East</v>
      </c>
      <c r="D14" s="1">
        <v>5</v>
      </c>
      <c r="E14" s="1">
        <v>11</v>
      </c>
      <c r="W14" s="1">
        <f>SUM(N14*'Ranking Calculations'!$C$2,M14*'Ranking Calculations'!$C$3,L14*'Ranking Calculations'!$C$4,K14*'Ranking Calculations'!$C$5,H14*'Ranking Calculations'!$C$7,G14*'Ranking Calculations'!$C$6,P14*'Ranking Calculations'!$C$8,Q14*'Ranking Calculations'!$C$9,R14*'Ranking Calculations'!$C$10,S14*'Ranking Calculations'!$C$11,T14*'Ranking Calculations'!$C$12,U14*'Ranking Calculations'!$C$13,V14*'Ranking Calculations'!$C$14)</f>
        <v>0</v>
      </c>
      <c r="X14" s="11">
        <f>(SUM($D$2:D14)+(SUM($F$2:F14)/2))/((SUM($D$2:D14)+SUM($E$2:E14)+SUM($F$2:F14)))</f>
        <v>0.34782608695652173</v>
      </c>
      <c r="Y14" s="1">
        <f>'Winning % Rank Over Time'!F14</f>
        <v>26</v>
      </c>
      <c r="Z14" s="7">
        <f>'Winning % Rank Over Time'!$B14*VLOOKUP(Y14,'Share of Reg Season Points'!$K$2:$L$30,2)</f>
        <v>0</v>
      </c>
      <c r="AA14" s="1">
        <f>SUM($I$2:I14)/COUNT($G$2:G14)</f>
        <v>0.5</v>
      </c>
      <c r="AB14" s="1" cm="1">
        <f t="array" ref="AB14">_xlfn.IFS(AA14&gt;='Old Ranking Calculations'!$B$25,'Old Ranking Calculations'!$C$25,AA14&gt;='Old Ranking Calculations'!$B$26,'Old Ranking Calculations'!$C$26,AA14&gt;='Old Ranking Calculations'!$B$27,'Old Ranking Calculations'!$C$27,AA14&gt;='Old Ranking Calculations'!$B$28,'Old Ranking Calculations'!$C$28,AA14&gt;='Old Ranking Calculations'!$B$29,'Old Ranking Calculations'!$C$29,AA14&gt;='Old Ranking Calculations'!$B$30,'Old Ranking Calculations'!$C$30,AA14&gt;='Old Ranking Calculations'!$B$31,'Old Ranking Calculations'!$C$31,AA14&lt;'Old Ranking Calculations'!$B$32,'Old Ranking Calculations'!$C$32)</f>
        <v>3</v>
      </c>
      <c r="AC14" s="1">
        <f>COUNT($G$2:G14)/COUNT($D$2:D14)</f>
        <v>0.15384615384615385</v>
      </c>
      <c r="AD14" s="1" cm="1">
        <f t="array" ref="AD14">_xlfn.IFS(AC14&gt;='Old Ranking Calculations'!$B$15,'Old Ranking Calculations'!$C$15,AC14&gt;='Old Ranking Calculations'!$B$16,'Old Ranking Calculations'!$C$16,AC14&gt;='Old Ranking Calculations'!$B$17,'Old Ranking Calculations'!$C$17,AC14&gt;='Old Ranking Calculations'!$B$18,'Old Ranking Calculations'!$C$18,AC14&gt;='Old Ranking Calculations'!$B$19,'Old Ranking Calculations'!$C$19,AC14&gt;='Old Ranking Calculations'!$B$20,'Old Ranking Calculations'!$C$20,AC14&gt;='Old Ranking Calculations'!$B$21,'Old Ranking Calculations'!$C$21,AC14&gt;='Old Ranking Calculations'!$B$22,'Old Ranking Calculations'!$C$22,AC14&lt;'Old Ranking Calculations'!$B$23,'Old Ranking Calculations'!$C$23)</f>
        <v>0</v>
      </c>
      <c r="AE14" s="1">
        <f t="shared" si="0"/>
        <v>0</v>
      </c>
      <c r="AF14" s="1">
        <f>AVERAGE($O$2:O14)</f>
        <v>2.5</v>
      </c>
      <c r="AG14" s="16">
        <f>SUM($W$2:W14,Z14)</f>
        <v>17</v>
      </c>
    </row>
    <row r="15" spans="1:33" ht="15.75" customHeight="1" x14ac:dyDescent="0.2">
      <c r="A15" s="1">
        <v>1979</v>
      </c>
      <c r="B15" s="1" t="s">
        <v>3</v>
      </c>
      <c r="C15" s="1" t="str">
        <f>VLOOKUP(B15,Divisions!$A$1:$B$33,2,FALSE)</f>
        <v>AFC East</v>
      </c>
      <c r="D15" s="1">
        <v>7</v>
      </c>
      <c r="E15" s="1">
        <v>9</v>
      </c>
      <c r="S15" s="1">
        <v>1</v>
      </c>
      <c r="T15" s="1">
        <v>1</v>
      </c>
      <c r="W15" s="1">
        <f>SUM(N15*'Ranking Calculations'!$C$2,M15*'Ranking Calculations'!$C$3,L15*'Ranking Calculations'!$C$4,K15*'Ranking Calculations'!$C$5,H15*'Ranking Calculations'!$C$7,G15*'Ranking Calculations'!$C$6,P15*'Ranking Calculations'!$C$8,Q15*'Ranking Calculations'!$C$9,R15*'Ranking Calculations'!$C$10,S15*'Ranking Calculations'!$C$11,T15*'Ranking Calculations'!$C$12,U15*'Ranking Calculations'!$C$13,V15*'Ranking Calculations'!$C$14)</f>
        <v>0</v>
      </c>
      <c r="X15" s="11">
        <f>(SUM($D$2:D15)+(SUM($F$2:F15)/2))/((SUM($D$2:D15)+SUM($E$2:E15)+SUM($F$2:F15)))</f>
        <v>0.35499999999999998</v>
      </c>
      <c r="Y15" s="1">
        <f>'Winning % Rank Over Time'!F15</f>
        <v>26</v>
      </c>
      <c r="Z15" s="7">
        <f>'Winning % Rank Over Time'!$B15*VLOOKUP(Y15,'Share of Reg Season Points'!$K$2:$L$30,2)</f>
        <v>0</v>
      </c>
      <c r="AA15" s="1">
        <f>SUM($I$2:I15)/COUNT($G$2:G15)</f>
        <v>0.5</v>
      </c>
      <c r="AB15" s="1" cm="1">
        <f t="array" ref="AB15">_xlfn.IFS(AA15&gt;='Old Ranking Calculations'!$B$25,'Old Ranking Calculations'!$C$25,AA15&gt;='Old Ranking Calculations'!$B$26,'Old Ranking Calculations'!$C$26,AA15&gt;='Old Ranking Calculations'!$B$27,'Old Ranking Calculations'!$C$27,AA15&gt;='Old Ranking Calculations'!$B$28,'Old Ranking Calculations'!$C$28,AA15&gt;='Old Ranking Calculations'!$B$29,'Old Ranking Calculations'!$C$29,AA15&gt;='Old Ranking Calculations'!$B$30,'Old Ranking Calculations'!$C$30,AA15&gt;='Old Ranking Calculations'!$B$31,'Old Ranking Calculations'!$C$31,AA15&lt;'Old Ranking Calculations'!$B$32,'Old Ranking Calculations'!$C$32)</f>
        <v>3</v>
      </c>
      <c r="AC15" s="1">
        <f>COUNT($G$2:G15)/COUNT($D$2:D15)</f>
        <v>0.14285714285714285</v>
      </c>
      <c r="AD15" s="1" cm="1">
        <f t="array" ref="AD15">_xlfn.IFS(AC15&gt;='Old Ranking Calculations'!$B$15,'Old Ranking Calculations'!$C$15,AC15&gt;='Old Ranking Calculations'!$B$16,'Old Ranking Calculations'!$C$16,AC15&gt;='Old Ranking Calculations'!$B$17,'Old Ranking Calculations'!$C$17,AC15&gt;='Old Ranking Calculations'!$B$18,'Old Ranking Calculations'!$C$18,AC15&gt;='Old Ranking Calculations'!$B$19,'Old Ranking Calculations'!$C$19,AC15&gt;='Old Ranking Calculations'!$B$20,'Old Ranking Calculations'!$C$20,AC15&gt;='Old Ranking Calculations'!$B$21,'Old Ranking Calculations'!$C$21,AC15&gt;='Old Ranking Calculations'!$B$22,'Old Ranking Calculations'!$C$22,AC15&lt;'Old Ranking Calculations'!$B$23,'Old Ranking Calculations'!$C$23)</f>
        <v>0</v>
      </c>
      <c r="AE15" s="1">
        <f t="shared" si="0"/>
        <v>0</v>
      </c>
      <c r="AF15" s="1">
        <f>AVERAGE($O$2:O15)</f>
        <v>2.5</v>
      </c>
      <c r="AG15" s="16">
        <f>SUM($W$2:W15,Z15)</f>
        <v>17</v>
      </c>
    </row>
    <row r="16" spans="1:33" ht="15.75" customHeight="1" x14ac:dyDescent="0.2">
      <c r="A16" s="1">
        <v>1980</v>
      </c>
      <c r="B16" s="1" t="s">
        <v>3</v>
      </c>
      <c r="C16" s="1" t="str">
        <f>VLOOKUP(B16,Divisions!$A$1:$B$33,2,FALSE)</f>
        <v>AFC East</v>
      </c>
      <c r="D16" s="1">
        <v>11</v>
      </c>
      <c r="E16" s="1">
        <v>5</v>
      </c>
      <c r="G16" s="1">
        <v>1</v>
      </c>
      <c r="H16" s="1">
        <v>1</v>
      </c>
      <c r="I16" s="1">
        <v>0</v>
      </c>
      <c r="J16" s="1">
        <v>1</v>
      </c>
      <c r="K16" s="1">
        <v>1</v>
      </c>
      <c r="L16" s="1"/>
      <c r="M16" s="1"/>
      <c r="N16" s="1"/>
      <c r="O16">
        <v>2</v>
      </c>
      <c r="S16" s="1">
        <v>1</v>
      </c>
      <c r="U16" s="1">
        <v>1</v>
      </c>
      <c r="W16" s="1">
        <f>SUM(N16*'Ranking Calculations'!$C$2,M16*'Ranking Calculations'!$C$3,L16*'Ranking Calculations'!$C$4,K16*'Ranking Calculations'!$C$5,H16*'Ranking Calculations'!$C$7,G16*'Ranking Calculations'!$C$6,P16*'Ranking Calculations'!$C$8,Q16*'Ranking Calculations'!$C$9,R16*'Ranking Calculations'!$C$10,S16*'Ranking Calculations'!$C$11,T16*'Ranking Calculations'!$C$12,U16*'Ranking Calculations'!$C$13,V16*'Ranking Calculations'!$C$14)</f>
        <v>4</v>
      </c>
      <c r="X16" s="11">
        <f>(SUM($D$2:D16)+(SUM($F$2:F16)/2))/((SUM($D$2:D16)+SUM($E$2:E16)+SUM($F$2:F16)))</f>
        <v>0.37962962962962965</v>
      </c>
      <c r="Y16" s="1">
        <f>'Winning % Rank Over Time'!F16</f>
        <v>25</v>
      </c>
      <c r="Z16" s="7">
        <f>'Winning % Rank Over Time'!$B16*VLOOKUP(Y16,'Share of Reg Season Points'!$K$2:$L$30,2)</f>
        <v>0</v>
      </c>
      <c r="AA16" s="1">
        <f>SUM($I$2:I16)/COUNT($G$2:G16)</f>
        <v>0.33333333333333331</v>
      </c>
      <c r="AB16" s="1" cm="1">
        <f t="array" ref="AB16">_xlfn.IFS(AA16&gt;='Old Ranking Calculations'!$B$25,'Old Ranking Calculations'!$C$25,AA16&gt;='Old Ranking Calculations'!$B$26,'Old Ranking Calculations'!$C$26,AA16&gt;='Old Ranking Calculations'!$B$27,'Old Ranking Calculations'!$C$27,AA16&gt;='Old Ranking Calculations'!$B$28,'Old Ranking Calculations'!$C$28,AA16&gt;='Old Ranking Calculations'!$B$29,'Old Ranking Calculations'!$C$29,AA16&gt;='Old Ranking Calculations'!$B$30,'Old Ranking Calculations'!$C$30,AA16&gt;='Old Ranking Calculations'!$B$31,'Old Ranking Calculations'!$C$31,AA16&lt;'Old Ranking Calculations'!$B$32,'Old Ranking Calculations'!$C$32)</f>
        <v>0</v>
      </c>
      <c r="AC16" s="1">
        <f>COUNT($G$2:G16)/COUNT($D$2:D16)</f>
        <v>0.2</v>
      </c>
      <c r="AD16" s="1" cm="1">
        <f t="array" ref="AD16">_xlfn.IFS(AC16&gt;='Old Ranking Calculations'!$B$15,'Old Ranking Calculations'!$C$15,AC16&gt;='Old Ranking Calculations'!$B$16,'Old Ranking Calculations'!$C$16,AC16&gt;='Old Ranking Calculations'!$B$17,'Old Ranking Calculations'!$C$17,AC16&gt;='Old Ranking Calculations'!$B$18,'Old Ranking Calculations'!$C$18,AC16&gt;='Old Ranking Calculations'!$B$19,'Old Ranking Calculations'!$C$19,AC16&gt;='Old Ranking Calculations'!$B$20,'Old Ranking Calculations'!$C$20,AC16&gt;='Old Ranking Calculations'!$B$21,'Old Ranking Calculations'!$C$21,AC16&gt;='Old Ranking Calculations'!$B$22,'Old Ranking Calculations'!$C$22,AC16&lt;'Old Ranking Calculations'!$B$23,'Old Ranking Calculations'!$C$23)</f>
        <v>1</v>
      </c>
      <c r="AE16" s="1">
        <f t="shared" si="0"/>
        <v>0</v>
      </c>
      <c r="AF16" s="1">
        <f>AVERAGE($O$2:O16)</f>
        <v>2.3333333333333335</v>
      </c>
      <c r="AG16" s="16">
        <f>SUM($W$2:W16,Z16)</f>
        <v>21</v>
      </c>
    </row>
    <row r="17" spans="1:33" ht="15.75" customHeight="1" x14ac:dyDescent="0.2">
      <c r="A17" s="1">
        <v>1981</v>
      </c>
      <c r="B17" s="1" t="s">
        <v>3</v>
      </c>
      <c r="C17" s="1" t="str">
        <f>VLOOKUP(B17,Divisions!$A$1:$B$33,2,FALSE)</f>
        <v>AFC East</v>
      </c>
      <c r="D17" s="1">
        <v>10</v>
      </c>
      <c r="E17" s="1">
        <v>6</v>
      </c>
      <c r="G17" s="1">
        <v>1</v>
      </c>
      <c r="I17" s="1">
        <v>1</v>
      </c>
      <c r="J17" s="1">
        <v>1</v>
      </c>
      <c r="K17" s="1">
        <v>1</v>
      </c>
      <c r="L17" s="1"/>
      <c r="M17" s="1"/>
      <c r="N17" s="1"/>
      <c r="O17">
        <v>2</v>
      </c>
      <c r="W17" s="1">
        <f>SUM(N17*'Ranking Calculations'!$C$2,M17*'Ranking Calculations'!$C$3,L17*'Ranking Calculations'!$C$4,K17*'Ranking Calculations'!$C$5,H17*'Ranking Calculations'!$C$7,G17*'Ranking Calculations'!$C$6,P17*'Ranking Calculations'!$C$8,Q17*'Ranking Calculations'!$C$9,R17*'Ranking Calculations'!$C$10,S17*'Ranking Calculations'!$C$11,T17*'Ranking Calculations'!$C$12,U17*'Ranking Calculations'!$C$13,V17*'Ranking Calculations'!$C$14)</f>
        <v>3</v>
      </c>
      <c r="X17" s="11">
        <f>(SUM($D$2:D17)+(SUM($F$2:F17)/2))/((SUM($D$2:D17)+SUM($E$2:E17)+SUM($F$2:F17)))</f>
        <v>0.39655172413793105</v>
      </c>
      <c r="Y17" s="1">
        <f>'Winning % Rank Over Time'!F17</f>
        <v>24</v>
      </c>
      <c r="Z17" s="7">
        <f>'Winning % Rank Over Time'!$B17*VLOOKUP(Y17,'Share of Reg Season Points'!$K$2:$L$30,2)</f>
        <v>0</v>
      </c>
      <c r="AA17" s="1">
        <f>SUM($I$2:I17)/COUNT($G$2:G17)</f>
        <v>0.5</v>
      </c>
      <c r="AB17" s="1" cm="1">
        <f t="array" ref="AB17">_xlfn.IFS(AA17&gt;='Old Ranking Calculations'!$B$25,'Old Ranking Calculations'!$C$25,AA17&gt;='Old Ranking Calculations'!$B$26,'Old Ranking Calculations'!$C$26,AA17&gt;='Old Ranking Calculations'!$B$27,'Old Ranking Calculations'!$C$27,AA17&gt;='Old Ranking Calculations'!$B$28,'Old Ranking Calculations'!$C$28,AA17&gt;='Old Ranking Calculations'!$B$29,'Old Ranking Calculations'!$C$29,AA17&gt;='Old Ranking Calculations'!$B$30,'Old Ranking Calculations'!$C$30,AA17&gt;='Old Ranking Calculations'!$B$31,'Old Ranking Calculations'!$C$31,AA17&lt;'Old Ranking Calculations'!$B$32,'Old Ranking Calculations'!$C$32)</f>
        <v>3</v>
      </c>
      <c r="AC17" s="1">
        <f>COUNT($G$2:G17)/COUNT($D$2:D17)</f>
        <v>0.25</v>
      </c>
      <c r="AD17" s="1" cm="1">
        <f t="array" ref="AD17">_xlfn.IFS(AC17&gt;='Old Ranking Calculations'!$B$15,'Old Ranking Calculations'!$C$15,AC17&gt;='Old Ranking Calculations'!$B$16,'Old Ranking Calculations'!$C$16,AC17&gt;='Old Ranking Calculations'!$B$17,'Old Ranking Calculations'!$C$17,AC17&gt;='Old Ranking Calculations'!$B$18,'Old Ranking Calculations'!$C$18,AC17&gt;='Old Ranking Calculations'!$B$19,'Old Ranking Calculations'!$C$19,AC17&gt;='Old Ranking Calculations'!$B$20,'Old Ranking Calculations'!$C$20,AC17&gt;='Old Ranking Calculations'!$B$21,'Old Ranking Calculations'!$C$21,AC17&gt;='Old Ranking Calculations'!$B$22,'Old Ranking Calculations'!$C$22,AC17&lt;'Old Ranking Calculations'!$B$23,'Old Ranking Calculations'!$C$23)</f>
        <v>3</v>
      </c>
      <c r="AE17" s="1">
        <f t="shared" si="0"/>
        <v>0</v>
      </c>
      <c r="AF17" s="1">
        <f>AVERAGE($O$2:O17)</f>
        <v>2.25</v>
      </c>
      <c r="AG17" s="16">
        <f>SUM($W$2:W17,Z17)</f>
        <v>24</v>
      </c>
    </row>
    <row r="18" spans="1:33" ht="15.75" customHeight="1" x14ac:dyDescent="0.2">
      <c r="A18" s="1">
        <v>1982</v>
      </c>
      <c r="B18" s="1" t="s">
        <v>3</v>
      </c>
      <c r="C18" s="1" t="str">
        <f>VLOOKUP(B18,Divisions!$A$1:$B$33,2,FALSE)</f>
        <v>AFC East</v>
      </c>
      <c r="D18" s="1">
        <v>4</v>
      </c>
      <c r="E18" s="1">
        <v>5</v>
      </c>
      <c r="W18" s="1">
        <f>SUM(N18*'Ranking Calculations'!$C$2,M18*'Ranking Calculations'!$C$3,L18*'Ranking Calculations'!$C$4,K18*'Ranking Calculations'!$C$5,H18*'Ranking Calculations'!$C$7,G18*'Ranking Calculations'!$C$6,P18*'Ranking Calculations'!$C$8,Q18*'Ranking Calculations'!$C$9,R18*'Ranking Calculations'!$C$10,S18*'Ranking Calculations'!$C$11,T18*'Ranking Calculations'!$C$12,U18*'Ranking Calculations'!$C$13,V18*'Ranking Calculations'!$C$14)</f>
        <v>0</v>
      </c>
      <c r="X18" s="11">
        <f>(SUM($D$2:D18)+(SUM($F$2:F18)/2))/((SUM($D$2:D18)+SUM($E$2:E18)+SUM($F$2:F18)))</f>
        <v>0.39834024896265557</v>
      </c>
      <c r="Y18" s="1">
        <f>'Winning % Rank Over Time'!F18</f>
        <v>24</v>
      </c>
      <c r="Z18" s="7">
        <f>'Winning % Rank Over Time'!$B18*VLOOKUP(Y18,'Share of Reg Season Points'!$K$2:$L$30,2)</f>
        <v>0</v>
      </c>
      <c r="AA18" s="1">
        <f>SUM($I$2:I18)/COUNT($G$2:G18)</f>
        <v>0.5</v>
      </c>
      <c r="AB18" s="1" cm="1">
        <f t="array" ref="AB18">_xlfn.IFS(AA18&gt;='Old Ranking Calculations'!$B$25,'Old Ranking Calculations'!$C$25,AA18&gt;='Old Ranking Calculations'!$B$26,'Old Ranking Calculations'!$C$26,AA18&gt;='Old Ranking Calculations'!$B$27,'Old Ranking Calculations'!$C$27,AA18&gt;='Old Ranking Calculations'!$B$28,'Old Ranking Calculations'!$C$28,AA18&gt;='Old Ranking Calculations'!$B$29,'Old Ranking Calculations'!$C$29,AA18&gt;='Old Ranking Calculations'!$B$30,'Old Ranking Calculations'!$C$30,AA18&gt;='Old Ranking Calculations'!$B$31,'Old Ranking Calculations'!$C$31,AA18&lt;'Old Ranking Calculations'!$B$32,'Old Ranking Calculations'!$C$32)</f>
        <v>3</v>
      </c>
      <c r="AC18" s="1">
        <f>COUNT($G$2:G18)/COUNT($D$2:D18)</f>
        <v>0.23529411764705882</v>
      </c>
      <c r="AD18" s="1" cm="1">
        <f t="array" ref="AD18">_xlfn.IFS(AC18&gt;='Old Ranking Calculations'!$B$15,'Old Ranking Calculations'!$C$15,AC18&gt;='Old Ranking Calculations'!$B$16,'Old Ranking Calculations'!$C$16,AC18&gt;='Old Ranking Calculations'!$B$17,'Old Ranking Calculations'!$C$17,AC18&gt;='Old Ranking Calculations'!$B$18,'Old Ranking Calculations'!$C$18,AC18&gt;='Old Ranking Calculations'!$B$19,'Old Ranking Calculations'!$C$19,AC18&gt;='Old Ranking Calculations'!$B$20,'Old Ranking Calculations'!$C$20,AC18&gt;='Old Ranking Calculations'!$B$21,'Old Ranking Calculations'!$C$21,AC18&gt;='Old Ranking Calculations'!$B$22,'Old Ranking Calculations'!$C$22,AC18&lt;'Old Ranking Calculations'!$B$23,'Old Ranking Calculations'!$C$23)</f>
        <v>1</v>
      </c>
      <c r="AE18" s="1">
        <f t="shared" si="0"/>
        <v>0</v>
      </c>
      <c r="AF18" s="1">
        <f>AVERAGE($O$2:O18)</f>
        <v>2.25</v>
      </c>
      <c r="AG18" s="16">
        <f>SUM($W$2:W18,Z18)</f>
        <v>24</v>
      </c>
    </row>
    <row r="19" spans="1:33" ht="15.75" customHeight="1" x14ac:dyDescent="0.2">
      <c r="A19" s="1">
        <v>1983</v>
      </c>
      <c r="B19" s="1" t="s">
        <v>3</v>
      </c>
      <c r="C19" s="1" t="str">
        <f>VLOOKUP(B19,Divisions!$A$1:$B$33,2,FALSE)</f>
        <v>AFC East</v>
      </c>
      <c r="D19" s="1">
        <v>8</v>
      </c>
      <c r="E19" s="1">
        <v>8</v>
      </c>
      <c r="W19" s="1">
        <f>SUM(N19*'Ranking Calculations'!$C$2,M19*'Ranking Calculations'!$C$3,L19*'Ranking Calculations'!$C$4,K19*'Ranking Calculations'!$C$5,H19*'Ranking Calculations'!$C$7,G19*'Ranking Calculations'!$C$6,P19*'Ranking Calculations'!$C$8,Q19*'Ranking Calculations'!$C$9,R19*'Ranking Calculations'!$C$10,S19*'Ranking Calculations'!$C$11,T19*'Ranking Calculations'!$C$12,U19*'Ranking Calculations'!$C$13,V19*'Ranking Calculations'!$C$14)</f>
        <v>0</v>
      </c>
      <c r="X19" s="11">
        <f>(SUM($D$2:D19)+(SUM($F$2:F19)/2))/((SUM($D$2:D19)+SUM($E$2:E19)+SUM($F$2:F19)))</f>
        <v>0.40466926070038911</v>
      </c>
      <c r="Y19" s="1">
        <f>'Winning % Rank Over Time'!F19</f>
        <v>25</v>
      </c>
      <c r="Z19" s="7">
        <f>'Winning % Rank Over Time'!$B19*VLOOKUP(Y19,'Share of Reg Season Points'!$K$2:$L$30,2)</f>
        <v>0</v>
      </c>
      <c r="AA19" s="1">
        <f>SUM($I$2:I19)/COUNT($G$2:G19)</f>
        <v>0.5</v>
      </c>
      <c r="AB19" s="1" cm="1">
        <f t="array" ref="AB19">_xlfn.IFS(AA19&gt;='Old Ranking Calculations'!$B$25,'Old Ranking Calculations'!$C$25,AA19&gt;='Old Ranking Calculations'!$B$26,'Old Ranking Calculations'!$C$26,AA19&gt;='Old Ranking Calculations'!$B$27,'Old Ranking Calculations'!$C$27,AA19&gt;='Old Ranking Calculations'!$B$28,'Old Ranking Calculations'!$C$28,AA19&gt;='Old Ranking Calculations'!$B$29,'Old Ranking Calculations'!$C$29,AA19&gt;='Old Ranking Calculations'!$B$30,'Old Ranking Calculations'!$C$30,AA19&gt;='Old Ranking Calculations'!$B$31,'Old Ranking Calculations'!$C$31,AA19&lt;'Old Ranking Calculations'!$B$32,'Old Ranking Calculations'!$C$32)</f>
        <v>3</v>
      </c>
      <c r="AC19" s="1">
        <f>COUNT($G$2:G19)/COUNT($D$2:D19)</f>
        <v>0.22222222222222221</v>
      </c>
      <c r="AD19" s="1" cm="1">
        <f t="array" ref="AD19">_xlfn.IFS(AC19&gt;='Old Ranking Calculations'!$B$15,'Old Ranking Calculations'!$C$15,AC19&gt;='Old Ranking Calculations'!$B$16,'Old Ranking Calculations'!$C$16,AC19&gt;='Old Ranking Calculations'!$B$17,'Old Ranking Calculations'!$C$17,AC19&gt;='Old Ranking Calculations'!$B$18,'Old Ranking Calculations'!$C$18,AC19&gt;='Old Ranking Calculations'!$B$19,'Old Ranking Calculations'!$C$19,AC19&gt;='Old Ranking Calculations'!$B$20,'Old Ranking Calculations'!$C$20,AC19&gt;='Old Ranking Calculations'!$B$21,'Old Ranking Calculations'!$C$21,AC19&gt;='Old Ranking Calculations'!$B$22,'Old Ranking Calculations'!$C$22,AC19&lt;'Old Ranking Calculations'!$B$23,'Old Ranking Calculations'!$C$23)</f>
        <v>1</v>
      </c>
      <c r="AE19" s="1">
        <f t="shared" si="0"/>
        <v>0</v>
      </c>
      <c r="AF19" s="1">
        <f>AVERAGE($O$2:O19)</f>
        <v>2.25</v>
      </c>
      <c r="AG19" s="16">
        <f>SUM($W$2:W19,Z19)</f>
        <v>24</v>
      </c>
    </row>
    <row r="20" spans="1:33" ht="15.75" customHeight="1" x14ac:dyDescent="0.2">
      <c r="A20" s="1">
        <v>1984</v>
      </c>
      <c r="B20" s="1" t="s">
        <v>3</v>
      </c>
      <c r="C20" s="1" t="str">
        <f>VLOOKUP(B20,Divisions!$A$1:$B$33,2,FALSE)</f>
        <v>AFC East</v>
      </c>
      <c r="D20" s="1">
        <v>2</v>
      </c>
      <c r="E20" s="1">
        <v>14</v>
      </c>
      <c r="W20" s="1">
        <f>SUM(N20*'Ranking Calculations'!$C$2,M20*'Ranking Calculations'!$C$3,L20*'Ranking Calculations'!$C$4,K20*'Ranking Calculations'!$C$5,H20*'Ranking Calculations'!$C$7,G20*'Ranking Calculations'!$C$6,P20*'Ranking Calculations'!$C$8,Q20*'Ranking Calculations'!$C$9,R20*'Ranking Calculations'!$C$10,S20*'Ranking Calculations'!$C$11,T20*'Ranking Calculations'!$C$12,U20*'Ranking Calculations'!$C$13,V20*'Ranking Calculations'!$C$14)</f>
        <v>0</v>
      </c>
      <c r="X20" s="11">
        <f>(SUM($D$2:D20)+(SUM($F$2:F20)/2))/((SUM($D$2:D20)+SUM($E$2:E20)+SUM($F$2:F20)))</f>
        <v>0.38827838827838829</v>
      </c>
      <c r="Y20" s="1">
        <f>'Winning % Rank Over Time'!F20</f>
        <v>25</v>
      </c>
      <c r="Z20" s="7">
        <f>'Winning % Rank Over Time'!$B20*VLOOKUP(Y20,'Share of Reg Season Points'!$K$2:$L$30,2)</f>
        <v>0</v>
      </c>
      <c r="AA20" s="1">
        <f>SUM($I$2:I20)/COUNT($G$2:G20)</f>
        <v>0.5</v>
      </c>
      <c r="AB20" s="1" cm="1">
        <f t="array" ref="AB20">_xlfn.IFS(AA20&gt;='Old Ranking Calculations'!$B$25,'Old Ranking Calculations'!$C$25,AA20&gt;='Old Ranking Calculations'!$B$26,'Old Ranking Calculations'!$C$26,AA20&gt;='Old Ranking Calculations'!$B$27,'Old Ranking Calculations'!$C$27,AA20&gt;='Old Ranking Calculations'!$B$28,'Old Ranking Calculations'!$C$28,AA20&gt;='Old Ranking Calculations'!$B$29,'Old Ranking Calculations'!$C$29,AA20&gt;='Old Ranking Calculations'!$B$30,'Old Ranking Calculations'!$C$30,AA20&gt;='Old Ranking Calculations'!$B$31,'Old Ranking Calculations'!$C$31,AA20&lt;'Old Ranking Calculations'!$B$32,'Old Ranking Calculations'!$C$32)</f>
        <v>3</v>
      </c>
      <c r="AC20" s="1">
        <f>COUNT($G$2:G20)/COUNT($D$2:D20)</f>
        <v>0.21052631578947367</v>
      </c>
      <c r="AD20" s="1" cm="1">
        <f t="array" ref="AD20">_xlfn.IFS(AC20&gt;='Old Ranking Calculations'!$B$15,'Old Ranking Calculations'!$C$15,AC20&gt;='Old Ranking Calculations'!$B$16,'Old Ranking Calculations'!$C$16,AC20&gt;='Old Ranking Calculations'!$B$17,'Old Ranking Calculations'!$C$17,AC20&gt;='Old Ranking Calculations'!$B$18,'Old Ranking Calculations'!$C$18,AC20&gt;='Old Ranking Calculations'!$B$19,'Old Ranking Calculations'!$C$19,AC20&gt;='Old Ranking Calculations'!$B$20,'Old Ranking Calculations'!$C$20,AC20&gt;='Old Ranking Calculations'!$B$21,'Old Ranking Calculations'!$C$21,AC20&gt;='Old Ranking Calculations'!$B$22,'Old Ranking Calculations'!$C$22,AC20&lt;'Old Ranking Calculations'!$B$23,'Old Ranking Calculations'!$C$23)</f>
        <v>1</v>
      </c>
      <c r="AE20" s="1">
        <f t="shared" si="0"/>
        <v>0</v>
      </c>
      <c r="AF20" s="1">
        <f>AVERAGE($O$2:O20)</f>
        <v>2.25</v>
      </c>
      <c r="AG20" s="16">
        <f>SUM($W$2:W20,Z20)</f>
        <v>24</v>
      </c>
    </row>
    <row r="21" spans="1:33" ht="15.75" customHeight="1" x14ac:dyDescent="0.2">
      <c r="A21" s="1">
        <v>1985</v>
      </c>
      <c r="B21" s="1" t="s">
        <v>3</v>
      </c>
      <c r="C21" s="1" t="str">
        <f>VLOOKUP(B21,Divisions!$A$1:$B$33,2,FALSE)</f>
        <v>AFC East</v>
      </c>
      <c r="D21" s="1">
        <v>2</v>
      </c>
      <c r="E21" s="1">
        <v>14</v>
      </c>
      <c r="W21" s="1">
        <f>SUM(N21*'Ranking Calculations'!$C$2,M21*'Ranking Calculations'!$C$3,L21*'Ranking Calculations'!$C$4,K21*'Ranking Calculations'!$C$5,H21*'Ranking Calculations'!$C$7,G21*'Ranking Calculations'!$C$6,P21*'Ranking Calculations'!$C$8,Q21*'Ranking Calculations'!$C$9,R21*'Ranking Calculations'!$C$10,S21*'Ranking Calculations'!$C$11,T21*'Ranking Calculations'!$C$12,U21*'Ranking Calculations'!$C$13,V21*'Ranking Calculations'!$C$14)</f>
        <v>0</v>
      </c>
      <c r="X21" s="11">
        <f>(SUM($D$2:D21)+(SUM($F$2:F21)/2))/((SUM($D$2:D21)+SUM($E$2:E21)+SUM($F$2:F21)))</f>
        <v>0.37370242214532873</v>
      </c>
      <c r="Y21" s="1">
        <f>'Winning % Rank Over Time'!F21</f>
        <v>26</v>
      </c>
      <c r="Z21" s="7">
        <f>'Winning % Rank Over Time'!$B21*VLOOKUP(Y21,'Share of Reg Season Points'!$K$2:$L$30,2)</f>
        <v>0</v>
      </c>
      <c r="AA21" s="1">
        <f>SUM($I$2:I21)/COUNT($G$2:G21)</f>
        <v>0.5</v>
      </c>
      <c r="AB21" s="1" cm="1">
        <f t="array" ref="AB21">_xlfn.IFS(AA21&gt;='Old Ranking Calculations'!$B$25,'Old Ranking Calculations'!$C$25,AA21&gt;='Old Ranking Calculations'!$B$26,'Old Ranking Calculations'!$C$26,AA21&gt;='Old Ranking Calculations'!$B$27,'Old Ranking Calculations'!$C$27,AA21&gt;='Old Ranking Calculations'!$B$28,'Old Ranking Calculations'!$C$28,AA21&gt;='Old Ranking Calculations'!$B$29,'Old Ranking Calculations'!$C$29,AA21&gt;='Old Ranking Calculations'!$B$30,'Old Ranking Calculations'!$C$30,AA21&gt;='Old Ranking Calculations'!$B$31,'Old Ranking Calculations'!$C$31,AA21&lt;'Old Ranking Calculations'!$B$32,'Old Ranking Calculations'!$C$32)</f>
        <v>3</v>
      </c>
      <c r="AC21" s="1">
        <f>COUNT($G$2:G21)/COUNT($D$2:D21)</f>
        <v>0.2</v>
      </c>
      <c r="AD21" s="1" cm="1">
        <f t="array" ref="AD21">_xlfn.IFS(AC21&gt;='Old Ranking Calculations'!$B$15,'Old Ranking Calculations'!$C$15,AC21&gt;='Old Ranking Calculations'!$B$16,'Old Ranking Calculations'!$C$16,AC21&gt;='Old Ranking Calculations'!$B$17,'Old Ranking Calculations'!$C$17,AC21&gt;='Old Ranking Calculations'!$B$18,'Old Ranking Calculations'!$C$18,AC21&gt;='Old Ranking Calculations'!$B$19,'Old Ranking Calculations'!$C$19,AC21&gt;='Old Ranking Calculations'!$B$20,'Old Ranking Calculations'!$C$20,AC21&gt;='Old Ranking Calculations'!$B$21,'Old Ranking Calculations'!$C$21,AC21&gt;='Old Ranking Calculations'!$B$22,'Old Ranking Calculations'!$C$22,AC21&lt;'Old Ranking Calculations'!$B$23,'Old Ranking Calculations'!$C$23)</f>
        <v>1</v>
      </c>
      <c r="AE21" s="1">
        <f t="shared" si="0"/>
        <v>0</v>
      </c>
      <c r="AF21" s="1">
        <f>AVERAGE($O$2:O21)</f>
        <v>2.25</v>
      </c>
      <c r="AG21" s="16">
        <f>SUM($W$2:W21,Z21)</f>
        <v>24</v>
      </c>
    </row>
    <row r="22" spans="1:33" ht="15.75" customHeight="1" x14ac:dyDescent="0.2">
      <c r="A22" s="1">
        <v>1986</v>
      </c>
      <c r="B22" s="1" t="s">
        <v>3</v>
      </c>
      <c r="C22" s="1" t="str">
        <f>VLOOKUP(B22,Divisions!$A$1:$B$33,2,FALSE)</f>
        <v>AFC East</v>
      </c>
      <c r="D22" s="1">
        <v>4</v>
      </c>
      <c r="E22" s="1">
        <v>12</v>
      </c>
      <c r="W22" s="1">
        <f>SUM(N22*'Ranking Calculations'!$C$2,M22*'Ranking Calculations'!$C$3,L22*'Ranking Calculations'!$C$4,K22*'Ranking Calculations'!$C$5,H22*'Ranking Calculations'!$C$7,G22*'Ranking Calculations'!$C$6,P22*'Ranking Calculations'!$C$8,Q22*'Ranking Calculations'!$C$9,R22*'Ranking Calculations'!$C$10,S22*'Ranking Calculations'!$C$11,T22*'Ranking Calculations'!$C$12,U22*'Ranking Calculations'!$C$13,V22*'Ranking Calculations'!$C$14)</f>
        <v>0</v>
      </c>
      <c r="X22" s="11">
        <f>(SUM($D$2:D22)+(SUM($F$2:F22)/2))/((SUM($D$2:D22)+SUM($E$2:E22)+SUM($F$2:F22)))</f>
        <v>0.36721311475409835</v>
      </c>
      <c r="Y22" s="1">
        <f>'Winning % Rank Over Time'!F22</f>
        <v>26</v>
      </c>
      <c r="Z22" s="7">
        <f>'Winning % Rank Over Time'!$B22*VLOOKUP(Y22,'Share of Reg Season Points'!$K$2:$L$30,2)</f>
        <v>0</v>
      </c>
      <c r="AA22" s="1">
        <f>SUM($I$2:I22)/COUNT($G$2:G22)</f>
        <v>0.5</v>
      </c>
      <c r="AB22" s="1" cm="1">
        <f t="array" ref="AB22">_xlfn.IFS(AA22&gt;='Old Ranking Calculations'!$B$25,'Old Ranking Calculations'!$C$25,AA22&gt;='Old Ranking Calculations'!$B$26,'Old Ranking Calculations'!$C$26,AA22&gt;='Old Ranking Calculations'!$B$27,'Old Ranking Calculations'!$C$27,AA22&gt;='Old Ranking Calculations'!$B$28,'Old Ranking Calculations'!$C$28,AA22&gt;='Old Ranking Calculations'!$B$29,'Old Ranking Calculations'!$C$29,AA22&gt;='Old Ranking Calculations'!$B$30,'Old Ranking Calculations'!$C$30,AA22&gt;='Old Ranking Calculations'!$B$31,'Old Ranking Calculations'!$C$31,AA22&lt;'Old Ranking Calculations'!$B$32,'Old Ranking Calculations'!$C$32)</f>
        <v>3</v>
      </c>
      <c r="AC22" s="1">
        <f>COUNT($G$2:G22)/COUNT($D$2:D22)</f>
        <v>0.19047619047619047</v>
      </c>
      <c r="AD22" s="1" cm="1">
        <f t="array" ref="AD22">_xlfn.IFS(AC22&gt;='Old Ranking Calculations'!$B$15,'Old Ranking Calculations'!$C$15,AC22&gt;='Old Ranking Calculations'!$B$16,'Old Ranking Calculations'!$C$16,AC22&gt;='Old Ranking Calculations'!$B$17,'Old Ranking Calculations'!$C$17,AC22&gt;='Old Ranking Calculations'!$B$18,'Old Ranking Calculations'!$C$18,AC22&gt;='Old Ranking Calculations'!$B$19,'Old Ranking Calculations'!$C$19,AC22&gt;='Old Ranking Calculations'!$B$20,'Old Ranking Calculations'!$C$20,AC22&gt;='Old Ranking Calculations'!$B$21,'Old Ranking Calculations'!$C$21,AC22&gt;='Old Ranking Calculations'!$B$22,'Old Ranking Calculations'!$C$22,AC22&lt;'Old Ranking Calculations'!$B$23,'Old Ranking Calculations'!$C$23)</f>
        <v>0</v>
      </c>
      <c r="AE22" s="1">
        <f t="shared" si="0"/>
        <v>0</v>
      </c>
      <c r="AF22" s="1">
        <f>AVERAGE($O$2:O22)</f>
        <v>2.25</v>
      </c>
      <c r="AG22" s="16">
        <f>SUM($W$2:W22,Z22)</f>
        <v>24</v>
      </c>
    </row>
    <row r="23" spans="1:33" ht="15.75" customHeight="1" x14ac:dyDescent="0.2">
      <c r="A23" s="1">
        <v>1987</v>
      </c>
      <c r="B23" s="1" t="s">
        <v>3</v>
      </c>
      <c r="C23" s="1" t="str">
        <f>VLOOKUP(B23,Divisions!$A$1:$B$33,2,FALSE)</f>
        <v>AFC East</v>
      </c>
      <c r="D23" s="1">
        <v>7</v>
      </c>
      <c r="E23" s="1">
        <v>8</v>
      </c>
      <c r="S23">
        <v>1</v>
      </c>
      <c r="T23" s="1">
        <v>1</v>
      </c>
      <c r="W23" s="1">
        <f>SUM(N23*'Ranking Calculations'!$C$2,M23*'Ranking Calculations'!$C$3,L23*'Ranking Calculations'!$C$4,K23*'Ranking Calculations'!$C$5,H23*'Ranking Calculations'!$C$7,G23*'Ranking Calculations'!$C$6,P23*'Ranking Calculations'!$C$8,Q23*'Ranking Calculations'!$C$9,R23*'Ranking Calculations'!$C$10,S23*'Ranking Calculations'!$C$11,T23*'Ranking Calculations'!$C$12,U23*'Ranking Calculations'!$C$13,V23*'Ranking Calculations'!$C$14)</f>
        <v>0</v>
      </c>
      <c r="X23" s="11">
        <f>(SUM($D$2:D23)+(SUM($F$2:F23)/2))/((SUM($D$2:D23)+SUM($E$2:E23)+SUM($F$2:F23)))</f>
        <v>0.37187500000000001</v>
      </c>
      <c r="Y23" s="1">
        <f>'Winning % Rank Over Time'!F23</f>
        <v>26</v>
      </c>
      <c r="Z23" s="7">
        <f>'Winning % Rank Over Time'!$B23*VLOOKUP(Y23,'Share of Reg Season Points'!$K$2:$L$30,2)</f>
        <v>0</v>
      </c>
      <c r="AA23" s="1">
        <f>SUM($I$2:I23)/COUNT($G$2:G23)</f>
        <v>0.5</v>
      </c>
      <c r="AB23" s="1" cm="1">
        <f t="array" ref="AB23">_xlfn.IFS(AA23&gt;='Old Ranking Calculations'!$B$25,'Old Ranking Calculations'!$C$25,AA23&gt;='Old Ranking Calculations'!$B$26,'Old Ranking Calculations'!$C$26,AA23&gt;='Old Ranking Calculations'!$B$27,'Old Ranking Calculations'!$C$27,AA23&gt;='Old Ranking Calculations'!$B$28,'Old Ranking Calculations'!$C$28,AA23&gt;='Old Ranking Calculations'!$B$29,'Old Ranking Calculations'!$C$29,AA23&gt;='Old Ranking Calculations'!$B$30,'Old Ranking Calculations'!$C$30,AA23&gt;='Old Ranking Calculations'!$B$31,'Old Ranking Calculations'!$C$31,AA23&lt;'Old Ranking Calculations'!$B$32,'Old Ranking Calculations'!$C$32)</f>
        <v>3</v>
      </c>
      <c r="AC23" s="1">
        <f>COUNT($G$2:G23)/COUNT($D$2:D23)</f>
        <v>0.18181818181818182</v>
      </c>
      <c r="AD23" s="1" cm="1">
        <f t="array" ref="AD23">_xlfn.IFS(AC23&gt;='Old Ranking Calculations'!$B$15,'Old Ranking Calculations'!$C$15,AC23&gt;='Old Ranking Calculations'!$B$16,'Old Ranking Calculations'!$C$16,AC23&gt;='Old Ranking Calculations'!$B$17,'Old Ranking Calculations'!$C$17,AC23&gt;='Old Ranking Calculations'!$B$18,'Old Ranking Calculations'!$C$18,AC23&gt;='Old Ranking Calculations'!$B$19,'Old Ranking Calculations'!$C$19,AC23&gt;='Old Ranking Calculations'!$B$20,'Old Ranking Calculations'!$C$20,AC23&gt;='Old Ranking Calculations'!$B$21,'Old Ranking Calculations'!$C$21,AC23&gt;='Old Ranking Calculations'!$B$22,'Old Ranking Calculations'!$C$22,AC23&lt;'Old Ranking Calculations'!$B$23,'Old Ranking Calculations'!$C$23)</f>
        <v>0</v>
      </c>
      <c r="AE23" s="1">
        <f t="shared" si="0"/>
        <v>0</v>
      </c>
      <c r="AF23" s="1">
        <f>AVERAGE($O$2:O23)</f>
        <v>2.25</v>
      </c>
      <c r="AG23" s="16">
        <f>SUM($W$2:W23,Z23)</f>
        <v>24</v>
      </c>
    </row>
    <row r="24" spans="1:33" ht="15.75" customHeight="1" x14ac:dyDescent="0.2">
      <c r="A24" s="1">
        <v>1988</v>
      </c>
      <c r="B24" s="1" t="s">
        <v>3</v>
      </c>
      <c r="C24" s="1" t="str">
        <f>VLOOKUP(B24,Divisions!$A$1:$B$33,2,FALSE)</f>
        <v>AFC East</v>
      </c>
      <c r="D24" s="1">
        <v>12</v>
      </c>
      <c r="E24" s="1">
        <v>4</v>
      </c>
      <c r="G24" s="1">
        <v>1</v>
      </c>
      <c r="H24" s="1">
        <v>1</v>
      </c>
      <c r="I24" s="1">
        <v>1</v>
      </c>
      <c r="J24" s="1">
        <v>1</v>
      </c>
      <c r="K24" s="1">
        <v>1</v>
      </c>
      <c r="L24" s="1">
        <v>1</v>
      </c>
      <c r="M24" s="1"/>
      <c r="N24" s="1"/>
      <c r="O24">
        <v>3</v>
      </c>
      <c r="U24" s="1">
        <v>1</v>
      </c>
      <c r="W24" s="1">
        <f>SUM(N24*'Ranking Calculations'!$C$2,M24*'Ranking Calculations'!$C$3,L24*'Ranking Calculations'!$C$4,K24*'Ranking Calculations'!$C$5,H24*'Ranking Calculations'!$C$7,G24*'Ranking Calculations'!$C$6,P24*'Ranking Calculations'!$C$8,Q24*'Ranking Calculations'!$C$9,R24*'Ranking Calculations'!$C$10,S24*'Ranking Calculations'!$C$11,T24*'Ranking Calculations'!$C$12,U24*'Ranking Calculations'!$C$13,V24*'Ranking Calculations'!$C$14)</f>
        <v>8</v>
      </c>
      <c r="X24" s="11">
        <f>(SUM($D$2:D24)+(SUM($F$2:F24)/2))/((SUM($D$2:D24)+SUM($E$2:E24)+SUM($F$2:F24)))</f>
        <v>0.38988095238095238</v>
      </c>
      <c r="Y24" s="1">
        <f>'Winning % Rank Over Time'!F24</f>
        <v>25</v>
      </c>
      <c r="Z24" s="7">
        <f>'Winning % Rank Over Time'!$B24*VLOOKUP(Y24,'Share of Reg Season Points'!$K$2:$L$30,2)</f>
        <v>0</v>
      </c>
      <c r="AA24" s="1">
        <f>SUM($I$2:I24)/COUNT($G$2:G24)</f>
        <v>0.6</v>
      </c>
      <c r="AB24" s="1" cm="1">
        <f t="array" ref="AB24">_xlfn.IFS(AA24&gt;='Old Ranking Calculations'!$B$25,'Old Ranking Calculations'!$C$25,AA24&gt;='Old Ranking Calculations'!$B$26,'Old Ranking Calculations'!$C$26,AA24&gt;='Old Ranking Calculations'!$B$27,'Old Ranking Calculations'!$C$27,AA24&gt;='Old Ranking Calculations'!$B$28,'Old Ranking Calculations'!$C$28,AA24&gt;='Old Ranking Calculations'!$B$29,'Old Ranking Calculations'!$C$29,AA24&gt;='Old Ranking Calculations'!$B$30,'Old Ranking Calculations'!$C$30,AA24&gt;='Old Ranking Calculations'!$B$31,'Old Ranking Calculations'!$C$31,AA24&lt;'Old Ranking Calculations'!$B$32,'Old Ranking Calculations'!$C$32)</f>
        <v>4</v>
      </c>
      <c r="AC24" s="1">
        <f>COUNT($G$2:G24)/COUNT($D$2:D24)</f>
        <v>0.21739130434782608</v>
      </c>
      <c r="AD24" s="1" cm="1">
        <f t="array" ref="AD24">_xlfn.IFS(AC24&gt;='Old Ranking Calculations'!$B$15,'Old Ranking Calculations'!$C$15,AC24&gt;='Old Ranking Calculations'!$B$16,'Old Ranking Calculations'!$C$16,AC24&gt;='Old Ranking Calculations'!$B$17,'Old Ranking Calculations'!$C$17,AC24&gt;='Old Ranking Calculations'!$B$18,'Old Ranking Calculations'!$C$18,AC24&gt;='Old Ranking Calculations'!$B$19,'Old Ranking Calculations'!$C$19,AC24&gt;='Old Ranking Calculations'!$B$20,'Old Ranking Calculations'!$C$20,AC24&gt;='Old Ranking Calculations'!$B$21,'Old Ranking Calculations'!$C$21,AC24&gt;='Old Ranking Calculations'!$B$22,'Old Ranking Calculations'!$C$22,AC24&lt;'Old Ranking Calculations'!$B$23,'Old Ranking Calculations'!$C$23)</f>
        <v>1</v>
      </c>
      <c r="AE24" s="1">
        <f t="shared" si="0"/>
        <v>0</v>
      </c>
      <c r="AF24" s="1">
        <f>AVERAGE($O$2:O24)</f>
        <v>2.4</v>
      </c>
      <c r="AG24" s="16">
        <f>SUM($W$2:W24,Z24)</f>
        <v>32</v>
      </c>
    </row>
    <row r="25" spans="1:33" ht="15.75" customHeight="1" x14ac:dyDescent="0.2">
      <c r="A25" s="1">
        <v>1989</v>
      </c>
      <c r="B25" s="1" t="s">
        <v>3</v>
      </c>
      <c r="C25" s="1" t="str">
        <f>VLOOKUP(B25,Divisions!$A$1:$B$33,2,FALSE)</f>
        <v>AFC East</v>
      </c>
      <c r="D25" s="1">
        <v>9</v>
      </c>
      <c r="E25" s="1">
        <v>7</v>
      </c>
      <c r="G25" s="1">
        <v>1</v>
      </c>
      <c r="H25" s="1">
        <v>1</v>
      </c>
      <c r="I25" s="1">
        <v>0</v>
      </c>
      <c r="J25" s="1">
        <v>1</v>
      </c>
      <c r="K25" s="1">
        <v>1</v>
      </c>
      <c r="L25" s="1"/>
      <c r="M25" s="1"/>
      <c r="N25" s="1"/>
      <c r="O25">
        <v>2</v>
      </c>
      <c r="W25" s="1">
        <f>SUM(N25*'Ranking Calculations'!$C$2,M25*'Ranking Calculations'!$C$3,L25*'Ranking Calculations'!$C$4,K25*'Ranking Calculations'!$C$5,H25*'Ranking Calculations'!$C$7,G25*'Ranking Calculations'!$C$6,P25*'Ranking Calculations'!$C$8,Q25*'Ranking Calculations'!$C$9,R25*'Ranking Calculations'!$C$10,S25*'Ranking Calculations'!$C$11,T25*'Ranking Calculations'!$C$12,U25*'Ranking Calculations'!$C$13,V25*'Ranking Calculations'!$C$14)</f>
        <v>4</v>
      </c>
      <c r="X25" s="11">
        <f>(SUM($D$2:D25)+(SUM($F$2:F25)/2))/((SUM($D$2:D25)+SUM($E$2:E25)+SUM($F$2:F25)))</f>
        <v>0.39772727272727271</v>
      </c>
      <c r="Y25" s="1">
        <f>'Winning % Rank Over Time'!F25</f>
        <v>25</v>
      </c>
      <c r="Z25" s="7">
        <f>'Winning % Rank Over Time'!$B25*VLOOKUP(Y25,'Share of Reg Season Points'!$K$2:$L$30,2)</f>
        <v>0</v>
      </c>
      <c r="AA25" s="1">
        <f>SUM($I$2:I25)/COUNT($G$2:G25)</f>
        <v>0.5</v>
      </c>
      <c r="AB25" s="1" cm="1">
        <f t="array" ref="AB25">_xlfn.IFS(AA25&gt;='Old Ranking Calculations'!$B$25,'Old Ranking Calculations'!$C$25,AA25&gt;='Old Ranking Calculations'!$B$26,'Old Ranking Calculations'!$C$26,AA25&gt;='Old Ranking Calculations'!$B$27,'Old Ranking Calculations'!$C$27,AA25&gt;='Old Ranking Calculations'!$B$28,'Old Ranking Calculations'!$C$28,AA25&gt;='Old Ranking Calculations'!$B$29,'Old Ranking Calculations'!$C$29,AA25&gt;='Old Ranking Calculations'!$B$30,'Old Ranking Calculations'!$C$30,AA25&gt;='Old Ranking Calculations'!$B$31,'Old Ranking Calculations'!$C$31,AA25&lt;'Old Ranking Calculations'!$B$32,'Old Ranking Calculations'!$C$32)</f>
        <v>3</v>
      </c>
      <c r="AC25" s="1">
        <f>COUNT($G$2:G25)/COUNT($D$2:D25)</f>
        <v>0.25</v>
      </c>
      <c r="AD25" s="1" cm="1">
        <f t="array" ref="AD25">_xlfn.IFS(AC25&gt;='Old Ranking Calculations'!$B$15,'Old Ranking Calculations'!$C$15,AC25&gt;='Old Ranking Calculations'!$B$16,'Old Ranking Calculations'!$C$16,AC25&gt;='Old Ranking Calculations'!$B$17,'Old Ranking Calculations'!$C$17,AC25&gt;='Old Ranking Calculations'!$B$18,'Old Ranking Calculations'!$C$18,AC25&gt;='Old Ranking Calculations'!$B$19,'Old Ranking Calculations'!$C$19,AC25&gt;='Old Ranking Calculations'!$B$20,'Old Ranking Calculations'!$C$20,AC25&gt;='Old Ranking Calculations'!$B$21,'Old Ranking Calculations'!$C$21,AC25&gt;='Old Ranking Calculations'!$B$22,'Old Ranking Calculations'!$C$22,AC25&lt;'Old Ranking Calculations'!$B$23,'Old Ranking Calculations'!$C$23)</f>
        <v>3</v>
      </c>
      <c r="AE25" s="1">
        <f t="shared" si="0"/>
        <v>0</v>
      </c>
      <c r="AF25" s="1">
        <f>AVERAGE($O$2:O25)</f>
        <v>2.3333333333333335</v>
      </c>
      <c r="AG25" s="16">
        <f>SUM($W$2:W25,Z25)</f>
        <v>36</v>
      </c>
    </row>
    <row r="26" spans="1:33" ht="15.75" customHeight="1" x14ac:dyDescent="0.2">
      <c r="A26" s="1">
        <v>1990</v>
      </c>
      <c r="B26" s="1" t="s">
        <v>3</v>
      </c>
      <c r="C26" s="1" t="str">
        <f>VLOOKUP(B26,Divisions!$A$1:$B$33,2,FALSE)</f>
        <v>AFC East</v>
      </c>
      <c r="D26" s="1">
        <v>13</v>
      </c>
      <c r="E26" s="1">
        <v>3</v>
      </c>
      <c r="G26" s="1">
        <v>1</v>
      </c>
      <c r="H26" s="1">
        <v>1</v>
      </c>
      <c r="I26" s="1">
        <v>2</v>
      </c>
      <c r="J26" s="1">
        <v>1</v>
      </c>
      <c r="K26" s="1">
        <v>1</v>
      </c>
      <c r="L26" s="1">
        <v>1</v>
      </c>
      <c r="M26" s="1">
        <v>1</v>
      </c>
      <c r="N26" s="1"/>
      <c r="O26">
        <v>4</v>
      </c>
      <c r="R26" s="1">
        <v>1</v>
      </c>
      <c r="W26" s="1">
        <f>SUM(N26*'Ranking Calculations'!$C$2,M26*'Ranking Calculations'!$C$3,L26*'Ranking Calculations'!$C$4,K26*'Ranking Calculations'!$C$5,H26*'Ranking Calculations'!$C$7,G26*'Ranking Calculations'!$C$6,P26*'Ranking Calculations'!$C$8,Q26*'Ranking Calculations'!$C$9,R26*'Ranking Calculations'!$C$10,S26*'Ranking Calculations'!$C$11,T26*'Ranking Calculations'!$C$12,U26*'Ranking Calculations'!$C$13,V26*'Ranking Calculations'!$C$14)</f>
        <v>18</v>
      </c>
      <c r="X26" s="11">
        <f>(SUM($D$2:D26)+(SUM($F$2:F26)/2))/((SUM($D$2:D26)+SUM($E$2:E26)+SUM($F$2:F26)))</f>
        <v>0.41576086956521741</v>
      </c>
      <c r="Y26" s="1">
        <f>'Winning % Rank Over Time'!F26</f>
        <v>25</v>
      </c>
      <c r="Z26" s="7">
        <f>'Winning % Rank Over Time'!$B26*VLOOKUP(Y26,'Share of Reg Season Points'!$K$2:$L$30,2)</f>
        <v>0</v>
      </c>
      <c r="AA26" s="1">
        <f>SUM($I$2:I26)/COUNT($G$2:G26)</f>
        <v>0.7142857142857143</v>
      </c>
      <c r="AB26" s="1" cm="1">
        <f t="array" ref="AB26">_xlfn.IFS(AA26&gt;='Old Ranking Calculations'!$B$25,'Old Ranking Calculations'!$C$25,AA26&gt;='Old Ranking Calculations'!$B$26,'Old Ranking Calculations'!$C$26,AA26&gt;='Old Ranking Calculations'!$B$27,'Old Ranking Calculations'!$C$27,AA26&gt;='Old Ranking Calculations'!$B$28,'Old Ranking Calculations'!$C$28,AA26&gt;='Old Ranking Calculations'!$B$29,'Old Ranking Calculations'!$C$29,AA26&gt;='Old Ranking Calculations'!$B$30,'Old Ranking Calculations'!$C$30,AA26&gt;='Old Ranking Calculations'!$B$31,'Old Ranking Calculations'!$C$31,AA26&lt;'Old Ranking Calculations'!$B$32,'Old Ranking Calculations'!$C$32)</f>
        <v>4</v>
      </c>
      <c r="AC26" s="1">
        <f>COUNT($G$2:G26)/COUNT($D$2:D26)</f>
        <v>0.28000000000000003</v>
      </c>
      <c r="AD26" s="1" cm="1">
        <f t="array" ref="AD26">_xlfn.IFS(AC26&gt;='Old Ranking Calculations'!$B$15,'Old Ranking Calculations'!$C$15,AC26&gt;='Old Ranking Calculations'!$B$16,'Old Ranking Calculations'!$C$16,AC26&gt;='Old Ranking Calculations'!$B$17,'Old Ranking Calculations'!$C$17,AC26&gt;='Old Ranking Calculations'!$B$18,'Old Ranking Calculations'!$C$18,AC26&gt;='Old Ranking Calculations'!$B$19,'Old Ranking Calculations'!$C$19,AC26&gt;='Old Ranking Calculations'!$B$20,'Old Ranking Calculations'!$C$20,AC26&gt;='Old Ranking Calculations'!$B$21,'Old Ranking Calculations'!$C$21,AC26&gt;='Old Ranking Calculations'!$B$22,'Old Ranking Calculations'!$C$22,AC26&lt;'Old Ranking Calculations'!$B$23,'Old Ranking Calculations'!$C$23)</f>
        <v>3</v>
      </c>
      <c r="AE26" s="1">
        <f t="shared" si="0"/>
        <v>0</v>
      </c>
      <c r="AF26" s="1">
        <f>AVERAGE($O$2:O26)</f>
        <v>2.5714285714285716</v>
      </c>
      <c r="AG26" s="16">
        <f>SUM($W$2:W26,Z26)</f>
        <v>54</v>
      </c>
    </row>
    <row r="27" spans="1:33" ht="15.75" customHeight="1" x14ac:dyDescent="0.2">
      <c r="A27" s="1">
        <v>1991</v>
      </c>
      <c r="B27" s="1" t="s">
        <v>3</v>
      </c>
      <c r="C27" s="1" t="str">
        <f>VLOOKUP(B27,Divisions!$A$1:$B$33,2,FALSE)</f>
        <v>AFC East</v>
      </c>
      <c r="D27" s="1">
        <v>13</v>
      </c>
      <c r="E27" s="1">
        <v>3</v>
      </c>
      <c r="G27" s="1">
        <v>1</v>
      </c>
      <c r="H27" s="1">
        <v>1</v>
      </c>
      <c r="I27" s="1">
        <v>2</v>
      </c>
      <c r="J27" s="1">
        <v>1</v>
      </c>
      <c r="K27" s="1">
        <v>1</v>
      </c>
      <c r="L27" s="1">
        <v>1</v>
      </c>
      <c r="M27" s="1">
        <v>1</v>
      </c>
      <c r="N27" s="1"/>
      <c r="O27">
        <v>4</v>
      </c>
      <c r="P27" s="1">
        <v>1</v>
      </c>
      <c r="Q27" s="1">
        <v>1</v>
      </c>
      <c r="W27" s="1">
        <f>SUM(N27*'Ranking Calculations'!$C$2,M27*'Ranking Calculations'!$C$3,L27*'Ranking Calculations'!$C$4,K27*'Ranking Calculations'!$C$5,H27*'Ranking Calculations'!$C$7,G27*'Ranking Calculations'!$C$6,P27*'Ranking Calculations'!$C$8,Q27*'Ranking Calculations'!$C$9,R27*'Ranking Calculations'!$C$10,S27*'Ranking Calculations'!$C$11,T27*'Ranking Calculations'!$C$12,U27*'Ranking Calculations'!$C$13,V27*'Ranking Calculations'!$C$14)</f>
        <v>21</v>
      </c>
      <c r="X27" s="11">
        <f>(SUM($D$2:D27)+(SUM($F$2:F27)/2))/((SUM($D$2:D27)+SUM($E$2:E27)+SUM($F$2:F27)))</f>
        <v>0.43229166666666669</v>
      </c>
      <c r="Y27" s="1">
        <f>'Winning % Rank Over Time'!F27</f>
        <v>25</v>
      </c>
      <c r="Z27" s="7">
        <f>'Winning % Rank Over Time'!$B27*VLOOKUP(Y27,'Share of Reg Season Points'!$K$2:$L$30,2)</f>
        <v>0</v>
      </c>
      <c r="AA27" s="1">
        <f>SUM($I$2:I27)/COUNT($G$2:G27)</f>
        <v>0.875</v>
      </c>
      <c r="AB27" s="1" cm="1">
        <f t="array" ref="AB27">_xlfn.IFS(AA27&gt;='Old Ranking Calculations'!$B$25,'Old Ranking Calculations'!$C$25,AA27&gt;='Old Ranking Calculations'!$B$26,'Old Ranking Calculations'!$C$26,AA27&gt;='Old Ranking Calculations'!$B$27,'Old Ranking Calculations'!$C$27,AA27&gt;='Old Ranking Calculations'!$B$28,'Old Ranking Calculations'!$C$28,AA27&gt;='Old Ranking Calculations'!$B$29,'Old Ranking Calculations'!$C$29,AA27&gt;='Old Ranking Calculations'!$B$30,'Old Ranking Calculations'!$C$30,AA27&gt;='Old Ranking Calculations'!$B$31,'Old Ranking Calculations'!$C$31,AA27&lt;'Old Ranking Calculations'!$B$32,'Old Ranking Calculations'!$C$32)</f>
        <v>6</v>
      </c>
      <c r="AC27" s="1">
        <f>COUNT($G$2:G27)/COUNT($D$2:D27)</f>
        <v>0.30769230769230771</v>
      </c>
      <c r="AD27" s="1" cm="1">
        <f t="array" ref="AD27">_xlfn.IFS(AC27&gt;='Old Ranking Calculations'!$B$15,'Old Ranking Calculations'!$C$15,AC27&gt;='Old Ranking Calculations'!$B$16,'Old Ranking Calculations'!$C$16,AC27&gt;='Old Ranking Calculations'!$B$17,'Old Ranking Calculations'!$C$17,AC27&gt;='Old Ranking Calculations'!$B$18,'Old Ranking Calculations'!$C$18,AC27&gt;='Old Ranking Calculations'!$B$19,'Old Ranking Calculations'!$C$19,AC27&gt;='Old Ranking Calculations'!$B$20,'Old Ranking Calculations'!$C$20,AC27&gt;='Old Ranking Calculations'!$B$21,'Old Ranking Calculations'!$C$21,AC27&gt;='Old Ranking Calculations'!$B$22,'Old Ranking Calculations'!$C$22,AC27&lt;'Old Ranking Calculations'!$B$23,'Old Ranking Calculations'!$C$23)</f>
        <v>3</v>
      </c>
      <c r="AE27" s="1">
        <f t="shared" si="0"/>
        <v>0</v>
      </c>
      <c r="AF27" s="1">
        <f>AVERAGE($O$2:O27)</f>
        <v>2.75</v>
      </c>
      <c r="AG27" s="16">
        <f>SUM($W$2:W27,Z27)</f>
        <v>75</v>
      </c>
    </row>
    <row r="28" spans="1:33" ht="15.75" customHeight="1" x14ac:dyDescent="0.2">
      <c r="A28" s="1">
        <v>1992</v>
      </c>
      <c r="B28" s="1" t="s">
        <v>3</v>
      </c>
      <c r="C28" s="1" t="str">
        <f>VLOOKUP(B28,Divisions!$A$1:$B$33,2,FALSE)</f>
        <v>AFC East</v>
      </c>
      <c r="D28" s="1">
        <v>11</v>
      </c>
      <c r="E28" s="1">
        <v>5</v>
      </c>
      <c r="G28" s="1">
        <v>1</v>
      </c>
      <c r="I28" s="1">
        <v>3</v>
      </c>
      <c r="J28" s="1">
        <v>1</v>
      </c>
      <c r="K28" s="1">
        <v>1</v>
      </c>
      <c r="L28" s="1">
        <v>1</v>
      </c>
      <c r="M28" s="1">
        <v>1</v>
      </c>
      <c r="N28" s="1"/>
      <c r="O28">
        <v>4</v>
      </c>
      <c r="W28" s="1">
        <f>SUM(N28*'Ranking Calculations'!$C$2,M28*'Ranking Calculations'!$C$3,L28*'Ranking Calculations'!$C$4,K28*'Ranking Calculations'!$C$5,H28*'Ranking Calculations'!$C$7,G28*'Ranking Calculations'!$C$6,P28*'Ranking Calculations'!$C$8,Q28*'Ranking Calculations'!$C$9,R28*'Ranking Calculations'!$C$10,S28*'Ranking Calculations'!$C$11,T28*'Ranking Calculations'!$C$12,U28*'Ranking Calculations'!$C$13,V28*'Ranking Calculations'!$C$14)</f>
        <v>16</v>
      </c>
      <c r="X28" s="11">
        <f>(SUM($D$2:D28)+(SUM($F$2:F28)/2))/((SUM($D$2:D28)+SUM($E$2:E28)+SUM($F$2:F28)))</f>
        <v>0.4425</v>
      </c>
      <c r="Y28" s="1">
        <f>'Winning % Rank Over Time'!F28</f>
        <v>22</v>
      </c>
      <c r="Z28" s="7">
        <f>'Winning % Rank Over Time'!$B28*VLOOKUP(Y28,'Share of Reg Season Points'!$K$2:$L$30,2)</f>
        <v>0</v>
      </c>
      <c r="AA28" s="1">
        <f>SUM($I$2:I28)/COUNT($G$2:G28)</f>
        <v>1.1111111111111112</v>
      </c>
      <c r="AB28" s="1" cm="1">
        <f t="array" ref="AB28">_xlfn.IFS(AA28&gt;='Old Ranking Calculations'!$B$25,'Old Ranking Calculations'!$C$25,AA28&gt;='Old Ranking Calculations'!$B$26,'Old Ranking Calculations'!$C$26,AA28&gt;='Old Ranking Calculations'!$B$27,'Old Ranking Calculations'!$C$27,AA28&gt;='Old Ranking Calculations'!$B$28,'Old Ranking Calculations'!$C$28,AA28&gt;='Old Ranking Calculations'!$B$29,'Old Ranking Calculations'!$C$29,AA28&gt;='Old Ranking Calculations'!$B$30,'Old Ranking Calculations'!$C$30,AA28&gt;='Old Ranking Calculations'!$B$31,'Old Ranking Calculations'!$C$31,AA28&lt;'Old Ranking Calculations'!$B$32,'Old Ranking Calculations'!$C$32)</f>
        <v>10</v>
      </c>
      <c r="AC28" s="1">
        <f>COUNT($G$2:G28)/COUNT($D$2:D28)</f>
        <v>0.33333333333333331</v>
      </c>
      <c r="AD28" s="1" cm="1">
        <f t="array" ref="AD28">_xlfn.IFS(AC28&gt;='Old Ranking Calculations'!$B$15,'Old Ranking Calculations'!$C$15,AC28&gt;='Old Ranking Calculations'!$B$16,'Old Ranking Calculations'!$C$16,AC28&gt;='Old Ranking Calculations'!$B$17,'Old Ranking Calculations'!$C$17,AC28&gt;='Old Ranking Calculations'!$B$18,'Old Ranking Calculations'!$C$18,AC28&gt;='Old Ranking Calculations'!$B$19,'Old Ranking Calculations'!$C$19,AC28&gt;='Old Ranking Calculations'!$B$20,'Old Ranking Calculations'!$C$20,AC28&gt;='Old Ranking Calculations'!$B$21,'Old Ranking Calculations'!$C$21,AC28&gt;='Old Ranking Calculations'!$B$22,'Old Ranking Calculations'!$C$22,AC28&lt;'Old Ranking Calculations'!$B$23,'Old Ranking Calculations'!$C$23)</f>
        <v>3</v>
      </c>
      <c r="AE28" s="1">
        <f t="shared" si="0"/>
        <v>0</v>
      </c>
      <c r="AF28" s="1">
        <f>AVERAGE($O$2:O28)</f>
        <v>2.8888888888888888</v>
      </c>
      <c r="AG28" s="16">
        <f>SUM($W$2:W28,Z28)</f>
        <v>91</v>
      </c>
    </row>
    <row r="29" spans="1:33" ht="15.75" customHeight="1" x14ac:dyDescent="0.2">
      <c r="A29" s="1">
        <v>1993</v>
      </c>
      <c r="B29" s="1" t="s">
        <v>3</v>
      </c>
      <c r="C29" s="1" t="str">
        <f>VLOOKUP(B29,Divisions!$A$1:$B$33,2,FALSE)</f>
        <v>AFC East</v>
      </c>
      <c r="D29" s="1">
        <v>12</v>
      </c>
      <c r="E29" s="1">
        <v>4</v>
      </c>
      <c r="G29" s="1">
        <v>1</v>
      </c>
      <c r="H29" s="1">
        <v>1</v>
      </c>
      <c r="I29" s="1">
        <v>2</v>
      </c>
      <c r="J29" s="1">
        <v>1</v>
      </c>
      <c r="K29" s="1">
        <v>1</v>
      </c>
      <c r="L29" s="1">
        <v>1</v>
      </c>
      <c r="M29" s="1">
        <v>1</v>
      </c>
      <c r="N29" s="1"/>
      <c r="O29">
        <v>4</v>
      </c>
      <c r="U29" s="1"/>
      <c r="W29" s="1">
        <f>SUM(N29*'Ranking Calculations'!$C$2,M29*'Ranking Calculations'!$C$3,L29*'Ranking Calculations'!$C$4,K29*'Ranking Calculations'!$C$5,H29*'Ranking Calculations'!$C$7,G29*'Ranking Calculations'!$C$6,P29*'Ranking Calculations'!$C$8,Q29*'Ranking Calculations'!$C$9,R29*'Ranking Calculations'!$C$10,S29*'Ranking Calculations'!$C$11,T29*'Ranking Calculations'!$C$12,U29*'Ranking Calculations'!$C$13,V29*'Ranking Calculations'!$C$14)</f>
        <v>17</v>
      </c>
      <c r="X29" s="11">
        <f>(SUM($D$2:D29)+(SUM($F$2:F29)/2))/((SUM($D$2:D29)+SUM($E$2:E29)+SUM($F$2:F29)))</f>
        <v>0.45432692307692307</v>
      </c>
      <c r="Y29" s="1">
        <f>'Winning % Rank Over Time'!F29</f>
        <v>22</v>
      </c>
      <c r="Z29" s="7">
        <f>'Winning % Rank Over Time'!$B29*VLOOKUP(Y29,'Share of Reg Season Points'!$K$2:$L$30,2)</f>
        <v>0</v>
      </c>
      <c r="AA29" s="1">
        <f>SUM($I$2:I29)/COUNT($G$2:G29)</f>
        <v>1.2</v>
      </c>
      <c r="AB29" s="1" cm="1">
        <f t="array" ref="AB29">_xlfn.IFS(AA29&gt;='Old Ranking Calculations'!$B$25,'Old Ranking Calculations'!$C$25,AA29&gt;='Old Ranking Calculations'!$B$26,'Old Ranking Calculations'!$C$26,AA29&gt;='Old Ranking Calculations'!$B$27,'Old Ranking Calculations'!$C$27,AA29&gt;='Old Ranking Calculations'!$B$28,'Old Ranking Calculations'!$C$28,AA29&gt;='Old Ranking Calculations'!$B$29,'Old Ranking Calculations'!$C$29,AA29&gt;='Old Ranking Calculations'!$B$30,'Old Ranking Calculations'!$C$30,AA29&gt;='Old Ranking Calculations'!$B$31,'Old Ranking Calculations'!$C$31,AA29&lt;'Old Ranking Calculations'!$B$32,'Old Ranking Calculations'!$C$32)</f>
        <v>10</v>
      </c>
      <c r="AC29" s="1">
        <f>COUNT($G$2:G29)/COUNT($D$2:D29)</f>
        <v>0.35714285714285715</v>
      </c>
      <c r="AD29" s="1" cm="1">
        <f t="array" ref="AD29">_xlfn.IFS(AC29&gt;='Old Ranking Calculations'!$B$15,'Old Ranking Calculations'!$C$15,AC29&gt;='Old Ranking Calculations'!$B$16,'Old Ranking Calculations'!$C$16,AC29&gt;='Old Ranking Calculations'!$B$17,'Old Ranking Calculations'!$C$17,AC29&gt;='Old Ranking Calculations'!$B$18,'Old Ranking Calculations'!$C$18,AC29&gt;='Old Ranking Calculations'!$B$19,'Old Ranking Calculations'!$C$19,AC29&gt;='Old Ranking Calculations'!$B$20,'Old Ranking Calculations'!$C$20,AC29&gt;='Old Ranking Calculations'!$B$21,'Old Ranking Calculations'!$C$21,AC29&gt;='Old Ranking Calculations'!$B$22,'Old Ranking Calculations'!$C$22,AC29&lt;'Old Ranking Calculations'!$B$23,'Old Ranking Calculations'!$C$23)</f>
        <v>7</v>
      </c>
      <c r="AE29" s="1">
        <f t="shared" si="0"/>
        <v>0</v>
      </c>
      <c r="AF29" s="1">
        <f>AVERAGE($O$2:O29)</f>
        <v>3</v>
      </c>
      <c r="AG29" s="16">
        <f>SUM($W$2:W29,Z29)</f>
        <v>108</v>
      </c>
    </row>
    <row r="30" spans="1:33" ht="15.75" customHeight="1" x14ac:dyDescent="0.2">
      <c r="A30" s="1">
        <v>1994</v>
      </c>
      <c r="B30" s="1" t="s">
        <v>3</v>
      </c>
      <c r="C30" s="1" t="str">
        <f>VLOOKUP(B30,Divisions!$A$1:$B$33,2,FALSE)</f>
        <v>AFC East</v>
      </c>
      <c r="D30" s="1">
        <v>7</v>
      </c>
      <c r="E30" s="1">
        <v>9</v>
      </c>
      <c r="W30" s="1">
        <f>SUM(N30*'Ranking Calculations'!$C$2,M30*'Ranking Calculations'!$C$3,L30*'Ranking Calculations'!$C$4,K30*'Ranking Calculations'!$C$5,H30*'Ranking Calculations'!$C$7,G30*'Ranking Calculations'!$C$6,P30*'Ranking Calculations'!$C$8,Q30*'Ranking Calculations'!$C$9,R30*'Ranking Calculations'!$C$10,S30*'Ranking Calculations'!$C$11,T30*'Ranking Calculations'!$C$12,U30*'Ranking Calculations'!$C$13,V30*'Ranking Calculations'!$C$14)</f>
        <v>0</v>
      </c>
      <c r="X30" s="11">
        <f>(SUM($D$2:D30)+(SUM($F$2:F30)/2))/((SUM($D$2:D30)+SUM($E$2:E30)+SUM($F$2:F30)))</f>
        <v>0.45370370370370372</v>
      </c>
      <c r="Y30" s="1">
        <f>'Winning % Rank Over Time'!F30</f>
        <v>20</v>
      </c>
      <c r="Z30" s="7">
        <f>'Winning % Rank Over Time'!$B30*VLOOKUP(Y30,'Share of Reg Season Points'!$K$2:$L$30,2)</f>
        <v>0</v>
      </c>
      <c r="AA30" s="1">
        <f>SUM($I$2:I30)/COUNT($G$2:G30)</f>
        <v>1.2</v>
      </c>
      <c r="AB30" s="1" cm="1">
        <f t="array" ref="AB30">_xlfn.IFS(AA30&gt;='Old Ranking Calculations'!$B$25,'Old Ranking Calculations'!$C$25,AA30&gt;='Old Ranking Calculations'!$B$26,'Old Ranking Calculations'!$C$26,AA30&gt;='Old Ranking Calculations'!$B$27,'Old Ranking Calculations'!$C$27,AA30&gt;='Old Ranking Calculations'!$B$28,'Old Ranking Calculations'!$C$28,AA30&gt;='Old Ranking Calculations'!$B$29,'Old Ranking Calculations'!$C$29,AA30&gt;='Old Ranking Calculations'!$B$30,'Old Ranking Calculations'!$C$30,AA30&gt;='Old Ranking Calculations'!$B$31,'Old Ranking Calculations'!$C$31,AA30&lt;'Old Ranking Calculations'!$B$32,'Old Ranking Calculations'!$C$32)</f>
        <v>10</v>
      </c>
      <c r="AC30" s="1">
        <f>COUNT($G$2:G30)/COUNT($D$2:D30)</f>
        <v>0.34482758620689657</v>
      </c>
      <c r="AD30" s="1" cm="1">
        <f t="array" ref="AD30">_xlfn.IFS(AC30&gt;='Old Ranking Calculations'!$B$15,'Old Ranking Calculations'!$C$15,AC30&gt;='Old Ranking Calculations'!$B$16,'Old Ranking Calculations'!$C$16,AC30&gt;='Old Ranking Calculations'!$B$17,'Old Ranking Calculations'!$C$17,AC30&gt;='Old Ranking Calculations'!$B$18,'Old Ranking Calculations'!$C$18,AC30&gt;='Old Ranking Calculations'!$B$19,'Old Ranking Calculations'!$C$19,AC30&gt;='Old Ranking Calculations'!$B$20,'Old Ranking Calculations'!$C$20,AC30&gt;='Old Ranking Calculations'!$B$21,'Old Ranking Calculations'!$C$21,AC30&gt;='Old Ranking Calculations'!$B$22,'Old Ranking Calculations'!$C$22,AC30&lt;'Old Ranking Calculations'!$B$23,'Old Ranking Calculations'!$C$23)</f>
        <v>3</v>
      </c>
      <c r="AE30" s="1">
        <f t="shared" si="0"/>
        <v>0</v>
      </c>
      <c r="AF30" s="1">
        <f>AVERAGE($O$2:O30)</f>
        <v>3</v>
      </c>
      <c r="AG30" s="16">
        <f>SUM($W$2:W30,Z30)</f>
        <v>108</v>
      </c>
    </row>
    <row r="31" spans="1:33" ht="15.75" customHeight="1" x14ac:dyDescent="0.2">
      <c r="A31" s="1">
        <v>1995</v>
      </c>
      <c r="B31" s="1" t="s">
        <v>3</v>
      </c>
      <c r="C31" s="1" t="str">
        <f>VLOOKUP(B31,Divisions!$A$1:$B$33,2,FALSE)</f>
        <v>AFC East</v>
      </c>
      <c r="D31" s="1">
        <v>10</v>
      </c>
      <c r="E31" s="1">
        <v>6</v>
      </c>
      <c r="G31" s="1">
        <v>1</v>
      </c>
      <c r="H31" s="1">
        <v>1</v>
      </c>
      <c r="I31" s="1">
        <v>1</v>
      </c>
      <c r="J31" s="1">
        <v>1</v>
      </c>
      <c r="K31" s="1">
        <v>1</v>
      </c>
      <c r="L31" s="1"/>
      <c r="M31" s="1"/>
      <c r="N31" s="1"/>
      <c r="O31">
        <v>2</v>
      </c>
      <c r="R31" s="1">
        <v>1</v>
      </c>
      <c r="W31" s="1">
        <f>SUM(N31*'Ranking Calculations'!$C$2,M31*'Ranking Calculations'!$C$3,L31*'Ranking Calculations'!$C$4,K31*'Ranking Calculations'!$C$5,H31*'Ranking Calculations'!$C$7,G31*'Ranking Calculations'!$C$6,P31*'Ranking Calculations'!$C$8,Q31*'Ranking Calculations'!$C$9,R31*'Ranking Calculations'!$C$10,S31*'Ranking Calculations'!$C$11,T31*'Ranking Calculations'!$C$12,U31*'Ranking Calculations'!$C$13,V31*'Ranking Calculations'!$C$14)</f>
        <v>5</v>
      </c>
      <c r="X31" s="11">
        <f>(SUM($D$2:D31)+(SUM($F$2:F31)/2))/((SUM($D$2:D31)+SUM($E$2:E31)+SUM($F$2:F31)))</f>
        <v>0.45982142857142855</v>
      </c>
      <c r="Y31" s="1">
        <f>'Winning % Rank Over Time'!F31</f>
        <v>17</v>
      </c>
      <c r="Z31" s="7">
        <f>'Winning % Rank Over Time'!$B31*VLOOKUP(Y31,'Share of Reg Season Points'!$F$2:$G$32,2)</f>
        <v>0</v>
      </c>
      <c r="AA31" s="1">
        <f>SUM($I$2:I31)/COUNT($G$2:G31)</f>
        <v>1.1818181818181819</v>
      </c>
      <c r="AB31" s="1" cm="1">
        <f t="array" ref="AB31">_xlfn.IFS(AA31&gt;='Old Ranking Calculations'!$B$25,'Old Ranking Calculations'!$C$25,AA31&gt;='Old Ranking Calculations'!$B$26,'Old Ranking Calculations'!$C$26,AA31&gt;='Old Ranking Calculations'!$B$27,'Old Ranking Calculations'!$C$27,AA31&gt;='Old Ranking Calculations'!$B$28,'Old Ranking Calculations'!$C$28,AA31&gt;='Old Ranking Calculations'!$B$29,'Old Ranking Calculations'!$C$29,AA31&gt;='Old Ranking Calculations'!$B$30,'Old Ranking Calculations'!$C$30,AA31&gt;='Old Ranking Calculations'!$B$31,'Old Ranking Calculations'!$C$31,AA31&lt;'Old Ranking Calculations'!$B$32,'Old Ranking Calculations'!$C$32)</f>
        <v>10</v>
      </c>
      <c r="AC31" s="1">
        <f>COUNT($G$2:G31)/COUNT($D$2:D31)</f>
        <v>0.36666666666666664</v>
      </c>
      <c r="AD31" s="1" cm="1">
        <f t="array" ref="AD31">_xlfn.IFS(AC31&gt;='Old Ranking Calculations'!$B$15,'Old Ranking Calculations'!$C$15,AC31&gt;='Old Ranking Calculations'!$B$16,'Old Ranking Calculations'!$C$16,AC31&gt;='Old Ranking Calculations'!$B$17,'Old Ranking Calculations'!$C$17,AC31&gt;='Old Ranking Calculations'!$B$18,'Old Ranking Calculations'!$C$18,AC31&gt;='Old Ranking Calculations'!$B$19,'Old Ranking Calculations'!$C$19,AC31&gt;='Old Ranking Calculations'!$B$20,'Old Ranking Calculations'!$C$20,AC31&gt;='Old Ranking Calculations'!$B$21,'Old Ranking Calculations'!$C$21,AC31&gt;='Old Ranking Calculations'!$B$22,'Old Ranking Calculations'!$C$22,AC31&lt;'Old Ranking Calculations'!$B$23,'Old Ranking Calculations'!$C$23)</f>
        <v>7</v>
      </c>
      <c r="AE31" s="1">
        <f t="shared" si="0"/>
        <v>0</v>
      </c>
      <c r="AF31" s="1">
        <f>AVERAGE($O$2:O31)</f>
        <v>2.9090909090909092</v>
      </c>
      <c r="AG31" s="16">
        <f>SUM($W$2:W31,Z31)</f>
        <v>113</v>
      </c>
    </row>
    <row r="32" spans="1:33" ht="15.75" customHeight="1" x14ac:dyDescent="0.2">
      <c r="A32" s="1">
        <v>1996</v>
      </c>
      <c r="B32" s="1" t="s">
        <v>3</v>
      </c>
      <c r="C32" s="1" t="str">
        <f>VLOOKUP(B32,Divisions!$A$1:$B$33,2,FALSE)</f>
        <v>AFC East</v>
      </c>
      <c r="D32" s="1">
        <v>10</v>
      </c>
      <c r="E32" s="1">
        <v>6</v>
      </c>
      <c r="G32" s="1">
        <v>1</v>
      </c>
      <c r="I32" s="1">
        <v>0</v>
      </c>
      <c r="J32" s="1">
        <v>1</v>
      </c>
      <c r="K32" s="1"/>
      <c r="L32" s="1"/>
      <c r="M32" s="1"/>
      <c r="N32" s="1"/>
      <c r="O32">
        <v>1</v>
      </c>
      <c r="R32" s="1">
        <v>1</v>
      </c>
      <c r="W32" s="1">
        <f>SUM(N32*'Ranking Calculations'!$C$2,M32*'Ranking Calculations'!$C$3,L32*'Ranking Calculations'!$C$4,K32*'Ranking Calculations'!$C$5,H32*'Ranking Calculations'!$C$7,G32*'Ranking Calculations'!$C$6,P32*'Ranking Calculations'!$C$8,Q32*'Ranking Calculations'!$C$9,R32*'Ranking Calculations'!$C$10,S32*'Ranking Calculations'!$C$11,T32*'Ranking Calculations'!$C$12,U32*'Ranking Calculations'!$C$13,V32*'Ranking Calculations'!$C$14)</f>
        <v>2</v>
      </c>
      <c r="X32" s="11">
        <f>(SUM($D$2:D32)+(SUM($F$2:F32)/2))/((SUM($D$2:D32)+SUM($E$2:E32)+SUM($F$2:F32)))</f>
        <v>0.46551724137931033</v>
      </c>
      <c r="Y32" s="1">
        <f>'Winning % Rank Over Time'!F32</f>
        <v>18</v>
      </c>
      <c r="Z32" s="7">
        <f>'Winning % Rank Over Time'!$B32*VLOOKUP(Y32,'Share of Reg Season Points'!$F$2:$G$32,2)</f>
        <v>0</v>
      </c>
      <c r="AA32" s="1">
        <f>SUM($I$2:I32)/COUNT($G$2:G32)</f>
        <v>1.0833333333333333</v>
      </c>
      <c r="AB32" s="1" cm="1">
        <f t="array" ref="AB32">_xlfn.IFS(AA32&gt;='Old Ranking Calculations'!$B$25,'Old Ranking Calculations'!$C$25,AA32&gt;='Old Ranking Calculations'!$B$26,'Old Ranking Calculations'!$C$26,AA32&gt;='Old Ranking Calculations'!$B$27,'Old Ranking Calculations'!$C$27,AA32&gt;='Old Ranking Calculations'!$B$28,'Old Ranking Calculations'!$C$28,AA32&gt;='Old Ranking Calculations'!$B$29,'Old Ranking Calculations'!$C$29,AA32&gt;='Old Ranking Calculations'!$B$30,'Old Ranking Calculations'!$C$30,AA32&gt;='Old Ranking Calculations'!$B$31,'Old Ranking Calculations'!$C$31,AA32&lt;'Old Ranking Calculations'!$B$32,'Old Ranking Calculations'!$C$32)</f>
        <v>10</v>
      </c>
      <c r="AC32" s="1">
        <f>COUNT($G$2:G32)/COUNT($D$2:D32)</f>
        <v>0.38709677419354838</v>
      </c>
      <c r="AD32" s="1" cm="1">
        <f t="array" ref="AD32">_xlfn.IFS(AC32&gt;='Old Ranking Calculations'!$B$15,'Old Ranking Calculations'!$C$15,AC32&gt;='Old Ranking Calculations'!$B$16,'Old Ranking Calculations'!$C$16,AC32&gt;='Old Ranking Calculations'!$B$17,'Old Ranking Calculations'!$C$17,AC32&gt;='Old Ranking Calculations'!$B$18,'Old Ranking Calculations'!$C$18,AC32&gt;='Old Ranking Calculations'!$B$19,'Old Ranking Calculations'!$C$19,AC32&gt;='Old Ranking Calculations'!$B$20,'Old Ranking Calculations'!$C$20,AC32&gt;='Old Ranking Calculations'!$B$21,'Old Ranking Calculations'!$C$21,AC32&gt;='Old Ranking Calculations'!$B$22,'Old Ranking Calculations'!$C$22,AC32&lt;'Old Ranking Calculations'!$B$23,'Old Ranking Calculations'!$C$23)</f>
        <v>7</v>
      </c>
      <c r="AE32" s="1">
        <f t="shared" si="0"/>
        <v>0</v>
      </c>
      <c r="AF32" s="1">
        <f>AVERAGE($O$2:O32)</f>
        <v>2.75</v>
      </c>
      <c r="AG32" s="16">
        <f>SUM($W$2:W32,Z32)</f>
        <v>115</v>
      </c>
    </row>
    <row r="33" spans="1:33" ht="15.75" customHeight="1" x14ac:dyDescent="0.2">
      <c r="A33" s="1">
        <v>1997</v>
      </c>
      <c r="B33" s="1" t="s">
        <v>3</v>
      </c>
      <c r="C33" s="1" t="str">
        <f>VLOOKUP(B33,Divisions!$A$1:$B$33,2,FALSE)</f>
        <v>AFC East</v>
      </c>
      <c r="D33" s="1">
        <v>6</v>
      </c>
      <c r="E33" s="1">
        <v>10</v>
      </c>
      <c r="W33" s="1">
        <f>SUM(N33*'Ranking Calculations'!$C$2,M33*'Ranking Calculations'!$C$3,L33*'Ranking Calculations'!$C$4,K33*'Ranking Calculations'!$C$5,H33*'Ranking Calculations'!$C$7,G33*'Ranking Calculations'!$C$6,P33*'Ranking Calculations'!$C$8,Q33*'Ranking Calculations'!$C$9,R33*'Ranking Calculations'!$C$10,S33*'Ranking Calculations'!$C$11,T33*'Ranking Calculations'!$C$12,U33*'Ranking Calculations'!$C$13,V33*'Ranking Calculations'!$C$14)</f>
        <v>0</v>
      </c>
      <c r="X33" s="11">
        <f>(SUM($D$2:D33)+(SUM($F$2:F33)/2))/((SUM($D$2:D33)+SUM($E$2:E33)+SUM($F$2:F33)))</f>
        <v>0.46250000000000002</v>
      </c>
      <c r="Y33" s="1">
        <f>'Winning % Rank Over Time'!F33</f>
        <v>18</v>
      </c>
      <c r="Z33" s="7">
        <f>'Winning % Rank Over Time'!$B33*VLOOKUP(Y33,'Share of Reg Season Points'!$F$2:$G$32,2)</f>
        <v>0</v>
      </c>
      <c r="AA33" s="1">
        <f>SUM($I$2:I33)/COUNT($G$2:G33)</f>
        <v>1.0833333333333333</v>
      </c>
      <c r="AB33" s="1" cm="1">
        <f t="array" ref="AB33">_xlfn.IFS(AA33&gt;='Old Ranking Calculations'!$B$25,'Old Ranking Calculations'!$C$25,AA33&gt;='Old Ranking Calculations'!$B$26,'Old Ranking Calculations'!$C$26,AA33&gt;='Old Ranking Calculations'!$B$27,'Old Ranking Calculations'!$C$27,AA33&gt;='Old Ranking Calculations'!$B$28,'Old Ranking Calculations'!$C$28,AA33&gt;='Old Ranking Calculations'!$B$29,'Old Ranking Calculations'!$C$29,AA33&gt;='Old Ranking Calculations'!$B$30,'Old Ranking Calculations'!$C$30,AA33&gt;='Old Ranking Calculations'!$B$31,'Old Ranking Calculations'!$C$31,AA33&lt;'Old Ranking Calculations'!$B$32,'Old Ranking Calculations'!$C$32)</f>
        <v>10</v>
      </c>
      <c r="AC33" s="1">
        <f>COUNT($G$2:G33)/COUNT($D$2:D33)</f>
        <v>0.375</v>
      </c>
      <c r="AD33" s="1" cm="1">
        <f t="array" ref="AD33">_xlfn.IFS(AC33&gt;='Old Ranking Calculations'!$B$15,'Old Ranking Calculations'!$C$15,AC33&gt;='Old Ranking Calculations'!$B$16,'Old Ranking Calculations'!$C$16,AC33&gt;='Old Ranking Calculations'!$B$17,'Old Ranking Calculations'!$C$17,AC33&gt;='Old Ranking Calculations'!$B$18,'Old Ranking Calculations'!$C$18,AC33&gt;='Old Ranking Calculations'!$B$19,'Old Ranking Calculations'!$C$19,AC33&gt;='Old Ranking Calculations'!$B$20,'Old Ranking Calculations'!$C$20,AC33&gt;='Old Ranking Calculations'!$B$21,'Old Ranking Calculations'!$C$21,AC33&gt;='Old Ranking Calculations'!$B$22,'Old Ranking Calculations'!$C$22,AC33&lt;'Old Ranking Calculations'!$B$23,'Old Ranking Calculations'!$C$23)</f>
        <v>7</v>
      </c>
      <c r="AE33" s="1">
        <f t="shared" si="0"/>
        <v>0</v>
      </c>
      <c r="AF33" s="1">
        <f>AVERAGE($O$2:O33)</f>
        <v>2.75</v>
      </c>
      <c r="AG33" s="16">
        <f>SUM($W$2:W33,Z33)</f>
        <v>115</v>
      </c>
    </row>
    <row r="34" spans="1:33" ht="15.75" customHeight="1" x14ac:dyDescent="0.2">
      <c r="A34" s="1">
        <v>1998</v>
      </c>
      <c r="B34" s="1" t="s">
        <v>3</v>
      </c>
      <c r="C34" s="1" t="str">
        <f>VLOOKUP(B34,Divisions!$A$1:$B$33,2,FALSE)</f>
        <v>AFC East</v>
      </c>
      <c r="D34" s="1">
        <v>10</v>
      </c>
      <c r="E34" s="1">
        <v>6</v>
      </c>
      <c r="G34" s="1">
        <v>1</v>
      </c>
      <c r="I34" s="1">
        <v>0</v>
      </c>
      <c r="J34" s="1">
        <v>1</v>
      </c>
      <c r="K34" s="1"/>
      <c r="L34" s="1"/>
      <c r="M34" s="1"/>
      <c r="N34" s="1"/>
      <c r="O34">
        <v>1</v>
      </c>
      <c r="W34" s="1">
        <f>SUM(N34*'Ranking Calculations'!$C$2,M34*'Ranking Calculations'!$C$3,L34*'Ranking Calculations'!$C$4,K34*'Ranking Calculations'!$C$5,H34*'Ranking Calculations'!$C$7,G34*'Ranking Calculations'!$C$6,P34*'Ranking Calculations'!$C$8,Q34*'Ranking Calculations'!$C$9,R34*'Ranking Calculations'!$C$10,S34*'Ranking Calculations'!$C$11,T34*'Ranking Calculations'!$C$12,U34*'Ranking Calculations'!$C$13,V34*'Ranking Calculations'!$C$14)</f>
        <v>1</v>
      </c>
      <c r="X34" s="11">
        <f>(SUM($D$2:D34)+(SUM($F$2:F34)/2))/((SUM($D$2:D34)+SUM($E$2:E34)+SUM($F$2:F34)))</f>
        <v>0.46774193548387094</v>
      </c>
      <c r="Y34" s="1">
        <f>'Winning % Rank Over Time'!F34</f>
        <v>16</v>
      </c>
      <c r="Z34" s="7">
        <f>'Winning % Rank Over Time'!$B34*VLOOKUP(Y34,'Share of Reg Season Points'!$F$2:$G$32,2)</f>
        <v>0</v>
      </c>
      <c r="AA34" s="1">
        <f>SUM($I$2:I34)/COUNT($G$2:G34)</f>
        <v>1</v>
      </c>
      <c r="AB34" s="1" cm="1">
        <f t="array" ref="AB34">_xlfn.IFS(AA34&gt;='Old Ranking Calculations'!$B$25,'Old Ranking Calculations'!$C$25,AA34&gt;='Old Ranking Calculations'!$B$26,'Old Ranking Calculations'!$C$26,AA34&gt;='Old Ranking Calculations'!$B$27,'Old Ranking Calculations'!$C$27,AA34&gt;='Old Ranking Calculations'!$B$28,'Old Ranking Calculations'!$C$28,AA34&gt;='Old Ranking Calculations'!$B$29,'Old Ranking Calculations'!$C$29,AA34&gt;='Old Ranking Calculations'!$B$30,'Old Ranking Calculations'!$C$30,AA34&gt;='Old Ranking Calculations'!$B$31,'Old Ranking Calculations'!$C$31,AA34&lt;'Old Ranking Calculations'!$B$32,'Old Ranking Calculations'!$C$32)</f>
        <v>10</v>
      </c>
      <c r="AC34" s="1">
        <f>COUNT($G$2:G34)/COUNT($D$2:D34)</f>
        <v>0.39393939393939392</v>
      </c>
      <c r="AD34" s="1" cm="1">
        <f t="array" ref="AD34">_xlfn.IFS(AC34&gt;='Old Ranking Calculations'!$B$15,'Old Ranking Calculations'!$C$15,AC34&gt;='Old Ranking Calculations'!$B$16,'Old Ranking Calculations'!$C$16,AC34&gt;='Old Ranking Calculations'!$B$17,'Old Ranking Calculations'!$C$17,AC34&gt;='Old Ranking Calculations'!$B$18,'Old Ranking Calculations'!$C$18,AC34&gt;='Old Ranking Calculations'!$B$19,'Old Ranking Calculations'!$C$19,AC34&gt;='Old Ranking Calculations'!$B$20,'Old Ranking Calculations'!$C$20,AC34&gt;='Old Ranking Calculations'!$B$21,'Old Ranking Calculations'!$C$21,AC34&gt;='Old Ranking Calculations'!$B$22,'Old Ranking Calculations'!$C$22,AC34&lt;'Old Ranking Calculations'!$B$23,'Old Ranking Calculations'!$C$23)</f>
        <v>7</v>
      </c>
      <c r="AE34" s="1">
        <f t="shared" si="0"/>
        <v>0</v>
      </c>
      <c r="AF34" s="1">
        <f>AVERAGE($O$2:O34)</f>
        <v>2.6153846153846154</v>
      </c>
      <c r="AG34" s="16">
        <f>SUM($W$2:W34,Z34)</f>
        <v>116</v>
      </c>
    </row>
    <row r="35" spans="1:33" ht="15.75" customHeight="1" x14ac:dyDescent="0.2">
      <c r="A35" s="1">
        <v>1999</v>
      </c>
      <c r="B35" s="1" t="s">
        <v>3</v>
      </c>
      <c r="C35" s="1" t="str">
        <f>VLOOKUP(B35,Divisions!$A$1:$B$33,2,FALSE)</f>
        <v>AFC East</v>
      </c>
      <c r="D35" s="1">
        <v>11</v>
      </c>
      <c r="E35" s="1">
        <v>5</v>
      </c>
      <c r="G35" s="1">
        <v>1</v>
      </c>
      <c r="I35" s="1">
        <v>0</v>
      </c>
      <c r="J35" s="1">
        <v>1</v>
      </c>
      <c r="K35" s="1"/>
      <c r="L35" s="1"/>
      <c r="M35" s="1"/>
      <c r="N35" s="1"/>
      <c r="O35">
        <v>1</v>
      </c>
      <c r="W35" s="1">
        <f>SUM(N35*'Ranking Calculations'!$C$2,M35*'Ranking Calculations'!$C$3,L35*'Ranking Calculations'!$C$4,K35*'Ranking Calculations'!$C$5,H35*'Ranking Calculations'!$C$7,G35*'Ranking Calculations'!$C$6,P35*'Ranking Calculations'!$C$8,Q35*'Ranking Calculations'!$C$9,R35*'Ranking Calculations'!$C$10,S35*'Ranking Calculations'!$C$11,T35*'Ranking Calculations'!$C$12,U35*'Ranking Calculations'!$C$13,V35*'Ranking Calculations'!$C$14)</f>
        <v>1</v>
      </c>
      <c r="X35" s="11">
        <f>(SUM($D$2:D35)+(SUM($F$2:F35)/2))/((SUM($D$2:D35)+SUM($E$2:E35)+SUM($F$2:F35)))</f>
        <v>0.474609375</v>
      </c>
      <c r="Y35" s="1">
        <f>'Winning % Rank Over Time'!F35</f>
        <v>15</v>
      </c>
      <c r="Z35" s="7">
        <f>'Winning % Rank Over Time'!$B35*VLOOKUP(Y35,'Share of Reg Season Points'!$F$2:$G$32,2)</f>
        <v>0</v>
      </c>
      <c r="AA35" s="1">
        <f>SUM($I$2:I35)/COUNT($G$2:G35)</f>
        <v>0.9285714285714286</v>
      </c>
      <c r="AB35" s="1" cm="1">
        <f t="array" ref="AB35">_xlfn.IFS(AA35&gt;='Old Ranking Calculations'!$B$25,'Old Ranking Calculations'!$C$25,AA35&gt;='Old Ranking Calculations'!$B$26,'Old Ranking Calculations'!$C$26,AA35&gt;='Old Ranking Calculations'!$B$27,'Old Ranking Calculations'!$C$27,AA35&gt;='Old Ranking Calculations'!$B$28,'Old Ranking Calculations'!$C$28,AA35&gt;='Old Ranking Calculations'!$B$29,'Old Ranking Calculations'!$C$29,AA35&gt;='Old Ranking Calculations'!$B$30,'Old Ranking Calculations'!$C$30,AA35&gt;='Old Ranking Calculations'!$B$31,'Old Ranking Calculations'!$C$31,AA35&lt;'Old Ranking Calculations'!$B$32,'Old Ranking Calculations'!$C$32)</f>
        <v>8</v>
      </c>
      <c r="AC35" s="1">
        <f>COUNT($G$2:G35)/COUNT($D$2:D35)</f>
        <v>0.41176470588235292</v>
      </c>
      <c r="AD35" s="1" cm="1">
        <f t="array" ref="AD35">_xlfn.IFS(AC35&gt;='Old Ranking Calculations'!$B$15,'Old Ranking Calculations'!$C$15,AC35&gt;='Old Ranking Calculations'!$B$16,'Old Ranking Calculations'!$C$16,AC35&gt;='Old Ranking Calculations'!$B$17,'Old Ranking Calculations'!$C$17,AC35&gt;='Old Ranking Calculations'!$B$18,'Old Ranking Calculations'!$C$18,AC35&gt;='Old Ranking Calculations'!$B$19,'Old Ranking Calculations'!$C$19,AC35&gt;='Old Ranking Calculations'!$B$20,'Old Ranking Calculations'!$C$20,AC35&gt;='Old Ranking Calculations'!$B$21,'Old Ranking Calculations'!$C$21,AC35&gt;='Old Ranking Calculations'!$B$22,'Old Ranking Calculations'!$C$22,AC35&lt;'Old Ranking Calculations'!$B$23,'Old Ranking Calculations'!$C$23)</f>
        <v>10</v>
      </c>
      <c r="AE35" s="1">
        <f t="shared" si="0"/>
        <v>0</v>
      </c>
      <c r="AF35" s="1">
        <f>AVERAGE($O$2:O35)</f>
        <v>2.5</v>
      </c>
      <c r="AG35" s="16">
        <f>SUM($W$2:W35,Z35)</f>
        <v>117</v>
      </c>
    </row>
    <row r="36" spans="1:33" ht="15.75" customHeight="1" x14ac:dyDescent="0.2">
      <c r="A36" s="1">
        <v>2000</v>
      </c>
      <c r="B36" s="1" t="s">
        <v>3</v>
      </c>
      <c r="C36" s="1" t="str">
        <f>VLOOKUP(B36,Divisions!$A$1:$B$33,2,FALSE)</f>
        <v>AFC East</v>
      </c>
      <c r="D36" s="1">
        <v>8</v>
      </c>
      <c r="E36" s="1">
        <v>8</v>
      </c>
      <c r="W36" s="1">
        <f>SUM(N36*'Ranking Calculations'!$C$2,M36*'Ranking Calculations'!$C$3,L36*'Ranking Calculations'!$C$4,K36*'Ranking Calculations'!$C$5,H36*'Ranking Calculations'!$C$7,G36*'Ranking Calculations'!$C$6,P36*'Ranking Calculations'!$C$8,Q36*'Ranking Calculations'!$C$9,R36*'Ranking Calculations'!$C$10,S36*'Ranking Calculations'!$C$11,T36*'Ranking Calculations'!$C$12,U36*'Ranking Calculations'!$C$13,V36*'Ranking Calculations'!$C$14)</f>
        <v>0</v>
      </c>
      <c r="X36" s="11">
        <f>(SUM($D$2:D36)+(SUM($F$2:F36)/2))/((SUM($D$2:D36)+SUM($E$2:E36)+SUM($F$2:F36)))</f>
        <v>0.4753787878787879</v>
      </c>
      <c r="Y36" s="1">
        <f>'Winning % Rank Over Time'!F36</f>
        <v>15</v>
      </c>
      <c r="Z36" s="7">
        <f>'Winning % Rank Over Time'!$B36*VLOOKUP(Y36,'Share of Reg Season Points'!$F$2:$G$32,2)</f>
        <v>0</v>
      </c>
      <c r="AA36" s="1">
        <f>SUM($I$2:I36)/COUNT($G$2:G36)</f>
        <v>0.9285714285714286</v>
      </c>
      <c r="AB36" s="1" cm="1">
        <f t="array" ref="AB36">_xlfn.IFS(AA36&gt;='Old Ranking Calculations'!$B$25,'Old Ranking Calculations'!$C$25,AA36&gt;='Old Ranking Calculations'!$B$26,'Old Ranking Calculations'!$C$26,AA36&gt;='Old Ranking Calculations'!$B$27,'Old Ranking Calculations'!$C$27,AA36&gt;='Old Ranking Calculations'!$B$28,'Old Ranking Calculations'!$C$28,AA36&gt;='Old Ranking Calculations'!$B$29,'Old Ranking Calculations'!$C$29,AA36&gt;='Old Ranking Calculations'!$B$30,'Old Ranking Calculations'!$C$30,AA36&gt;='Old Ranking Calculations'!$B$31,'Old Ranking Calculations'!$C$31,AA36&lt;'Old Ranking Calculations'!$B$32,'Old Ranking Calculations'!$C$32)</f>
        <v>8</v>
      </c>
      <c r="AC36" s="1">
        <f>COUNT($G$2:G36)/COUNT($D$2:D36)</f>
        <v>0.4</v>
      </c>
      <c r="AD36" s="1" cm="1">
        <f t="array" ref="AD36">_xlfn.IFS(AC36&gt;='Old Ranking Calculations'!$B$15,'Old Ranking Calculations'!$C$15,AC36&gt;='Old Ranking Calculations'!$B$16,'Old Ranking Calculations'!$C$16,AC36&gt;='Old Ranking Calculations'!$B$17,'Old Ranking Calculations'!$C$17,AC36&gt;='Old Ranking Calculations'!$B$18,'Old Ranking Calculations'!$C$18,AC36&gt;='Old Ranking Calculations'!$B$19,'Old Ranking Calculations'!$C$19,AC36&gt;='Old Ranking Calculations'!$B$20,'Old Ranking Calculations'!$C$20,AC36&gt;='Old Ranking Calculations'!$B$21,'Old Ranking Calculations'!$C$21,AC36&gt;='Old Ranking Calculations'!$B$22,'Old Ranking Calculations'!$C$22,AC36&lt;'Old Ranking Calculations'!$B$23,'Old Ranking Calculations'!$C$23)</f>
        <v>10</v>
      </c>
      <c r="AE36" s="1">
        <f t="shared" si="0"/>
        <v>0</v>
      </c>
      <c r="AF36" s="1">
        <f>AVERAGE($O$2:O36)</f>
        <v>2.5</v>
      </c>
      <c r="AG36" s="16">
        <f>SUM($W$2:W36,Z36)</f>
        <v>117</v>
      </c>
    </row>
    <row r="37" spans="1:33" ht="15.75" customHeight="1" x14ac:dyDescent="0.2">
      <c r="A37" s="1">
        <v>2001</v>
      </c>
      <c r="B37" s="1" t="s">
        <v>3</v>
      </c>
      <c r="C37" s="1" t="str">
        <f>VLOOKUP(B37,Divisions!$A$1:$B$33,2,FALSE)</f>
        <v>AFC East</v>
      </c>
      <c r="D37" s="1">
        <v>3</v>
      </c>
      <c r="E37" s="1">
        <v>13</v>
      </c>
      <c r="W37" s="1">
        <f>SUM(N37*'Ranking Calculations'!$C$2,M37*'Ranking Calculations'!$C$3,L37*'Ranking Calculations'!$C$4,K37*'Ranking Calculations'!$C$5,H37*'Ranking Calculations'!$C$7,G37*'Ranking Calculations'!$C$6,P37*'Ranking Calculations'!$C$8,Q37*'Ranking Calculations'!$C$9,R37*'Ranking Calculations'!$C$10,S37*'Ranking Calculations'!$C$11,T37*'Ranking Calculations'!$C$12,U37*'Ranking Calculations'!$C$13,V37*'Ranking Calculations'!$C$14)</f>
        <v>0</v>
      </c>
      <c r="X37" s="11">
        <f>(SUM($D$2:D37)+(SUM($F$2:F37)/2))/((SUM($D$2:D37)+SUM($E$2:E37)+SUM($F$2:F37)))</f>
        <v>0.46691176470588236</v>
      </c>
      <c r="Y37" s="1">
        <f>'Winning % Rank Over Time'!F37</f>
        <v>19</v>
      </c>
      <c r="Z37" s="7">
        <f>'Winning % Rank Over Time'!$B37*VLOOKUP(Y37,'Share of Reg Season Points'!$F$2:$G$32,2)</f>
        <v>0</v>
      </c>
      <c r="AA37" s="1">
        <f>SUM($I$2:I37)/COUNT($G$2:G37)</f>
        <v>0.9285714285714286</v>
      </c>
      <c r="AB37" s="1" cm="1">
        <f t="array" ref="AB37">_xlfn.IFS(AA37&gt;='Old Ranking Calculations'!$B$25,'Old Ranking Calculations'!$C$25,AA37&gt;='Old Ranking Calculations'!$B$26,'Old Ranking Calculations'!$C$26,AA37&gt;='Old Ranking Calculations'!$B$27,'Old Ranking Calculations'!$C$27,AA37&gt;='Old Ranking Calculations'!$B$28,'Old Ranking Calculations'!$C$28,AA37&gt;='Old Ranking Calculations'!$B$29,'Old Ranking Calculations'!$C$29,AA37&gt;='Old Ranking Calculations'!$B$30,'Old Ranking Calculations'!$C$30,AA37&gt;='Old Ranking Calculations'!$B$31,'Old Ranking Calculations'!$C$31,AA37&lt;'Old Ranking Calculations'!$B$32,'Old Ranking Calculations'!$C$32)</f>
        <v>8</v>
      </c>
      <c r="AC37" s="1">
        <f>COUNT($G$2:G37)/COUNT($D$2:D37)</f>
        <v>0.3888888888888889</v>
      </c>
      <c r="AD37" s="1" cm="1">
        <f t="array" ref="AD37">_xlfn.IFS(AC37&gt;='Old Ranking Calculations'!$B$15,'Old Ranking Calculations'!$C$15,AC37&gt;='Old Ranking Calculations'!$B$16,'Old Ranking Calculations'!$C$16,AC37&gt;='Old Ranking Calculations'!$B$17,'Old Ranking Calculations'!$C$17,AC37&gt;='Old Ranking Calculations'!$B$18,'Old Ranking Calculations'!$C$18,AC37&gt;='Old Ranking Calculations'!$B$19,'Old Ranking Calculations'!$C$19,AC37&gt;='Old Ranking Calculations'!$B$20,'Old Ranking Calculations'!$C$20,AC37&gt;='Old Ranking Calculations'!$B$21,'Old Ranking Calculations'!$C$21,AC37&gt;='Old Ranking Calculations'!$B$22,'Old Ranking Calculations'!$C$22,AC37&lt;'Old Ranking Calculations'!$B$23,'Old Ranking Calculations'!$C$23)</f>
        <v>7</v>
      </c>
      <c r="AE37" s="1">
        <f t="shared" si="0"/>
        <v>0</v>
      </c>
      <c r="AF37" s="1">
        <f>AVERAGE($O$2:O37)</f>
        <v>2.5</v>
      </c>
      <c r="AG37" s="16">
        <f>SUM($W$2:W37,Z37)</f>
        <v>117</v>
      </c>
    </row>
    <row r="38" spans="1:33" ht="15.75" customHeight="1" x14ac:dyDescent="0.2">
      <c r="A38" s="1">
        <v>2002</v>
      </c>
      <c r="B38" s="1" t="s">
        <v>3</v>
      </c>
      <c r="C38" s="1" t="str">
        <f>VLOOKUP(B38,Divisions!$A$1:$B$33,2,FALSE)</f>
        <v>AFC East</v>
      </c>
      <c r="D38" s="1">
        <v>8</v>
      </c>
      <c r="E38" s="1">
        <v>8</v>
      </c>
      <c r="W38" s="1">
        <f>SUM(N38*'Ranking Calculations'!$C$2,M38*'Ranking Calculations'!$C$3,L38*'Ranking Calculations'!$C$4,K38*'Ranking Calculations'!$C$5,H38*'Ranking Calculations'!$C$7,G38*'Ranking Calculations'!$C$6,P38*'Ranking Calculations'!$C$8,Q38*'Ranking Calculations'!$C$9,R38*'Ranking Calculations'!$C$10,S38*'Ranking Calculations'!$C$11,T38*'Ranking Calculations'!$C$12,U38*'Ranking Calculations'!$C$13,V38*'Ranking Calculations'!$C$14)</f>
        <v>0</v>
      </c>
      <c r="X38" s="11">
        <f>(SUM($D$2:D38)+(SUM($F$2:F38)/2))/((SUM($D$2:D38)+SUM($E$2:E38)+SUM($F$2:F38)))</f>
        <v>0.46785714285714286</v>
      </c>
      <c r="Y38" s="1">
        <f>'Winning % Rank Over Time'!F38</f>
        <v>20</v>
      </c>
      <c r="Z38" s="7">
        <f>'Winning % Rank Over Time'!$B38*VLOOKUP(Y38,'Share of Reg Season Points'!$A$2:$B$33,2)</f>
        <v>0</v>
      </c>
      <c r="AA38" s="1">
        <f>SUM($I$2:I38)/COUNT($G$2:G38)</f>
        <v>0.9285714285714286</v>
      </c>
      <c r="AB38" s="1" cm="1">
        <f t="array" ref="AB38">_xlfn.IFS(AA38&gt;='Old Ranking Calculations'!$B$25,'Old Ranking Calculations'!$C$25,AA38&gt;='Old Ranking Calculations'!$B$26,'Old Ranking Calculations'!$C$26,AA38&gt;='Old Ranking Calculations'!$B$27,'Old Ranking Calculations'!$C$27,AA38&gt;='Old Ranking Calculations'!$B$28,'Old Ranking Calculations'!$C$28,AA38&gt;='Old Ranking Calculations'!$B$29,'Old Ranking Calculations'!$C$29,AA38&gt;='Old Ranking Calculations'!$B$30,'Old Ranking Calculations'!$C$30,AA38&gt;='Old Ranking Calculations'!$B$31,'Old Ranking Calculations'!$C$31,AA38&lt;'Old Ranking Calculations'!$B$32,'Old Ranking Calculations'!$C$32)</f>
        <v>8</v>
      </c>
      <c r="AC38" s="1">
        <f>COUNT($G$2:G38)/COUNT($D$2:D38)</f>
        <v>0.3783783783783784</v>
      </c>
      <c r="AD38" s="1" cm="1">
        <f t="array" ref="AD38">_xlfn.IFS(AC38&gt;='Old Ranking Calculations'!$B$15,'Old Ranking Calculations'!$C$15,AC38&gt;='Old Ranking Calculations'!$B$16,'Old Ranking Calculations'!$C$16,AC38&gt;='Old Ranking Calculations'!$B$17,'Old Ranking Calculations'!$C$17,AC38&gt;='Old Ranking Calculations'!$B$18,'Old Ranking Calculations'!$C$18,AC38&gt;='Old Ranking Calculations'!$B$19,'Old Ranking Calculations'!$C$19,AC38&gt;='Old Ranking Calculations'!$B$20,'Old Ranking Calculations'!$C$20,AC38&gt;='Old Ranking Calculations'!$B$21,'Old Ranking Calculations'!$C$21,AC38&gt;='Old Ranking Calculations'!$B$22,'Old Ranking Calculations'!$C$22,AC38&lt;'Old Ranking Calculations'!$B$23,'Old Ranking Calculations'!$C$23)</f>
        <v>7</v>
      </c>
      <c r="AE38" s="1">
        <f t="shared" si="0"/>
        <v>0</v>
      </c>
      <c r="AF38" s="1">
        <f>AVERAGE($O$2:O38)</f>
        <v>2.5</v>
      </c>
      <c r="AG38" s="16">
        <f>SUM($W$2:W38,Z38)</f>
        <v>117</v>
      </c>
    </row>
    <row r="39" spans="1:33" ht="15.75" customHeight="1" x14ac:dyDescent="0.2">
      <c r="A39" s="1">
        <v>2003</v>
      </c>
      <c r="B39" s="1" t="s">
        <v>3</v>
      </c>
      <c r="C39" s="1" t="str">
        <f>VLOOKUP(B39,Divisions!$A$1:$B$33,2,FALSE)</f>
        <v>AFC East</v>
      </c>
      <c r="D39" s="1">
        <v>6</v>
      </c>
      <c r="E39" s="1">
        <v>10</v>
      </c>
      <c r="W39" s="1">
        <f>SUM(N39*'Ranking Calculations'!$C$2,M39*'Ranking Calculations'!$C$3,L39*'Ranking Calculations'!$C$4,K39*'Ranking Calculations'!$C$5,H39*'Ranking Calculations'!$C$7,G39*'Ranking Calculations'!$C$6,P39*'Ranking Calculations'!$C$8,Q39*'Ranking Calculations'!$C$9,R39*'Ranking Calculations'!$C$10,S39*'Ranking Calculations'!$C$11,T39*'Ranking Calculations'!$C$12,U39*'Ranking Calculations'!$C$13,V39*'Ranking Calculations'!$C$14)</f>
        <v>0</v>
      </c>
      <c r="X39" s="11">
        <f>(SUM($D$2:D39)+(SUM($F$2:F39)/2))/((SUM($D$2:D39)+SUM($E$2:E39)+SUM($F$2:F39)))</f>
        <v>0.46527777777777779</v>
      </c>
      <c r="Y39" s="1">
        <f>'Winning % Rank Over Time'!F39</f>
        <v>22</v>
      </c>
      <c r="Z39" s="7">
        <f>'Winning % Rank Over Time'!$B39*VLOOKUP(Y39,'Share of Reg Season Points'!$A$2:$B$33,2)</f>
        <v>0</v>
      </c>
      <c r="AA39" s="1">
        <f>SUM($I$2:I39)/COUNT($G$2:G39)</f>
        <v>0.9285714285714286</v>
      </c>
      <c r="AB39" s="1" cm="1">
        <f t="array" ref="AB39">_xlfn.IFS(AA39&gt;='Old Ranking Calculations'!$B$25,'Old Ranking Calculations'!$C$25,AA39&gt;='Old Ranking Calculations'!$B$26,'Old Ranking Calculations'!$C$26,AA39&gt;='Old Ranking Calculations'!$B$27,'Old Ranking Calculations'!$C$27,AA39&gt;='Old Ranking Calculations'!$B$28,'Old Ranking Calculations'!$C$28,AA39&gt;='Old Ranking Calculations'!$B$29,'Old Ranking Calculations'!$C$29,AA39&gt;='Old Ranking Calculations'!$B$30,'Old Ranking Calculations'!$C$30,AA39&gt;='Old Ranking Calculations'!$B$31,'Old Ranking Calculations'!$C$31,AA39&lt;'Old Ranking Calculations'!$B$32,'Old Ranking Calculations'!$C$32)</f>
        <v>8</v>
      </c>
      <c r="AC39" s="1">
        <f>COUNT($G$2:G39)/COUNT($D$2:D39)</f>
        <v>0.36842105263157893</v>
      </c>
      <c r="AD39" s="1" cm="1">
        <f t="array" ref="AD39">_xlfn.IFS(AC39&gt;='Old Ranking Calculations'!$B$15,'Old Ranking Calculations'!$C$15,AC39&gt;='Old Ranking Calculations'!$B$16,'Old Ranking Calculations'!$C$16,AC39&gt;='Old Ranking Calculations'!$B$17,'Old Ranking Calculations'!$C$17,AC39&gt;='Old Ranking Calculations'!$B$18,'Old Ranking Calculations'!$C$18,AC39&gt;='Old Ranking Calculations'!$B$19,'Old Ranking Calculations'!$C$19,AC39&gt;='Old Ranking Calculations'!$B$20,'Old Ranking Calculations'!$C$20,AC39&gt;='Old Ranking Calculations'!$B$21,'Old Ranking Calculations'!$C$21,AC39&gt;='Old Ranking Calculations'!$B$22,'Old Ranking Calculations'!$C$22,AC39&lt;'Old Ranking Calculations'!$B$23,'Old Ranking Calculations'!$C$23)</f>
        <v>7</v>
      </c>
      <c r="AE39" s="1">
        <f t="shared" si="0"/>
        <v>0</v>
      </c>
      <c r="AF39" s="1">
        <f>AVERAGE($O$2:O39)</f>
        <v>2.5</v>
      </c>
      <c r="AG39" s="16">
        <f>SUM($W$2:W39,Z39)</f>
        <v>117</v>
      </c>
    </row>
    <row r="40" spans="1:33" ht="15.75" customHeight="1" x14ac:dyDescent="0.2">
      <c r="A40" s="1">
        <v>2004</v>
      </c>
      <c r="B40" s="1" t="s">
        <v>3</v>
      </c>
      <c r="C40" s="1" t="str">
        <f>VLOOKUP(B40,Divisions!$A$1:$B$33,2,FALSE)</f>
        <v>AFC East</v>
      </c>
      <c r="D40" s="1">
        <v>9</v>
      </c>
      <c r="E40" s="1">
        <v>7</v>
      </c>
      <c r="W40" s="1">
        <f>SUM(N40*'Ranking Calculations'!$C$2,M40*'Ranking Calculations'!$C$3,L40*'Ranking Calculations'!$C$4,K40*'Ranking Calculations'!$C$5,H40*'Ranking Calculations'!$C$7,G40*'Ranking Calculations'!$C$6,P40*'Ranking Calculations'!$C$8,Q40*'Ranking Calculations'!$C$9,R40*'Ranking Calculations'!$C$10,S40*'Ranking Calculations'!$C$11,T40*'Ranking Calculations'!$C$12,U40*'Ranking Calculations'!$C$13,V40*'Ranking Calculations'!$C$14)</f>
        <v>0</v>
      </c>
      <c r="X40" s="11">
        <f>(SUM($D$2:D40)+(SUM($F$2:F40)/2))/((SUM($D$2:D40)+SUM($E$2:E40)+SUM($F$2:F40)))</f>
        <v>0.46790540540540543</v>
      </c>
      <c r="Y40" s="1">
        <f>'Winning % Rank Over Time'!F40</f>
        <v>21</v>
      </c>
      <c r="Z40" s="7">
        <f>'Winning % Rank Over Time'!$B40*VLOOKUP(Y40,'Share of Reg Season Points'!$A$2:$B$33,2)</f>
        <v>0</v>
      </c>
      <c r="AA40" s="1">
        <f>SUM($I$2:I40)/COUNT($G$2:G40)</f>
        <v>0.9285714285714286</v>
      </c>
      <c r="AB40" s="1" cm="1">
        <f t="array" ref="AB40">_xlfn.IFS(AA40&gt;='Old Ranking Calculations'!$B$25,'Old Ranking Calculations'!$C$25,AA40&gt;='Old Ranking Calculations'!$B$26,'Old Ranking Calculations'!$C$26,AA40&gt;='Old Ranking Calculations'!$B$27,'Old Ranking Calculations'!$C$27,AA40&gt;='Old Ranking Calculations'!$B$28,'Old Ranking Calculations'!$C$28,AA40&gt;='Old Ranking Calculations'!$B$29,'Old Ranking Calculations'!$C$29,AA40&gt;='Old Ranking Calculations'!$B$30,'Old Ranking Calculations'!$C$30,AA40&gt;='Old Ranking Calculations'!$B$31,'Old Ranking Calculations'!$C$31,AA40&lt;'Old Ranking Calculations'!$B$32,'Old Ranking Calculations'!$C$32)</f>
        <v>8</v>
      </c>
      <c r="AC40" s="1">
        <f>COUNT($G$2:G40)/COUNT($D$2:D40)</f>
        <v>0.35897435897435898</v>
      </c>
      <c r="AD40" s="1" cm="1">
        <f t="array" ref="AD40">_xlfn.IFS(AC40&gt;='Old Ranking Calculations'!$B$15,'Old Ranking Calculations'!$C$15,AC40&gt;='Old Ranking Calculations'!$B$16,'Old Ranking Calculations'!$C$16,AC40&gt;='Old Ranking Calculations'!$B$17,'Old Ranking Calculations'!$C$17,AC40&gt;='Old Ranking Calculations'!$B$18,'Old Ranking Calculations'!$C$18,AC40&gt;='Old Ranking Calculations'!$B$19,'Old Ranking Calculations'!$C$19,AC40&gt;='Old Ranking Calculations'!$B$20,'Old Ranking Calculations'!$C$20,AC40&gt;='Old Ranking Calculations'!$B$21,'Old Ranking Calculations'!$C$21,AC40&gt;='Old Ranking Calculations'!$B$22,'Old Ranking Calculations'!$C$22,AC40&lt;'Old Ranking Calculations'!$B$23,'Old Ranking Calculations'!$C$23)</f>
        <v>7</v>
      </c>
      <c r="AE40" s="1">
        <f t="shared" si="0"/>
        <v>0</v>
      </c>
      <c r="AF40" s="1">
        <f>AVERAGE($O$2:O40)</f>
        <v>2.5</v>
      </c>
      <c r="AG40" s="16">
        <f>SUM($W$2:W40,Z40)</f>
        <v>117</v>
      </c>
    </row>
    <row r="41" spans="1:33" ht="15.75" customHeight="1" x14ac:dyDescent="0.2">
      <c r="A41" s="1">
        <v>2005</v>
      </c>
      <c r="B41" s="1" t="s">
        <v>3</v>
      </c>
      <c r="C41" s="1" t="str">
        <f>VLOOKUP(B41,Divisions!$A$1:$B$33,2,FALSE)</f>
        <v>AFC East</v>
      </c>
      <c r="D41" s="1">
        <v>5</v>
      </c>
      <c r="E41" s="1">
        <v>11</v>
      </c>
      <c r="W41" s="1">
        <f>SUM(N41*'Ranking Calculations'!$C$2,M41*'Ranking Calculations'!$C$3,L41*'Ranking Calculations'!$C$4,K41*'Ranking Calculations'!$C$5,H41*'Ranking Calculations'!$C$7,G41*'Ranking Calculations'!$C$6,P41*'Ranking Calculations'!$C$8,Q41*'Ranking Calculations'!$C$9,R41*'Ranking Calculations'!$C$10,S41*'Ranking Calculations'!$C$11,T41*'Ranking Calculations'!$C$12,U41*'Ranking Calculations'!$C$13,V41*'Ranking Calculations'!$C$14)</f>
        <v>0</v>
      </c>
      <c r="X41" s="11">
        <f>(SUM($D$2:D41)+(SUM($F$2:F41)/2))/((SUM($D$2:D41)+SUM($E$2:E41)+SUM($F$2:F41)))</f>
        <v>0.46381578947368424</v>
      </c>
      <c r="Y41" s="1">
        <f>'Winning % Rank Over Time'!F41</f>
        <v>22</v>
      </c>
      <c r="Z41" s="7">
        <f>'Winning % Rank Over Time'!$B41*VLOOKUP(Y41,'Share of Reg Season Points'!$A$2:$B$33,2)</f>
        <v>0</v>
      </c>
      <c r="AA41" s="1">
        <f>SUM($I$2:I41)/COUNT($G$2:G41)</f>
        <v>0.9285714285714286</v>
      </c>
      <c r="AB41" s="1" cm="1">
        <f t="array" ref="AB41">_xlfn.IFS(AA41&gt;='Old Ranking Calculations'!$B$25,'Old Ranking Calculations'!$C$25,AA41&gt;='Old Ranking Calculations'!$B$26,'Old Ranking Calculations'!$C$26,AA41&gt;='Old Ranking Calculations'!$B$27,'Old Ranking Calculations'!$C$27,AA41&gt;='Old Ranking Calculations'!$B$28,'Old Ranking Calculations'!$C$28,AA41&gt;='Old Ranking Calculations'!$B$29,'Old Ranking Calculations'!$C$29,AA41&gt;='Old Ranking Calculations'!$B$30,'Old Ranking Calculations'!$C$30,AA41&gt;='Old Ranking Calculations'!$B$31,'Old Ranking Calculations'!$C$31,AA41&lt;'Old Ranking Calculations'!$B$32,'Old Ranking Calculations'!$C$32)</f>
        <v>8</v>
      </c>
      <c r="AC41" s="1">
        <f>COUNT($G$2:G41)/COUNT($D$2:D41)</f>
        <v>0.35</v>
      </c>
      <c r="AD41" s="1" cm="1">
        <f t="array" ref="AD41">_xlfn.IFS(AC41&gt;='Old Ranking Calculations'!$B$15,'Old Ranking Calculations'!$C$15,AC41&gt;='Old Ranking Calculations'!$B$16,'Old Ranking Calculations'!$C$16,AC41&gt;='Old Ranking Calculations'!$B$17,'Old Ranking Calculations'!$C$17,AC41&gt;='Old Ranking Calculations'!$B$18,'Old Ranking Calculations'!$C$18,AC41&gt;='Old Ranking Calculations'!$B$19,'Old Ranking Calculations'!$C$19,AC41&gt;='Old Ranking Calculations'!$B$20,'Old Ranking Calculations'!$C$20,AC41&gt;='Old Ranking Calculations'!$B$21,'Old Ranking Calculations'!$C$21,AC41&gt;='Old Ranking Calculations'!$B$22,'Old Ranking Calculations'!$C$22,AC41&lt;'Old Ranking Calculations'!$B$23,'Old Ranking Calculations'!$C$23)</f>
        <v>7</v>
      </c>
      <c r="AE41" s="1">
        <f t="shared" si="0"/>
        <v>0</v>
      </c>
      <c r="AF41" s="1">
        <f>AVERAGE($O$2:O41)</f>
        <v>2.5</v>
      </c>
      <c r="AG41" s="16">
        <f>SUM($W$2:W41,Z41)</f>
        <v>117</v>
      </c>
    </row>
    <row r="42" spans="1:33" ht="15.75" customHeight="1" x14ac:dyDescent="0.2">
      <c r="A42" s="1">
        <v>2006</v>
      </c>
      <c r="B42" s="1" t="s">
        <v>3</v>
      </c>
      <c r="C42" s="1" t="str">
        <f>VLOOKUP(B42,Divisions!$A$1:$B$33,2,FALSE)</f>
        <v>AFC East</v>
      </c>
      <c r="D42" s="1">
        <v>7</v>
      </c>
      <c r="E42" s="1">
        <v>9</v>
      </c>
      <c r="W42" s="1">
        <f>SUM(N42*'Ranking Calculations'!$C$2,M42*'Ranking Calculations'!$C$3,L42*'Ranking Calculations'!$C$4,K42*'Ranking Calculations'!$C$5,H42*'Ranking Calculations'!$C$7,G42*'Ranking Calculations'!$C$6,P42*'Ranking Calculations'!$C$8,Q42*'Ranking Calculations'!$C$9,R42*'Ranking Calculations'!$C$10,S42*'Ranking Calculations'!$C$11,T42*'Ranking Calculations'!$C$12,U42*'Ranking Calculations'!$C$13,V42*'Ranking Calculations'!$C$14)</f>
        <v>0</v>
      </c>
      <c r="X42" s="11">
        <f>(SUM($D$2:D42)+(SUM($F$2:F42)/2))/((SUM($D$2:D42)+SUM($E$2:E42)+SUM($F$2:F42)))</f>
        <v>0.46314102564102566</v>
      </c>
      <c r="Y42" s="1">
        <f>'Winning % Rank Over Time'!F42</f>
        <v>23</v>
      </c>
      <c r="Z42" s="7">
        <f>'Winning % Rank Over Time'!$B42*VLOOKUP(Y42,'Share of Reg Season Points'!$A$2:$B$33,2)</f>
        <v>0</v>
      </c>
      <c r="AA42" s="1">
        <f>SUM($I$2:I42)/COUNT($G$2:G42)</f>
        <v>0.9285714285714286</v>
      </c>
      <c r="AB42" s="1" cm="1">
        <f t="array" ref="AB42">_xlfn.IFS(AA42&gt;='Old Ranking Calculations'!$B$25,'Old Ranking Calculations'!$C$25,AA42&gt;='Old Ranking Calculations'!$B$26,'Old Ranking Calculations'!$C$26,AA42&gt;='Old Ranking Calculations'!$B$27,'Old Ranking Calculations'!$C$27,AA42&gt;='Old Ranking Calculations'!$B$28,'Old Ranking Calculations'!$C$28,AA42&gt;='Old Ranking Calculations'!$B$29,'Old Ranking Calculations'!$C$29,AA42&gt;='Old Ranking Calculations'!$B$30,'Old Ranking Calculations'!$C$30,AA42&gt;='Old Ranking Calculations'!$B$31,'Old Ranking Calculations'!$C$31,AA42&lt;'Old Ranking Calculations'!$B$32,'Old Ranking Calculations'!$C$32)</f>
        <v>8</v>
      </c>
      <c r="AC42" s="1">
        <f>COUNT($G$2:G42)/COUNT($D$2:D42)</f>
        <v>0.34146341463414637</v>
      </c>
      <c r="AD42" s="1" cm="1">
        <f t="array" ref="AD42">_xlfn.IFS(AC42&gt;='Old Ranking Calculations'!$B$15,'Old Ranking Calculations'!$C$15,AC42&gt;='Old Ranking Calculations'!$B$16,'Old Ranking Calculations'!$C$16,AC42&gt;='Old Ranking Calculations'!$B$17,'Old Ranking Calculations'!$C$17,AC42&gt;='Old Ranking Calculations'!$B$18,'Old Ranking Calculations'!$C$18,AC42&gt;='Old Ranking Calculations'!$B$19,'Old Ranking Calculations'!$C$19,AC42&gt;='Old Ranking Calculations'!$B$20,'Old Ranking Calculations'!$C$20,AC42&gt;='Old Ranking Calculations'!$B$21,'Old Ranking Calculations'!$C$21,AC42&gt;='Old Ranking Calculations'!$B$22,'Old Ranking Calculations'!$C$22,AC42&lt;'Old Ranking Calculations'!$B$23,'Old Ranking Calculations'!$C$23)</f>
        <v>3</v>
      </c>
      <c r="AE42" s="1">
        <f t="shared" si="0"/>
        <v>0</v>
      </c>
      <c r="AF42" s="1">
        <f>AVERAGE($O$2:O42)</f>
        <v>2.5</v>
      </c>
      <c r="AG42" s="16">
        <f>SUM($W$2:W42,Z42)</f>
        <v>117</v>
      </c>
    </row>
    <row r="43" spans="1:33" ht="15.75" customHeight="1" x14ac:dyDescent="0.2">
      <c r="A43" s="1">
        <v>2007</v>
      </c>
      <c r="B43" s="1" t="s">
        <v>3</v>
      </c>
      <c r="C43" s="1" t="str">
        <f>VLOOKUP(B43,Divisions!$A$1:$B$33,2,FALSE)</f>
        <v>AFC East</v>
      </c>
      <c r="D43" s="1">
        <v>7</v>
      </c>
      <c r="E43" s="1">
        <v>9</v>
      </c>
      <c r="W43" s="1">
        <f>SUM(N43*'Ranking Calculations'!$C$2,M43*'Ranking Calculations'!$C$3,L43*'Ranking Calculations'!$C$4,K43*'Ranking Calculations'!$C$5,H43*'Ranking Calculations'!$C$7,G43*'Ranking Calculations'!$C$6,P43*'Ranking Calculations'!$C$8,Q43*'Ranking Calculations'!$C$9,R43*'Ranking Calculations'!$C$10,S43*'Ranking Calculations'!$C$11,T43*'Ranking Calculations'!$C$12,U43*'Ranking Calculations'!$C$13,V43*'Ranking Calculations'!$C$14)</f>
        <v>0</v>
      </c>
      <c r="X43" s="11">
        <f>(SUM($D$2:D43)+(SUM($F$2:F43)/2))/((SUM($D$2:D43)+SUM($E$2:E43)+SUM($F$2:F43)))</f>
        <v>0.46250000000000002</v>
      </c>
      <c r="Y43" s="1">
        <f>'Winning % Rank Over Time'!F43</f>
        <v>23</v>
      </c>
      <c r="Z43" s="7">
        <f>'Winning % Rank Over Time'!$B43*VLOOKUP(Y43,'Share of Reg Season Points'!$A$2:$B$33,2)</f>
        <v>0</v>
      </c>
      <c r="AA43" s="1">
        <f>SUM($I$2:I43)/COUNT($G$2:G43)</f>
        <v>0.9285714285714286</v>
      </c>
      <c r="AB43" s="1" cm="1">
        <f t="array" ref="AB43">_xlfn.IFS(AA43&gt;='Old Ranking Calculations'!$B$25,'Old Ranking Calculations'!$C$25,AA43&gt;='Old Ranking Calculations'!$B$26,'Old Ranking Calculations'!$C$26,AA43&gt;='Old Ranking Calculations'!$B$27,'Old Ranking Calculations'!$C$27,AA43&gt;='Old Ranking Calculations'!$B$28,'Old Ranking Calculations'!$C$28,AA43&gt;='Old Ranking Calculations'!$B$29,'Old Ranking Calculations'!$C$29,AA43&gt;='Old Ranking Calculations'!$B$30,'Old Ranking Calculations'!$C$30,AA43&gt;='Old Ranking Calculations'!$B$31,'Old Ranking Calculations'!$C$31,AA43&lt;'Old Ranking Calculations'!$B$32,'Old Ranking Calculations'!$C$32)</f>
        <v>8</v>
      </c>
      <c r="AC43" s="1">
        <f>COUNT($G$2:G43)/COUNT($D$2:D43)</f>
        <v>0.33333333333333331</v>
      </c>
      <c r="AD43" s="1" cm="1">
        <f t="array" ref="AD43">_xlfn.IFS(AC43&gt;='Old Ranking Calculations'!$B$15,'Old Ranking Calculations'!$C$15,AC43&gt;='Old Ranking Calculations'!$B$16,'Old Ranking Calculations'!$C$16,AC43&gt;='Old Ranking Calculations'!$B$17,'Old Ranking Calculations'!$C$17,AC43&gt;='Old Ranking Calculations'!$B$18,'Old Ranking Calculations'!$C$18,AC43&gt;='Old Ranking Calculations'!$B$19,'Old Ranking Calculations'!$C$19,AC43&gt;='Old Ranking Calculations'!$B$20,'Old Ranking Calculations'!$C$20,AC43&gt;='Old Ranking Calculations'!$B$21,'Old Ranking Calculations'!$C$21,AC43&gt;='Old Ranking Calculations'!$B$22,'Old Ranking Calculations'!$C$22,AC43&lt;'Old Ranking Calculations'!$B$23,'Old Ranking Calculations'!$C$23)</f>
        <v>3</v>
      </c>
      <c r="AE43" s="1">
        <f t="shared" si="0"/>
        <v>0</v>
      </c>
      <c r="AF43" s="1">
        <f>AVERAGE($O$2:O43)</f>
        <v>2.5</v>
      </c>
      <c r="AG43" s="16">
        <f>SUM($W$2:W43,Z43)</f>
        <v>117</v>
      </c>
    </row>
    <row r="44" spans="1:33" ht="15.75" customHeight="1" x14ac:dyDescent="0.2">
      <c r="A44" s="1">
        <v>2008</v>
      </c>
      <c r="B44" s="1" t="s">
        <v>3</v>
      </c>
      <c r="C44" s="1" t="str">
        <f>VLOOKUP(B44,Divisions!$A$1:$B$33,2,FALSE)</f>
        <v>AFC East</v>
      </c>
      <c r="D44" s="1">
        <v>7</v>
      </c>
      <c r="E44" s="1">
        <v>9</v>
      </c>
      <c r="W44" s="1">
        <f>SUM(N44*'Ranking Calculations'!$C$2,M44*'Ranking Calculations'!$C$3,L44*'Ranking Calculations'!$C$4,K44*'Ranking Calculations'!$C$5,H44*'Ranking Calculations'!$C$7,G44*'Ranking Calculations'!$C$6,P44*'Ranking Calculations'!$C$8,Q44*'Ranking Calculations'!$C$9,R44*'Ranking Calculations'!$C$10,S44*'Ranking Calculations'!$C$11,T44*'Ranking Calculations'!$C$12,U44*'Ranking Calculations'!$C$13,V44*'Ranking Calculations'!$C$14)</f>
        <v>0</v>
      </c>
      <c r="X44" s="11">
        <f>(SUM($D$2:D44)+(SUM($F$2:F44)/2))/((SUM($D$2:D44)+SUM($E$2:E44)+SUM($F$2:F44)))</f>
        <v>0.46189024390243905</v>
      </c>
      <c r="Y44" s="1">
        <f>'Winning % Rank Over Time'!F44</f>
        <v>24</v>
      </c>
      <c r="Z44" s="7">
        <f>'Winning % Rank Over Time'!$B44*VLOOKUP(Y44,'Share of Reg Season Points'!$A$2:$B$33,2)</f>
        <v>0</v>
      </c>
      <c r="AA44" s="1">
        <f>SUM($I$2:I44)/COUNT($G$2:G44)</f>
        <v>0.9285714285714286</v>
      </c>
      <c r="AB44" s="1" cm="1">
        <f t="array" ref="AB44">_xlfn.IFS(AA44&gt;='Old Ranking Calculations'!$B$25,'Old Ranking Calculations'!$C$25,AA44&gt;='Old Ranking Calculations'!$B$26,'Old Ranking Calculations'!$C$26,AA44&gt;='Old Ranking Calculations'!$B$27,'Old Ranking Calculations'!$C$27,AA44&gt;='Old Ranking Calculations'!$B$28,'Old Ranking Calculations'!$C$28,AA44&gt;='Old Ranking Calculations'!$B$29,'Old Ranking Calculations'!$C$29,AA44&gt;='Old Ranking Calculations'!$B$30,'Old Ranking Calculations'!$C$30,AA44&gt;='Old Ranking Calculations'!$B$31,'Old Ranking Calculations'!$C$31,AA44&lt;'Old Ranking Calculations'!$B$32,'Old Ranking Calculations'!$C$32)</f>
        <v>8</v>
      </c>
      <c r="AC44" s="1">
        <f>COUNT($G$2:G44)/COUNT($D$2:D44)</f>
        <v>0.32558139534883723</v>
      </c>
      <c r="AD44" s="1" cm="1">
        <f t="array" ref="AD44">_xlfn.IFS(AC44&gt;='Old Ranking Calculations'!$B$15,'Old Ranking Calculations'!$C$15,AC44&gt;='Old Ranking Calculations'!$B$16,'Old Ranking Calculations'!$C$16,AC44&gt;='Old Ranking Calculations'!$B$17,'Old Ranking Calculations'!$C$17,AC44&gt;='Old Ranking Calculations'!$B$18,'Old Ranking Calculations'!$C$18,AC44&gt;='Old Ranking Calculations'!$B$19,'Old Ranking Calculations'!$C$19,AC44&gt;='Old Ranking Calculations'!$B$20,'Old Ranking Calculations'!$C$20,AC44&gt;='Old Ranking Calculations'!$B$21,'Old Ranking Calculations'!$C$21,AC44&gt;='Old Ranking Calculations'!$B$22,'Old Ranking Calculations'!$C$22,AC44&lt;'Old Ranking Calculations'!$B$23,'Old Ranking Calculations'!$C$23)</f>
        <v>3</v>
      </c>
      <c r="AE44" s="1">
        <f t="shared" si="0"/>
        <v>0</v>
      </c>
      <c r="AF44" s="1">
        <f>AVERAGE($O$2:O44)</f>
        <v>2.5</v>
      </c>
      <c r="AG44" s="16">
        <f>SUM($W$2:W44,Z44)</f>
        <v>117</v>
      </c>
    </row>
    <row r="45" spans="1:33" ht="15.75" customHeight="1" x14ac:dyDescent="0.2">
      <c r="A45" s="1">
        <v>2009</v>
      </c>
      <c r="B45" s="1" t="s">
        <v>3</v>
      </c>
      <c r="C45" s="1" t="str">
        <f>VLOOKUP(B45,Divisions!$A$1:$B$33,2,FALSE)</f>
        <v>AFC East</v>
      </c>
      <c r="D45" s="1">
        <v>6</v>
      </c>
      <c r="E45" s="1">
        <v>10</v>
      </c>
      <c r="W45" s="1">
        <f>SUM(N45*'Ranking Calculations'!$C$2,M45*'Ranking Calculations'!$C$3,L45*'Ranking Calculations'!$C$4,K45*'Ranking Calculations'!$C$5,H45*'Ranking Calculations'!$C$7,G45*'Ranking Calculations'!$C$6,P45*'Ranking Calculations'!$C$8,Q45*'Ranking Calculations'!$C$9,R45*'Ranking Calculations'!$C$10,S45*'Ranking Calculations'!$C$11,T45*'Ranking Calculations'!$C$12,U45*'Ranking Calculations'!$C$13,V45*'Ranking Calculations'!$C$14)</f>
        <v>0</v>
      </c>
      <c r="X45" s="11">
        <f>(SUM($D$2:D45)+(SUM($F$2:F45)/2))/((SUM($D$2:D45)+SUM($E$2:E45)+SUM($F$2:F45)))</f>
        <v>0.45982142857142855</v>
      </c>
      <c r="Y45" s="1">
        <f>'Winning % Rank Over Time'!F45</f>
        <v>24</v>
      </c>
      <c r="Z45" s="7">
        <f>'Winning % Rank Over Time'!$B45*VLOOKUP(Y45,'Share of Reg Season Points'!$A$2:$B$33,2)</f>
        <v>0</v>
      </c>
      <c r="AA45" s="1">
        <f>SUM($I$2:I45)/COUNT($G$2:G45)</f>
        <v>0.9285714285714286</v>
      </c>
      <c r="AB45" s="1" cm="1">
        <f t="array" ref="AB45">_xlfn.IFS(AA45&gt;='Old Ranking Calculations'!$B$25,'Old Ranking Calculations'!$C$25,AA45&gt;='Old Ranking Calculations'!$B$26,'Old Ranking Calculations'!$C$26,AA45&gt;='Old Ranking Calculations'!$B$27,'Old Ranking Calculations'!$C$27,AA45&gt;='Old Ranking Calculations'!$B$28,'Old Ranking Calculations'!$C$28,AA45&gt;='Old Ranking Calculations'!$B$29,'Old Ranking Calculations'!$C$29,AA45&gt;='Old Ranking Calculations'!$B$30,'Old Ranking Calculations'!$C$30,AA45&gt;='Old Ranking Calculations'!$B$31,'Old Ranking Calculations'!$C$31,AA45&lt;'Old Ranking Calculations'!$B$32,'Old Ranking Calculations'!$C$32)</f>
        <v>8</v>
      </c>
      <c r="AC45" s="1">
        <f>COUNT($G$2:G45)/COUNT($D$2:D45)</f>
        <v>0.31818181818181818</v>
      </c>
      <c r="AD45" s="1" cm="1">
        <f t="array" ref="AD45">_xlfn.IFS(AC45&gt;='Old Ranking Calculations'!$B$15,'Old Ranking Calculations'!$C$15,AC45&gt;='Old Ranking Calculations'!$B$16,'Old Ranking Calculations'!$C$16,AC45&gt;='Old Ranking Calculations'!$B$17,'Old Ranking Calculations'!$C$17,AC45&gt;='Old Ranking Calculations'!$B$18,'Old Ranking Calculations'!$C$18,AC45&gt;='Old Ranking Calculations'!$B$19,'Old Ranking Calculations'!$C$19,AC45&gt;='Old Ranking Calculations'!$B$20,'Old Ranking Calculations'!$C$20,AC45&gt;='Old Ranking Calculations'!$B$21,'Old Ranking Calculations'!$C$21,AC45&gt;='Old Ranking Calculations'!$B$22,'Old Ranking Calculations'!$C$22,AC45&lt;'Old Ranking Calculations'!$B$23,'Old Ranking Calculations'!$C$23)</f>
        <v>3</v>
      </c>
      <c r="AE45" s="1">
        <f t="shared" si="0"/>
        <v>0</v>
      </c>
      <c r="AF45" s="1">
        <f>AVERAGE($O$2:O45)</f>
        <v>2.5</v>
      </c>
      <c r="AG45" s="16">
        <f>SUM($W$2:W45,Z45)</f>
        <v>117</v>
      </c>
    </row>
    <row r="46" spans="1:33" ht="15.75" customHeight="1" x14ac:dyDescent="0.2">
      <c r="A46" s="1">
        <v>2010</v>
      </c>
      <c r="B46" s="1" t="s">
        <v>3</v>
      </c>
      <c r="C46" s="1" t="str">
        <f>VLOOKUP(B46,Divisions!$A$1:$B$33,2,FALSE)</f>
        <v>AFC East</v>
      </c>
      <c r="D46" s="1">
        <v>4</v>
      </c>
      <c r="E46" s="1">
        <v>12</v>
      </c>
      <c r="W46" s="1">
        <f>SUM(N46*'Ranking Calculations'!$C$2,M46*'Ranking Calculations'!$C$3,L46*'Ranking Calculations'!$C$4,K46*'Ranking Calculations'!$C$5,H46*'Ranking Calculations'!$C$7,G46*'Ranking Calculations'!$C$6,P46*'Ranking Calculations'!$C$8,Q46*'Ranking Calculations'!$C$9,R46*'Ranking Calculations'!$C$10,S46*'Ranking Calculations'!$C$11,T46*'Ranking Calculations'!$C$12,U46*'Ranking Calculations'!$C$13,V46*'Ranking Calculations'!$C$14)</f>
        <v>0</v>
      </c>
      <c r="X46" s="11">
        <f>(SUM($D$2:D46)+(SUM($F$2:F46)/2))/((SUM($D$2:D46)+SUM($E$2:E46)+SUM($F$2:F46)))</f>
        <v>0.45494186046511625</v>
      </c>
      <c r="Y46" s="1">
        <f>'Winning % Rank Over Time'!F46</f>
        <v>25</v>
      </c>
      <c r="Z46" s="7">
        <f>'Winning % Rank Over Time'!$B46*VLOOKUP(Y46,'Share of Reg Season Points'!$A$2:$B$33,2)</f>
        <v>0</v>
      </c>
      <c r="AA46" s="1">
        <f>SUM($I$2:I46)/COUNT($G$2:G46)</f>
        <v>0.9285714285714286</v>
      </c>
      <c r="AB46" s="1" cm="1">
        <f t="array" ref="AB46">_xlfn.IFS(AA46&gt;='Old Ranking Calculations'!$B$25,'Old Ranking Calculations'!$C$25,AA46&gt;='Old Ranking Calculations'!$B$26,'Old Ranking Calculations'!$C$26,AA46&gt;='Old Ranking Calculations'!$B$27,'Old Ranking Calculations'!$C$27,AA46&gt;='Old Ranking Calculations'!$B$28,'Old Ranking Calculations'!$C$28,AA46&gt;='Old Ranking Calculations'!$B$29,'Old Ranking Calculations'!$C$29,AA46&gt;='Old Ranking Calculations'!$B$30,'Old Ranking Calculations'!$C$30,AA46&gt;='Old Ranking Calculations'!$B$31,'Old Ranking Calculations'!$C$31,AA46&lt;'Old Ranking Calculations'!$B$32,'Old Ranking Calculations'!$C$32)</f>
        <v>8</v>
      </c>
      <c r="AC46" s="1">
        <f>COUNT($G$2:G46)/COUNT($D$2:D46)</f>
        <v>0.31111111111111112</v>
      </c>
      <c r="AD46" s="1" cm="1">
        <f t="array" ref="AD46">_xlfn.IFS(AC46&gt;='Old Ranking Calculations'!$B$15,'Old Ranking Calculations'!$C$15,AC46&gt;='Old Ranking Calculations'!$B$16,'Old Ranking Calculations'!$C$16,AC46&gt;='Old Ranking Calculations'!$B$17,'Old Ranking Calculations'!$C$17,AC46&gt;='Old Ranking Calculations'!$B$18,'Old Ranking Calculations'!$C$18,AC46&gt;='Old Ranking Calculations'!$B$19,'Old Ranking Calculations'!$C$19,AC46&gt;='Old Ranking Calculations'!$B$20,'Old Ranking Calculations'!$C$20,AC46&gt;='Old Ranking Calculations'!$B$21,'Old Ranking Calculations'!$C$21,AC46&gt;='Old Ranking Calculations'!$B$22,'Old Ranking Calculations'!$C$22,AC46&lt;'Old Ranking Calculations'!$B$23,'Old Ranking Calculations'!$C$23)</f>
        <v>3</v>
      </c>
      <c r="AE46" s="1">
        <f t="shared" si="0"/>
        <v>0</v>
      </c>
      <c r="AF46" s="1">
        <f>AVERAGE($O$2:O46)</f>
        <v>2.5</v>
      </c>
      <c r="AG46" s="16">
        <f>SUM($W$2:W46,Z46)</f>
        <v>117</v>
      </c>
    </row>
    <row r="47" spans="1:33" ht="15.75" customHeight="1" x14ac:dyDescent="0.2">
      <c r="A47" s="1">
        <v>2011</v>
      </c>
      <c r="B47" s="1" t="s">
        <v>3</v>
      </c>
      <c r="C47" s="1" t="str">
        <f>VLOOKUP(B47,Divisions!$A$1:$B$33,2,FALSE)</f>
        <v>AFC East</v>
      </c>
      <c r="D47" s="1">
        <v>6</v>
      </c>
      <c r="E47" s="1">
        <v>10</v>
      </c>
      <c r="W47" s="1">
        <f>SUM(N47*'Ranking Calculations'!$C$2,M47*'Ranking Calculations'!$C$3,L47*'Ranking Calculations'!$C$4,K47*'Ranking Calculations'!$C$5,H47*'Ranking Calculations'!$C$7,G47*'Ranking Calculations'!$C$6,P47*'Ranking Calculations'!$C$8,Q47*'Ranking Calculations'!$C$9,R47*'Ranking Calculations'!$C$10,S47*'Ranking Calculations'!$C$11,T47*'Ranking Calculations'!$C$12,U47*'Ranking Calculations'!$C$13,V47*'Ranking Calculations'!$C$14)</f>
        <v>0</v>
      </c>
      <c r="X47" s="11">
        <f>(SUM($D$2:D47)+(SUM($F$2:F47)/2))/((SUM($D$2:D47)+SUM($E$2:E47)+SUM($F$2:F47)))</f>
        <v>0.453125</v>
      </c>
      <c r="Y47" s="1">
        <f>'Winning % Rank Over Time'!F47</f>
        <v>24</v>
      </c>
      <c r="Z47" s="7">
        <f>'Winning % Rank Over Time'!$B47*VLOOKUP(Y47,'Share of Reg Season Points'!$A$2:$B$33,2)</f>
        <v>0</v>
      </c>
      <c r="AA47" s="1">
        <f>SUM($I$2:I47)/COUNT($G$2:G47)</f>
        <v>0.9285714285714286</v>
      </c>
      <c r="AB47" s="1" cm="1">
        <f t="array" ref="AB47">_xlfn.IFS(AA47&gt;='Old Ranking Calculations'!$B$25,'Old Ranking Calculations'!$C$25,AA47&gt;='Old Ranking Calculations'!$B$26,'Old Ranking Calculations'!$C$26,AA47&gt;='Old Ranking Calculations'!$B$27,'Old Ranking Calculations'!$C$27,AA47&gt;='Old Ranking Calculations'!$B$28,'Old Ranking Calculations'!$C$28,AA47&gt;='Old Ranking Calculations'!$B$29,'Old Ranking Calculations'!$C$29,AA47&gt;='Old Ranking Calculations'!$B$30,'Old Ranking Calculations'!$C$30,AA47&gt;='Old Ranking Calculations'!$B$31,'Old Ranking Calculations'!$C$31,AA47&lt;'Old Ranking Calculations'!$B$32,'Old Ranking Calculations'!$C$32)</f>
        <v>8</v>
      </c>
      <c r="AC47" s="1">
        <f>COUNT($G$2:G47)/COUNT($D$2:D47)</f>
        <v>0.30434782608695654</v>
      </c>
      <c r="AD47" s="1" cm="1">
        <f t="array" ref="AD47">_xlfn.IFS(AC47&gt;='Old Ranking Calculations'!$B$15,'Old Ranking Calculations'!$C$15,AC47&gt;='Old Ranking Calculations'!$B$16,'Old Ranking Calculations'!$C$16,AC47&gt;='Old Ranking Calculations'!$B$17,'Old Ranking Calculations'!$C$17,AC47&gt;='Old Ranking Calculations'!$B$18,'Old Ranking Calculations'!$C$18,AC47&gt;='Old Ranking Calculations'!$B$19,'Old Ranking Calculations'!$C$19,AC47&gt;='Old Ranking Calculations'!$B$20,'Old Ranking Calculations'!$C$20,AC47&gt;='Old Ranking Calculations'!$B$21,'Old Ranking Calculations'!$C$21,AC47&gt;='Old Ranking Calculations'!$B$22,'Old Ranking Calculations'!$C$22,AC47&lt;'Old Ranking Calculations'!$B$23,'Old Ranking Calculations'!$C$23)</f>
        <v>3</v>
      </c>
      <c r="AE47" s="1">
        <f t="shared" si="0"/>
        <v>0</v>
      </c>
      <c r="AF47" s="1">
        <f>AVERAGE($O$2:O47)</f>
        <v>2.5</v>
      </c>
      <c r="AG47" s="16">
        <f>SUM($W$2:W47,Z47)</f>
        <v>117</v>
      </c>
    </row>
    <row r="48" spans="1:33" ht="15.75" customHeight="1" x14ac:dyDescent="0.2">
      <c r="A48" s="1">
        <v>2012</v>
      </c>
      <c r="B48" s="1" t="s">
        <v>3</v>
      </c>
      <c r="C48" s="1" t="str">
        <f>VLOOKUP(B48,Divisions!$A$1:$B$33,2,FALSE)</f>
        <v>AFC East</v>
      </c>
      <c r="D48" s="1">
        <v>6</v>
      </c>
      <c r="E48" s="1">
        <v>10</v>
      </c>
      <c r="W48" s="1">
        <f>SUM(N48*'Ranking Calculations'!$C$2,M48*'Ranking Calculations'!$C$3,L48*'Ranking Calculations'!$C$4,K48*'Ranking Calculations'!$C$5,H48*'Ranking Calculations'!$C$7,G48*'Ranking Calculations'!$C$6,P48*'Ranking Calculations'!$C$8,Q48*'Ranking Calculations'!$C$9,R48*'Ranking Calculations'!$C$10,S48*'Ranking Calculations'!$C$11,T48*'Ranking Calculations'!$C$12,U48*'Ranking Calculations'!$C$13,V48*'Ranking Calculations'!$C$14)</f>
        <v>0</v>
      </c>
      <c r="X48" s="11">
        <f>(SUM($D$2:D48)+(SUM($F$2:F48)/2))/((SUM($D$2:D48)+SUM($E$2:E48)+SUM($F$2:F48)))</f>
        <v>0.4513888888888889</v>
      </c>
      <c r="Y48" s="1">
        <f>'Winning % Rank Over Time'!F48</f>
        <v>25</v>
      </c>
      <c r="Z48" s="7">
        <f>'Winning % Rank Over Time'!$B48*VLOOKUP(Y48,'Share of Reg Season Points'!$A$2:$B$33,2)</f>
        <v>0</v>
      </c>
      <c r="AA48" s="1">
        <f>SUM($I$2:I48)/COUNT($G$2:G48)</f>
        <v>0.9285714285714286</v>
      </c>
      <c r="AB48" s="1" cm="1">
        <f t="array" ref="AB48">_xlfn.IFS(AA48&gt;='Old Ranking Calculations'!$B$25,'Old Ranking Calculations'!$C$25,AA48&gt;='Old Ranking Calculations'!$B$26,'Old Ranking Calculations'!$C$26,AA48&gt;='Old Ranking Calculations'!$B$27,'Old Ranking Calculations'!$C$27,AA48&gt;='Old Ranking Calculations'!$B$28,'Old Ranking Calculations'!$C$28,AA48&gt;='Old Ranking Calculations'!$B$29,'Old Ranking Calculations'!$C$29,AA48&gt;='Old Ranking Calculations'!$B$30,'Old Ranking Calculations'!$C$30,AA48&gt;='Old Ranking Calculations'!$B$31,'Old Ranking Calculations'!$C$31,AA48&lt;'Old Ranking Calculations'!$B$32,'Old Ranking Calculations'!$C$32)</f>
        <v>8</v>
      </c>
      <c r="AC48" s="1">
        <f>COUNT($G$2:G48)/COUNT($D$2:D48)</f>
        <v>0.2978723404255319</v>
      </c>
      <c r="AD48" s="1" cm="1">
        <f t="array" ref="AD48">_xlfn.IFS(AC48&gt;='Old Ranking Calculations'!$B$15,'Old Ranking Calculations'!$C$15,AC48&gt;='Old Ranking Calculations'!$B$16,'Old Ranking Calculations'!$C$16,AC48&gt;='Old Ranking Calculations'!$B$17,'Old Ranking Calculations'!$C$17,AC48&gt;='Old Ranking Calculations'!$B$18,'Old Ranking Calculations'!$C$18,AC48&gt;='Old Ranking Calculations'!$B$19,'Old Ranking Calculations'!$C$19,AC48&gt;='Old Ranking Calculations'!$B$20,'Old Ranking Calculations'!$C$20,AC48&gt;='Old Ranking Calculations'!$B$21,'Old Ranking Calculations'!$C$21,AC48&gt;='Old Ranking Calculations'!$B$22,'Old Ranking Calculations'!$C$22,AC48&lt;'Old Ranking Calculations'!$B$23,'Old Ranking Calculations'!$C$23)</f>
        <v>3</v>
      </c>
      <c r="AE48" s="1">
        <f t="shared" si="0"/>
        <v>0</v>
      </c>
      <c r="AF48" s="1">
        <f>AVERAGE($O$2:O48)</f>
        <v>2.5</v>
      </c>
      <c r="AG48" s="16">
        <f>SUM($W$2:W48,Z48)</f>
        <v>117</v>
      </c>
    </row>
    <row r="49" spans="1:33" ht="15.75" customHeight="1" x14ac:dyDescent="0.2">
      <c r="A49" s="1">
        <v>2013</v>
      </c>
      <c r="B49" s="1" t="s">
        <v>3</v>
      </c>
      <c r="C49" s="1" t="str">
        <f>VLOOKUP(B49,Divisions!$A$1:$B$33,2,FALSE)</f>
        <v>AFC East</v>
      </c>
      <c r="D49" s="1">
        <v>6</v>
      </c>
      <c r="E49" s="1">
        <v>10</v>
      </c>
      <c r="T49" s="1"/>
      <c r="W49" s="1">
        <f>SUM(N49*'Ranking Calculations'!$C$2,M49*'Ranking Calculations'!$C$3,L49*'Ranking Calculations'!$C$4,K49*'Ranking Calculations'!$C$5,H49*'Ranking Calculations'!$C$7,G49*'Ranking Calculations'!$C$6,P49*'Ranking Calculations'!$C$8,Q49*'Ranking Calculations'!$C$9,R49*'Ranking Calculations'!$C$10,S49*'Ranking Calculations'!$C$11,T49*'Ranking Calculations'!$C$12,U49*'Ranking Calculations'!$C$13,V49*'Ranking Calculations'!$C$14)</f>
        <v>0</v>
      </c>
      <c r="X49" s="11">
        <f>(SUM($D$2:D49)+(SUM($F$2:F49)/2))/((SUM($D$2:D49)+SUM($E$2:E49)+SUM($F$2:F49)))</f>
        <v>0.44972826086956524</v>
      </c>
      <c r="Y49" s="1">
        <f>'Winning % Rank Over Time'!F49</f>
        <v>25</v>
      </c>
      <c r="Z49" s="7">
        <f>'Winning % Rank Over Time'!$B49*VLOOKUP(Y49,'Share of Reg Season Points'!$A$2:$B$33,2)</f>
        <v>0</v>
      </c>
      <c r="AA49" s="1">
        <f>SUM($I$2:I49)/COUNT($G$2:G49)</f>
        <v>0.9285714285714286</v>
      </c>
      <c r="AB49" s="1" cm="1">
        <f t="array" ref="AB49">_xlfn.IFS(AA49&gt;='Old Ranking Calculations'!$B$25,'Old Ranking Calculations'!$C$25,AA49&gt;='Old Ranking Calculations'!$B$26,'Old Ranking Calculations'!$C$26,AA49&gt;='Old Ranking Calculations'!$B$27,'Old Ranking Calculations'!$C$27,AA49&gt;='Old Ranking Calculations'!$B$28,'Old Ranking Calculations'!$C$28,AA49&gt;='Old Ranking Calculations'!$B$29,'Old Ranking Calculations'!$C$29,AA49&gt;='Old Ranking Calculations'!$B$30,'Old Ranking Calculations'!$C$30,AA49&gt;='Old Ranking Calculations'!$B$31,'Old Ranking Calculations'!$C$31,AA49&lt;'Old Ranking Calculations'!$B$32,'Old Ranking Calculations'!$C$32)</f>
        <v>8</v>
      </c>
      <c r="AC49" s="1">
        <f>COUNT($G$2:G49)/COUNT($D$2:D49)</f>
        <v>0.29166666666666669</v>
      </c>
      <c r="AD49" s="1" cm="1">
        <f t="array" ref="AD49">_xlfn.IFS(AC49&gt;='Old Ranking Calculations'!$B$15,'Old Ranking Calculations'!$C$15,AC49&gt;='Old Ranking Calculations'!$B$16,'Old Ranking Calculations'!$C$16,AC49&gt;='Old Ranking Calculations'!$B$17,'Old Ranking Calculations'!$C$17,AC49&gt;='Old Ranking Calculations'!$B$18,'Old Ranking Calculations'!$C$18,AC49&gt;='Old Ranking Calculations'!$B$19,'Old Ranking Calculations'!$C$19,AC49&gt;='Old Ranking Calculations'!$B$20,'Old Ranking Calculations'!$C$20,AC49&gt;='Old Ranking Calculations'!$B$21,'Old Ranking Calculations'!$C$21,AC49&gt;='Old Ranking Calculations'!$B$22,'Old Ranking Calculations'!$C$22,AC49&lt;'Old Ranking Calculations'!$B$23,'Old Ranking Calculations'!$C$23)</f>
        <v>3</v>
      </c>
      <c r="AE49" s="1">
        <f t="shared" si="0"/>
        <v>0</v>
      </c>
      <c r="AF49" s="1">
        <f>AVERAGE($O$2:O49)</f>
        <v>2.5</v>
      </c>
      <c r="AG49" s="16">
        <f>SUM($W$2:W49,Z49)</f>
        <v>117</v>
      </c>
    </row>
    <row r="50" spans="1:33" ht="15.75" customHeight="1" x14ac:dyDescent="0.2">
      <c r="A50" s="1">
        <v>2014</v>
      </c>
      <c r="B50" s="1" t="s">
        <v>3</v>
      </c>
      <c r="C50" s="1" t="str">
        <f>VLOOKUP(B50,Divisions!$A$1:$B$33,2,FALSE)</f>
        <v>AFC East</v>
      </c>
      <c r="D50" s="1">
        <v>9</v>
      </c>
      <c r="E50" s="1">
        <v>7</v>
      </c>
      <c r="W50" s="1">
        <f>SUM(N50*'Ranking Calculations'!$C$2,M50*'Ranking Calculations'!$C$3,L50*'Ranking Calculations'!$C$4,K50*'Ranking Calculations'!$C$5,H50*'Ranking Calculations'!$C$7,G50*'Ranking Calculations'!$C$6,P50*'Ranking Calculations'!$C$8,Q50*'Ranking Calculations'!$C$9,R50*'Ranking Calculations'!$C$10,S50*'Ranking Calculations'!$C$11,T50*'Ranking Calculations'!$C$12,U50*'Ranking Calculations'!$C$13,V50*'Ranking Calculations'!$C$14)</f>
        <v>0</v>
      </c>
      <c r="X50" s="11">
        <f>(SUM($D$2:D50)+(SUM($F$2:F50)/2))/((SUM($D$2:D50)+SUM($E$2:E50)+SUM($F$2:F50)))</f>
        <v>0.4521276595744681</v>
      </c>
      <c r="Y50" s="1">
        <f>'Winning % Rank Over Time'!F50</f>
        <v>26</v>
      </c>
      <c r="Z50" s="7">
        <f>'Winning % Rank Over Time'!$B50*VLOOKUP(Y50,'Share of Reg Season Points'!$A$2:$B$33,2)</f>
        <v>0</v>
      </c>
      <c r="AA50" s="1">
        <f>SUM($I$2:I50)/COUNT($G$2:G50)</f>
        <v>0.9285714285714286</v>
      </c>
      <c r="AB50" s="1" cm="1">
        <f t="array" ref="AB50">_xlfn.IFS(AA50&gt;='Old Ranking Calculations'!$B$25,'Old Ranking Calculations'!$C$25,AA50&gt;='Old Ranking Calculations'!$B$26,'Old Ranking Calculations'!$C$26,AA50&gt;='Old Ranking Calculations'!$B$27,'Old Ranking Calculations'!$C$27,AA50&gt;='Old Ranking Calculations'!$B$28,'Old Ranking Calculations'!$C$28,AA50&gt;='Old Ranking Calculations'!$B$29,'Old Ranking Calculations'!$C$29,AA50&gt;='Old Ranking Calculations'!$B$30,'Old Ranking Calculations'!$C$30,AA50&gt;='Old Ranking Calculations'!$B$31,'Old Ranking Calculations'!$C$31,AA50&lt;'Old Ranking Calculations'!$B$32,'Old Ranking Calculations'!$C$32)</f>
        <v>8</v>
      </c>
      <c r="AC50" s="1">
        <f>COUNT($G$2:G50)/COUNT($D$2:D50)</f>
        <v>0.2857142857142857</v>
      </c>
      <c r="AD50" s="1" cm="1">
        <f t="array" ref="AD50">_xlfn.IFS(AC50&gt;='Old Ranking Calculations'!$B$15,'Old Ranking Calculations'!$C$15,AC50&gt;='Old Ranking Calculations'!$B$16,'Old Ranking Calculations'!$C$16,AC50&gt;='Old Ranking Calculations'!$B$17,'Old Ranking Calculations'!$C$17,AC50&gt;='Old Ranking Calculations'!$B$18,'Old Ranking Calculations'!$C$18,AC50&gt;='Old Ranking Calculations'!$B$19,'Old Ranking Calculations'!$C$19,AC50&gt;='Old Ranking Calculations'!$B$20,'Old Ranking Calculations'!$C$20,AC50&gt;='Old Ranking Calculations'!$B$21,'Old Ranking Calculations'!$C$21,AC50&gt;='Old Ranking Calculations'!$B$22,'Old Ranking Calculations'!$C$22,AC50&lt;'Old Ranking Calculations'!$B$23,'Old Ranking Calculations'!$C$23)</f>
        <v>3</v>
      </c>
      <c r="AE50" s="1">
        <f t="shared" si="0"/>
        <v>0</v>
      </c>
      <c r="AF50" s="1">
        <f>AVERAGE($O$2:O50)</f>
        <v>2.5</v>
      </c>
      <c r="AG50" s="16">
        <f>SUM($W$2:W50,Z50)</f>
        <v>117</v>
      </c>
    </row>
    <row r="51" spans="1:33" ht="15.75" customHeight="1" x14ac:dyDescent="0.2">
      <c r="A51" s="1">
        <v>2015</v>
      </c>
      <c r="B51" s="1" t="s">
        <v>3</v>
      </c>
      <c r="C51" s="1" t="str">
        <f>VLOOKUP(B51,Divisions!$A$1:$B$33,2,FALSE)</f>
        <v>AFC East</v>
      </c>
      <c r="D51" s="1">
        <v>8</v>
      </c>
      <c r="E51" s="1">
        <v>8</v>
      </c>
      <c r="W51" s="1">
        <f>SUM(N51*'Ranking Calculations'!$C$2,M51*'Ranking Calculations'!$C$3,L51*'Ranking Calculations'!$C$4,K51*'Ranking Calculations'!$C$5,H51*'Ranking Calculations'!$C$7,G51*'Ranking Calculations'!$C$6,P51*'Ranking Calculations'!$C$8,Q51*'Ranking Calculations'!$C$9,R51*'Ranking Calculations'!$C$10,S51*'Ranking Calculations'!$C$11,T51*'Ranking Calculations'!$C$12,U51*'Ranking Calculations'!$C$13,V51*'Ranking Calculations'!$C$14)</f>
        <v>0</v>
      </c>
      <c r="X51" s="11">
        <f>(SUM($D$2:D51)+(SUM($F$2:F51)/2))/((SUM($D$2:D51)+SUM($E$2:E51)+SUM($F$2:F51)))</f>
        <v>0.453125</v>
      </c>
      <c r="Y51" s="1">
        <f>'Winning % Rank Over Time'!F51</f>
        <v>24</v>
      </c>
      <c r="Z51" s="7">
        <f>'Winning % Rank Over Time'!$B51*VLOOKUP(Y51,'Share of Reg Season Points'!$A$2:$B$33,2)</f>
        <v>0</v>
      </c>
      <c r="AA51" s="1">
        <f>SUM($I$2:I51)/COUNT($G$2:G51)</f>
        <v>0.9285714285714286</v>
      </c>
      <c r="AB51" s="1" cm="1">
        <f t="array" ref="AB51">_xlfn.IFS(AA51&gt;='Old Ranking Calculations'!$B$25,'Old Ranking Calculations'!$C$25,AA51&gt;='Old Ranking Calculations'!$B$26,'Old Ranking Calculations'!$C$26,AA51&gt;='Old Ranking Calculations'!$B$27,'Old Ranking Calculations'!$C$27,AA51&gt;='Old Ranking Calculations'!$B$28,'Old Ranking Calculations'!$C$28,AA51&gt;='Old Ranking Calculations'!$B$29,'Old Ranking Calculations'!$C$29,AA51&gt;='Old Ranking Calculations'!$B$30,'Old Ranking Calculations'!$C$30,AA51&gt;='Old Ranking Calculations'!$B$31,'Old Ranking Calculations'!$C$31,AA51&lt;'Old Ranking Calculations'!$B$32,'Old Ranking Calculations'!$C$32)</f>
        <v>8</v>
      </c>
      <c r="AC51" s="1">
        <f>COUNT($G$2:G51)/COUNT($D$2:D51)</f>
        <v>0.28000000000000003</v>
      </c>
      <c r="AD51" s="1" cm="1">
        <f t="array" ref="AD51">_xlfn.IFS(AC51&gt;='Old Ranking Calculations'!$B$15,'Old Ranking Calculations'!$C$15,AC51&gt;='Old Ranking Calculations'!$B$16,'Old Ranking Calculations'!$C$16,AC51&gt;='Old Ranking Calculations'!$B$17,'Old Ranking Calculations'!$C$17,AC51&gt;='Old Ranking Calculations'!$B$18,'Old Ranking Calculations'!$C$18,AC51&gt;='Old Ranking Calculations'!$B$19,'Old Ranking Calculations'!$C$19,AC51&gt;='Old Ranking Calculations'!$B$20,'Old Ranking Calculations'!$C$20,AC51&gt;='Old Ranking Calculations'!$B$21,'Old Ranking Calculations'!$C$21,AC51&gt;='Old Ranking Calculations'!$B$22,'Old Ranking Calculations'!$C$22,AC51&lt;'Old Ranking Calculations'!$B$23,'Old Ranking Calculations'!$C$23)</f>
        <v>3</v>
      </c>
      <c r="AE51" s="1">
        <f t="shared" si="0"/>
        <v>0</v>
      </c>
      <c r="AF51" s="1">
        <f>AVERAGE($O$2:O51)</f>
        <v>2.5</v>
      </c>
      <c r="AG51" s="16">
        <f>SUM($W$2:W51,Z51)</f>
        <v>117</v>
      </c>
    </row>
    <row r="52" spans="1:33" ht="15.75" customHeight="1" x14ac:dyDescent="0.2">
      <c r="A52" s="1">
        <v>2016</v>
      </c>
      <c r="B52" s="1" t="s">
        <v>3</v>
      </c>
      <c r="C52" s="1" t="str">
        <f>VLOOKUP(B52,Divisions!$A$1:$B$33,2,FALSE)</f>
        <v>AFC East</v>
      </c>
      <c r="D52" s="1">
        <v>7</v>
      </c>
      <c r="E52" s="1">
        <v>9</v>
      </c>
      <c r="W52" s="1">
        <f>SUM(N52*'Ranking Calculations'!$C$2,M52*'Ranking Calculations'!$C$3,L52*'Ranking Calculations'!$C$4,K52*'Ranking Calculations'!$C$5,H52*'Ranking Calculations'!$C$7,G52*'Ranking Calculations'!$C$6,P52*'Ranking Calculations'!$C$8,Q52*'Ranking Calculations'!$C$9,R52*'Ranking Calculations'!$C$10,S52*'Ranking Calculations'!$C$11,T52*'Ranking Calculations'!$C$12,U52*'Ranking Calculations'!$C$13,V52*'Ranking Calculations'!$C$14)</f>
        <v>0</v>
      </c>
      <c r="X52" s="11">
        <f>(SUM($D$2:D52)+(SUM($F$2:F52)/2))/((SUM($D$2:D52)+SUM($E$2:E52)+SUM($F$2:F52)))</f>
        <v>0.45280612244897961</v>
      </c>
      <c r="Y52" s="1">
        <f>'Winning % Rank Over Time'!F52</f>
        <v>24</v>
      </c>
      <c r="Z52" s="7">
        <f>'Winning % Rank Over Time'!$B52*VLOOKUP(Y52,'Share of Reg Season Points'!$A$2:$B$33,2)</f>
        <v>0</v>
      </c>
      <c r="AA52" s="1">
        <f>SUM($I$2:I52)/COUNT($G$2:G52)</f>
        <v>0.9285714285714286</v>
      </c>
      <c r="AB52" s="1" cm="1">
        <f t="array" ref="AB52">_xlfn.IFS(AA52&gt;='Old Ranking Calculations'!$B$25,'Old Ranking Calculations'!$C$25,AA52&gt;='Old Ranking Calculations'!$B$26,'Old Ranking Calculations'!$C$26,AA52&gt;='Old Ranking Calculations'!$B$27,'Old Ranking Calculations'!$C$27,AA52&gt;='Old Ranking Calculations'!$B$28,'Old Ranking Calculations'!$C$28,AA52&gt;='Old Ranking Calculations'!$B$29,'Old Ranking Calculations'!$C$29,AA52&gt;='Old Ranking Calculations'!$B$30,'Old Ranking Calculations'!$C$30,AA52&gt;='Old Ranking Calculations'!$B$31,'Old Ranking Calculations'!$C$31,AA52&lt;'Old Ranking Calculations'!$B$32,'Old Ranking Calculations'!$C$32)</f>
        <v>8</v>
      </c>
      <c r="AC52" s="1">
        <f>COUNT($G$2:G52)/COUNT($D$2:D52)</f>
        <v>0.27450980392156865</v>
      </c>
      <c r="AD52" s="1" cm="1">
        <f t="array" ref="AD52">_xlfn.IFS(AC52&gt;='Old Ranking Calculations'!$B$15,'Old Ranking Calculations'!$C$15,AC52&gt;='Old Ranking Calculations'!$B$16,'Old Ranking Calculations'!$C$16,AC52&gt;='Old Ranking Calculations'!$B$17,'Old Ranking Calculations'!$C$17,AC52&gt;='Old Ranking Calculations'!$B$18,'Old Ranking Calculations'!$C$18,AC52&gt;='Old Ranking Calculations'!$B$19,'Old Ranking Calculations'!$C$19,AC52&gt;='Old Ranking Calculations'!$B$20,'Old Ranking Calculations'!$C$20,AC52&gt;='Old Ranking Calculations'!$B$21,'Old Ranking Calculations'!$C$21,AC52&gt;='Old Ranking Calculations'!$B$22,'Old Ranking Calculations'!$C$22,AC52&lt;'Old Ranking Calculations'!$B$23,'Old Ranking Calculations'!$C$23)</f>
        <v>3</v>
      </c>
      <c r="AE52" s="1">
        <f t="shared" si="0"/>
        <v>0</v>
      </c>
      <c r="AF52" s="1">
        <f>AVERAGE($O$2:O52)</f>
        <v>2.5</v>
      </c>
      <c r="AG52" s="16">
        <f>SUM($W$2:W52,Z52)</f>
        <v>117</v>
      </c>
    </row>
    <row r="53" spans="1:33" ht="15.75" customHeight="1" x14ac:dyDescent="0.2">
      <c r="A53" s="1">
        <v>2017</v>
      </c>
      <c r="B53" s="1" t="s">
        <v>3</v>
      </c>
      <c r="C53" s="1" t="str">
        <f>VLOOKUP(B53,Divisions!$A$1:$B$33,2,FALSE)</f>
        <v>AFC East</v>
      </c>
      <c r="D53" s="1">
        <v>9</v>
      </c>
      <c r="E53" s="1">
        <v>7</v>
      </c>
      <c r="G53" s="1">
        <v>1</v>
      </c>
      <c r="I53" s="1">
        <v>0</v>
      </c>
      <c r="J53" s="1">
        <v>1</v>
      </c>
      <c r="K53" s="1"/>
      <c r="L53" s="1"/>
      <c r="M53" s="1"/>
      <c r="N53" s="1"/>
      <c r="O53">
        <v>1</v>
      </c>
      <c r="W53" s="1">
        <f>SUM(N53*'Ranking Calculations'!$C$2,M53*'Ranking Calculations'!$C$3,L53*'Ranking Calculations'!$C$4,K53*'Ranking Calculations'!$C$5,H53*'Ranking Calculations'!$C$7,G53*'Ranking Calculations'!$C$6,P53*'Ranking Calculations'!$C$8,Q53*'Ranking Calculations'!$C$9,R53*'Ranking Calculations'!$C$10,S53*'Ranking Calculations'!$C$11,T53*'Ranking Calculations'!$C$12,U53*'Ranking Calculations'!$C$13,V53*'Ranking Calculations'!$C$14)</f>
        <v>1</v>
      </c>
      <c r="X53" s="11">
        <f>(SUM($D$2:D53)+(SUM($F$2:F53)/2))/((SUM($D$2:D53)+SUM($E$2:E53)+SUM($F$2:F53)))</f>
        <v>0.45500000000000002</v>
      </c>
      <c r="Y53" s="1">
        <f>'Winning % Rank Over Time'!F53</f>
        <v>24</v>
      </c>
      <c r="Z53" s="7">
        <f>'Winning % Rank Over Time'!$B53*VLOOKUP(Y53,'Share of Reg Season Points'!$A$2:$B$33,2)</f>
        <v>0</v>
      </c>
      <c r="AA53" s="1">
        <f>SUM($I$2:I53)/COUNT($G$2:G53)</f>
        <v>0.8666666666666667</v>
      </c>
      <c r="AB53" s="1" cm="1">
        <f t="array" ref="AB53">_xlfn.IFS(AA53&gt;='Old Ranking Calculations'!$B$25,'Old Ranking Calculations'!$C$25,AA53&gt;='Old Ranking Calculations'!$B$26,'Old Ranking Calculations'!$C$26,AA53&gt;='Old Ranking Calculations'!$B$27,'Old Ranking Calculations'!$C$27,AA53&gt;='Old Ranking Calculations'!$B$28,'Old Ranking Calculations'!$C$28,AA53&gt;='Old Ranking Calculations'!$B$29,'Old Ranking Calculations'!$C$29,AA53&gt;='Old Ranking Calculations'!$B$30,'Old Ranking Calculations'!$C$30,AA53&gt;='Old Ranking Calculations'!$B$31,'Old Ranking Calculations'!$C$31,AA53&lt;'Old Ranking Calculations'!$B$32,'Old Ranking Calculations'!$C$32)</f>
        <v>6</v>
      </c>
      <c r="AC53" s="1">
        <f>COUNT($G$2:G53)/COUNT($D$2:D53)</f>
        <v>0.28846153846153844</v>
      </c>
      <c r="AD53" s="1" cm="1">
        <f t="array" ref="AD53">_xlfn.IFS(AC53&gt;='Old Ranking Calculations'!$B$15,'Old Ranking Calculations'!$C$15,AC53&gt;='Old Ranking Calculations'!$B$16,'Old Ranking Calculations'!$C$16,AC53&gt;='Old Ranking Calculations'!$B$17,'Old Ranking Calculations'!$C$17,AC53&gt;='Old Ranking Calculations'!$B$18,'Old Ranking Calculations'!$C$18,AC53&gt;='Old Ranking Calculations'!$B$19,'Old Ranking Calculations'!$C$19,AC53&gt;='Old Ranking Calculations'!$B$20,'Old Ranking Calculations'!$C$20,AC53&gt;='Old Ranking Calculations'!$B$21,'Old Ranking Calculations'!$C$21,AC53&gt;='Old Ranking Calculations'!$B$22,'Old Ranking Calculations'!$C$22,AC53&lt;'Old Ranking Calculations'!$B$23,'Old Ranking Calculations'!$C$23)</f>
        <v>3</v>
      </c>
      <c r="AE53" s="1">
        <f t="shared" si="0"/>
        <v>0</v>
      </c>
      <c r="AF53" s="1">
        <f>AVERAGE($O$2:O53)</f>
        <v>2.4</v>
      </c>
      <c r="AG53" s="16">
        <f>SUM($W$2:W53,Z53)</f>
        <v>118</v>
      </c>
    </row>
    <row r="54" spans="1:33" ht="15.75" customHeight="1" x14ac:dyDescent="0.2">
      <c r="A54" s="1">
        <v>2018</v>
      </c>
      <c r="B54" s="1" t="s">
        <v>3</v>
      </c>
      <c r="C54" s="1" t="str">
        <f>VLOOKUP(B54,Divisions!$A$1:$B$33,2,FALSE)</f>
        <v>AFC East</v>
      </c>
      <c r="D54" s="1">
        <v>6</v>
      </c>
      <c r="E54" s="1">
        <v>10</v>
      </c>
      <c r="W54" s="1">
        <f>SUM(N54*'Ranking Calculations'!$C$2,M54*'Ranking Calculations'!$C$3,L54*'Ranking Calculations'!$C$4,K54*'Ranking Calculations'!$C$5,H54*'Ranking Calculations'!$C$7,G54*'Ranking Calculations'!$C$6,P54*'Ranking Calculations'!$C$8,Q54*'Ranking Calculations'!$C$9,R54*'Ranking Calculations'!$C$10,S54*'Ranking Calculations'!$C$11,T54*'Ranking Calculations'!$C$12,U54*'Ranking Calculations'!$C$13,V54*'Ranking Calculations'!$C$14)</f>
        <v>0</v>
      </c>
      <c r="X54" s="11">
        <f>(SUM($D$2:D54)+(SUM($F$2:F54)/2))/((SUM($D$2:D54)+SUM($E$2:E54)+SUM($F$2:F54)))</f>
        <v>0.45343137254901961</v>
      </c>
      <c r="Y54" s="1">
        <f>'Winning % Rank Over Time'!F54</f>
        <v>24</v>
      </c>
      <c r="Z54" s="7">
        <f>'Winning % Rank Over Time'!$B54*VLOOKUP(Y54,'Share of Reg Season Points'!$A$2:$B$33,2)</f>
        <v>0</v>
      </c>
      <c r="AA54" s="1">
        <f>SUM($I$2:I54)/COUNT($G$2:G54)</f>
        <v>0.8666666666666667</v>
      </c>
      <c r="AB54" s="1" cm="1">
        <f t="array" ref="AB54">_xlfn.IFS(AA54&gt;='Old Ranking Calculations'!$B$25,'Old Ranking Calculations'!$C$25,AA54&gt;='Old Ranking Calculations'!$B$26,'Old Ranking Calculations'!$C$26,AA54&gt;='Old Ranking Calculations'!$B$27,'Old Ranking Calculations'!$C$27,AA54&gt;='Old Ranking Calculations'!$B$28,'Old Ranking Calculations'!$C$28,AA54&gt;='Old Ranking Calculations'!$B$29,'Old Ranking Calculations'!$C$29,AA54&gt;='Old Ranking Calculations'!$B$30,'Old Ranking Calculations'!$C$30,AA54&gt;='Old Ranking Calculations'!$B$31,'Old Ranking Calculations'!$C$31,AA54&lt;'Old Ranking Calculations'!$B$32,'Old Ranking Calculations'!$C$32)</f>
        <v>6</v>
      </c>
      <c r="AC54" s="1">
        <f>COUNT($G$2:G54)/COUNT($D$2:D54)</f>
        <v>0.28301886792452829</v>
      </c>
      <c r="AD54" s="1" cm="1">
        <f t="array" ref="AD54">_xlfn.IFS(AC54&gt;='Old Ranking Calculations'!$B$15,'Old Ranking Calculations'!$C$15,AC54&gt;='Old Ranking Calculations'!$B$16,'Old Ranking Calculations'!$C$16,AC54&gt;='Old Ranking Calculations'!$B$17,'Old Ranking Calculations'!$C$17,AC54&gt;='Old Ranking Calculations'!$B$18,'Old Ranking Calculations'!$C$18,AC54&gt;='Old Ranking Calculations'!$B$19,'Old Ranking Calculations'!$C$19,AC54&gt;='Old Ranking Calculations'!$B$20,'Old Ranking Calculations'!$C$20,AC54&gt;='Old Ranking Calculations'!$B$21,'Old Ranking Calculations'!$C$21,AC54&gt;='Old Ranking Calculations'!$B$22,'Old Ranking Calculations'!$C$22,AC54&lt;'Old Ranking Calculations'!$B$23,'Old Ranking Calculations'!$C$23)</f>
        <v>3</v>
      </c>
      <c r="AE54" s="1">
        <f t="shared" si="0"/>
        <v>0</v>
      </c>
      <c r="AF54" s="1">
        <f>AVERAGE($O$2:O54)</f>
        <v>2.4</v>
      </c>
      <c r="AG54" s="16">
        <f>SUM($W$2:W54,Z54)</f>
        <v>118</v>
      </c>
    </row>
    <row r="55" spans="1:33" ht="15.75" customHeight="1" x14ac:dyDescent="0.2">
      <c r="A55" s="1">
        <v>2019</v>
      </c>
      <c r="B55" s="1" t="s">
        <v>3</v>
      </c>
      <c r="C55" s="1" t="str">
        <f>VLOOKUP(B55,Divisions!$A$1:$B$33,2,FALSE)</f>
        <v>AFC East</v>
      </c>
      <c r="D55" s="1">
        <v>10</v>
      </c>
      <c r="E55" s="1">
        <v>6</v>
      </c>
      <c r="G55" s="1">
        <v>1</v>
      </c>
      <c r="I55" s="1">
        <v>0</v>
      </c>
      <c r="J55" s="1">
        <v>1</v>
      </c>
      <c r="K55" s="1"/>
      <c r="L55" s="1"/>
      <c r="M55" s="1"/>
      <c r="N55" s="1"/>
      <c r="O55">
        <v>1</v>
      </c>
      <c r="W55" s="1">
        <f>SUM(N55*'Ranking Calculations'!$C$2,M55*'Ranking Calculations'!$C$3,L55*'Ranking Calculations'!$C$4,K55*'Ranking Calculations'!$C$5,H55*'Ranking Calculations'!$C$7,G55*'Ranking Calculations'!$C$6,P55*'Ranking Calculations'!$C$8,Q55*'Ranking Calculations'!$C$9,R55*'Ranking Calculations'!$C$10,S55*'Ranking Calculations'!$C$11,T55*'Ranking Calculations'!$C$12,U55*'Ranking Calculations'!$C$13,V55*'Ranking Calculations'!$C$14)</f>
        <v>1</v>
      </c>
      <c r="X55" s="11">
        <f>(SUM($D$2:D55)+(SUM($F$2:F55)/2))/((SUM($D$2:D55)+SUM($E$2:E55)+SUM($F$2:F55)))</f>
        <v>0.45673076923076922</v>
      </c>
      <c r="Y55" s="1">
        <f>'Winning % Rank Over Time'!F55</f>
        <v>23</v>
      </c>
      <c r="Z55" s="7">
        <f>'Winning % Rank Over Time'!$B55*VLOOKUP(Y55,'Share of Reg Season Points'!$A$2:$B$33,2)</f>
        <v>0</v>
      </c>
      <c r="AA55" s="1">
        <f>SUM($I$2:I55)/COUNT($G$2:G55)</f>
        <v>0.8125</v>
      </c>
      <c r="AB55" s="1" cm="1">
        <f t="array" ref="AB55">_xlfn.IFS(AA55&gt;='Old Ranking Calculations'!$B$25,'Old Ranking Calculations'!$C$25,AA55&gt;='Old Ranking Calculations'!$B$26,'Old Ranking Calculations'!$C$26,AA55&gt;='Old Ranking Calculations'!$B$27,'Old Ranking Calculations'!$C$27,AA55&gt;='Old Ranking Calculations'!$B$28,'Old Ranking Calculations'!$C$28,AA55&gt;='Old Ranking Calculations'!$B$29,'Old Ranking Calculations'!$C$29,AA55&gt;='Old Ranking Calculations'!$B$30,'Old Ranking Calculations'!$C$30,AA55&gt;='Old Ranking Calculations'!$B$31,'Old Ranking Calculations'!$C$31,AA55&lt;'Old Ranking Calculations'!$B$32,'Old Ranking Calculations'!$C$32)</f>
        <v>6</v>
      </c>
      <c r="AC55" s="1">
        <f>COUNT($G$2:G55)/COUNT($D$2:D55)</f>
        <v>0.29629629629629628</v>
      </c>
      <c r="AD55" s="1" cm="1">
        <f t="array" ref="AD55">_xlfn.IFS(AC55&gt;='Old Ranking Calculations'!$B$15,'Old Ranking Calculations'!$C$15,AC55&gt;='Old Ranking Calculations'!$B$16,'Old Ranking Calculations'!$C$16,AC55&gt;='Old Ranking Calculations'!$B$17,'Old Ranking Calculations'!$C$17,AC55&gt;='Old Ranking Calculations'!$B$18,'Old Ranking Calculations'!$C$18,AC55&gt;='Old Ranking Calculations'!$B$19,'Old Ranking Calculations'!$C$19,AC55&gt;='Old Ranking Calculations'!$B$20,'Old Ranking Calculations'!$C$20,AC55&gt;='Old Ranking Calculations'!$B$21,'Old Ranking Calculations'!$C$21,AC55&gt;='Old Ranking Calculations'!$B$22,'Old Ranking Calculations'!$C$22,AC55&lt;'Old Ranking Calculations'!$B$23,'Old Ranking Calculations'!$C$23)</f>
        <v>3</v>
      </c>
      <c r="AE55" s="1">
        <f t="shared" si="0"/>
        <v>0</v>
      </c>
      <c r="AF55" s="1">
        <f>AVERAGE($O$2:O55)</f>
        <v>2.3125</v>
      </c>
      <c r="AG55" s="16">
        <f>SUM($W$2:W55,Z55)</f>
        <v>119</v>
      </c>
    </row>
    <row r="56" spans="1:33" ht="15.75" customHeight="1" x14ac:dyDescent="0.2">
      <c r="A56" s="1">
        <v>2020</v>
      </c>
      <c r="B56" s="1" t="s">
        <v>3</v>
      </c>
      <c r="C56" s="1" t="str">
        <f>VLOOKUP(B56,Divisions!$A$1:$B$33,2,FALSE)</f>
        <v>AFC East</v>
      </c>
      <c r="D56" s="1">
        <v>13</v>
      </c>
      <c r="E56" s="1">
        <v>3</v>
      </c>
      <c r="G56" s="1">
        <v>1</v>
      </c>
      <c r="H56" s="1">
        <v>1</v>
      </c>
      <c r="I56" s="1">
        <v>2</v>
      </c>
      <c r="J56" s="1">
        <v>1</v>
      </c>
      <c r="K56" s="1">
        <v>1</v>
      </c>
      <c r="L56" s="1">
        <v>1</v>
      </c>
      <c r="M56" s="1"/>
      <c r="N56" s="1"/>
      <c r="O56">
        <v>3</v>
      </c>
      <c r="W56" s="1">
        <f>SUM(N56*'Ranking Calculations'!$C$2,M56*'Ranking Calculations'!$C$3,L56*'Ranking Calculations'!$C$4,K56*'Ranking Calculations'!$C$5,H56*'Ranking Calculations'!$C$7,G56*'Ranking Calculations'!$C$6,P56*'Ranking Calculations'!$C$8,Q56*'Ranking Calculations'!$C$9,R56*'Ranking Calculations'!$C$10,S56*'Ranking Calculations'!$C$11,T56*'Ranking Calculations'!$C$12,U56*'Ranking Calculations'!$C$13,V56*'Ranking Calculations'!$C$14)</f>
        <v>8</v>
      </c>
      <c r="X56" s="11">
        <f>(SUM($D$2:D56)+(SUM($F$2:F56)/2))/((SUM($D$2:D56)+SUM($E$2:E56)+SUM($F$2:F56)))</f>
        <v>0.46344339622641512</v>
      </c>
      <c r="Y56" s="1">
        <f>'Winning % Rank Over Time'!F56</f>
        <v>23</v>
      </c>
      <c r="Z56" s="7">
        <f>'Winning % Rank Over Time'!$B56*VLOOKUP(Y56,'Share of Reg Season Points'!$A$2:$B$33,2)</f>
        <v>0</v>
      </c>
      <c r="AA56" s="1">
        <f>SUM($I$2:I56)/COUNT($G$2:G56)</f>
        <v>0.88235294117647056</v>
      </c>
      <c r="AB56" s="1" cm="1">
        <f t="array" ref="AB56">_xlfn.IFS(AA56&gt;='Old Ranking Calculations'!$B$25,'Old Ranking Calculations'!$C$25,AA56&gt;='Old Ranking Calculations'!$B$26,'Old Ranking Calculations'!$C$26,AA56&gt;='Old Ranking Calculations'!$B$27,'Old Ranking Calculations'!$C$27,AA56&gt;='Old Ranking Calculations'!$B$28,'Old Ranking Calculations'!$C$28,AA56&gt;='Old Ranking Calculations'!$B$29,'Old Ranking Calculations'!$C$29,AA56&gt;='Old Ranking Calculations'!$B$30,'Old Ranking Calculations'!$C$30,AA56&gt;='Old Ranking Calculations'!$B$31,'Old Ranking Calculations'!$C$31,AA56&lt;'Old Ranking Calculations'!$B$32,'Old Ranking Calculations'!$C$32)</f>
        <v>6</v>
      </c>
      <c r="AC56" s="1">
        <f>COUNT($G$2:G56)/COUNT($D$2:D56)</f>
        <v>0.30909090909090908</v>
      </c>
      <c r="AD56" s="1" cm="1">
        <f t="array" ref="AD56">_xlfn.IFS(AC56&gt;='Old Ranking Calculations'!$B$15,'Old Ranking Calculations'!$C$15,AC56&gt;='Old Ranking Calculations'!$B$16,'Old Ranking Calculations'!$C$16,AC56&gt;='Old Ranking Calculations'!$B$17,'Old Ranking Calculations'!$C$17,AC56&gt;='Old Ranking Calculations'!$B$18,'Old Ranking Calculations'!$C$18,AC56&gt;='Old Ranking Calculations'!$B$19,'Old Ranking Calculations'!$C$19,AC56&gt;='Old Ranking Calculations'!$B$20,'Old Ranking Calculations'!$C$20,AC56&gt;='Old Ranking Calculations'!$B$21,'Old Ranking Calculations'!$C$21,AC56&gt;='Old Ranking Calculations'!$B$22,'Old Ranking Calculations'!$C$22,AC56&lt;'Old Ranking Calculations'!$B$23,'Old Ranking Calculations'!$C$23)</f>
        <v>3</v>
      </c>
      <c r="AE56" s="1">
        <f t="shared" si="0"/>
        <v>0</v>
      </c>
      <c r="AF56" s="1">
        <f>AVERAGE($O$2:O56)</f>
        <v>2.3529411764705883</v>
      </c>
      <c r="AG56" s="16">
        <f>SUM($W$2:W56,Z56)</f>
        <v>127</v>
      </c>
    </row>
    <row r="57" spans="1:33" ht="15.75" customHeight="1" x14ac:dyDescent="0.2">
      <c r="A57" s="1">
        <v>2021</v>
      </c>
      <c r="B57" s="1" t="s">
        <v>3</v>
      </c>
      <c r="C57" s="1" t="str">
        <f>VLOOKUP(B57,Divisions!$A$1:$B$33,2,FALSE)</f>
        <v>AFC East</v>
      </c>
      <c r="D57" s="1">
        <v>11</v>
      </c>
      <c r="E57" s="1">
        <v>6</v>
      </c>
      <c r="G57" s="1">
        <v>1</v>
      </c>
      <c r="H57" s="1">
        <v>1</v>
      </c>
      <c r="I57" s="1">
        <v>1</v>
      </c>
      <c r="J57" s="1">
        <v>1</v>
      </c>
      <c r="K57" s="1">
        <v>1</v>
      </c>
      <c r="L57" s="1"/>
      <c r="M57" s="1"/>
      <c r="N57" s="1"/>
      <c r="O57">
        <v>2</v>
      </c>
      <c r="W57" s="1">
        <f>SUM(N57*'Ranking Calculations'!$C$2,M57*'Ranking Calculations'!$C$3,L57*'Ranking Calculations'!$C$4,K57*'Ranking Calculations'!$C$5,H57*'Ranking Calculations'!$C$7,G57*'Ranking Calculations'!$C$6,P57*'Ranking Calculations'!$C$8,Q57*'Ranking Calculations'!$C$9,R57*'Ranking Calculations'!$C$10,S57*'Ranking Calculations'!$C$11,T57*'Ranking Calculations'!$C$12,U57*'Ranking Calculations'!$C$13,V57*'Ranking Calculations'!$C$14)</f>
        <v>4</v>
      </c>
      <c r="X57" s="11">
        <f>(SUM($D$2:D57)+(SUM($F$2:F57)/2))/((SUM($D$2:D57)+SUM($E$2:E57)+SUM($F$2:F57)))</f>
        <v>0.46705202312138727</v>
      </c>
      <c r="Y57" s="1">
        <f>'Winning % Rank Over Time'!F57</f>
        <v>22</v>
      </c>
      <c r="Z57" s="7">
        <f>'Winning % Rank Over Time'!$B57*VLOOKUP(Y57,'Share of Reg Season Points'!$A$2:$B$33,2)</f>
        <v>0</v>
      </c>
      <c r="AA57" s="1">
        <f>SUM($I$2:I57)/COUNT($G$2:G57)</f>
        <v>0.88888888888888884</v>
      </c>
      <c r="AB57" s="1" cm="1">
        <f t="array" ref="AB57">_xlfn.IFS(AA57&gt;='Old Ranking Calculations'!$B$25,'Old Ranking Calculations'!$C$25,AA57&gt;='Old Ranking Calculations'!$B$26,'Old Ranking Calculations'!$C$26,AA57&gt;='Old Ranking Calculations'!$B$27,'Old Ranking Calculations'!$C$27,AA57&gt;='Old Ranking Calculations'!$B$28,'Old Ranking Calculations'!$C$28,AA57&gt;='Old Ranking Calculations'!$B$29,'Old Ranking Calculations'!$C$29,AA57&gt;='Old Ranking Calculations'!$B$30,'Old Ranking Calculations'!$C$30,AA57&gt;='Old Ranking Calculations'!$B$31,'Old Ranking Calculations'!$C$31,AA57&lt;'Old Ranking Calculations'!$B$32,'Old Ranking Calculations'!$C$32)</f>
        <v>6</v>
      </c>
      <c r="AC57" s="1">
        <f>COUNT($G$2:G57)/COUNT($D$2:D57)</f>
        <v>0.32142857142857145</v>
      </c>
      <c r="AD57" s="1" cm="1">
        <f t="array" ref="AD57">_xlfn.IFS(AC57&gt;='Old Ranking Calculations'!$B$15,'Old Ranking Calculations'!$C$15,AC57&gt;='Old Ranking Calculations'!$B$16,'Old Ranking Calculations'!$C$16,AC57&gt;='Old Ranking Calculations'!$B$17,'Old Ranking Calculations'!$C$17,AC57&gt;='Old Ranking Calculations'!$B$18,'Old Ranking Calculations'!$C$18,AC57&gt;='Old Ranking Calculations'!$B$19,'Old Ranking Calculations'!$C$19,AC57&gt;='Old Ranking Calculations'!$B$20,'Old Ranking Calculations'!$C$20,AC57&gt;='Old Ranking Calculations'!$B$21,'Old Ranking Calculations'!$C$21,AC57&gt;='Old Ranking Calculations'!$B$22,'Old Ranking Calculations'!$C$22,AC57&lt;'Old Ranking Calculations'!$B$23,'Old Ranking Calculations'!$C$23)</f>
        <v>3</v>
      </c>
      <c r="AE57" s="1">
        <f t="shared" si="0"/>
        <v>0</v>
      </c>
      <c r="AF57" s="1">
        <f>AVERAGE($O$2:O57)</f>
        <v>2.3333333333333335</v>
      </c>
      <c r="AG57" s="16">
        <f>SUM($W$2:W57,Z57)</f>
        <v>131</v>
      </c>
    </row>
    <row r="58" spans="1:33" ht="15.75" customHeight="1" x14ac:dyDescent="0.2">
      <c r="A58">
        <v>2022</v>
      </c>
      <c r="B58" s="1" t="s">
        <v>3</v>
      </c>
      <c r="C58" s="1" t="str">
        <f>VLOOKUP(B58,Divisions!$A$1:$B$33,2,FALSE)</f>
        <v>AFC East</v>
      </c>
      <c r="D58">
        <v>13</v>
      </c>
      <c r="E58">
        <v>3</v>
      </c>
      <c r="G58">
        <v>1</v>
      </c>
      <c r="H58">
        <v>1</v>
      </c>
      <c r="I58">
        <v>1</v>
      </c>
      <c r="J58">
        <v>1</v>
      </c>
      <c r="K58">
        <v>1</v>
      </c>
      <c r="O58">
        <v>2</v>
      </c>
      <c r="W58" s="1">
        <f>SUM(N58*'Ranking Calculations'!$C$2,M58*'Ranking Calculations'!$C$3,L58*'Ranking Calculations'!$C$4,K58*'Ranking Calculations'!$C$5,H58*'Ranking Calculations'!$C$7,G58*'Ranking Calculations'!$C$6,P58*'Ranking Calculations'!$C$8,Q58*'Ranking Calculations'!$C$9,R58*'Ranking Calculations'!$C$10,S58*'Ranking Calculations'!$C$11,T58*'Ranking Calculations'!$C$12,U58*'Ranking Calculations'!$C$13,V58*'Ranking Calculations'!$C$14)</f>
        <v>4</v>
      </c>
      <c r="X58" s="11">
        <f>(SUM($D$2:D58)+(SUM($F$2:F58)/2))/((SUM($D$2:D58)+SUM($E$2:E58)+SUM($F$2:F58)))</f>
        <v>0.47332576617480138</v>
      </c>
      <c r="Y58" s="1">
        <f>'Winning % Rank Over Time'!F58</f>
        <v>20</v>
      </c>
      <c r="Z58" s="7">
        <f>'Winning % Rank Over Time'!$B58*VLOOKUP(Y58,'Share of Reg Season Points'!$A$2:$B$33,2)</f>
        <v>0</v>
      </c>
      <c r="AA58" s="1">
        <f>SUM($I$2:I58)/COUNT($G$2:G58)</f>
        <v>0.89473684210526316</v>
      </c>
      <c r="AB58" s="1" cm="1">
        <f t="array" ref="AB58">_xlfn.IFS(AA58&gt;='Old Ranking Calculations'!$B$25,'Old Ranking Calculations'!$C$25,AA58&gt;='Old Ranking Calculations'!$B$26,'Old Ranking Calculations'!$C$26,AA58&gt;='Old Ranking Calculations'!$B$27,'Old Ranking Calculations'!$C$27,AA58&gt;='Old Ranking Calculations'!$B$28,'Old Ranking Calculations'!$C$28,AA58&gt;='Old Ranking Calculations'!$B$29,'Old Ranking Calculations'!$C$29,AA58&gt;='Old Ranking Calculations'!$B$30,'Old Ranking Calculations'!$C$30,AA58&gt;='Old Ranking Calculations'!$B$31,'Old Ranking Calculations'!$C$31,AA58&lt;'Old Ranking Calculations'!$B$32,'Old Ranking Calculations'!$C$32)</f>
        <v>6</v>
      </c>
      <c r="AC58" s="1">
        <f>COUNT($G$2:G58)/COUNT($D$2:D58)</f>
        <v>0.33333333333333331</v>
      </c>
      <c r="AD58" s="1" cm="1">
        <f t="array" ref="AD58">_xlfn.IFS(AC58&gt;='Old Ranking Calculations'!$B$15,'Old Ranking Calculations'!$C$15,AC58&gt;='Old Ranking Calculations'!$B$16,'Old Ranking Calculations'!$C$16,AC58&gt;='Old Ranking Calculations'!$B$17,'Old Ranking Calculations'!$C$17,AC58&gt;='Old Ranking Calculations'!$B$18,'Old Ranking Calculations'!$C$18,AC58&gt;='Old Ranking Calculations'!$B$19,'Old Ranking Calculations'!$C$19,AC58&gt;='Old Ranking Calculations'!$B$20,'Old Ranking Calculations'!$C$20,AC58&gt;='Old Ranking Calculations'!$B$21,'Old Ranking Calculations'!$C$21,AC58&gt;='Old Ranking Calculations'!$B$22,'Old Ranking Calculations'!$C$22,AC58&lt;'Old Ranking Calculations'!$B$23,'Old Ranking Calculations'!$C$23)</f>
        <v>3</v>
      </c>
      <c r="AE58" s="1">
        <f t="shared" ref="AE58:AE59" si="1">IF((0.75*($A$2-1966))-(0.2*(A58-$A$2))&gt;0,(0.75*($A$2-1966))-(0.2*(A58-$A$2)),0)</f>
        <v>0</v>
      </c>
      <c r="AF58" s="1">
        <f>AVERAGE($O$2:O58)</f>
        <v>2.3157894736842106</v>
      </c>
      <c r="AG58" s="16">
        <f>SUM($W$2:W58,Z58)</f>
        <v>135</v>
      </c>
    </row>
    <row r="59" spans="1:33" ht="15.75" customHeight="1" x14ac:dyDescent="0.2">
      <c r="A59">
        <v>2023</v>
      </c>
      <c r="B59" s="1" t="s">
        <v>3</v>
      </c>
      <c r="C59" s="1" t="str">
        <f>VLOOKUP(B59,Divisions!$A$1:$B$33,2,FALSE)</f>
        <v>AFC East</v>
      </c>
      <c r="D59">
        <v>11</v>
      </c>
      <c r="E59">
        <v>6</v>
      </c>
      <c r="G59">
        <v>1</v>
      </c>
      <c r="H59">
        <v>1</v>
      </c>
      <c r="I59">
        <v>1</v>
      </c>
      <c r="J59">
        <v>1</v>
      </c>
      <c r="K59">
        <v>1</v>
      </c>
      <c r="O59">
        <v>2</v>
      </c>
      <c r="W59" s="1">
        <f>SUM(N59*'Ranking Calculations'!$C$2,M59*'Ranking Calculations'!$C$3,L59*'Ranking Calculations'!$C$4,K59*'Ranking Calculations'!$C$5,H59*'Ranking Calculations'!$C$7,G59*'Ranking Calculations'!$C$6,P59*'Ranking Calculations'!$C$8,Q59*'Ranking Calculations'!$C$9,R59*'Ranking Calculations'!$C$10,S59*'Ranking Calculations'!$C$11,T59*'Ranking Calculations'!$C$12,U59*'Ranking Calculations'!$C$13,V59*'Ranking Calculations'!$C$14)</f>
        <v>4</v>
      </c>
      <c r="X59" s="11">
        <f>(SUM($D$2:D59)+(SUM($F$2:F59)/2))/((SUM($D$2:D59)+SUM($E$2:E59)+SUM($F$2:F59)))</f>
        <v>0.47661469933184858</v>
      </c>
      <c r="Y59" s="1">
        <f>'Winning % Rank Over Time'!F59</f>
        <v>19</v>
      </c>
      <c r="Z59" s="7">
        <f>'Winning % Rank Over Time'!$B59*VLOOKUP(Y59,'Share of Reg Season Points'!$A$2:$B$33,2)</f>
        <v>0</v>
      </c>
      <c r="AA59" s="1">
        <f>SUM($I$2:I59)/COUNT($G$2:G59)</f>
        <v>0.9</v>
      </c>
      <c r="AB59" s="1" cm="1">
        <f t="array" ref="AB59">_xlfn.IFS(AA59&gt;='Old Ranking Calculations'!$B$25,'Old Ranking Calculations'!$C$25,AA59&gt;='Old Ranking Calculations'!$B$26,'Old Ranking Calculations'!$C$26,AA59&gt;='Old Ranking Calculations'!$B$27,'Old Ranking Calculations'!$C$27,AA59&gt;='Old Ranking Calculations'!$B$28,'Old Ranking Calculations'!$C$28,AA59&gt;='Old Ranking Calculations'!$B$29,'Old Ranking Calculations'!$C$29,AA59&gt;='Old Ranking Calculations'!$B$30,'Old Ranking Calculations'!$C$30,AA59&gt;='Old Ranking Calculations'!$B$31,'Old Ranking Calculations'!$C$31,AA59&lt;'Old Ranking Calculations'!$B$32,'Old Ranking Calculations'!$C$32)</f>
        <v>8</v>
      </c>
      <c r="AC59" s="1">
        <f>COUNT($G$2:G59)/COUNT($D$2:D59)</f>
        <v>0.34482758620689657</v>
      </c>
      <c r="AD59" s="1" cm="1">
        <f t="array" ref="AD59">_xlfn.IFS(AC59&gt;='Old Ranking Calculations'!$B$15,'Old Ranking Calculations'!$C$15,AC59&gt;='Old Ranking Calculations'!$B$16,'Old Ranking Calculations'!$C$16,AC59&gt;='Old Ranking Calculations'!$B$17,'Old Ranking Calculations'!$C$17,AC59&gt;='Old Ranking Calculations'!$B$18,'Old Ranking Calculations'!$C$18,AC59&gt;='Old Ranking Calculations'!$B$19,'Old Ranking Calculations'!$C$19,AC59&gt;='Old Ranking Calculations'!$B$20,'Old Ranking Calculations'!$C$20,AC59&gt;='Old Ranking Calculations'!$B$21,'Old Ranking Calculations'!$C$21,AC59&gt;='Old Ranking Calculations'!$B$22,'Old Ranking Calculations'!$C$22,AC59&lt;'Old Ranking Calculations'!$B$23,'Old Ranking Calculations'!$C$23)</f>
        <v>3</v>
      </c>
      <c r="AE59" s="1">
        <f t="shared" si="1"/>
        <v>0</v>
      </c>
      <c r="AF59" s="1">
        <f>AVERAGE($O$2:O59)</f>
        <v>2.2999999999999998</v>
      </c>
      <c r="AG59" s="16">
        <f>SUM($W$2:W59,Z59)</f>
        <v>139</v>
      </c>
    </row>
    <row r="60" spans="1:33" ht="15.75" customHeight="1" x14ac:dyDescent="0.2">
      <c r="A60">
        <v>2024</v>
      </c>
      <c r="B60" s="1" t="s">
        <v>3</v>
      </c>
      <c r="C60" s="1" t="str">
        <f>VLOOKUP(B60,Divisions!$A$1:$B$33,2,FALSE)</f>
        <v>AFC East</v>
      </c>
      <c r="D60">
        <v>13</v>
      </c>
      <c r="E60">
        <v>4</v>
      </c>
      <c r="G60">
        <v>1</v>
      </c>
      <c r="H60">
        <v>1</v>
      </c>
      <c r="I60">
        <v>2</v>
      </c>
      <c r="J60">
        <v>1</v>
      </c>
      <c r="K60">
        <v>1</v>
      </c>
      <c r="L60">
        <v>1</v>
      </c>
      <c r="O60">
        <v>3</v>
      </c>
      <c r="P60">
        <v>1</v>
      </c>
      <c r="W60" s="1">
        <f>SUM(N60*'Ranking Calculations'!$C$2,M60*'Ranking Calculations'!$C$3,L60*'Ranking Calculations'!$C$4,K60*'Ranking Calculations'!$C$5,H60*'Ranking Calculations'!$C$7,G60*'Ranking Calculations'!$C$6,P60*'Ranking Calculations'!$C$8,Q60*'Ranking Calculations'!$C$9,R60*'Ranking Calculations'!$C$10,S60*'Ranking Calculations'!$C$11,T60*'Ranking Calculations'!$C$12,U60*'Ranking Calculations'!$C$13,V60*'Ranking Calculations'!$C$14)</f>
        <v>11</v>
      </c>
      <c r="X60" s="11">
        <f>(SUM($D$2:D60)+(SUM($F$2:F60)/2))/((SUM($D$2:D60)+SUM($E$2:E60)+SUM($F$2:F60)))</f>
        <v>0.4819672131147541</v>
      </c>
      <c r="Y60" s="1">
        <f>'Winning % Rank Over Time'!F60</f>
        <v>18</v>
      </c>
      <c r="Z60" s="7">
        <f>'Winning % Rank Over Time'!$B60*VLOOKUP(Y60,'Share of Reg Season Points'!$A$2:$B$33,2)</f>
        <v>0</v>
      </c>
      <c r="AA60" s="1">
        <f>SUM($I$2:I60)/COUNT($G$2:G60)</f>
        <v>0.95238095238095233</v>
      </c>
      <c r="AB60" s="1" cm="1">
        <f t="array" ref="AB60">_xlfn.IFS(AA60&gt;='Old Ranking Calculations'!$B$25,'Old Ranking Calculations'!$C$25,AA60&gt;='Old Ranking Calculations'!$B$26,'Old Ranking Calculations'!$C$26,AA60&gt;='Old Ranking Calculations'!$B$27,'Old Ranking Calculations'!$C$27,AA60&gt;='Old Ranking Calculations'!$B$28,'Old Ranking Calculations'!$C$28,AA60&gt;='Old Ranking Calculations'!$B$29,'Old Ranking Calculations'!$C$29,AA60&gt;='Old Ranking Calculations'!$B$30,'Old Ranking Calculations'!$C$30,AA60&gt;='Old Ranking Calculations'!$B$31,'Old Ranking Calculations'!$C$31,AA60&lt;'Old Ranking Calculations'!$B$32,'Old Ranking Calculations'!$C$32)</f>
        <v>8</v>
      </c>
      <c r="AC60" s="1">
        <f>COUNT($G$2:G60)/COUNT($D$2:D60)</f>
        <v>0.3559322033898305</v>
      </c>
      <c r="AD60" s="1" cm="1">
        <f t="array" ref="AD60">_xlfn.IFS(AC60&gt;='Old Ranking Calculations'!$B$15,'Old Ranking Calculations'!$C$15,AC60&gt;='Old Ranking Calculations'!$B$16,'Old Ranking Calculations'!$C$16,AC60&gt;='Old Ranking Calculations'!$B$17,'Old Ranking Calculations'!$C$17,AC60&gt;='Old Ranking Calculations'!$B$18,'Old Ranking Calculations'!$C$18,AC60&gt;='Old Ranking Calculations'!$B$19,'Old Ranking Calculations'!$C$19,AC60&gt;='Old Ranking Calculations'!$B$20,'Old Ranking Calculations'!$C$20,AC60&gt;='Old Ranking Calculations'!$B$21,'Old Ranking Calculations'!$C$21,AC60&gt;='Old Ranking Calculations'!$B$22,'Old Ranking Calculations'!$C$22,AC60&lt;'Old Ranking Calculations'!$B$23,'Old Ranking Calculations'!$C$23)</f>
        <v>7</v>
      </c>
      <c r="AE60" s="1">
        <f t="shared" ref="AE60" si="2">IF((0.75*($A$2-1966))-(0.2*(A60-$A$2))&gt;0,(0.75*($A$2-1966))-(0.2*(A60-$A$2)),0)</f>
        <v>0</v>
      </c>
      <c r="AF60" s="1">
        <f>AVERAGE($O$2:O60)</f>
        <v>2.3333333333333335</v>
      </c>
      <c r="AG60" s="16">
        <f>SUM($W$2:W60,Z60)</f>
        <v>150</v>
      </c>
    </row>
    <row r="61" spans="1:33" ht="15.75" customHeight="1" x14ac:dyDescent="0.2">
      <c r="A61">
        <v>2025</v>
      </c>
      <c r="B61" s="1" t="s">
        <v>3</v>
      </c>
      <c r="C61" s="1" t="str">
        <f>VLOOKUP(B61,Divisions!$A$1:$B$33,2,FALSE)</f>
        <v>AFC East</v>
      </c>
      <c r="D61">
        <v>12</v>
      </c>
      <c r="E61">
        <v>5</v>
      </c>
      <c r="G61">
        <v>1</v>
      </c>
      <c r="I61">
        <v>1</v>
      </c>
      <c r="J61">
        <v>1</v>
      </c>
      <c r="K61">
        <v>1</v>
      </c>
      <c r="O61">
        <v>2</v>
      </c>
      <c r="W61" s="1">
        <f>SUM(N61*'Ranking Calculations'!$C$2,M61*'Ranking Calculations'!$C$3,L61*'Ranking Calculations'!$C$4,K61*'Ranking Calculations'!$C$5,H61*'Ranking Calculations'!$C$7,G61*'Ranking Calculations'!$C$6,P61*'Ranking Calculations'!$C$8,Q61*'Ranking Calculations'!$C$9,R61*'Ranking Calculations'!$C$10,S61*'Ranking Calculations'!$C$11,T61*'Ranking Calculations'!$C$12,U61*'Ranking Calculations'!$C$13,V61*'Ranking Calculations'!$C$14)</f>
        <v>3</v>
      </c>
      <c r="X61" s="11">
        <f>(SUM($D$2:D61)+(SUM($F$2:F61)/2))/((SUM($D$2:D61)+SUM($E$2:E61)+SUM($F$2:F61)))</f>
        <v>0.48605150214592274</v>
      </c>
      <c r="Y61" s="1">
        <f>'Winning % Rank Over Time'!F61</f>
        <v>18</v>
      </c>
      <c r="Z61" s="7">
        <f>'Winning % Rank Over Time'!$B61*VLOOKUP(Y61,'Share of Reg Season Points'!$A$2:$B$33,2)</f>
        <v>0</v>
      </c>
      <c r="AA61" s="1">
        <f>SUM($I$2:I61)/COUNT($G$2:G61)</f>
        <v>0.95454545454545459</v>
      </c>
      <c r="AB61" s="1" cm="1">
        <f t="array" ref="AB61">_xlfn.IFS(AA61&gt;='Old Ranking Calculations'!$B$25,'Old Ranking Calculations'!$C$25,AA61&gt;='Old Ranking Calculations'!$B$26,'Old Ranking Calculations'!$C$26,AA61&gt;='Old Ranking Calculations'!$B$27,'Old Ranking Calculations'!$C$27,AA61&gt;='Old Ranking Calculations'!$B$28,'Old Ranking Calculations'!$C$28,AA61&gt;='Old Ranking Calculations'!$B$29,'Old Ranking Calculations'!$C$29,AA61&gt;='Old Ranking Calculations'!$B$30,'Old Ranking Calculations'!$C$30,AA61&gt;='Old Ranking Calculations'!$B$31,'Old Ranking Calculations'!$C$31,AA61&lt;'Old Ranking Calculations'!$B$32,'Old Ranking Calculations'!$C$32)</f>
        <v>8</v>
      </c>
      <c r="AC61" s="1">
        <f>COUNT($G$2:G61)/COUNT($D$2:D61)</f>
        <v>0.36666666666666664</v>
      </c>
      <c r="AD61" s="1" cm="1">
        <f t="array" ref="AD61">_xlfn.IFS(AC61&gt;='Old Ranking Calculations'!$B$15,'Old Ranking Calculations'!$C$15,AC61&gt;='Old Ranking Calculations'!$B$16,'Old Ranking Calculations'!$C$16,AC61&gt;='Old Ranking Calculations'!$B$17,'Old Ranking Calculations'!$C$17,AC61&gt;='Old Ranking Calculations'!$B$18,'Old Ranking Calculations'!$C$18,AC61&gt;='Old Ranking Calculations'!$B$19,'Old Ranking Calculations'!$C$19,AC61&gt;='Old Ranking Calculations'!$B$20,'Old Ranking Calculations'!$C$20,AC61&gt;='Old Ranking Calculations'!$B$21,'Old Ranking Calculations'!$C$21,AC61&gt;='Old Ranking Calculations'!$B$22,'Old Ranking Calculations'!$C$22,AC61&lt;'Old Ranking Calculations'!$B$23,'Old Ranking Calculations'!$C$23)</f>
        <v>7</v>
      </c>
      <c r="AE61" s="1">
        <f t="shared" ref="AE61" si="3">IF((0.75*($A$2-1966))-(0.2*(A61-$A$2))&gt;0,(0.75*($A$2-1966))-(0.2*(A61-$A$2)),0)</f>
        <v>0</v>
      </c>
      <c r="AF61" s="1">
        <f>AVERAGE($O$2:O61)</f>
        <v>2.3181818181818183</v>
      </c>
      <c r="AG61" s="16">
        <f>SUM($W$2:W61,Z61)</f>
        <v>153</v>
      </c>
    </row>
    <row r="62" spans="1:33" ht="15.75" customHeight="1" x14ac:dyDescent="0.2"/>
    <row r="63" spans="1:33" ht="15.75" customHeight="1" x14ac:dyDescent="0.2"/>
    <row r="64" spans="1:33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  <headerFooter>
    <oddHeader>&amp;R&amp;"Calibri"&amp;10&amp;K000000 Business Use&amp;1#_x000D_</oddHead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1"/>
  <dimension ref="A1:AG1000"/>
  <sheetViews>
    <sheetView workbookViewId="0">
      <pane ySplit="1" topLeftCell="A3" activePane="bottomLeft" state="frozen"/>
      <selection pane="bottomLeft" activeCell="T32" sqref="T32"/>
    </sheetView>
  </sheetViews>
  <sheetFormatPr baseColWidth="10" defaultColWidth="11.1640625" defaultRowHeight="15" customHeight="1" x14ac:dyDescent="0.2"/>
  <cols>
    <col min="1" max="27" width="10.6640625" customWidth="1"/>
    <col min="28" max="28" width="12.1640625" customWidth="1"/>
    <col min="29" max="33" width="10.6640625" customWidth="1"/>
  </cols>
  <sheetData>
    <row r="1" spans="1:33" ht="15.75" customHeight="1" x14ac:dyDescent="0.2">
      <c r="A1" s="1" t="s">
        <v>51</v>
      </c>
      <c r="B1" s="1" t="s">
        <v>71</v>
      </c>
      <c r="C1" s="1" t="s">
        <v>139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57</v>
      </c>
      <c r="J1" s="1" t="s">
        <v>58</v>
      </c>
      <c r="K1" s="6" t="s">
        <v>161</v>
      </c>
      <c r="L1" s="6" t="s">
        <v>162</v>
      </c>
      <c r="M1" s="6" t="s">
        <v>163</v>
      </c>
      <c r="N1" s="6" t="s">
        <v>61</v>
      </c>
      <c r="O1" t="s">
        <v>72</v>
      </c>
      <c r="P1" s="1" t="s">
        <v>37</v>
      </c>
      <c r="Q1" s="1" t="s">
        <v>39</v>
      </c>
      <c r="R1" s="1" t="s">
        <v>40</v>
      </c>
      <c r="S1" s="1" t="s">
        <v>41</v>
      </c>
      <c r="T1" s="1" t="s">
        <v>42</v>
      </c>
      <c r="U1" s="1" t="s">
        <v>43</v>
      </c>
      <c r="V1" s="1" t="s">
        <v>44</v>
      </c>
      <c r="W1" s="1" t="s">
        <v>63</v>
      </c>
      <c r="X1" s="1" t="s">
        <v>64</v>
      </c>
      <c r="Y1" s="1" t="s">
        <v>198</v>
      </c>
      <c r="Z1" s="1" t="s">
        <v>65</v>
      </c>
      <c r="AA1" s="1" t="s">
        <v>66</v>
      </c>
      <c r="AB1" s="1" t="s">
        <v>67</v>
      </c>
      <c r="AC1" s="1" t="s">
        <v>79</v>
      </c>
      <c r="AD1" s="1" t="s">
        <v>68</v>
      </c>
      <c r="AE1" s="1" t="s">
        <v>69</v>
      </c>
      <c r="AF1" s="1" t="s">
        <v>73</v>
      </c>
      <c r="AG1" s="1" t="s">
        <v>70</v>
      </c>
    </row>
    <row r="2" spans="1:33" ht="15.75" customHeight="1" x14ac:dyDescent="0.2">
      <c r="A2" s="1">
        <v>1995</v>
      </c>
      <c r="B2" s="1" t="s">
        <v>4</v>
      </c>
      <c r="C2" s="1" t="str">
        <f>VLOOKUP(B2,Divisions!$A$1:$B$33,2,FALSE)</f>
        <v>NFC South</v>
      </c>
      <c r="D2" s="1">
        <v>7</v>
      </c>
      <c r="E2" s="1">
        <v>9</v>
      </c>
      <c r="W2" s="1">
        <f>SUM(N2*'Ranking Calculations'!$C$2,M2*'Ranking Calculations'!$C$3,L2*'Ranking Calculations'!$C$4,K2*'Ranking Calculations'!$C$5,H2*'Ranking Calculations'!$C$7,G2*'Ranking Calculations'!$C$6,P2*'Ranking Calculations'!$C$8,Q2*'Ranking Calculations'!$C$9,R2*'Ranking Calculations'!$C$10,S2*'Ranking Calculations'!$C$11,T2*'Ranking Calculations'!$C$12,U2*'Ranking Calculations'!$C$13,V2*'Ranking Calculations'!$C$14)</f>
        <v>0</v>
      </c>
      <c r="X2" s="1">
        <f>(SUM(D2)+(SUM(F2)/2))/((SUM(D2)+SUM(E2)+SUM(F2)))</f>
        <v>0.4375</v>
      </c>
      <c r="Y2" s="24">
        <f>'Winning % Rank Over Time'!G31</f>
        <v>24</v>
      </c>
      <c r="Z2" s="7">
        <f>'Winning % Rank Over Time'!$B31*VLOOKUP(Y3,'Share of Reg Season Points'!$F$2:$G$32,2)</f>
        <v>0</v>
      </c>
      <c r="AA2" s="1">
        <v>0</v>
      </c>
      <c r="AB2" s="1" cm="1">
        <f t="array" ref="AB2">_xlfn.IFS(AA2&gt;='Old Ranking Calculations'!$B$25,'Old Ranking Calculations'!$C$25,AA2&gt;='Old Ranking Calculations'!$B$26,'Old Ranking Calculations'!$C$26,AA2&gt;='Old Ranking Calculations'!$B$27,'Old Ranking Calculations'!$C$27,AA2&gt;='Old Ranking Calculations'!$B$28,'Old Ranking Calculations'!$C$28,AA2&gt;='Old Ranking Calculations'!$B$29,'Old Ranking Calculations'!$C$29,AA2&gt;='Old Ranking Calculations'!$B$30,'Old Ranking Calculations'!$C$30,AA2&gt;='Old Ranking Calculations'!$B$31,'Old Ranking Calculations'!$C$31,AA2&lt;'Old Ranking Calculations'!$B$32,'Old Ranking Calculations'!$C$32)</f>
        <v>0</v>
      </c>
      <c r="AC2" s="1">
        <f>COUNT(G2)/COUNT(A2)</f>
        <v>0</v>
      </c>
      <c r="AD2" s="1" cm="1">
        <f t="array" ref="AD2">_xlfn.IFS(AC2&gt;='Old Ranking Calculations'!$B$15,'Old Ranking Calculations'!$C$15,AC2&gt;='Old Ranking Calculations'!$B$16,'Old Ranking Calculations'!$C$16,AC2&gt;='Old Ranking Calculations'!$B$17,'Old Ranking Calculations'!$C$17,AC2&gt;='Old Ranking Calculations'!$B$18,'Old Ranking Calculations'!$C$18,AC2&gt;='Old Ranking Calculations'!$B$19,'Old Ranking Calculations'!$C$19,AC2&gt;='Old Ranking Calculations'!$B$20,'Old Ranking Calculations'!$C$20,AC2&gt;='Old Ranking Calculations'!$B$21,'Old Ranking Calculations'!$C$21,AC2&gt;='Old Ranking Calculations'!$B$22,'Old Ranking Calculations'!$C$22,AC2&lt;'Old Ranking Calculations'!$B$23,'Old Ranking Calculations'!$C$23)</f>
        <v>0</v>
      </c>
      <c r="AE2" s="7">
        <f>VLOOKUP(B3,'Curve Calculation'!$A$1:$F$33,6,FALSE)</f>
        <v>40.024139194139195</v>
      </c>
      <c r="AF2" s="1">
        <v>0</v>
      </c>
      <c r="AG2" s="16">
        <f>SUM($W$2:W2,Z2,$AE$2)</f>
        <v>40.024139194139195</v>
      </c>
    </row>
    <row r="3" spans="1:33" ht="15.75" customHeight="1" x14ac:dyDescent="0.2">
      <c r="A3" s="1">
        <v>1996</v>
      </c>
      <c r="B3" s="1" t="s">
        <v>4</v>
      </c>
      <c r="C3" s="1" t="str">
        <f>VLOOKUP(B3,Divisions!$A$1:$B$33,2,FALSE)</f>
        <v>NFC South</v>
      </c>
      <c r="D3" s="1">
        <v>12</v>
      </c>
      <c r="E3" s="1">
        <v>4</v>
      </c>
      <c r="G3" s="1">
        <v>1</v>
      </c>
      <c r="H3" s="1">
        <v>1</v>
      </c>
      <c r="I3" s="1">
        <v>1</v>
      </c>
      <c r="J3" s="1">
        <v>1</v>
      </c>
      <c r="K3" s="1">
        <v>1</v>
      </c>
      <c r="L3" s="1">
        <v>1</v>
      </c>
      <c r="M3" s="1"/>
      <c r="N3" s="1"/>
      <c r="O3">
        <v>3</v>
      </c>
      <c r="U3" s="1">
        <v>1</v>
      </c>
      <c r="W3" s="1">
        <f>SUM(N3*'Ranking Calculations'!$C$2,M3*'Ranking Calculations'!$C$3,L3*'Ranking Calculations'!$C$4,K3*'Ranking Calculations'!$C$5,H3*'Ranking Calculations'!$C$7,G3*'Ranking Calculations'!$C$6,P3*'Ranking Calculations'!$C$8,Q3*'Ranking Calculations'!$C$9,R3*'Ranking Calculations'!$C$10,S3*'Ranking Calculations'!$C$11,T3*'Ranking Calculations'!$C$12,U3*'Ranking Calculations'!$C$13,V3*'Ranking Calculations'!$C$14)</f>
        <v>8</v>
      </c>
      <c r="X3" s="1">
        <f>(SUM($D$2:D3)+(SUM($F$2:F3)/2))/((SUM($D$2:D3)+SUM($E$2:E3)+SUM($F$2:G3)))</f>
        <v>0.5757575757575758</v>
      </c>
      <c r="Y3" s="24">
        <f>'Winning % Rank Over Time'!G32</f>
        <v>6</v>
      </c>
      <c r="Z3" s="7">
        <f>'Winning % Rank Over Time'!$B32*VLOOKUP(Y4,'Share of Reg Season Points'!$F$2:$G$32,2)</f>
        <v>0</v>
      </c>
      <c r="AA3" s="1">
        <f t="shared" ref="AA3:AA30" si="0">SUM($H$2:K3)/COUNT($F$2:I3)</f>
        <v>1.3333333333333333</v>
      </c>
      <c r="AB3" s="1">
        <v>7</v>
      </c>
      <c r="AC3" s="1">
        <f>COUNT($G$2:G3)/COUNT($D$2:D3)</f>
        <v>0.5</v>
      </c>
      <c r="AD3" s="1" cm="1">
        <f t="array" ref="AD3">_xlfn.IFS(AC3&gt;='Old Ranking Calculations'!$B$15,'Old Ranking Calculations'!$C$15,AC3&gt;='Old Ranking Calculations'!$B$16,'Old Ranking Calculations'!$C$16,AC3&gt;='Old Ranking Calculations'!$B$17,'Old Ranking Calculations'!$C$17,AC3&gt;='Old Ranking Calculations'!$B$18,'Old Ranking Calculations'!$C$18,AC3&gt;='Old Ranking Calculations'!$B$19,'Old Ranking Calculations'!$C$19,AC3&gt;='Old Ranking Calculations'!$B$20,'Old Ranking Calculations'!$C$20,AC3&gt;='Old Ranking Calculations'!$B$21,'Old Ranking Calculations'!$C$21,AC3&gt;='Old Ranking Calculations'!$B$22,'Old Ranking Calculations'!$C$22,AC3&lt;'Old Ranking Calculations'!$B$23,'Old Ranking Calculations'!$C$23)</f>
        <v>15</v>
      </c>
      <c r="AE3" s="1">
        <v>0</v>
      </c>
      <c r="AF3" s="1">
        <f>AVERAGE($O$2:O3)</f>
        <v>3</v>
      </c>
      <c r="AG3" s="16">
        <f>SUM($W$2:W3,Z3,$AE$2)</f>
        <v>48.024139194139195</v>
      </c>
    </row>
    <row r="4" spans="1:33" ht="15.75" customHeight="1" x14ac:dyDescent="0.2">
      <c r="A4" s="1">
        <v>1997</v>
      </c>
      <c r="B4" s="1" t="s">
        <v>4</v>
      </c>
      <c r="C4" s="1" t="str">
        <f>VLOOKUP(B4,Divisions!$A$1:$B$33,2,FALSE)</f>
        <v>NFC South</v>
      </c>
      <c r="D4" s="1">
        <v>7</v>
      </c>
      <c r="E4" s="1">
        <v>9</v>
      </c>
      <c r="W4" s="1">
        <f>SUM(N4*'Ranking Calculations'!$C$2,M4*'Ranking Calculations'!$C$3,L4*'Ranking Calculations'!$C$4,K4*'Ranking Calculations'!$C$5,H4*'Ranking Calculations'!$C$7,G4*'Ranking Calculations'!$C$6,P4*'Ranking Calculations'!$C$8,Q4*'Ranking Calculations'!$C$9,R4*'Ranking Calculations'!$C$10,S4*'Ranking Calculations'!$C$11,T4*'Ranking Calculations'!$C$12,U4*'Ranking Calculations'!$C$13,V4*'Ranking Calculations'!$C$14)</f>
        <v>0</v>
      </c>
      <c r="X4" s="1">
        <f>(SUM($D$2:D4)+(SUM($F$2:F4)/2))/((SUM($D$2:D4)+SUM($E$2:E4)+SUM($F$2:G4)))</f>
        <v>0.53061224489795922</v>
      </c>
      <c r="Y4" s="24">
        <f>'Winning % Rank Over Time'!G33</f>
        <v>11</v>
      </c>
      <c r="Z4" s="7">
        <f>'Winning % Rank Over Time'!$B33*VLOOKUP(Y5,'Share of Reg Season Points'!$F$2:$G$32,2)</f>
        <v>0</v>
      </c>
      <c r="AA4" s="1">
        <f t="shared" si="0"/>
        <v>1.3333333333333333</v>
      </c>
      <c r="AB4" s="1" cm="1">
        <f t="array" ref="AB4">_xlfn.IFS(AA4&gt;='Old Ranking Calculations'!$B$25,'Old Ranking Calculations'!$C$25,AA4&gt;='Old Ranking Calculations'!$B$26,'Old Ranking Calculations'!$C$26,AA4&gt;='Old Ranking Calculations'!$B$27,'Old Ranking Calculations'!$C$27,AA4&gt;='Old Ranking Calculations'!$B$28,'Old Ranking Calculations'!$C$28,AA4&gt;='Old Ranking Calculations'!$B$29,'Old Ranking Calculations'!$C$29,AA4&gt;='Old Ranking Calculations'!$B$30,'Old Ranking Calculations'!$C$30,AA4&gt;='Old Ranking Calculations'!$B$31,'Old Ranking Calculations'!$C$31,AA4&lt;'Old Ranking Calculations'!$B$32,'Old Ranking Calculations'!$C$32)</f>
        <v>12</v>
      </c>
      <c r="AC4" s="1">
        <f>COUNT($G$2:G4)/COUNT($D$2:D4)</f>
        <v>0.33333333333333331</v>
      </c>
      <c r="AD4" s="1" cm="1">
        <f t="array" ref="AD4">_xlfn.IFS(AC4&gt;='Old Ranking Calculations'!$B$15,'Old Ranking Calculations'!$C$15,AC4&gt;='Old Ranking Calculations'!$B$16,'Old Ranking Calculations'!$C$16,AC4&gt;='Old Ranking Calculations'!$B$17,'Old Ranking Calculations'!$C$17,AC4&gt;='Old Ranking Calculations'!$B$18,'Old Ranking Calculations'!$C$18,AC4&gt;='Old Ranking Calculations'!$B$19,'Old Ranking Calculations'!$C$19,AC4&gt;='Old Ranking Calculations'!$B$20,'Old Ranking Calculations'!$C$20,AC4&gt;='Old Ranking Calculations'!$B$21,'Old Ranking Calculations'!$C$21,AC4&gt;='Old Ranking Calculations'!$B$22,'Old Ranking Calculations'!$C$22,AC4&lt;'Old Ranking Calculations'!$B$23,'Old Ranking Calculations'!$C$23)</f>
        <v>3</v>
      </c>
      <c r="AE4" s="1">
        <v>0</v>
      </c>
      <c r="AF4" s="1">
        <f>AVERAGE($O$2:O4)</f>
        <v>3</v>
      </c>
      <c r="AG4" s="16">
        <f>SUM($W$2:W4,Z4,$AE$2)</f>
        <v>48.024139194139195</v>
      </c>
    </row>
    <row r="5" spans="1:33" ht="15.75" customHeight="1" x14ac:dyDescent="0.2">
      <c r="A5" s="1">
        <v>1998</v>
      </c>
      <c r="B5" s="1" t="s">
        <v>4</v>
      </c>
      <c r="C5" s="1" t="str">
        <f>VLOOKUP(B5,Divisions!$A$1:$B$33,2,FALSE)</f>
        <v>NFC South</v>
      </c>
      <c r="D5" s="1">
        <v>4</v>
      </c>
      <c r="E5" s="1">
        <v>12</v>
      </c>
      <c r="W5" s="1">
        <f>SUM(N5*'Ranking Calculations'!$C$2,M5*'Ranking Calculations'!$C$3,L5*'Ranking Calculations'!$C$4,K5*'Ranking Calculations'!$C$5,H5*'Ranking Calculations'!$C$7,G5*'Ranking Calculations'!$C$6,P5*'Ranking Calculations'!$C$8,Q5*'Ranking Calculations'!$C$9,R5*'Ranking Calculations'!$C$10,S5*'Ranking Calculations'!$C$11,T5*'Ranking Calculations'!$C$12,U5*'Ranking Calculations'!$C$13,V5*'Ranking Calculations'!$C$14)</f>
        <v>0</v>
      </c>
      <c r="X5" s="1">
        <f>(SUM($D$2:D5)+(SUM($F$2:F5)/2))/((SUM($D$2:D5)+SUM($E$2:E5)+SUM($F$2:G5)))</f>
        <v>0.46153846153846156</v>
      </c>
      <c r="Y5" s="24">
        <f>'Winning % Rank Over Time'!G34</f>
        <v>19</v>
      </c>
      <c r="Z5" s="7">
        <f>'Winning % Rank Over Time'!$B34*VLOOKUP(Y6,'Share of Reg Season Points'!$F$2:$G$32,2)</f>
        <v>0</v>
      </c>
      <c r="AA5" s="1">
        <f t="shared" si="0"/>
        <v>1.3333333333333333</v>
      </c>
      <c r="AB5" s="1" cm="1">
        <f t="array" ref="AB5">_xlfn.IFS(AA5&gt;='Old Ranking Calculations'!$B$25,'Old Ranking Calculations'!$C$25,AA5&gt;='Old Ranking Calculations'!$B$26,'Old Ranking Calculations'!$C$26,AA5&gt;='Old Ranking Calculations'!$B$27,'Old Ranking Calculations'!$C$27,AA5&gt;='Old Ranking Calculations'!$B$28,'Old Ranking Calculations'!$C$28,AA5&gt;='Old Ranking Calculations'!$B$29,'Old Ranking Calculations'!$C$29,AA5&gt;='Old Ranking Calculations'!$B$30,'Old Ranking Calculations'!$C$30,AA5&gt;='Old Ranking Calculations'!$B$31,'Old Ranking Calculations'!$C$31,AA5&lt;'Old Ranking Calculations'!$B$32,'Old Ranking Calculations'!$C$32)</f>
        <v>12</v>
      </c>
      <c r="AC5" s="1">
        <f>COUNT($G$2:G5)/COUNT($D$2:D5)</f>
        <v>0.25</v>
      </c>
      <c r="AD5" s="1" cm="1">
        <f t="array" ref="AD5">_xlfn.IFS(AC5&gt;='Old Ranking Calculations'!$B$15,'Old Ranking Calculations'!$C$15,AC5&gt;='Old Ranking Calculations'!$B$16,'Old Ranking Calculations'!$C$16,AC5&gt;='Old Ranking Calculations'!$B$17,'Old Ranking Calculations'!$C$17,AC5&gt;='Old Ranking Calculations'!$B$18,'Old Ranking Calculations'!$C$18,AC5&gt;='Old Ranking Calculations'!$B$19,'Old Ranking Calculations'!$C$19,AC5&gt;='Old Ranking Calculations'!$B$20,'Old Ranking Calculations'!$C$20,AC5&gt;='Old Ranking Calculations'!$B$21,'Old Ranking Calculations'!$C$21,AC5&gt;='Old Ranking Calculations'!$B$22,'Old Ranking Calculations'!$C$22,AC5&lt;'Old Ranking Calculations'!$B$23,'Old Ranking Calculations'!$C$23)</f>
        <v>3</v>
      </c>
      <c r="AE5" s="1">
        <v>0</v>
      </c>
      <c r="AF5" s="1">
        <f>AVERAGE($O$2:O5)</f>
        <v>3</v>
      </c>
      <c r="AG5" s="16">
        <f>SUM($W$2:W5,Z5,$AE$2)</f>
        <v>48.024139194139195</v>
      </c>
    </row>
    <row r="6" spans="1:33" ht="15.75" customHeight="1" x14ac:dyDescent="0.2">
      <c r="A6" s="1">
        <v>1999</v>
      </c>
      <c r="B6" s="1" t="s">
        <v>4</v>
      </c>
      <c r="C6" s="1" t="str">
        <f>VLOOKUP(B6,Divisions!$A$1:$B$33,2,FALSE)</f>
        <v>NFC South</v>
      </c>
      <c r="D6" s="1">
        <v>8</v>
      </c>
      <c r="E6" s="1">
        <v>8</v>
      </c>
      <c r="W6" s="1">
        <f>SUM(N6*'Ranking Calculations'!$C$2,M6*'Ranking Calculations'!$C$3,L6*'Ranking Calculations'!$C$4,K6*'Ranking Calculations'!$C$5,H6*'Ranking Calculations'!$C$7,G6*'Ranking Calculations'!$C$6,P6*'Ranking Calculations'!$C$8,Q6*'Ranking Calculations'!$C$9,R6*'Ranking Calculations'!$C$10,S6*'Ranking Calculations'!$C$11,T6*'Ranking Calculations'!$C$12,U6*'Ranking Calculations'!$C$13,V6*'Ranking Calculations'!$C$14)</f>
        <v>0</v>
      </c>
      <c r="X6" s="1">
        <f>(SUM($D$2:D6)+(SUM($F$2:F6)/2))/((SUM($D$2:D6)+SUM($E$2:E6)+SUM($F$2:G6)))</f>
        <v>0.46913580246913578</v>
      </c>
      <c r="Y6" s="24">
        <f>'Winning % Rank Over Time'!G35</f>
        <v>16</v>
      </c>
      <c r="Z6" s="7">
        <f>'Winning % Rank Over Time'!$B35*VLOOKUP(Y7,'Share of Reg Season Points'!$F$2:$G$32,2)</f>
        <v>0</v>
      </c>
      <c r="AA6" s="1">
        <f t="shared" si="0"/>
        <v>1.3333333333333333</v>
      </c>
      <c r="AB6" s="1" cm="1">
        <f t="array" ref="AB6">_xlfn.IFS(AA6&gt;='Old Ranking Calculations'!$B$25,'Old Ranking Calculations'!$C$25,AA6&gt;='Old Ranking Calculations'!$B$26,'Old Ranking Calculations'!$C$26,AA6&gt;='Old Ranking Calculations'!$B$27,'Old Ranking Calculations'!$C$27,AA6&gt;='Old Ranking Calculations'!$B$28,'Old Ranking Calculations'!$C$28,AA6&gt;='Old Ranking Calculations'!$B$29,'Old Ranking Calculations'!$C$29,AA6&gt;='Old Ranking Calculations'!$B$30,'Old Ranking Calculations'!$C$30,AA6&gt;='Old Ranking Calculations'!$B$31,'Old Ranking Calculations'!$C$31,AA6&lt;'Old Ranking Calculations'!$B$32,'Old Ranking Calculations'!$C$32)</f>
        <v>12</v>
      </c>
      <c r="AC6" s="1">
        <f>COUNT($G$2:G6)/COUNT($D$2:D6)</f>
        <v>0.2</v>
      </c>
      <c r="AD6" s="1" cm="1">
        <f t="array" ref="AD6">_xlfn.IFS(AC6&gt;='Old Ranking Calculations'!$B$15,'Old Ranking Calculations'!$C$15,AC6&gt;='Old Ranking Calculations'!$B$16,'Old Ranking Calculations'!$C$16,AC6&gt;='Old Ranking Calculations'!$B$17,'Old Ranking Calculations'!$C$17,AC6&gt;='Old Ranking Calculations'!$B$18,'Old Ranking Calculations'!$C$18,AC6&gt;='Old Ranking Calculations'!$B$19,'Old Ranking Calculations'!$C$19,AC6&gt;='Old Ranking Calculations'!$B$20,'Old Ranking Calculations'!$C$20,AC6&gt;='Old Ranking Calculations'!$B$21,'Old Ranking Calculations'!$C$21,AC6&gt;='Old Ranking Calculations'!$B$22,'Old Ranking Calculations'!$C$22,AC6&lt;'Old Ranking Calculations'!$B$23,'Old Ranking Calculations'!$C$23)</f>
        <v>1</v>
      </c>
      <c r="AE6" s="1">
        <v>0</v>
      </c>
      <c r="AF6" s="1">
        <f>AVERAGE($O$2:O6)</f>
        <v>3</v>
      </c>
      <c r="AG6" s="16">
        <f>SUM($W$2:W6,Z6,$AE$2)</f>
        <v>48.024139194139195</v>
      </c>
    </row>
    <row r="7" spans="1:33" ht="15.75" customHeight="1" x14ac:dyDescent="0.2">
      <c r="A7" s="1">
        <v>2000</v>
      </c>
      <c r="B7" s="1" t="s">
        <v>4</v>
      </c>
      <c r="C7" s="1" t="str">
        <f>VLOOKUP(B7,Divisions!$A$1:$B$33,2,FALSE)</f>
        <v>NFC South</v>
      </c>
      <c r="D7" s="1">
        <v>7</v>
      </c>
      <c r="E7" s="1">
        <v>9</v>
      </c>
      <c r="W7" s="1">
        <f>SUM(N7*'Ranking Calculations'!$C$2,M7*'Ranking Calculations'!$C$3,L7*'Ranking Calculations'!$C$4,K7*'Ranking Calculations'!$C$5,H7*'Ranking Calculations'!$C$7,G7*'Ranking Calculations'!$C$6,P7*'Ranking Calculations'!$C$8,Q7*'Ranking Calculations'!$C$9,R7*'Ranking Calculations'!$C$10,S7*'Ranking Calculations'!$C$11,T7*'Ranking Calculations'!$C$12,U7*'Ranking Calculations'!$C$13,V7*'Ranking Calculations'!$C$14)</f>
        <v>0</v>
      </c>
      <c r="X7" s="1">
        <f>(SUM($D$2:D7)+(SUM($F$2:F7)/2))/((SUM($D$2:D7)+SUM($E$2:E7)+SUM($F$2:G7)))</f>
        <v>0.46391752577319589</v>
      </c>
      <c r="Y7" s="24">
        <f>'Winning % Rank Over Time'!G36</f>
        <v>20</v>
      </c>
      <c r="Z7" s="7">
        <f>'Winning % Rank Over Time'!$B36*VLOOKUP(Y8,'Share of Reg Season Points'!$F$2:$G$32,2)</f>
        <v>0</v>
      </c>
      <c r="AA7" s="1">
        <f t="shared" si="0"/>
        <v>1.3333333333333333</v>
      </c>
      <c r="AB7" s="1" cm="1">
        <f t="array" ref="AB7">_xlfn.IFS(AA7&gt;='Old Ranking Calculations'!$B$25,'Old Ranking Calculations'!$C$25,AA7&gt;='Old Ranking Calculations'!$B$26,'Old Ranking Calculations'!$C$26,AA7&gt;='Old Ranking Calculations'!$B$27,'Old Ranking Calculations'!$C$27,AA7&gt;='Old Ranking Calculations'!$B$28,'Old Ranking Calculations'!$C$28,AA7&gt;='Old Ranking Calculations'!$B$29,'Old Ranking Calculations'!$C$29,AA7&gt;='Old Ranking Calculations'!$B$30,'Old Ranking Calculations'!$C$30,AA7&gt;='Old Ranking Calculations'!$B$31,'Old Ranking Calculations'!$C$31,AA7&lt;'Old Ranking Calculations'!$B$32,'Old Ranking Calculations'!$C$32)</f>
        <v>12</v>
      </c>
      <c r="AC7" s="1">
        <f>COUNT($G$2:G7)/COUNT($D$2:D7)</f>
        <v>0.16666666666666666</v>
      </c>
      <c r="AD7" s="1" cm="1">
        <f t="array" ref="AD7">_xlfn.IFS(AC7&gt;='Old Ranking Calculations'!$B$15,'Old Ranking Calculations'!$C$15,AC7&gt;='Old Ranking Calculations'!$B$16,'Old Ranking Calculations'!$C$16,AC7&gt;='Old Ranking Calculations'!$B$17,'Old Ranking Calculations'!$C$17,AC7&gt;='Old Ranking Calculations'!$B$18,'Old Ranking Calculations'!$C$18,AC7&gt;='Old Ranking Calculations'!$B$19,'Old Ranking Calculations'!$C$19,AC7&gt;='Old Ranking Calculations'!$B$20,'Old Ranking Calculations'!$C$20,AC7&gt;='Old Ranking Calculations'!$B$21,'Old Ranking Calculations'!$C$21,AC7&gt;='Old Ranking Calculations'!$B$22,'Old Ranking Calculations'!$C$22,AC7&lt;'Old Ranking Calculations'!$B$23,'Old Ranking Calculations'!$C$23)</f>
        <v>0</v>
      </c>
      <c r="AE7" s="1">
        <v>0</v>
      </c>
      <c r="AF7" s="1">
        <f>AVERAGE($O$2:O7)</f>
        <v>3</v>
      </c>
      <c r="AG7" s="16">
        <f>SUM($W$2:W7,Z7,$AE$2)</f>
        <v>48.024139194139195</v>
      </c>
    </row>
    <row r="8" spans="1:33" ht="15.75" customHeight="1" x14ac:dyDescent="0.2">
      <c r="A8" s="1">
        <v>2001</v>
      </c>
      <c r="B8" s="1" t="s">
        <v>4</v>
      </c>
      <c r="C8" s="1" t="str">
        <f>VLOOKUP(B8,Divisions!$A$1:$B$33,2,FALSE)</f>
        <v>NFC South</v>
      </c>
      <c r="D8" s="1">
        <v>1</v>
      </c>
      <c r="E8" s="1">
        <v>15</v>
      </c>
      <c r="W8" s="1">
        <f>SUM(N8*'Ranking Calculations'!$C$2,M8*'Ranking Calculations'!$C$3,L8*'Ranking Calculations'!$C$4,K8*'Ranking Calculations'!$C$5,H8*'Ranking Calculations'!$C$7,G8*'Ranking Calculations'!$C$6,P8*'Ranking Calculations'!$C$8,Q8*'Ranking Calculations'!$C$9,R8*'Ranking Calculations'!$C$10,S8*'Ranking Calculations'!$C$11,T8*'Ranking Calculations'!$C$12,U8*'Ranking Calculations'!$C$13,V8*'Ranking Calculations'!$C$14)</f>
        <v>0</v>
      </c>
      <c r="X8" s="1">
        <f>(SUM($D$2:D8)+(SUM($F$2:F8)/2))/((SUM($D$2:D8)+SUM($E$2:E8)+SUM($F$2:G8)))</f>
        <v>0.40707964601769914</v>
      </c>
      <c r="Y8" s="24">
        <f>'Winning % Rank Over Time'!G37</f>
        <v>28</v>
      </c>
      <c r="Z8" s="7">
        <f>'Winning % Rank Over Time'!$B37*VLOOKUP(Y9,'Share of Reg Season Points'!$F$2:$G$32,2)</f>
        <v>0</v>
      </c>
      <c r="AA8" s="1">
        <f t="shared" si="0"/>
        <v>1.3333333333333333</v>
      </c>
      <c r="AB8" s="1" cm="1">
        <f t="array" ref="AB8">_xlfn.IFS(AA8&gt;='Old Ranking Calculations'!$B$25,'Old Ranking Calculations'!$C$25,AA8&gt;='Old Ranking Calculations'!$B$26,'Old Ranking Calculations'!$C$26,AA8&gt;='Old Ranking Calculations'!$B$27,'Old Ranking Calculations'!$C$27,AA8&gt;='Old Ranking Calculations'!$B$28,'Old Ranking Calculations'!$C$28,AA8&gt;='Old Ranking Calculations'!$B$29,'Old Ranking Calculations'!$C$29,AA8&gt;='Old Ranking Calculations'!$B$30,'Old Ranking Calculations'!$C$30,AA8&gt;='Old Ranking Calculations'!$B$31,'Old Ranking Calculations'!$C$31,AA8&lt;'Old Ranking Calculations'!$B$32,'Old Ranking Calculations'!$C$32)</f>
        <v>12</v>
      </c>
      <c r="AC8" s="1">
        <f>COUNT($G$2:G8)/COUNT($D$2:D8)</f>
        <v>0.14285714285714285</v>
      </c>
      <c r="AD8" s="1" cm="1">
        <f t="array" ref="AD8">_xlfn.IFS(AC8&gt;='Old Ranking Calculations'!$B$15,'Old Ranking Calculations'!$C$15,AC8&gt;='Old Ranking Calculations'!$B$16,'Old Ranking Calculations'!$C$16,AC8&gt;='Old Ranking Calculations'!$B$17,'Old Ranking Calculations'!$C$17,AC8&gt;='Old Ranking Calculations'!$B$18,'Old Ranking Calculations'!$C$18,AC8&gt;='Old Ranking Calculations'!$B$19,'Old Ranking Calculations'!$C$19,AC8&gt;='Old Ranking Calculations'!$B$20,'Old Ranking Calculations'!$C$20,AC8&gt;='Old Ranking Calculations'!$B$21,'Old Ranking Calculations'!$C$21,AC8&gt;='Old Ranking Calculations'!$B$22,'Old Ranking Calculations'!$C$22,AC8&lt;'Old Ranking Calculations'!$B$23,'Old Ranking Calculations'!$C$23)</f>
        <v>0</v>
      </c>
      <c r="AE8" s="1">
        <v>0</v>
      </c>
      <c r="AF8" s="1">
        <f>AVERAGE($O$2:O8)</f>
        <v>3</v>
      </c>
      <c r="AG8" s="16">
        <f>SUM($W$2:W8,Z8,$AE$2)</f>
        <v>48.024139194139195</v>
      </c>
    </row>
    <row r="9" spans="1:33" ht="15.75" customHeight="1" x14ac:dyDescent="0.2">
      <c r="A9" s="1">
        <v>2002</v>
      </c>
      <c r="B9" s="1" t="s">
        <v>4</v>
      </c>
      <c r="C9" s="1" t="str">
        <f>VLOOKUP(B9,Divisions!$A$1:$B$33,2,FALSE)</f>
        <v>NFC South</v>
      </c>
      <c r="D9" s="1">
        <v>7</v>
      </c>
      <c r="E9" s="1">
        <v>9</v>
      </c>
      <c r="T9" s="1">
        <v>1</v>
      </c>
      <c r="W9" s="1">
        <f>SUM(N9*'Ranking Calculations'!$C$2,M9*'Ranking Calculations'!$C$3,L9*'Ranking Calculations'!$C$4,K9*'Ranking Calculations'!$C$5,H9*'Ranking Calculations'!$C$7,G9*'Ranking Calculations'!$C$6,P9*'Ranking Calculations'!$C$8,Q9*'Ranking Calculations'!$C$9,R9*'Ranking Calculations'!$C$10,S9*'Ranking Calculations'!$C$11,T9*'Ranking Calculations'!$C$12,U9*'Ranking Calculations'!$C$13,V9*'Ranking Calculations'!$C$14)</f>
        <v>0</v>
      </c>
      <c r="X9" s="1">
        <f>(SUM($D$2:D9)+(SUM($F$2:F9)/2))/((SUM($D$2:D9)+SUM($E$2:E9)+SUM($F$2:G9)))</f>
        <v>0.41085271317829458</v>
      </c>
      <c r="Y9" s="24">
        <f>'Winning % Rank Over Time'!G38</f>
        <v>28</v>
      </c>
      <c r="Z9" s="7">
        <f>'Winning % Rank Over Time'!$B38*VLOOKUP(Y9,'Share of Reg Season Points'!$A$2:$B$33,2)</f>
        <v>0</v>
      </c>
      <c r="AA9" s="1">
        <f t="shared" si="0"/>
        <v>1.3333333333333333</v>
      </c>
      <c r="AB9" s="1" cm="1">
        <f t="array" ref="AB9">_xlfn.IFS(AA9&gt;='Old Ranking Calculations'!$B$25,'Old Ranking Calculations'!$C$25,AA9&gt;='Old Ranking Calculations'!$B$26,'Old Ranking Calculations'!$C$26,AA9&gt;='Old Ranking Calculations'!$B$27,'Old Ranking Calculations'!$C$27,AA9&gt;='Old Ranking Calculations'!$B$28,'Old Ranking Calculations'!$C$28,AA9&gt;='Old Ranking Calculations'!$B$29,'Old Ranking Calculations'!$C$29,AA9&gt;='Old Ranking Calculations'!$B$30,'Old Ranking Calculations'!$C$30,AA9&gt;='Old Ranking Calculations'!$B$31,'Old Ranking Calculations'!$C$31,AA9&lt;'Old Ranking Calculations'!$B$32,'Old Ranking Calculations'!$C$32)</f>
        <v>12</v>
      </c>
      <c r="AC9" s="1">
        <f>COUNT($G$2:G9)/COUNT($D$2:D9)</f>
        <v>0.125</v>
      </c>
      <c r="AD9" s="1" cm="1">
        <f t="array" ref="AD9">_xlfn.IFS(AC9&gt;='Old Ranking Calculations'!$B$15,'Old Ranking Calculations'!$C$15,AC9&gt;='Old Ranking Calculations'!$B$16,'Old Ranking Calculations'!$C$16,AC9&gt;='Old Ranking Calculations'!$B$17,'Old Ranking Calculations'!$C$17,AC9&gt;='Old Ranking Calculations'!$B$18,'Old Ranking Calculations'!$C$18,AC9&gt;='Old Ranking Calculations'!$B$19,'Old Ranking Calculations'!$C$19,AC9&gt;='Old Ranking Calculations'!$B$20,'Old Ranking Calculations'!$C$20,AC9&gt;='Old Ranking Calculations'!$B$21,'Old Ranking Calculations'!$C$21,AC9&gt;='Old Ranking Calculations'!$B$22,'Old Ranking Calculations'!$C$22,AC9&lt;'Old Ranking Calculations'!$B$23,'Old Ranking Calculations'!$C$23)</f>
        <v>0</v>
      </c>
      <c r="AE9" s="1">
        <v>0</v>
      </c>
      <c r="AF9" s="1">
        <f>AVERAGE($O$2:O9)</f>
        <v>3</v>
      </c>
      <c r="AG9" s="16">
        <f>SUM($W$2:W9,Z9,$AE$2)</f>
        <v>48.024139194139195</v>
      </c>
    </row>
    <row r="10" spans="1:33" ht="15.75" customHeight="1" x14ac:dyDescent="0.2">
      <c r="A10" s="1">
        <v>2003</v>
      </c>
      <c r="B10" s="1" t="s">
        <v>4</v>
      </c>
      <c r="C10" s="1" t="str">
        <f>VLOOKUP(B10,Divisions!$A$1:$B$33,2,FALSE)</f>
        <v>NFC South</v>
      </c>
      <c r="D10" s="1">
        <v>11</v>
      </c>
      <c r="E10" s="1">
        <v>5</v>
      </c>
      <c r="G10" s="1">
        <v>1</v>
      </c>
      <c r="H10" s="1">
        <v>1</v>
      </c>
      <c r="I10" s="1">
        <v>3</v>
      </c>
      <c r="J10" s="1">
        <v>1</v>
      </c>
      <c r="K10" s="1">
        <v>1</v>
      </c>
      <c r="L10" s="1">
        <v>1</v>
      </c>
      <c r="M10" s="1">
        <v>1</v>
      </c>
      <c r="N10" s="1"/>
      <c r="O10">
        <v>4</v>
      </c>
      <c r="W10" s="1">
        <f>SUM(N10*'Ranking Calculations'!$C$2,M10*'Ranking Calculations'!$C$3,L10*'Ranking Calculations'!$C$4,K10*'Ranking Calculations'!$C$5,H10*'Ranking Calculations'!$C$7,G10*'Ranking Calculations'!$C$6,P10*'Ranking Calculations'!$C$8,Q10*'Ranking Calculations'!$C$9,R10*'Ranking Calculations'!$C$10,S10*'Ranking Calculations'!$C$11,T10*'Ranking Calculations'!$C$12,U10*'Ranking Calculations'!$C$13,V10*'Ranking Calculations'!$C$14)</f>
        <v>17</v>
      </c>
      <c r="X10" s="1">
        <f>(SUM($D$2:D10)+(SUM($F$2:F10)/2))/((SUM($D$2:D10)+SUM($E$2:E10)+SUM($F$2:G10)))</f>
        <v>0.43835616438356162</v>
      </c>
      <c r="Y10" s="24">
        <f>'Winning % Rank Over Time'!G39</f>
        <v>25</v>
      </c>
      <c r="Z10" s="7">
        <f>'Winning % Rank Over Time'!$B39*VLOOKUP(Y10,'Share of Reg Season Points'!$A$2:$B$33,2)</f>
        <v>0</v>
      </c>
      <c r="AA10" s="1">
        <f t="shared" si="0"/>
        <v>1.6666666666666667</v>
      </c>
      <c r="AB10" s="1" cm="1">
        <f t="array" ref="AB10">_xlfn.IFS(AA10&gt;='Old Ranking Calculations'!$B$25,'Old Ranking Calculations'!$C$25,AA10&gt;='Old Ranking Calculations'!$B$26,'Old Ranking Calculations'!$C$26,AA10&gt;='Old Ranking Calculations'!$B$27,'Old Ranking Calculations'!$C$27,AA10&gt;='Old Ranking Calculations'!$B$28,'Old Ranking Calculations'!$C$28,AA10&gt;='Old Ranking Calculations'!$B$29,'Old Ranking Calculations'!$C$29,AA10&gt;='Old Ranking Calculations'!$B$30,'Old Ranking Calculations'!$C$30,AA10&gt;='Old Ranking Calculations'!$B$31,'Old Ranking Calculations'!$C$31,AA10&lt;'Old Ranking Calculations'!$B$32,'Old Ranking Calculations'!$C$32)</f>
        <v>15</v>
      </c>
      <c r="AC10" s="1">
        <f>COUNT($G$2:G10)/COUNT($D$2:D10)</f>
        <v>0.22222222222222221</v>
      </c>
      <c r="AD10" s="1" cm="1">
        <f t="array" ref="AD10">_xlfn.IFS(AC10&gt;='Old Ranking Calculations'!$B$15,'Old Ranking Calculations'!$C$15,AC10&gt;='Old Ranking Calculations'!$B$16,'Old Ranking Calculations'!$C$16,AC10&gt;='Old Ranking Calculations'!$B$17,'Old Ranking Calculations'!$C$17,AC10&gt;='Old Ranking Calculations'!$B$18,'Old Ranking Calculations'!$C$18,AC10&gt;='Old Ranking Calculations'!$B$19,'Old Ranking Calculations'!$C$19,AC10&gt;='Old Ranking Calculations'!$B$20,'Old Ranking Calculations'!$C$20,AC10&gt;='Old Ranking Calculations'!$B$21,'Old Ranking Calculations'!$C$21,AC10&gt;='Old Ranking Calculations'!$B$22,'Old Ranking Calculations'!$C$22,AC10&lt;'Old Ranking Calculations'!$B$23,'Old Ranking Calculations'!$C$23)</f>
        <v>1</v>
      </c>
      <c r="AE10" s="1">
        <v>0</v>
      </c>
      <c r="AF10" s="1">
        <f>AVERAGE($O$2:O10)</f>
        <v>3.5</v>
      </c>
      <c r="AG10" s="16">
        <f>SUM($W$2:W10,Z10,$AE$2)</f>
        <v>65.024139194139195</v>
      </c>
    </row>
    <row r="11" spans="1:33" ht="15.75" customHeight="1" x14ac:dyDescent="0.2">
      <c r="A11" s="1">
        <v>2004</v>
      </c>
      <c r="B11" s="1" t="s">
        <v>4</v>
      </c>
      <c r="C11" s="1" t="str">
        <f>VLOOKUP(B11,Divisions!$A$1:$B$33,2,FALSE)</f>
        <v>NFC South</v>
      </c>
      <c r="D11" s="1">
        <v>7</v>
      </c>
      <c r="E11" s="1">
        <v>9</v>
      </c>
      <c r="W11" s="1">
        <f>SUM(N11*'Ranking Calculations'!$C$2,M11*'Ranking Calculations'!$C$3,L11*'Ranking Calculations'!$C$4,K11*'Ranking Calculations'!$C$5,H11*'Ranking Calculations'!$C$7,G11*'Ranking Calculations'!$C$6,P11*'Ranking Calculations'!$C$8,Q11*'Ranking Calculations'!$C$9,R11*'Ranking Calculations'!$C$10,S11*'Ranking Calculations'!$C$11,T11*'Ranking Calculations'!$C$12,U11*'Ranking Calculations'!$C$13,V11*'Ranking Calculations'!$C$14)</f>
        <v>0</v>
      </c>
      <c r="X11" s="1">
        <f>(SUM($D$2:D11)+(SUM($F$2:F11)/2))/((SUM($D$2:D11)+SUM($E$2:E11)+SUM($F$2:G11)))</f>
        <v>0.43827160493827161</v>
      </c>
      <c r="Y11" s="24">
        <f>'Winning % Rank Over Time'!G40</f>
        <v>25</v>
      </c>
      <c r="Z11" s="7">
        <f>'Winning % Rank Over Time'!$B40*VLOOKUP(Y11,'Share of Reg Season Points'!$A$2:$B$33,2)</f>
        <v>0</v>
      </c>
      <c r="AA11" s="1">
        <f t="shared" si="0"/>
        <v>1.6666666666666667</v>
      </c>
      <c r="AB11" s="1" cm="1">
        <f t="array" ref="AB11">_xlfn.IFS(AA11&gt;='Old Ranking Calculations'!$B$25,'Old Ranking Calculations'!$C$25,AA11&gt;='Old Ranking Calculations'!$B$26,'Old Ranking Calculations'!$C$26,AA11&gt;='Old Ranking Calculations'!$B$27,'Old Ranking Calculations'!$C$27,AA11&gt;='Old Ranking Calculations'!$B$28,'Old Ranking Calculations'!$C$28,AA11&gt;='Old Ranking Calculations'!$B$29,'Old Ranking Calculations'!$C$29,AA11&gt;='Old Ranking Calculations'!$B$30,'Old Ranking Calculations'!$C$30,AA11&gt;='Old Ranking Calculations'!$B$31,'Old Ranking Calculations'!$C$31,AA11&lt;'Old Ranking Calculations'!$B$32,'Old Ranking Calculations'!$C$32)</f>
        <v>15</v>
      </c>
      <c r="AC11" s="1">
        <f>COUNT($G$2:G11)/COUNT($D$2:D11)</f>
        <v>0.2</v>
      </c>
      <c r="AD11" s="1" cm="1">
        <f t="array" ref="AD11">_xlfn.IFS(AC11&gt;='Old Ranking Calculations'!$B$15,'Old Ranking Calculations'!$C$15,AC11&gt;='Old Ranking Calculations'!$B$16,'Old Ranking Calculations'!$C$16,AC11&gt;='Old Ranking Calculations'!$B$17,'Old Ranking Calculations'!$C$17,AC11&gt;='Old Ranking Calculations'!$B$18,'Old Ranking Calculations'!$C$18,AC11&gt;='Old Ranking Calculations'!$B$19,'Old Ranking Calculations'!$C$19,AC11&gt;='Old Ranking Calculations'!$B$20,'Old Ranking Calculations'!$C$20,AC11&gt;='Old Ranking Calculations'!$B$21,'Old Ranking Calculations'!$C$21,AC11&gt;='Old Ranking Calculations'!$B$22,'Old Ranking Calculations'!$C$22,AC11&lt;'Old Ranking Calculations'!$B$23,'Old Ranking Calculations'!$C$23)</f>
        <v>1</v>
      </c>
      <c r="AE11" s="1">
        <v>0</v>
      </c>
      <c r="AF11" s="1">
        <f>AVERAGE($O$2:O11)</f>
        <v>3.5</v>
      </c>
      <c r="AG11" s="16">
        <f>SUM($W$2:W11,Z11,$AE$2)</f>
        <v>65.024139194139195</v>
      </c>
    </row>
    <row r="12" spans="1:33" ht="15.75" customHeight="1" x14ac:dyDescent="0.2">
      <c r="A12" s="1">
        <v>2005</v>
      </c>
      <c r="B12" s="1" t="s">
        <v>4</v>
      </c>
      <c r="C12" s="1" t="str">
        <f>VLOOKUP(B12,Divisions!$A$1:$B$33,2,FALSE)</f>
        <v>NFC South</v>
      </c>
      <c r="D12" s="1">
        <v>11</v>
      </c>
      <c r="E12" s="1">
        <v>5</v>
      </c>
      <c r="G12" s="1">
        <v>1</v>
      </c>
      <c r="I12" s="1">
        <v>2</v>
      </c>
      <c r="J12" s="1">
        <v>1</v>
      </c>
      <c r="K12" s="1">
        <v>1</v>
      </c>
      <c r="L12" s="1">
        <v>1</v>
      </c>
      <c r="M12" s="1"/>
      <c r="N12" s="1"/>
      <c r="O12">
        <v>3</v>
      </c>
      <c r="V12" s="1">
        <v>1</v>
      </c>
      <c r="W12" s="1">
        <f>SUM(N12*'Ranking Calculations'!$C$2,M12*'Ranking Calculations'!$C$3,L12*'Ranking Calculations'!$C$4,K12*'Ranking Calculations'!$C$5,H12*'Ranking Calculations'!$C$7,G12*'Ranking Calculations'!$C$6,P12*'Ranking Calculations'!$C$8,Q12*'Ranking Calculations'!$C$9,R12*'Ranking Calculations'!$C$10,S12*'Ranking Calculations'!$C$11,T12*'Ranking Calculations'!$C$12,U12*'Ranking Calculations'!$C$13,V12*'Ranking Calculations'!$C$14)</f>
        <v>7</v>
      </c>
      <c r="X12" s="1">
        <f>(SUM($D$2:D12)+(SUM($F$2:F12)/2))/((SUM($D$2:D12)+SUM($E$2:E12)+SUM($F$2:G12)))</f>
        <v>0.45810055865921789</v>
      </c>
      <c r="Y12" s="24">
        <f>'Winning % Rank Over Time'!G41</f>
        <v>23</v>
      </c>
      <c r="Z12" s="7">
        <f>'Winning % Rank Over Time'!$B41*VLOOKUP(Y12,'Share of Reg Season Points'!$A$2:$B$33,2)</f>
        <v>0</v>
      </c>
      <c r="AA12" s="1">
        <f t="shared" si="0"/>
        <v>1.75</v>
      </c>
      <c r="AB12" s="1" cm="1">
        <f t="array" ref="AB12">_xlfn.IFS(AA12&gt;='Old Ranking Calculations'!$B$25,'Old Ranking Calculations'!$C$25,AA12&gt;='Old Ranking Calculations'!$B$26,'Old Ranking Calculations'!$C$26,AA12&gt;='Old Ranking Calculations'!$B$27,'Old Ranking Calculations'!$C$27,AA12&gt;='Old Ranking Calculations'!$B$28,'Old Ranking Calculations'!$C$28,AA12&gt;='Old Ranking Calculations'!$B$29,'Old Ranking Calculations'!$C$29,AA12&gt;='Old Ranking Calculations'!$B$30,'Old Ranking Calculations'!$C$30,AA12&gt;='Old Ranking Calculations'!$B$31,'Old Ranking Calculations'!$C$31,AA12&lt;'Old Ranking Calculations'!$B$32,'Old Ranking Calculations'!$C$32)</f>
        <v>15</v>
      </c>
      <c r="AC12" s="1">
        <f>COUNT($G$2:G12)/COUNT($D$2:D12)</f>
        <v>0.27272727272727271</v>
      </c>
      <c r="AD12" s="1" cm="1">
        <f t="array" ref="AD12">_xlfn.IFS(AC12&gt;='Old Ranking Calculations'!$B$15,'Old Ranking Calculations'!$C$15,AC12&gt;='Old Ranking Calculations'!$B$16,'Old Ranking Calculations'!$C$16,AC12&gt;='Old Ranking Calculations'!$B$17,'Old Ranking Calculations'!$C$17,AC12&gt;='Old Ranking Calculations'!$B$18,'Old Ranking Calculations'!$C$18,AC12&gt;='Old Ranking Calculations'!$B$19,'Old Ranking Calculations'!$C$19,AC12&gt;='Old Ranking Calculations'!$B$20,'Old Ranking Calculations'!$C$20,AC12&gt;='Old Ranking Calculations'!$B$21,'Old Ranking Calculations'!$C$21,AC12&gt;='Old Ranking Calculations'!$B$22,'Old Ranking Calculations'!$C$22,AC12&lt;'Old Ranking Calculations'!$B$23,'Old Ranking Calculations'!$C$23)</f>
        <v>3</v>
      </c>
      <c r="AE12" s="1">
        <v>0</v>
      </c>
      <c r="AF12" s="1">
        <f>AVERAGE($O$2:O12)</f>
        <v>3.3333333333333335</v>
      </c>
      <c r="AG12" s="16">
        <f>SUM($W$2:W12,Z12,$AE$2)</f>
        <v>72.024139194139195</v>
      </c>
    </row>
    <row r="13" spans="1:33" ht="15.75" customHeight="1" x14ac:dyDescent="0.2">
      <c r="A13" s="1">
        <v>2006</v>
      </c>
      <c r="B13" s="1" t="s">
        <v>4</v>
      </c>
      <c r="C13" s="1" t="str">
        <f>VLOOKUP(B13,Divisions!$A$1:$B$33,2,FALSE)</f>
        <v>NFC South</v>
      </c>
      <c r="D13" s="1">
        <v>8</v>
      </c>
      <c r="E13" s="1">
        <v>8</v>
      </c>
      <c r="W13" s="1">
        <f>SUM(N13*'Ranking Calculations'!$C$2,M13*'Ranking Calculations'!$C$3,L13*'Ranking Calculations'!$C$4,K13*'Ranking Calculations'!$C$5,H13*'Ranking Calculations'!$C$7,G13*'Ranking Calculations'!$C$6,P13*'Ranking Calculations'!$C$8,Q13*'Ranking Calculations'!$C$9,R13*'Ranking Calculations'!$C$10,S13*'Ranking Calculations'!$C$11,T13*'Ranking Calculations'!$C$12,U13*'Ranking Calculations'!$C$13,V13*'Ranking Calculations'!$C$14)</f>
        <v>0</v>
      </c>
      <c r="X13" s="1">
        <f>(SUM($D$2:D13)+(SUM($F$2:F13)/2))/((SUM($D$2:D13)+SUM($E$2:E13)+SUM($F$2:G13)))</f>
        <v>0.46153846153846156</v>
      </c>
      <c r="Y13" s="24">
        <f>'Winning % Rank Over Time'!G42</f>
        <v>24</v>
      </c>
      <c r="Z13" s="7">
        <f>'Winning % Rank Over Time'!$B42*VLOOKUP(Y13,'Share of Reg Season Points'!$A$2:$B$33,2)</f>
        <v>0</v>
      </c>
      <c r="AA13" s="1">
        <f t="shared" si="0"/>
        <v>1.75</v>
      </c>
      <c r="AB13" s="1" cm="1">
        <f t="array" ref="AB13">_xlfn.IFS(AA13&gt;='Old Ranking Calculations'!$B$25,'Old Ranking Calculations'!$C$25,AA13&gt;='Old Ranking Calculations'!$B$26,'Old Ranking Calculations'!$C$26,AA13&gt;='Old Ranking Calculations'!$B$27,'Old Ranking Calculations'!$C$27,AA13&gt;='Old Ranking Calculations'!$B$28,'Old Ranking Calculations'!$C$28,AA13&gt;='Old Ranking Calculations'!$B$29,'Old Ranking Calculations'!$C$29,AA13&gt;='Old Ranking Calculations'!$B$30,'Old Ranking Calculations'!$C$30,AA13&gt;='Old Ranking Calculations'!$B$31,'Old Ranking Calculations'!$C$31,AA13&lt;'Old Ranking Calculations'!$B$32,'Old Ranking Calculations'!$C$32)</f>
        <v>15</v>
      </c>
      <c r="AC13" s="1">
        <f>COUNT($G$2:G13)/COUNT($D$2:D13)</f>
        <v>0.25</v>
      </c>
      <c r="AD13" s="1" cm="1">
        <f t="array" ref="AD13">_xlfn.IFS(AC13&gt;='Old Ranking Calculations'!$B$15,'Old Ranking Calculations'!$C$15,AC13&gt;='Old Ranking Calculations'!$B$16,'Old Ranking Calculations'!$C$16,AC13&gt;='Old Ranking Calculations'!$B$17,'Old Ranking Calculations'!$C$17,AC13&gt;='Old Ranking Calculations'!$B$18,'Old Ranking Calculations'!$C$18,AC13&gt;='Old Ranking Calculations'!$B$19,'Old Ranking Calculations'!$C$19,AC13&gt;='Old Ranking Calculations'!$B$20,'Old Ranking Calculations'!$C$20,AC13&gt;='Old Ranking Calculations'!$B$21,'Old Ranking Calculations'!$C$21,AC13&gt;='Old Ranking Calculations'!$B$22,'Old Ranking Calculations'!$C$22,AC13&lt;'Old Ranking Calculations'!$B$23,'Old Ranking Calculations'!$C$23)</f>
        <v>3</v>
      </c>
      <c r="AE13" s="1">
        <v>0</v>
      </c>
      <c r="AF13" s="1">
        <f>AVERAGE($O$2:O13)</f>
        <v>3.3333333333333335</v>
      </c>
      <c r="AG13" s="16">
        <f>SUM($W$2:W13,Z13,$AE$2)</f>
        <v>72.024139194139195</v>
      </c>
    </row>
    <row r="14" spans="1:33" ht="15.75" customHeight="1" x14ac:dyDescent="0.2">
      <c r="A14" s="1">
        <v>2007</v>
      </c>
      <c r="B14" s="1" t="s">
        <v>4</v>
      </c>
      <c r="C14" s="1" t="str">
        <f>VLOOKUP(B14,Divisions!$A$1:$B$33,2,FALSE)</f>
        <v>NFC South</v>
      </c>
      <c r="D14" s="1">
        <v>7</v>
      </c>
      <c r="E14" s="1">
        <v>9</v>
      </c>
      <c r="W14" s="1">
        <f>SUM(N14*'Ranking Calculations'!$C$2,M14*'Ranking Calculations'!$C$3,L14*'Ranking Calculations'!$C$4,K14*'Ranking Calculations'!$C$5,H14*'Ranking Calculations'!$C$7,G14*'Ranking Calculations'!$C$6,P14*'Ranking Calculations'!$C$8,Q14*'Ranking Calculations'!$C$9,R14*'Ranking Calculations'!$C$10,S14*'Ranking Calculations'!$C$11,T14*'Ranking Calculations'!$C$12,U14*'Ranking Calculations'!$C$13,V14*'Ranking Calculations'!$C$14)</f>
        <v>0</v>
      </c>
      <c r="X14" s="1">
        <f>(SUM($D$2:D14)+(SUM($F$2:F14)/2))/((SUM($D$2:D14)+SUM($E$2:E14)+SUM($F$2:G14)))</f>
        <v>0.45971563981042651</v>
      </c>
      <c r="Y14" s="24">
        <f>'Winning % Rank Over Time'!G43</f>
        <v>24</v>
      </c>
      <c r="Z14" s="7">
        <f>'Winning % Rank Over Time'!$B43*VLOOKUP(Y14,'Share of Reg Season Points'!$A$2:$B$33,2)</f>
        <v>0</v>
      </c>
      <c r="AA14" s="1">
        <f t="shared" si="0"/>
        <v>1.75</v>
      </c>
      <c r="AB14" s="1" cm="1">
        <f t="array" ref="AB14">_xlfn.IFS(AA14&gt;='Old Ranking Calculations'!$B$25,'Old Ranking Calculations'!$C$25,AA14&gt;='Old Ranking Calculations'!$B$26,'Old Ranking Calculations'!$C$26,AA14&gt;='Old Ranking Calculations'!$B$27,'Old Ranking Calculations'!$C$27,AA14&gt;='Old Ranking Calculations'!$B$28,'Old Ranking Calculations'!$C$28,AA14&gt;='Old Ranking Calculations'!$B$29,'Old Ranking Calculations'!$C$29,AA14&gt;='Old Ranking Calculations'!$B$30,'Old Ranking Calculations'!$C$30,AA14&gt;='Old Ranking Calculations'!$B$31,'Old Ranking Calculations'!$C$31,AA14&lt;'Old Ranking Calculations'!$B$32,'Old Ranking Calculations'!$C$32)</f>
        <v>15</v>
      </c>
      <c r="AC14" s="1">
        <f>COUNT($G$2:G14)/COUNT($D$2:D14)</f>
        <v>0.23076923076923078</v>
      </c>
      <c r="AD14" s="1" cm="1">
        <f t="array" ref="AD14">_xlfn.IFS(AC14&gt;='Old Ranking Calculations'!$B$15,'Old Ranking Calculations'!$C$15,AC14&gt;='Old Ranking Calculations'!$B$16,'Old Ranking Calculations'!$C$16,AC14&gt;='Old Ranking Calculations'!$B$17,'Old Ranking Calculations'!$C$17,AC14&gt;='Old Ranking Calculations'!$B$18,'Old Ranking Calculations'!$C$18,AC14&gt;='Old Ranking Calculations'!$B$19,'Old Ranking Calculations'!$C$19,AC14&gt;='Old Ranking Calculations'!$B$20,'Old Ranking Calculations'!$C$20,AC14&gt;='Old Ranking Calculations'!$B$21,'Old Ranking Calculations'!$C$21,AC14&gt;='Old Ranking Calculations'!$B$22,'Old Ranking Calculations'!$C$22,AC14&lt;'Old Ranking Calculations'!$B$23,'Old Ranking Calculations'!$C$23)</f>
        <v>1</v>
      </c>
      <c r="AE14" s="1">
        <v>0</v>
      </c>
      <c r="AF14" s="1">
        <f>AVERAGE($O$2:O14)</f>
        <v>3.3333333333333335</v>
      </c>
      <c r="AG14" s="16">
        <f>SUM($W$2:W14,Z14,$AE$2)</f>
        <v>72.024139194139195</v>
      </c>
    </row>
    <row r="15" spans="1:33" ht="15.75" customHeight="1" x14ac:dyDescent="0.2">
      <c r="A15" s="1">
        <v>2008</v>
      </c>
      <c r="B15" s="1" t="s">
        <v>4</v>
      </c>
      <c r="C15" s="1" t="str">
        <f>VLOOKUP(B15,Divisions!$A$1:$B$33,2,FALSE)</f>
        <v>NFC South</v>
      </c>
      <c r="D15" s="1">
        <v>12</v>
      </c>
      <c r="E15" s="1">
        <v>4</v>
      </c>
      <c r="G15" s="1">
        <v>1</v>
      </c>
      <c r="H15" s="1">
        <v>1</v>
      </c>
      <c r="I15" s="1">
        <v>0</v>
      </c>
      <c r="J15" s="1">
        <v>1</v>
      </c>
      <c r="K15" s="1">
        <v>1</v>
      </c>
      <c r="L15" s="1"/>
      <c r="M15" s="1"/>
      <c r="N15" s="1"/>
      <c r="O15">
        <v>2</v>
      </c>
      <c r="W15" s="1">
        <f>SUM(N15*'Ranking Calculations'!$C$2,M15*'Ranking Calculations'!$C$3,L15*'Ranking Calculations'!$C$4,K15*'Ranking Calculations'!$C$5,H15*'Ranking Calculations'!$C$7,G15*'Ranking Calculations'!$C$6,P15*'Ranking Calculations'!$C$8,Q15*'Ranking Calculations'!$C$9,R15*'Ranking Calculations'!$C$10,S15*'Ranking Calculations'!$C$11,T15*'Ranking Calculations'!$C$12,U15*'Ranking Calculations'!$C$13,V15*'Ranking Calculations'!$C$14)</f>
        <v>4</v>
      </c>
      <c r="X15" s="1">
        <f>(SUM($D$2:D15)+(SUM($F$2:F15)/2))/((SUM($D$2:D15)+SUM($E$2:E15)+SUM($F$2:G15)))</f>
        <v>0.47807017543859648</v>
      </c>
      <c r="Y15" s="24">
        <f>'Winning % Rank Over Time'!G44</f>
        <v>21</v>
      </c>
      <c r="Z15" s="7">
        <f>'Winning % Rank Over Time'!$B44*VLOOKUP(Y15,'Share of Reg Season Points'!$A$2:$B$33,2)</f>
        <v>0</v>
      </c>
      <c r="AA15" s="1">
        <f t="shared" si="0"/>
        <v>1.5454545454545454</v>
      </c>
      <c r="AB15" s="1" cm="1">
        <f t="array" ref="AB15">_xlfn.IFS(AA15&gt;='Old Ranking Calculations'!$B$25,'Old Ranking Calculations'!$C$25,AA15&gt;='Old Ranking Calculations'!$B$26,'Old Ranking Calculations'!$C$26,AA15&gt;='Old Ranking Calculations'!$B$27,'Old Ranking Calculations'!$C$27,AA15&gt;='Old Ranking Calculations'!$B$28,'Old Ranking Calculations'!$C$28,AA15&gt;='Old Ranking Calculations'!$B$29,'Old Ranking Calculations'!$C$29,AA15&gt;='Old Ranking Calculations'!$B$30,'Old Ranking Calculations'!$C$30,AA15&gt;='Old Ranking Calculations'!$B$31,'Old Ranking Calculations'!$C$31,AA15&lt;'Old Ranking Calculations'!$B$32,'Old Ranking Calculations'!$C$32)</f>
        <v>15</v>
      </c>
      <c r="AC15" s="1">
        <f>COUNT($G$2:G15)/COUNT($D$2:D15)</f>
        <v>0.2857142857142857</v>
      </c>
      <c r="AD15" s="1" cm="1">
        <f t="array" ref="AD15">_xlfn.IFS(AC15&gt;='Old Ranking Calculations'!$B$15,'Old Ranking Calculations'!$C$15,AC15&gt;='Old Ranking Calculations'!$B$16,'Old Ranking Calculations'!$C$16,AC15&gt;='Old Ranking Calculations'!$B$17,'Old Ranking Calculations'!$C$17,AC15&gt;='Old Ranking Calculations'!$B$18,'Old Ranking Calculations'!$C$18,AC15&gt;='Old Ranking Calculations'!$B$19,'Old Ranking Calculations'!$C$19,AC15&gt;='Old Ranking Calculations'!$B$20,'Old Ranking Calculations'!$C$20,AC15&gt;='Old Ranking Calculations'!$B$21,'Old Ranking Calculations'!$C$21,AC15&gt;='Old Ranking Calculations'!$B$22,'Old Ranking Calculations'!$C$22,AC15&lt;'Old Ranking Calculations'!$B$23,'Old Ranking Calculations'!$C$23)</f>
        <v>3</v>
      </c>
      <c r="AE15" s="1">
        <v>0</v>
      </c>
      <c r="AF15" s="1">
        <f>AVERAGE($O$2:O15)</f>
        <v>3</v>
      </c>
      <c r="AG15" s="16">
        <f>SUM($W$2:W15,Z15,$AE$2)</f>
        <v>76.024139194139195</v>
      </c>
    </row>
    <row r="16" spans="1:33" ht="15.75" customHeight="1" x14ac:dyDescent="0.2">
      <c r="A16" s="1">
        <v>2009</v>
      </c>
      <c r="B16" s="1" t="s">
        <v>4</v>
      </c>
      <c r="C16" s="1" t="str">
        <f>VLOOKUP(B16,Divisions!$A$1:$B$33,2,FALSE)</f>
        <v>NFC South</v>
      </c>
      <c r="D16" s="1">
        <v>8</v>
      </c>
      <c r="E16" s="1">
        <v>8</v>
      </c>
      <c r="W16" s="1">
        <f>SUM(N16*'Ranking Calculations'!$C$2,M16*'Ranking Calculations'!$C$3,L16*'Ranking Calculations'!$C$4,K16*'Ranking Calculations'!$C$5,H16*'Ranking Calculations'!$C$7,G16*'Ranking Calculations'!$C$6,P16*'Ranking Calculations'!$C$8,Q16*'Ranking Calculations'!$C$9,R16*'Ranking Calculations'!$C$10,S16*'Ranking Calculations'!$C$11,T16*'Ranking Calculations'!$C$12,U16*'Ranking Calculations'!$C$13,V16*'Ranking Calculations'!$C$14)</f>
        <v>0</v>
      </c>
      <c r="X16" s="1">
        <f>(SUM($D$2:D16)+(SUM($F$2:F16)/2))/((SUM($D$2:D16)+SUM($E$2:E16)+SUM($F$2:G16)))</f>
        <v>0.47950819672131145</v>
      </c>
      <c r="Y16" s="24">
        <f>'Winning % Rank Over Time'!G45</f>
        <v>21</v>
      </c>
      <c r="Z16" s="7">
        <f>'Winning % Rank Over Time'!$B45*VLOOKUP(Y16,'Share of Reg Season Points'!$A$2:$B$33,2)</f>
        <v>0</v>
      </c>
      <c r="AA16" s="1">
        <f t="shared" si="0"/>
        <v>1.5454545454545454</v>
      </c>
      <c r="AB16" s="1" cm="1">
        <f t="array" ref="AB16">_xlfn.IFS(AA16&gt;='Old Ranking Calculations'!$B$25,'Old Ranking Calculations'!$C$25,AA16&gt;='Old Ranking Calculations'!$B$26,'Old Ranking Calculations'!$C$26,AA16&gt;='Old Ranking Calculations'!$B$27,'Old Ranking Calculations'!$C$27,AA16&gt;='Old Ranking Calculations'!$B$28,'Old Ranking Calculations'!$C$28,AA16&gt;='Old Ranking Calculations'!$B$29,'Old Ranking Calculations'!$C$29,AA16&gt;='Old Ranking Calculations'!$B$30,'Old Ranking Calculations'!$C$30,AA16&gt;='Old Ranking Calculations'!$B$31,'Old Ranking Calculations'!$C$31,AA16&lt;'Old Ranking Calculations'!$B$32,'Old Ranking Calculations'!$C$32)</f>
        <v>15</v>
      </c>
      <c r="AC16" s="1">
        <f>COUNT($G$2:G16)/COUNT($D$2:D16)</f>
        <v>0.26666666666666666</v>
      </c>
      <c r="AD16" s="1" cm="1">
        <f t="array" ref="AD16">_xlfn.IFS(AC16&gt;='Old Ranking Calculations'!$B$15,'Old Ranking Calculations'!$C$15,AC16&gt;='Old Ranking Calculations'!$B$16,'Old Ranking Calculations'!$C$16,AC16&gt;='Old Ranking Calculations'!$B$17,'Old Ranking Calculations'!$C$17,AC16&gt;='Old Ranking Calculations'!$B$18,'Old Ranking Calculations'!$C$18,AC16&gt;='Old Ranking Calculations'!$B$19,'Old Ranking Calculations'!$C$19,AC16&gt;='Old Ranking Calculations'!$B$20,'Old Ranking Calculations'!$C$20,AC16&gt;='Old Ranking Calculations'!$B$21,'Old Ranking Calculations'!$C$21,AC16&gt;='Old Ranking Calculations'!$B$22,'Old Ranking Calculations'!$C$22,AC16&lt;'Old Ranking Calculations'!$B$23,'Old Ranking Calculations'!$C$23)</f>
        <v>3</v>
      </c>
      <c r="AE16" s="1">
        <v>0</v>
      </c>
      <c r="AF16" s="1">
        <f>AVERAGE($O$2:O16)</f>
        <v>3</v>
      </c>
      <c r="AG16" s="16">
        <f>SUM($W$2:W16,Z16,$AE$2)</f>
        <v>76.024139194139195</v>
      </c>
    </row>
    <row r="17" spans="1:33" ht="15.75" customHeight="1" x14ac:dyDescent="0.2">
      <c r="A17" s="1">
        <v>2010</v>
      </c>
      <c r="B17" s="1" t="s">
        <v>4</v>
      </c>
      <c r="C17" s="1" t="str">
        <f>VLOOKUP(B17,Divisions!$A$1:$B$33,2,FALSE)</f>
        <v>NFC South</v>
      </c>
      <c r="D17" s="1">
        <v>2</v>
      </c>
      <c r="E17" s="1">
        <v>14</v>
      </c>
      <c r="W17" s="1">
        <f>SUM(N17*'Ranking Calculations'!$C$2,M17*'Ranking Calculations'!$C$3,L17*'Ranking Calculations'!$C$4,K17*'Ranking Calculations'!$C$5,H17*'Ranking Calculations'!$C$7,G17*'Ranking Calculations'!$C$6,P17*'Ranking Calculations'!$C$8,Q17*'Ranking Calculations'!$C$9,R17*'Ranking Calculations'!$C$10,S17*'Ranking Calculations'!$C$11,T17*'Ranking Calculations'!$C$12,U17*'Ranking Calculations'!$C$13,V17*'Ranking Calculations'!$C$14)</f>
        <v>0</v>
      </c>
      <c r="X17" s="1">
        <f>(SUM($D$2:D17)+(SUM($F$2:F17)/2))/((SUM($D$2:D17)+SUM($E$2:E17)+SUM($F$2:G17)))</f>
        <v>0.45769230769230768</v>
      </c>
      <c r="Y17" s="24">
        <f>'Winning % Rank Over Time'!G46</f>
        <v>24</v>
      </c>
      <c r="Z17" s="7">
        <f>'Winning % Rank Over Time'!$B46*VLOOKUP(Y17,'Share of Reg Season Points'!$A$2:$B$33,2)</f>
        <v>0</v>
      </c>
      <c r="AA17" s="1">
        <f t="shared" si="0"/>
        <v>1.5454545454545454</v>
      </c>
      <c r="AB17" s="1" cm="1">
        <f t="array" ref="AB17">_xlfn.IFS(AA17&gt;='Old Ranking Calculations'!$B$25,'Old Ranking Calculations'!$C$25,AA17&gt;='Old Ranking Calculations'!$B$26,'Old Ranking Calculations'!$C$26,AA17&gt;='Old Ranking Calculations'!$B$27,'Old Ranking Calculations'!$C$27,AA17&gt;='Old Ranking Calculations'!$B$28,'Old Ranking Calculations'!$C$28,AA17&gt;='Old Ranking Calculations'!$B$29,'Old Ranking Calculations'!$C$29,AA17&gt;='Old Ranking Calculations'!$B$30,'Old Ranking Calculations'!$C$30,AA17&gt;='Old Ranking Calculations'!$B$31,'Old Ranking Calculations'!$C$31,AA17&lt;'Old Ranking Calculations'!$B$32,'Old Ranking Calculations'!$C$32)</f>
        <v>15</v>
      </c>
      <c r="AC17" s="1">
        <f>COUNT($G$2:G17)/COUNT($D$2:D17)</f>
        <v>0.25</v>
      </c>
      <c r="AD17" s="1" cm="1">
        <f t="array" ref="AD17">_xlfn.IFS(AC17&gt;='Old Ranking Calculations'!$B$15,'Old Ranking Calculations'!$C$15,AC17&gt;='Old Ranking Calculations'!$B$16,'Old Ranking Calculations'!$C$16,AC17&gt;='Old Ranking Calculations'!$B$17,'Old Ranking Calculations'!$C$17,AC17&gt;='Old Ranking Calculations'!$B$18,'Old Ranking Calculations'!$C$18,AC17&gt;='Old Ranking Calculations'!$B$19,'Old Ranking Calculations'!$C$19,AC17&gt;='Old Ranking Calculations'!$B$20,'Old Ranking Calculations'!$C$20,AC17&gt;='Old Ranking Calculations'!$B$21,'Old Ranking Calculations'!$C$21,AC17&gt;='Old Ranking Calculations'!$B$22,'Old Ranking Calculations'!$C$22,AC17&lt;'Old Ranking Calculations'!$B$23,'Old Ranking Calculations'!$C$23)</f>
        <v>3</v>
      </c>
      <c r="AE17" s="1">
        <v>0</v>
      </c>
      <c r="AF17" s="1">
        <f>AVERAGE($O$2:O17)</f>
        <v>3</v>
      </c>
      <c r="AG17" s="16">
        <f>SUM($W$2:W17,Z17,$AE$2)</f>
        <v>76.024139194139195</v>
      </c>
    </row>
    <row r="18" spans="1:33" ht="15.75" customHeight="1" x14ac:dyDescent="0.2">
      <c r="A18" s="1">
        <v>2011</v>
      </c>
      <c r="B18" s="1" t="s">
        <v>4</v>
      </c>
      <c r="C18" s="1" t="str">
        <f>VLOOKUP(B18,Divisions!$A$1:$B$33,2,FALSE)</f>
        <v>NFC South</v>
      </c>
      <c r="D18" s="1">
        <v>6</v>
      </c>
      <c r="E18" s="1">
        <v>10</v>
      </c>
      <c r="S18" s="1">
        <v>1</v>
      </c>
      <c r="W18" s="1">
        <f>SUM(N18*'Ranking Calculations'!$C$2,M18*'Ranking Calculations'!$C$3,L18*'Ranking Calculations'!$C$4,K18*'Ranking Calculations'!$C$5,H18*'Ranking Calculations'!$C$7,G18*'Ranking Calculations'!$C$6,P18*'Ranking Calculations'!$C$8,Q18*'Ranking Calculations'!$C$9,R18*'Ranking Calculations'!$C$10,S18*'Ranking Calculations'!$C$11,T18*'Ranking Calculations'!$C$12,U18*'Ranking Calculations'!$C$13,V18*'Ranking Calculations'!$C$14)</f>
        <v>0</v>
      </c>
      <c r="X18" s="1">
        <f>(SUM($D$2:D18)+(SUM($F$2:F18)/2))/((SUM($D$2:D18)+SUM($E$2:E18)+SUM($F$2:G18)))</f>
        <v>0.45289855072463769</v>
      </c>
      <c r="Y18" s="24">
        <f>'Winning % Rank Over Time'!G47</f>
        <v>25</v>
      </c>
      <c r="Z18" s="7">
        <f>'Winning % Rank Over Time'!$B47*VLOOKUP(Y18,'Share of Reg Season Points'!$A$2:$B$33,2)</f>
        <v>0</v>
      </c>
      <c r="AA18" s="1">
        <f t="shared" si="0"/>
        <v>1.5454545454545454</v>
      </c>
      <c r="AB18" s="1" cm="1">
        <f t="array" ref="AB18">_xlfn.IFS(AA18&gt;='Old Ranking Calculations'!$B$25,'Old Ranking Calculations'!$C$25,AA18&gt;='Old Ranking Calculations'!$B$26,'Old Ranking Calculations'!$C$26,AA18&gt;='Old Ranking Calculations'!$B$27,'Old Ranking Calculations'!$C$27,AA18&gt;='Old Ranking Calculations'!$B$28,'Old Ranking Calculations'!$C$28,AA18&gt;='Old Ranking Calculations'!$B$29,'Old Ranking Calculations'!$C$29,AA18&gt;='Old Ranking Calculations'!$B$30,'Old Ranking Calculations'!$C$30,AA18&gt;='Old Ranking Calculations'!$B$31,'Old Ranking Calculations'!$C$31,AA18&lt;'Old Ranking Calculations'!$B$32,'Old Ranking Calculations'!$C$32)</f>
        <v>15</v>
      </c>
      <c r="AC18" s="1">
        <f>COUNT($G$2:G18)/COUNT($D$2:D18)</f>
        <v>0.23529411764705882</v>
      </c>
      <c r="AD18" s="1" cm="1">
        <f t="array" ref="AD18">_xlfn.IFS(AC18&gt;='Old Ranking Calculations'!$B$15,'Old Ranking Calculations'!$C$15,AC18&gt;='Old Ranking Calculations'!$B$16,'Old Ranking Calculations'!$C$16,AC18&gt;='Old Ranking Calculations'!$B$17,'Old Ranking Calculations'!$C$17,AC18&gt;='Old Ranking Calculations'!$B$18,'Old Ranking Calculations'!$C$18,AC18&gt;='Old Ranking Calculations'!$B$19,'Old Ranking Calculations'!$C$19,AC18&gt;='Old Ranking Calculations'!$B$20,'Old Ranking Calculations'!$C$20,AC18&gt;='Old Ranking Calculations'!$B$21,'Old Ranking Calculations'!$C$21,AC18&gt;='Old Ranking Calculations'!$B$22,'Old Ranking Calculations'!$C$22,AC18&lt;'Old Ranking Calculations'!$B$23,'Old Ranking Calculations'!$C$23)</f>
        <v>1</v>
      </c>
      <c r="AE18" s="1">
        <v>0</v>
      </c>
      <c r="AF18" s="1">
        <f>AVERAGE($O$2:O18)</f>
        <v>3</v>
      </c>
      <c r="AG18" s="16">
        <f>SUM($W$2:W18,Z18,$AE$2)</f>
        <v>76.024139194139195</v>
      </c>
    </row>
    <row r="19" spans="1:33" ht="15.75" customHeight="1" x14ac:dyDescent="0.2">
      <c r="A19" s="1">
        <v>2012</v>
      </c>
      <c r="B19" s="1" t="s">
        <v>4</v>
      </c>
      <c r="C19" s="1" t="str">
        <f>VLOOKUP(B19,Divisions!$A$1:$B$33,2,FALSE)</f>
        <v>NFC South</v>
      </c>
      <c r="D19" s="1">
        <v>7</v>
      </c>
      <c r="E19" s="1">
        <v>9</v>
      </c>
      <c r="T19" s="1">
        <v>1</v>
      </c>
      <c r="W19" s="1">
        <f>SUM(N19*'Ranking Calculations'!$C$2,M19*'Ranking Calculations'!$C$3,L19*'Ranking Calculations'!$C$4,K19*'Ranking Calculations'!$C$5,H19*'Ranking Calculations'!$C$7,G19*'Ranking Calculations'!$C$6,P19*'Ranking Calculations'!$C$8,Q19*'Ranking Calculations'!$C$9,R19*'Ranking Calculations'!$C$10,S19*'Ranking Calculations'!$C$11,T19*'Ranking Calculations'!$C$12,U19*'Ranking Calculations'!$C$13,V19*'Ranking Calculations'!$C$14)</f>
        <v>0</v>
      </c>
      <c r="X19" s="1">
        <f>(SUM($D$2:D19)+(SUM($F$2:F19)/2))/((SUM($D$2:D19)+SUM($E$2:E19)+SUM($F$2:G19)))</f>
        <v>0.45205479452054792</v>
      </c>
      <c r="Y19" s="24">
        <f>'Winning % Rank Over Time'!G48</f>
        <v>24</v>
      </c>
      <c r="Z19" s="7">
        <f>'Winning % Rank Over Time'!$B48*VLOOKUP(Y19,'Share of Reg Season Points'!$A$2:$B$33,2)</f>
        <v>0</v>
      </c>
      <c r="AA19" s="1">
        <f t="shared" si="0"/>
        <v>1.5454545454545454</v>
      </c>
      <c r="AB19" s="1" cm="1">
        <f t="array" ref="AB19">_xlfn.IFS(AA19&gt;='Old Ranking Calculations'!$B$25,'Old Ranking Calculations'!$C$25,AA19&gt;='Old Ranking Calculations'!$B$26,'Old Ranking Calculations'!$C$26,AA19&gt;='Old Ranking Calculations'!$B$27,'Old Ranking Calculations'!$C$27,AA19&gt;='Old Ranking Calculations'!$B$28,'Old Ranking Calculations'!$C$28,AA19&gt;='Old Ranking Calculations'!$B$29,'Old Ranking Calculations'!$C$29,AA19&gt;='Old Ranking Calculations'!$B$30,'Old Ranking Calculations'!$C$30,AA19&gt;='Old Ranking Calculations'!$B$31,'Old Ranking Calculations'!$C$31,AA19&lt;'Old Ranking Calculations'!$B$32,'Old Ranking Calculations'!$C$32)</f>
        <v>15</v>
      </c>
      <c r="AC19" s="1">
        <f>COUNT($G$2:G19)/COUNT($D$2:D19)</f>
        <v>0.22222222222222221</v>
      </c>
      <c r="AD19" s="1" cm="1">
        <f t="array" ref="AD19">_xlfn.IFS(AC19&gt;='Old Ranking Calculations'!$B$15,'Old Ranking Calculations'!$C$15,AC19&gt;='Old Ranking Calculations'!$B$16,'Old Ranking Calculations'!$C$16,AC19&gt;='Old Ranking Calculations'!$B$17,'Old Ranking Calculations'!$C$17,AC19&gt;='Old Ranking Calculations'!$B$18,'Old Ranking Calculations'!$C$18,AC19&gt;='Old Ranking Calculations'!$B$19,'Old Ranking Calculations'!$C$19,AC19&gt;='Old Ranking Calculations'!$B$20,'Old Ranking Calculations'!$C$20,AC19&gt;='Old Ranking Calculations'!$B$21,'Old Ranking Calculations'!$C$21,AC19&gt;='Old Ranking Calculations'!$B$22,'Old Ranking Calculations'!$C$22,AC19&lt;'Old Ranking Calculations'!$B$23,'Old Ranking Calculations'!$C$23)</f>
        <v>1</v>
      </c>
      <c r="AE19" s="1">
        <v>0</v>
      </c>
      <c r="AF19" s="1">
        <f>AVERAGE($O$2:O19)</f>
        <v>3</v>
      </c>
      <c r="AG19" s="16">
        <f>SUM($W$2:W19,Z19,$AE$2)</f>
        <v>76.024139194139195</v>
      </c>
    </row>
    <row r="20" spans="1:33" ht="15.75" customHeight="1" x14ac:dyDescent="0.2">
      <c r="A20" s="1">
        <v>2013</v>
      </c>
      <c r="B20" s="1" t="s">
        <v>4</v>
      </c>
      <c r="C20" s="1" t="str">
        <f>VLOOKUP(B20,Divisions!$A$1:$B$33,2,FALSE)</f>
        <v>NFC South</v>
      </c>
      <c r="D20" s="1">
        <v>12</v>
      </c>
      <c r="E20" s="1">
        <v>4</v>
      </c>
      <c r="G20" s="1">
        <v>1</v>
      </c>
      <c r="H20" s="1">
        <v>1</v>
      </c>
      <c r="I20" s="1">
        <v>0</v>
      </c>
      <c r="J20" s="1">
        <v>1</v>
      </c>
      <c r="K20" s="1">
        <v>1</v>
      </c>
      <c r="L20" s="1"/>
      <c r="M20" s="1"/>
      <c r="N20" s="1"/>
      <c r="O20">
        <v>2</v>
      </c>
      <c r="R20" s="1">
        <v>1</v>
      </c>
      <c r="U20" s="1">
        <v>1</v>
      </c>
      <c r="W20" s="1">
        <f>SUM(N20*'Ranking Calculations'!$C$2,M20*'Ranking Calculations'!$C$3,L20*'Ranking Calculations'!$C$4,K20*'Ranking Calculations'!$C$5,H20*'Ranking Calculations'!$C$7,G20*'Ranking Calculations'!$C$6,P20*'Ranking Calculations'!$C$8,Q20*'Ranking Calculations'!$C$9,R20*'Ranking Calculations'!$C$10,S20*'Ranking Calculations'!$C$11,T20*'Ranking Calculations'!$C$12,U20*'Ranking Calculations'!$C$13,V20*'Ranking Calculations'!$C$14)</f>
        <v>5</v>
      </c>
      <c r="X20" s="1">
        <f>(SUM($D$2:D20)+(SUM($F$2:F20)/2))/((SUM($D$2:D20)+SUM($E$2:E20)+SUM($F$2:G20)))</f>
        <v>0.46601941747572817</v>
      </c>
      <c r="Y20" s="24">
        <f>'Winning % Rank Over Time'!G49</f>
        <v>22</v>
      </c>
      <c r="Z20" s="7">
        <f>'Winning % Rank Over Time'!$B49*VLOOKUP(Y20,'Share of Reg Season Points'!$A$2:$B$33,2)</f>
        <v>0</v>
      </c>
      <c r="AA20" s="1">
        <f t="shared" si="0"/>
        <v>1.4285714285714286</v>
      </c>
      <c r="AB20" s="1" cm="1">
        <f t="array" ref="AB20">_xlfn.IFS(AA20&gt;='Old Ranking Calculations'!$B$25,'Old Ranking Calculations'!$C$25,AA20&gt;='Old Ranking Calculations'!$B$26,'Old Ranking Calculations'!$C$26,AA20&gt;='Old Ranking Calculations'!$B$27,'Old Ranking Calculations'!$C$27,AA20&gt;='Old Ranking Calculations'!$B$28,'Old Ranking Calculations'!$C$28,AA20&gt;='Old Ranking Calculations'!$B$29,'Old Ranking Calculations'!$C$29,AA20&gt;='Old Ranking Calculations'!$B$30,'Old Ranking Calculations'!$C$30,AA20&gt;='Old Ranking Calculations'!$B$31,'Old Ranking Calculations'!$C$31,AA20&lt;'Old Ranking Calculations'!$B$32,'Old Ranking Calculations'!$C$32)</f>
        <v>12</v>
      </c>
      <c r="AC20" s="1">
        <f>COUNT($G$2:G20)/COUNT($D$2:D20)</f>
        <v>0.26315789473684209</v>
      </c>
      <c r="AD20" s="1" cm="1">
        <f t="array" ref="AD20">_xlfn.IFS(AC20&gt;='Old Ranking Calculations'!$B$15,'Old Ranking Calculations'!$C$15,AC20&gt;='Old Ranking Calculations'!$B$16,'Old Ranking Calculations'!$C$16,AC20&gt;='Old Ranking Calculations'!$B$17,'Old Ranking Calculations'!$C$17,AC20&gt;='Old Ranking Calculations'!$B$18,'Old Ranking Calculations'!$C$18,AC20&gt;='Old Ranking Calculations'!$B$19,'Old Ranking Calculations'!$C$19,AC20&gt;='Old Ranking Calculations'!$B$20,'Old Ranking Calculations'!$C$20,AC20&gt;='Old Ranking Calculations'!$B$21,'Old Ranking Calculations'!$C$21,AC20&gt;='Old Ranking Calculations'!$B$22,'Old Ranking Calculations'!$C$22,AC20&lt;'Old Ranking Calculations'!$B$23,'Old Ranking Calculations'!$C$23)</f>
        <v>3</v>
      </c>
      <c r="AE20" s="1">
        <v>0</v>
      </c>
      <c r="AF20" s="1">
        <f>AVERAGE($O$2:O20)</f>
        <v>2.8</v>
      </c>
      <c r="AG20" s="16">
        <f>SUM($W$2:W20,Z20,$AE$2)</f>
        <v>81.024139194139195</v>
      </c>
    </row>
    <row r="21" spans="1:33" ht="15.75" customHeight="1" x14ac:dyDescent="0.2">
      <c r="A21" s="1">
        <v>2014</v>
      </c>
      <c r="B21" s="1" t="s">
        <v>4</v>
      </c>
      <c r="C21" s="1" t="str">
        <f>VLOOKUP(B21,Divisions!$A$1:$B$33,2,FALSE)</f>
        <v>NFC South</v>
      </c>
      <c r="D21" s="1">
        <v>7</v>
      </c>
      <c r="E21" s="1">
        <v>8</v>
      </c>
      <c r="F21" s="1">
        <v>1</v>
      </c>
      <c r="G21" s="1">
        <v>1</v>
      </c>
      <c r="H21" s="1">
        <v>1</v>
      </c>
      <c r="I21" s="1">
        <v>1</v>
      </c>
      <c r="J21" s="1">
        <v>1</v>
      </c>
      <c r="K21" s="1">
        <v>1</v>
      </c>
      <c r="L21" s="1"/>
      <c r="M21" s="1"/>
      <c r="N21" s="1"/>
      <c r="O21">
        <v>2</v>
      </c>
      <c r="W21" s="1">
        <f>SUM(N21*'Ranking Calculations'!$C$2,M21*'Ranking Calculations'!$C$3,L21*'Ranking Calculations'!$C$4,K21*'Ranking Calculations'!$C$5,H21*'Ranking Calculations'!$C$7,G21*'Ranking Calculations'!$C$6,P21*'Ranking Calculations'!$C$8,Q21*'Ranking Calculations'!$C$9,R21*'Ranking Calculations'!$C$10,S21*'Ranking Calculations'!$C$11,T21*'Ranking Calculations'!$C$12,U21*'Ranking Calculations'!$C$13,V21*'Ranking Calculations'!$C$14)</f>
        <v>4</v>
      </c>
      <c r="X21" s="1">
        <f>(SUM($D$2:D21)+(SUM($F$2:F21)/2))/((SUM($D$2:D21)+SUM($E$2:E21)+SUM($F$2:G21)))</f>
        <v>0.46472392638036808</v>
      </c>
      <c r="Y21" s="24">
        <f>'Winning % Rank Over Time'!G50</f>
        <v>21</v>
      </c>
      <c r="Z21" s="7">
        <f>'Winning % Rank Over Time'!$B50*VLOOKUP(Y21,'Share of Reg Season Points'!$A$2:$B$33,2)</f>
        <v>0</v>
      </c>
      <c r="AA21" s="1">
        <f t="shared" si="0"/>
        <v>1.3333333333333333</v>
      </c>
      <c r="AB21" s="1" cm="1">
        <f t="array" ref="AB21">_xlfn.IFS(AA21&gt;='Old Ranking Calculations'!$B$25,'Old Ranking Calculations'!$C$25,AA21&gt;='Old Ranking Calculations'!$B$26,'Old Ranking Calculations'!$C$26,AA21&gt;='Old Ranking Calculations'!$B$27,'Old Ranking Calculations'!$C$27,AA21&gt;='Old Ranking Calculations'!$B$28,'Old Ranking Calculations'!$C$28,AA21&gt;='Old Ranking Calculations'!$B$29,'Old Ranking Calculations'!$C$29,AA21&gt;='Old Ranking Calculations'!$B$30,'Old Ranking Calculations'!$C$30,AA21&gt;='Old Ranking Calculations'!$B$31,'Old Ranking Calculations'!$C$31,AA21&lt;'Old Ranking Calculations'!$B$32,'Old Ranking Calculations'!$C$32)</f>
        <v>12</v>
      </c>
      <c r="AC21" s="1">
        <f>COUNT($G$2:G21)/COUNT($D$2:D21)</f>
        <v>0.3</v>
      </c>
      <c r="AD21" s="1" cm="1">
        <f t="array" ref="AD21">_xlfn.IFS(AC21&gt;='Old Ranking Calculations'!$B$15,'Old Ranking Calculations'!$C$15,AC21&gt;='Old Ranking Calculations'!$B$16,'Old Ranking Calculations'!$C$16,AC21&gt;='Old Ranking Calculations'!$B$17,'Old Ranking Calculations'!$C$17,AC21&gt;='Old Ranking Calculations'!$B$18,'Old Ranking Calculations'!$C$18,AC21&gt;='Old Ranking Calculations'!$B$19,'Old Ranking Calculations'!$C$19,AC21&gt;='Old Ranking Calculations'!$B$20,'Old Ranking Calculations'!$C$20,AC21&gt;='Old Ranking Calculations'!$B$21,'Old Ranking Calculations'!$C$21,AC21&gt;='Old Ranking Calculations'!$B$22,'Old Ranking Calculations'!$C$22,AC21&lt;'Old Ranking Calculations'!$B$23,'Old Ranking Calculations'!$C$23)</f>
        <v>3</v>
      </c>
      <c r="AE21" s="1">
        <v>0</v>
      </c>
      <c r="AF21" s="1">
        <f>AVERAGE($O$2:O21)</f>
        <v>2.6666666666666665</v>
      </c>
      <c r="AG21" s="16">
        <f>SUM($W$2:W21,Z21,$AE$2)</f>
        <v>85.024139194139195</v>
      </c>
    </row>
    <row r="22" spans="1:33" ht="15.75" customHeight="1" x14ac:dyDescent="0.2">
      <c r="A22" s="1">
        <v>2015</v>
      </c>
      <c r="B22" s="1" t="s">
        <v>4</v>
      </c>
      <c r="C22" s="1" t="str">
        <f>VLOOKUP(B22,Divisions!$A$1:$B$33,2,FALSE)</f>
        <v>NFC South</v>
      </c>
      <c r="D22" s="1">
        <v>15</v>
      </c>
      <c r="E22" s="1">
        <v>1</v>
      </c>
      <c r="G22" s="1">
        <v>1</v>
      </c>
      <c r="H22" s="1">
        <v>1</v>
      </c>
      <c r="I22" s="1">
        <v>2</v>
      </c>
      <c r="J22" s="1">
        <v>1</v>
      </c>
      <c r="K22" s="1">
        <v>1</v>
      </c>
      <c r="L22" s="1">
        <v>1</v>
      </c>
      <c r="M22" s="1">
        <v>1</v>
      </c>
      <c r="N22" s="1"/>
      <c r="O22">
        <v>4</v>
      </c>
      <c r="P22" s="1">
        <v>1</v>
      </c>
      <c r="Q22" s="1">
        <v>1</v>
      </c>
      <c r="U22" s="1">
        <v>1</v>
      </c>
      <c r="W22" s="1">
        <f>SUM(N22*'Ranking Calculations'!$C$2,M22*'Ranking Calculations'!$C$3,L22*'Ranking Calculations'!$C$4,K22*'Ranking Calculations'!$C$5,H22*'Ranking Calculations'!$C$7,G22*'Ranking Calculations'!$C$6,P22*'Ranking Calculations'!$C$8,Q22*'Ranking Calculations'!$C$9,R22*'Ranking Calculations'!$C$10,S22*'Ranking Calculations'!$C$11,T22*'Ranking Calculations'!$C$12,U22*'Ranking Calculations'!$C$13,V22*'Ranking Calculations'!$C$14)</f>
        <v>21</v>
      </c>
      <c r="X22" s="1">
        <f>(SUM($D$2:D22)+(SUM($F$2:F22)/2))/((SUM($D$2:D22)+SUM($E$2:E22)+SUM($F$2:G22)))</f>
        <v>0.48542274052478135</v>
      </c>
      <c r="Y22" s="24">
        <f>'Winning % Rank Over Time'!G51</f>
        <v>18</v>
      </c>
      <c r="Z22" s="7">
        <f>'Winning % Rank Over Time'!$B51*VLOOKUP(Y22,'Share of Reg Season Points'!$A$2:$B$33,2)</f>
        <v>0</v>
      </c>
      <c r="AA22" s="1">
        <f t="shared" si="0"/>
        <v>1.3809523809523809</v>
      </c>
      <c r="AB22" s="1" cm="1">
        <f t="array" ref="AB22">_xlfn.IFS(AA22&gt;='Old Ranking Calculations'!$B$25,'Old Ranking Calculations'!$C$25,AA22&gt;='Old Ranking Calculations'!$B$26,'Old Ranking Calculations'!$C$26,AA22&gt;='Old Ranking Calculations'!$B$27,'Old Ranking Calculations'!$C$27,AA22&gt;='Old Ranking Calculations'!$B$28,'Old Ranking Calculations'!$C$28,AA22&gt;='Old Ranking Calculations'!$B$29,'Old Ranking Calculations'!$C$29,AA22&gt;='Old Ranking Calculations'!$B$30,'Old Ranking Calculations'!$C$30,AA22&gt;='Old Ranking Calculations'!$B$31,'Old Ranking Calculations'!$C$31,AA22&lt;'Old Ranking Calculations'!$B$32,'Old Ranking Calculations'!$C$32)</f>
        <v>12</v>
      </c>
      <c r="AC22" s="1">
        <f>COUNT($G$2:G22)/COUNT($D$2:D22)</f>
        <v>0.33333333333333331</v>
      </c>
      <c r="AD22" s="1" cm="1">
        <f t="array" ref="AD22">_xlfn.IFS(AC22&gt;='Old Ranking Calculations'!$B$15,'Old Ranking Calculations'!$C$15,AC22&gt;='Old Ranking Calculations'!$B$16,'Old Ranking Calculations'!$C$16,AC22&gt;='Old Ranking Calculations'!$B$17,'Old Ranking Calculations'!$C$17,AC22&gt;='Old Ranking Calculations'!$B$18,'Old Ranking Calculations'!$C$18,AC22&gt;='Old Ranking Calculations'!$B$19,'Old Ranking Calculations'!$C$19,AC22&gt;='Old Ranking Calculations'!$B$20,'Old Ranking Calculations'!$C$20,AC22&gt;='Old Ranking Calculations'!$B$21,'Old Ranking Calculations'!$C$21,AC22&gt;='Old Ranking Calculations'!$B$22,'Old Ranking Calculations'!$C$22,AC22&lt;'Old Ranking Calculations'!$B$23,'Old Ranking Calculations'!$C$23)</f>
        <v>3</v>
      </c>
      <c r="AE22" s="1">
        <v>0</v>
      </c>
      <c r="AF22" s="1">
        <f>AVERAGE($O$2:O22)</f>
        <v>2.8571428571428572</v>
      </c>
      <c r="AG22" s="16">
        <f>SUM($W$2:W22,Z22,$AE$2)</f>
        <v>106.0241391941392</v>
      </c>
    </row>
    <row r="23" spans="1:33" ht="15.75" customHeight="1" x14ac:dyDescent="0.2">
      <c r="A23" s="1">
        <v>2016</v>
      </c>
      <c r="B23" s="1" t="s">
        <v>4</v>
      </c>
      <c r="C23" s="1" t="str">
        <f>VLOOKUP(B23,Divisions!$A$1:$B$33,2,FALSE)</f>
        <v>NFC South</v>
      </c>
      <c r="D23" s="1">
        <v>6</v>
      </c>
      <c r="E23" s="1">
        <v>10</v>
      </c>
      <c r="W23" s="1">
        <f>SUM(N23*'Ranking Calculations'!$C$2,M23*'Ranking Calculations'!$C$3,L23*'Ranking Calculations'!$C$4,K23*'Ranking Calculations'!$C$5,H23*'Ranking Calculations'!$C$7,G23*'Ranking Calculations'!$C$6,P23*'Ranking Calculations'!$C$8,Q23*'Ranking Calculations'!$C$9,R23*'Ranking Calculations'!$C$10,S23*'Ranking Calculations'!$C$11,T23*'Ranking Calculations'!$C$12,U23*'Ranking Calculations'!$C$13,V23*'Ranking Calculations'!$C$14)</f>
        <v>0</v>
      </c>
      <c r="X23" s="1">
        <f>(SUM($D$2:D23)+(SUM($F$2:F23)/2))/((SUM($D$2:D23)+SUM($E$2:E23)+SUM($F$2:G23)))</f>
        <v>0.48050139275766018</v>
      </c>
      <c r="Y23" s="24">
        <f>'Winning % Rank Over Time'!G52</f>
        <v>19</v>
      </c>
      <c r="Z23" s="7">
        <f>'Winning % Rank Over Time'!$B52*VLOOKUP(Y23,'Share of Reg Season Points'!$A$2:$B$33,2)</f>
        <v>0</v>
      </c>
      <c r="AA23" s="1">
        <f t="shared" si="0"/>
        <v>1.3809523809523809</v>
      </c>
      <c r="AB23" s="1" cm="1">
        <f t="array" ref="AB23">_xlfn.IFS(AA23&gt;='Old Ranking Calculations'!$B$25,'Old Ranking Calculations'!$C$25,AA23&gt;='Old Ranking Calculations'!$B$26,'Old Ranking Calculations'!$C$26,AA23&gt;='Old Ranking Calculations'!$B$27,'Old Ranking Calculations'!$C$27,AA23&gt;='Old Ranking Calculations'!$B$28,'Old Ranking Calculations'!$C$28,AA23&gt;='Old Ranking Calculations'!$B$29,'Old Ranking Calculations'!$C$29,AA23&gt;='Old Ranking Calculations'!$B$30,'Old Ranking Calculations'!$C$30,AA23&gt;='Old Ranking Calculations'!$B$31,'Old Ranking Calculations'!$C$31,AA23&lt;'Old Ranking Calculations'!$B$32,'Old Ranking Calculations'!$C$32)</f>
        <v>12</v>
      </c>
      <c r="AC23" s="1">
        <f>COUNT($G$2:G23)/COUNT($D$2:D23)</f>
        <v>0.31818181818181818</v>
      </c>
      <c r="AD23" s="1" cm="1">
        <f t="array" ref="AD23">_xlfn.IFS(AC23&gt;='Old Ranking Calculations'!$B$15,'Old Ranking Calculations'!$C$15,AC23&gt;='Old Ranking Calculations'!$B$16,'Old Ranking Calculations'!$C$16,AC23&gt;='Old Ranking Calculations'!$B$17,'Old Ranking Calculations'!$C$17,AC23&gt;='Old Ranking Calculations'!$B$18,'Old Ranking Calculations'!$C$18,AC23&gt;='Old Ranking Calculations'!$B$19,'Old Ranking Calculations'!$C$19,AC23&gt;='Old Ranking Calculations'!$B$20,'Old Ranking Calculations'!$C$20,AC23&gt;='Old Ranking Calculations'!$B$21,'Old Ranking Calculations'!$C$21,AC23&gt;='Old Ranking Calculations'!$B$22,'Old Ranking Calculations'!$C$22,AC23&lt;'Old Ranking Calculations'!$B$23,'Old Ranking Calculations'!$C$23)</f>
        <v>3</v>
      </c>
      <c r="AE23" s="1">
        <v>0</v>
      </c>
      <c r="AF23" s="1">
        <f>AVERAGE($O$2:O23)</f>
        <v>2.8571428571428572</v>
      </c>
      <c r="AG23" s="16">
        <f>SUM($W$2:W23,Z23,$AE$2)</f>
        <v>106.0241391941392</v>
      </c>
    </row>
    <row r="24" spans="1:33" ht="15.75" customHeight="1" x14ac:dyDescent="0.2">
      <c r="A24" s="1">
        <v>2017</v>
      </c>
      <c r="B24" s="1" t="s">
        <v>4</v>
      </c>
      <c r="C24" s="1" t="str">
        <f>VLOOKUP(B24,Divisions!$A$1:$B$33,2,FALSE)</f>
        <v>NFC South</v>
      </c>
      <c r="D24" s="1">
        <v>11</v>
      </c>
      <c r="E24" s="1">
        <v>5</v>
      </c>
      <c r="G24" s="1">
        <v>1</v>
      </c>
      <c r="I24" s="1">
        <v>0</v>
      </c>
      <c r="J24" s="1">
        <v>1</v>
      </c>
      <c r="K24" s="1"/>
      <c r="L24" s="1"/>
      <c r="M24" s="1"/>
      <c r="N24" s="1"/>
      <c r="O24">
        <v>1</v>
      </c>
      <c r="W24" s="1">
        <f>SUM(N24*'Ranking Calculations'!$C$2,M24*'Ranking Calculations'!$C$3,L24*'Ranking Calculations'!$C$4,K24*'Ranking Calculations'!$C$5,H24*'Ranking Calculations'!$C$7,G24*'Ranking Calculations'!$C$6,P24*'Ranking Calculations'!$C$8,Q24*'Ranking Calculations'!$C$9,R24*'Ranking Calculations'!$C$10,S24*'Ranking Calculations'!$C$11,T24*'Ranking Calculations'!$C$12,U24*'Ranking Calculations'!$C$13,V24*'Ranking Calculations'!$C$14)</f>
        <v>1</v>
      </c>
      <c r="X24" s="1">
        <f>(SUM($D$2:D24)+(SUM($F$2:F24)/2))/((SUM($D$2:D24)+SUM($E$2:E24)+SUM($F$2:G24)))</f>
        <v>0.48803191489361702</v>
      </c>
      <c r="Y24" s="24">
        <f>'Winning % Rank Over Time'!G53</f>
        <v>17</v>
      </c>
      <c r="Z24" s="7">
        <f>'Winning % Rank Over Time'!$B53*VLOOKUP(Y24,'Share of Reg Season Points'!$A$2:$B$33,2)</f>
        <v>0</v>
      </c>
      <c r="AA24" s="1">
        <f t="shared" si="0"/>
        <v>1.3043478260869565</v>
      </c>
      <c r="AB24" s="1" cm="1">
        <f t="array" ref="AB24">_xlfn.IFS(AA24&gt;='Old Ranking Calculations'!$B$25,'Old Ranking Calculations'!$C$25,AA24&gt;='Old Ranking Calculations'!$B$26,'Old Ranking Calculations'!$C$26,AA24&gt;='Old Ranking Calculations'!$B$27,'Old Ranking Calculations'!$C$27,AA24&gt;='Old Ranking Calculations'!$B$28,'Old Ranking Calculations'!$C$28,AA24&gt;='Old Ranking Calculations'!$B$29,'Old Ranking Calculations'!$C$29,AA24&gt;='Old Ranking Calculations'!$B$30,'Old Ranking Calculations'!$C$30,AA24&gt;='Old Ranking Calculations'!$B$31,'Old Ranking Calculations'!$C$31,AA24&lt;'Old Ranking Calculations'!$B$32,'Old Ranking Calculations'!$C$32)</f>
        <v>12</v>
      </c>
      <c r="AC24" s="1">
        <f>COUNT($G$2:G24)/COUNT($D$2:D24)</f>
        <v>0.34782608695652173</v>
      </c>
      <c r="AD24" s="1" cm="1">
        <f t="array" ref="AD24">_xlfn.IFS(AC24&gt;='Old Ranking Calculations'!$B$15,'Old Ranking Calculations'!$C$15,AC24&gt;='Old Ranking Calculations'!$B$16,'Old Ranking Calculations'!$C$16,AC24&gt;='Old Ranking Calculations'!$B$17,'Old Ranking Calculations'!$C$17,AC24&gt;='Old Ranking Calculations'!$B$18,'Old Ranking Calculations'!$C$18,AC24&gt;='Old Ranking Calculations'!$B$19,'Old Ranking Calculations'!$C$19,AC24&gt;='Old Ranking Calculations'!$B$20,'Old Ranking Calculations'!$C$20,AC24&gt;='Old Ranking Calculations'!$B$21,'Old Ranking Calculations'!$C$21,AC24&gt;='Old Ranking Calculations'!$B$22,'Old Ranking Calculations'!$C$22,AC24&lt;'Old Ranking Calculations'!$B$23,'Old Ranking Calculations'!$C$23)</f>
        <v>3</v>
      </c>
      <c r="AE24" s="1">
        <v>0</v>
      </c>
      <c r="AF24" s="1">
        <f>AVERAGE($O$2:O24)</f>
        <v>2.625</v>
      </c>
      <c r="AG24" s="16">
        <f>SUM($W$2:W24,Z24,$AE$2)</f>
        <v>107.0241391941392</v>
      </c>
    </row>
    <row r="25" spans="1:33" ht="15.75" customHeight="1" x14ac:dyDescent="0.2">
      <c r="A25" s="1">
        <v>2018</v>
      </c>
      <c r="B25" s="1" t="s">
        <v>4</v>
      </c>
      <c r="C25" s="1" t="str">
        <f>VLOOKUP(B25,Divisions!$A$1:$B$33,2,FALSE)</f>
        <v>NFC South</v>
      </c>
      <c r="D25" s="1">
        <v>7</v>
      </c>
      <c r="E25" s="1">
        <v>9</v>
      </c>
      <c r="W25" s="1">
        <f>SUM(N25*'Ranking Calculations'!$C$2,M25*'Ranking Calculations'!$C$3,L25*'Ranking Calculations'!$C$4,K25*'Ranking Calculations'!$C$5,H25*'Ranking Calculations'!$C$7,G25*'Ranking Calculations'!$C$6,P25*'Ranking Calculations'!$C$8,Q25*'Ranking Calculations'!$C$9,R25*'Ranking Calculations'!$C$10,S25*'Ranking Calculations'!$C$11,T25*'Ranking Calculations'!$C$12,U25*'Ranking Calculations'!$C$13,V25*'Ranking Calculations'!$C$14)</f>
        <v>0</v>
      </c>
      <c r="X25" s="1">
        <f>(SUM($D$2:D25)+(SUM($F$2:F25)/2))/((SUM($D$2:D25)+SUM($E$2:E25)+SUM($F$2:G25)))</f>
        <v>0.48596938775510207</v>
      </c>
      <c r="Y25" s="24">
        <f>'Winning % Rank Over Time'!G54</f>
        <v>17</v>
      </c>
      <c r="Z25" s="7">
        <f>'Winning % Rank Over Time'!$B54*VLOOKUP(Y25,'Share of Reg Season Points'!$A$2:$B$33,2)</f>
        <v>0</v>
      </c>
      <c r="AA25" s="1">
        <f t="shared" si="0"/>
        <v>1.3043478260869565</v>
      </c>
      <c r="AB25" s="1" cm="1">
        <f t="array" ref="AB25">_xlfn.IFS(AA25&gt;='Old Ranking Calculations'!$B$25,'Old Ranking Calculations'!$C$25,AA25&gt;='Old Ranking Calculations'!$B$26,'Old Ranking Calculations'!$C$26,AA25&gt;='Old Ranking Calculations'!$B$27,'Old Ranking Calculations'!$C$27,AA25&gt;='Old Ranking Calculations'!$B$28,'Old Ranking Calculations'!$C$28,AA25&gt;='Old Ranking Calculations'!$B$29,'Old Ranking Calculations'!$C$29,AA25&gt;='Old Ranking Calculations'!$B$30,'Old Ranking Calculations'!$C$30,AA25&gt;='Old Ranking Calculations'!$B$31,'Old Ranking Calculations'!$C$31,AA25&lt;'Old Ranking Calculations'!$B$32,'Old Ranking Calculations'!$C$32)</f>
        <v>12</v>
      </c>
      <c r="AC25" s="1">
        <f>COUNT($G$2:G25)/COUNT($D$2:D25)</f>
        <v>0.33333333333333331</v>
      </c>
      <c r="AD25" s="1" cm="1">
        <f t="array" ref="AD25">_xlfn.IFS(AC25&gt;='Old Ranking Calculations'!$B$15,'Old Ranking Calculations'!$C$15,AC25&gt;='Old Ranking Calculations'!$B$16,'Old Ranking Calculations'!$C$16,AC25&gt;='Old Ranking Calculations'!$B$17,'Old Ranking Calculations'!$C$17,AC25&gt;='Old Ranking Calculations'!$B$18,'Old Ranking Calculations'!$C$18,AC25&gt;='Old Ranking Calculations'!$B$19,'Old Ranking Calculations'!$C$19,AC25&gt;='Old Ranking Calculations'!$B$20,'Old Ranking Calculations'!$C$20,AC25&gt;='Old Ranking Calculations'!$B$21,'Old Ranking Calculations'!$C$21,AC25&gt;='Old Ranking Calculations'!$B$22,'Old Ranking Calculations'!$C$22,AC25&lt;'Old Ranking Calculations'!$B$23,'Old Ranking Calculations'!$C$23)</f>
        <v>3</v>
      </c>
      <c r="AE25" s="1">
        <v>0</v>
      </c>
      <c r="AF25" s="1">
        <f>AVERAGE($O$2:O25)</f>
        <v>2.625</v>
      </c>
      <c r="AG25" s="16">
        <f>SUM($W$2:W25,Z25,$AE$2)</f>
        <v>107.0241391941392</v>
      </c>
    </row>
    <row r="26" spans="1:33" ht="15.75" customHeight="1" x14ac:dyDescent="0.2">
      <c r="A26" s="1">
        <v>2019</v>
      </c>
      <c r="B26" s="1" t="s">
        <v>4</v>
      </c>
      <c r="C26" s="1" t="str">
        <f>VLOOKUP(B26,Divisions!$A$1:$B$33,2,FALSE)</f>
        <v>NFC South</v>
      </c>
      <c r="D26" s="1">
        <v>5</v>
      </c>
      <c r="E26" s="1">
        <v>11</v>
      </c>
      <c r="W26" s="1">
        <f>SUM(N26*'Ranking Calculations'!$C$2,M26*'Ranking Calculations'!$C$3,L26*'Ranking Calculations'!$C$4,K26*'Ranking Calculations'!$C$5,H26*'Ranking Calculations'!$C$7,G26*'Ranking Calculations'!$C$6,P26*'Ranking Calculations'!$C$8,Q26*'Ranking Calculations'!$C$9,R26*'Ranking Calculations'!$C$10,S26*'Ranking Calculations'!$C$11,T26*'Ranking Calculations'!$C$12,U26*'Ranking Calculations'!$C$13,V26*'Ranking Calculations'!$C$14)</f>
        <v>0</v>
      </c>
      <c r="X26" s="1">
        <f>(SUM($D$2:D26)+(SUM($F$2:F26)/2))/((SUM($D$2:D26)+SUM($E$2:E26)+SUM($F$2:G26)))</f>
        <v>0.47916666666666669</v>
      </c>
      <c r="Y26" s="24">
        <f>'Winning % Rank Over Time'!G55</f>
        <v>19</v>
      </c>
      <c r="Z26" s="7">
        <f>'Winning % Rank Over Time'!$B55*VLOOKUP(Y26,'Share of Reg Season Points'!$A$2:$B$33,2)</f>
        <v>0</v>
      </c>
      <c r="AA26" s="1">
        <f t="shared" si="0"/>
        <v>1.3043478260869565</v>
      </c>
      <c r="AB26" s="1" cm="1">
        <f t="array" ref="AB26">_xlfn.IFS(AA26&gt;='Old Ranking Calculations'!$B$25,'Old Ranking Calculations'!$C$25,AA26&gt;='Old Ranking Calculations'!$B$26,'Old Ranking Calculations'!$C$26,AA26&gt;='Old Ranking Calculations'!$B$27,'Old Ranking Calculations'!$C$27,AA26&gt;='Old Ranking Calculations'!$B$28,'Old Ranking Calculations'!$C$28,AA26&gt;='Old Ranking Calculations'!$B$29,'Old Ranking Calculations'!$C$29,AA26&gt;='Old Ranking Calculations'!$B$30,'Old Ranking Calculations'!$C$30,AA26&gt;='Old Ranking Calculations'!$B$31,'Old Ranking Calculations'!$C$31,AA26&lt;'Old Ranking Calculations'!$B$32,'Old Ranking Calculations'!$C$32)</f>
        <v>12</v>
      </c>
      <c r="AC26" s="1">
        <f>COUNT($G$2:G26)/COUNT($D$2:D26)</f>
        <v>0.32</v>
      </c>
      <c r="AD26" s="1" cm="1">
        <f t="array" ref="AD26">_xlfn.IFS(AC26&gt;='Old Ranking Calculations'!$B$15,'Old Ranking Calculations'!$C$15,AC26&gt;='Old Ranking Calculations'!$B$16,'Old Ranking Calculations'!$C$16,AC26&gt;='Old Ranking Calculations'!$B$17,'Old Ranking Calculations'!$C$17,AC26&gt;='Old Ranking Calculations'!$B$18,'Old Ranking Calculations'!$C$18,AC26&gt;='Old Ranking Calculations'!$B$19,'Old Ranking Calculations'!$C$19,AC26&gt;='Old Ranking Calculations'!$B$20,'Old Ranking Calculations'!$C$20,AC26&gt;='Old Ranking Calculations'!$B$21,'Old Ranking Calculations'!$C$21,AC26&gt;='Old Ranking Calculations'!$B$22,'Old Ranking Calculations'!$C$22,AC26&lt;'Old Ranking Calculations'!$B$23,'Old Ranking Calculations'!$C$23)</f>
        <v>3</v>
      </c>
      <c r="AE26" s="1">
        <v>0</v>
      </c>
      <c r="AF26" s="1">
        <f>AVERAGE($O$2:O26)</f>
        <v>2.625</v>
      </c>
      <c r="AG26" s="16">
        <f>SUM($W$2:W26,Z26,$AE$2)</f>
        <v>107.0241391941392</v>
      </c>
    </row>
    <row r="27" spans="1:33" ht="15.75" customHeight="1" x14ac:dyDescent="0.2">
      <c r="A27" s="1">
        <v>2020</v>
      </c>
      <c r="B27" s="1" t="s">
        <v>4</v>
      </c>
      <c r="C27" s="1" t="str">
        <f>VLOOKUP(B27,Divisions!$A$1:$B$33,2,FALSE)</f>
        <v>NFC South</v>
      </c>
      <c r="D27" s="1">
        <v>5</v>
      </c>
      <c r="E27" s="1">
        <v>11</v>
      </c>
      <c r="W27" s="1">
        <f>SUM(N27*'Ranking Calculations'!$C$2,M27*'Ranking Calculations'!$C$3,L27*'Ranking Calculations'!$C$4,K27*'Ranking Calculations'!$C$5,H27*'Ranking Calculations'!$C$7,G27*'Ranking Calculations'!$C$6,P27*'Ranking Calculations'!$C$8,Q27*'Ranking Calculations'!$C$9,R27*'Ranking Calculations'!$C$10,S27*'Ranking Calculations'!$C$11,T27*'Ranking Calculations'!$C$12,U27*'Ranking Calculations'!$C$13,V27*'Ranking Calculations'!$C$14)</f>
        <v>0</v>
      </c>
      <c r="X27" s="1">
        <f>(SUM($D$2:D27)+(SUM($F$2:F27)/2))/((SUM($D$2:D27)+SUM($E$2:E27)+SUM($F$2:G27)))</f>
        <v>0.47287735849056606</v>
      </c>
      <c r="Y27" s="24">
        <f>'Winning % Rank Over Time'!G56</f>
        <v>20</v>
      </c>
      <c r="Z27" s="7">
        <f>'Winning % Rank Over Time'!$B56*VLOOKUP(Y27,'Share of Reg Season Points'!$A$2:$B$33,2)</f>
        <v>0</v>
      </c>
      <c r="AA27" s="1">
        <f t="shared" si="0"/>
        <v>1.3043478260869565</v>
      </c>
      <c r="AB27" s="1" cm="1">
        <f t="array" ref="AB27">_xlfn.IFS(AA27&gt;='Old Ranking Calculations'!$B$25,'Old Ranking Calculations'!$C$25,AA27&gt;='Old Ranking Calculations'!$B$26,'Old Ranking Calculations'!$C$26,AA27&gt;='Old Ranking Calculations'!$B$27,'Old Ranking Calculations'!$C$27,AA27&gt;='Old Ranking Calculations'!$B$28,'Old Ranking Calculations'!$C$28,AA27&gt;='Old Ranking Calculations'!$B$29,'Old Ranking Calculations'!$C$29,AA27&gt;='Old Ranking Calculations'!$B$30,'Old Ranking Calculations'!$C$30,AA27&gt;='Old Ranking Calculations'!$B$31,'Old Ranking Calculations'!$C$31,AA27&lt;'Old Ranking Calculations'!$B$32,'Old Ranking Calculations'!$C$32)</f>
        <v>12</v>
      </c>
      <c r="AC27" s="1">
        <f>COUNT($G$2:G27)/COUNT($D$2:D27)</f>
        <v>0.30769230769230771</v>
      </c>
      <c r="AD27" s="1" cm="1">
        <f t="array" ref="AD27">_xlfn.IFS(AC27&gt;='Old Ranking Calculations'!$B$15,'Old Ranking Calculations'!$C$15,AC27&gt;='Old Ranking Calculations'!$B$16,'Old Ranking Calculations'!$C$16,AC27&gt;='Old Ranking Calculations'!$B$17,'Old Ranking Calculations'!$C$17,AC27&gt;='Old Ranking Calculations'!$B$18,'Old Ranking Calculations'!$C$18,AC27&gt;='Old Ranking Calculations'!$B$19,'Old Ranking Calculations'!$C$19,AC27&gt;='Old Ranking Calculations'!$B$20,'Old Ranking Calculations'!$C$20,AC27&gt;='Old Ranking Calculations'!$B$21,'Old Ranking Calculations'!$C$21,AC27&gt;='Old Ranking Calculations'!$B$22,'Old Ranking Calculations'!$C$22,AC27&lt;'Old Ranking Calculations'!$B$23,'Old Ranking Calculations'!$C$23)</f>
        <v>3</v>
      </c>
      <c r="AE27" s="1">
        <v>0</v>
      </c>
      <c r="AF27" s="1">
        <f>AVERAGE($O$2:O27)</f>
        <v>2.625</v>
      </c>
      <c r="AG27" s="16">
        <f>SUM($W$2:W27,Z27,$AE$2)</f>
        <v>107.0241391941392</v>
      </c>
    </row>
    <row r="28" spans="1:33" ht="15.75" customHeight="1" x14ac:dyDescent="0.2">
      <c r="A28" s="1">
        <v>2021</v>
      </c>
      <c r="B28" s="1" t="s">
        <v>4</v>
      </c>
      <c r="C28" s="1" t="str">
        <f>VLOOKUP(B28,Divisions!$A$1:$B$33,2,FALSE)</f>
        <v>NFC South</v>
      </c>
      <c r="D28" s="1">
        <v>5</v>
      </c>
      <c r="E28" s="1">
        <v>12</v>
      </c>
      <c r="W28" s="1">
        <f>SUM(N28*'Ranking Calculations'!$C$2,M28*'Ranking Calculations'!$C$3,L28*'Ranking Calculations'!$C$4,K28*'Ranking Calculations'!$C$5,H28*'Ranking Calculations'!$C$7,G28*'Ranking Calculations'!$C$6,P28*'Ranking Calculations'!$C$8,Q28*'Ranking Calculations'!$C$9,R28*'Ranking Calculations'!$C$10,S28*'Ranking Calculations'!$C$11,T28*'Ranking Calculations'!$C$12,U28*'Ranking Calculations'!$C$13,V28*'Ranking Calculations'!$C$14)</f>
        <v>0</v>
      </c>
      <c r="X28" s="1">
        <f>(SUM($D$2:D28)+(SUM($F$2:F28)/2))/((SUM($D$2:D28)+SUM($E$2:E28)+SUM($F$2:G28)))</f>
        <v>0.46598639455782315</v>
      </c>
      <c r="Y28" s="24">
        <f>'Winning % Rank Over Time'!G57</f>
        <v>23</v>
      </c>
      <c r="Z28" s="7">
        <f>'Winning % Rank Over Time'!$B57*VLOOKUP(Y28,'Share of Reg Season Points'!$A$2:$B$33,2)</f>
        <v>0</v>
      </c>
      <c r="AA28" s="1">
        <f t="shared" si="0"/>
        <v>1.3043478260869565</v>
      </c>
      <c r="AB28" s="1" cm="1">
        <f t="array" ref="AB28">_xlfn.IFS(AA28&gt;='Old Ranking Calculations'!$B$25,'Old Ranking Calculations'!$C$25,AA28&gt;='Old Ranking Calculations'!$B$26,'Old Ranking Calculations'!$C$26,AA28&gt;='Old Ranking Calculations'!$B$27,'Old Ranking Calculations'!$C$27,AA28&gt;='Old Ranking Calculations'!$B$28,'Old Ranking Calculations'!$C$28,AA28&gt;='Old Ranking Calculations'!$B$29,'Old Ranking Calculations'!$C$29,AA28&gt;='Old Ranking Calculations'!$B$30,'Old Ranking Calculations'!$C$30,AA28&gt;='Old Ranking Calculations'!$B$31,'Old Ranking Calculations'!$C$31,AA28&lt;'Old Ranking Calculations'!$B$32,'Old Ranking Calculations'!$C$32)</f>
        <v>12</v>
      </c>
      <c r="AC28" s="1">
        <f>COUNT($G$2:G28)/COUNT($D$2:D28)</f>
        <v>0.29629629629629628</v>
      </c>
      <c r="AD28" s="1" cm="1">
        <f t="array" ref="AD28">_xlfn.IFS(AC28&gt;='Old Ranking Calculations'!$B$15,'Old Ranking Calculations'!$C$15,AC28&gt;='Old Ranking Calculations'!$B$16,'Old Ranking Calculations'!$C$16,AC28&gt;='Old Ranking Calculations'!$B$17,'Old Ranking Calculations'!$C$17,AC28&gt;='Old Ranking Calculations'!$B$18,'Old Ranking Calculations'!$C$18,AC28&gt;='Old Ranking Calculations'!$B$19,'Old Ranking Calculations'!$C$19,AC28&gt;='Old Ranking Calculations'!$B$20,'Old Ranking Calculations'!$C$20,AC28&gt;='Old Ranking Calculations'!$B$21,'Old Ranking Calculations'!$C$21,AC28&gt;='Old Ranking Calculations'!$B$22,'Old Ranking Calculations'!$C$22,AC28&lt;'Old Ranking Calculations'!$B$23,'Old Ranking Calculations'!$C$23)</f>
        <v>3</v>
      </c>
      <c r="AE28" s="1">
        <v>0</v>
      </c>
      <c r="AF28" s="1">
        <f>AVERAGE($O$2:O28)</f>
        <v>2.625</v>
      </c>
      <c r="AG28" s="16">
        <f>SUM($W$2:W28,Z28,$AE$2)</f>
        <v>107.0241391941392</v>
      </c>
    </row>
    <row r="29" spans="1:33" ht="15.75" customHeight="1" x14ac:dyDescent="0.2">
      <c r="A29" s="1">
        <v>2022</v>
      </c>
      <c r="B29" s="1" t="s">
        <v>4</v>
      </c>
      <c r="C29" s="1" t="str">
        <f>VLOOKUP(B29,Divisions!$A$1:$B$33,2,FALSE)</f>
        <v>NFC South</v>
      </c>
      <c r="D29">
        <v>7</v>
      </c>
      <c r="E29">
        <v>10</v>
      </c>
      <c r="W29" s="1">
        <f>SUM(N29*'Ranking Calculations'!$C$2,M29*'Ranking Calculations'!$C$3,L29*'Ranking Calculations'!$C$4,K29*'Ranking Calculations'!$C$5,H29*'Ranking Calculations'!$C$7,G29*'Ranking Calculations'!$C$6,P29*'Ranking Calculations'!$C$8,Q29*'Ranking Calculations'!$C$9,R29*'Ranking Calculations'!$C$10,S29*'Ranking Calculations'!$C$11,T29*'Ranking Calculations'!$C$12,U29*'Ranking Calculations'!$C$13,V29*'Ranking Calculations'!$C$14)</f>
        <v>0</v>
      </c>
      <c r="X29" s="1">
        <f>(SUM($D$2:D29)+(SUM($F$2:F29)/2))/((SUM($D$2:D29)+SUM($E$2:E29)+SUM($F$2:G29)))</f>
        <v>0.46397379912663755</v>
      </c>
      <c r="Y29" s="24">
        <f>'Winning % Rank Over Time'!G58</f>
        <v>23</v>
      </c>
      <c r="Z29" s="7">
        <f>'Winning % Rank Over Time'!$B58*VLOOKUP(Y29,'Share of Reg Season Points'!$A$2:$B$33,2)</f>
        <v>0</v>
      </c>
      <c r="AA29" s="1">
        <f t="shared" si="0"/>
        <v>1.3043478260869565</v>
      </c>
      <c r="AB29" s="1" cm="1">
        <f t="array" ref="AB29">_xlfn.IFS(AA29&gt;='Old Ranking Calculations'!$B$25,'Old Ranking Calculations'!$C$25,AA29&gt;='Old Ranking Calculations'!$B$26,'Old Ranking Calculations'!$C$26,AA29&gt;='Old Ranking Calculations'!$B$27,'Old Ranking Calculations'!$C$27,AA29&gt;='Old Ranking Calculations'!$B$28,'Old Ranking Calculations'!$C$28,AA29&gt;='Old Ranking Calculations'!$B$29,'Old Ranking Calculations'!$C$29,AA29&gt;='Old Ranking Calculations'!$B$30,'Old Ranking Calculations'!$C$30,AA29&gt;='Old Ranking Calculations'!$B$31,'Old Ranking Calculations'!$C$31,AA29&lt;'Old Ranking Calculations'!$B$32,'Old Ranking Calculations'!$C$32)</f>
        <v>12</v>
      </c>
      <c r="AC29" s="1">
        <f>COUNT($G$2:G29)/COUNT($D$2:D29)</f>
        <v>0.2857142857142857</v>
      </c>
      <c r="AD29" s="1" cm="1">
        <f t="array" ref="AD29">_xlfn.IFS(AC29&gt;='Old Ranking Calculations'!$B$15,'Old Ranking Calculations'!$C$15,AC29&gt;='Old Ranking Calculations'!$B$16,'Old Ranking Calculations'!$C$16,AC29&gt;='Old Ranking Calculations'!$B$17,'Old Ranking Calculations'!$C$17,AC29&gt;='Old Ranking Calculations'!$B$18,'Old Ranking Calculations'!$C$18,AC29&gt;='Old Ranking Calculations'!$B$19,'Old Ranking Calculations'!$C$19,AC29&gt;='Old Ranking Calculations'!$B$20,'Old Ranking Calculations'!$C$20,AC29&gt;='Old Ranking Calculations'!$B$21,'Old Ranking Calculations'!$C$21,AC29&gt;='Old Ranking Calculations'!$B$22,'Old Ranking Calculations'!$C$22,AC29&lt;'Old Ranking Calculations'!$B$23,'Old Ranking Calculations'!$C$23)</f>
        <v>3</v>
      </c>
      <c r="AE29" s="1">
        <v>0</v>
      </c>
      <c r="AF29" s="1">
        <f>AVERAGE($O$2:O29)</f>
        <v>2.625</v>
      </c>
      <c r="AG29" s="16">
        <f>SUM($W$2:W29,Z29,$AE$2)</f>
        <v>107.0241391941392</v>
      </c>
    </row>
    <row r="30" spans="1:33" ht="15.75" customHeight="1" x14ac:dyDescent="0.2">
      <c r="A30" s="1">
        <v>2023</v>
      </c>
      <c r="B30" s="1" t="s">
        <v>4</v>
      </c>
      <c r="C30" s="1" t="str">
        <f>VLOOKUP(B30,Divisions!$A$1:$B$33,2,FALSE)</f>
        <v>NFC South</v>
      </c>
      <c r="D30">
        <v>2</v>
      </c>
      <c r="E30">
        <v>15</v>
      </c>
      <c r="W30" s="1">
        <f>SUM(N30*'Ranking Calculations'!$C$2,M30*'Ranking Calculations'!$C$3,L30*'Ranking Calculations'!$C$4,K30*'Ranking Calculations'!$C$5,H30*'Ranking Calculations'!$C$7,G30*'Ranking Calculations'!$C$6,P30*'Ranking Calculations'!$C$8,Q30*'Ranking Calculations'!$C$9,R30*'Ranking Calculations'!$C$10,S30*'Ranking Calculations'!$C$11,T30*'Ranking Calculations'!$C$12,U30*'Ranking Calculations'!$C$13,V30*'Ranking Calculations'!$C$14)</f>
        <v>0</v>
      </c>
      <c r="X30" s="1">
        <f>(SUM($D$2:D30)+(SUM($F$2:F30)/2))/((SUM($D$2:D30)+SUM($E$2:E30)+SUM($F$2:G30)))</f>
        <v>0.45157894736842108</v>
      </c>
      <c r="Y30" s="24">
        <f>'Winning % Rank Over Time'!G59</f>
        <v>24</v>
      </c>
      <c r="Z30" s="7">
        <f>'Winning % Rank Over Time'!$B59*VLOOKUP(Y30,'Share of Reg Season Points'!$A$2:$B$33,2)</f>
        <v>0</v>
      </c>
      <c r="AA30" s="1">
        <f t="shared" si="0"/>
        <v>1.3043478260869565</v>
      </c>
      <c r="AB30" s="1" cm="1">
        <f t="array" ref="AB30">_xlfn.IFS(AA30&gt;='Old Ranking Calculations'!$B$25,'Old Ranking Calculations'!$C$25,AA30&gt;='Old Ranking Calculations'!$B$26,'Old Ranking Calculations'!$C$26,AA30&gt;='Old Ranking Calculations'!$B$27,'Old Ranking Calculations'!$C$27,AA30&gt;='Old Ranking Calculations'!$B$28,'Old Ranking Calculations'!$C$28,AA30&gt;='Old Ranking Calculations'!$B$29,'Old Ranking Calculations'!$C$29,AA30&gt;='Old Ranking Calculations'!$B$30,'Old Ranking Calculations'!$C$30,AA30&gt;='Old Ranking Calculations'!$B$31,'Old Ranking Calculations'!$C$31,AA30&lt;'Old Ranking Calculations'!$B$32,'Old Ranking Calculations'!$C$32)</f>
        <v>12</v>
      </c>
      <c r="AC30" s="1">
        <f>COUNT($G$2:G30)/COUNT($D$2:D30)</f>
        <v>0.27586206896551724</v>
      </c>
      <c r="AD30" s="1" cm="1">
        <f t="array" ref="AD30">_xlfn.IFS(AC30&gt;='Old Ranking Calculations'!$B$15,'Old Ranking Calculations'!$C$15,AC30&gt;='Old Ranking Calculations'!$B$16,'Old Ranking Calculations'!$C$16,AC30&gt;='Old Ranking Calculations'!$B$17,'Old Ranking Calculations'!$C$17,AC30&gt;='Old Ranking Calculations'!$B$18,'Old Ranking Calculations'!$C$18,AC30&gt;='Old Ranking Calculations'!$B$19,'Old Ranking Calculations'!$C$19,AC30&gt;='Old Ranking Calculations'!$B$20,'Old Ranking Calculations'!$C$20,AC30&gt;='Old Ranking Calculations'!$B$21,'Old Ranking Calculations'!$C$21,AC30&gt;='Old Ranking Calculations'!$B$22,'Old Ranking Calculations'!$C$22,AC30&lt;'Old Ranking Calculations'!$B$23,'Old Ranking Calculations'!$C$23)</f>
        <v>3</v>
      </c>
      <c r="AE30" s="1">
        <v>0</v>
      </c>
      <c r="AF30" s="1">
        <f>AVERAGE($O$2:O30)</f>
        <v>2.625</v>
      </c>
      <c r="AG30" s="16">
        <f>SUM($W$2:W30,Z30,$AE$2)</f>
        <v>107.0241391941392</v>
      </c>
    </row>
    <row r="31" spans="1:33" ht="15.75" customHeight="1" x14ac:dyDescent="0.2">
      <c r="A31" s="1">
        <v>2024</v>
      </c>
      <c r="B31" s="1" t="s">
        <v>4</v>
      </c>
      <c r="C31" s="1" t="str">
        <f>VLOOKUP(B31,Divisions!$A$1:$B$33,2,FALSE)</f>
        <v>NFC South</v>
      </c>
      <c r="D31">
        <v>5</v>
      </c>
      <c r="E31">
        <v>12</v>
      </c>
      <c r="W31" s="1">
        <f>SUM(N31*'Ranking Calculations'!$C$2,M31*'Ranking Calculations'!$C$3,L31*'Ranking Calculations'!$C$4,K31*'Ranking Calculations'!$C$5,H31*'Ranking Calculations'!$C$7,G31*'Ranking Calculations'!$C$6,P31*'Ranking Calculations'!$C$8,Q31*'Ranking Calculations'!$C$9,R31*'Ranking Calculations'!$C$10,S31*'Ranking Calculations'!$C$11,T31*'Ranking Calculations'!$C$12,U31*'Ranking Calculations'!$C$13,V31*'Ranking Calculations'!$C$14)</f>
        <v>0</v>
      </c>
      <c r="X31" s="1">
        <f>(SUM($D$2:D31)+(SUM($F$2:F31)/2))/((SUM($D$2:D31)+SUM($E$2:E31)+SUM($F$2:G31)))</f>
        <v>0.44613821138211385</v>
      </c>
      <c r="Y31" s="24">
        <f>'Winning % Rank Over Time'!G60</f>
        <v>24</v>
      </c>
      <c r="Z31" s="7">
        <f>'Winning % Rank Over Time'!$B60*VLOOKUP(Y31,'Share of Reg Season Points'!$A$2:$B$33,2)</f>
        <v>0</v>
      </c>
      <c r="AA31" s="1">
        <f t="shared" ref="AA31" si="1">SUM($H$2:K31)/COUNT($F$2:I31)</f>
        <v>1.3043478260869565</v>
      </c>
      <c r="AB31" s="1" cm="1">
        <f t="array" ref="AB31">_xlfn.IFS(AA31&gt;='Old Ranking Calculations'!$B$25,'Old Ranking Calculations'!$C$25,AA31&gt;='Old Ranking Calculations'!$B$26,'Old Ranking Calculations'!$C$26,AA31&gt;='Old Ranking Calculations'!$B$27,'Old Ranking Calculations'!$C$27,AA31&gt;='Old Ranking Calculations'!$B$28,'Old Ranking Calculations'!$C$28,AA31&gt;='Old Ranking Calculations'!$B$29,'Old Ranking Calculations'!$C$29,AA31&gt;='Old Ranking Calculations'!$B$30,'Old Ranking Calculations'!$C$30,AA31&gt;='Old Ranking Calculations'!$B$31,'Old Ranking Calculations'!$C$31,AA31&lt;'Old Ranking Calculations'!$B$32,'Old Ranking Calculations'!$C$32)</f>
        <v>12</v>
      </c>
      <c r="AC31" s="1">
        <f>COUNT($G$2:G31)/COUNT($D$2:D31)</f>
        <v>0.26666666666666666</v>
      </c>
      <c r="AD31" s="1" cm="1">
        <f t="array" ref="AD31">_xlfn.IFS(AC31&gt;='Old Ranking Calculations'!$B$15,'Old Ranking Calculations'!$C$15,AC31&gt;='Old Ranking Calculations'!$B$16,'Old Ranking Calculations'!$C$16,AC31&gt;='Old Ranking Calculations'!$B$17,'Old Ranking Calculations'!$C$17,AC31&gt;='Old Ranking Calculations'!$B$18,'Old Ranking Calculations'!$C$18,AC31&gt;='Old Ranking Calculations'!$B$19,'Old Ranking Calculations'!$C$19,AC31&gt;='Old Ranking Calculations'!$B$20,'Old Ranking Calculations'!$C$20,AC31&gt;='Old Ranking Calculations'!$B$21,'Old Ranking Calculations'!$C$21,AC31&gt;='Old Ranking Calculations'!$B$22,'Old Ranking Calculations'!$C$22,AC31&lt;'Old Ranking Calculations'!$B$23,'Old Ranking Calculations'!$C$23)</f>
        <v>3</v>
      </c>
      <c r="AE31" s="1">
        <v>0</v>
      </c>
      <c r="AF31" s="1">
        <f>AVERAGE($O$2:O31)</f>
        <v>2.625</v>
      </c>
      <c r="AG31" s="16">
        <f>SUM($W$2:W31,Z31,$AE$2)</f>
        <v>107.0241391941392</v>
      </c>
    </row>
    <row r="32" spans="1:33" ht="15.75" customHeight="1" x14ac:dyDescent="0.2">
      <c r="A32" s="1">
        <v>2025</v>
      </c>
      <c r="B32" s="1" t="s">
        <v>4</v>
      </c>
      <c r="C32" s="1" t="str">
        <f>VLOOKUP(B32,Divisions!$A$1:$B$33,2,FALSE)</f>
        <v>NFC South</v>
      </c>
      <c r="D32">
        <v>8</v>
      </c>
      <c r="E32">
        <v>9</v>
      </c>
      <c r="G32">
        <v>1</v>
      </c>
      <c r="H32">
        <v>1</v>
      </c>
      <c r="I32">
        <v>0</v>
      </c>
      <c r="J32">
        <v>1</v>
      </c>
      <c r="O32">
        <v>1</v>
      </c>
      <c r="S32">
        <v>1</v>
      </c>
      <c r="W32" s="1">
        <f>SUM(N32*'Ranking Calculations'!$C$2,M32*'Ranking Calculations'!$C$3,L32*'Ranking Calculations'!$C$4,K32*'Ranking Calculations'!$C$5,H32*'Ranking Calculations'!$C$7,G32*'Ranking Calculations'!$C$6,P32*'Ranking Calculations'!$C$8,Q32*'Ranking Calculations'!$C$9,R32*'Ranking Calculations'!$C$10,S32*'Ranking Calculations'!$C$11,T32*'Ranking Calculations'!$C$12,U32*'Ranking Calculations'!$C$13,V32*'Ranking Calculations'!$C$14)</f>
        <v>2</v>
      </c>
      <c r="X32" s="1">
        <f>(SUM($D$2:D32)+(SUM($F$2:F32)/2))/((SUM($D$2:D32)+SUM($E$2:E32)+SUM($F$2:G32)))</f>
        <v>0.44607843137254904</v>
      </c>
      <c r="Y32" s="24">
        <f>'Winning % Rank Over Time'!G61</f>
        <v>25</v>
      </c>
      <c r="Z32" s="7">
        <f>'Winning % Rank Over Time'!$B61*VLOOKUP(Y32,'Share of Reg Season Points'!$A$2:$B$33,2)</f>
        <v>0</v>
      </c>
      <c r="AA32" s="1">
        <f t="shared" ref="AA32" si="2">SUM($H$2:K32)/COUNT($F$2:I32)</f>
        <v>1.2307692307692308</v>
      </c>
      <c r="AB32" s="1" cm="1">
        <f t="array" ref="AB32">_xlfn.IFS(AA32&gt;='Old Ranking Calculations'!$B$25,'Old Ranking Calculations'!$C$25,AA32&gt;='Old Ranking Calculations'!$B$26,'Old Ranking Calculations'!$C$26,AA32&gt;='Old Ranking Calculations'!$B$27,'Old Ranking Calculations'!$C$27,AA32&gt;='Old Ranking Calculations'!$B$28,'Old Ranking Calculations'!$C$28,AA32&gt;='Old Ranking Calculations'!$B$29,'Old Ranking Calculations'!$C$29,AA32&gt;='Old Ranking Calculations'!$B$30,'Old Ranking Calculations'!$C$30,AA32&gt;='Old Ranking Calculations'!$B$31,'Old Ranking Calculations'!$C$31,AA32&lt;'Old Ranking Calculations'!$B$32,'Old Ranking Calculations'!$C$32)</f>
        <v>10</v>
      </c>
      <c r="AC32" s="1">
        <f>COUNT($G$2:G32)/COUNT($D$2:D32)</f>
        <v>0.29032258064516131</v>
      </c>
      <c r="AD32" s="1" cm="1">
        <f t="array" ref="AD32">_xlfn.IFS(AC32&gt;='Old Ranking Calculations'!$B$15,'Old Ranking Calculations'!$C$15,AC32&gt;='Old Ranking Calculations'!$B$16,'Old Ranking Calculations'!$C$16,AC32&gt;='Old Ranking Calculations'!$B$17,'Old Ranking Calculations'!$C$17,AC32&gt;='Old Ranking Calculations'!$B$18,'Old Ranking Calculations'!$C$18,AC32&gt;='Old Ranking Calculations'!$B$19,'Old Ranking Calculations'!$C$19,AC32&gt;='Old Ranking Calculations'!$B$20,'Old Ranking Calculations'!$C$20,AC32&gt;='Old Ranking Calculations'!$B$21,'Old Ranking Calculations'!$C$21,AC32&gt;='Old Ranking Calculations'!$B$22,'Old Ranking Calculations'!$C$22,AC32&lt;'Old Ranking Calculations'!$B$23,'Old Ranking Calculations'!$C$23)</f>
        <v>3</v>
      </c>
      <c r="AE32" s="1">
        <v>1</v>
      </c>
      <c r="AF32" s="1">
        <f>AVERAGE($O$2:O32)</f>
        <v>2.4444444444444446</v>
      </c>
      <c r="AG32" s="16">
        <f>SUM($W$2:W32,Z32,$AE$2)</f>
        <v>109.0241391941392</v>
      </c>
    </row>
    <row r="33" spans="1:33" ht="15.75" customHeight="1" x14ac:dyDescent="0.2">
      <c r="A33" s="1"/>
      <c r="B33" s="1"/>
      <c r="C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</row>
    <row r="34" spans="1:33" ht="15.75" customHeight="1" x14ac:dyDescent="0.2">
      <c r="A34" s="1"/>
      <c r="B34" s="1"/>
      <c r="C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</row>
    <row r="35" spans="1:33" ht="15.75" customHeight="1" x14ac:dyDescent="0.2">
      <c r="A35" s="1"/>
      <c r="B35" s="1"/>
      <c r="C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</row>
    <row r="36" spans="1:33" ht="15.75" customHeight="1" x14ac:dyDescent="0.2">
      <c r="A36" s="1"/>
      <c r="B36" s="1"/>
      <c r="C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</row>
    <row r="37" spans="1:33" ht="15.75" customHeight="1" x14ac:dyDescent="0.2">
      <c r="A37" s="1"/>
      <c r="B37" s="1"/>
      <c r="C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</row>
    <row r="38" spans="1:33" ht="15.75" customHeight="1" x14ac:dyDescent="0.2">
      <c r="A38" s="1"/>
      <c r="B38" s="1"/>
      <c r="C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</row>
    <row r="39" spans="1:33" ht="15.75" customHeight="1" x14ac:dyDescent="0.2">
      <c r="A39" s="1"/>
      <c r="B39" s="1"/>
      <c r="C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</row>
    <row r="40" spans="1:33" ht="15.75" customHeight="1" x14ac:dyDescent="0.2">
      <c r="A40" s="1"/>
      <c r="B40" s="1"/>
      <c r="C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</row>
    <row r="41" spans="1:33" ht="15.75" customHeight="1" x14ac:dyDescent="0.2">
      <c r="A41" s="1"/>
      <c r="B41" s="1"/>
      <c r="C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</row>
    <row r="42" spans="1:33" ht="15.75" customHeight="1" x14ac:dyDescent="0.2">
      <c r="A42" s="1"/>
      <c r="B42" s="1"/>
      <c r="C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</row>
    <row r="43" spans="1:33" ht="15.75" customHeight="1" x14ac:dyDescent="0.2">
      <c r="A43" s="1"/>
      <c r="B43" s="1"/>
      <c r="C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</row>
    <row r="44" spans="1:33" ht="15.75" customHeight="1" x14ac:dyDescent="0.2">
      <c r="A44" s="1"/>
      <c r="B44" s="1"/>
      <c r="C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</row>
    <row r="45" spans="1:33" ht="15.75" customHeight="1" x14ac:dyDescent="0.2">
      <c r="A45" s="1"/>
      <c r="B45" s="1"/>
      <c r="C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</row>
    <row r="46" spans="1:33" ht="15.75" customHeight="1" x14ac:dyDescent="0.2">
      <c r="A46" s="1"/>
      <c r="B46" s="1"/>
      <c r="C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</row>
    <row r="47" spans="1:33" ht="15.75" customHeight="1" x14ac:dyDescent="0.2">
      <c r="A47" s="1"/>
      <c r="B47" s="1"/>
      <c r="C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</row>
    <row r="48" spans="1:33" ht="15.75" customHeight="1" x14ac:dyDescent="0.2">
      <c r="A48" s="1"/>
      <c r="B48" s="1"/>
      <c r="C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</row>
    <row r="49" spans="1:33" ht="15.75" customHeight="1" x14ac:dyDescent="0.2">
      <c r="A49" s="1"/>
      <c r="B49" s="1"/>
      <c r="C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</row>
    <row r="50" spans="1:33" ht="15.75" customHeight="1" x14ac:dyDescent="0.2">
      <c r="A50" s="1"/>
      <c r="B50" s="1"/>
      <c r="C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</row>
    <row r="51" spans="1:33" ht="15.75" customHeight="1" x14ac:dyDescent="0.2">
      <c r="A51" s="1"/>
      <c r="B51" s="1"/>
      <c r="C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</row>
    <row r="52" spans="1:33" ht="15.75" customHeight="1" x14ac:dyDescent="0.2">
      <c r="A52" s="1"/>
      <c r="B52" s="1"/>
      <c r="C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</row>
    <row r="53" spans="1:33" ht="15.75" customHeight="1" x14ac:dyDescent="0.2">
      <c r="A53" s="1"/>
      <c r="B53" s="1"/>
      <c r="C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</row>
    <row r="54" spans="1:33" ht="15.75" customHeight="1" x14ac:dyDescent="0.2">
      <c r="A54" s="1"/>
      <c r="B54" s="1"/>
      <c r="C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</row>
    <row r="55" spans="1:33" ht="15.75" customHeight="1" x14ac:dyDescent="0.2">
      <c r="A55" s="1"/>
      <c r="B55" s="1"/>
      <c r="C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</row>
    <row r="56" spans="1:33" ht="15.75" customHeight="1" x14ac:dyDescent="0.2">
      <c r="A56" s="1"/>
      <c r="B56" s="1"/>
      <c r="C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</row>
    <row r="57" spans="1:33" ht="15.75" customHeight="1" x14ac:dyDescent="0.2">
      <c r="A57" s="1"/>
      <c r="B57" s="1"/>
      <c r="C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</row>
    <row r="58" spans="1:33" ht="15.75" customHeight="1" x14ac:dyDescent="0.2"/>
    <row r="59" spans="1:33" ht="15.75" customHeight="1" x14ac:dyDescent="0.2"/>
    <row r="60" spans="1:33" ht="15.75" customHeight="1" x14ac:dyDescent="0.2"/>
    <row r="61" spans="1:33" ht="15.75" customHeight="1" x14ac:dyDescent="0.2"/>
    <row r="62" spans="1:33" ht="15.75" customHeight="1" x14ac:dyDescent="0.2"/>
    <row r="63" spans="1:33" ht="15.75" customHeight="1" x14ac:dyDescent="0.2"/>
    <row r="64" spans="1:33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  <headerFooter>
    <oddHeader>&amp;R&amp;"Calibri"&amp;10&amp;K000000 Business Use&amp;1#_x000D_</oddHeader>
  </headerFooter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2"/>
  <dimension ref="A1:AG1000"/>
  <sheetViews>
    <sheetView workbookViewId="0">
      <pane ySplit="1" topLeftCell="A34" activePane="bottomLeft" state="frozen"/>
      <selection pane="bottomLeft" activeCell="Z61" sqref="Z61"/>
    </sheetView>
  </sheetViews>
  <sheetFormatPr baseColWidth="10" defaultColWidth="11.1640625" defaultRowHeight="15" customHeight="1" x14ac:dyDescent="0.2"/>
  <cols>
    <col min="1" max="33" width="10.6640625" customWidth="1"/>
  </cols>
  <sheetData>
    <row r="1" spans="1:33" ht="15.75" customHeight="1" x14ac:dyDescent="0.2">
      <c r="A1" s="1" t="s">
        <v>51</v>
      </c>
      <c r="B1" s="1" t="s">
        <v>71</v>
      </c>
      <c r="C1" s="1" t="s">
        <v>139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57</v>
      </c>
      <c r="J1" s="1" t="s">
        <v>58</v>
      </c>
      <c r="K1" s="6" t="s">
        <v>161</v>
      </c>
      <c r="L1" s="6" t="s">
        <v>162</v>
      </c>
      <c r="M1" s="6" t="s">
        <v>163</v>
      </c>
      <c r="N1" s="6" t="s">
        <v>61</v>
      </c>
      <c r="O1" t="s">
        <v>72</v>
      </c>
      <c r="P1" s="1" t="s">
        <v>37</v>
      </c>
      <c r="Q1" s="1" t="s">
        <v>39</v>
      </c>
      <c r="R1" s="1" t="s">
        <v>40</v>
      </c>
      <c r="S1" s="1" t="s">
        <v>41</v>
      </c>
      <c r="T1" s="1" t="s">
        <v>42</v>
      </c>
      <c r="U1" s="1" t="s">
        <v>43</v>
      </c>
      <c r="V1" s="1" t="s">
        <v>44</v>
      </c>
      <c r="W1" s="1" t="s">
        <v>63</v>
      </c>
      <c r="X1" s="1" t="s">
        <v>64</v>
      </c>
      <c r="Y1" s="1" t="s">
        <v>198</v>
      </c>
      <c r="Z1" s="1" t="s">
        <v>65</v>
      </c>
      <c r="AA1" s="1" t="s">
        <v>66</v>
      </c>
      <c r="AB1" s="1" t="s">
        <v>67</v>
      </c>
      <c r="AC1" s="1" t="s">
        <v>79</v>
      </c>
      <c r="AD1" s="1" t="s">
        <v>68</v>
      </c>
      <c r="AE1" s="1" t="s">
        <v>69</v>
      </c>
      <c r="AF1" s="1" t="s">
        <v>73</v>
      </c>
      <c r="AG1" s="1" t="s">
        <v>70</v>
      </c>
    </row>
    <row r="2" spans="1:33" ht="15.75" customHeight="1" x14ac:dyDescent="0.2">
      <c r="A2" s="1">
        <v>1966</v>
      </c>
      <c r="B2" s="1" t="s">
        <v>5</v>
      </c>
      <c r="C2" s="1" t="str">
        <f>VLOOKUP(B2,Divisions!$A$1:$B$33,2,FALSE)</f>
        <v>NFC North</v>
      </c>
      <c r="D2" s="1">
        <v>5</v>
      </c>
      <c r="E2" s="1">
        <v>7</v>
      </c>
      <c r="F2" s="1">
        <v>2</v>
      </c>
      <c r="W2" s="1">
        <f>SUM(N2*'Ranking Calculations'!$C$2,M2*'Ranking Calculations'!$C$3,L2*'Ranking Calculations'!$C$4,K2*'Ranking Calculations'!$C$5,H2*'Ranking Calculations'!$C$7,G2*'Ranking Calculations'!$C$6,P2*'Ranking Calculations'!$C$8,Q2*'Ranking Calculations'!$C$9,R2*'Ranking Calculations'!$C$10,S2*'Ranking Calculations'!$C$11,T2*'Ranking Calculations'!$C$12,U2*'Ranking Calculations'!$C$13,V2*'Ranking Calculations'!$C$14)</f>
        <v>0</v>
      </c>
      <c r="X2" s="11">
        <f>(SUM(D2)+(SUM(F2)/2))/((SUM(D2)+SUM(E2)+SUM(F2)))</f>
        <v>0.42857142857142855</v>
      </c>
      <c r="Y2" s="1">
        <f>'Winning % Rank Over Time'!H2</f>
        <v>16</v>
      </c>
      <c r="Z2" s="7">
        <f>'Winning % Rank Over Time'!$B2*VLOOKUP(Y2,'Share of Reg Season Points'!$P$2:$Q$27,2)</f>
        <v>0</v>
      </c>
      <c r="AA2" s="1">
        <v>0</v>
      </c>
      <c r="AB2" s="1" cm="1">
        <f t="array" ref="AB2">_xlfn.IFS(AA2&gt;='Old Ranking Calculations'!$B$25,'Old Ranking Calculations'!$C$25,AA2&gt;='Old Ranking Calculations'!$B$26,'Old Ranking Calculations'!$C$26,AA2&gt;='Old Ranking Calculations'!$B$27,'Old Ranking Calculations'!$C$27,AA2&gt;='Old Ranking Calculations'!$B$28,'Old Ranking Calculations'!$C$28,AA2&gt;='Old Ranking Calculations'!$B$29,'Old Ranking Calculations'!$C$29,AA2&gt;='Old Ranking Calculations'!$B$30,'Old Ranking Calculations'!$C$30,AA2&gt;='Old Ranking Calculations'!$B$31,'Old Ranking Calculations'!$C$31,AA2&lt;'Old Ranking Calculations'!$B$32,'Old Ranking Calculations'!$C$32)</f>
        <v>0</v>
      </c>
      <c r="AC2" s="1">
        <f>COUNT(G2)/COUNT(A2)</f>
        <v>0</v>
      </c>
      <c r="AD2" s="1" cm="1">
        <f t="array" ref="AD2">_xlfn.IFS(AC2&gt;='Old Ranking Calculations'!$B$15,'Old Ranking Calculations'!$C$15,AC2&gt;='Old Ranking Calculations'!$B$16,'Old Ranking Calculations'!$C$16,AC2&gt;='Old Ranking Calculations'!$B$17,'Old Ranking Calculations'!$C$17,AC2&gt;='Old Ranking Calculations'!$B$18,'Old Ranking Calculations'!$C$18,AC2&gt;='Old Ranking Calculations'!$B$19,'Old Ranking Calculations'!$C$19,AC2&gt;='Old Ranking Calculations'!$B$20,'Old Ranking Calculations'!$C$20,AC2&gt;='Old Ranking Calculations'!$B$21,'Old Ranking Calculations'!$C$21,AC2&gt;='Old Ranking Calculations'!$B$22,'Old Ranking Calculations'!$C$22,AC2&lt;'Old Ranking Calculations'!$B$23,'Old Ranking Calculations'!$C$23)</f>
        <v>0</v>
      </c>
      <c r="AE2" s="1">
        <f t="shared" ref="AE2:AE57" si="0">IF((0.75*($A$2-1966))-(0.2*(A2-$A$2))&gt;0,(0.75*($A$2-1966))-(0.2*(A2-$A$2)),0)</f>
        <v>0</v>
      </c>
      <c r="AF2" s="1">
        <v>0</v>
      </c>
      <c r="AG2" s="16">
        <f>SUM($W$2:W2,Z2)</f>
        <v>0</v>
      </c>
    </row>
    <row r="3" spans="1:33" ht="15.75" customHeight="1" x14ac:dyDescent="0.2">
      <c r="A3" s="1">
        <v>1967</v>
      </c>
      <c r="B3" s="1" t="s">
        <v>5</v>
      </c>
      <c r="C3" s="1" t="str">
        <f>VLOOKUP(B3,Divisions!$A$1:$B$33,2,FALSE)</f>
        <v>NFC North</v>
      </c>
      <c r="D3" s="1">
        <v>7</v>
      </c>
      <c r="E3" s="1">
        <v>6</v>
      </c>
      <c r="F3" s="1">
        <v>1</v>
      </c>
      <c r="W3" s="1">
        <f>SUM(N3*'Ranking Calculations'!$C$2,M3*'Ranking Calculations'!$C$3,L3*'Ranking Calculations'!$C$4,K3*'Ranking Calculations'!$C$5,H3*'Ranking Calculations'!$C$7,G3*'Ranking Calculations'!$C$6,P3*'Ranking Calculations'!$C$8,Q3*'Ranking Calculations'!$C$9,R3*'Ranking Calculations'!$C$10,S3*'Ranking Calculations'!$C$11,T3*'Ranking Calculations'!$C$12,U3*'Ranking Calculations'!$C$13,V3*'Ranking Calculations'!$C$14)</f>
        <v>0</v>
      </c>
      <c r="X3" s="11">
        <f>(SUM($D$2:D3)+(SUM($F$2:F3)/2))/((SUM($D$2:D3)+SUM($E$2:E3)+SUM($F$2:F3)))</f>
        <v>0.48214285714285715</v>
      </c>
      <c r="Y3" s="1">
        <f>'Winning % Rank Over Time'!H3</f>
        <v>14</v>
      </c>
      <c r="Z3" s="7">
        <f>'Winning % Rank Over Time'!$B3*VLOOKUP(Y3,'Share of Reg Season Points'!$P$2:$Q$27,2)</f>
        <v>0</v>
      </c>
      <c r="AA3" s="1">
        <v>0</v>
      </c>
      <c r="AB3" s="1" cm="1">
        <f t="array" ref="AB3">_xlfn.IFS(AA3&gt;='Old Ranking Calculations'!$B$25,'Old Ranking Calculations'!$C$25,AA3&gt;='Old Ranking Calculations'!$B$26,'Old Ranking Calculations'!$C$26,AA3&gt;='Old Ranking Calculations'!$B$27,'Old Ranking Calculations'!$C$27,AA3&gt;='Old Ranking Calculations'!$B$28,'Old Ranking Calculations'!$C$28,AA3&gt;='Old Ranking Calculations'!$B$29,'Old Ranking Calculations'!$C$29,AA3&gt;='Old Ranking Calculations'!$B$30,'Old Ranking Calculations'!$C$30,AA3&gt;='Old Ranking Calculations'!$B$31,'Old Ranking Calculations'!$C$31,AA3&lt;'Old Ranking Calculations'!$B$32,'Old Ranking Calculations'!$C$32)</f>
        <v>0</v>
      </c>
      <c r="AC3" s="1">
        <f>COUNT($G$2:G3)/COUNT($D$2:D3)</f>
        <v>0</v>
      </c>
      <c r="AD3" s="1" cm="1">
        <f t="array" ref="AD3">_xlfn.IFS(AC3&gt;='Old Ranking Calculations'!$B$15,'Old Ranking Calculations'!$C$15,AC3&gt;='Old Ranking Calculations'!$B$16,'Old Ranking Calculations'!$C$16,AC3&gt;='Old Ranking Calculations'!$B$17,'Old Ranking Calculations'!$C$17,AC3&gt;='Old Ranking Calculations'!$B$18,'Old Ranking Calculations'!$C$18,AC3&gt;='Old Ranking Calculations'!$B$19,'Old Ranking Calculations'!$C$19,AC3&gt;='Old Ranking Calculations'!$B$20,'Old Ranking Calculations'!$C$20,AC3&gt;='Old Ranking Calculations'!$B$21,'Old Ranking Calculations'!$C$21,AC3&gt;='Old Ranking Calculations'!$B$22,'Old Ranking Calculations'!$C$22,AC3&lt;'Old Ranking Calculations'!$B$23,'Old Ranking Calculations'!$C$23)</f>
        <v>0</v>
      </c>
      <c r="AE3" s="1">
        <f t="shared" si="0"/>
        <v>0</v>
      </c>
      <c r="AF3" s="1">
        <v>0</v>
      </c>
      <c r="AG3" s="16">
        <f>SUM($W$2:W3,Z3)</f>
        <v>0</v>
      </c>
    </row>
    <row r="4" spans="1:33" ht="15.75" customHeight="1" x14ac:dyDescent="0.2">
      <c r="A4" s="1">
        <v>1968</v>
      </c>
      <c r="B4" s="1" t="s">
        <v>5</v>
      </c>
      <c r="C4" s="1" t="str">
        <f>VLOOKUP(B4,Divisions!$A$1:$B$33,2,FALSE)</f>
        <v>NFC North</v>
      </c>
      <c r="D4" s="1">
        <v>7</v>
      </c>
      <c r="E4" s="1">
        <v>7</v>
      </c>
      <c r="W4" s="1">
        <f>SUM(N4*'Ranking Calculations'!$C$2,M4*'Ranking Calculations'!$C$3,L4*'Ranking Calculations'!$C$4,K4*'Ranking Calculations'!$C$5,H4*'Ranking Calculations'!$C$7,G4*'Ranking Calculations'!$C$6,P4*'Ranking Calculations'!$C$8,Q4*'Ranking Calculations'!$C$9,R4*'Ranking Calculations'!$C$10,S4*'Ranking Calculations'!$C$11,T4*'Ranking Calculations'!$C$12,U4*'Ranking Calculations'!$C$13,V4*'Ranking Calculations'!$C$14)</f>
        <v>0</v>
      </c>
      <c r="X4" s="11">
        <f>(SUM($D$2:D4)+(SUM($F$2:F4)/2))/((SUM($D$2:D4)+SUM($E$2:E4)+SUM($F$2:F4)))</f>
        <v>0.48809523809523808</v>
      </c>
      <c r="Y4" s="1">
        <f>'Winning % Rank Over Time'!H4</f>
        <v>12</v>
      </c>
      <c r="Z4" s="7">
        <f>'Winning % Rank Over Time'!$B4*VLOOKUP(Y4,'Share of Reg Season Points'!$P$2:$Q$27,2)</f>
        <v>0</v>
      </c>
      <c r="AA4" s="1">
        <v>0</v>
      </c>
      <c r="AB4" s="1" cm="1">
        <f t="array" ref="AB4">_xlfn.IFS(AA4&gt;='Old Ranking Calculations'!$B$25,'Old Ranking Calculations'!$C$25,AA4&gt;='Old Ranking Calculations'!$B$26,'Old Ranking Calculations'!$C$26,AA4&gt;='Old Ranking Calculations'!$B$27,'Old Ranking Calculations'!$C$27,AA4&gt;='Old Ranking Calculations'!$B$28,'Old Ranking Calculations'!$C$28,AA4&gt;='Old Ranking Calculations'!$B$29,'Old Ranking Calculations'!$C$29,AA4&gt;='Old Ranking Calculations'!$B$30,'Old Ranking Calculations'!$C$30,AA4&gt;='Old Ranking Calculations'!$B$31,'Old Ranking Calculations'!$C$31,AA4&lt;'Old Ranking Calculations'!$B$32,'Old Ranking Calculations'!$C$32)</f>
        <v>0</v>
      </c>
      <c r="AC4" s="1">
        <f>COUNT($G$2:G4)/COUNT($D$2:D4)</f>
        <v>0</v>
      </c>
      <c r="AD4" s="1" cm="1">
        <f t="array" ref="AD4">_xlfn.IFS(AC4&gt;='Old Ranking Calculations'!$B$15,'Old Ranking Calculations'!$C$15,AC4&gt;='Old Ranking Calculations'!$B$16,'Old Ranking Calculations'!$C$16,AC4&gt;='Old Ranking Calculations'!$B$17,'Old Ranking Calculations'!$C$17,AC4&gt;='Old Ranking Calculations'!$B$18,'Old Ranking Calculations'!$C$18,AC4&gt;='Old Ranking Calculations'!$B$19,'Old Ranking Calculations'!$C$19,AC4&gt;='Old Ranking Calculations'!$B$20,'Old Ranking Calculations'!$C$20,AC4&gt;='Old Ranking Calculations'!$B$21,'Old Ranking Calculations'!$C$21,AC4&gt;='Old Ranking Calculations'!$B$22,'Old Ranking Calculations'!$C$22,AC4&lt;'Old Ranking Calculations'!$B$23,'Old Ranking Calculations'!$C$23)</f>
        <v>0</v>
      </c>
      <c r="AE4" s="1">
        <f t="shared" si="0"/>
        <v>0</v>
      </c>
      <c r="AF4" s="1">
        <v>0</v>
      </c>
      <c r="AG4" s="16">
        <f>SUM($W$2:W4,Z4)</f>
        <v>0</v>
      </c>
    </row>
    <row r="5" spans="1:33" ht="15.75" customHeight="1" x14ac:dyDescent="0.2">
      <c r="A5" s="1">
        <v>1969</v>
      </c>
      <c r="B5" s="1" t="s">
        <v>5</v>
      </c>
      <c r="C5" s="1" t="str">
        <f>VLOOKUP(B5,Divisions!$A$1:$B$33,2,FALSE)</f>
        <v>NFC North</v>
      </c>
      <c r="D5" s="1">
        <v>1</v>
      </c>
      <c r="E5" s="1">
        <v>13</v>
      </c>
      <c r="W5" s="1">
        <f>SUM(N5*'Ranking Calculations'!$C$2,M5*'Ranking Calculations'!$C$3,L5*'Ranking Calculations'!$C$4,K5*'Ranking Calculations'!$C$5,H5*'Ranking Calculations'!$C$7,G5*'Ranking Calculations'!$C$6,P5*'Ranking Calculations'!$C$8,Q5*'Ranking Calculations'!$C$9,R5*'Ranking Calculations'!$C$10,S5*'Ranking Calculations'!$C$11,T5*'Ranking Calculations'!$C$12,U5*'Ranking Calculations'!$C$13,V5*'Ranking Calculations'!$C$14)</f>
        <v>0</v>
      </c>
      <c r="X5" s="11">
        <f>(SUM($D$2:D5)+(SUM($F$2:F5)/2))/((SUM($D$2:D5)+SUM($E$2:E5)+SUM($F$2:F5)))</f>
        <v>0.38392857142857145</v>
      </c>
      <c r="Y5" s="1">
        <f>'Winning % Rank Over Time'!H5</f>
        <v>17</v>
      </c>
      <c r="Z5" s="7">
        <f>'Winning % Rank Over Time'!$B5*VLOOKUP(Y5,'Share of Reg Season Points'!$P$2:$Q$27,2)</f>
        <v>0</v>
      </c>
      <c r="AA5" s="1">
        <v>0</v>
      </c>
      <c r="AB5" s="1" cm="1">
        <f t="array" ref="AB5">_xlfn.IFS(AA5&gt;='Old Ranking Calculations'!$B$25,'Old Ranking Calculations'!$C$25,AA5&gt;='Old Ranking Calculations'!$B$26,'Old Ranking Calculations'!$C$26,AA5&gt;='Old Ranking Calculations'!$B$27,'Old Ranking Calculations'!$C$27,AA5&gt;='Old Ranking Calculations'!$B$28,'Old Ranking Calculations'!$C$28,AA5&gt;='Old Ranking Calculations'!$B$29,'Old Ranking Calculations'!$C$29,AA5&gt;='Old Ranking Calculations'!$B$30,'Old Ranking Calculations'!$C$30,AA5&gt;='Old Ranking Calculations'!$B$31,'Old Ranking Calculations'!$C$31,AA5&lt;'Old Ranking Calculations'!$B$32,'Old Ranking Calculations'!$C$32)</f>
        <v>0</v>
      </c>
      <c r="AC5" s="1">
        <f>COUNT($G$2:G5)/COUNT($D$2:D5)</f>
        <v>0</v>
      </c>
      <c r="AD5" s="1" cm="1">
        <f t="array" ref="AD5">_xlfn.IFS(AC5&gt;='Old Ranking Calculations'!$B$15,'Old Ranking Calculations'!$C$15,AC5&gt;='Old Ranking Calculations'!$B$16,'Old Ranking Calculations'!$C$16,AC5&gt;='Old Ranking Calculations'!$B$17,'Old Ranking Calculations'!$C$17,AC5&gt;='Old Ranking Calculations'!$B$18,'Old Ranking Calculations'!$C$18,AC5&gt;='Old Ranking Calculations'!$B$19,'Old Ranking Calculations'!$C$19,AC5&gt;='Old Ranking Calculations'!$B$20,'Old Ranking Calculations'!$C$20,AC5&gt;='Old Ranking Calculations'!$B$21,'Old Ranking Calculations'!$C$21,AC5&gt;='Old Ranking Calculations'!$B$22,'Old Ranking Calculations'!$C$22,AC5&lt;'Old Ranking Calculations'!$B$23,'Old Ranking Calculations'!$C$23)</f>
        <v>0</v>
      </c>
      <c r="AE5" s="1">
        <f t="shared" si="0"/>
        <v>0</v>
      </c>
      <c r="AF5" s="1">
        <v>0</v>
      </c>
      <c r="AG5" s="16">
        <f>SUM($W$2:W5,Z5)</f>
        <v>0</v>
      </c>
    </row>
    <row r="6" spans="1:33" ht="15.75" customHeight="1" x14ac:dyDescent="0.2">
      <c r="A6" s="1">
        <v>1970</v>
      </c>
      <c r="B6" s="1" t="s">
        <v>5</v>
      </c>
      <c r="C6" s="1" t="str">
        <f>VLOOKUP(B6,Divisions!$A$1:$B$33,2,FALSE)</f>
        <v>NFC North</v>
      </c>
      <c r="D6" s="1">
        <v>6</v>
      </c>
      <c r="E6" s="1">
        <v>8</v>
      </c>
      <c r="W6" s="1">
        <f>SUM(N6*'Ranking Calculations'!$C$2,M6*'Ranking Calculations'!$C$3,L6*'Ranking Calculations'!$C$4,K6*'Ranking Calculations'!$C$5,H6*'Ranking Calculations'!$C$7,G6*'Ranking Calculations'!$C$6,P6*'Ranking Calculations'!$C$8,Q6*'Ranking Calculations'!$C$9,R6*'Ranking Calculations'!$C$10,S6*'Ranking Calculations'!$C$11,T6*'Ranking Calculations'!$C$12,U6*'Ranking Calculations'!$C$13,V6*'Ranking Calculations'!$C$14)</f>
        <v>0</v>
      </c>
      <c r="X6" s="11">
        <f>(SUM($D$2:D6)+(SUM($F$2:F6)/2))/((SUM($D$2:D6)+SUM($E$2:E6)+SUM($F$2:F6)))</f>
        <v>0.39285714285714285</v>
      </c>
      <c r="Y6" s="1">
        <f>'Winning % Rank Over Time'!H6</f>
        <v>17</v>
      </c>
      <c r="Z6" s="7">
        <f>'Winning % Rank Over Time'!$B6*VLOOKUP(Y6,'Share of Reg Season Points'!$P$2:$Q$27,2)</f>
        <v>0</v>
      </c>
      <c r="AA6" s="1">
        <v>0</v>
      </c>
      <c r="AB6" s="1" cm="1">
        <f t="array" ref="AB6">_xlfn.IFS(AA6&gt;='Old Ranking Calculations'!$B$25,'Old Ranking Calculations'!$C$25,AA6&gt;='Old Ranking Calculations'!$B$26,'Old Ranking Calculations'!$C$26,AA6&gt;='Old Ranking Calculations'!$B$27,'Old Ranking Calculations'!$C$27,AA6&gt;='Old Ranking Calculations'!$B$28,'Old Ranking Calculations'!$C$28,AA6&gt;='Old Ranking Calculations'!$B$29,'Old Ranking Calculations'!$C$29,AA6&gt;='Old Ranking Calculations'!$B$30,'Old Ranking Calculations'!$C$30,AA6&gt;='Old Ranking Calculations'!$B$31,'Old Ranking Calculations'!$C$31,AA6&lt;'Old Ranking Calculations'!$B$32,'Old Ranking Calculations'!$C$32)</f>
        <v>0</v>
      </c>
      <c r="AC6" s="1">
        <f>COUNT($G$2:G6)/COUNT($D$2:D6)</f>
        <v>0</v>
      </c>
      <c r="AD6" s="1" cm="1">
        <f t="array" ref="AD6">_xlfn.IFS(AC6&gt;='Old Ranking Calculations'!$B$15,'Old Ranking Calculations'!$C$15,AC6&gt;='Old Ranking Calculations'!$B$16,'Old Ranking Calculations'!$C$16,AC6&gt;='Old Ranking Calculations'!$B$17,'Old Ranking Calculations'!$C$17,AC6&gt;='Old Ranking Calculations'!$B$18,'Old Ranking Calculations'!$C$18,AC6&gt;='Old Ranking Calculations'!$B$19,'Old Ranking Calculations'!$C$19,AC6&gt;='Old Ranking Calculations'!$B$20,'Old Ranking Calculations'!$C$20,AC6&gt;='Old Ranking Calculations'!$B$21,'Old Ranking Calculations'!$C$21,AC6&gt;='Old Ranking Calculations'!$B$22,'Old Ranking Calculations'!$C$22,AC6&lt;'Old Ranking Calculations'!$B$23,'Old Ranking Calculations'!$C$23)</f>
        <v>0</v>
      </c>
      <c r="AE6" s="1">
        <f t="shared" si="0"/>
        <v>0</v>
      </c>
      <c r="AF6" s="1">
        <v>0</v>
      </c>
      <c r="AG6" s="16">
        <f>SUM($W$2:W6,Z6)</f>
        <v>0</v>
      </c>
    </row>
    <row r="7" spans="1:33" ht="15.75" customHeight="1" x14ac:dyDescent="0.2">
      <c r="A7" s="1">
        <v>1971</v>
      </c>
      <c r="B7" s="1" t="s">
        <v>5</v>
      </c>
      <c r="C7" s="1" t="str">
        <f>VLOOKUP(B7,Divisions!$A$1:$B$33,2,FALSE)</f>
        <v>NFC North</v>
      </c>
      <c r="D7" s="1">
        <v>6</v>
      </c>
      <c r="E7" s="1">
        <v>8</v>
      </c>
      <c r="W7" s="1">
        <f>SUM(N7*'Ranking Calculations'!$C$2,M7*'Ranking Calculations'!$C$3,L7*'Ranking Calculations'!$C$4,K7*'Ranking Calculations'!$C$5,H7*'Ranking Calculations'!$C$7,G7*'Ranking Calculations'!$C$6,P7*'Ranking Calculations'!$C$8,Q7*'Ranking Calculations'!$C$9,R7*'Ranking Calculations'!$C$10,S7*'Ranking Calculations'!$C$11,T7*'Ranking Calculations'!$C$12,U7*'Ranking Calculations'!$C$13,V7*'Ranking Calculations'!$C$14)</f>
        <v>0</v>
      </c>
      <c r="X7" s="11">
        <f>(SUM($D$2:D7)+(SUM($F$2:F7)/2))/((SUM($D$2:D7)+SUM($E$2:E7)+SUM($F$2:F7)))</f>
        <v>0.39880952380952384</v>
      </c>
      <c r="Y7" s="1">
        <f>'Winning % Rank Over Time'!H7</f>
        <v>18</v>
      </c>
      <c r="Z7" s="7">
        <f>'Winning % Rank Over Time'!$B7*VLOOKUP(Y7,'Share of Reg Season Points'!$P$2:$Q$27,2)</f>
        <v>0</v>
      </c>
      <c r="AA7" s="1">
        <v>0</v>
      </c>
      <c r="AB7" s="1" cm="1">
        <f t="array" ref="AB7">_xlfn.IFS(AA7&gt;='Old Ranking Calculations'!$B$25,'Old Ranking Calculations'!$C$25,AA7&gt;='Old Ranking Calculations'!$B$26,'Old Ranking Calculations'!$C$26,AA7&gt;='Old Ranking Calculations'!$B$27,'Old Ranking Calculations'!$C$27,AA7&gt;='Old Ranking Calculations'!$B$28,'Old Ranking Calculations'!$C$28,AA7&gt;='Old Ranking Calculations'!$B$29,'Old Ranking Calculations'!$C$29,AA7&gt;='Old Ranking Calculations'!$B$30,'Old Ranking Calculations'!$C$30,AA7&gt;='Old Ranking Calculations'!$B$31,'Old Ranking Calculations'!$C$31,AA7&lt;'Old Ranking Calculations'!$B$32,'Old Ranking Calculations'!$C$32)</f>
        <v>0</v>
      </c>
      <c r="AC7" s="1">
        <f>COUNT($G$2:G7)/COUNT($D$2:D7)</f>
        <v>0</v>
      </c>
      <c r="AD7" s="1" cm="1">
        <f t="array" ref="AD7">_xlfn.IFS(AC7&gt;='Old Ranking Calculations'!$B$15,'Old Ranking Calculations'!$C$15,AC7&gt;='Old Ranking Calculations'!$B$16,'Old Ranking Calculations'!$C$16,AC7&gt;='Old Ranking Calculations'!$B$17,'Old Ranking Calculations'!$C$17,AC7&gt;='Old Ranking Calculations'!$B$18,'Old Ranking Calculations'!$C$18,AC7&gt;='Old Ranking Calculations'!$B$19,'Old Ranking Calculations'!$C$19,AC7&gt;='Old Ranking Calculations'!$B$20,'Old Ranking Calculations'!$C$20,AC7&gt;='Old Ranking Calculations'!$B$21,'Old Ranking Calculations'!$C$21,AC7&gt;='Old Ranking Calculations'!$B$22,'Old Ranking Calculations'!$C$22,AC7&lt;'Old Ranking Calculations'!$B$23,'Old Ranking Calculations'!$C$23)</f>
        <v>0</v>
      </c>
      <c r="AE7" s="1">
        <f t="shared" si="0"/>
        <v>0</v>
      </c>
      <c r="AF7" s="1">
        <v>0</v>
      </c>
      <c r="AG7" s="16">
        <f>SUM($W$2:W7,Z7)</f>
        <v>0</v>
      </c>
    </row>
    <row r="8" spans="1:33" ht="15.75" customHeight="1" x14ac:dyDescent="0.2">
      <c r="A8" s="1">
        <v>1972</v>
      </c>
      <c r="B8" s="1" t="s">
        <v>5</v>
      </c>
      <c r="C8" s="1" t="str">
        <f>VLOOKUP(B8,Divisions!$A$1:$B$33,2,FALSE)</f>
        <v>NFC North</v>
      </c>
      <c r="D8" s="1">
        <v>4</v>
      </c>
      <c r="E8" s="1">
        <v>9</v>
      </c>
      <c r="F8" s="1">
        <v>1</v>
      </c>
      <c r="W8" s="1">
        <f>SUM(N8*'Ranking Calculations'!$C$2,M8*'Ranking Calculations'!$C$3,L8*'Ranking Calculations'!$C$4,K8*'Ranking Calculations'!$C$5,H8*'Ranking Calculations'!$C$7,G8*'Ranking Calculations'!$C$6,P8*'Ranking Calculations'!$C$8,Q8*'Ranking Calculations'!$C$9,R8*'Ranking Calculations'!$C$10,S8*'Ranking Calculations'!$C$11,T8*'Ranking Calculations'!$C$12,U8*'Ranking Calculations'!$C$13,V8*'Ranking Calculations'!$C$14)</f>
        <v>0</v>
      </c>
      <c r="X8" s="11">
        <f>(SUM($D$2:D8)+(SUM($F$2:F8)/2))/((SUM($D$2:D8)+SUM($E$2:E8)+SUM($F$2:F8)))</f>
        <v>0.38775510204081631</v>
      </c>
      <c r="Y8" s="1">
        <f>'Winning % Rank Over Time'!H8</f>
        <v>18</v>
      </c>
      <c r="Z8" s="7">
        <f>'Winning % Rank Over Time'!$B8*VLOOKUP(Y8,'Share of Reg Season Points'!$P$2:$Q$27,2)</f>
        <v>0</v>
      </c>
      <c r="AA8" s="1">
        <v>0</v>
      </c>
      <c r="AB8" s="1" cm="1">
        <f t="array" ref="AB8">_xlfn.IFS(AA8&gt;='Old Ranking Calculations'!$B$25,'Old Ranking Calculations'!$C$25,AA8&gt;='Old Ranking Calculations'!$B$26,'Old Ranking Calculations'!$C$26,AA8&gt;='Old Ranking Calculations'!$B$27,'Old Ranking Calculations'!$C$27,AA8&gt;='Old Ranking Calculations'!$B$28,'Old Ranking Calculations'!$C$28,AA8&gt;='Old Ranking Calculations'!$B$29,'Old Ranking Calculations'!$C$29,AA8&gt;='Old Ranking Calculations'!$B$30,'Old Ranking Calculations'!$C$30,AA8&gt;='Old Ranking Calculations'!$B$31,'Old Ranking Calculations'!$C$31,AA8&lt;'Old Ranking Calculations'!$B$32,'Old Ranking Calculations'!$C$32)</f>
        <v>0</v>
      </c>
      <c r="AC8" s="1">
        <f>COUNT($G$2:G8)/COUNT($D$2:D8)</f>
        <v>0</v>
      </c>
      <c r="AD8" s="1" cm="1">
        <f t="array" ref="AD8">_xlfn.IFS(AC8&gt;='Old Ranking Calculations'!$B$15,'Old Ranking Calculations'!$C$15,AC8&gt;='Old Ranking Calculations'!$B$16,'Old Ranking Calculations'!$C$16,AC8&gt;='Old Ranking Calculations'!$B$17,'Old Ranking Calculations'!$C$17,AC8&gt;='Old Ranking Calculations'!$B$18,'Old Ranking Calculations'!$C$18,AC8&gt;='Old Ranking Calculations'!$B$19,'Old Ranking Calculations'!$C$19,AC8&gt;='Old Ranking Calculations'!$B$20,'Old Ranking Calculations'!$C$20,AC8&gt;='Old Ranking Calculations'!$B$21,'Old Ranking Calculations'!$C$21,AC8&gt;='Old Ranking Calculations'!$B$22,'Old Ranking Calculations'!$C$22,AC8&lt;'Old Ranking Calculations'!$B$23,'Old Ranking Calculations'!$C$23)</f>
        <v>0</v>
      </c>
      <c r="AE8" s="1">
        <f t="shared" si="0"/>
        <v>0</v>
      </c>
      <c r="AF8" s="1">
        <v>0</v>
      </c>
      <c r="AG8" s="16">
        <f>SUM($W$2:W8,Z8)</f>
        <v>0</v>
      </c>
    </row>
    <row r="9" spans="1:33" ht="15.75" customHeight="1" x14ac:dyDescent="0.2">
      <c r="A9" s="1">
        <v>1973</v>
      </c>
      <c r="B9" s="1" t="s">
        <v>5</v>
      </c>
      <c r="C9" s="1" t="str">
        <f>VLOOKUP(B9,Divisions!$A$1:$B$33,2,FALSE)</f>
        <v>NFC North</v>
      </c>
      <c r="D9" s="1">
        <v>3</v>
      </c>
      <c r="E9" s="1">
        <v>11</v>
      </c>
      <c r="T9" s="1">
        <v>1</v>
      </c>
      <c r="W9" s="1">
        <f>SUM(N9*'Ranking Calculations'!$C$2,M9*'Ranking Calculations'!$C$3,L9*'Ranking Calculations'!$C$4,K9*'Ranking Calculations'!$C$5,H9*'Ranking Calculations'!$C$7,G9*'Ranking Calculations'!$C$6,P9*'Ranking Calculations'!$C$8,Q9*'Ranking Calculations'!$C$9,R9*'Ranking Calculations'!$C$10,S9*'Ranking Calculations'!$C$11,T9*'Ranking Calculations'!$C$12,U9*'Ranking Calculations'!$C$13,V9*'Ranking Calculations'!$C$14)</f>
        <v>0</v>
      </c>
      <c r="X9" s="11">
        <f>(SUM($D$2:D9)+(SUM($F$2:F9)/2))/((SUM($D$2:D9)+SUM($E$2:E9)+SUM($F$2:F9)))</f>
        <v>0.36607142857142855</v>
      </c>
      <c r="Y9" s="1">
        <f>'Winning % Rank Over Time'!H9</f>
        <v>19</v>
      </c>
      <c r="Z9" s="7">
        <f>'Winning % Rank Over Time'!$B9*VLOOKUP(Y9,'Share of Reg Season Points'!$P$2:$Q$27,2)</f>
        <v>0</v>
      </c>
      <c r="AA9" s="1">
        <v>0</v>
      </c>
      <c r="AB9" s="1" cm="1">
        <f t="array" ref="AB9">_xlfn.IFS(AA9&gt;='Old Ranking Calculations'!$B$25,'Old Ranking Calculations'!$C$25,AA9&gt;='Old Ranking Calculations'!$B$26,'Old Ranking Calculations'!$C$26,AA9&gt;='Old Ranking Calculations'!$B$27,'Old Ranking Calculations'!$C$27,AA9&gt;='Old Ranking Calculations'!$B$28,'Old Ranking Calculations'!$C$28,AA9&gt;='Old Ranking Calculations'!$B$29,'Old Ranking Calculations'!$C$29,AA9&gt;='Old Ranking Calculations'!$B$30,'Old Ranking Calculations'!$C$30,AA9&gt;='Old Ranking Calculations'!$B$31,'Old Ranking Calculations'!$C$31,AA9&lt;'Old Ranking Calculations'!$B$32,'Old Ranking Calculations'!$C$32)</f>
        <v>0</v>
      </c>
      <c r="AC9" s="1">
        <f>COUNT($G$2:G9)/COUNT($D$2:D9)</f>
        <v>0</v>
      </c>
      <c r="AD9" s="1" cm="1">
        <f t="array" ref="AD9">_xlfn.IFS(AC9&gt;='Old Ranking Calculations'!$B$15,'Old Ranking Calculations'!$C$15,AC9&gt;='Old Ranking Calculations'!$B$16,'Old Ranking Calculations'!$C$16,AC9&gt;='Old Ranking Calculations'!$B$17,'Old Ranking Calculations'!$C$17,AC9&gt;='Old Ranking Calculations'!$B$18,'Old Ranking Calculations'!$C$18,AC9&gt;='Old Ranking Calculations'!$B$19,'Old Ranking Calculations'!$C$19,AC9&gt;='Old Ranking Calculations'!$B$20,'Old Ranking Calculations'!$C$20,AC9&gt;='Old Ranking Calculations'!$B$21,'Old Ranking Calculations'!$C$21,AC9&gt;='Old Ranking Calculations'!$B$22,'Old Ranking Calculations'!$C$22,AC9&lt;'Old Ranking Calculations'!$B$23,'Old Ranking Calculations'!$C$23)</f>
        <v>0</v>
      </c>
      <c r="AE9" s="1">
        <f t="shared" si="0"/>
        <v>0</v>
      </c>
      <c r="AF9" s="1">
        <v>0</v>
      </c>
      <c r="AG9" s="16">
        <f>SUM($W$2:W9,Z9)</f>
        <v>0</v>
      </c>
    </row>
    <row r="10" spans="1:33" ht="15.75" customHeight="1" x14ac:dyDescent="0.2">
      <c r="A10" s="1">
        <v>1974</v>
      </c>
      <c r="B10" s="1" t="s">
        <v>5</v>
      </c>
      <c r="C10" s="1" t="str">
        <f>VLOOKUP(B10,Divisions!$A$1:$B$33,2,FALSE)</f>
        <v>NFC North</v>
      </c>
      <c r="D10" s="1">
        <v>4</v>
      </c>
      <c r="E10" s="1">
        <v>10</v>
      </c>
      <c r="W10" s="1">
        <f>SUM(N10*'Ranking Calculations'!$C$2,M10*'Ranking Calculations'!$C$3,L10*'Ranking Calculations'!$C$4,K10*'Ranking Calculations'!$C$5,H10*'Ranking Calculations'!$C$7,G10*'Ranking Calculations'!$C$6,P10*'Ranking Calculations'!$C$8,Q10*'Ranking Calculations'!$C$9,R10*'Ranking Calculations'!$C$10,S10*'Ranking Calculations'!$C$11,T10*'Ranking Calculations'!$C$12,U10*'Ranking Calculations'!$C$13,V10*'Ranking Calculations'!$C$14)</f>
        <v>0</v>
      </c>
      <c r="X10" s="11">
        <f>(SUM($D$2:D10)+(SUM($F$2:F10)/2))/((SUM($D$2:D10)+SUM($E$2:E10)+SUM($F$2:F10)))</f>
        <v>0.35714285714285715</v>
      </c>
      <c r="Y10" s="1">
        <f>'Winning % Rank Over Time'!H10</f>
        <v>22</v>
      </c>
      <c r="Z10" s="7">
        <f>'Winning % Rank Over Time'!$B10*VLOOKUP(Y10,'Share of Reg Season Points'!$P$2:$Q$27,2)</f>
        <v>0</v>
      </c>
      <c r="AA10" s="1">
        <v>0</v>
      </c>
      <c r="AB10" s="1" cm="1">
        <f t="array" ref="AB10">_xlfn.IFS(AA10&gt;='Old Ranking Calculations'!$B$25,'Old Ranking Calculations'!$C$25,AA10&gt;='Old Ranking Calculations'!$B$26,'Old Ranking Calculations'!$C$26,AA10&gt;='Old Ranking Calculations'!$B$27,'Old Ranking Calculations'!$C$27,AA10&gt;='Old Ranking Calculations'!$B$28,'Old Ranking Calculations'!$C$28,AA10&gt;='Old Ranking Calculations'!$B$29,'Old Ranking Calculations'!$C$29,AA10&gt;='Old Ranking Calculations'!$B$30,'Old Ranking Calculations'!$C$30,AA10&gt;='Old Ranking Calculations'!$B$31,'Old Ranking Calculations'!$C$31,AA10&lt;'Old Ranking Calculations'!$B$32,'Old Ranking Calculations'!$C$32)</f>
        <v>0</v>
      </c>
      <c r="AC10" s="1">
        <f>COUNT($G$2:G10)/COUNT($D$2:D10)</f>
        <v>0</v>
      </c>
      <c r="AD10" s="1" cm="1">
        <f t="array" ref="AD10">_xlfn.IFS(AC10&gt;='Old Ranking Calculations'!$B$15,'Old Ranking Calculations'!$C$15,AC10&gt;='Old Ranking Calculations'!$B$16,'Old Ranking Calculations'!$C$16,AC10&gt;='Old Ranking Calculations'!$B$17,'Old Ranking Calculations'!$C$17,AC10&gt;='Old Ranking Calculations'!$B$18,'Old Ranking Calculations'!$C$18,AC10&gt;='Old Ranking Calculations'!$B$19,'Old Ranking Calculations'!$C$19,AC10&gt;='Old Ranking Calculations'!$B$20,'Old Ranking Calculations'!$C$20,AC10&gt;='Old Ranking Calculations'!$B$21,'Old Ranking Calculations'!$C$21,AC10&gt;='Old Ranking Calculations'!$B$22,'Old Ranking Calculations'!$C$22,AC10&lt;'Old Ranking Calculations'!$B$23,'Old Ranking Calculations'!$C$23)</f>
        <v>0</v>
      </c>
      <c r="AE10" s="1">
        <f t="shared" si="0"/>
        <v>0</v>
      </c>
      <c r="AF10" s="1">
        <v>0</v>
      </c>
      <c r="AG10" s="16">
        <f>SUM($W$2:W10,Z10)</f>
        <v>0</v>
      </c>
    </row>
    <row r="11" spans="1:33" ht="15.75" customHeight="1" x14ac:dyDescent="0.2">
      <c r="A11" s="1">
        <v>1975</v>
      </c>
      <c r="B11" s="1" t="s">
        <v>5</v>
      </c>
      <c r="C11" s="1" t="str">
        <f>VLOOKUP(B11,Divisions!$A$1:$B$33,2,FALSE)</f>
        <v>NFC North</v>
      </c>
      <c r="D11" s="1">
        <v>4</v>
      </c>
      <c r="E11" s="1">
        <v>10</v>
      </c>
      <c r="W11" s="1">
        <f>SUM(N11*'Ranking Calculations'!$C$2,M11*'Ranking Calculations'!$C$3,L11*'Ranking Calculations'!$C$4,K11*'Ranking Calculations'!$C$5,H11*'Ranking Calculations'!$C$7,G11*'Ranking Calculations'!$C$6,P11*'Ranking Calculations'!$C$8,Q11*'Ranking Calculations'!$C$9,R11*'Ranking Calculations'!$C$10,S11*'Ranking Calculations'!$C$11,T11*'Ranking Calculations'!$C$12,U11*'Ranking Calculations'!$C$13,V11*'Ranking Calculations'!$C$14)</f>
        <v>0</v>
      </c>
      <c r="X11" s="11">
        <f>(SUM($D$2:D11)+(SUM($F$2:F11)/2))/((SUM($D$2:D11)+SUM($E$2:E11)+SUM($F$2:F11)))</f>
        <v>0.35</v>
      </c>
      <c r="Y11" s="1">
        <f>'Winning % Rank Over Time'!H11</f>
        <v>23</v>
      </c>
      <c r="Z11" s="7">
        <f>'Winning % Rank Over Time'!$B11*VLOOKUP(Y11,'Share of Reg Season Points'!$P$2:$Q$27,2)</f>
        <v>0</v>
      </c>
      <c r="AA11" s="1">
        <v>0</v>
      </c>
      <c r="AB11" s="1" cm="1">
        <f t="array" ref="AB11">_xlfn.IFS(AA11&gt;='Old Ranking Calculations'!$B$25,'Old Ranking Calculations'!$C$25,AA11&gt;='Old Ranking Calculations'!$B$26,'Old Ranking Calculations'!$C$26,AA11&gt;='Old Ranking Calculations'!$B$27,'Old Ranking Calculations'!$C$27,AA11&gt;='Old Ranking Calculations'!$B$28,'Old Ranking Calculations'!$C$28,AA11&gt;='Old Ranking Calculations'!$B$29,'Old Ranking Calculations'!$C$29,AA11&gt;='Old Ranking Calculations'!$B$30,'Old Ranking Calculations'!$C$30,AA11&gt;='Old Ranking Calculations'!$B$31,'Old Ranking Calculations'!$C$31,AA11&lt;'Old Ranking Calculations'!$B$32,'Old Ranking Calculations'!$C$32)</f>
        <v>0</v>
      </c>
      <c r="AC11" s="1">
        <f>COUNT($G$2:G11)/COUNT($D$2:D11)</f>
        <v>0</v>
      </c>
      <c r="AD11" s="1" cm="1">
        <f t="array" ref="AD11">_xlfn.IFS(AC11&gt;='Old Ranking Calculations'!$B$15,'Old Ranking Calculations'!$C$15,AC11&gt;='Old Ranking Calculations'!$B$16,'Old Ranking Calculations'!$C$16,AC11&gt;='Old Ranking Calculations'!$B$17,'Old Ranking Calculations'!$C$17,AC11&gt;='Old Ranking Calculations'!$B$18,'Old Ranking Calculations'!$C$18,AC11&gt;='Old Ranking Calculations'!$B$19,'Old Ranking Calculations'!$C$19,AC11&gt;='Old Ranking Calculations'!$B$20,'Old Ranking Calculations'!$C$20,AC11&gt;='Old Ranking Calculations'!$B$21,'Old Ranking Calculations'!$C$21,AC11&gt;='Old Ranking Calculations'!$B$22,'Old Ranking Calculations'!$C$22,AC11&lt;'Old Ranking Calculations'!$B$23,'Old Ranking Calculations'!$C$23)</f>
        <v>0</v>
      </c>
      <c r="AE11" s="1">
        <f t="shared" si="0"/>
        <v>0</v>
      </c>
      <c r="AF11" s="1">
        <v>0</v>
      </c>
      <c r="AG11" s="16">
        <f>SUM($W$2:W11,Z11)</f>
        <v>0</v>
      </c>
    </row>
    <row r="12" spans="1:33" ht="15.75" customHeight="1" x14ac:dyDescent="0.2">
      <c r="A12" s="1">
        <v>1976</v>
      </c>
      <c r="B12" s="1" t="s">
        <v>5</v>
      </c>
      <c r="C12" s="1" t="str">
        <f>VLOOKUP(B12,Divisions!$A$1:$B$33,2,FALSE)</f>
        <v>NFC North</v>
      </c>
      <c r="D12" s="1">
        <v>7</v>
      </c>
      <c r="E12" s="1">
        <v>7</v>
      </c>
      <c r="W12" s="1">
        <f>SUM(N12*'Ranking Calculations'!$C$2,M12*'Ranking Calculations'!$C$3,L12*'Ranking Calculations'!$C$4,K12*'Ranking Calculations'!$C$5,H12*'Ranking Calculations'!$C$7,G12*'Ranking Calculations'!$C$6,P12*'Ranking Calculations'!$C$8,Q12*'Ranking Calculations'!$C$9,R12*'Ranking Calculations'!$C$10,S12*'Ranking Calculations'!$C$11,T12*'Ranking Calculations'!$C$12,U12*'Ranking Calculations'!$C$13,V12*'Ranking Calculations'!$C$14)</f>
        <v>0</v>
      </c>
      <c r="X12" s="11">
        <f>(SUM($D$2:D12)+(SUM($F$2:F12)/2))/((SUM($D$2:D12)+SUM($E$2:E12)+SUM($F$2:F12)))</f>
        <v>0.36363636363636365</v>
      </c>
      <c r="Y12" s="1">
        <f>'Winning % Rank Over Time'!H12</f>
        <v>21</v>
      </c>
      <c r="Z12" s="7">
        <f>'Winning % Rank Over Time'!$B12*VLOOKUP(Y12,'Share of Reg Season Points'!$K$2:$L$30,2)</f>
        <v>0</v>
      </c>
      <c r="AA12" s="1">
        <v>0</v>
      </c>
      <c r="AB12" s="1" cm="1">
        <f t="array" ref="AB12">_xlfn.IFS(AA12&gt;='Old Ranking Calculations'!$B$25,'Old Ranking Calculations'!$C$25,AA12&gt;='Old Ranking Calculations'!$B$26,'Old Ranking Calculations'!$C$26,AA12&gt;='Old Ranking Calculations'!$B$27,'Old Ranking Calculations'!$C$27,AA12&gt;='Old Ranking Calculations'!$B$28,'Old Ranking Calculations'!$C$28,AA12&gt;='Old Ranking Calculations'!$B$29,'Old Ranking Calculations'!$C$29,AA12&gt;='Old Ranking Calculations'!$B$30,'Old Ranking Calculations'!$C$30,AA12&gt;='Old Ranking Calculations'!$B$31,'Old Ranking Calculations'!$C$31,AA12&lt;'Old Ranking Calculations'!$B$32,'Old Ranking Calculations'!$C$32)</f>
        <v>0</v>
      </c>
      <c r="AC12" s="1">
        <f>COUNT($G$2:G12)/COUNT($D$2:D12)</f>
        <v>0</v>
      </c>
      <c r="AD12" s="1" cm="1">
        <f t="array" ref="AD12">_xlfn.IFS(AC12&gt;='Old Ranking Calculations'!$B$15,'Old Ranking Calculations'!$C$15,AC12&gt;='Old Ranking Calculations'!$B$16,'Old Ranking Calculations'!$C$16,AC12&gt;='Old Ranking Calculations'!$B$17,'Old Ranking Calculations'!$C$17,AC12&gt;='Old Ranking Calculations'!$B$18,'Old Ranking Calculations'!$C$18,AC12&gt;='Old Ranking Calculations'!$B$19,'Old Ranking Calculations'!$C$19,AC12&gt;='Old Ranking Calculations'!$B$20,'Old Ranking Calculations'!$C$20,AC12&gt;='Old Ranking Calculations'!$B$21,'Old Ranking Calculations'!$C$21,AC12&gt;='Old Ranking Calculations'!$B$22,'Old Ranking Calculations'!$C$22,AC12&lt;'Old Ranking Calculations'!$B$23,'Old Ranking Calculations'!$C$23)</f>
        <v>0</v>
      </c>
      <c r="AE12" s="1">
        <f t="shared" si="0"/>
        <v>0</v>
      </c>
      <c r="AF12" s="1">
        <v>0</v>
      </c>
      <c r="AG12" s="16">
        <f>SUM($W$2:W12,Z12)</f>
        <v>0</v>
      </c>
    </row>
    <row r="13" spans="1:33" ht="15.75" customHeight="1" x14ac:dyDescent="0.2">
      <c r="A13" s="1">
        <v>1977</v>
      </c>
      <c r="B13" s="1" t="s">
        <v>5</v>
      </c>
      <c r="C13" s="1" t="str">
        <f>VLOOKUP(B13,Divisions!$A$1:$B$33,2,FALSE)</f>
        <v>NFC North</v>
      </c>
      <c r="D13" s="1">
        <v>9</v>
      </c>
      <c r="E13" s="1">
        <v>5</v>
      </c>
      <c r="G13" s="1">
        <v>1</v>
      </c>
      <c r="I13" s="1">
        <v>0</v>
      </c>
      <c r="J13" s="1">
        <v>1</v>
      </c>
      <c r="K13" s="1">
        <v>1</v>
      </c>
      <c r="L13" s="1"/>
      <c r="M13" s="1"/>
      <c r="N13" s="1"/>
      <c r="O13">
        <v>2</v>
      </c>
      <c r="P13" s="1">
        <v>1</v>
      </c>
      <c r="Q13" s="1">
        <v>1</v>
      </c>
      <c r="W13" s="1">
        <f>SUM(N13*'Ranking Calculations'!$C$2,M13*'Ranking Calculations'!$C$3,L13*'Ranking Calculations'!$C$4,K13*'Ranking Calculations'!$C$5,H13*'Ranking Calculations'!$C$7,G13*'Ranking Calculations'!$C$6,P13*'Ranking Calculations'!$C$8,Q13*'Ranking Calculations'!$C$9,R13*'Ranking Calculations'!$C$10,S13*'Ranking Calculations'!$C$11,T13*'Ranking Calculations'!$C$12,U13*'Ranking Calculations'!$C$13,V13*'Ranking Calculations'!$C$14)</f>
        <v>7</v>
      </c>
      <c r="X13" s="11">
        <f>(SUM($D$2:D13)+(SUM($F$2:F13)/2))/((SUM($D$2:D13)+SUM($E$2:E13)+SUM($F$2:F13)))</f>
        <v>0.38690476190476192</v>
      </c>
      <c r="Y13" s="1">
        <f>'Winning % Rank Over Time'!H13</f>
        <v>21</v>
      </c>
      <c r="Z13" s="7">
        <f>'Winning % Rank Over Time'!$B13*VLOOKUP(Y13,'Share of Reg Season Points'!$K$2:$L$30,2)</f>
        <v>0</v>
      </c>
      <c r="AA13" s="1">
        <f>SUM($I$2:I13)/COUNT($G$2:G13)</f>
        <v>0</v>
      </c>
      <c r="AB13" s="1" cm="1">
        <f t="array" ref="AB13">_xlfn.IFS(AA13&gt;='Old Ranking Calculations'!$B$25,'Old Ranking Calculations'!$C$25,AA13&gt;='Old Ranking Calculations'!$B$26,'Old Ranking Calculations'!$C$26,AA13&gt;='Old Ranking Calculations'!$B$27,'Old Ranking Calculations'!$C$27,AA13&gt;='Old Ranking Calculations'!$B$28,'Old Ranking Calculations'!$C$28,AA13&gt;='Old Ranking Calculations'!$B$29,'Old Ranking Calculations'!$C$29,AA13&gt;='Old Ranking Calculations'!$B$30,'Old Ranking Calculations'!$C$30,AA13&gt;='Old Ranking Calculations'!$B$31,'Old Ranking Calculations'!$C$31,AA13&lt;'Old Ranking Calculations'!$B$32,'Old Ranking Calculations'!$C$32)</f>
        <v>0</v>
      </c>
      <c r="AC13" s="1">
        <f>COUNT($G$2:G13)/COUNT($D$2:D13)</f>
        <v>8.3333333333333329E-2</v>
      </c>
      <c r="AD13" s="1" cm="1">
        <f t="array" ref="AD13">_xlfn.IFS(AC13&gt;='Old Ranking Calculations'!$B$15,'Old Ranking Calculations'!$C$15,AC13&gt;='Old Ranking Calculations'!$B$16,'Old Ranking Calculations'!$C$16,AC13&gt;='Old Ranking Calculations'!$B$17,'Old Ranking Calculations'!$C$17,AC13&gt;='Old Ranking Calculations'!$B$18,'Old Ranking Calculations'!$C$18,AC13&gt;='Old Ranking Calculations'!$B$19,'Old Ranking Calculations'!$C$19,AC13&gt;='Old Ranking Calculations'!$B$20,'Old Ranking Calculations'!$C$20,AC13&gt;='Old Ranking Calculations'!$B$21,'Old Ranking Calculations'!$C$21,AC13&gt;='Old Ranking Calculations'!$B$22,'Old Ranking Calculations'!$C$22,AC13&lt;'Old Ranking Calculations'!$B$23,'Old Ranking Calculations'!$C$23)</f>
        <v>0</v>
      </c>
      <c r="AE13" s="1">
        <f t="shared" si="0"/>
        <v>0</v>
      </c>
      <c r="AF13" s="1">
        <f>AVERAGE($O$2:O13)</f>
        <v>2</v>
      </c>
      <c r="AG13" s="16">
        <f>SUM($W$2:W13,Z13)</f>
        <v>7</v>
      </c>
    </row>
    <row r="14" spans="1:33" ht="15.75" customHeight="1" x14ac:dyDescent="0.2">
      <c r="A14" s="1">
        <v>1978</v>
      </c>
      <c r="B14" s="1" t="s">
        <v>5</v>
      </c>
      <c r="C14" s="1" t="str">
        <f>VLOOKUP(B14,Divisions!$A$1:$B$33,2,FALSE)</f>
        <v>NFC North</v>
      </c>
      <c r="D14" s="1">
        <v>7</v>
      </c>
      <c r="E14" s="1">
        <v>9</v>
      </c>
      <c r="W14" s="1">
        <f>SUM(N14*'Ranking Calculations'!$C$2,M14*'Ranking Calculations'!$C$3,L14*'Ranking Calculations'!$C$4,K14*'Ranking Calculations'!$C$5,H14*'Ranking Calculations'!$C$7,G14*'Ranking Calculations'!$C$6,P14*'Ranking Calculations'!$C$8,Q14*'Ranking Calculations'!$C$9,R14*'Ranking Calculations'!$C$10,S14*'Ranking Calculations'!$C$11,T14*'Ranking Calculations'!$C$12,U14*'Ranking Calculations'!$C$13,V14*'Ranking Calculations'!$C$14)</f>
        <v>0</v>
      </c>
      <c r="X14" s="11">
        <f>(SUM($D$2:D14)+(SUM($F$2:F14)/2))/((SUM($D$2:D14)+SUM($E$2:E14)+SUM($F$2:F14)))</f>
        <v>0.39130434782608697</v>
      </c>
      <c r="Y14" s="1">
        <f>'Winning % Rank Over Time'!H14</f>
        <v>21</v>
      </c>
      <c r="Z14" s="7">
        <f>'Winning % Rank Over Time'!$B14*VLOOKUP(Y14,'Share of Reg Season Points'!$K$2:$L$30,2)</f>
        <v>0</v>
      </c>
      <c r="AA14" s="1">
        <f>SUM($I$2:I14)/COUNT($G$2:G14)</f>
        <v>0</v>
      </c>
      <c r="AB14" s="1" cm="1">
        <f t="array" ref="AB14">_xlfn.IFS(AA14&gt;='Old Ranking Calculations'!$B$25,'Old Ranking Calculations'!$C$25,AA14&gt;='Old Ranking Calculations'!$B$26,'Old Ranking Calculations'!$C$26,AA14&gt;='Old Ranking Calculations'!$B$27,'Old Ranking Calculations'!$C$27,AA14&gt;='Old Ranking Calculations'!$B$28,'Old Ranking Calculations'!$C$28,AA14&gt;='Old Ranking Calculations'!$B$29,'Old Ranking Calculations'!$C$29,AA14&gt;='Old Ranking Calculations'!$B$30,'Old Ranking Calculations'!$C$30,AA14&gt;='Old Ranking Calculations'!$B$31,'Old Ranking Calculations'!$C$31,AA14&lt;'Old Ranking Calculations'!$B$32,'Old Ranking Calculations'!$C$32)</f>
        <v>0</v>
      </c>
      <c r="AC14" s="1">
        <f>COUNT($G$2:G14)/COUNT($D$2:D14)</f>
        <v>7.6923076923076927E-2</v>
      </c>
      <c r="AD14" s="1" cm="1">
        <f t="array" ref="AD14">_xlfn.IFS(AC14&gt;='Old Ranking Calculations'!$B$15,'Old Ranking Calculations'!$C$15,AC14&gt;='Old Ranking Calculations'!$B$16,'Old Ranking Calculations'!$C$16,AC14&gt;='Old Ranking Calculations'!$B$17,'Old Ranking Calculations'!$C$17,AC14&gt;='Old Ranking Calculations'!$B$18,'Old Ranking Calculations'!$C$18,AC14&gt;='Old Ranking Calculations'!$B$19,'Old Ranking Calculations'!$C$19,AC14&gt;='Old Ranking Calculations'!$B$20,'Old Ranking Calculations'!$C$20,AC14&gt;='Old Ranking Calculations'!$B$21,'Old Ranking Calculations'!$C$21,AC14&gt;='Old Ranking Calculations'!$B$22,'Old Ranking Calculations'!$C$22,AC14&lt;'Old Ranking Calculations'!$B$23,'Old Ranking Calculations'!$C$23)</f>
        <v>0</v>
      </c>
      <c r="AE14" s="1">
        <f t="shared" si="0"/>
        <v>0</v>
      </c>
      <c r="AF14" s="1">
        <f>AVERAGE($O$2:O14)</f>
        <v>2</v>
      </c>
      <c r="AG14" s="16">
        <f>SUM($W$2:W14,Z14)</f>
        <v>7</v>
      </c>
    </row>
    <row r="15" spans="1:33" ht="15.75" customHeight="1" x14ac:dyDescent="0.2">
      <c r="A15" s="1">
        <v>1979</v>
      </c>
      <c r="B15" s="1" t="s">
        <v>5</v>
      </c>
      <c r="C15" s="1" t="str">
        <f>VLOOKUP(B15,Divisions!$A$1:$B$33,2,FALSE)</f>
        <v>NFC North</v>
      </c>
      <c r="D15" s="1">
        <v>10</v>
      </c>
      <c r="E15" s="1">
        <v>6</v>
      </c>
      <c r="G15" s="1">
        <v>1</v>
      </c>
      <c r="I15" s="1">
        <v>0</v>
      </c>
      <c r="J15" s="1">
        <v>1</v>
      </c>
      <c r="K15" s="1"/>
      <c r="L15" s="1"/>
      <c r="M15" s="1"/>
      <c r="N15" s="1"/>
      <c r="O15">
        <v>1</v>
      </c>
      <c r="W15" s="1">
        <f>SUM(N15*'Ranking Calculations'!$C$2,M15*'Ranking Calculations'!$C$3,L15*'Ranking Calculations'!$C$4,K15*'Ranking Calculations'!$C$5,H15*'Ranking Calculations'!$C$7,G15*'Ranking Calculations'!$C$6,P15*'Ranking Calculations'!$C$8,Q15*'Ranking Calculations'!$C$9,R15*'Ranking Calculations'!$C$10,S15*'Ranking Calculations'!$C$11,T15*'Ranking Calculations'!$C$12,U15*'Ranking Calculations'!$C$13,V15*'Ranking Calculations'!$C$14)</f>
        <v>1</v>
      </c>
      <c r="X15" s="11">
        <f>(SUM($D$2:D15)+(SUM($F$2:F15)/2))/((SUM($D$2:D15)+SUM($E$2:E15)+SUM($F$2:F15)))</f>
        <v>0.41</v>
      </c>
      <c r="Y15" s="1">
        <f>'Winning % Rank Over Time'!H15</f>
        <v>22</v>
      </c>
      <c r="Z15" s="7">
        <f>'Winning % Rank Over Time'!$B15*VLOOKUP(Y15,'Share of Reg Season Points'!$K$2:$L$30,2)</f>
        <v>0</v>
      </c>
      <c r="AA15" s="1">
        <f>SUM($I$2:I15)/COUNT($G$2:G15)</f>
        <v>0</v>
      </c>
      <c r="AB15" s="1" cm="1">
        <f t="array" ref="AB15">_xlfn.IFS(AA15&gt;='Old Ranking Calculations'!$B$25,'Old Ranking Calculations'!$C$25,AA15&gt;='Old Ranking Calculations'!$B$26,'Old Ranking Calculations'!$C$26,AA15&gt;='Old Ranking Calculations'!$B$27,'Old Ranking Calculations'!$C$27,AA15&gt;='Old Ranking Calculations'!$B$28,'Old Ranking Calculations'!$C$28,AA15&gt;='Old Ranking Calculations'!$B$29,'Old Ranking Calculations'!$C$29,AA15&gt;='Old Ranking Calculations'!$B$30,'Old Ranking Calculations'!$C$30,AA15&gt;='Old Ranking Calculations'!$B$31,'Old Ranking Calculations'!$C$31,AA15&lt;'Old Ranking Calculations'!$B$32,'Old Ranking Calculations'!$C$32)</f>
        <v>0</v>
      </c>
      <c r="AC15" s="1">
        <f>COUNT($G$2:G15)/COUNT($D$2:D15)</f>
        <v>0.14285714285714285</v>
      </c>
      <c r="AD15" s="1" cm="1">
        <f t="array" ref="AD15">_xlfn.IFS(AC15&gt;='Old Ranking Calculations'!$B$15,'Old Ranking Calculations'!$C$15,AC15&gt;='Old Ranking Calculations'!$B$16,'Old Ranking Calculations'!$C$16,AC15&gt;='Old Ranking Calculations'!$B$17,'Old Ranking Calculations'!$C$17,AC15&gt;='Old Ranking Calculations'!$B$18,'Old Ranking Calculations'!$C$18,AC15&gt;='Old Ranking Calculations'!$B$19,'Old Ranking Calculations'!$C$19,AC15&gt;='Old Ranking Calculations'!$B$20,'Old Ranking Calculations'!$C$20,AC15&gt;='Old Ranking Calculations'!$B$21,'Old Ranking Calculations'!$C$21,AC15&gt;='Old Ranking Calculations'!$B$22,'Old Ranking Calculations'!$C$22,AC15&lt;'Old Ranking Calculations'!$B$23,'Old Ranking Calculations'!$C$23)</f>
        <v>0</v>
      </c>
      <c r="AE15" s="1">
        <f t="shared" si="0"/>
        <v>0</v>
      </c>
      <c r="AF15" s="1">
        <f>AVERAGE($O$2:O15)</f>
        <v>1.5</v>
      </c>
      <c r="AG15" s="16">
        <f>SUM($W$2:W15,Z15)</f>
        <v>8</v>
      </c>
    </row>
    <row r="16" spans="1:33" ht="15.75" customHeight="1" x14ac:dyDescent="0.2">
      <c r="A16" s="1">
        <v>1980</v>
      </c>
      <c r="B16" s="1" t="s">
        <v>5</v>
      </c>
      <c r="C16" s="1" t="str">
        <f>VLOOKUP(B16,Divisions!$A$1:$B$33,2,FALSE)</f>
        <v>NFC North</v>
      </c>
      <c r="D16" s="1">
        <v>7</v>
      </c>
      <c r="E16" s="1">
        <v>9</v>
      </c>
      <c r="W16" s="1">
        <f>SUM(N16*'Ranking Calculations'!$C$2,M16*'Ranking Calculations'!$C$3,L16*'Ranking Calculations'!$C$4,K16*'Ranking Calculations'!$C$5,H16*'Ranking Calculations'!$C$7,G16*'Ranking Calculations'!$C$6,P16*'Ranking Calculations'!$C$8,Q16*'Ranking Calculations'!$C$9,R16*'Ranking Calculations'!$C$10,S16*'Ranking Calculations'!$C$11,T16*'Ranking Calculations'!$C$12,U16*'Ranking Calculations'!$C$13,V16*'Ranking Calculations'!$C$14)</f>
        <v>0</v>
      </c>
      <c r="X16" s="11">
        <f>(SUM($D$2:D16)+(SUM($F$2:F16)/2))/((SUM($D$2:D16)+SUM($E$2:E16)+SUM($F$2:F16)))</f>
        <v>0.41203703703703703</v>
      </c>
      <c r="Y16" s="1">
        <f>'Winning % Rank Over Time'!H16</f>
        <v>22</v>
      </c>
      <c r="Z16" s="7">
        <f>'Winning % Rank Over Time'!$B16*VLOOKUP(Y16,'Share of Reg Season Points'!$K$2:$L$30,2)</f>
        <v>0</v>
      </c>
      <c r="AA16" s="1">
        <f>SUM($I$2:I16)/COUNT($G$2:G16)</f>
        <v>0</v>
      </c>
      <c r="AB16" s="1" cm="1">
        <f t="array" ref="AB16">_xlfn.IFS(AA16&gt;='Old Ranking Calculations'!$B$25,'Old Ranking Calculations'!$C$25,AA16&gt;='Old Ranking Calculations'!$B$26,'Old Ranking Calculations'!$C$26,AA16&gt;='Old Ranking Calculations'!$B$27,'Old Ranking Calculations'!$C$27,AA16&gt;='Old Ranking Calculations'!$B$28,'Old Ranking Calculations'!$C$28,AA16&gt;='Old Ranking Calculations'!$B$29,'Old Ranking Calculations'!$C$29,AA16&gt;='Old Ranking Calculations'!$B$30,'Old Ranking Calculations'!$C$30,AA16&gt;='Old Ranking Calculations'!$B$31,'Old Ranking Calculations'!$C$31,AA16&lt;'Old Ranking Calculations'!$B$32,'Old Ranking Calculations'!$C$32)</f>
        <v>0</v>
      </c>
      <c r="AC16" s="1">
        <f>COUNT($G$2:G16)/COUNT($D$2:D16)</f>
        <v>0.13333333333333333</v>
      </c>
      <c r="AD16" s="1" cm="1">
        <f t="array" ref="AD16">_xlfn.IFS(AC16&gt;='Old Ranking Calculations'!$B$15,'Old Ranking Calculations'!$C$15,AC16&gt;='Old Ranking Calculations'!$B$16,'Old Ranking Calculations'!$C$16,AC16&gt;='Old Ranking Calculations'!$B$17,'Old Ranking Calculations'!$C$17,AC16&gt;='Old Ranking Calculations'!$B$18,'Old Ranking Calculations'!$C$18,AC16&gt;='Old Ranking Calculations'!$B$19,'Old Ranking Calculations'!$C$19,AC16&gt;='Old Ranking Calculations'!$B$20,'Old Ranking Calculations'!$C$20,AC16&gt;='Old Ranking Calculations'!$B$21,'Old Ranking Calculations'!$C$21,AC16&gt;='Old Ranking Calculations'!$B$22,'Old Ranking Calculations'!$C$22,AC16&lt;'Old Ranking Calculations'!$B$23,'Old Ranking Calculations'!$C$23)</f>
        <v>0</v>
      </c>
      <c r="AE16" s="1">
        <f t="shared" si="0"/>
        <v>0</v>
      </c>
      <c r="AF16" s="1">
        <f>AVERAGE($O$2:O16)</f>
        <v>1.5</v>
      </c>
      <c r="AG16" s="16">
        <f>SUM($W$2:W16,Z16)</f>
        <v>8</v>
      </c>
    </row>
    <row r="17" spans="1:33" ht="15.75" customHeight="1" x14ac:dyDescent="0.2">
      <c r="A17" s="1">
        <v>1981</v>
      </c>
      <c r="B17" s="1" t="s">
        <v>5</v>
      </c>
      <c r="C17" s="1" t="str">
        <f>VLOOKUP(B17,Divisions!$A$1:$B$33,2,FALSE)</f>
        <v>NFC North</v>
      </c>
      <c r="D17" s="1">
        <v>6</v>
      </c>
      <c r="E17" s="1">
        <v>10</v>
      </c>
      <c r="W17" s="1">
        <f>SUM(N17*'Ranking Calculations'!$C$2,M17*'Ranking Calculations'!$C$3,L17*'Ranking Calculations'!$C$4,K17*'Ranking Calculations'!$C$5,H17*'Ranking Calculations'!$C$7,G17*'Ranking Calculations'!$C$6,P17*'Ranking Calculations'!$C$8,Q17*'Ranking Calculations'!$C$9,R17*'Ranking Calculations'!$C$10,S17*'Ranking Calculations'!$C$11,T17*'Ranking Calculations'!$C$12,U17*'Ranking Calculations'!$C$13,V17*'Ranking Calculations'!$C$14)</f>
        <v>0</v>
      </c>
      <c r="X17" s="11">
        <f>(SUM($D$2:D17)+(SUM($F$2:F17)/2))/((SUM($D$2:D17)+SUM($E$2:E17)+SUM($F$2:F17)))</f>
        <v>0.40948275862068967</v>
      </c>
      <c r="Y17" s="1">
        <f>'Winning % Rank Over Time'!H17</f>
        <v>22</v>
      </c>
      <c r="Z17" s="7">
        <f>'Winning % Rank Over Time'!$B17*VLOOKUP(Y17,'Share of Reg Season Points'!$K$2:$L$30,2)</f>
        <v>0</v>
      </c>
      <c r="AA17" s="1">
        <f>SUM($I$2:I17)/COUNT($G$2:G17)</f>
        <v>0</v>
      </c>
      <c r="AB17" s="1" cm="1">
        <f t="array" ref="AB17">_xlfn.IFS(AA17&gt;='Old Ranking Calculations'!$B$25,'Old Ranking Calculations'!$C$25,AA17&gt;='Old Ranking Calculations'!$B$26,'Old Ranking Calculations'!$C$26,AA17&gt;='Old Ranking Calculations'!$B$27,'Old Ranking Calculations'!$C$27,AA17&gt;='Old Ranking Calculations'!$B$28,'Old Ranking Calculations'!$C$28,AA17&gt;='Old Ranking Calculations'!$B$29,'Old Ranking Calculations'!$C$29,AA17&gt;='Old Ranking Calculations'!$B$30,'Old Ranking Calculations'!$C$30,AA17&gt;='Old Ranking Calculations'!$B$31,'Old Ranking Calculations'!$C$31,AA17&lt;'Old Ranking Calculations'!$B$32,'Old Ranking Calculations'!$C$32)</f>
        <v>0</v>
      </c>
      <c r="AC17" s="1">
        <f>COUNT($G$2:G17)/COUNT($D$2:D17)</f>
        <v>0.125</v>
      </c>
      <c r="AD17" s="1" cm="1">
        <f t="array" ref="AD17">_xlfn.IFS(AC17&gt;='Old Ranking Calculations'!$B$15,'Old Ranking Calculations'!$C$15,AC17&gt;='Old Ranking Calculations'!$B$16,'Old Ranking Calculations'!$C$16,AC17&gt;='Old Ranking Calculations'!$B$17,'Old Ranking Calculations'!$C$17,AC17&gt;='Old Ranking Calculations'!$B$18,'Old Ranking Calculations'!$C$18,AC17&gt;='Old Ranking Calculations'!$B$19,'Old Ranking Calculations'!$C$19,AC17&gt;='Old Ranking Calculations'!$B$20,'Old Ranking Calculations'!$C$20,AC17&gt;='Old Ranking Calculations'!$B$21,'Old Ranking Calculations'!$C$21,AC17&gt;='Old Ranking Calculations'!$B$22,'Old Ranking Calculations'!$C$22,AC17&lt;'Old Ranking Calculations'!$B$23,'Old Ranking Calculations'!$C$23)</f>
        <v>0</v>
      </c>
      <c r="AE17" s="1">
        <f t="shared" si="0"/>
        <v>0</v>
      </c>
      <c r="AF17" s="1">
        <f>AVERAGE($O$2:O17)</f>
        <v>1.5</v>
      </c>
      <c r="AG17" s="16">
        <f>SUM($W$2:W17,Z17)</f>
        <v>8</v>
      </c>
    </row>
    <row r="18" spans="1:33" ht="15.75" customHeight="1" x14ac:dyDescent="0.2">
      <c r="A18" s="1">
        <v>1982</v>
      </c>
      <c r="B18" s="1" t="s">
        <v>5</v>
      </c>
      <c r="C18" s="1" t="str">
        <f>VLOOKUP(B18,Divisions!$A$1:$B$33,2,FALSE)</f>
        <v>NFC North</v>
      </c>
      <c r="D18" s="1">
        <v>3</v>
      </c>
      <c r="E18" s="1">
        <v>6</v>
      </c>
      <c r="W18" s="1">
        <f>SUM(N18*'Ranking Calculations'!$C$2,M18*'Ranking Calculations'!$C$3,L18*'Ranking Calculations'!$C$4,K18*'Ranking Calculations'!$C$5,H18*'Ranking Calculations'!$C$7,G18*'Ranking Calculations'!$C$6,P18*'Ranking Calculations'!$C$8,Q18*'Ranking Calculations'!$C$9,R18*'Ranking Calculations'!$C$10,S18*'Ranking Calculations'!$C$11,T18*'Ranking Calculations'!$C$12,U18*'Ranking Calculations'!$C$13,V18*'Ranking Calculations'!$C$14)</f>
        <v>0</v>
      </c>
      <c r="X18" s="11">
        <f>(SUM($D$2:D18)+(SUM($F$2:F18)/2))/((SUM($D$2:D18)+SUM($E$2:E18)+SUM($F$2:F18)))</f>
        <v>0.40663900414937759</v>
      </c>
      <c r="Y18" s="1">
        <f>'Winning % Rank Over Time'!H18</f>
        <v>22</v>
      </c>
      <c r="Z18" s="7">
        <f>'Winning % Rank Over Time'!$B18*VLOOKUP(Y18,'Share of Reg Season Points'!$K$2:$L$30,2)</f>
        <v>0</v>
      </c>
      <c r="AA18" s="1">
        <f>SUM($I$2:I18)/COUNT($G$2:G18)</f>
        <v>0</v>
      </c>
      <c r="AB18" s="1" cm="1">
        <f t="array" ref="AB18">_xlfn.IFS(AA18&gt;='Old Ranking Calculations'!$B$25,'Old Ranking Calculations'!$C$25,AA18&gt;='Old Ranking Calculations'!$B$26,'Old Ranking Calculations'!$C$26,AA18&gt;='Old Ranking Calculations'!$B$27,'Old Ranking Calculations'!$C$27,AA18&gt;='Old Ranking Calculations'!$B$28,'Old Ranking Calculations'!$C$28,AA18&gt;='Old Ranking Calculations'!$B$29,'Old Ranking Calculations'!$C$29,AA18&gt;='Old Ranking Calculations'!$B$30,'Old Ranking Calculations'!$C$30,AA18&gt;='Old Ranking Calculations'!$B$31,'Old Ranking Calculations'!$C$31,AA18&lt;'Old Ranking Calculations'!$B$32,'Old Ranking Calculations'!$C$32)</f>
        <v>0</v>
      </c>
      <c r="AC18" s="1">
        <f>COUNT($G$2:G18)/COUNT($D$2:D18)</f>
        <v>0.11764705882352941</v>
      </c>
      <c r="AD18" s="1" cm="1">
        <f t="array" ref="AD18">_xlfn.IFS(AC18&gt;='Old Ranking Calculations'!$B$15,'Old Ranking Calculations'!$C$15,AC18&gt;='Old Ranking Calculations'!$B$16,'Old Ranking Calculations'!$C$16,AC18&gt;='Old Ranking Calculations'!$B$17,'Old Ranking Calculations'!$C$17,AC18&gt;='Old Ranking Calculations'!$B$18,'Old Ranking Calculations'!$C$18,AC18&gt;='Old Ranking Calculations'!$B$19,'Old Ranking Calculations'!$C$19,AC18&gt;='Old Ranking Calculations'!$B$20,'Old Ranking Calculations'!$C$20,AC18&gt;='Old Ranking Calculations'!$B$21,'Old Ranking Calculations'!$C$21,AC18&gt;='Old Ranking Calculations'!$B$22,'Old Ranking Calculations'!$C$22,AC18&lt;'Old Ranking Calculations'!$B$23,'Old Ranking Calculations'!$C$23)</f>
        <v>0</v>
      </c>
      <c r="AE18" s="1">
        <f t="shared" si="0"/>
        <v>0</v>
      </c>
      <c r="AF18" s="1">
        <f>AVERAGE($O$2:O18)</f>
        <v>1.5</v>
      </c>
      <c r="AG18" s="16">
        <f>SUM($W$2:W18,Z18)</f>
        <v>8</v>
      </c>
    </row>
    <row r="19" spans="1:33" ht="15.75" customHeight="1" x14ac:dyDescent="0.2">
      <c r="A19" s="1">
        <v>1983</v>
      </c>
      <c r="B19" s="1" t="s">
        <v>5</v>
      </c>
      <c r="C19" s="1" t="str">
        <f>VLOOKUP(B19,Divisions!$A$1:$B$33,2,FALSE)</f>
        <v>NFC North</v>
      </c>
      <c r="D19" s="1">
        <v>8</v>
      </c>
      <c r="E19" s="1">
        <v>8</v>
      </c>
      <c r="W19" s="1">
        <f>SUM(N19*'Ranking Calculations'!$C$2,M19*'Ranking Calculations'!$C$3,L19*'Ranking Calculations'!$C$4,K19*'Ranking Calculations'!$C$5,H19*'Ranking Calculations'!$C$7,G19*'Ranking Calculations'!$C$6,P19*'Ranking Calculations'!$C$8,Q19*'Ranking Calculations'!$C$9,R19*'Ranking Calculations'!$C$10,S19*'Ranking Calculations'!$C$11,T19*'Ranking Calculations'!$C$12,U19*'Ranking Calculations'!$C$13,V19*'Ranking Calculations'!$C$14)</f>
        <v>0</v>
      </c>
      <c r="X19" s="11">
        <f>(SUM($D$2:D19)+(SUM($F$2:F19)/2))/((SUM($D$2:D19)+SUM($E$2:E19)+SUM($F$2:F19)))</f>
        <v>0.41245136186770426</v>
      </c>
      <c r="Y19" s="1">
        <f>'Winning % Rank Over Time'!H19</f>
        <v>22</v>
      </c>
      <c r="Z19" s="7">
        <f>'Winning % Rank Over Time'!$B19*VLOOKUP(Y19,'Share of Reg Season Points'!$K$2:$L$30,2)</f>
        <v>0</v>
      </c>
      <c r="AA19" s="1">
        <f>SUM($I$2:I19)/COUNT($G$2:G19)</f>
        <v>0</v>
      </c>
      <c r="AB19" s="1" cm="1">
        <f t="array" ref="AB19">_xlfn.IFS(AA19&gt;='Old Ranking Calculations'!$B$25,'Old Ranking Calculations'!$C$25,AA19&gt;='Old Ranking Calculations'!$B$26,'Old Ranking Calculations'!$C$26,AA19&gt;='Old Ranking Calculations'!$B$27,'Old Ranking Calculations'!$C$27,AA19&gt;='Old Ranking Calculations'!$B$28,'Old Ranking Calculations'!$C$28,AA19&gt;='Old Ranking Calculations'!$B$29,'Old Ranking Calculations'!$C$29,AA19&gt;='Old Ranking Calculations'!$B$30,'Old Ranking Calculations'!$C$30,AA19&gt;='Old Ranking Calculations'!$B$31,'Old Ranking Calculations'!$C$31,AA19&lt;'Old Ranking Calculations'!$B$32,'Old Ranking Calculations'!$C$32)</f>
        <v>0</v>
      </c>
      <c r="AC19" s="1">
        <f>COUNT($G$2:G19)/COUNT($D$2:D19)</f>
        <v>0.1111111111111111</v>
      </c>
      <c r="AD19" s="1" cm="1">
        <f t="array" ref="AD19">_xlfn.IFS(AC19&gt;='Old Ranking Calculations'!$B$15,'Old Ranking Calculations'!$C$15,AC19&gt;='Old Ranking Calculations'!$B$16,'Old Ranking Calculations'!$C$16,AC19&gt;='Old Ranking Calculations'!$B$17,'Old Ranking Calculations'!$C$17,AC19&gt;='Old Ranking Calculations'!$B$18,'Old Ranking Calculations'!$C$18,AC19&gt;='Old Ranking Calculations'!$B$19,'Old Ranking Calculations'!$C$19,AC19&gt;='Old Ranking Calculations'!$B$20,'Old Ranking Calculations'!$C$20,AC19&gt;='Old Ranking Calculations'!$B$21,'Old Ranking Calculations'!$C$21,AC19&gt;='Old Ranking Calculations'!$B$22,'Old Ranking Calculations'!$C$22,AC19&lt;'Old Ranking Calculations'!$B$23,'Old Ranking Calculations'!$C$23)</f>
        <v>0</v>
      </c>
      <c r="AE19" s="1">
        <f t="shared" si="0"/>
        <v>0</v>
      </c>
      <c r="AF19" s="1">
        <f>AVERAGE($O$2:O19)</f>
        <v>1.5</v>
      </c>
      <c r="AG19" s="16">
        <f>SUM($W$2:W19,Z19)</f>
        <v>8</v>
      </c>
    </row>
    <row r="20" spans="1:33" ht="15.75" customHeight="1" x14ac:dyDescent="0.2">
      <c r="A20" s="1">
        <v>1984</v>
      </c>
      <c r="B20" s="1" t="s">
        <v>5</v>
      </c>
      <c r="C20" s="1" t="str">
        <f>VLOOKUP(B20,Divisions!$A$1:$B$33,2,FALSE)</f>
        <v>NFC North</v>
      </c>
      <c r="D20" s="1">
        <v>10</v>
      </c>
      <c r="E20" s="1">
        <v>6</v>
      </c>
      <c r="G20" s="1">
        <v>1</v>
      </c>
      <c r="H20" s="1">
        <v>1</v>
      </c>
      <c r="I20" s="1">
        <v>1</v>
      </c>
      <c r="J20" s="1">
        <v>1</v>
      </c>
      <c r="K20" s="1">
        <v>1</v>
      </c>
      <c r="L20" s="1">
        <v>1</v>
      </c>
      <c r="M20" s="1"/>
      <c r="N20" s="1"/>
      <c r="O20">
        <v>3</v>
      </c>
      <c r="W20" s="1">
        <f>SUM(N20*'Ranking Calculations'!$C$2,M20*'Ranking Calculations'!$C$3,L20*'Ranking Calculations'!$C$4,K20*'Ranking Calculations'!$C$5,H20*'Ranking Calculations'!$C$7,G20*'Ranking Calculations'!$C$6,P20*'Ranking Calculations'!$C$8,Q20*'Ranking Calculations'!$C$9,R20*'Ranking Calculations'!$C$10,S20*'Ranking Calculations'!$C$11,T20*'Ranking Calculations'!$C$12,U20*'Ranking Calculations'!$C$13,V20*'Ranking Calculations'!$C$14)</f>
        <v>8</v>
      </c>
      <c r="X20" s="11">
        <f>(SUM($D$2:D20)+(SUM($F$2:F20)/2))/((SUM($D$2:D20)+SUM($E$2:E20)+SUM($F$2:F20)))</f>
        <v>0.4249084249084249</v>
      </c>
      <c r="Y20" s="1">
        <f>'Winning % Rank Over Time'!H20</f>
        <v>22</v>
      </c>
      <c r="Z20" s="7">
        <f>'Winning % Rank Over Time'!$B20*VLOOKUP(Y20,'Share of Reg Season Points'!$K$2:$L$30,2)</f>
        <v>0</v>
      </c>
      <c r="AA20" s="1">
        <f>SUM($I$2:I20)/COUNT($G$2:G20)</f>
        <v>0.33333333333333331</v>
      </c>
      <c r="AB20" s="1" cm="1">
        <f t="array" ref="AB20">_xlfn.IFS(AA20&gt;='Old Ranking Calculations'!$B$25,'Old Ranking Calculations'!$C$25,AA20&gt;='Old Ranking Calculations'!$B$26,'Old Ranking Calculations'!$C$26,AA20&gt;='Old Ranking Calculations'!$B$27,'Old Ranking Calculations'!$C$27,AA20&gt;='Old Ranking Calculations'!$B$28,'Old Ranking Calculations'!$C$28,AA20&gt;='Old Ranking Calculations'!$B$29,'Old Ranking Calculations'!$C$29,AA20&gt;='Old Ranking Calculations'!$B$30,'Old Ranking Calculations'!$C$30,AA20&gt;='Old Ranking Calculations'!$B$31,'Old Ranking Calculations'!$C$31,AA20&lt;'Old Ranking Calculations'!$B$32,'Old Ranking Calculations'!$C$32)</f>
        <v>0</v>
      </c>
      <c r="AC20" s="1">
        <f>COUNT($G$2:G20)/COUNT($D$2:D20)</f>
        <v>0.15789473684210525</v>
      </c>
      <c r="AD20" s="1" cm="1">
        <f t="array" ref="AD20">_xlfn.IFS(AC20&gt;='Old Ranking Calculations'!$B$15,'Old Ranking Calculations'!$C$15,AC20&gt;='Old Ranking Calculations'!$B$16,'Old Ranking Calculations'!$C$16,AC20&gt;='Old Ranking Calculations'!$B$17,'Old Ranking Calculations'!$C$17,AC20&gt;='Old Ranking Calculations'!$B$18,'Old Ranking Calculations'!$C$18,AC20&gt;='Old Ranking Calculations'!$B$19,'Old Ranking Calculations'!$C$19,AC20&gt;='Old Ranking Calculations'!$B$20,'Old Ranking Calculations'!$C$20,AC20&gt;='Old Ranking Calculations'!$B$21,'Old Ranking Calculations'!$C$21,AC20&gt;='Old Ranking Calculations'!$B$22,'Old Ranking Calculations'!$C$22,AC20&lt;'Old Ranking Calculations'!$B$23,'Old Ranking Calculations'!$C$23)</f>
        <v>0</v>
      </c>
      <c r="AE20" s="1">
        <f t="shared" si="0"/>
        <v>0</v>
      </c>
      <c r="AF20" s="1">
        <f>AVERAGE($O$2:O20)</f>
        <v>2</v>
      </c>
      <c r="AG20" s="16">
        <f>SUM($W$2:W20,Z20)</f>
        <v>16</v>
      </c>
    </row>
    <row r="21" spans="1:33" ht="15.75" customHeight="1" x14ac:dyDescent="0.2">
      <c r="A21" s="1">
        <v>1985</v>
      </c>
      <c r="B21" s="1" t="s">
        <v>5</v>
      </c>
      <c r="C21" s="1" t="str">
        <f>VLOOKUP(B21,Divisions!$A$1:$B$33,2,FALSE)</f>
        <v>NFC North</v>
      </c>
      <c r="D21" s="1">
        <v>15</v>
      </c>
      <c r="E21" s="1">
        <v>1</v>
      </c>
      <c r="G21" s="1">
        <v>1</v>
      </c>
      <c r="H21" s="1">
        <v>1</v>
      </c>
      <c r="I21" s="1">
        <v>3</v>
      </c>
      <c r="J21" s="1">
        <v>0</v>
      </c>
      <c r="K21" s="1">
        <v>1</v>
      </c>
      <c r="L21" s="1">
        <v>1</v>
      </c>
      <c r="M21" s="1">
        <v>1</v>
      </c>
      <c r="N21" s="1">
        <v>1</v>
      </c>
      <c r="O21">
        <v>4</v>
      </c>
      <c r="R21" s="1">
        <v>1</v>
      </c>
      <c r="U21" s="1">
        <v>1</v>
      </c>
      <c r="W21" s="1">
        <f>SUM(N21*'Ranking Calculations'!$C$2,M21*'Ranking Calculations'!$C$3,L21*'Ranking Calculations'!$C$4,K21*'Ranking Calculations'!$C$5,H21*'Ranking Calculations'!$C$7,G21*'Ranking Calculations'!$C$6,P21*'Ranking Calculations'!$C$8,Q21*'Ranking Calculations'!$C$9,R21*'Ranking Calculations'!$C$10,S21*'Ranking Calculations'!$C$11,T21*'Ranking Calculations'!$C$12,U21*'Ranking Calculations'!$C$13,V21*'Ranking Calculations'!$C$14)</f>
        <v>41</v>
      </c>
      <c r="X21" s="11">
        <f>(SUM($D$2:D21)+(SUM($F$2:F21)/2))/((SUM($D$2:D21)+SUM($E$2:E21)+SUM($F$2:F21)))</f>
        <v>0.45328719723183392</v>
      </c>
      <c r="Y21" s="1">
        <f>'Winning % Rank Over Time'!H21</f>
        <v>21</v>
      </c>
      <c r="Z21" s="7">
        <f>'Winning % Rank Over Time'!$B21*VLOOKUP(Y21,'Share of Reg Season Points'!$K$2:$L$30,2)</f>
        <v>0</v>
      </c>
      <c r="AA21" s="1">
        <f>SUM($I$2:I21)/COUNT($G$2:G21)</f>
        <v>1</v>
      </c>
      <c r="AB21" s="1" cm="1">
        <f t="array" ref="AB21">_xlfn.IFS(AA21&gt;='Old Ranking Calculations'!$B$25,'Old Ranking Calculations'!$C$25,AA21&gt;='Old Ranking Calculations'!$B$26,'Old Ranking Calculations'!$C$26,AA21&gt;='Old Ranking Calculations'!$B$27,'Old Ranking Calculations'!$C$27,AA21&gt;='Old Ranking Calculations'!$B$28,'Old Ranking Calculations'!$C$28,AA21&gt;='Old Ranking Calculations'!$B$29,'Old Ranking Calculations'!$C$29,AA21&gt;='Old Ranking Calculations'!$B$30,'Old Ranking Calculations'!$C$30,AA21&gt;='Old Ranking Calculations'!$B$31,'Old Ranking Calculations'!$C$31,AA21&lt;'Old Ranking Calculations'!$B$32,'Old Ranking Calculations'!$C$32)</f>
        <v>10</v>
      </c>
      <c r="AC21" s="1">
        <f>COUNT($G$2:G21)/COUNT($D$2:D21)</f>
        <v>0.2</v>
      </c>
      <c r="AD21" s="1" cm="1">
        <f t="array" ref="AD21">_xlfn.IFS(AC21&gt;='Old Ranking Calculations'!$B$15,'Old Ranking Calculations'!$C$15,AC21&gt;='Old Ranking Calculations'!$B$16,'Old Ranking Calculations'!$C$16,AC21&gt;='Old Ranking Calculations'!$B$17,'Old Ranking Calculations'!$C$17,AC21&gt;='Old Ranking Calculations'!$B$18,'Old Ranking Calculations'!$C$18,AC21&gt;='Old Ranking Calculations'!$B$19,'Old Ranking Calculations'!$C$19,AC21&gt;='Old Ranking Calculations'!$B$20,'Old Ranking Calculations'!$C$20,AC21&gt;='Old Ranking Calculations'!$B$21,'Old Ranking Calculations'!$C$21,AC21&gt;='Old Ranking Calculations'!$B$22,'Old Ranking Calculations'!$C$22,AC21&lt;'Old Ranking Calculations'!$B$23,'Old Ranking Calculations'!$C$23)</f>
        <v>1</v>
      </c>
      <c r="AE21" s="1">
        <f t="shared" si="0"/>
        <v>0</v>
      </c>
      <c r="AF21" s="1">
        <f>AVERAGE($O$2:O21)</f>
        <v>2.5</v>
      </c>
      <c r="AG21" s="16">
        <f>SUM($W$2:W21,Z21)</f>
        <v>57</v>
      </c>
    </row>
    <row r="22" spans="1:33" ht="15.75" customHeight="1" x14ac:dyDescent="0.2">
      <c r="A22" s="1">
        <v>1986</v>
      </c>
      <c r="B22" s="1" t="s">
        <v>5</v>
      </c>
      <c r="C22" s="1" t="str">
        <f>VLOOKUP(B22,Divisions!$A$1:$B$33,2,FALSE)</f>
        <v>NFC North</v>
      </c>
      <c r="D22" s="1">
        <v>14</v>
      </c>
      <c r="E22" s="1">
        <v>2</v>
      </c>
      <c r="G22" s="1">
        <v>1</v>
      </c>
      <c r="H22" s="1">
        <v>1</v>
      </c>
      <c r="I22" s="1">
        <v>0</v>
      </c>
      <c r="J22" s="1">
        <v>1</v>
      </c>
      <c r="K22" s="1">
        <v>1</v>
      </c>
      <c r="L22" s="1"/>
      <c r="M22" s="1"/>
      <c r="N22" s="1"/>
      <c r="O22">
        <v>2</v>
      </c>
      <c r="W22" s="1">
        <f>SUM(N22*'Ranking Calculations'!$C$2,M22*'Ranking Calculations'!$C$3,L22*'Ranking Calculations'!$C$4,K22*'Ranking Calculations'!$C$5,H22*'Ranking Calculations'!$C$7,G22*'Ranking Calculations'!$C$6,P22*'Ranking Calculations'!$C$8,Q22*'Ranking Calculations'!$C$9,R22*'Ranking Calculations'!$C$10,S22*'Ranking Calculations'!$C$11,T22*'Ranking Calculations'!$C$12,U22*'Ranking Calculations'!$C$13,V22*'Ranking Calculations'!$C$14)</f>
        <v>4</v>
      </c>
      <c r="X22" s="11">
        <f>(SUM($D$2:D22)+(SUM($F$2:F22)/2))/((SUM($D$2:D22)+SUM($E$2:E22)+SUM($F$2:F22)))</f>
        <v>0.47540983606557374</v>
      </c>
      <c r="Y22" s="1">
        <f>'Winning % Rank Over Time'!H22</f>
        <v>14</v>
      </c>
      <c r="Z22" s="7">
        <f>'Winning % Rank Over Time'!$B22*VLOOKUP(Y22,'Share of Reg Season Points'!$K$2:$L$30,2)</f>
        <v>0</v>
      </c>
      <c r="AA22" s="1">
        <f>SUM($I$2:I22)/COUNT($G$2:G22)</f>
        <v>0.8</v>
      </c>
      <c r="AB22" s="1" cm="1">
        <f t="array" ref="AB22">_xlfn.IFS(AA22&gt;='Old Ranking Calculations'!$B$25,'Old Ranking Calculations'!$C$25,AA22&gt;='Old Ranking Calculations'!$B$26,'Old Ranking Calculations'!$C$26,AA22&gt;='Old Ranking Calculations'!$B$27,'Old Ranking Calculations'!$C$27,AA22&gt;='Old Ranking Calculations'!$B$28,'Old Ranking Calculations'!$C$28,AA22&gt;='Old Ranking Calculations'!$B$29,'Old Ranking Calculations'!$C$29,AA22&gt;='Old Ranking Calculations'!$B$30,'Old Ranking Calculations'!$C$30,AA22&gt;='Old Ranking Calculations'!$B$31,'Old Ranking Calculations'!$C$31,AA22&lt;'Old Ranking Calculations'!$B$32,'Old Ranking Calculations'!$C$32)</f>
        <v>6</v>
      </c>
      <c r="AC22" s="1">
        <f>COUNT($G$2:G22)/COUNT($D$2:D22)</f>
        <v>0.23809523809523808</v>
      </c>
      <c r="AD22" s="1" cm="1">
        <f t="array" ref="AD22">_xlfn.IFS(AC22&gt;='Old Ranking Calculations'!$B$15,'Old Ranking Calculations'!$C$15,AC22&gt;='Old Ranking Calculations'!$B$16,'Old Ranking Calculations'!$C$16,AC22&gt;='Old Ranking Calculations'!$B$17,'Old Ranking Calculations'!$C$17,AC22&gt;='Old Ranking Calculations'!$B$18,'Old Ranking Calculations'!$C$18,AC22&gt;='Old Ranking Calculations'!$B$19,'Old Ranking Calculations'!$C$19,AC22&gt;='Old Ranking Calculations'!$B$20,'Old Ranking Calculations'!$C$20,AC22&gt;='Old Ranking Calculations'!$B$21,'Old Ranking Calculations'!$C$21,AC22&gt;='Old Ranking Calculations'!$B$22,'Old Ranking Calculations'!$C$22,AC22&lt;'Old Ranking Calculations'!$B$23,'Old Ranking Calculations'!$C$23)</f>
        <v>1</v>
      </c>
      <c r="AE22" s="1">
        <f t="shared" si="0"/>
        <v>0</v>
      </c>
      <c r="AF22" s="1">
        <f>AVERAGE($O$2:O22)</f>
        <v>2.4</v>
      </c>
      <c r="AG22" s="16">
        <f>SUM($W$2:W22,Z22)</f>
        <v>61</v>
      </c>
    </row>
    <row r="23" spans="1:33" ht="15.75" customHeight="1" x14ac:dyDescent="0.2">
      <c r="A23" s="1">
        <v>1987</v>
      </c>
      <c r="B23" s="1" t="s">
        <v>5</v>
      </c>
      <c r="C23" s="1" t="str">
        <f>VLOOKUP(B23,Divisions!$A$1:$B$33,2,FALSE)</f>
        <v>NFC North</v>
      </c>
      <c r="D23" s="1">
        <v>11</v>
      </c>
      <c r="E23" s="1">
        <v>4</v>
      </c>
      <c r="G23" s="1">
        <v>1</v>
      </c>
      <c r="H23" s="1">
        <v>1</v>
      </c>
      <c r="I23" s="1">
        <v>0</v>
      </c>
      <c r="J23" s="1">
        <v>1</v>
      </c>
      <c r="K23" s="1">
        <v>1</v>
      </c>
      <c r="L23" s="1"/>
      <c r="M23" s="1"/>
      <c r="N23" s="1"/>
      <c r="O23">
        <v>2</v>
      </c>
      <c r="W23" s="1">
        <f>SUM(N23*'Ranking Calculations'!$C$2,M23*'Ranking Calculations'!$C$3,L23*'Ranking Calculations'!$C$4,K23*'Ranking Calculations'!$C$5,H23*'Ranking Calculations'!$C$7,G23*'Ranking Calculations'!$C$6,P23*'Ranking Calculations'!$C$8,Q23*'Ranking Calculations'!$C$9,R23*'Ranking Calculations'!$C$10,S23*'Ranking Calculations'!$C$11,T23*'Ranking Calculations'!$C$12,U23*'Ranking Calculations'!$C$13,V23*'Ranking Calculations'!$C$14)</f>
        <v>4</v>
      </c>
      <c r="X23" s="11">
        <f>(SUM($D$2:D23)+(SUM($F$2:F23)/2))/((SUM($D$2:D23)+SUM($E$2:E23)+SUM($F$2:F23)))</f>
        <v>0.48749999999999999</v>
      </c>
      <c r="Y23" s="1">
        <f>'Winning % Rank Over Time'!H23</f>
        <v>13</v>
      </c>
      <c r="Z23" s="7">
        <f>'Winning % Rank Over Time'!$B23*VLOOKUP(Y23,'Share of Reg Season Points'!$K$2:$L$30,2)</f>
        <v>0</v>
      </c>
      <c r="AA23" s="1">
        <f>SUM($I$2:I23)/COUNT($G$2:G23)</f>
        <v>0.66666666666666663</v>
      </c>
      <c r="AB23" s="1" cm="1">
        <f t="array" ref="AB23">_xlfn.IFS(AA23&gt;='Old Ranking Calculations'!$B$25,'Old Ranking Calculations'!$C$25,AA23&gt;='Old Ranking Calculations'!$B$26,'Old Ranking Calculations'!$C$26,AA23&gt;='Old Ranking Calculations'!$B$27,'Old Ranking Calculations'!$C$27,AA23&gt;='Old Ranking Calculations'!$B$28,'Old Ranking Calculations'!$C$28,AA23&gt;='Old Ranking Calculations'!$B$29,'Old Ranking Calculations'!$C$29,AA23&gt;='Old Ranking Calculations'!$B$30,'Old Ranking Calculations'!$C$30,AA23&gt;='Old Ranking Calculations'!$B$31,'Old Ranking Calculations'!$C$31,AA23&lt;'Old Ranking Calculations'!$B$32,'Old Ranking Calculations'!$C$32)</f>
        <v>4</v>
      </c>
      <c r="AC23" s="1">
        <f>COUNT($G$2:G23)/COUNT($D$2:D23)</f>
        <v>0.27272727272727271</v>
      </c>
      <c r="AD23" s="1" cm="1">
        <f t="array" ref="AD23">_xlfn.IFS(AC23&gt;='Old Ranking Calculations'!$B$15,'Old Ranking Calculations'!$C$15,AC23&gt;='Old Ranking Calculations'!$B$16,'Old Ranking Calculations'!$C$16,AC23&gt;='Old Ranking Calculations'!$B$17,'Old Ranking Calculations'!$C$17,AC23&gt;='Old Ranking Calculations'!$B$18,'Old Ranking Calculations'!$C$18,AC23&gt;='Old Ranking Calculations'!$B$19,'Old Ranking Calculations'!$C$19,AC23&gt;='Old Ranking Calculations'!$B$20,'Old Ranking Calculations'!$C$20,AC23&gt;='Old Ranking Calculations'!$B$21,'Old Ranking Calculations'!$C$21,AC23&gt;='Old Ranking Calculations'!$B$22,'Old Ranking Calculations'!$C$22,AC23&lt;'Old Ranking Calculations'!$B$23,'Old Ranking Calculations'!$C$23)</f>
        <v>3</v>
      </c>
      <c r="AE23" s="1">
        <f t="shared" si="0"/>
        <v>0</v>
      </c>
      <c r="AF23" s="1">
        <f>AVERAGE($O$2:O23)</f>
        <v>2.3333333333333335</v>
      </c>
      <c r="AG23" s="16">
        <f>SUM($W$2:W23,Z23)</f>
        <v>65</v>
      </c>
    </row>
    <row r="24" spans="1:33" ht="15.75" customHeight="1" x14ac:dyDescent="0.2">
      <c r="A24" s="1">
        <v>1988</v>
      </c>
      <c r="B24" s="1" t="s">
        <v>5</v>
      </c>
      <c r="C24" s="1" t="str">
        <f>VLOOKUP(B24,Divisions!$A$1:$B$33,2,FALSE)</f>
        <v>NFC North</v>
      </c>
      <c r="D24" s="1">
        <v>12</v>
      </c>
      <c r="E24" s="1">
        <v>4</v>
      </c>
      <c r="G24" s="1">
        <v>1</v>
      </c>
      <c r="H24" s="1">
        <v>1</v>
      </c>
      <c r="I24" s="1">
        <v>1</v>
      </c>
      <c r="J24" s="1">
        <v>1</v>
      </c>
      <c r="K24" s="1">
        <v>1</v>
      </c>
      <c r="L24" s="1">
        <v>1</v>
      </c>
      <c r="M24" s="1"/>
      <c r="N24" s="1"/>
      <c r="O24">
        <v>3</v>
      </c>
      <c r="R24" s="1">
        <v>1</v>
      </c>
      <c r="U24" s="1">
        <v>1</v>
      </c>
      <c r="W24" s="1">
        <f>SUM(N24*'Ranking Calculations'!$C$2,M24*'Ranking Calculations'!$C$3,L24*'Ranking Calculations'!$C$4,K24*'Ranking Calculations'!$C$5,H24*'Ranking Calculations'!$C$7,G24*'Ranking Calculations'!$C$6,P24*'Ranking Calculations'!$C$8,Q24*'Ranking Calculations'!$C$9,R24*'Ranking Calculations'!$C$10,S24*'Ranking Calculations'!$C$11,T24*'Ranking Calculations'!$C$12,U24*'Ranking Calculations'!$C$13,V24*'Ranking Calculations'!$C$14)</f>
        <v>9</v>
      </c>
      <c r="X24" s="11">
        <f>(SUM($D$2:D24)+(SUM($F$2:F24)/2))/((SUM($D$2:D24)+SUM($E$2:E24)+SUM($F$2:F24)))</f>
        <v>0.5</v>
      </c>
      <c r="Y24" s="1">
        <f>'Winning % Rank Over Time'!H24</f>
        <v>12</v>
      </c>
      <c r="Z24" s="7">
        <f>'Winning % Rank Over Time'!$B24*VLOOKUP(Y24,'Share of Reg Season Points'!$K$2:$L$30,2)</f>
        <v>0</v>
      </c>
      <c r="AA24" s="1">
        <f>SUM($I$2:I24)/COUNT($G$2:G24)</f>
        <v>0.7142857142857143</v>
      </c>
      <c r="AB24" s="1" cm="1">
        <f t="array" ref="AB24">_xlfn.IFS(AA24&gt;='Old Ranking Calculations'!$B$25,'Old Ranking Calculations'!$C$25,AA24&gt;='Old Ranking Calculations'!$B$26,'Old Ranking Calculations'!$C$26,AA24&gt;='Old Ranking Calculations'!$B$27,'Old Ranking Calculations'!$C$27,AA24&gt;='Old Ranking Calculations'!$B$28,'Old Ranking Calculations'!$C$28,AA24&gt;='Old Ranking Calculations'!$B$29,'Old Ranking Calculations'!$C$29,AA24&gt;='Old Ranking Calculations'!$B$30,'Old Ranking Calculations'!$C$30,AA24&gt;='Old Ranking Calculations'!$B$31,'Old Ranking Calculations'!$C$31,AA24&lt;'Old Ranking Calculations'!$B$32,'Old Ranking Calculations'!$C$32)</f>
        <v>4</v>
      </c>
      <c r="AC24" s="1">
        <f>COUNT($G$2:G24)/COUNT($D$2:D24)</f>
        <v>0.30434782608695654</v>
      </c>
      <c r="AD24" s="1" cm="1">
        <f t="array" ref="AD24">_xlfn.IFS(AC24&gt;='Old Ranking Calculations'!$B$15,'Old Ranking Calculations'!$C$15,AC24&gt;='Old Ranking Calculations'!$B$16,'Old Ranking Calculations'!$C$16,AC24&gt;='Old Ranking Calculations'!$B$17,'Old Ranking Calculations'!$C$17,AC24&gt;='Old Ranking Calculations'!$B$18,'Old Ranking Calculations'!$C$18,AC24&gt;='Old Ranking Calculations'!$B$19,'Old Ranking Calculations'!$C$19,AC24&gt;='Old Ranking Calculations'!$B$20,'Old Ranking Calculations'!$C$20,AC24&gt;='Old Ranking Calculations'!$B$21,'Old Ranking Calculations'!$C$21,AC24&gt;='Old Ranking Calculations'!$B$22,'Old Ranking Calculations'!$C$22,AC24&lt;'Old Ranking Calculations'!$B$23,'Old Ranking Calculations'!$C$23)</f>
        <v>3</v>
      </c>
      <c r="AE24" s="1">
        <f t="shared" si="0"/>
        <v>0</v>
      </c>
      <c r="AF24" s="1">
        <f>AVERAGE($O$2:O24)</f>
        <v>2.4285714285714284</v>
      </c>
      <c r="AG24" s="16">
        <f>SUM($W$2:W24,Z24)</f>
        <v>74</v>
      </c>
    </row>
    <row r="25" spans="1:33" ht="15.75" customHeight="1" x14ac:dyDescent="0.2">
      <c r="A25" s="1">
        <v>1989</v>
      </c>
      <c r="B25" s="1" t="s">
        <v>5</v>
      </c>
      <c r="C25" s="1" t="str">
        <f>VLOOKUP(B25,Divisions!$A$1:$B$33,2,FALSE)</f>
        <v>NFC North</v>
      </c>
      <c r="D25" s="1">
        <v>6</v>
      </c>
      <c r="E25" s="1">
        <v>10</v>
      </c>
      <c r="W25" s="1">
        <f>SUM(N25*'Ranking Calculations'!$C$2,M25*'Ranking Calculations'!$C$3,L25*'Ranking Calculations'!$C$4,K25*'Ranking Calculations'!$C$5,H25*'Ranking Calculations'!$C$7,G25*'Ranking Calculations'!$C$6,P25*'Ranking Calculations'!$C$8,Q25*'Ranking Calculations'!$C$9,R25*'Ranking Calculations'!$C$10,S25*'Ranking Calculations'!$C$11,T25*'Ranking Calculations'!$C$12,U25*'Ranking Calculations'!$C$13,V25*'Ranking Calculations'!$C$14)</f>
        <v>0</v>
      </c>
      <c r="X25" s="11">
        <f>(SUM($D$2:D25)+(SUM($F$2:F25)/2))/((SUM($D$2:D25)+SUM($E$2:E25)+SUM($F$2:F25)))</f>
        <v>0.49431818181818182</v>
      </c>
      <c r="Y25" s="1">
        <f>'Winning % Rank Over Time'!H25</f>
        <v>12</v>
      </c>
      <c r="Z25" s="7">
        <f>'Winning % Rank Over Time'!$B25*VLOOKUP(Y25,'Share of Reg Season Points'!$K$2:$L$30,2)</f>
        <v>0</v>
      </c>
      <c r="AA25" s="1">
        <f>SUM($I$2:I25)/COUNT($G$2:G25)</f>
        <v>0.7142857142857143</v>
      </c>
      <c r="AB25" s="1" cm="1">
        <f t="array" ref="AB25">_xlfn.IFS(AA25&gt;='Old Ranking Calculations'!$B$25,'Old Ranking Calculations'!$C$25,AA25&gt;='Old Ranking Calculations'!$B$26,'Old Ranking Calculations'!$C$26,AA25&gt;='Old Ranking Calculations'!$B$27,'Old Ranking Calculations'!$C$27,AA25&gt;='Old Ranking Calculations'!$B$28,'Old Ranking Calculations'!$C$28,AA25&gt;='Old Ranking Calculations'!$B$29,'Old Ranking Calculations'!$C$29,AA25&gt;='Old Ranking Calculations'!$B$30,'Old Ranking Calculations'!$C$30,AA25&gt;='Old Ranking Calculations'!$B$31,'Old Ranking Calculations'!$C$31,AA25&lt;'Old Ranking Calculations'!$B$32,'Old Ranking Calculations'!$C$32)</f>
        <v>4</v>
      </c>
      <c r="AC25" s="1">
        <f>COUNT($G$2:G25)/COUNT($D$2:D25)</f>
        <v>0.29166666666666669</v>
      </c>
      <c r="AD25" s="1" cm="1">
        <f t="array" ref="AD25">_xlfn.IFS(AC25&gt;='Old Ranking Calculations'!$B$15,'Old Ranking Calculations'!$C$15,AC25&gt;='Old Ranking Calculations'!$B$16,'Old Ranking Calculations'!$C$16,AC25&gt;='Old Ranking Calculations'!$B$17,'Old Ranking Calculations'!$C$17,AC25&gt;='Old Ranking Calculations'!$B$18,'Old Ranking Calculations'!$C$18,AC25&gt;='Old Ranking Calculations'!$B$19,'Old Ranking Calculations'!$C$19,AC25&gt;='Old Ranking Calculations'!$B$20,'Old Ranking Calculations'!$C$20,AC25&gt;='Old Ranking Calculations'!$B$21,'Old Ranking Calculations'!$C$21,AC25&gt;='Old Ranking Calculations'!$B$22,'Old Ranking Calculations'!$C$22,AC25&lt;'Old Ranking Calculations'!$B$23,'Old Ranking Calculations'!$C$23)</f>
        <v>3</v>
      </c>
      <c r="AE25" s="1">
        <f t="shared" si="0"/>
        <v>0</v>
      </c>
      <c r="AF25" s="1">
        <f>AVERAGE($O$2:O25)</f>
        <v>2.4285714285714284</v>
      </c>
      <c r="AG25" s="16">
        <f>SUM($W$2:W25,Z25)</f>
        <v>74</v>
      </c>
    </row>
    <row r="26" spans="1:33" ht="15.75" customHeight="1" x14ac:dyDescent="0.2">
      <c r="A26" s="1">
        <v>1990</v>
      </c>
      <c r="B26" s="1" t="s">
        <v>5</v>
      </c>
      <c r="C26" s="1" t="str">
        <f>VLOOKUP(B26,Divisions!$A$1:$B$33,2,FALSE)</f>
        <v>NFC North</v>
      </c>
      <c r="D26" s="1">
        <v>11</v>
      </c>
      <c r="E26" s="1">
        <v>5</v>
      </c>
      <c r="G26" s="1">
        <v>1</v>
      </c>
      <c r="H26" s="1">
        <v>1</v>
      </c>
      <c r="I26" s="1">
        <v>1</v>
      </c>
      <c r="J26" s="1">
        <v>1</v>
      </c>
      <c r="K26" s="1">
        <v>1</v>
      </c>
      <c r="L26" s="1"/>
      <c r="M26" s="1"/>
      <c r="N26" s="1"/>
      <c r="O26">
        <v>2</v>
      </c>
      <c r="T26" s="1">
        <v>1</v>
      </c>
      <c r="W26" s="1">
        <f>SUM(N26*'Ranking Calculations'!$C$2,M26*'Ranking Calculations'!$C$3,L26*'Ranking Calculations'!$C$4,K26*'Ranking Calculations'!$C$5,H26*'Ranking Calculations'!$C$7,G26*'Ranking Calculations'!$C$6,P26*'Ranking Calculations'!$C$8,Q26*'Ranking Calculations'!$C$9,R26*'Ranking Calculations'!$C$10,S26*'Ranking Calculations'!$C$11,T26*'Ranking Calculations'!$C$12,U26*'Ranking Calculations'!$C$13,V26*'Ranking Calculations'!$C$14)</f>
        <v>4</v>
      </c>
      <c r="X26" s="11">
        <f>(SUM($D$2:D26)+(SUM($F$2:F26)/2))/((SUM($D$2:D26)+SUM($E$2:E26)+SUM($F$2:F26)))</f>
        <v>0.50271739130434778</v>
      </c>
      <c r="Y26" s="1">
        <f>'Winning % Rank Over Time'!H26</f>
        <v>12</v>
      </c>
      <c r="Z26" s="7">
        <f>'Winning % Rank Over Time'!$B26*VLOOKUP(Y26,'Share of Reg Season Points'!$K$2:$L$30,2)</f>
        <v>0</v>
      </c>
      <c r="AA26" s="1">
        <f>SUM($I$2:I26)/COUNT($G$2:G26)</f>
        <v>0.75</v>
      </c>
      <c r="AB26" s="1" cm="1">
        <f t="array" ref="AB26">_xlfn.IFS(AA26&gt;='Old Ranking Calculations'!$B$25,'Old Ranking Calculations'!$C$25,AA26&gt;='Old Ranking Calculations'!$B$26,'Old Ranking Calculations'!$C$26,AA26&gt;='Old Ranking Calculations'!$B$27,'Old Ranking Calculations'!$C$27,AA26&gt;='Old Ranking Calculations'!$B$28,'Old Ranking Calculations'!$C$28,AA26&gt;='Old Ranking Calculations'!$B$29,'Old Ranking Calculations'!$C$29,AA26&gt;='Old Ranking Calculations'!$B$30,'Old Ranking Calculations'!$C$30,AA26&gt;='Old Ranking Calculations'!$B$31,'Old Ranking Calculations'!$C$31,AA26&lt;'Old Ranking Calculations'!$B$32,'Old Ranking Calculations'!$C$32)</f>
        <v>6</v>
      </c>
      <c r="AC26" s="1">
        <f>COUNT($G$2:G26)/COUNT($D$2:D26)</f>
        <v>0.32</v>
      </c>
      <c r="AD26" s="1" cm="1">
        <f t="array" ref="AD26">_xlfn.IFS(AC26&gt;='Old Ranking Calculations'!$B$15,'Old Ranking Calculations'!$C$15,AC26&gt;='Old Ranking Calculations'!$B$16,'Old Ranking Calculations'!$C$16,AC26&gt;='Old Ranking Calculations'!$B$17,'Old Ranking Calculations'!$C$17,AC26&gt;='Old Ranking Calculations'!$B$18,'Old Ranking Calculations'!$C$18,AC26&gt;='Old Ranking Calculations'!$B$19,'Old Ranking Calculations'!$C$19,AC26&gt;='Old Ranking Calculations'!$B$20,'Old Ranking Calculations'!$C$20,AC26&gt;='Old Ranking Calculations'!$B$21,'Old Ranking Calculations'!$C$21,AC26&gt;='Old Ranking Calculations'!$B$22,'Old Ranking Calculations'!$C$22,AC26&lt;'Old Ranking Calculations'!$B$23,'Old Ranking Calculations'!$C$23)</f>
        <v>3</v>
      </c>
      <c r="AE26" s="1">
        <f t="shared" si="0"/>
        <v>0</v>
      </c>
      <c r="AF26" s="1">
        <f>AVERAGE($O$2:O26)</f>
        <v>2.375</v>
      </c>
      <c r="AG26" s="16">
        <f>SUM($W$2:W26,Z26)</f>
        <v>78</v>
      </c>
    </row>
    <row r="27" spans="1:33" ht="15.75" customHeight="1" x14ac:dyDescent="0.2">
      <c r="A27" s="1">
        <v>1991</v>
      </c>
      <c r="B27" s="1" t="s">
        <v>5</v>
      </c>
      <c r="C27" s="1" t="str">
        <f>VLOOKUP(B27,Divisions!$A$1:$B$33,2,FALSE)</f>
        <v>NFC North</v>
      </c>
      <c r="D27" s="1">
        <v>11</v>
      </c>
      <c r="E27" s="1">
        <v>5</v>
      </c>
      <c r="G27" s="1">
        <v>1</v>
      </c>
      <c r="I27" s="1">
        <v>0</v>
      </c>
      <c r="J27" s="1">
        <v>1</v>
      </c>
      <c r="K27" s="1"/>
      <c r="L27" s="1"/>
      <c r="M27" s="1"/>
      <c r="N27" s="1"/>
      <c r="O27">
        <v>1</v>
      </c>
      <c r="W27" s="1">
        <f>SUM(N27*'Ranking Calculations'!$C$2,M27*'Ranking Calculations'!$C$3,L27*'Ranking Calculations'!$C$4,K27*'Ranking Calculations'!$C$5,H27*'Ranking Calculations'!$C$7,G27*'Ranking Calculations'!$C$6,P27*'Ranking Calculations'!$C$8,Q27*'Ranking Calculations'!$C$9,R27*'Ranking Calculations'!$C$10,S27*'Ranking Calculations'!$C$11,T27*'Ranking Calculations'!$C$12,U27*'Ranking Calculations'!$C$13,V27*'Ranking Calculations'!$C$14)</f>
        <v>1</v>
      </c>
      <c r="X27" s="11">
        <f>(SUM($D$2:D27)+(SUM($F$2:F27)/2))/((SUM($D$2:D27)+SUM($E$2:E27)+SUM($F$2:F27)))</f>
        <v>0.51041666666666663</v>
      </c>
      <c r="Y27" s="1">
        <f>'Winning % Rank Over Time'!H27</f>
        <v>11</v>
      </c>
      <c r="Z27" s="7">
        <f>'Winning % Rank Over Time'!$B27*VLOOKUP(Y27,'Share of Reg Season Points'!$K$2:$L$30,2)</f>
        <v>0</v>
      </c>
      <c r="AA27" s="1">
        <f>SUM($I$2:I27)/COUNT($G$2:G27)</f>
        <v>0.66666666666666663</v>
      </c>
      <c r="AB27" s="1" cm="1">
        <f t="array" ref="AB27">_xlfn.IFS(AA27&gt;='Old Ranking Calculations'!$B$25,'Old Ranking Calculations'!$C$25,AA27&gt;='Old Ranking Calculations'!$B$26,'Old Ranking Calculations'!$C$26,AA27&gt;='Old Ranking Calculations'!$B$27,'Old Ranking Calculations'!$C$27,AA27&gt;='Old Ranking Calculations'!$B$28,'Old Ranking Calculations'!$C$28,AA27&gt;='Old Ranking Calculations'!$B$29,'Old Ranking Calculations'!$C$29,AA27&gt;='Old Ranking Calculations'!$B$30,'Old Ranking Calculations'!$C$30,AA27&gt;='Old Ranking Calculations'!$B$31,'Old Ranking Calculations'!$C$31,AA27&lt;'Old Ranking Calculations'!$B$32,'Old Ranking Calculations'!$C$32)</f>
        <v>4</v>
      </c>
      <c r="AC27" s="1">
        <f>COUNT($G$2:G27)/COUNT($D$2:D27)</f>
        <v>0.34615384615384615</v>
      </c>
      <c r="AD27" s="1" cm="1">
        <f t="array" ref="AD27">_xlfn.IFS(AC27&gt;='Old Ranking Calculations'!$B$15,'Old Ranking Calculations'!$C$15,AC27&gt;='Old Ranking Calculations'!$B$16,'Old Ranking Calculations'!$C$16,AC27&gt;='Old Ranking Calculations'!$B$17,'Old Ranking Calculations'!$C$17,AC27&gt;='Old Ranking Calculations'!$B$18,'Old Ranking Calculations'!$C$18,AC27&gt;='Old Ranking Calculations'!$B$19,'Old Ranking Calculations'!$C$19,AC27&gt;='Old Ranking Calculations'!$B$20,'Old Ranking Calculations'!$C$20,AC27&gt;='Old Ranking Calculations'!$B$21,'Old Ranking Calculations'!$C$21,AC27&gt;='Old Ranking Calculations'!$B$22,'Old Ranking Calculations'!$C$22,AC27&lt;'Old Ranking Calculations'!$B$23,'Old Ranking Calculations'!$C$23)</f>
        <v>3</v>
      </c>
      <c r="AE27" s="1">
        <f t="shared" si="0"/>
        <v>0</v>
      </c>
      <c r="AF27" s="1">
        <f>AVERAGE($O$2:O27)</f>
        <v>2.2222222222222223</v>
      </c>
      <c r="AG27" s="16">
        <f>SUM($W$2:W27,Z27)</f>
        <v>79</v>
      </c>
    </row>
    <row r="28" spans="1:33" ht="15.75" customHeight="1" x14ac:dyDescent="0.2">
      <c r="A28" s="1">
        <v>1992</v>
      </c>
      <c r="B28" s="1" t="s">
        <v>5</v>
      </c>
      <c r="C28" s="1" t="str">
        <f>VLOOKUP(B28,Divisions!$A$1:$B$33,2,FALSE)</f>
        <v>NFC North</v>
      </c>
      <c r="D28" s="1">
        <v>5</v>
      </c>
      <c r="E28" s="1">
        <v>11</v>
      </c>
      <c r="W28" s="1">
        <f>SUM(N28*'Ranking Calculations'!$C$2,M28*'Ranking Calculations'!$C$3,L28*'Ranking Calculations'!$C$4,K28*'Ranking Calculations'!$C$5,H28*'Ranking Calculations'!$C$7,G28*'Ranking Calculations'!$C$6,P28*'Ranking Calculations'!$C$8,Q28*'Ranking Calculations'!$C$9,R28*'Ranking Calculations'!$C$10,S28*'Ranking Calculations'!$C$11,T28*'Ranking Calculations'!$C$12,U28*'Ranking Calculations'!$C$13,V28*'Ranking Calculations'!$C$14)</f>
        <v>0</v>
      </c>
      <c r="X28" s="11">
        <f>(SUM($D$2:D28)+(SUM($F$2:F28)/2))/((SUM($D$2:D28)+SUM($E$2:E28)+SUM($F$2:F28)))</f>
        <v>0.50249999999999995</v>
      </c>
      <c r="Y28" s="1">
        <f>'Winning % Rank Over Time'!H28</f>
        <v>12</v>
      </c>
      <c r="Z28" s="7">
        <f>'Winning % Rank Over Time'!$B28*VLOOKUP(Y28,'Share of Reg Season Points'!$K$2:$L$30,2)</f>
        <v>0</v>
      </c>
      <c r="AA28" s="1">
        <f>SUM($I$2:I28)/COUNT($G$2:G28)</f>
        <v>0.66666666666666663</v>
      </c>
      <c r="AB28" s="1" cm="1">
        <f t="array" ref="AB28">_xlfn.IFS(AA28&gt;='Old Ranking Calculations'!$B$25,'Old Ranking Calculations'!$C$25,AA28&gt;='Old Ranking Calculations'!$B$26,'Old Ranking Calculations'!$C$26,AA28&gt;='Old Ranking Calculations'!$B$27,'Old Ranking Calculations'!$C$27,AA28&gt;='Old Ranking Calculations'!$B$28,'Old Ranking Calculations'!$C$28,AA28&gt;='Old Ranking Calculations'!$B$29,'Old Ranking Calculations'!$C$29,AA28&gt;='Old Ranking Calculations'!$B$30,'Old Ranking Calculations'!$C$30,AA28&gt;='Old Ranking Calculations'!$B$31,'Old Ranking Calculations'!$C$31,AA28&lt;'Old Ranking Calculations'!$B$32,'Old Ranking Calculations'!$C$32)</f>
        <v>4</v>
      </c>
      <c r="AC28" s="1">
        <f>COUNT($G$2:G28)/COUNT($D$2:D28)</f>
        <v>0.33333333333333331</v>
      </c>
      <c r="AD28" s="1" cm="1">
        <f t="array" ref="AD28">_xlfn.IFS(AC28&gt;='Old Ranking Calculations'!$B$15,'Old Ranking Calculations'!$C$15,AC28&gt;='Old Ranking Calculations'!$B$16,'Old Ranking Calculations'!$C$16,AC28&gt;='Old Ranking Calculations'!$B$17,'Old Ranking Calculations'!$C$17,AC28&gt;='Old Ranking Calculations'!$B$18,'Old Ranking Calculations'!$C$18,AC28&gt;='Old Ranking Calculations'!$B$19,'Old Ranking Calculations'!$C$19,AC28&gt;='Old Ranking Calculations'!$B$20,'Old Ranking Calculations'!$C$20,AC28&gt;='Old Ranking Calculations'!$B$21,'Old Ranking Calculations'!$C$21,AC28&gt;='Old Ranking Calculations'!$B$22,'Old Ranking Calculations'!$C$22,AC28&lt;'Old Ranking Calculations'!$B$23,'Old Ranking Calculations'!$C$23)</f>
        <v>3</v>
      </c>
      <c r="AE28" s="1">
        <f t="shared" si="0"/>
        <v>0</v>
      </c>
      <c r="AF28" s="1">
        <f>AVERAGE($O$2:O28)</f>
        <v>2.2222222222222223</v>
      </c>
      <c r="AG28" s="16">
        <f>SUM($W$2:W28,Z28)</f>
        <v>79</v>
      </c>
    </row>
    <row r="29" spans="1:33" ht="15.75" customHeight="1" x14ac:dyDescent="0.2">
      <c r="A29" s="1">
        <v>1993</v>
      </c>
      <c r="B29" s="1" t="s">
        <v>5</v>
      </c>
      <c r="C29" s="1" t="str">
        <f>VLOOKUP(B29,Divisions!$A$1:$B$33,2,FALSE)</f>
        <v>NFC North</v>
      </c>
      <c r="D29" s="1">
        <v>7</v>
      </c>
      <c r="E29" s="1">
        <v>9</v>
      </c>
      <c r="W29" s="1">
        <f>SUM(N29*'Ranking Calculations'!$C$2,M29*'Ranking Calculations'!$C$3,L29*'Ranking Calculations'!$C$4,K29*'Ranking Calculations'!$C$5,H29*'Ranking Calculations'!$C$7,G29*'Ranking Calculations'!$C$6,P29*'Ranking Calculations'!$C$8,Q29*'Ranking Calculations'!$C$9,R29*'Ranking Calculations'!$C$10,S29*'Ranking Calculations'!$C$11,T29*'Ranking Calculations'!$C$12,U29*'Ranking Calculations'!$C$13,V29*'Ranking Calculations'!$C$14)</f>
        <v>0</v>
      </c>
      <c r="X29" s="11">
        <f>(SUM($D$2:D29)+(SUM($F$2:F29)/2))/((SUM($D$2:D29)+SUM($E$2:E29)+SUM($F$2:F29)))</f>
        <v>0.5</v>
      </c>
      <c r="Y29" s="1">
        <f>'Winning % Rank Over Time'!H29</f>
        <v>12</v>
      </c>
      <c r="Z29" s="7">
        <f>'Winning % Rank Over Time'!$B29*VLOOKUP(Y29,'Share of Reg Season Points'!$K$2:$L$30,2)</f>
        <v>0</v>
      </c>
      <c r="AA29" s="1">
        <f>SUM($I$2:I29)/COUNT($G$2:G29)</f>
        <v>0.66666666666666663</v>
      </c>
      <c r="AB29" s="1" cm="1">
        <f t="array" ref="AB29">_xlfn.IFS(AA29&gt;='Old Ranking Calculations'!$B$25,'Old Ranking Calculations'!$C$25,AA29&gt;='Old Ranking Calculations'!$B$26,'Old Ranking Calculations'!$C$26,AA29&gt;='Old Ranking Calculations'!$B$27,'Old Ranking Calculations'!$C$27,AA29&gt;='Old Ranking Calculations'!$B$28,'Old Ranking Calculations'!$C$28,AA29&gt;='Old Ranking Calculations'!$B$29,'Old Ranking Calculations'!$C$29,AA29&gt;='Old Ranking Calculations'!$B$30,'Old Ranking Calculations'!$C$30,AA29&gt;='Old Ranking Calculations'!$B$31,'Old Ranking Calculations'!$C$31,AA29&lt;'Old Ranking Calculations'!$B$32,'Old Ranking Calculations'!$C$32)</f>
        <v>4</v>
      </c>
      <c r="AC29" s="1">
        <f>COUNT($G$2:G29)/COUNT($D$2:D29)</f>
        <v>0.32142857142857145</v>
      </c>
      <c r="AD29" s="1" cm="1">
        <f t="array" ref="AD29">_xlfn.IFS(AC29&gt;='Old Ranking Calculations'!$B$15,'Old Ranking Calculations'!$C$15,AC29&gt;='Old Ranking Calculations'!$B$16,'Old Ranking Calculations'!$C$16,AC29&gt;='Old Ranking Calculations'!$B$17,'Old Ranking Calculations'!$C$17,AC29&gt;='Old Ranking Calculations'!$B$18,'Old Ranking Calculations'!$C$18,AC29&gt;='Old Ranking Calculations'!$B$19,'Old Ranking Calculations'!$C$19,AC29&gt;='Old Ranking Calculations'!$B$20,'Old Ranking Calculations'!$C$20,AC29&gt;='Old Ranking Calculations'!$B$21,'Old Ranking Calculations'!$C$21,AC29&gt;='Old Ranking Calculations'!$B$22,'Old Ranking Calculations'!$C$22,AC29&lt;'Old Ranking Calculations'!$B$23,'Old Ranking Calculations'!$C$23)</f>
        <v>3</v>
      </c>
      <c r="AE29" s="1">
        <f t="shared" si="0"/>
        <v>0</v>
      </c>
      <c r="AF29" s="1">
        <f>AVERAGE($O$2:O29)</f>
        <v>2.2222222222222223</v>
      </c>
      <c r="AG29" s="16">
        <f>SUM($W$2:W29,Z29)</f>
        <v>79</v>
      </c>
    </row>
    <row r="30" spans="1:33" ht="15.75" customHeight="1" x14ac:dyDescent="0.2">
      <c r="A30" s="1">
        <v>1994</v>
      </c>
      <c r="B30" s="1" t="s">
        <v>5</v>
      </c>
      <c r="C30" s="1" t="str">
        <f>VLOOKUP(B30,Divisions!$A$1:$B$33,2,FALSE)</f>
        <v>NFC North</v>
      </c>
      <c r="D30" s="1">
        <v>9</v>
      </c>
      <c r="E30" s="1">
        <v>7</v>
      </c>
      <c r="G30" s="1">
        <v>1</v>
      </c>
      <c r="I30" s="1">
        <v>1</v>
      </c>
      <c r="J30" s="1">
        <v>1</v>
      </c>
      <c r="K30" s="1">
        <v>1</v>
      </c>
      <c r="L30" s="1"/>
      <c r="M30" s="1"/>
      <c r="N30" s="1"/>
      <c r="O30">
        <v>2</v>
      </c>
      <c r="W30" s="1">
        <f>SUM(N30*'Ranking Calculations'!$C$2,M30*'Ranking Calculations'!$C$3,L30*'Ranking Calculations'!$C$4,K30*'Ranking Calculations'!$C$5,H30*'Ranking Calculations'!$C$7,G30*'Ranking Calculations'!$C$6,P30*'Ranking Calculations'!$C$8,Q30*'Ranking Calculations'!$C$9,R30*'Ranking Calculations'!$C$10,S30*'Ranking Calculations'!$C$11,T30*'Ranking Calculations'!$C$12,U30*'Ranking Calculations'!$C$13,V30*'Ranking Calculations'!$C$14)</f>
        <v>3</v>
      </c>
      <c r="X30" s="11">
        <f>(SUM($D$2:D30)+(SUM($F$2:F30)/2))/((SUM($D$2:D30)+SUM($E$2:E30)+SUM($F$2:F30)))</f>
        <v>0.50231481481481477</v>
      </c>
      <c r="Y30" s="1">
        <f>'Winning % Rank Over Time'!H30</f>
        <v>12</v>
      </c>
      <c r="Z30" s="7">
        <f>'Winning % Rank Over Time'!$B30*VLOOKUP(Y30,'Share of Reg Season Points'!$K$2:$L$30,2)</f>
        <v>0</v>
      </c>
      <c r="AA30" s="1">
        <f>SUM($I$2:I30)/COUNT($G$2:G30)</f>
        <v>0.7</v>
      </c>
      <c r="AB30" s="1" cm="1">
        <f t="array" ref="AB30">_xlfn.IFS(AA30&gt;='Old Ranking Calculations'!$B$25,'Old Ranking Calculations'!$C$25,AA30&gt;='Old Ranking Calculations'!$B$26,'Old Ranking Calculations'!$C$26,AA30&gt;='Old Ranking Calculations'!$B$27,'Old Ranking Calculations'!$C$27,AA30&gt;='Old Ranking Calculations'!$B$28,'Old Ranking Calculations'!$C$28,AA30&gt;='Old Ranking Calculations'!$B$29,'Old Ranking Calculations'!$C$29,AA30&gt;='Old Ranking Calculations'!$B$30,'Old Ranking Calculations'!$C$30,AA30&gt;='Old Ranking Calculations'!$B$31,'Old Ranking Calculations'!$C$31,AA30&lt;'Old Ranking Calculations'!$B$32,'Old Ranking Calculations'!$C$32)</f>
        <v>4</v>
      </c>
      <c r="AC30" s="1">
        <f>COUNT($G$2:G30)/COUNT($D$2:D30)</f>
        <v>0.34482758620689657</v>
      </c>
      <c r="AD30" s="1" cm="1">
        <f t="array" ref="AD30">_xlfn.IFS(AC30&gt;='Old Ranking Calculations'!$B$15,'Old Ranking Calculations'!$C$15,AC30&gt;='Old Ranking Calculations'!$B$16,'Old Ranking Calculations'!$C$16,AC30&gt;='Old Ranking Calculations'!$B$17,'Old Ranking Calculations'!$C$17,AC30&gt;='Old Ranking Calculations'!$B$18,'Old Ranking Calculations'!$C$18,AC30&gt;='Old Ranking Calculations'!$B$19,'Old Ranking Calculations'!$C$19,AC30&gt;='Old Ranking Calculations'!$B$20,'Old Ranking Calculations'!$C$20,AC30&gt;='Old Ranking Calculations'!$B$21,'Old Ranking Calculations'!$C$21,AC30&gt;='Old Ranking Calculations'!$B$22,'Old Ranking Calculations'!$C$22,AC30&lt;'Old Ranking Calculations'!$B$23,'Old Ranking Calculations'!$C$23)</f>
        <v>3</v>
      </c>
      <c r="AE30" s="1">
        <f t="shared" si="0"/>
        <v>0</v>
      </c>
      <c r="AF30" s="1">
        <f>AVERAGE($O$2:O30)</f>
        <v>2.2000000000000002</v>
      </c>
      <c r="AG30" s="16">
        <f>SUM($W$2:W30,Z30)</f>
        <v>82</v>
      </c>
    </row>
    <row r="31" spans="1:33" ht="15.75" customHeight="1" x14ac:dyDescent="0.2">
      <c r="A31" s="1">
        <v>1995</v>
      </c>
      <c r="B31" s="1" t="s">
        <v>5</v>
      </c>
      <c r="C31" s="1" t="str">
        <f>VLOOKUP(B31,Divisions!$A$1:$B$33,2,FALSE)</f>
        <v>NFC North</v>
      </c>
      <c r="D31" s="1">
        <v>9</v>
      </c>
      <c r="E31" s="1">
        <v>7</v>
      </c>
      <c r="W31" s="1">
        <f>SUM(N31*'Ranking Calculations'!$C$2,M31*'Ranking Calculations'!$C$3,L31*'Ranking Calculations'!$C$4,K31*'Ranking Calculations'!$C$5,H31*'Ranking Calculations'!$C$7,G31*'Ranking Calculations'!$C$6,P31*'Ranking Calculations'!$C$8,Q31*'Ranking Calculations'!$C$9,R31*'Ranking Calculations'!$C$10,S31*'Ranking Calculations'!$C$11,T31*'Ranking Calculations'!$C$12,U31*'Ranking Calculations'!$C$13,V31*'Ranking Calculations'!$C$14)</f>
        <v>0</v>
      </c>
      <c r="X31" s="11">
        <f>(SUM($D$2:D31)+(SUM($F$2:F31)/2))/((SUM($D$2:D31)+SUM($E$2:E31)+SUM($F$2:F31)))</f>
        <v>0.5044642857142857</v>
      </c>
      <c r="Y31" s="1">
        <f>'Winning % Rank Over Time'!H31</f>
        <v>12</v>
      </c>
      <c r="Z31" s="7">
        <f>'Winning % Rank Over Time'!$B31*VLOOKUP(Y31,'Share of Reg Season Points'!$F$2:$G$32,2)</f>
        <v>0</v>
      </c>
      <c r="AA31" s="1">
        <f>SUM($I$2:I31)/COUNT($G$2:G31)</f>
        <v>0.7</v>
      </c>
      <c r="AB31" s="1" cm="1">
        <f t="array" ref="AB31">_xlfn.IFS(AA31&gt;='Old Ranking Calculations'!$B$25,'Old Ranking Calculations'!$C$25,AA31&gt;='Old Ranking Calculations'!$B$26,'Old Ranking Calculations'!$C$26,AA31&gt;='Old Ranking Calculations'!$B$27,'Old Ranking Calculations'!$C$27,AA31&gt;='Old Ranking Calculations'!$B$28,'Old Ranking Calculations'!$C$28,AA31&gt;='Old Ranking Calculations'!$B$29,'Old Ranking Calculations'!$C$29,AA31&gt;='Old Ranking Calculations'!$B$30,'Old Ranking Calculations'!$C$30,AA31&gt;='Old Ranking Calculations'!$B$31,'Old Ranking Calculations'!$C$31,AA31&lt;'Old Ranking Calculations'!$B$32,'Old Ranking Calculations'!$C$32)</f>
        <v>4</v>
      </c>
      <c r="AC31" s="1">
        <f>COUNT($G$2:G31)/COUNT($D$2:D31)</f>
        <v>0.33333333333333331</v>
      </c>
      <c r="AD31" s="1" cm="1">
        <f t="array" ref="AD31">_xlfn.IFS(AC31&gt;='Old Ranking Calculations'!$B$15,'Old Ranking Calculations'!$C$15,AC31&gt;='Old Ranking Calculations'!$B$16,'Old Ranking Calculations'!$C$16,AC31&gt;='Old Ranking Calculations'!$B$17,'Old Ranking Calculations'!$C$17,AC31&gt;='Old Ranking Calculations'!$B$18,'Old Ranking Calculations'!$C$18,AC31&gt;='Old Ranking Calculations'!$B$19,'Old Ranking Calculations'!$C$19,AC31&gt;='Old Ranking Calculations'!$B$20,'Old Ranking Calculations'!$C$20,AC31&gt;='Old Ranking Calculations'!$B$21,'Old Ranking Calculations'!$C$21,AC31&gt;='Old Ranking Calculations'!$B$22,'Old Ranking Calculations'!$C$22,AC31&lt;'Old Ranking Calculations'!$B$23,'Old Ranking Calculations'!$C$23)</f>
        <v>3</v>
      </c>
      <c r="AE31" s="1">
        <f t="shared" si="0"/>
        <v>0</v>
      </c>
      <c r="AF31" s="1">
        <f>AVERAGE($O$2:O31)</f>
        <v>2.2000000000000002</v>
      </c>
      <c r="AG31" s="16">
        <f>SUM($W$2:W31,Z31)</f>
        <v>82</v>
      </c>
    </row>
    <row r="32" spans="1:33" ht="15.75" customHeight="1" x14ac:dyDescent="0.2">
      <c r="A32" s="1">
        <v>1996</v>
      </c>
      <c r="B32" s="1" t="s">
        <v>5</v>
      </c>
      <c r="C32" s="1" t="str">
        <f>VLOOKUP(B32,Divisions!$A$1:$B$33,2,FALSE)</f>
        <v>NFC North</v>
      </c>
      <c r="D32" s="1">
        <v>7</v>
      </c>
      <c r="E32" s="1">
        <v>9</v>
      </c>
      <c r="W32" s="1">
        <f>SUM(N32*'Ranking Calculations'!$C$2,M32*'Ranking Calculations'!$C$3,L32*'Ranking Calculations'!$C$4,K32*'Ranking Calculations'!$C$5,H32*'Ranking Calculations'!$C$7,G32*'Ranking Calculations'!$C$6,P32*'Ranking Calculations'!$C$8,Q32*'Ranking Calculations'!$C$9,R32*'Ranking Calculations'!$C$10,S32*'Ranking Calculations'!$C$11,T32*'Ranking Calculations'!$C$12,U32*'Ranking Calculations'!$C$13,V32*'Ranking Calculations'!$C$14)</f>
        <v>0</v>
      </c>
      <c r="X32" s="11">
        <f>(SUM($D$2:D32)+(SUM($F$2:F32)/2))/((SUM($D$2:D32)+SUM($E$2:E32)+SUM($F$2:F32)))</f>
        <v>0.50215517241379315</v>
      </c>
      <c r="Y32" s="1">
        <f>'Winning % Rank Over Time'!H32</f>
        <v>13</v>
      </c>
      <c r="Z32" s="7">
        <f>'Winning % Rank Over Time'!$B32*VLOOKUP(Y32,'Share of Reg Season Points'!$F$2:$G$32,2)</f>
        <v>0</v>
      </c>
      <c r="AA32" s="1">
        <f>SUM($I$2:I32)/COUNT($G$2:G32)</f>
        <v>0.7</v>
      </c>
      <c r="AB32" s="1" cm="1">
        <f t="array" ref="AB32">_xlfn.IFS(AA32&gt;='Old Ranking Calculations'!$B$25,'Old Ranking Calculations'!$C$25,AA32&gt;='Old Ranking Calculations'!$B$26,'Old Ranking Calculations'!$C$26,AA32&gt;='Old Ranking Calculations'!$B$27,'Old Ranking Calculations'!$C$27,AA32&gt;='Old Ranking Calculations'!$B$28,'Old Ranking Calculations'!$C$28,AA32&gt;='Old Ranking Calculations'!$B$29,'Old Ranking Calculations'!$C$29,AA32&gt;='Old Ranking Calculations'!$B$30,'Old Ranking Calculations'!$C$30,AA32&gt;='Old Ranking Calculations'!$B$31,'Old Ranking Calculations'!$C$31,AA32&lt;'Old Ranking Calculations'!$B$32,'Old Ranking Calculations'!$C$32)</f>
        <v>4</v>
      </c>
      <c r="AC32" s="1">
        <f>COUNT($G$2:G32)/COUNT($D$2:D32)</f>
        <v>0.32258064516129031</v>
      </c>
      <c r="AD32" s="1" cm="1">
        <f t="array" ref="AD32">_xlfn.IFS(AC32&gt;='Old Ranking Calculations'!$B$15,'Old Ranking Calculations'!$C$15,AC32&gt;='Old Ranking Calculations'!$B$16,'Old Ranking Calculations'!$C$16,AC32&gt;='Old Ranking Calculations'!$B$17,'Old Ranking Calculations'!$C$17,AC32&gt;='Old Ranking Calculations'!$B$18,'Old Ranking Calculations'!$C$18,AC32&gt;='Old Ranking Calculations'!$B$19,'Old Ranking Calculations'!$C$19,AC32&gt;='Old Ranking Calculations'!$B$20,'Old Ranking Calculations'!$C$20,AC32&gt;='Old Ranking Calculations'!$B$21,'Old Ranking Calculations'!$C$21,AC32&gt;='Old Ranking Calculations'!$B$22,'Old Ranking Calculations'!$C$22,AC32&lt;'Old Ranking Calculations'!$B$23,'Old Ranking Calculations'!$C$23)</f>
        <v>3</v>
      </c>
      <c r="AE32" s="1">
        <f t="shared" si="0"/>
        <v>0</v>
      </c>
      <c r="AF32" s="1">
        <f>AVERAGE($O$2:O32)</f>
        <v>2.2000000000000002</v>
      </c>
      <c r="AG32" s="16">
        <f>SUM($W$2:W32,Z32)</f>
        <v>82</v>
      </c>
    </row>
    <row r="33" spans="1:33" ht="15.75" customHeight="1" x14ac:dyDescent="0.2">
      <c r="A33" s="1">
        <v>1997</v>
      </c>
      <c r="B33" s="1" t="s">
        <v>5</v>
      </c>
      <c r="C33" s="1" t="str">
        <f>VLOOKUP(B33,Divisions!$A$1:$B$33,2,FALSE)</f>
        <v>NFC North</v>
      </c>
      <c r="D33" s="1">
        <v>4</v>
      </c>
      <c r="E33" s="1">
        <v>12</v>
      </c>
      <c r="W33" s="1">
        <f>SUM(N33*'Ranking Calculations'!$C$2,M33*'Ranking Calculations'!$C$3,L33*'Ranking Calculations'!$C$4,K33*'Ranking Calculations'!$C$5,H33*'Ranking Calculations'!$C$7,G33*'Ranking Calculations'!$C$6,P33*'Ranking Calculations'!$C$8,Q33*'Ranking Calculations'!$C$9,R33*'Ranking Calculations'!$C$10,S33*'Ranking Calculations'!$C$11,T33*'Ranking Calculations'!$C$12,U33*'Ranking Calculations'!$C$13,V33*'Ranking Calculations'!$C$14)</f>
        <v>0</v>
      </c>
      <c r="X33" s="11">
        <f>(SUM($D$2:D33)+(SUM($F$2:F33)/2))/((SUM($D$2:D33)+SUM($E$2:E33)+SUM($F$2:F33)))</f>
        <v>0.49375000000000002</v>
      </c>
      <c r="Y33" s="1">
        <f>'Winning % Rank Over Time'!H33</f>
        <v>14</v>
      </c>
      <c r="Z33" s="7">
        <f>'Winning % Rank Over Time'!$B33*VLOOKUP(Y33,'Share of Reg Season Points'!$F$2:$G$32,2)</f>
        <v>0</v>
      </c>
      <c r="AA33" s="1">
        <f>SUM($I$2:I33)/COUNT($G$2:G33)</f>
        <v>0.7</v>
      </c>
      <c r="AB33" s="1" cm="1">
        <f t="array" ref="AB33">_xlfn.IFS(AA33&gt;='Old Ranking Calculations'!$B$25,'Old Ranking Calculations'!$C$25,AA33&gt;='Old Ranking Calculations'!$B$26,'Old Ranking Calculations'!$C$26,AA33&gt;='Old Ranking Calculations'!$B$27,'Old Ranking Calculations'!$C$27,AA33&gt;='Old Ranking Calculations'!$B$28,'Old Ranking Calculations'!$C$28,AA33&gt;='Old Ranking Calculations'!$B$29,'Old Ranking Calculations'!$C$29,AA33&gt;='Old Ranking Calculations'!$B$30,'Old Ranking Calculations'!$C$30,AA33&gt;='Old Ranking Calculations'!$B$31,'Old Ranking Calculations'!$C$31,AA33&lt;'Old Ranking Calculations'!$B$32,'Old Ranking Calculations'!$C$32)</f>
        <v>4</v>
      </c>
      <c r="AC33" s="1">
        <f>COUNT($G$2:G33)/COUNT($D$2:D33)</f>
        <v>0.3125</v>
      </c>
      <c r="AD33" s="1" cm="1">
        <f t="array" ref="AD33">_xlfn.IFS(AC33&gt;='Old Ranking Calculations'!$B$15,'Old Ranking Calculations'!$C$15,AC33&gt;='Old Ranking Calculations'!$B$16,'Old Ranking Calculations'!$C$16,AC33&gt;='Old Ranking Calculations'!$B$17,'Old Ranking Calculations'!$C$17,AC33&gt;='Old Ranking Calculations'!$B$18,'Old Ranking Calculations'!$C$18,AC33&gt;='Old Ranking Calculations'!$B$19,'Old Ranking Calculations'!$C$19,AC33&gt;='Old Ranking Calculations'!$B$20,'Old Ranking Calculations'!$C$20,AC33&gt;='Old Ranking Calculations'!$B$21,'Old Ranking Calculations'!$C$21,AC33&gt;='Old Ranking Calculations'!$B$22,'Old Ranking Calculations'!$C$22,AC33&lt;'Old Ranking Calculations'!$B$23,'Old Ranking Calculations'!$C$23)</f>
        <v>3</v>
      </c>
      <c r="AE33" s="1">
        <f t="shared" si="0"/>
        <v>0</v>
      </c>
      <c r="AF33" s="1">
        <f>AVERAGE($O$2:O33)</f>
        <v>2.2000000000000002</v>
      </c>
      <c r="AG33" s="16">
        <f>SUM($W$2:W33,Z33)</f>
        <v>82</v>
      </c>
    </row>
    <row r="34" spans="1:33" ht="15.75" customHeight="1" x14ac:dyDescent="0.2">
      <c r="A34" s="1">
        <v>1998</v>
      </c>
      <c r="B34" s="1" t="s">
        <v>5</v>
      </c>
      <c r="C34" s="1" t="str">
        <f>VLOOKUP(B34,Divisions!$A$1:$B$33,2,FALSE)</f>
        <v>NFC North</v>
      </c>
      <c r="D34" s="1">
        <v>4</v>
      </c>
      <c r="E34" s="1">
        <v>12</v>
      </c>
      <c r="W34" s="1">
        <f>SUM(N34*'Ranking Calculations'!$C$2,M34*'Ranking Calculations'!$C$3,L34*'Ranking Calculations'!$C$4,K34*'Ranking Calculations'!$C$5,H34*'Ranking Calculations'!$C$7,G34*'Ranking Calculations'!$C$6,P34*'Ranking Calculations'!$C$8,Q34*'Ranking Calculations'!$C$9,R34*'Ranking Calculations'!$C$10,S34*'Ranking Calculations'!$C$11,T34*'Ranking Calculations'!$C$12,U34*'Ranking Calculations'!$C$13,V34*'Ranking Calculations'!$C$14)</f>
        <v>0</v>
      </c>
      <c r="X34" s="11">
        <f>(SUM($D$2:D34)+(SUM($F$2:F34)/2))/((SUM($D$2:D34)+SUM($E$2:E34)+SUM($F$2:F34)))</f>
        <v>0.48588709677419356</v>
      </c>
      <c r="Y34" s="1">
        <f>'Winning % Rank Over Time'!H34</f>
        <v>14</v>
      </c>
      <c r="Z34" s="7">
        <f>'Winning % Rank Over Time'!$B34*VLOOKUP(Y34,'Share of Reg Season Points'!$F$2:$G$32,2)</f>
        <v>0</v>
      </c>
      <c r="AA34" s="1">
        <f>SUM($I$2:I34)/COUNT($G$2:G34)</f>
        <v>0.7</v>
      </c>
      <c r="AB34" s="1" cm="1">
        <f t="array" ref="AB34">_xlfn.IFS(AA34&gt;='Old Ranking Calculations'!$B$25,'Old Ranking Calculations'!$C$25,AA34&gt;='Old Ranking Calculations'!$B$26,'Old Ranking Calculations'!$C$26,AA34&gt;='Old Ranking Calculations'!$B$27,'Old Ranking Calculations'!$C$27,AA34&gt;='Old Ranking Calculations'!$B$28,'Old Ranking Calculations'!$C$28,AA34&gt;='Old Ranking Calculations'!$B$29,'Old Ranking Calculations'!$C$29,AA34&gt;='Old Ranking Calculations'!$B$30,'Old Ranking Calculations'!$C$30,AA34&gt;='Old Ranking Calculations'!$B$31,'Old Ranking Calculations'!$C$31,AA34&lt;'Old Ranking Calculations'!$B$32,'Old Ranking Calculations'!$C$32)</f>
        <v>4</v>
      </c>
      <c r="AC34" s="1">
        <f>COUNT($G$2:G34)/COUNT($D$2:D34)</f>
        <v>0.30303030303030304</v>
      </c>
      <c r="AD34" s="1" cm="1">
        <f t="array" ref="AD34">_xlfn.IFS(AC34&gt;='Old Ranking Calculations'!$B$15,'Old Ranking Calculations'!$C$15,AC34&gt;='Old Ranking Calculations'!$B$16,'Old Ranking Calculations'!$C$16,AC34&gt;='Old Ranking Calculations'!$B$17,'Old Ranking Calculations'!$C$17,AC34&gt;='Old Ranking Calculations'!$B$18,'Old Ranking Calculations'!$C$18,AC34&gt;='Old Ranking Calculations'!$B$19,'Old Ranking Calculations'!$C$19,AC34&gt;='Old Ranking Calculations'!$B$20,'Old Ranking Calculations'!$C$20,AC34&gt;='Old Ranking Calculations'!$B$21,'Old Ranking Calculations'!$C$21,AC34&gt;='Old Ranking Calculations'!$B$22,'Old Ranking Calculations'!$C$22,AC34&lt;'Old Ranking Calculations'!$B$23,'Old Ranking Calculations'!$C$23)</f>
        <v>3</v>
      </c>
      <c r="AE34" s="1">
        <f t="shared" si="0"/>
        <v>0</v>
      </c>
      <c r="AF34" s="1">
        <f>AVERAGE($O$2:O34)</f>
        <v>2.2000000000000002</v>
      </c>
      <c r="AG34" s="16">
        <f>SUM($W$2:W34,Z34)</f>
        <v>82</v>
      </c>
    </row>
    <row r="35" spans="1:33" ht="15.75" customHeight="1" x14ac:dyDescent="0.2">
      <c r="A35" s="1">
        <v>1999</v>
      </c>
      <c r="B35" s="1" t="s">
        <v>5</v>
      </c>
      <c r="C35" s="1" t="str">
        <f>VLOOKUP(B35,Divisions!$A$1:$B$33,2,FALSE)</f>
        <v>NFC North</v>
      </c>
      <c r="D35" s="1">
        <v>6</v>
      </c>
      <c r="E35" s="1">
        <v>10</v>
      </c>
      <c r="W35" s="1">
        <f>SUM(N35*'Ranking Calculations'!$C$2,M35*'Ranking Calculations'!$C$3,L35*'Ranking Calculations'!$C$4,K35*'Ranking Calculations'!$C$5,H35*'Ranking Calculations'!$C$7,G35*'Ranking Calculations'!$C$6,P35*'Ranking Calculations'!$C$8,Q35*'Ranking Calculations'!$C$9,R35*'Ranking Calculations'!$C$10,S35*'Ranking Calculations'!$C$11,T35*'Ranking Calculations'!$C$12,U35*'Ranking Calculations'!$C$13,V35*'Ranking Calculations'!$C$14)</f>
        <v>0</v>
      </c>
      <c r="X35" s="11">
        <f>(SUM($D$2:D35)+(SUM($F$2:F35)/2))/((SUM($D$2:D35)+SUM($E$2:E35)+SUM($F$2:F35)))</f>
        <v>0.482421875</v>
      </c>
      <c r="Y35" s="1">
        <f>'Winning % Rank Over Time'!H35</f>
        <v>14</v>
      </c>
      <c r="Z35" s="7">
        <f>'Winning % Rank Over Time'!$B35*VLOOKUP(Y35,'Share of Reg Season Points'!$F$2:$G$32,2)</f>
        <v>0</v>
      </c>
      <c r="AA35" s="1">
        <f>SUM($I$2:I35)/COUNT($G$2:G35)</f>
        <v>0.7</v>
      </c>
      <c r="AB35" s="1" cm="1">
        <f t="array" ref="AB35">_xlfn.IFS(AA35&gt;='Old Ranking Calculations'!$B$25,'Old Ranking Calculations'!$C$25,AA35&gt;='Old Ranking Calculations'!$B$26,'Old Ranking Calculations'!$C$26,AA35&gt;='Old Ranking Calculations'!$B$27,'Old Ranking Calculations'!$C$27,AA35&gt;='Old Ranking Calculations'!$B$28,'Old Ranking Calculations'!$C$28,AA35&gt;='Old Ranking Calculations'!$B$29,'Old Ranking Calculations'!$C$29,AA35&gt;='Old Ranking Calculations'!$B$30,'Old Ranking Calculations'!$C$30,AA35&gt;='Old Ranking Calculations'!$B$31,'Old Ranking Calculations'!$C$31,AA35&lt;'Old Ranking Calculations'!$B$32,'Old Ranking Calculations'!$C$32)</f>
        <v>4</v>
      </c>
      <c r="AC35" s="1">
        <f>COUNT($G$2:G35)/COUNT($D$2:D35)</f>
        <v>0.29411764705882354</v>
      </c>
      <c r="AD35" s="1" cm="1">
        <f t="array" ref="AD35">_xlfn.IFS(AC35&gt;='Old Ranking Calculations'!$B$15,'Old Ranking Calculations'!$C$15,AC35&gt;='Old Ranking Calculations'!$B$16,'Old Ranking Calculations'!$C$16,AC35&gt;='Old Ranking Calculations'!$B$17,'Old Ranking Calculations'!$C$17,AC35&gt;='Old Ranking Calculations'!$B$18,'Old Ranking Calculations'!$C$18,AC35&gt;='Old Ranking Calculations'!$B$19,'Old Ranking Calculations'!$C$19,AC35&gt;='Old Ranking Calculations'!$B$20,'Old Ranking Calculations'!$C$20,AC35&gt;='Old Ranking Calculations'!$B$21,'Old Ranking Calculations'!$C$21,AC35&gt;='Old Ranking Calculations'!$B$22,'Old Ranking Calculations'!$C$22,AC35&lt;'Old Ranking Calculations'!$B$23,'Old Ranking Calculations'!$C$23)</f>
        <v>3</v>
      </c>
      <c r="AE35" s="1">
        <f t="shared" si="0"/>
        <v>0</v>
      </c>
      <c r="AF35" s="1">
        <f>AVERAGE($O$2:O35)</f>
        <v>2.2000000000000002</v>
      </c>
      <c r="AG35" s="16">
        <f>SUM($W$2:W35,Z35)</f>
        <v>82</v>
      </c>
    </row>
    <row r="36" spans="1:33" ht="15.75" customHeight="1" x14ac:dyDescent="0.2">
      <c r="A36" s="1">
        <v>2000</v>
      </c>
      <c r="B36" s="1" t="s">
        <v>5</v>
      </c>
      <c r="C36" s="1" t="str">
        <f>VLOOKUP(B36,Divisions!$A$1:$B$33,2,FALSE)</f>
        <v>NFC North</v>
      </c>
      <c r="D36" s="1">
        <v>5</v>
      </c>
      <c r="E36" s="1">
        <v>11</v>
      </c>
      <c r="T36" s="1">
        <v>1</v>
      </c>
      <c r="W36" s="1">
        <f>SUM(N36*'Ranking Calculations'!$C$2,M36*'Ranking Calculations'!$C$3,L36*'Ranking Calculations'!$C$4,K36*'Ranking Calculations'!$C$5,H36*'Ranking Calculations'!$C$7,G36*'Ranking Calculations'!$C$6,P36*'Ranking Calculations'!$C$8,Q36*'Ranking Calculations'!$C$9,R36*'Ranking Calculations'!$C$10,S36*'Ranking Calculations'!$C$11,T36*'Ranking Calculations'!$C$12,U36*'Ranking Calculations'!$C$13,V36*'Ranking Calculations'!$C$14)</f>
        <v>0</v>
      </c>
      <c r="X36" s="11">
        <f>(SUM($D$2:D36)+(SUM($F$2:F36)/2))/((SUM($D$2:D36)+SUM($E$2:E36)+SUM($F$2:F36)))</f>
        <v>0.47727272727272729</v>
      </c>
      <c r="Y36" s="1">
        <f>'Winning % Rank Over Time'!H36</f>
        <v>14</v>
      </c>
      <c r="Z36" s="7">
        <f>'Winning % Rank Over Time'!$B36*VLOOKUP(Y36,'Share of Reg Season Points'!$F$2:$G$32,2)</f>
        <v>0</v>
      </c>
      <c r="AA36" s="1">
        <f>SUM($I$2:I36)/COUNT($G$2:G36)</f>
        <v>0.7</v>
      </c>
      <c r="AB36" s="1" cm="1">
        <f t="array" ref="AB36">_xlfn.IFS(AA36&gt;='Old Ranking Calculations'!$B$25,'Old Ranking Calculations'!$C$25,AA36&gt;='Old Ranking Calculations'!$B$26,'Old Ranking Calculations'!$C$26,AA36&gt;='Old Ranking Calculations'!$B$27,'Old Ranking Calculations'!$C$27,AA36&gt;='Old Ranking Calculations'!$B$28,'Old Ranking Calculations'!$C$28,AA36&gt;='Old Ranking Calculations'!$B$29,'Old Ranking Calculations'!$C$29,AA36&gt;='Old Ranking Calculations'!$B$30,'Old Ranking Calculations'!$C$30,AA36&gt;='Old Ranking Calculations'!$B$31,'Old Ranking Calculations'!$C$31,AA36&lt;'Old Ranking Calculations'!$B$32,'Old Ranking Calculations'!$C$32)</f>
        <v>4</v>
      </c>
      <c r="AC36" s="1">
        <f>COUNT($G$2:G36)/COUNT($D$2:D36)</f>
        <v>0.2857142857142857</v>
      </c>
      <c r="AD36" s="1" cm="1">
        <f t="array" ref="AD36">_xlfn.IFS(AC36&gt;='Old Ranking Calculations'!$B$15,'Old Ranking Calculations'!$C$15,AC36&gt;='Old Ranking Calculations'!$B$16,'Old Ranking Calculations'!$C$16,AC36&gt;='Old Ranking Calculations'!$B$17,'Old Ranking Calculations'!$C$17,AC36&gt;='Old Ranking Calculations'!$B$18,'Old Ranking Calculations'!$C$18,AC36&gt;='Old Ranking Calculations'!$B$19,'Old Ranking Calculations'!$C$19,AC36&gt;='Old Ranking Calculations'!$B$20,'Old Ranking Calculations'!$C$20,AC36&gt;='Old Ranking Calculations'!$B$21,'Old Ranking Calculations'!$C$21,AC36&gt;='Old Ranking Calculations'!$B$22,'Old Ranking Calculations'!$C$22,AC36&lt;'Old Ranking Calculations'!$B$23,'Old Ranking Calculations'!$C$23)</f>
        <v>3</v>
      </c>
      <c r="AE36" s="1">
        <f t="shared" si="0"/>
        <v>0</v>
      </c>
      <c r="AF36" s="1">
        <f>AVERAGE($O$2:O36)</f>
        <v>2.2000000000000002</v>
      </c>
      <c r="AG36" s="16">
        <f>SUM($W$2:W36,Z36)</f>
        <v>82</v>
      </c>
    </row>
    <row r="37" spans="1:33" ht="15.75" customHeight="1" x14ac:dyDescent="0.2">
      <c r="A37" s="1">
        <v>2001</v>
      </c>
      <c r="B37" s="1" t="s">
        <v>5</v>
      </c>
      <c r="C37" s="1" t="str">
        <f>VLOOKUP(B37,Divisions!$A$1:$B$33,2,FALSE)</f>
        <v>NFC North</v>
      </c>
      <c r="D37" s="1">
        <v>13</v>
      </c>
      <c r="E37" s="1">
        <v>3</v>
      </c>
      <c r="G37" s="1">
        <v>1</v>
      </c>
      <c r="H37" s="1">
        <v>1</v>
      </c>
      <c r="I37" s="1">
        <v>0</v>
      </c>
      <c r="J37" s="1">
        <v>1</v>
      </c>
      <c r="K37" s="1">
        <v>1</v>
      </c>
      <c r="L37" s="1"/>
      <c r="M37" s="1"/>
      <c r="N37" s="1"/>
      <c r="O37">
        <v>2</v>
      </c>
      <c r="S37" s="1">
        <v>1</v>
      </c>
      <c r="U37" s="1">
        <v>1</v>
      </c>
      <c r="W37" s="1">
        <f>SUM(N37*'Ranking Calculations'!$C$2,M37*'Ranking Calculations'!$C$3,L37*'Ranking Calculations'!$C$4,K37*'Ranking Calculations'!$C$5,H37*'Ranking Calculations'!$C$7,G37*'Ranking Calculations'!$C$6,P37*'Ranking Calculations'!$C$8,Q37*'Ranking Calculations'!$C$9,R37*'Ranking Calculations'!$C$10,S37*'Ranking Calculations'!$C$11,T37*'Ranking Calculations'!$C$12,U37*'Ranking Calculations'!$C$13,V37*'Ranking Calculations'!$C$14)</f>
        <v>4</v>
      </c>
      <c r="X37" s="11">
        <f>(SUM($D$2:D37)+(SUM($F$2:F37)/2))/((SUM($D$2:D37)+SUM($E$2:E37)+SUM($F$2:F37)))</f>
        <v>0.48713235294117646</v>
      </c>
      <c r="Y37" s="1">
        <f>'Winning % Rank Over Time'!H37</f>
        <v>14</v>
      </c>
      <c r="Z37" s="7">
        <f>'Winning % Rank Over Time'!$B37*VLOOKUP(Y37,'Share of Reg Season Points'!$F$2:$G$32,2)</f>
        <v>0</v>
      </c>
      <c r="AA37" s="1">
        <f>SUM($I$2:I37)/COUNT($G$2:G37)</f>
        <v>0.63636363636363635</v>
      </c>
      <c r="AB37" s="1" cm="1">
        <f t="array" ref="AB37">_xlfn.IFS(AA37&gt;='Old Ranking Calculations'!$B$25,'Old Ranking Calculations'!$C$25,AA37&gt;='Old Ranking Calculations'!$B$26,'Old Ranking Calculations'!$C$26,AA37&gt;='Old Ranking Calculations'!$B$27,'Old Ranking Calculations'!$C$27,AA37&gt;='Old Ranking Calculations'!$B$28,'Old Ranking Calculations'!$C$28,AA37&gt;='Old Ranking Calculations'!$B$29,'Old Ranking Calculations'!$C$29,AA37&gt;='Old Ranking Calculations'!$B$30,'Old Ranking Calculations'!$C$30,AA37&gt;='Old Ranking Calculations'!$B$31,'Old Ranking Calculations'!$C$31,AA37&lt;'Old Ranking Calculations'!$B$32,'Old Ranking Calculations'!$C$32)</f>
        <v>4</v>
      </c>
      <c r="AC37" s="1">
        <f>COUNT($G$2:G37)/COUNT($D$2:D37)</f>
        <v>0.30555555555555558</v>
      </c>
      <c r="AD37" s="1" cm="1">
        <f t="array" ref="AD37">_xlfn.IFS(AC37&gt;='Old Ranking Calculations'!$B$15,'Old Ranking Calculations'!$C$15,AC37&gt;='Old Ranking Calculations'!$B$16,'Old Ranking Calculations'!$C$16,AC37&gt;='Old Ranking Calculations'!$B$17,'Old Ranking Calculations'!$C$17,AC37&gt;='Old Ranking Calculations'!$B$18,'Old Ranking Calculations'!$C$18,AC37&gt;='Old Ranking Calculations'!$B$19,'Old Ranking Calculations'!$C$19,AC37&gt;='Old Ranking Calculations'!$B$20,'Old Ranking Calculations'!$C$20,AC37&gt;='Old Ranking Calculations'!$B$21,'Old Ranking Calculations'!$C$21,AC37&gt;='Old Ranking Calculations'!$B$22,'Old Ranking Calculations'!$C$22,AC37&lt;'Old Ranking Calculations'!$B$23,'Old Ranking Calculations'!$C$23)</f>
        <v>3</v>
      </c>
      <c r="AE37" s="1">
        <f t="shared" si="0"/>
        <v>0</v>
      </c>
      <c r="AF37" s="1">
        <f>AVERAGE($O$2:O37)</f>
        <v>2.1818181818181817</v>
      </c>
      <c r="AG37" s="16">
        <f>SUM($W$2:W37,Z37)</f>
        <v>86</v>
      </c>
    </row>
    <row r="38" spans="1:33" ht="15.75" customHeight="1" x14ac:dyDescent="0.2">
      <c r="A38" s="1">
        <v>2002</v>
      </c>
      <c r="B38" s="1" t="s">
        <v>5</v>
      </c>
      <c r="C38" s="1" t="str">
        <f>VLOOKUP(B38,Divisions!$A$1:$B$33,2,FALSE)</f>
        <v>NFC North</v>
      </c>
      <c r="D38" s="1">
        <v>4</v>
      </c>
      <c r="E38" s="1">
        <v>12</v>
      </c>
      <c r="W38" s="1">
        <f>SUM(N38*'Ranking Calculations'!$C$2,M38*'Ranking Calculations'!$C$3,L38*'Ranking Calculations'!$C$4,K38*'Ranking Calculations'!$C$5,H38*'Ranking Calculations'!$C$7,G38*'Ranking Calculations'!$C$6,P38*'Ranking Calculations'!$C$8,Q38*'Ranking Calculations'!$C$9,R38*'Ranking Calculations'!$C$10,S38*'Ranking Calculations'!$C$11,T38*'Ranking Calculations'!$C$12,U38*'Ranking Calculations'!$C$13,V38*'Ranking Calculations'!$C$14)</f>
        <v>0</v>
      </c>
      <c r="X38" s="11">
        <f>(SUM($D$2:D38)+(SUM($F$2:F38)/2))/((SUM($D$2:D38)+SUM($E$2:E38)+SUM($F$2:F38)))</f>
        <v>0.48035714285714287</v>
      </c>
      <c r="Y38" s="1">
        <f>'Winning % Rank Over Time'!H38</f>
        <v>15</v>
      </c>
      <c r="Z38" s="7">
        <f>'Winning % Rank Over Time'!$B38*VLOOKUP(Y38,'Share of Reg Season Points'!$A$2:$B$33,2)</f>
        <v>0</v>
      </c>
      <c r="AA38" s="1">
        <f>SUM($I$2:I38)/COUNT($G$2:G38)</f>
        <v>0.63636363636363635</v>
      </c>
      <c r="AB38" s="1" cm="1">
        <f t="array" ref="AB38">_xlfn.IFS(AA38&gt;='Old Ranking Calculations'!$B$25,'Old Ranking Calculations'!$C$25,AA38&gt;='Old Ranking Calculations'!$B$26,'Old Ranking Calculations'!$C$26,AA38&gt;='Old Ranking Calculations'!$B$27,'Old Ranking Calculations'!$C$27,AA38&gt;='Old Ranking Calculations'!$B$28,'Old Ranking Calculations'!$C$28,AA38&gt;='Old Ranking Calculations'!$B$29,'Old Ranking Calculations'!$C$29,AA38&gt;='Old Ranking Calculations'!$B$30,'Old Ranking Calculations'!$C$30,AA38&gt;='Old Ranking Calculations'!$B$31,'Old Ranking Calculations'!$C$31,AA38&lt;'Old Ranking Calculations'!$B$32,'Old Ranking Calculations'!$C$32)</f>
        <v>4</v>
      </c>
      <c r="AC38" s="1">
        <f>COUNT($G$2:G38)/COUNT($D$2:D38)</f>
        <v>0.29729729729729731</v>
      </c>
      <c r="AD38" s="1" cm="1">
        <f t="array" ref="AD38">_xlfn.IFS(AC38&gt;='Old Ranking Calculations'!$B$15,'Old Ranking Calculations'!$C$15,AC38&gt;='Old Ranking Calculations'!$B$16,'Old Ranking Calculations'!$C$16,AC38&gt;='Old Ranking Calculations'!$B$17,'Old Ranking Calculations'!$C$17,AC38&gt;='Old Ranking Calculations'!$B$18,'Old Ranking Calculations'!$C$18,AC38&gt;='Old Ranking Calculations'!$B$19,'Old Ranking Calculations'!$C$19,AC38&gt;='Old Ranking Calculations'!$B$20,'Old Ranking Calculations'!$C$20,AC38&gt;='Old Ranking Calculations'!$B$21,'Old Ranking Calculations'!$C$21,AC38&gt;='Old Ranking Calculations'!$B$22,'Old Ranking Calculations'!$C$22,AC38&lt;'Old Ranking Calculations'!$B$23,'Old Ranking Calculations'!$C$23)</f>
        <v>3</v>
      </c>
      <c r="AE38" s="1">
        <f t="shared" si="0"/>
        <v>0</v>
      </c>
      <c r="AF38" s="1">
        <f>AVERAGE($O$2:O38)</f>
        <v>2.1818181818181817</v>
      </c>
      <c r="AG38" s="16">
        <f>SUM($W$2:W38,Z38)</f>
        <v>86</v>
      </c>
    </row>
    <row r="39" spans="1:33" ht="15.75" customHeight="1" x14ac:dyDescent="0.2">
      <c r="A39" s="1">
        <v>2003</v>
      </c>
      <c r="B39" s="1" t="s">
        <v>5</v>
      </c>
      <c r="C39" s="1" t="str">
        <f>VLOOKUP(B39,Divisions!$A$1:$B$33,2,FALSE)</f>
        <v>NFC North</v>
      </c>
      <c r="D39" s="1">
        <v>7</v>
      </c>
      <c r="E39" s="1">
        <v>9</v>
      </c>
      <c r="W39" s="1">
        <f>SUM(N39*'Ranking Calculations'!$C$2,M39*'Ranking Calculations'!$C$3,L39*'Ranking Calculations'!$C$4,K39*'Ranking Calculations'!$C$5,H39*'Ranking Calculations'!$C$7,G39*'Ranking Calculations'!$C$6,P39*'Ranking Calculations'!$C$8,Q39*'Ranking Calculations'!$C$9,R39*'Ranking Calculations'!$C$10,S39*'Ranking Calculations'!$C$11,T39*'Ranking Calculations'!$C$12,U39*'Ranking Calculations'!$C$13,V39*'Ranking Calculations'!$C$14)</f>
        <v>0</v>
      </c>
      <c r="X39" s="11">
        <f>(SUM($D$2:D39)+(SUM($F$2:F39)/2))/((SUM($D$2:D39)+SUM($E$2:E39)+SUM($F$2:F39)))</f>
        <v>0.47916666666666669</v>
      </c>
      <c r="Y39" s="1">
        <f>'Winning % Rank Over Time'!H39</f>
        <v>17</v>
      </c>
      <c r="Z39" s="7">
        <f>'Winning % Rank Over Time'!$B39*VLOOKUP(Y39,'Share of Reg Season Points'!$A$2:$B$33,2)</f>
        <v>0</v>
      </c>
      <c r="AA39" s="1">
        <f>SUM($I$2:I39)/COUNT($G$2:G39)</f>
        <v>0.63636363636363635</v>
      </c>
      <c r="AB39" s="1" cm="1">
        <f t="array" ref="AB39">_xlfn.IFS(AA39&gt;='Old Ranking Calculations'!$B$25,'Old Ranking Calculations'!$C$25,AA39&gt;='Old Ranking Calculations'!$B$26,'Old Ranking Calculations'!$C$26,AA39&gt;='Old Ranking Calculations'!$B$27,'Old Ranking Calculations'!$C$27,AA39&gt;='Old Ranking Calculations'!$B$28,'Old Ranking Calculations'!$C$28,AA39&gt;='Old Ranking Calculations'!$B$29,'Old Ranking Calculations'!$C$29,AA39&gt;='Old Ranking Calculations'!$B$30,'Old Ranking Calculations'!$C$30,AA39&gt;='Old Ranking Calculations'!$B$31,'Old Ranking Calculations'!$C$31,AA39&lt;'Old Ranking Calculations'!$B$32,'Old Ranking Calculations'!$C$32)</f>
        <v>4</v>
      </c>
      <c r="AC39" s="1">
        <f>COUNT($G$2:G39)/COUNT($D$2:D39)</f>
        <v>0.28947368421052633</v>
      </c>
      <c r="AD39" s="1" cm="1">
        <f t="array" ref="AD39">_xlfn.IFS(AC39&gt;='Old Ranking Calculations'!$B$15,'Old Ranking Calculations'!$C$15,AC39&gt;='Old Ranking Calculations'!$B$16,'Old Ranking Calculations'!$C$16,AC39&gt;='Old Ranking Calculations'!$B$17,'Old Ranking Calculations'!$C$17,AC39&gt;='Old Ranking Calculations'!$B$18,'Old Ranking Calculations'!$C$18,AC39&gt;='Old Ranking Calculations'!$B$19,'Old Ranking Calculations'!$C$19,AC39&gt;='Old Ranking Calculations'!$B$20,'Old Ranking Calculations'!$C$20,AC39&gt;='Old Ranking Calculations'!$B$21,'Old Ranking Calculations'!$C$21,AC39&gt;='Old Ranking Calculations'!$B$22,'Old Ranking Calculations'!$C$22,AC39&lt;'Old Ranking Calculations'!$B$23,'Old Ranking Calculations'!$C$23)</f>
        <v>3</v>
      </c>
      <c r="AE39" s="1">
        <f t="shared" si="0"/>
        <v>0</v>
      </c>
      <c r="AF39" s="1">
        <f>AVERAGE($O$2:O39)</f>
        <v>2.1818181818181817</v>
      </c>
      <c r="AG39" s="16">
        <f>SUM($W$2:W39,Z39)</f>
        <v>86</v>
      </c>
    </row>
    <row r="40" spans="1:33" ht="15.75" customHeight="1" x14ac:dyDescent="0.2">
      <c r="A40" s="1">
        <v>2004</v>
      </c>
      <c r="B40" s="1" t="s">
        <v>5</v>
      </c>
      <c r="C40" s="1" t="str">
        <f>VLOOKUP(B40,Divisions!$A$1:$B$33,2,FALSE)</f>
        <v>NFC North</v>
      </c>
      <c r="D40" s="1">
        <v>5</v>
      </c>
      <c r="E40" s="1">
        <v>11</v>
      </c>
      <c r="W40" s="1">
        <f>SUM(N40*'Ranking Calculations'!$C$2,M40*'Ranking Calculations'!$C$3,L40*'Ranking Calculations'!$C$4,K40*'Ranking Calculations'!$C$5,H40*'Ranking Calculations'!$C$7,G40*'Ranking Calculations'!$C$6,P40*'Ranking Calculations'!$C$8,Q40*'Ranking Calculations'!$C$9,R40*'Ranking Calculations'!$C$10,S40*'Ranking Calculations'!$C$11,T40*'Ranking Calculations'!$C$12,U40*'Ranking Calculations'!$C$13,V40*'Ranking Calculations'!$C$14)</f>
        <v>0</v>
      </c>
      <c r="X40" s="11">
        <f>(SUM($D$2:D40)+(SUM($F$2:F40)/2))/((SUM($D$2:D40)+SUM($E$2:E40)+SUM($F$2:F40)))</f>
        <v>0.47466216216216217</v>
      </c>
      <c r="Y40" s="1">
        <f>'Winning % Rank Over Time'!H40</f>
        <v>19</v>
      </c>
      <c r="Z40" s="7">
        <f>'Winning % Rank Over Time'!$B40*VLOOKUP(Y40,'Share of Reg Season Points'!$A$2:$B$33,2)</f>
        <v>0</v>
      </c>
      <c r="AA40" s="1">
        <f>SUM($I$2:I40)/COUNT($G$2:G40)</f>
        <v>0.63636363636363635</v>
      </c>
      <c r="AB40" s="1" cm="1">
        <f t="array" ref="AB40">_xlfn.IFS(AA40&gt;='Old Ranking Calculations'!$B$25,'Old Ranking Calculations'!$C$25,AA40&gt;='Old Ranking Calculations'!$B$26,'Old Ranking Calculations'!$C$26,AA40&gt;='Old Ranking Calculations'!$B$27,'Old Ranking Calculations'!$C$27,AA40&gt;='Old Ranking Calculations'!$B$28,'Old Ranking Calculations'!$C$28,AA40&gt;='Old Ranking Calculations'!$B$29,'Old Ranking Calculations'!$C$29,AA40&gt;='Old Ranking Calculations'!$B$30,'Old Ranking Calculations'!$C$30,AA40&gt;='Old Ranking Calculations'!$B$31,'Old Ranking Calculations'!$C$31,AA40&lt;'Old Ranking Calculations'!$B$32,'Old Ranking Calculations'!$C$32)</f>
        <v>4</v>
      </c>
      <c r="AC40" s="1">
        <f>COUNT($G$2:G40)/COUNT($D$2:D40)</f>
        <v>0.28205128205128205</v>
      </c>
      <c r="AD40" s="1" cm="1">
        <f t="array" ref="AD40">_xlfn.IFS(AC40&gt;='Old Ranking Calculations'!$B$15,'Old Ranking Calculations'!$C$15,AC40&gt;='Old Ranking Calculations'!$B$16,'Old Ranking Calculations'!$C$16,AC40&gt;='Old Ranking Calculations'!$B$17,'Old Ranking Calculations'!$C$17,AC40&gt;='Old Ranking Calculations'!$B$18,'Old Ranking Calculations'!$C$18,AC40&gt;='Old Ranking Calculations'!$B$19,'Old Ranking Calculations'!$C$19,AC40&gt;='Old Ranking Calculations'!$B$20,'Old Ranking Calculations'!$C$20,AC40&gt;='Old Ranking Calculations'!$B$21,'Old Ranking Calculations'!$C$21,AC40&gt;='Old Ranking Calculations'!$B$22,'Old Ranking Calculations'!$C$22,AC40&lt;'Old Ranking Calculations'!$B$23,'Old Ranking Calculations'!$C$23)</f>
        <v>3</v>
      </c>
      <c r="AE40" s="1">
        <f t="shared" si="0"/>
        <v>0</v>
      </c>
      <c r="AF40" s="1">
        <f>AVERAGE($O$2:O40)</f>
        <v>2.1818181818181817</v>
      </c>
      <c r="AG40" s="16">
        <f>SUM($W$2:W40,Z40)</f>
        <v>86</v>
      </c>
    </row>
    <row r="41" spans="1:33" ht="15.75" customHeight="1" x14ac:dyDescent="0.2">
      <c r="A41" s="1">
        <v>2005</v>
      </c>
      <c r="B41" s="1" t="s">
        <v>5</v>
      </c>
      <c r="C41" s="1" t="str">
        <f>VLOOKUP(B41,Divisions!$A$1:$B$33,2,FALSE)</f>
        <v>NFC North</v>
      </c>
      <c r="D41" s="1">
        <v>11</v>
      </c>
      <c r="E41" s="1">
        <v>5</v>
      </c>
      <c r="G41" s="1">
        <v>1</v>
      </c>
      <c r="H41" s="1">
        <v>1</v>
      </c>
      <c r="I41" s="1">
        <v>0</v>
      </c>
      <c r="J41" s="1">
        <v>1</v>
      </c>
      <c r="K41" s="1">
        <v>1</v>
      </c>
      <c r="L41" s="1"/>
      <c r="M41" s="1"/>
      <c r="N41" s="1"/>
      <c r="O41">
        <v>2</v>
      </c>
      <c r="R41" s="1">
        <v>1</v>
      </c>
      <c r="U41" s="1">
        <v>1</v>
      </c>
      <c r="W41" s="1">
        <f>SUM(N41*'Ranking Calculations'!$C$2,M41*'Ranking Calculations'!$C$3,L41*'Ranking Calculations'!$C$4,K41*'Ranking Calculations'!$C$5,H41*'Ranking Calculations'!$C$7,G41*'Ranking Calculations'!$C$6,P41*'Ranking Calculations'!$C$8,Q41*'Ranking Calculations'!$C$9,R41*'Ranking Calculations'!$C$10,S41*'Ranking Calculations'!$C$11,T41*'Ranking Calculations'!$C$12,U41*'Ranking Calculations'!$C$13,V41*'Ranking Calculations'!$C$14)</f>
        <v>5</v>
      </c>
      <c r="X41" s="11">
        <f>(SUM($D$2:D41)+(SUM($F$2:F41)/2))/((SUM($D$2:D41)+SUM($E$2:E41)+SUM($F$2:F41)))</f>
        <v>0.48026315789473684</v>
      </c>
      <c r="Y41" s="1">
        <f>'Winning % Rank Over Time'!H41</f>
        <v>19</v>
      </c>
      <c r="Z41" s="7">
        <f>'Winning % Rank Over Time'!$B41*VLOOKUP(Y41,'Share of Reg Season Points'!$A$2:$B$33,2)</f>
        <v>0</v>
      </c>
      <c r="AA41" s="1">
        <f>SUM($I$2:I41)/COUNT($G$2:G41)</f>
        <v>0.58333333333333337</v>
      </c>
      <c r="AB41" s="1" cm="1">
        <f t="array" ref="AB41">_xlfn.IFS(AA41&gt;='Old Ranking Calculations'!$B$25,'Old Ranking Calculations'!$C$25,AA41&gt;='Old Ranking Calculations'!$B$26,'Old Ranking Calculations'!$C$26,AA41&gt;='Old Ranking Calculations'!$B$27,'Old Ranking Calculations'!$C$27,AA41&gt;='Old Ranking Calculations'!$B$28,'Old Ranking Calculations'!$C$28,AA41&gt;='Old Ranking Calculations'!$B$29,'Old Ranking Calculations'!$C$29,AA41&gt;='Old Ranking Calculations'!$B$30,'Old Ranking Calculations'!$C$30,AA41&gt;='Old Ranking Calculations'!$B$31,'Old Ranking Calculations'!$C$31,AA41&lt;'Old Ranking Calculations'!$B$32,'Old Ranking Calculations'!$C$32)</f>
        <v>3</v>
      </c>
      <c r="AC41" s="1">
        <f>COUNT($G$2:G41)/COUNT($D$2:D41)</f>
        <v>0.3</v>
      </c>
      <c r="AD41" s="1" cm="1">
        <f t="array" ref="AD41">_xlfn.IFS(AC41&gt;='Old Ranking Calculations'!$B$15,'Old Ranking Calculations'!$C$15,AC41&gt;='Old Ranking Calculations'!$B$16,'Old Ranking Calculations'!$C$16,AC41&gt;='Old Ranking Calculations'!$B$17,'Old Ranking Calculations'!$C$17,AC41&gt;='Old Ranking Calculations'!$B$18,'Old Ranking Calculations'!$C$18,AC41&gt;='Old Ranking Calculations'!$B$19,'Old Ranking Calculations'!$C$19,AC41&gt;='Old Ranking Calculations'!$B$20,'Old Ranking Calculations'!$C$20,AC41&gt;='Old Ranking Calculations'!$B$21,'Old Ranking Calculations'!$C$21,AC41&gt;='Old Ranking Calculations'!$B$22,'Old Ranking Calculations'!$C$22,AC41&lt;'Old Ranking Calculations'!$B$23,'Old Ranking Calculations'!$C$23)</f>
        <v>3</v>
      </c>
      <c r="AE41" s="1">
        <f t="shared" si="0"/>
        <v>0</v>
      </c>
      <c r="AF41" s="1">
        <f>AVERAGE($O$2:O41)</f>
        <v>2.1666666666666665</v>
      </c>
      <c r="AG41" s="16">
        <f>SUM($W$2:W41,Z41)</f>
        <v>91</v>
      </c>
    </row>
    <row r="42" spans="1:33" ht="15.75" customHeight="1" x14ac:dyDescent="0.2">
      <c r="A42" s="1">
        <v>2006</v>
      </c>
      <c r="B42" s="1" t="s">
        <v>5</v>
      </c>
      <c r="C42" s="1" t="str">
        <f>VLOOKUP(B42,Divisions!$A$1:$B$33,2,FALSE)</f>
        <v>NFC North</v>
      </c>
      <c r="D42" s="1">
        <v>13</v>
      </c>
      <c r="E42" s="1">
        <v>3</v>
      </c>
      <c r="G42" s="1">
        <v>1</v>
      </c>
      <c r="H42" s="1">
        <v>1</v>
      </c>
      <c r="I42" s="1">
        <v>2</v>
      </c>
      <c r="J42" s="1">
        <v>1</v>
      </c>
      <c r="K42" s="1">
        <v>1</v>
      </c>
      <c r="L42" s="1">
        <v>1</v>
      </c>
      <c r="M42" s="1">
        <v>1</v>
      </c>
      <c r="N42" s="1"/>
      <c r="O42">
        <v>4</v>
      </c>
      <c r="W42" s="1">
        <f>SUM(N42*'Ranking Calculations'!$C$2,M42*'Ranking Calculations'!$C$3,L42*'Ranking Calculations'!$C$4,K42*'Ranking Calculations'!$C$5,H42*'Ranking Calculations'!$C$7,G42*'Ranking Calculations'!$C$6,P42*'Ranking Calculations'!$C$8,Q42*'Ranking Calculations'!$C$9,R42*'Ranking Calculations'!$C$10,S42*'Ranking Calculations'!$C$11,T42*'Ranking Calculations'!$C$12,U42*'Ranking Calculations'!$C$13,V42*'Ranking Calculations'!$C$14)</f>
        <v>17</v>
      </c>
      <c r="X42" s="11">
        <f>(SUM($D$2:D42)+(SUM($F$2:F42)/2))/((SUM($D$2:D42)+SUM($E$2:E42)+SUM($F$2:F42)))</f>
        <v>0.48878205128205127</v>
      </c>
      <c r="Y42" s="1">
        <f>'Winning % Rank Over Time'!H42</f>
        <v>17</v>
      </c>
      <c r="Z42" s="7">
        <f>'Winning % Rank Over Time'!$B42*VLOOKUP(Y42,'Share of Reg Season Points'!$A$2:$B$33,2)</f>
        <v>0</v>
      </c>
      <c r="AA42" s="1">
        <f>SUM($I$2:I42)/COUNT($G$2:G42)</f>
        <v>0.69230769230769229</v>
      </c>
      <c r="AB42" s="1" cm="1">
        <f t="array" ref="AB42">_xlfn.IFS(AA42&gt;='Old Ranking Calculations'!$B$25,'Old Ranking Calculations'!$C$25,AA42&gt;='Old Ranking Calculations'!$B$26,'Old Ranking Calculations'!$C$26,AA42&gt;='Old Ranking Calculations'!$B$27,'Old Ranking Calculations'!$C$27,AA42&gt;='Old Ranking Calculations'!$B$28,'Old Ranking Calculations'!$C$28,AA42&gt;='Old Ranking Calculations'!$B$29,'Old Ranking Calculations'!$C$29,AA42&gt;='Old Ranking Calculations'!$B$30,'Old Ranking Calculations'!$C$30,AA42&gt;='Old Ranking Calculations'!$B$31,'Old Ranking Calculations'!$C$31,AA42&lt;'Old Ranking Calculations'!$B$32,'Old Ranking Calculations'!$C$32)</f>
        <v>4</v>
      </c>
      <c r="AC42" s="1">
        <f>COUNT($G$2:G42)/COUNT($D$2:D42)</f>
        <v>0.31707317073170732</v>
      </c>
      <c r="AD42" s="1" cm="1">
        <f t="array" ref="AD42">_xlfn.IFS(AC42&gt;='Old Ranking Calculations'!$B$15,'Old Ranking Calculations'!$C$15,AC42&gt;='Old Ranking Calculations'!$B$16,'Old Ranking Calculations'!$C$16,AC42&gt;='Old Ranking Calculations'!$B$17,'Old Ranking Calculations'!$C$17,AC42&gt;='Old Ranking Calculations'!$B$18,'Old Ranking Calculations'!$C$18,AC42&gt;='Old Ranking Calculations'!$B$19,'Old Ranking Calculations'!$C$19,AC42&gt;='Old Ranking Calculations'!$B$20,'Old Ranking Calculations'!$C$20,AC42&gt;='Old Ranking Calculations'!$B$21,'Old Ranking Calculations'!$C$21,AC42&gt;='Old Ranking Calculations'!$B$22,'Old Ranking Calculations'!$C$22,AC42&lt;'Old Ranking Calculations'!$B$23,'Old Ranking Calculations'!$C$23)</f>
        <v>3</v>
      </c>
      <c r="AE42" s="1">
        <f t="shared" si="0"/>
        <v>0</v>
      </c>
      <c r="AF42" s="1">
        <f>AVERAGE($O$2:O42)</f>
        <v>2.3076923076923075</v>
      </c>
      <c r="AG42" s="16">
        <f>SUM($W$2:W42,Z42)</f>
        <v>108</v>
      </c>
    </row>
    <row r="43" spans="1:33" ht="15.75" customHeight="1" x14ac:dyDescent="0.2">
      <c r="A43" s="1">
        <v>2007</v>
      </c>
      <c r="B43" s="1" t="s">
        <v>5</v>
      </c>
      <c r="C43" s="1" t="str">
        <f>VLOOKUP(B43,Divisions!$A$1:$B$33,2,FALSE)</f>
        <v>NFC North</v>
      </c>
      <c r="D43" s="1">
        <v>7</v>
      </c>
      <c r="E43" s="1">
        <v>9</v>
      </c>
      <c r="W43" s="1">
        <f>SUM(N43*'Ranking Calculations'!$C$2,M43*'Ranking Calculations'!$C$3,L43*'Ranking Calculations'!$C$4,K43*'Ranking Calculations'!$C$5,H43*'Ranking Calculations'!$C$7,G43*'Ranking Calculations'!$C$6,P43*'Ranking Calculations'!$C$8,Q43*'Ranking Calculations'!$C$9,R43*'Ranking Calculations'!$C$10,S43*'Ranking Calculations'!$C$11,T43*'Ranking Calculations'!$C$12,U43*'Ranking Calculations'!$C$13,V43*'Ranking Calculations'!$C$14)</f>
        <v>0</v>
      </c>
      <c r="X43" s="11">
        <f>(SUM($D$2:D43)+(SUM($F$2:F43)/2))/((SUM($D$2:D43)+SUM($E$2:E43)+SUM($F$2:F43)))</f>
        <v>0.48749999999999999</v>
      </c>
      <c r="Y43" s="1">
        <f>'Winning % Rank Over Time'!H43</f>
        <v>18</v>
      </c>
      <c r="Z43" s="7">
        <f>'Winning % Rank Over Time'!$B43*VLOOKUP(Y43,'Share of Reg Season Points'!$A$2:$B$33,2)</f>
        <v>0</v>
      </c>
      <c r="AA43" s="1">
        <f>SUM($I$2:I43)/COUNT($G$2:G43)</f>
        <v>0.69230769230769229</v>
      </c>
      <c r="AB43" s="1" cm="1">
        <f t="array" ref="AB43">_xlfn.IFS(AA43&gt;='Old Ranking Calculations'!$B$25,'Old Ranking Calculations'!$C$25,AA43&gt;='Old Ranking Calculations'!$B$26,'Old Ranking Calculations'!$C$26,AA43&gt;='Old Ranking Calculations'!$B$27,'Old Ranking Calculations'!$C$27,AA43&gt;='Old Ranking Calculations'!$B$28,'Old Ranking Calculations'!$C$28,AA43&gt;='Old Ranking Calculations'!$B$29,'Old Ranking Calculations'!$C$29,AA43&gt;='Old Ranking Calculations'!$B$30,'Old Ranking Calculations'!$C$30,AA43&gt;='Old Ranking Calculations'!$B$31,'Old Ranking Calculations'!$C$31,AA43&lt;'Old Ranking Calculations'!$B$32,'Old Ranking Calculations'!$C$32)</f>
        <v>4</v>
      </c>
      <c r="AC43" s="1">
        <f>COUNT($G$2:G43)/COUNT($D$2:D43)</f>
        <v>0.30952380952380953</v>
      </c>
      <c r="AD43" s="1" cm="1">
        <f t="array" ref="AD43">_xlfn.IFS(AC43&gt;='Old Ranking Calculations'!$B$15,'Old Ranking Calculations'!$C$15,AC43&gt;='Old Ranking Calculations'!$B$16,'Old Ranking Calculations'!$C$16,AC43&gt;='Old Ranking Calculations'!$B$17,'Old Ranking Calculations'!$C$17,AC43&gt;='Old Ranking Calculations'!$B$18,'Old Ranking Calculations'!$C$18,AC43&gt;='Old Ranking Calculations'!$B$19,'Old Ranking Calculations'!$C$19,AC43&gt;='Old Ranking Calculations'!$B$20,'Old Ranking Calculations'!$C$20,AC43&gt;='Old Ranking Calculations'!$B$21,'Old Ranking Calculations'!$C$21,AC43&gt;='Old Ranking Calculations'!$B$22,'Old Ranking Calculations'!$C$22,AC43&lt;'Old Ranking Calculations'!$B$23,'Old Ranking Calculations'!$C$23)</f>
        <v>3</v>
      </c>
      <c r="AE43" s="1">
        <f t="shared" si="0"/>
        <v>0</v>
      </c>
      <c r="AF43" s="1">
        <f>AVERAGE($O$2:O43)</f>
        <v>2.3076923076923075</v>
      </c>
      <c r="AG43" s="16">
        <f>SUM($W$2:W43,Z43)</f>
        <v>108</v>
      </c>
    </row>
    <row r="44" spans="1:33" ht="15.75" customHeight="1" x14ac:dyDescent="0.2">
      <c r="A44" s="1">
        <v>2008</v>
      </c>
      <c r="B44" s="1" t="s">
        <v>5</v>
      </c>
      <c r="C44" s="1" t="str">
        <f>VLOOKUP(B44,Divisions!$A$1:$B$33,2,FALSE)</f>
        <v>NFC North</v>
      </c>
      <c r="D44" s="1">
        <v>9</v>
      </c>
      <c r="E44" s="1">
        <v>7</v>
      </c>
      <c r="W44" s="1">
        <f>SUM(N44*'Ranking Calculations'!$C$2,M44*'Ranking Calculations'!$C$3,L44*'Ranking Calculations'!$C$4,K44*'Ranking Calculations'!$C$5,H44*'Ranking Calculations'!$C$7,G44*'Ranking Calculations'!$C$6,P44*'Ranking Calculations'!$C$8,Q44*'Ranking Calculations'!$C$9,R44*'Ranking Calculations'!$C$10,S44*'Ranking Calculations'!$C$11,T44*'Ranking Calculations'!$C$12,U44*'Ranking Calculations'!$C$13,V44*'Ranking Calculations'!$C$14)</f>
        <v>0</v>
      </c>
      <c r="X44" s="11">
        <f>(SUM($D$2:D44)+(SUM($F$2:F44)/2))/((SUM($D$2:D44)+SUM($E$2:E44)+SUM($F$2:F44)))</f>
        <v>0.48932926829268292</v>
      </c>
      <c r="Y44" s="1">
        <f>'Winning % Rank Over Time'!H44</f>
        <v>17</v>
      </c>
      <c r="Z44" s="7">
        <f>'Winning % Rank Over Time'!$B44*VLOOKUP(Y44,'Share of Reg Season Points'!$A$2:$B$33,2)</f>
        <v>0</v>
      </c>
      <c r="AA44" s="1">
        <f>SUM($I$2:I44)/COUNT($G$2:G44)</f>
        <v>0.69230769230769229</v>
      </c>
      <c r="AB44" s="1" cm="1">
        <f t="array" ref="AB44">_xlfn.IFS(AA44&gt;='Old Ranking Calculations'!$B$25,'Old Ranking Calculations'!$C$25,AA44&gt;='Old Ranking Calculations'!$B$26,'Old Ranking Calculations'!$C$26,AA44&gt;='Old Ranking Calculations'!$B$27,'Old Ranking Calculations'!$C$27,AA44&gt;='Old Ranking Calculations'!$B$28,'Old Ranking Calculations'!$C$28,AA44&gt;='Old Ranking Calculations'!$B$29,'Old Ranking Calculations'!$C$29,AA44&gt;='Old Ranking Calculations'!$B$30,'Old Ranking Calculations'!$C$30,AA44&gt;='Old Ranking Calculations'!$B$31,'Old Ranking Calculations'!$C$31,AA44&lt;'Old Ranking Calculations'!$B$32,'Old Ranking Calculations'!$C$32)</f>
        <v>4</v>
      </c>
      <c r="AC44" s="1">
        <f>COUNT($G$2:G44)/COUNT($D$2:D44)</f>
        <v>0.30232558139534882</v>
      </c>
      <c r="AD44" s="1" cm="1">
        <f t="array" ref="AD44">_xlfn.IFS(AC44&gt;='Old Ranking Calculations'!$B$15,'Old Ranking Calculations'!$C$15,AC44&gt;='Old Ranking Calculations'!$B$16,'Old Ranking Calculations'!$C$16,AC44&gt;='Old Ranking Calculations'!$B$17,'Old Ranking Calculations'!$C$17,AC44&gt;='Old Ranking Calculations'!$B$18,'Old Ranking Calculations'!$C$18,AC44&gt;='Old Ranking Calculations'!$B$19,'Old Ranking Calculations'!$C$19,AC44&gt;='Old Ranking Calculations'!$B$20,'Old Ranking Calculations'!$C$20,AC44&gt;='Old Ranking Calculations'!$B$21,'Old Ranking Calculations'!$C$21,AC44&gt;='Old Ranking Calculations'!$B$22,'Old Ranking Calculations'!$C$22,AC44&lt;'Old Ranking Calculations'!$B$23,'Old Ranking Calculations'!$C$23)</f>
        <v>3</v>
      </c>
      <c r="AE44" s="1">
        <f t="shared" si="0"/>
        <v>0</v>
      </c>
      <c r="AF44" s="1">
        <f>AVERAGE($O$2:O44)</f>
        <v>2.3076923076923075</v>
      </c>
      <c r="AG44" s="16">
        <f>SUM($W$2:W44,Z44)</f>
        <v>108</v>
      </c>
    </row>
    <row r="45" spans="1:33" ht="15.75" customHeight="1" x14ac:dyDescent="0.2">
      <c r="A45" s="1">
        <v>2009</v>
      </c>
      <c r="B45" s="1" t="s">
        <v>5</v>
      </c>
      <c r="C45" s="1" t="str">
        <f>VLOOKUP(B45,Divisions!$A$1:$B$33,2,FALSE)</f>
        <v>NFC North</v>
      </c>
      <c r="D45" s="1">
        <v>7</v>
      </c>
      <c r="E45" s="1">
        <v>9</v>
      </c>
      <c r="W45" s="1">
        <f>SUM(N45*'Ranking Calculations'!$C$2,M45*'Ranking Calculations'!$C$3,L45*'Ranking Calculations'!$C$4,K45*'Ranking Calculations'!$C$5,H45*'Ranking Calculations'!$C$7,G45*'Ranking Calculations'!$C$6,P45*'Ranking Calculations'!$C$8,Q45*'Ranking Calculations'!$C$9,R45*'Ranking Calculations'!$C$10,S45*'Ranking Calculations'!$C$11,T45*'Ranking Calculations'!$C$12,U45*'Ranking Calculations'!$C$13,V45*'Ranking Calculations'!$C$14)</f>
        <v>0</v>
      </c>
      <c r="X45" s="11">
        <f>(SUM($D$2:D45)+(SUM($F$2:F45)/2))/((SUM($D$2:D45)+SUM($E$2:E45)+SUM($F$2:F45)))</f>
        <v>0.48809523809523808</v>
      </c>
      <c r="Y45" s="1">
        <f>'Winning % Rank Over Time'!H45</f>
        <v>18</v>
      </c>
      <c r="Z45" s="7">
        <f>'Winning % Rank Over Time'!$B45*VLOOKUP(Y45,'Share of Reg Season Points'!$A$2:$B$33,2)</f>
        <v>0</v>
      </c>
      <c r="AA45" s="1">
        <f>SUM($I$2:I45)/COUNT($G$2:G45)</f>
        <v>0.69230769230769229</v>
      </c>
      <c r="AB45" s="1" cm="1">
        <f t="array" ref="AB45">_xlfn.IFS(AA45&gt;='Old Ranking Calculations'!$B$25,'Old Ranking Calculations'!$C$25,AA45&gt;='Old Ranking Calculations'!$B$26,'Old Ranking Calculations'!$C$26,AA45&gt;='Old Ranking Calculations'!$B$27,'Old Ranking Calculations'!$C$27,AA45&gt;='Old Ranking Calculations'!$B$28,'Old Ranking Calculations'!$C$28,AA45&gt;='Old Ranking Calculations'!$B$29,'Old Ranking Calculations'!$C$29,AA45&gt;='Old Ranking Calculations'!$B$30,'Old Ranking Calculations'!$C$30,AA45&gt;='Old Ranking Calculations'!$B$31,'Old Ranking Calculations'!$C$31,AA45&lt;'Old Ranking Calculations'!$B$32,'Old Ranking Calculations'!$C$32)</f>
        <v>4</v>
      </c>
      <c r="AC45" s="1">
        <f>COUNT($G$2:G45)/COUNT($D$2:D45)</f>
        <v>0.29545454545454547</v>
      </c>
      <c r="AD45" s="1" cm="1">
        <f t="array" ref="AD45">_xlfn.IFS(AC45&gt;='Old Ranking Calculations'!$B$15,'Old Ranking Calculations'!$C$15,AC45&gt;='Old Ranking Calculations'!$B$16,'Old Ranking Calculations'!$C$16,AC45&gt;='Old Ranking Calculations'!$B$17,'Old Ranking Calculations'!$C$17,AC45&gt;='Old Ranking Calculations'!$B$18,'Old Ranking Calculations'!$C$18,AC45&gt;='Old Ranking Calculations'!$B$19,'Old Ranking Calculations'!$C$19,AC45&gt;='Old Ranking Calculations'!$B$20,'Old Ranking Calculations'!$C$20,AC45&gt;='Old Ranking Calculations'!$B$21,'Old Ranking Calculations'!$C$21,AC45&gt;='Old Ranking Calculations'!$B$22,'Old Ranking Calculations'!$C$22,AC45&lt;'Old Ranking Calculations'!$B$23,'Old Ranking Calculations'!$C$23)</f>
        <v>3</v>
      </c>
      <c r="AE45" s="1">
        <f t="shared" si="0"/>
        <v>0</v>
      </c>
      <c r="AF45" s="1">
        <f>AVERAGE($O$2:O45)</f>
        <v>2.3076923076923075</v>
      </c>
      <c r="AG45" s="16">
        <f>SUM($W$2:W45,Z45)</f>
        <v>108</v>
      </c>
    </row>
    <row r="46" spans="1:33" ht="15.75" customHeight="1" x14ac:dyDescent="0.2">
      <c r="A46" s="1">
        <v>2010</v>
      </c>
      <c r="B46" s="1" t="s">
        <v>5</v>
      </c>
      <c r="C46" s="1" t="str">
        <f>VLOOKUP(B46,Divisions!$A$1:$B$33,2,FALSE)</f>
        <v>NFC North</v>
      </c>
      <c r="D46" s="1">
        <v>11</v>
      </c>
      <c r="E46" s="1">
        <v>5</v>
      </c>
      <c r="G46" s="1">
        <v>1</v>
      </c>
      <c r="H46" s="1">
        <v>1</v>
      </c>
      <c r="I46" s="1">
        <v>1</v>
      </c>
      <c r="J46" s="1">
        <v>1</v>
      </c>
      <c r="K46" s="1">
        <v>1</v>
      </c>
      <c r="L46" s="1">
        <v>1</v>
      </c>
      <c r="M46" s="1"/>
      <c r="N46" s="1"/>
      <c r="O46">
        <v>3</v>
      </c>
      <c r="W46" s="1">
        <f>SUM(N46*'Ranking Calculations'!$C$2,M46*'Ranking Calculations'!$C$3,L46*'Ranking Calculations'!$C$4,K46*'Ranking Calculations'!$C$5,H46*'Ranking Calculations'!$C$7,G46*'Ranking Calculations'!$C$6,P46*'Ranking Calculations'!$C$8,Q46*'Ranking Calculations'!$C$9,R46*'Ranking Calculations'!$C$10,S46*'Ranking Calculations'!$C$11,T46*'Ranking Calculations'!$C$12,U46*'Ranking Calculations'!$C$13,V46*'Ranking Calculations'!$C$14)</f>
        <v>8</v>
      </c>
      <c r="X46" s="11">
        <f>(SUM($D$2:D46)+(SUM($F$2:F46)/2))/((SUM($D$2:D46)+SUM($E$2:E46)+SUM($F$2:F46)))</f>
        <v>0.49273255813953487</v>
      </c>
      <c r="Y46" s="1">
        <f>'Winning % Rank Over Time'!H46</f>
        <v>17</v>
      </c>
      <c r="Z46" s="7">
        <f>'Winning % Rank Over Time'!$B46*VLOOKUP(Y46,'Share of Reg Season Points'!$A$2:$B$33,2)</f>
        <v>0</v>
      </c>
      <c r="AA46" s="1">
        <f>SUM($I$2:I46)/COUNT($G$2:G46)</f>
        <v>0.7142857142857143</v>
      </c>
      <c r="AB46" s="1" cm="1">
        <f t="array" ref="AB46">_xlfn.IFS(AA46&gt;='Old Ranking Calculations'!$B$25,'Old Ranking Calculations'!$C$25,AA46&gt;='Old Ranking Calculations'!$B$26,'Old Ranking Calculations'!$C$26,AA46&gt;='Old Ranking Calculations'!$B$27,'Old Ranking Calculations'!$C$27,AA46&gt;='Old Ranking Calculations'!$B$28,'Old Ranking Calculations'!$C$28,AA46&gt;='Old Ranking Calculations'!$B$29,'Old Ranking Calculations'!$C$29,AA46&gt;='Old Ranking Calculations'!$B$30,'Old Ranking Calculations'!$C$30,AA46&gt;='Old Ranking Calculations'!$B$31,'Old Ranking Calculations'!$C$31,AA46&lt;'Old Ranking Calculations'!$B$32,'Old Ranking Calculations'!$C$32)</f>
        <v>4</v>
      </c>
      <c r="AC46" s="1">
        <f>COUNT($G$2:G46)/COUNT($D$2:D46)</f>
        <v>0.31111111111111112</v>
      </c>
      <c r="AD46" s="1" cm="1">
        <f t="array" ref="AD46">_xlfn.IFS(AC46&gt;='Old Ranking Calculations'!$B$15,'Old Ranking Calculations'!$C$15,AC46&gt;='Old Ranking Calculations'!$B$16,'Old Ranking Calculations'!$C$16,AC46&gt;='Old Ranking Calculations'!$B$17,'Old Ranking Calculations'!$C$17,AC46&gt;='Old Ranking Calculations'!$B$18,'Old Ranking Calculations'!$C$18,AC46&gt;='Old Ranking Calculations'!$B$19,'Old Ranking Calculations'!$C$19,AC46&gt;='Old Ranking Calculations'!$B$20,'Old Ranking Calculations'!$C$20,AC46&gt;='Old Ranking Calculations'!$B$21,'Old Ranking Calculations'!$C$21,AC46&gt;='Old Ranking Calculations'!$B$22,'Old Ranking Calculations'!$C$22,AC46&lt;'Old Ranking Calculations'!$B$23,'Old Ranking Calculations'!$C$23)</f>
        <v>3</v>
      </c>
      <c r="AE46" s="1">
        <f t="shared" si="0"/>
        <v>0</v>
      </c>
      <c r="AF46" s="1">
        <f>AVERAGE($O$2:O46)</f>
        <v>2.3571428571428572</v>
      </c>
      <c r="AG46" s="16">
        <f>SUM($W$2:W46,Z46)</f>
        <v>116</v>
      </c>
    </row>
    <row r="47" spans="1:33" ht="15.75" customHeight="1" x14ac:dyDescent="0.2">
      <c r="A47" s="1">
        <v>2011</v>
      </c>
      <c r="B47" s="1" t="s">
        <v>5</v>
      </c>
      <c r="C47" s="1" t="str">
        <f>VLOOKUP(B47,Divisions!$A$1:$B$33,2,FALSE)</f>
        <v>NFC North</v>
      </c>
      <c r="D47" s="1">
        <v>8</v>
      </c>
      <c r="E47" s="1">
        <v>8</v>
      </c>
      <c r="W47" s="1">
        <f>SUM(N47*'Ranking Calculations'!$C$2,M47*'Ranking Calculations'!$C$3,L47*'Ranking Calculations'!$C$4,K47*'Ranking Calculations'!$C$5,H47*'Ranking Calculations'!$C$7,G47*'Ranking Calculations'!$C$6,P47*'Ranking Calculations'!$C$8,Q47*'Ranking Calculations'!$C$9,R47*'Ranking Calculations'!$C$10,S47*'Ranking Calculations'!$C$11,T47*'Ranking Calculations'!$C$12,U47*'Ranking Calculations'!$C$13,V47*'Ranking Calculations'!$C$14)</f>
        <v>0</v>
      </c>
      <c r="X47" s="11">
        <f>(SUM($D$2:D47)+(SUM($F$2:F47)/2))/((SUM($D$2:D47)+SUM($E$2:E47)+SUM($F$2:F47)))</f>
        <v>0.49289772727272729</v>
      </c>
      <c r="Y47" s="1">
        <f>'Winning % Rank Over Time'!H47</f>
        <v>17</v>
      </c>
      <c r="Z47" s="7">
        <f>'Winning % Rank Over Time'!$B47*VLOOKUP(Y47,'Share of Reg Season Points'!$A$2:$B$33,2)</f>
        <v>0</v>
      </c>
      <c r="AA47" s="1">
        <f>SUM($I$2:I47)/COUNT($G$2:G47)</f>
        <v>0.7142857142857143</v>
      </c>
      <c r="AB47" s="1" cm="1">
        <f t="array" ref="AB47">_xlfn.IFS(AA47&gt;='Old Ranking Calculations'!$B$25,'Old Ranking Calculations'!$C$25,AA47&gt;='Old Ranking Calculations'!$B$26,'Old Ranking Calculations'!$C$26,AA47&gt;='Old Ranking Calculations'!$B$27,'Old Ranking Calculations'!$C$27,AA47&gt;='Old Ranking Calculations'!$B$28,'Old Ranking Calculations'!$C$28,AA47&gt;='Old Ranking Calculations'!$B$29,'Old Ranking Calculations'!$C$29,AA47&gt;='Old Ranking Calculations'!$B$30,'Old Ranking Calculations'!$C$30,AA47&gt;='Old Ranking Calculations'!$B$31,'Old Ranking Calculations'!$C$31,AA47&lt;'Old Ranking Calculations'!$B$32,'Old Ranking Calculations'!$C$32)</f>
        <v>4</v>
      </c>
      <c r="AC47" s="1">
        <f>COUNT($G$2:G47)/COUNT($D$2:D47)</f>
        <v>0.30434782608695654</v>
      </c>
      <c r="AD47" s="1" cm="1">
        <f t="array" ref="AD47">_xlfn.IFS(AC47&gt;='Old Ranking Calculations'!$B$15,'Old Ranking Calculations'!$C$15,AC47&gt;='Old Ranking Calculations'!$B$16,'Old Ranking Calculations'!$C$16,AC47&gt;='Old Ranking Calculations'!$B$17,'Old Ranking Calculations'!$C$17,AC47&gt;='Old Ranking Calculations'!$B$18,'Old Ranking Calculations'!$C$18,AC47&gt;='Old Ranking Calculations'!$B$19,'Old Ranking Calculations'!$C$19,AC47&gt;='Old Ranking Calculations'!$B$20,'Old Ranking Calculations'!$C$20,AC47&gt;='Old Ranking Calculations'!$B$21,'Old Ranking Calculations'!$C$21,AC47&gt;='Old Ranking Calculations'!$B$22,'Old Ranking Calculations'!$C$22,AC47&lt;'Old Ranking Calculations'!$B$23,'Old Ranking Calculations'!$C$23)</f>
        <v>3</v>
      </c>
      <c r="AE47" s="1">
        <f t="shared" si="0"/>
        <v>0</v>
      </c>
      <c r="AF47" s="1">
        <f>AVERAGE($O$2:O47)</f>
        <v>2.3571428571428572</v>
      </c>
      <c r="AG47" s="16">
        <f>SUM($W$2:W47,Z47)</f>
        <v>116</v>
      </c>
    </row>
    <row r="48" spans="1:33" ht="15.75" customHeight="1" x14ac:dyDescent="0.2">
      <c r="A48" s="1">
        <v>2012</v>
      </c>
      <c r="B48" s="1" t="s">
        <v>5</v>
      </c>
      <c r="C48" s="1" t="str">
        <f>VLOOKUP(B48,Divisions!$A$1:$B$33,2,FALSE)</f>
        <v>NFC North</v>
      </c>
      <c r="D48" s="1">
        <v>10</v>
      </c>
      <c r="E48" s="1">
        <v>6</v>
      </c>
      <c r="W48" s="1">
        <f>SUM(N48*'Ranking Calculations'!$C$2,M48*'Ranking Calculations'!$C$3,L48*'Ranking Calculations'!$C$4,K48*'Ranking Calculations'!$C$5,H48*'Ranking Calculations'!$C$7,G48*'Ranking Calculations'!$C$6,P48*'Ranking Calculations'!$C$8,Q48*'Ranking Calculations'!$C$9,R48*'Ranking Calculations'!$C$10,S48*'Ranking Calculations'!$C$11,T48*'Ranking Calculations'!$C$12,U48*'Ranking Calculations'!$C$13,V48*'Ranking Calculations'!$C$14)</f>
        <v>0</v>
      </c>
      <c r="X48" s="11">
        <f>(SUM($D$2:D48)+(SUM($F$2:F48)/2))/((SUM($D$2:D48)+SUM($E$2:E48)+SUM($F$2:F48)))</f>
        <v>0.49583333333333335</v>
      </c>
      <c r="Y48" s="1">
        <f>'Winning % Rank Over Time'!H48</f>
        <v>16</v>
      </c>
      <c r="Z48" s="7">
        <f>'Winning % Rank Over Time'!$B48*VLOOKUP(Y48,'Share of Reg Season Points'!$A$2:$B$33,2)</f>
        <v>0</v>
      </c>
      <c r="AA48" s="1">
        <f>SUM($I$2:I48)/COUNT($G$2:G48)</f>
        <v>0.7142857142857143</v>
      </c>
      <c r="AB48" s="1" cm="1">
        <f t="array" ref="AB48">_xlfn.IFS(AA48&gt;='Old Ranking Calculations'!$B$25,'Old Ranking Calculations'!$C$25,AA48&gt;='Old Ranking Calculations'!$B$26,'Old Ranking Calculations'!$C$26,AA48&gt;='Old Ranking Calculations'!$B$27,'Old Ranking Calculations'!$C$27,AA48&gt;='Old Ranking Calculations'!$B$28,'Old Ranking Calculations'!$C$28,AA48&gt;='Old Ranking Calculations'!$B$29,'Old Ranking Calculations'!$C$29,AA48&gt;='Old Ranking Calculations'!$B$30,'Old Ranking Calculations'!$C$30,AA48&gt;='Old Ranking Calculations'!$B$31,'Old Ranking Calculations'!$C$31,AA48&lt;'Old Ranking Calculations'!$B$32,'Old Ranking Calculations'!$C$32)</f>
        <v>4</v>
      </c>
      <c r="AC48" s="1">
        <f>COUNT($G$2:G48)/COUNT($D$2:D48)</f>
        <v>0.2978723404255319</v>
      </c>
      <c r="AD48" s="1" cm="1">
        <f t="array" ref="AD48">_xlfn.IFS(AC48&gt;='Old Ranking Calculations'!$B$15,'Old Ranking Calculations'!$C$15,AC48&gt;='Old Ranking Calculations'!$B$16,'Old Ranking Calculations'!$C$16,AC48&gt;='Old Ranking Calculations'!$B$17,'Old Ranking Calculations'!$C$17,AC48&gt;='Old Ranking Calculations'!$B$18,'Old Ranking Calculations'!$C$18,AC48&gt;='Old Ranking Calculations'!$B$19,'Old Ranking Calculations'!$C$19,AC48&gt;='Old Ranking Calculations'!$B$20,'Old Ranking Calculations'!$C$20,AC48&gt;='Old Ranking Calculations'!$B$21,'Old Ranking Calculations'!$C$21,AC48&gt;='Old Ranking Calculations'!$B$22,'Old Ranking Calculations'!$C$22,AC48&lt;'Old Ranking Calculations'!$B$23,'Old Ranking Calculations'!$C$23)</f>
        <v>3</v>
      </c>
      <c r="AE48" s="1">
        <f t="shared" si="0"/>
        <v>0</v>
      </c>
      <c r="AF48" s="1">
        <f>AVERAGE($O$2:O48)</f>
        <v>2.3571428571428572</v>
      </c>
      <c r="AG48" s="16">
        <f>SUM($W$2:W48,Z48)</f>
        <v>116</v>
      </c>
    </row>
    <row r="49" spans="1:33" ht="15.75" customHeight="1" x14ac:dyDescent="0.2">
      <c r="A49" s="1">
        <v>2013</v>
      </c>
      <c r="B49" s="1" t="s">
        <v>5</v>
      </c>
      <c r="C49" s="1" t="str">
        <f>VLOOKUP(B49,Divisions!$A$1:$B$33,2,FALSE)</f>
        <v>NFC North</v>
      </c>
      <c r="D49" s="1">
        <v>8</v>
      </c>
      <c r="E49" s="1">
        <v>8</v>
      </c>
      <c r="W49" s="1">
        <f>SUM(N49*'Ranking Calculations'!$C$2,M49*'Ranking Calculations'!$C$3,L49*'Ranking Calculations'!$C$4,K49*'Ranking Calculations'!$C$5,H49*'Ranking Calculations'!$C$7,G49*'Ranking Calculations'!$C$6,P49*'Ranking Calculations'!$C$8,Q49*'Ranking Calculations'!$C$9,R49*'Ranking Calculations'!$C$10,S49*'Ranking Calculations'!$C$11,T49*'Ranking Calculations'!$C$12,U49*'Ranking Calculations'!$C$13,V49*'Ranking Calculations'!$C$14)</f>
        <v>0</v>
      </c>
      <c r="X49" s="11">
        <f>(SUM($D$2:D49)+(SUM($F$2:F49)/2))/((SUM($D$2:D49)+SUM($E$2:E49)+SUM($F$2:F49)))</f>
        <v>0.49592391304347827</v>
      </c>
      <c r="Y49" s="1">
        <f>'Winning % Rank Over Time'!H49</f>
        <v>16</v>
      </c>
      <c r="Z49" s="7">
        <f>'Winning % Rank Over Time'!$B49*VLOOKUP(Y49,'Share of Reg Season Points'!$A$2:$B$33,2)</f>
        <v>0</v>
      </c>
      <c r="AA49" s="1">
        <f>SUM($I$2:I49)/COUNT($G$2:G49)</f>
        <v>0.7142857142857143</v>
      </c>
      <c r="AB49" s="1" cm="1">
        <f t="array" ref="AB49">_xlfn.IFS(AA49&gt;='Old Ranking Calculations'!$B$25,'Old Ranking Calculations'!$C$25,AA49&gt;='Old Ranking Calculations'!$B$26,'Old Ranking Calculations'!$C$26,AA49&gt;='Old Ranking Calculations'!$B$27,'Old Ranking Calculations'!$C$27,AA49&gt;='Old Ranking Calculations'!$B$28,'Old Ranking Calculations'!$C$28,AA49&gt;='Old Ranking Calculations'!$B$29,'Old Ranking Calculations'!$C$29,AA49&gt;='Old Ranking Calculations'!$B$30,'Old Ranking Calculations'!$C$30,AA49&gt;='Old Ranking Calculations'!$B$31,'Old Ranking Calculations'!$C$31,AA49&lt;'Old Ranking Calculations'!$B$32,'Old Ranking Calculations'!$C$32)</f>
        <v>4</v>
      </c>
      <c r="AC49" s="1">
        <f>COUNT($G$2:G49)/COUNT($D$2:D49)</f>
        <v>0.29166666666666669</v>
      </c>
      <c r="AD49" s="1" cm="1">
        <f t="array" ref="AD49">_xlfn.IFS(AC49&gt;='Old Ranking Calculations'!$B$15,'Old Ranking Calculations'!$C$15,AC49&gt;='Old Ranking Calculations'!$B$16,'Old Ranking Calculations'!$C$16,AC49&gt;='Old Ranking Calculations'!$B$17,'Old Ranking Calculations'!$C$17,AC49&gt;='Old Ranking Calculations'!$B$18,'Old Ranking Calculations'!$C$18,AC49&gt;='Old Ranking Calculations'!$B$19,'Old Ranking Calculations'!$C$19,AC49&gt;='Old Ranking Calculations'!$B$20,'Old Ranking Calculations'!$C$20,AC49&gt;='Old Ranking Calculations'!$B$21,'Old Ranking Calculations'!$C$21,AC49&gt;='Old Ranking Calculations'!$B$22,'Old Ranking Calculations'!$C$22,AC49&lt;'Old Ranking Calculations'!$B$23,'Old Ranking Calculations'!$C$23)</f>
        <v>3</v>
      </c>
      <c r="AE49" s="1">
        <f t="shared" si="0"/>
        <v>0</v>
      </c>
      <c r="AF49" s="1">
        <f>AVERAGE($O$2:O49)</f>
        <v>2.3571428571428572</v>
      </c>
      <c r="AG49" s="16">
        <f>SUM($W$2:W49,Z49)</f>
        <v>116</v>
      </c>
    </row>
    <row r="50" spans="1:33" ht="15.75" customHeight="1" x14ac:dyDescent="0.2">
      <c r="A50" s="1">
        <v>2014</v>
      </c>
      <c r="B50" s="1" t="s">
        <v>5</v>
      </c>
      <c r="C50" s="1" t="str">
        <f>VLOOKUP(B50,Divisions!$A$1:$B$33,2,FALSE)</f>
        <v>NFC North</v>
      </c>
      <c r="D50" s="1">
        <v>5</v>
      </c>
      <c r="E50" s="1">
        <v>11</v>
      </c>
      <c r="W50" s="1">
        <f>SUM(N50*'Ranking Calculations'!$C$2,M50*'Ranking Calculations'!$C$3,L50*'Ranking Calculations'!$C$4,K50*'Ranking Calculations'!$C$5,H50*'Ranking Calculations'!$C$7,G50*'Ranking Calculations'!$C$6,P50*'Ranking Calculations'!$C$8,Q50*'Ranking Calculations'!$C$9,R50*'Ranking Calculations'!$C$10,S50*'Ranking Calculations'!$C$11,T50*'Ranking Calculations'!$C$12,U50*'Ranking Calculations'!$C$13,V50*'Ranking Calculations'!$C$14)</f>
        <v>0</v>
      </c>
      <c r="X50" s="11">
        <f>(SUM($D$2:D50)+(SUM($F$2:F50)/2))/((SUM($D$2:D50)+SUM($E$2:E50)+SUM($F$2:F50)))</f>
        <v>0.49202127659574468</v>
      </c>
      <c r="Y50" s="1">
        <f>'Winning % Rank Over Time'!H50</f>
        <v>17</v>
      </c>
      <c r="Z50" s="7">
        <f>'Winning % Rank Over Time'!$B50*VLOOKUP(Y50,'Share of Reg Season Points'!$A$2:$B$33,2)</f>
        <v>0</v>
      </c>
      <c r="AA50" s="1">
        <f>SUM($I$2:I50)/COUNT($G$2:G50)</f>
        <v>0.7142857142857143</v>
      </c>
      <c r="AB50" s="1" cm="1">
        <f t="array" ref="AB50">_xlfn.IFS(AA50&gt;='Old Ranking Calculations'!$B$25,'Old Ranking Calculations'!$C$25,AA50&gt;='Old Ranking Calculations'!$B$26,'Old Ranking Calculations'!$C$26,AA50&gt;='Old Ranking Calculations'!$B$27,'Old Ranking Calculations'!$C$27,AA50&gt;='Old Ranking Calculations'!$B$28,'Old Ranking Calculations'!$C$28,AA50&gt;='Old Ranking Calculations'!$B$29,'Old Ranking Calculations'!$C$29,AA50&gt;='Old Ranking Calculations'!$B$30,'Old Ranking Calculations'!$C$30,AA50&gt;='Old Ranking Calculations'!$B$31,'Old Ranking Calculations'!$C$31,AA50&lt;'Old Ranking Calculations'!$B$32,'Old Ranking Calculations'!$C$32)</f>
        <v>4</v>
      </c>
      <c r="AC50" s="1">
        <f>COUNT($G$2:G50)/COUNT($D$2:D50)</f>
        <v>0.2857142857142857</v>
      </c>
      <c r="AD50" s="1" cm="1">
        <f t="array" ref="AD50">_xlfn.IFS(AC50&gt;='Old Ranking Calculations'!$B$15,'Old Ranking Calculations'!$C$15,AC50&gt;='Old Ranking Calculations'!$B$16,'Old Ranking Calculations'!$C$16,AC50&gt;='Old Ranking Calculations'!$B$17,'Old Ranking Calculations'!$C$17,AC50&gt;='Old Ranking Calculations'!$B$18,'Old Ranking Calculations'!$C$18,AC50&gt;='Old Ranking Calculations'!$B$19,'Old Ranking Calculations'!$C$19,AC50&gt;='Old Ranking Calculations'!$B$20,'Old Ranking Calculations'!$C$20,AC50&gt;='Old Ranking Calculations'!$B$21,'Old Ranking Calculations'!$C$21,AC50&gt;='Old Ranking Calculations'!$B$22,'Old Ranking Calculations'!$C$22,AC50&lt;'Old Ranking Calculations'!$B$23,'Old Ranking Calculations'!$C$23)</f>
        <v>3</v>
      </c>
      <c r="AE50" s="1">
        <f t="shared" si="0"/>
        <v>0</v>
      </c>
      <c r="AF50" s="1">
        <f>AVERAGE($O$2:O50)</f>
        <v>2.3571428571428572</v>
      </c>
      <c r="AG50" s="16">
        <f>SUM($W$2:W50,Z50)</f>
        <v>116</v>
      </c>
    </row>
    <row r="51" spans="1:33" ht="15.75" customHeight="1" x14ac:dyDescent="0.2">
      <c r="A51" s="1">
        <v>2015</v>
      </c>
      <c r="B51" s="1" t="s">
        <v>5</v>
      </c>
      <c r="C51" s="1" t="str">
        <f>VLOOKUP(B51,Divisions!$A$1:$B$33,2,FALSE)</f>
        <v>NFC North</v>
      </c>
      <c r="D51" s="1">
        <v>6</v>
      </c>
      <c r="E51" s="1">
        <v>10</v>
      </c>
      <c r="W51" s="1">
        <f>SUM(N51*'Ranking Calculations'!$C$2,M51*'Ranking Calculations'!$C$3,L51*'Ranking Calculations'!$C$4,K51*'Ranking Calculations'!$C$5,H51*'Ranking Calculations'!$C$7,G51*'Ranking Calculations'!$C$6,P51*'Ranking Calculations'!$C$8,Q51*'Ranking Calculations'!$C$9,R51*'Ranking Calculations'!$C$10,S51*'Ranking Calculations'!$C$11,T51*'Ranking Calculations'!$C$12,U51*'Ranking Calculations'!$C$13,V51*'Ranking Calculations'!$C$14)</f>
        <v>0</v>
      </c>
      <c r="X51" s="11">
        <f>(SUM($D$2:D51)+(SUM($F$2:F51)/2))/((SUM($D$2:D51)+SUM($E$2:E51)+SUM($F$2:F51)))</f>
        <v>0.48958333333333331</v>
      </c>
      <c r="Y51" s="1">
        <f>'Winning % Rank Over Time'!H51</f>
        <v>17</v>
      </c>
      <c r="Z51" s="7">
        <f>'Winning % Rank Over Time'!$B51*VLOOKUP(Y51,'Share of Reg Season Points'!$A$2:$B$33,2)</f>
        <v>0</v>
      </c>
      <c r="AA51" s="1">
        <f>SUM($I$2:I51)/COUNT($G$2:G51)</f>
        <v>0.7142857142857143</v>
      </c>
      <c r="AB51" s="1" cm="1">
        <f t="array" ref="AB51">_xlfn.IFS(AA51&gt;='Old Ranking Calculations'!$B$25,'Old Ranking Calculations'!$C$25,AA51&gt;='Old Ranking Calculations'!$B$26,'Old Ranking Calculations'!$C$26,AA51&gt;='Old Ranking Calculations'!$B$27,'Old Ranking Calculations'!$C$27,AA51&gt;='Old Ranking Calculations'!$B$28,'Old Ranking Calculations'!$C$28,AA51&gt;='Old Ranking Calculations'!$B$29,'Old Ranking Calculations'!$C$29,AA51&gt;='Old Ranking Calculations'!$B$30,'Old Ranking Calculations'!$C$30,AA51&gt;='Old Ranking Calculations'!$B$31,'Old Ranking Calculations'!$C$31,AA51&lt;'Old Ranking Calculations'!$B$32,'Old Ranking Calculations'!$C$32)</f>
        <v>4</v>
      </c>
      <c r="AC51" s="1">
        <f>COUNT($G$2:G51)/COUNT($D$2:D51)</f>
        <v>0.28000000000000003</v>
      </c>
      <c r="AD51" s="1" cm="1">
        <f t="array" ref="AD51">_xlfn.IFS(AC51&gt;='Old Ranking Calculations'!$B$15,'Old Ranking Calculations'!$C$15,AC51&gt;='Old Ranking Calculations'!$B$16,'Old Ranking Calculations'!$C$16,AC51&gt;='Old Ranking Calculations'!$B$17,'Old Ranking Calculations'!$C$17,AC51&gt;='Old Ranking Calculations'!$B$18,'Old Ranking Calculations'!$C$18,AC51&gt;='Old Ranking Calculations'!$B$19,'Old Ranking Calculations'!$C$19,AC51&gt;='Old Ranking Calculations'!$B$20,'Old Ranking Calculations'!$C$20,AC51&gt;='Old Ranking Calculations'!$B$21,'Old Ranking Calculations'!$C$21,AC51&gt;='Old Ranking Calculations'!$B$22,'Old Ranking Calculations'!$C$22,AC51&lt;'Old Ranking Calculations'!$B$23,'Old Ranking Calculations'!$C$23)</f>
        <v>3</v>
      </c>
      <c r="AE51" s="1">
        <f t="shared" si="0"/>
        <v>0</v>
      </c>
      <c r="AF51" s="1">
        <f>AVERAGE($O$2:O51)</f>
        <v>2.3571428571428572</v>
      </c>
      <c r="AG51" s="16">
        <f>SUM($W$2:W51,Z51)</f>
        <v>116</v>
      </c>
    </row>
    <row r="52" spans="1:33" ht="15.75" customHeight="1" x14ac:dyDescent="0.2">
      <c r="A52" s="1">
        <v>2016</v>
      </c>
      <c r="B52" s="1" t="s">
        <v>5</v>
      </c>
      <c r="C52" s="1" t="str">
        <f>VLOOKUP(B52,Divisions!$A$1:$B$33,2,FALSE)</f>
        <v>NFC North</v>
      </c>
      <c r="D52" s="1">
        <v>3</v>
      </c>
      <c r="E52" s="1">
        <v>13</v>
      </c>
      <c r="W52" s="1">
        <f>SUM(N52*'Ranking Calculations'!$C$2,M52*'Ranking Calculations'!$C$3,L52*'Ranking Calculations'!$C$4,K52*'Ranking Calculations'!$C$5,H52*'Ranking Calculations'!$C$7,G52*'Ranking Calculations'!$C$6,P52*'Ranking Calculations'!$C$8,Q52*'Ranking Calculations'!$C$9,R52*'Ranking Calculations'!$C$10,S52*'Ranking Calculations'!$C$11,T52*'Ranking Calculations'!$C$12,U52*'Ranking Calculations'!$C$13,V52*'Ranking Calculations'!$C$14)</f>
        <v>0</v>
      </c>
      <c r="X52" s="11">
        <f>(SUM($D$2:D52)+(SUM($F$2:F52)/2))/((SUM($D$2:D52)+SUM($E$2:E52)+SUM($F$2:F52)))</f>
        <v>0.48341836734693877</v>
      </c>
      <c r="Y52" s="1">
        <f>'Winning % Rank Over Time'!H52</f>
        <v>18</v>
      </c>
      <c r="Z52" s="7">
        <f>'Winning % Rank Over Time'!$B52*VLOOKUP(Y52,'Share of Reg Season Points'!$A$2:$B$33,2)</f>
        <v>0</v>
      </c>
      <c r="AA52" s="1">
        <f>SUM($I$2:I52)/COUNT($G$2:G52)</f>
        <v>0.7142857142857143</v>
      </c>
      <c r="AB52" s="1" cm="1">
        <f t="array" ref="AB52">_xlfn.IFS(AA52&gt;='Old Ranking Calculations'!$B$25,'Old Ranking Calculations'!$C$25,AA52&gt;='Old Ranking Calculations'!$B$26,'Old Ranking Calculations'!$C$26,AA52&gt;='Old Ranking Calculations'!$B$27,'Old Ranking Calculations'!$C$27,AA52&gt;='Old Ranking Calculations'!$B$28,'Old Ranking Calculations'!$C$28,AA52&gt;='Old Ranking Calculations'!$B$29,'Old Ranking Calculations'!$C$29,AA52&gt;='Old Ranking Calculations'!$B$30,'Old Ranking Calculations'!$C$30,AA52&gt;='Old Ranking Calculations'!$B$31,'Old Ranking Calculations'!$C$31,AA52&lt;'Old Ranking Calculations'!$B$32,'Old Ranking Calculations'!$C$32)</f>
        <v>4</v>
      </c>
      <c r="AC52" s="1">
        <f>COUNT($G$2:G52)/COUNT($D$2:D52)</f>
        <v>0.27450980392156865</v>
      </c>
      <c r="AD52" s="1" cm="1">
        <f t="array" ref="AD52">_xlfn.IFS(AC52&gt;='Old Ranking Calculations'!$B$15,'Old Ranking Calculations'!$C$15,AC52&gt;='Old Ranking Calculations'!$B$16,'Old Ranking Calculations'!$C$16,AC52&gt;='Old Ranking Calculations'!$B$17,'Old Ranking Calculations'!$C$17,AC52&gt;='Old Ranking Calculations'!$B$18,'Old Ranking Calculations'!$C$18,AC52&gt;='Old Ranking Calculations'!$B$19,'Old Ranking Calculations'!$C$19,AC52&gt;='Old Ranking Calculations'!$B$20,'Old Ranking Calculations'!$C$20,AC52&gt;='Old Ranking Calculations'!$B$21,'Old Ranking Calculations'!$C$21,AC52&gt;='Old Ranking Calculations'!$B$22,'Old Ranking Calculations'!$C$22,AC52&lt;'Old Ranking Calculations'!$B$23,'Old Ranking Calculations'!$C$23)</f>
        <v>3</v>
      </c>
      <c r="AE52" s="1">
        <f t="shared" si="0"/>
        <v>0</v>
      </c>
      <c r="AF52" s="1">
        <f>AVERAGE($O$2:O52)</f>
        <v>2.3571428571428572</v>
      </c>
      <c r="AG52" s="16">
        <f>SUM($W$2:W52,Z52)</f>
        <v>116</v>
      </c>
    </row>
    <row r="53" spans="1:33" ht="15.75" customHeight="1" x14ac:dyDescent="0.2">
      <c r="A53" s="1">
        <v>2017</v>
      </c>
      <c r="B53" s="1" t="s">
        <v>5</v>
      </c>
      <c r="C53" s="1" t="str">
        <f>VLOOKUP(B53,Divisions!$A$1:$B$33,2,FALSE)</f>
        <v>NFC North</v>
      </c>
      <c r="D53" s="1">
        <v>5</v>
      </c>
      <c r="E53" s="1">
        <v>11</v>
      </c>
      <c r="W53" s="1">
        <f>SUM(N53*'Ranking Calculations'!$C$2,M53*'Ranking Calculations'!$C$3,L53*'Ranking Calculations'!$C$4,K53*'Ranking Calculations'!$C$5,H53*'Ranking Calculations'!$C$7,G53*'Ranking Calculations'!$C$6,P53*'Ranking Calculations'!$C$8,Q53*'Ranking Calculations'!$C$9,R53*'Ranking Calculations'!$C$10,S53*'Ranking Calculations'!$C$11,T53*'Ranking Calculations'!$C$12,U53*'Ranking Calculations'!$C$13,V53*'Ranking Calculations'!$C$14)</f>
        <v>0</v>
      </c>
      <c r="X53" s="11">
        <f>(SUM($D$2:D53)+(SUM($F$2:F53)/2))/((SUM($D$2:D53)+SUM($E$2:E53)+SUM($F$2:F53)))</f>
        <v>0.48</v>
      </c>
      <c r="Y53" s="1">
        <f>'Winning % Rank Over Time'!H53</f>
        <v>20</v>
      </c>
      <c r="Z53" s="7">
        <f>'Winning % Rank Over Time'!$B53*VLOOKUP(Y53,'Share of Reg Season Points'!$A$2:$B$33,2)</f>
        <v>0</v>
      </c>
      <c r="AA53" s="1">
        <f>SUM($I$2:I53)/COUNT($G$2:G53)</f>
        <v>0.7142857142857143</v>
      </c>
      <c r="AB53" s="1" cm="1">
        <f t="array" ref="AB53">_xlfn.IFS(AA53&gt;='Old Ranking Calculations'!$B$25,'Old Ranking Calculations'!$C$25,AA53&gt;='Old Ranking Calculations'!$B$26,'Old Ranking Calculations'!$C$26,AA53&gt;='Old Ranking Calculations'!$B$27,'Old Ranking Calculations'!$C$27,AA53&gt;='Old Ranking Calculations'!$B$28,'Old Ranking Calculations'!$C$28,AA53&gt;='Old Ranking Calculations'!$B$29,'Old Ranking Calculations'!$C$29,AA53&gt;='Old Ranking Calculations'!$B$30,'Old Ranking Calculations'!$C$30,AA53&gt;='Old Ranking Calculations'!$B$31,'Old Ranking Calculations'!$C$31,AA53&lt;'Old Ranking Calculations'!$B$32,'Old Ranking Calculations'!$C$32)</f>
        <v>4</v>
      </c>
      <c r="AC53" s="1">
        <f>COUNT($G$2:G53)/COUNT($D$2:D53)</f>
        <v>0.26923076923076922</v>
      </c>
      <c r="AD53" s="1" cm="1">
        <f t="array" ref="AD53">_xlfn.IFS(AC53&gt;='Old Ranking Calculations'!$B$15,'Old Ranking Calculations'!$C$15,AC53&gt;='Old Ranking Calculations'!$B$16,'Old Ranking Calculations'!$C$16,AC53&gt;='Old Ranking Calculations'!$B$17,'Old Ranking Calculations'!$C$17,AC53&gt;='Old Ranking Calculations'!$B$18,'Old Ranking Calculations'!$C$18,AC53&gt;='Old Ranking Calculations'!$B$19,'Old Ranking Calculations'!$C$19,AC53&gt;='Old Ranking Calculations'!$B$20,'Old Ranking Calculations'!$C$20,AC53&gt;='Old Ranking Calculations'!$B$21,'Old Ranking Calculations'!$C$21,AC53&gt;='Old Ranking Calculations'!$B$22,'Old Ranking Calculations'!$C$22,AC53&lt;'Old Ranking Calculations'!$B$23,'Old Ranking Calculations'!$C$23)</f>
        <v>3</v>
      </c>
      <c r="AE53" s="1">
        <f t="shared" si="0"/>
        <v>0</v>
      </c>
      <c r="AF53" s="1">
        <f>AVERAGE($O$2:O53)</f>
        <v>2.3571428571428572</v>
      </c>
      <c r="AG53" s="16">
        <f>SUM($W$2:W53,Z53)</f>
        <v>116</v>
      </c>
    </row>
    <row r="54" spans="1:33" ht="15.75" customHeight="1" x14ac:dyDescent="0.2">
      <c r="A54" s="1">
        <v>2018</v>
      </c>
      <c r="B54" s="1" t="s">
        <v>5</v>
      </c>
      <c r="C54" s="1" t="str">
        <f>VLOOKUP(B54,Divisions!$A$1:$B$33,2,FALSE)</f>
        <v>NFC North</v>
      </c>
      <c r="D54" s="1">
        <v>12</v>
      </c>
      <c r="E54" s="1">
        <v>4</v>
      </c>
      <c r="G54" s="1">
        <v>1</v>
      </c>
      <c r="H54" s="1">
        <v>1</v>
      </c>
      <c r="I54" s="1">
        <v>0</v>
      </c>
      <c r="J54" s="1">
        <v>1</v>
      </c>
      <c r="K54" s="1"/>
      <c r="L54" s="1"/>
      <c r="M54" s="1"/>
      <c r="N54" s="1"/>
      <c r="O54">
        <v>1</v>
      </c>
      <c r="U54" s="1">
        <v>1</v>
      </c>
      <c r="W54" s="1">
        <f>SUM(N54*'Ranking Calculations'!$C$2,M54*'Ranking Calculations'!$C$3,L54*'Ranking Calculations'!$C$4,K54*'Ranking Calculations'!$C$5,H54*'Ranking Calculations'!$C$7,G54*'Ranking Calculations'!$C$6,P54*'Ranking Calculations'!$C$8,Q54*'Ranking Calculations'!$C$9,R54*'Ranking Calculations'!$C$10,S54*'Ranking Calculations'!$C$11,T54*'Ranking Calculations'!$C$12,U54*'Ranking Calculations'!$C$13,V54*'Ranking Calculations'!$C$14)</f>
        <v>2</v>
      </c>
      <c r="X54" s="11">
        <f>(SUM($D$2:D54)+(SUM($F$2:F54)/2))/((SUM($D$2:D54)+SUM($E$2:E54)+SUM($F$2:F54)))</f>
        <v>0.48529411764705882</v>
      </c>
      <c r="Y54" s="1">
        <f>'Winning % Rank Over Time'!H54</f>
        <v>19</v>
      </c>
      <c r="Z54" s="7">
        <f>'Winning % Rank Over Time'!$B54*VLOOKUP(Y54,'Share of Reg Season Points'!$A$2:$B$33,2)</f>
        <v>0</v>
      </c>
      <c r="AA54" s="1">
        <f>SUM($I$2:I54)/COUNT($G$2:G54)</f>
        <v>0.66666666666666663</v>
      </c>
      <c r="AB54" s="1" cm="1">
        <f t="array" ref="AB54">_xlfn.IFS(AA54&gt;='Old Ranking Calculations'!$B$25,'Old Ranking Calculations'!$C$25,AA54&gt;='Old Ranking Calculations'!$B$26,'Old Ranking Calculations'!$C$26,AA54&gt;='Old Ranking Calculations'!$B$27,'Old Ranking Calculations'!$C$27,AA54&gt;='Old Ranking Calculations'!$B$28,'Old Ranking Calculations'!$C$28,AA54&gt;='Old Ranking Calculations'!$B$29,'Old Ranking Calculations'!$C$29,AA54&gt;='Old Ranking Calculations'!$B$30,'Old Ranking Calculations'!$C$30,AA54&gt;='Old Ranking Calculations'!$B$31,'Old Ranking Calculations'!$C$31,AA54&lt;'Old Ranking Calculations'!$B$32,'Old Ranking Calculations'!$C$32)</f>
        <v>4</v>
      </c>
      <c r="AC54" s="1">
        <f>COUNT($G$2:G54)/COUNT($D$2:D54)</f>
        <v>0.28301886792452829</v>
      </c>
      <c r="AD54" s="1" cm="1">
        <f t="array" ref="AD54">_xlfn.IFS(AC54&gt;='Old Ranking Calculations'!$B$15,'Old Ranking Calculations'!$C$15,AC54&gt;='Old Ranking Calculations'!$B$16,'Old Ranking Calculations'!$C$16,AC54&gt;='Old Ranking Calculations'!$B$17,'Old Ranking Calculations'!$C$17,AC54&gt;='Old Ranking Calculations'!$B$18,'Old Ranking Calculations'!$C$18,AC54&gt;='Old Ranking Calculations'!$B$19,'Old Ranking Calculations'!$C$19,AC54&gt;='Old Ranking Calculations'!$B$20,'Old Ranking Calculations'!$C$20,AC54&gt;='Old Ranking Calculations'!$B$21,'Old Ranking Calculations'!$C$21,AC54&gt;='Old Ranking Calculations'!$B$22,'Old Ranking Calculations'!$C$22,AC54&lt;'Old Ranking Calculations'!$B$23,'Old Ranking Calculations'!$C$23)</f>
        <v>3</v>
      </c>
      <c r="AE54" s="1">
        <f t="shared" si="0"/>
        <v>0</v>
      </c>
      <c r="AF54" s="1">
        <f>AVERAGE($O$2:O54)</f>
        <v>2.2666666666666666</v>
      </c>
      <c r="AG54" s="16">
        <f>SUM($W$2:W54,Z54)</f>
        <v>118</v>
      </c>
    </row>
    <row r="55" spans="1:33" ht="15.75" customHeight="1" x14ac:dyDescent="0.2">
      <c r="A55" s="1">
        <v>2019</v>
      </c>
      <c r="B55" s="1" t="s">
        <v>5</v>
      </c>
      <c r="C55" s="1" t="str">
        <f>VLOOKUP(B55,Divisions!$A$1:$B$33,2,FALSE)</f>
        <v>NFC North</v>
      </c>
      <c r="D55" s="1">
        <v>8</v>
      </c>
      <c r="E55" s="1">
        <v>8</v>
      </c>
      <c r="W55" s="1">
        <f>SUM(N55*'Ranking Calculations'!$C$2,M55*'Ranking Calculations'!$C$3,L55*'Ranking Calculations'!$C$4,K55*'Ranking Calculations'!$C$5,H55*'Ranking Calculations'!$C$7,G55*'Ranking Calculations'!$C$6,P55*'Ranking Calculations'!$C$8,Q55*'Ranking Calculations'!$C$9,R55*'Ranking Calculations'!$C$10,S55*'Ranking Calculations'!$C$11,T55*'Ranking Calculations'!$C$12,U55*'Ranking Calculations'!$C$13,V55*'Ranking Calculations'!$C$14)</f>
        <v>0</v>
      </c>
      <c r="X55" s="11">
        <f>(SUM($D$2:D55)+(SUM($F$2:F55)/2))/((SUM($D$2:D55)+SUM($E$2:E55)+SUM($F$2:F55)))</f>
        <v>0.48557692307692307</v>
      </c>
      <c r="Y55" s="1">
        <f>'Winning % Rank Over Time'!H55</f>
        <v>17</v>
      </c>
      <c r="Z55" s="7">
        <f>'Winning % Rank Over Time'!$B55*VLOOKUP(Y55,'Share of Reg Season Points'!$A$2:$B$33,2)</f>
        <v>0</v>
      </c>
      <c r="AA55" s="1">
        <f>SUM($I$2:I55)/COUNT($G$2:G55)</f>
        <v>0.66666666666666663</v>
      </c>
      <c r="AB55" s="1" cm="1">
        <f t="array" ref="AB55">_xlfn.IFS(AA55&gt;='Old Ranking Calculations'!$B$25,'Old Ranking Calculations'!$C$25,AA55&gt;='Old Ranking Calculations'!$B$26,'Old Ranking Calculations'!$C$26,AA55&gt;='Old Ranking Calculations'!$B$27,'Old Ranking Calculations'!$C$27,AA55&gt;='Old Ranking Calculations'!$B$28,'Old Ranking Calculations'!$C$28,AA55&gt;='Old Ranking Calculations'!$B$29,'Old Ranking Calculations'!$C$29,AA55&gt;='Old Ranking Calculations'!$B$30,'Old Ranking Calculations'!$C$30,AA55&gt;='Old Ranking Calculations'!$B$31,'Old Ranking Calculations'!$C$31,AA55&lt;'Old Ranking Calculations'!$B$32,'Old Ranking Calculations'!$C$32)</f>
        <v>4</v>
      </c>
      <c r="AC55" s="1">
        <f>COUNT($G$2:G55)/COUNT($D$2:D55)</f>
        <v>0.27777777777777779</v>
      </c>
      <c r="AD55" s="1" cm="1">
        <f t="array" ref="AD55">_xlfn.IFS(AC55&gt;='Old Ranking Calculations'!$B$15,'Old Ranking Calculations'!$C$15,AC55&gt;='Old Ranking Calculations'!$B$16,'Old Ranking Calculations'!$C$16,AC55&gt;='Old Ranking Calculations'!$B$17,'Old Ranking Calculations'!$C$17,AC55&gt;='Old Ranking Calculations'!$B$18,'Old Ranking Calculations'!$C$18,AC55&gt;='Old Ranking Calculations'!$B$19,'Old Ranking Calculations'!$C$19,AC55&gt;='Old Ranking Calculations'!$B$20,'Old Ranking Calculations'!$C$20,AC55&gt;='Old Ranking Calculations'!$B$21,'Old Ranking Calculations'!$C$21,AC55&gt;='Old Ranking Calculations'!$B$22,'Old Ranking Calculations'!$C$22,AC55&lt;'Old Ranking Calculations'!$B$23,'Old Ranking Calculations'!$C$23)</f>
        <v>3</v>
      </c>
      <c r="AE55" s="1">
        <f t="shared" si="0"/>
        <v>0</v>
      </c>
      <c r="AF55" s="1">
        <f>AVERAGE($O$2:O55)</f>
        <v>2.2666666666666666</v>
      </c>
      <c r="AG55" s="16">
        <f>SUM($W$2:W55,Z55)</f>
        <v>118</v>
      </c>
    </row>
    <row r="56" spans="1:33" ht="15.75" customHeight="1" x14ac:dyDescent="0.2">
      <c r="A56" s="1">
        <v>2020</v>
      </c>
      <c r="B56" s="1" t="s">
        <v>5</v>
      </c>
      <c r="C56" s="1" t="str">
        <f>VLOOKUP(B56,Divisions!$A$1:$B$33,2,FALSE)</f>
        <v>NFC North</v>
      </c>
      <c r="D56" s="1">
        <v>8</v>
      </c>
      <c r="E56" s="1">
        <v>8</v>
      </c>
      <c r="G56">
        <v>1</v>
      </c>
      <c r="I56" s="1">
        <v>0</v>
      </c>
      <c r="J56" s="1">
        <v>1</v>
      </c>
      <c r="K56" s="1"/>
      <c r="L56" s="1"/>
      <c r="M56" s="1"/>
      <c r="N56" s="1"/>
      <c r="O56" s="1">
        <v>1</v>
      </c>
      <c r="W56" s="1">
        <f>SUM(N56*'Ranking Calculations'!$C$2,M56*'Ranking Calculations'!$C$3,L56*'Ranking Calculations'!$C$4,K56*'Ranking Calculations'!$C$5,H56*'Ranking Calculations'!$C$7,G56*'Ranking Calculations'!$C$6,P56*'Ranking Calculations'!$C$8,Q56*'Ranking Calculations'!$C$9,R56*'Ranking Calculations'!$C$10,S56*'Ranking Calculations'!$C$11,T56*'Ranking Calculations'!$C$12,U56*'Ranking Calculations'!$C$13,V56*'Ranking Calculations'!$C$14)</f>
        <v>1</v>
      </c>
      <c r="X56" s="11">
        <f>(SUM($D$2:D56)+(SUM($F$2:F56)/2))/((SUM($D$2:D56)+SUM($E$2:E56)+SUM($F$2:F56)))</f>
        <v>0.48584905660377359</v>
      </c>
      <c r="Y56" s="1">
        <f>'Winning % Rank Over Time'!H56</f>
        <v>17</v>
      </c>
      <c r="Z56" s="7">
        <f>'Winning % Rank Over Time'!$B56*VLOOKUP(Y56,'Share of Reg Season Points'!$A$2:$B$33,2)</f>
        <v>0</v>
      </c>
      <c r="AA56" s="1">
        <f>SUM($I$2:I56)/COUNT($G$2:G56)</f>
        <v>0.625</v>
      </c>
      <c r="AB56" s="1" cm="1">
        <f t="array" ref="AB56">_xlfn.IFS(AA56&gt;='Old Ranking Calculations'!$B$25,'Old Ranking Calculations'!$C$25,AA56&gt;='Old Ranking Calculations'!$B$26,'Old Ranking Calculations'!$C$26,AA56&gt;='Old Ranking Calculations'!$B$27,'Old Ranking Calculations'!$C$27,AA56&gt;='Old Ranking Calculations'!$B$28,'Old Ranking Calculations'!$C$28,AA56&gt;='Old Ranking Calculations'!$B$29,'Old Ranking Calculations'!$C$29,AA56&gt;='Old Ranking Calculations'!$B$30,'Old Ranking Calculations'!$C$30,AA56&gt;='Old Ranking Calculations'!$B$31,'Old Ranking Calculations'!$C$31,AA56&lt;'Old Ranking Calculations'!$B$32,'Old Ranking Calculations'!$C$32)</f>
        <v>4</v>
      </c>
      <c r="AC56" s="1">
        <f>COUNT($G$2:G56)/COUNT($D$2:D56)</f>
        <v>0.29090909090909089</v>
      </c>
      <c r="AD56" s="1" cm="1">
        <f t="array" ref="AD56">_xlfn.IFS(AC56&gt;='Old Ranking Calculations'!$B$15,'Old Ranking Calculations'!$C$15,AC56&gt;='Old Ranking Calculations'!$B$16,'Old Ranking Calculations'!$C$16,AC56&gt;='Old Ranking Calculations'!$B$17,'Old Ranking Calculations'!$C$17,AC56&gt;='Old Ranking Calculations'!$B$18,'Old Ranking Calculations'!$C$18,AC56&gt;='Old Ranking Calculations'!$B$19,'Old Ranking Calculations'!$C$19,AC56&gt;='Old Ranking Calculations'!$B$20,'Old Ranking Calculations'!$C$20,AC56&gt;='Old Ranking Calculations'!$B$21,'Old Ranking Calculations'!$C$21,AC56&gt;='Old Ranking Calculations'!$B$22,'Old Ranking Calculations'!$C$22,AC56&lt;'Old Ranking Calculations'!$B$23,'Old Ranking Calculations'!$C$23)</f>
        <v>3</v>
      </c>
      <c r="AE56" s="1">
        <f t="shared" si="0"/>
        <v>0</v>
      </c>
      <c r="AF56" s="1">
        <f>AVERAGE($O$2:O56)</f>
        <v>2.1875</v>
      </c>
      <c r="AG56" s="16">
        <f>SUM($W$2:W56,Z56)</f>
        <v>119</v>
      </c>
    </row>
    <row r="57" spans="1:33" ht="15.75" customHeight="1" x14ac:dyDescent="0.2">
      <c r="A57" s="1">
        <v>2021</v>
      </c>
      <c r="B57" s="1" t="s">
        <v>5</v>
      </c>
      <c r="C57" s="1" t="str">
        <f>VLOOKUP(B57,Divisions!$A$1:$B$33,2,FALSE)</f>
        <v>NFC North</v>
      </c>
      <c r="D57" s="1">
        <v>6</v>
      </c>
      <c r="E57" s="1">
        <v>11</v>
      </c>
      <c r="W57" s="1">
        <f>SUM(N57*'Ranking Calculations'!$C$2,M57*'Ranking Calculations'!$C$3,L57*'Ranking Calculations'!$C$4,K57*'Ranking Calculations'!$C$5,H57*'Ranking Calculations'!$C$7,G57*'Ranking Calculations'!$C$6,P57*'Ranking Calculations'!$C$8,Q57*'Ranking Calculations'!$C$9,R57*'Ranking Calculations'!$C$10,S57*'Ranking Calculations'!$C$11,T57*'Ranking Calculations'!$C$12,U57*'Ranking Calculations'!$C$13,V57*'Ranking Calculations'!$C$14)</f>
        <v>0</v>
      </c>
      <c r="X57" s="11">
        <f>(SUM($D$2:D57)+(SUM($F$2:F57)/2))/((SUM($D$2:D57)+SUM($E$2:E57)+SUM($F$2:F57)))</f>
        <v>0.48323699421965316</v>
      </c>
      <c r="Y57" s="1">
        <f>'Winning % Rank Over Time'!H57</f>
        <v>18</v>
      </c>
      <c r="Z57" s="7">
        <f>'Winning % Rank Over Time'!$B57*VLOOKUP(Y57,'Share of Reg Season Points'!$A$2:$B$33,2)</f>
        <v>0</v>
      </c>
      <c r="AA57" s="1">
        <f>SUM($I$2:I57)/COUNT($G$2:G57)</f>
        <v>0.625</v>
      </c>
      <c r="AB57" s="1" cm="1">
        <f t="array" ref="AB57">_xlfn.IFS(AA57&gt;='Old Ranking Calculations'!$B$25,'Old Ranking Calculations'!$C$25,AA57&gt;='Old Ranking Calculations'!$B$26,'Old Ranking Calculations'!$C$26,AA57&gt;='Old Ranking Calculations'!$B$27,'Old Ranking Calculations'!$C$27,AA57&gt;='Old Ranking Calculations'!$B$28,'Old Ranking Calculations'!$C$28,AA57&gt;='Old Ranking Calculations'!$B$29,'Old Ranking Calculations'!$C$29,AA57&gt;='Old Ranking Calculations'!$B$30,'Old Ranking Calculations'!$C$30,AA57&gt;='Old Ranking Calculations'!$B$31,'Old Ranking Calculations'!$C$31,AA57&lt;'Old Ranking Calculations'!$B$32,'Old Ranking Calculations'!$C$32)</f>
        <v>4</v>
      </c>
      <c r="AC57" s="1">
        <f>COUNT($G$2:G57)/COUNT($D$2:D57)</f>
        <v>0.2857142857142857</v>
      </c>
      <c r="AD57" s="1" cm="1">
        <f t="array" ref="AD57">_xlfn.IFS(AC57&gt;='Old Ranking Calculations'!$B$15,'Old Ranking Calculations'!$C$15,AC57&gt;='Old Ranking Calculations'!$B$16,'Old Ranking Calculations'!$C$16,AC57&gt;='Old Ranking Calculations'!$B$17,'Old Ranking Calculations'!$C$17,AC57&gt;='Old Ranking Calculations'!$B$18,'Old Ranking Calculations'!$C$18,AC57&gt;='Old Ranking Calculations'!$B$19,'Old Ranking Calculations'!$C$19,AC57&gt;='Old Ranking Calculations'!$B$20,'Old Ranking Calculations'!$C$20,AC57&gt;='Old Ranking Calculations'!$B$21,'Old Ranking Calculations'!$C$21,AC57&gt;='Old Ranking Calculations'!$B$22,'Old Ranking Calculations'!$C$22,AC57&lt;'Old Ranking Calculations'!$B$23,'Old Ranking Calculations'!$C$23)</f>
        <v>3</v>
      </c>
      <c r="AE57" s="1">
        <f t="shared" si="0"/>
        <v>0</v>
      </c>
      <c r="AF57" s="1">
        <f>AVERAGE($O$2:O57)</f>
        <v>2.1875</v>
      </c>
      <c r="AG57" s="16">
        <f>SUM($W$2:W57,Z57)</f>
        <v>119</v>
      </c>
    </row>
    <row r="58" spans="1:33" ht="15.75" customHeight="1" x14ac:dyDescent="0.2">
      <c r="A58">
        <v>2022</v>
      </c>
      <c r="B58" s="1" t="s">
        <v>5</v>
      </c>
      <c r="C58" s="1" t="str">
        <f>VLOOKUP(B58,Divisions!$A$1:$B$33,2,FALSE)</f>
        <v>NFC North</v>
      </c>
      <c r="D58">
        <v>3</v>
      </c>
      <c r="E58">
        <v>14</v>
      </c>
      <c r="W58" s="1">
        <f>SUM(N58*'Ranking Calculations'!$C$2,M58*'Ranking Calculations'!$C$3,L58*'Ranking Calculations'!$C$4,K58*'Ranking Calculations'!$C$5,H58*'Ranking Calculations'!$C$7,G58*'Ranking Calculations'!$C$6,P58*'Ranking Calculations'!$C$8,Q58*'Ranking Calculations'!$C$9,R58*'Ranking Calculations'!$C$10,S58*'Ranking Calculations'!$C$11,T58*'Ranking Calculations'!$C$12,U58*'Ranking Calculations'!$C$13,V58*'Ranking Calculations'!$C$14)</f>
        <v>0</v>
      </c>
      <c r="X58" s="11">
        <f>(SUM($D$2:D58)+(SUM($F$2:F58)/2))/((SUM($D$2:D58)+SUM($E$2:E58)+SUM($F$2:F58)))</f>
        <v>0.47732426303854875</v>
      </c>
      <c r="Y58" s="1">
        <f>'Winning % Rank Over Time'!H58</f>
        <v>19</v>
      </c>
      <c r="Z58" s="7">
        <f>'Winning % Rank Over Time'!$B58*VLOOKUP(Y58,'Share of Reg Season Points'!$A$2:$B$33,2)</f>
        <v>0</v>
      </c>
      <c r="AA58" s="1">
        <f>SUM($I$2:I58)/COUNT($G$2:G58)</f>
        <v>0.625</v>
      </c>
      <c r="AB58" s="1" cm="1">
        <f t="array" ref="AB58">_xlfn.IFS(AA58&gt;='Old Ranking Calculations'!$B$25,'Old Ranking Calculations'!$C$25,AA58&gt;='Old Ranking Calculations'!$B$26,'Old Ranking Calculations'!$C$26,AA58&gt;='Old Ranking Calculations'!$B$27,'Old Ranking Calculations'!$C$27,AA58&gt;='Old Ranking Calculations'!$B$28,'Old Ranking Calculations'!$C$28,AA58&gt;='Old Ranking Calculations'!$B$29,'Old Ranking Calculations'!$C$29,AA58&gt;='Old Ranking Calculations'!$B$30,'Old Ranking Calculations'!$C$30,AA58&gt;='Old Ranking Calculations'!$B$31,'Old Ranking Calculations'!$C$31,AA58&lt;'Old Ranking Calculations'!$B$32,'Old Ranking Calculations'!$C$32)</f>
        <v>4</v>
      </c>
      <c r="AC58" s="1">
        <f>COUNT($G$2:G58)/COUNT($D$2:D58)</f>
        <v>0.2807017543859649</v>
      </c>
      <c r="AD58" s="1" cm="1">
        <f t="array" ref="AD58">_xlfn.IFS(AC58&gt;='Old Ranking Calculations'!$B$15,'Old Ranking Calculations'!$C$15,AC58&gt;='Old Ranking Calculations'!$B$16,'Old Ranking Calculations'!$C$16,AC58&gt;='Old Ranking Calculations'!$B$17,'Old Ranking Calculations'!$C$17,AC58&gt;='Old Ranking Calculations'!$B$18,'Old Ranking Calculations'!$C$18,AC58&gt;='Old Ranking Calculations'!$B$19,'Old Ranking Calculations'!$C$19,AC58&gt;='Old Ranking Calculations'!$B$20,'Old Ranking Calculations'!$C$20,AC58&gt;='Old Ranking Calculations'!$B$21,'Old Ranking Calculations'!$C$21,AC58&gt;='Old Ranking Calculations'!$B$22,'Old Ranking Calculations'!$C$22,AC58&lt;'Old Ranking Calculations'!$B$23,'Old Ranking Calculations'!$C$23)</f>
        <v>3</v>
      </c>
      <c r="AE58" s="1">
        <f t="shared" ref="AE58" si="1">IF((0.75*($A$2-1966))-(0.2*(A58-$A$2))&gt;0,(0.75*($A$2-1966))-(0.2*(A58-$A$2)),0)</f>
        <v>0</v>
      </c>
      <c r="AF58" s="1">
        <f>AVERAGE($O$2:O58)</f>
        <v>2.1875</v>
      </c>
      <c r="AG58" s="16">
        <f>SUM($W$2:W58,Z58)</f>
        <v>119</v>
      </c>
    </row>
    <row r="59" spans="1:33" ht="15.75" customHeight="1" x14ac:dyDescent="0.2">
      <c r="A59">
        <v>2023</v>
      </c>
      <c r="B59" s="1" t="s">
        <v>5</v>
      </c>
      <c r="C59" s="1" t="str">
        <f>VLOOKUP(B59,Divisions!$A$1:$B$33,2,FALSE)</f>
        <v>NFC North</v>
      </c>
      <c r="D59">
        <v>7</v>
      </c>
      <c r="E59">
        <v>10</v>
      </c>
      <c r="W59" s="1">
        <f>SUM(N59*'Ranking Calculations'!$C$2,M59*'Ranking Calculations'!$C$3,L59*'Ranking Calculations'!$C$4,K59*'Ranking Calculations'!$C$5,H59*'Ranking Calculations'!$C$7,G59*'Ranking Calculations'!$C$6,P59*'Ranking Calculations'!$C$8,Q59*'Ranking Calculations'!$C$9,R59*'Ranking Calculations'!$C$10,S59*'Ranking Calculations'!$C$11,T59*'Ranking Calculations'!$C$12,U59*'Ranking Calculations'!$C$13,V59*'Ranking Calculations'!$C$14)</f>
        <v>0</v>
      </c>
      <c r="X59" s="11">
        <f>(SUM($D$2:D59)+(SUM($F$2:F59)/2))/((SUM($D$2:D59)+SUM($E$2:E59)+SUM($F$2:F59)))</f>
        <v>0.47608453837597331</v>
      </c>
      <c r="Y59" s="1">
        <f>'Winning % Rank Over Time'!H59</f>
        <v>20</v>
      </c>
      <c r="Z59" s="7">
        <f>'Winning % Rank Over Time'!$B59*VLOOKUP(Y59,'Share of Reg Season Points'!$A$2:$B$33,2)</f>
        <v>0</v>
      </c>
      <c r="AA59" s="1">
        <f>SUM($I$2:I59)/COUNT($G$2:G59)</f>
        <v>0.625</v>
      </c>
      <c r="AB59" s="1" cm="1">
        <f t="array" ref="AB59">_xlfn.IFS(AA59&gt;='Old Ranking Calculations'!$B$25,'Old Ranking Calculations'!$C$25,AA59&gt;='Old Ranking Calculations'!$B$26,'Old Ranking Calculations'!$C$26,AA59&gt;='Old Ranking Calculations'!$B$27,'Old Ranking Calculations'!$C$27,AA59&gt;='Old Ranking Calculations'!$B$28,'Old Ranking Calculations'!$C$28,AA59&gt;='Old Ranking Calculations'!$B$29,'Old Ranking Calculations'!$C$29,AA59&gt;='Old Ranking Calculations'!$B$30,'Old Ranking Calculations'!$C$30,AA59&gt;='Old Ranking Calculations'!$B$31,'Old Ranking Calculations'!$C$31,AA59&lt;'Old Ranking Calculations'!$B$32,'Old Ranking Calculations'!$C$32)</f>
        <v>4</v>
      </c>
      <c r="AC59" s="1">
        <f>COUNT($G$2:G59)/COUNT($D$2:D59)</f>
        <v>0.27586206896551724</v>
      </c>
      <c r="AD59" s="1" cm="1">
        <f t="array" ref="AD59">_xlfn.IFS(AC59&gt;='Old Ranking Calculations'!$B$15,'Old Ranking Calculations'!$C$15,AC59&gt;='Old Ranking Calculations'!$B$16,'Old Ranking Calculations'!$C$16,AC59&gt;='Old Ranking Calculations'!$B$17,'Old Ranking Calculations'!$C$17,AC59&gt;='Old Ranking Calculations'!$B$18,'Old Ranking Calculations'!$C$18,AC59&gt;='Old Ranking Calculations'!$B$19,'Old Ranking Calculations'!$C$19,AC59&gt;='Old Ranking Calculations'!$B$20,'Old Ranking Calculations'!$C$20,AC59&gt;='Old Ranking Calculations'!$B$21,'Old Ranking Calculations'!$C$21,AC59&gt;='Old Ranking Calculations'!$B$22,'Old Ranking Calculations'!$C$22,AC59&lt;'Old Ranking Calculations'!$B$23,'Old Ranking Calculations'!$C$23)</f>
        <v>3</v>
      </c>
      <c r="AE59" s="1">
        <f t="shared" ref="AE59" si="2">IF((0.75*($A$2-1966))-(0.2*(A59-$A$2))&gt;0,(0.75*($A$2-1966))-(0.2*(A59-$A$2)),0)</f>
        <v>0</v>
      </c>
      <c r="AF59" s="1">
        <f>AVERAGE($O$2:O59)</f>
        <v>2.1875</v>
      </c>
      <c r="AG59" s="16">
        <f>SUM($W$2:W59,Z59)</f>
        <v>119</v>
      </c>
    </row>
    <row r="60" spans="1:33" ht="15.75" customHeight="1" x14ac:dyDescent="0.2">
      <c r="A60">
        <v>2024</v>
      </c>
      <c r="B60" s="1" t="s">
        <v>5</v>
      </c>
      <c r="C60" s="1" t="str">
        <f>VLOOKUP(B60,Divisions!$A$1:$B$33,2,FALSE)</f>
        <v>NFC North</v>
      </c>
      <c r="D60">
        <v>5</v>
      </c>
      <c r="E60">
        <v>12</v>
      </c>
      <c r="W60" s="1">
        <f>SUM(N60*'Ranking Calculations'!$C$2,M60*'Ranking Calculations'!$C$3,L60*'Ranking Calculations'!$C$4,K60*'Ranking Calculations'!$C$5,H60*'Ranking Calculations'!$C$7,G60*'Ranking Calculations'!$C$6,P60*'Ranking Calculations'!$C$8,Q60*'Ranking Calculations'!$C$9,R60*'Ranking Calculations'!$C$10,S60*'Ranking Calculations'!$C$11,T60*'Ranking Calculations'!$C$12,U60*'Ranking Calculations'!$C$13,V60*'Ranking Calculations'!$C$14)</f>
        <v>0</v>
      </c>
      <c r="X60" s="11">
        <f>(SUM($D$2:D60)+(SUM($F$2:F60)/2))/((SUM($D$2:D60)+SUM($E$2:E60)+SUM($F$2:F60)))</f>
        <v>0.47270742358078605</v>
      </c>
      <c r="Y60" s="1">
        <f>'Winning % Rank Over Time'!H60</f>
        <v>20</v>
      </c>
      <c r="Z60" s="7">
        <f>'Winning % Rank Over Time'!$B60*VLOOKUP(Y60,'Share of Reg Season Points'!$A$2:$B$33,2)</f>
        <v>0</v>
      </c>
      <c r="AA60" s="1">
        <f>SUM($I$2:I60)/COUNT($G$2:G60)</f>
        <v>0.625</v>
      </c>
      <c r="AB60" s="1" cm="1">
        <f t="array" ref="AB60">_xlfn.IFS(AA60&gt;='Old Ranking Calculations'!$B$25,'Old Ranking Calculations'!$C$25,AA60&gt;='Old Ranking Calculations'!$B$26,'Old Ranking Calculations'!$C$26,AA60&gt;='Old Ranking Calculations'!$B$27,'Old Ranking Calculations'!$C$27,AA60&gt;='Old Ranking Calculations'!$B$28,'Old Ranking Calculations'!$C$28,AA60&gt;='Old Ranking Calculations'!$B$29,'Old Ranking Calculations'!$C$29,AA60&gt;='Old Ranking Calculations'!$B$30,'Old Ranking Calculations'!$C$30,AA60&gt;='Old Ranking Calculations'!$B$31,'Old Ranking Calculations'!$C$31,AA60&lt;'Old Ranking Calculations'!$B$32,'Old Ranking Calculations'!$C$32)</f>
        <v>4</v>
      </c>
      <c r="AC60" s="1">
        <f>COUNT($G$2:G60)/COUNT($D$2:D60)</f>
        <v>0.2711864406779661</v>
      </c>
      <c r="AD60" s="1" cm="1">
        <f t="array" ref="AD60">_xlfn.IFS(AC60&gt;='Old Ranking Calculations'!$B$15,'Old Ranking Calculations'!$C$15,AC60&gt;='Old Ranking Calculations'!$B$16,'Old Ranking Calculations'!$C$16,AC60&gt;='Old Ranking Calculations'!$B$17,'Old Ranking Calculations'!$C$17,AC60&gt;='Old Ranking Calculations'!$B$18,'Old Ranking Calculations'!$C$18,AC60&gt;='Old Ranking Calculations'!$B$19,'Old Ranking Calculations'!$C$19,AC60&gt;='Old Ranking Calculations'!$B$20,'Old Ranking Calculations'!$C$20,AC60&gt;='Old Ranking Calculations'!$B$21,'Old Ranking Calculations'!$C$21,AC60&gt;='Old Ranking Calculations'!$B$22,'Old Ranking Calculations'!$C$22,AC60&lt;'Old Ranking Calculations'!$B$23,'Old Ranking Calculations'!$C$23)</f>
        <v>3</v>
      </c>
      <c r="AE60" s="1">
        <f t="shared" ref="AE60" si="3">IF((0.75*($A$2-1966))-(0.2*(A60-$A$2))&gt;0,(0.75*($A$2-1966))-(0.2*(A60-$A$2)),0)</f>
        <v>0</v>
      </c>
      <c r="AF60" s="1">
        <f>AVERAGE($O$2:O60)</f>
        <v>2.1875</v>
      </c>
      <c r="AG60" s="16">
        <f>SUM($W$2:W60,Z60)</f>
        <v>119</v>
      </c>
    </row>
    <row r="61" spans="1:33" ht="15.75" customHeight="1" x14ac:dyDescent="0.2">
      <c r="A61">
        <v>2025</v>
      </c>
      <c r="B61" s="1" t="s">
        <v>5</v>
      </c>
      <c r="C61" s="1" t="str">
        <f>VLOOKUP(B61,Divisions!$A$1:$B$33,2,FALSE)</f>
        <v>NFC North</v>
      </c>
      <c r="D61">
        <v>11</v>
      </c>
      <c r="E61">
        <v>6</v>
      </c>
      <c r="G61">
        <v>1</v>
      </c>
      <c r="H61">
        <v>1</v>
      </c>
      <c r="I61">
        <v>1</v>
      </c>
      <c r="J61">
        <v>1</v>
      </c>
      <c r="K61">
        <v>1</v>
      </c>
      <c r="O61">
        <v>2</v>
      </c>
      <c r="W61" s="1">
        <f>SUM(N61*'Ranking Calculations'!$C$2,M61*'Ranking Calculations'!$C$3,L61*'Ranking Calculations'!$C$4,K61*'Ranking Calculations'!$C$5,H61*'Ranking Calculations'!$C$7,G61*'Ranking Calculations'!$C$6,P61*'Ranking Calculations'!$C$8,Q61*'Ranking Calculations'!$C$9,R61*'Ranking Calculations'!$C$10,S61*'Ranking Calculations'!$C$11,T61*'Ranking Calculations'!$C$12,U61*'Ranking Calculations'!$C$13,V61*'Ranking Calculations'!$C$14)</f>
        <v>4</v>
      </c>
      <c r="X61" s="11">
        <f>(SUM($D$2:D61)+(SUM($F$2:F61)/2))/((SUM($D$2:D61)+SUM($E$2:E61)+SUM($F$2:F61)))</f>
        <v>0.47588424437299037</v>
      </c>
      <c r="Y61" s="1">
        <f>'Winning % Rank Over Time'!H61</f>
        <v>19</v>
      </c>
      <c r="Z61" s="7">
        <f>'Winning % Rank Over Time'!$B61*VLOOKUP(Y61,'Share of Reg Season Points'!$A$2:$B$33,2)</f>
        <v>0</v>
      </c>
      <c r="AA61" s="1">
        <f>SUM($I$2:I61)/COUNT($G$2:G61)</f>
        <v>0.6470588235294118</v>
      </c>
      <c r="AB61" s="1" cm="1">
        <f t="array" ref="AB61">_xlfn.IFS(AA61&gt;='Old Ranking Calculations'!$B$25,'Old Ranking Calculations'!$C$25,AA61&gt;='Old Ranking Calculations'!$B$26,'Old Ranking Calculations'!$C$26,AA61&gt;='Old Ranking Calculations'!$B$27,'Old Ranking Calculations'!$C$27,AA61&gt;='Old Ranking Calculations'!$B$28,'Old Ranking Calculations'!$C$28,AA61&gt;='Old Ranking Calculations'!$B$29,'Old Ranking Calculations'!$C$29,AA61&gt;='Old Ranking Calculations'!$B$30,'Old Ranking Calculations'!$C$30,AA61&gt;='Old Ranking Calculations'!$B$31,'Old Ranking Calculations'!$C$31,AA61&lt;'Old Ranking Calculations'!$B$32,'Old Ranking Calculations'!$C$32)</f>
        <v>4</v>
      </c>
      <c r="AC61" s="1">
        <f>COUNT($G$2:G61)/COUNT($D$2:D61)</f>
        <v>0.28333333333333333</v>
      </c>
      <c r="AD61" s="1" cm="1">
        <f t="array" ref="AD61">_xlfn.IFS(AC61&gt;='Old Ranking Calculations'!$B$15,'Old Ranking Calculations'!$C$15,AC61&gt;='Old Ranking Calculations'!$B$16,'Old Ranking Calculations'!$C$16,AC61&gt;='Old Ranking Calculations'!$B$17,'Old Ranking Calculations'!$C$17,AC61&gt;='Old Ranking Calculations'!$B$18,'Old Ranking Calculations'!$C$18,AC61&gt;='Old Ranking Calculations'!$B$19,'Old Ranking Calculations'!$C$19,AC61&gt;='Old Ranking Calculations'!$B$20,'Old Ranking Calculations'!$C$20,AC61&gt;='Old Ranking Calculations'!$B$21,'Old Ranking Calculations'!$C$21,AC61&gt;='Old Ranking Calculations'!$B$22,'Old Ranking Calculations'!$C$22,AC61&lt;'Old Ranking Calculations'!$B$23,'Old Ranking Calculations'!$C$23)</f>
        <v>3</v>
      </c>
      <c r="AE61" s="1">
        <f t="shared" ref="AE61" si="4">IF((0.75*($A$2-1966))-(0.2*(A61-$A$2))&gt;0,(0.75*($A$2-1966))-(0.2*(A61-$A$2)),0)</f>
        <v>0</v>
      </c>
      <c r="AF61" s="1">
        <f>AVERAGE($O$2:O61)</f>
        <v>2.1764705882352939</v>
      </c>
      <c r="AG61" s="16">
        <f>SUM($W$2:W61,Z61)</f>
        <v>123</v>
      </c>
    </row>
    <row r="62" spans="1:33" ht="15.75" customHeight="1" x14ac:dyDescent="0.2"/>
    <row r="63" spans="1:33" ht="15.75" customHeight="1" x14ac:dyDescent="0.2"/>
    <row r="64" spans="1:33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  <headerFooter>
    <oddHeader>&amp;R&amp;"Calibri"&amp;10&amp;K000000 Business Use&amp;1#_x000D_</oddHeader>
  </headerFooter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3"/>
  <dimension ref="A1:AG999"/>
  <sheetViews>
    <sheetView topLeftCell="P1" workbookViewId="0">
      <pane ySplit="1" topLeftCell="A32" activePane="bottomLeft" state="frozen"/>
      <selection pane="bottomLeft" activeCell="AH60" sqref="AH60"/>
    </sheetView>
  </sheetViews>
  <sheetFormatPr baseColWidth="10" defaultColWidth="11.1640625" defaultRowHeight="15" customHeight="1" x14ac:dyDescent="0.2"/>
  <cols>
    <col min="1" max="33" width="10.6640625" customWidth="1"/>
  </cols>
  <sheetData>
    <row r="1" spans="1:33" ht="15.75" customHeight="1" x14ac:dyDescent="0.2">
      <c r="A1" s="1" t="s">
        <v>51</v>
      </c>
      <c r="B1" s="1" t="s">
        <v>71</v>
      </c>
      <c r="C1" s="1" t="s">
        <v>139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57</v>
      </c>
      <c r="J1" s="1" t="s">
        <v>58</v>
      </c>
      <c r="K1" s="6" t="s">
        <v>161</v>
      </c>
      <c r="L1" s="6" t="s">
        <v>162</v>
      </c>
      <c r="M1" s="6" t="s">
        <v>163</v>
      </c>
      <c r="N1" s="6" t="s">
        <v>61</v>
      </c>
      <c r="O1" t="s">
        <v>72</v>
      </c>
      <c r="P1" s="1" t="s">
        <v>37</v>
      </c>
      <c r="Q1" s="1" t="s">
        <v>39</v>
      </c>
      <c r="R1" s="1" t="s">
        <v>40</v>
      </c>
      <c r="S1" s="1" t="s">
        <v>41</v>
      </c>
      <c r="T1" s="1" t="s">
        <v>42</v>
      </c>
      <c r="U1" s="1" t="s">
        <v>43</v>
      </c>
      <c r="V1" s="1" t="s">
        <v>44</v>
      </c>
      <c r="W1" s="1" t="s">
        <v>63</v>
      </c>
      <c r="X1" s="1" t="s">
        <v>64</v>
      </c>
      <c r="Y1" s="1"/>
      <c r="Z1" s="1" t="s">
        <v>65</v>
      </c>
      <c r="AA1" s="1" t="s">
        <v>66</v>
      </c>
      <c r="AB1" s="1" t="s">
        <v>67</v>
      </c>
      <c r="AC1" s="1" t="s">
        <v>79</v>
      </c>
      <c r="AD1" s="1" t="s">
        <v>68</v>
      </c>
      <c r="AE1" s="1" t="s">
        <v>69</v>
      </c>
      <c r="AF1" s="1" t="s">
        <v>73</v>
      </c>
      <c r="AG1" s="1" t="s">
        <v>70</v>
      </c>
    </row>
    <row r="2" spans="1:33" ht="15.75" customHeight="1" x14ac:dyDescent="0.2">
      <c r="A2" s="1">
        <v>1968</v>
      </c>
      <c r="B2" s="1" t="s">
        <v>6</v>
      </c>
      <c r="C2" s="1" t="str">
        <f>VLOOKUP(B2,Divisions!$A$1:$B$33,2,FALSE)</f>
        <v>AFC North</v>
      </c>
      <c r="D2" s="1">
        <v>3</v>
      </c>
      <c r="E2" s="1">
        <v>11</v>
      </c>
      <c r="S2" s="1">
        <v>1</v>
      </c>
      <c r="W2" s="1">
        <f>SUM(N2*'Ranking Calculations'!$C$2,M2*'Ranking Calculations'!$C$3,L2*'Ranking Calculations'!$C$4,K2*'Ranking Calculations'!$C$5,H2*'Ranking Calculations'!$C$7,G2*'Ranking Calculations'!$C$6,P2*'Ranking Calculations'!$C$8,Q2*'Ranking Calculations'!$C$9,R2*'Ranking Calculations'!$C$10,S2*'Ranking Calculations'!$C$11,T2*'Ranking Calculations'!$C$12,U2*'Ranking Calculations'!$C$13,V2*'Ranking Calculations'!$C$14)</f>
        <v>0</v>
      </c>
      <c r="X2" s="11">
        <f>(SUM(D2)+(SUM(F2)/2))/((SUM(D2)+SUM(E2)+SUM(F2)))</f>
        <v>0.21428571428571427</v>
      </c>
      <c r="Y2" s="1">
        <f>'Winning % Rank Over Time'!I4</f>
        <v>25</v>
      </c>
      <c r="Z2" s="7">
        <f>'Winning % Rank Over Time'!$B4*VLOOKUP(Y2,'Share of Reg Season Points'!$P$2:$Q$27,2)</f>
        <v>0</v>
      </c>
      <c r="AA2" s="1">
        <v>0</v>
      </c>
      <c r="AB2" s="1" cm="1">
        <f t="array" ref="AB2">_xlfn.IFS(AA2&gt;='Old Ranking Calculations'!$B$25,'Old Ranking Calculations'!$C$25,AA2&gt;='Old Ranking Calculations'!$B$26,'Old Ranking Calculations'!$C$26,AA2&gt;='Old Ranking Calculations'!$B$27,'Old Ranking Calculations'!$C$27,AA2&gt;='Old Ranking Calculations'!$B$28,'Old Ranking Calculations'!$C$28,AA2&gt;='Old Ranking Calculations'!$B$29,'Old Ranking Calculations'!$C$29,AA2&gt;='Old Ranking Calculations'!$B$30,'Old Ranking Calculations'!$C$30,AA2&gt;='Old Ranking Calculations'!$B$31,'Old Ranking Calculations'!$C$31,AA2&lt;'Old Ranking Calculations'!$B$32,'Old Ranking Calculations'!$C$32)</f>
        <v>0</v>
      </c>
      <c r="AC2" s="1">
        <f>COUNT(G2)/COUNT(A2)</f>
        <v>0</v>
      </c>
      <c r="AD2" s="1" cm="1">
        <f t="array" ref="AD2">_xlfn.IFS(AC2&gt;='Old Ranking Calculations'!$B$15,'Old Ranking Calculations'!$C$15,AC2&gt;='Old Ranking Calculations'!$B$16,'Old Ranking Calculations'!$C$16,AC2&gt;='Old Ranking Calculations'!$B$17,'Old Ranking Calculations'!$C$17,AC2&gt;='Old Ranking Calculations'!$B$18,'Old Ranking Calculations'!$C$18,AC2&gt;='Old Ranking Calculations'!$B$19,'Old Ranking Calculations'!$C$19,AC2&gt;='Old Ranking Calculations'!$B$20,'Old Ranking Calculations'!$C$20,AC2&gt;='Old Ranking Calculations'!$B$21,'Old Ranking Calculations'!$C$21,AC2&gt;='Old Ranking Calculations'!$B$22,'Old Ranking Calculations'!$C$22,AC2&lt;'Old Ranking Calculations'!$B$23,'Old Ranking Calculations'!$C$23)</f>
        <v>0</v>
      </c>
      <c r="AE2" s="7">
        <f>VLOOKUP(B3,'Curve Calculation'!$A$1:$F$33,6,FALSE)</f>
        <v>2.952809523809524</v>
      </c>
      <c r="AF2" s="1">
        <v>0</v>
      </c>
      <c r="AG2" s="16">
        <f>SUM($W$2:W2,Z2,$AE$2)</f>
        <v>2.952809523809524</v>
      </c>
    </row>
    <row r="3" spans="1:33" ht="15.75" customHeight="1" x14ac:dyDescent="0.2">
      <c r="A3" s="1">
        <v>1969</v>
      </c>
      <c r="B3" s="1" t="s">
        <v>6</v>
      </c>
      <c r="C3" s="1" t="str">
        <f>VLOOKUP(B3,Divisions!$A$1:$B$33,2,FALSE)</f>
        <v>AFC North</v>
      </c>
      <c r="D3" s="1">
        <v>4</v>
      </c>
      <c r="E3" s="1">
        <v>9</v>
      </c>
      <c r="F3" s="1">
        <v>1</v>
      </c>
      <c r="S3" s="1">
        <v>1</v>
      </c>
      <c r="U3" s="1">
        <v>1</v>
      </c>
      <c r="W3" s="1">
        <f>SUM(N3*'Ranking Calculations'!$C$2,M3*'Ranking Calculations'!$C$3,L3*'Ranking Calculations'!$C$4,K3*'Ranking Calculations'!$C$5,H3*'Ranking Calculations'!$C$7,G3*'Ranking Calculations'!$C$6,P3*'Ranking Calculations'!$C$8,Q3*'Ranking Calculations'!$C$9,R3*'Ranking Calculations'!$C$10,S3*'Ranking Calculations'!$C$11,T3*'Ranking Calculations'!$C$12,U3*'Ranking Calculations'!$C$13,V3*'Ranking Calculations'!$C$14)</f>
        <v>0</v>
      </c>
      <c r="X3" s="11">
        <f>(SUM($D$2:D3)+(SUM($F$2:F3)/2))/((SUM($D$2:D3)+SUM($E$2:E3)+SUM($F$2:F3)))</f>
        <v>0.26785714285714285</v>
      </c>
      <c r="Y3" s="1">
        <f>'Winning % Rank Over Time'!I5</f>
        <v>24</v>
      </c>
      <c r="Z3" s="7">
        <f>'Winning % Rank Over Time'!$B5*VLOOKUP(Y3,'Share of Reg Season Points'!$P$2:$Q$27,2)</f>
        <v>0</v>
      </c>
      <c r="AA3" s="1">
        <v>0</v>
      </c>
      <c r="AB3" s="1" cm="1">
        <f t="array" ref="AB3">_xlfn.IFS(AA3&gt;='Old Ranking Calculations'!$B$25,'Old Ranking Calculations'!$C$25,AA3&gt;='Old Ranking Calculations'!$B$26,'Old Ranking Calculations'!$C$26,AA3&gt;='Old Ranking Calculations'!$B$27,'Old Ranking Calculations'!$C$27,AA3&gt;='Old Ranking Calculations'!$B$28,'Old Ranking Calculations'!$C$28,AA3&gt;='Old Ranking Calculations'!$B$29,'Old Ranking Calculations'!$C$29,AA3&gt;='Old Ranking Calculations'!$B$30,'Old Ranking Calculations'!$C$30,AA3&gt;='Old Ranking Calculations'!$B$31,'Old Ranking Calculations'!$C$31,AA3&lt;'Old Ranking Calculations'!$B$32,'Old Ranking Calculations'!$C$32)</f>
        <v>0</v>
      </c>
      <c r="AC3" s="1">
        <f>COUNT($G$2:G3)/COUNT($D$2:D3)</f>
        <v>0</v>
      </c>
      <c r="AD3" s="1" cm="1">
        <f t="array" ref="AD3">_xlfn.IFS(AC3&gt;='Old Ranking Calculations'!$B$15,'Old Ranking Calculations'!$C$15,AC3&gt;='Old Ranking Calculations'!$B$16,'Old Ranking Calculations'!$C$16,AC3&gt;='Old Ranking Calculations'!$B$17,'Old Ranking Calculations'!$C$17,AC3&gt;='Old Ranking Calculations'!$B$18,'Old Ranking Calculations'!$C$18,AC3&gt;='Old Ranking Calculations'!$B$19,'Old Ranking Calculations'!$C$19,AC3&gt;='Old Ranking Calculations'!$B$20,'Old Ranking Calculations'!$C$20,AC3&gt;='Old Ranking Calculations'!$B$21,'Old Ranking Calculations'!$C$21,AC3&gt;='Old Ranking Calculations'!$B$22,'Old Ranking Calculations'!$C$22,AC3&lt;'Old Ranking Calculations'!$B$23,'Old Ranking Calculations'!$C$23)</f>
        <v>0</v>
      </c>
      <c r="AE3" s="1">
        <v>0</v>
      </c>
      <c r="AF3" s="1">
        <v>0</v>
      </c>
      <c r="AG3" s="16">
        <f>SUM($W$2:W3,Z3,$AE$2)</f>
        <v>2.952809523809524</v>
      </c>
    </row>
    <row r="4" spans="1:33" ht="15.75" customHeight="1" x14ac:dyDescent="0.2">
      <c r="A4" s="1">
        <v>1970</v>
      </c>
      <c r="B4" s="1" t="s">
        <v>6</v>
      </c>
      <c r="C4" s="1" t="str">
        <f>VLOOKUP(B4,Divisions!$A$1:$B$33,2,FALSE)</f>
        <v>AFC North</v>
      </c>
      <c r="D4" s="1">
        <v>8</v>
      </c>
      <c r="E4" s="1">
        <v>6</v>
      </c>
      <c r="G4" s="1">
        <v>1</v>
      </c>
      <c r="H4" s="1">
        <v>1</v>
      </c>
      <c r="I4" s="1">
        <v>0</v>
      </c>
      <c r="J4" s="1">
        <v>1</v>
      </c>
      <c r="K4" s="1">
        <v>1</v>
      </c>
      <c r="L4" s="1"/>
      <c r="M4" s="1"/>
      <c r="N4" s="1"/>
      <c r="O4">
        <v>2</v>
      </c>
      <c r="U4" s="1">
        <v>1</v>
      </c>
      <c r="W4" s="1">
        <f>SUM(N4*'Ranking Calculations'!$C$2,M4*'Ranking Calculations'!$C$3,L4*'Ranking Calculations'!$C$4,K4*'Ranking Calculations'!$C$5,H4*'Ranking Calculations'!$C$7,G4*'Ranking Calculations'!$C$6,P4*'Ranking Calculations'!$C$8,Q4*'Ranking Calculations'!$C$9,R4*'Ranking Calculations'!$C$10,S4*'Ranking Calculations'!$C$11,T4*'Ranking Calculations'!$C$12,U4*'Ranking Calculations'!$C$13,V4*'Ranking Calculations'!$C$14)</f>
        <v>4</v>
      </c>
      <c r="X4" s="11">
        <f>(SUM($D$2:D4)+(SUM($F$2:F4)/2))/((SUM($D$2:D4)+SUM($E$2:E4)+SUM($F$2:F4)))</f>
        <v>0.36904761904761907</v>
      </c>
      <c r="Y4" s="1">
        <f>'Winning % Rank Over Time'!I6</f>
        <v>19</v>
      </c>
      <c r="Z4" s="7">
        <f>'Winning % Rank Over Time'!$B6*VLOOKUP(Y4,'Share of Reg Season Points'!$P$2:$Q$27,2)</f>
        <v>0</v>
      </c>
      <c r="AA4" s="1">
        <f>SUM($I$2:I4)/COUNT($G$2:G4)</f>
        <v>0</v>
      </c>
      <c r="AB4" s="1" cm="1">
        <f t="array" ref="AB4">_xlfn.IFS(AA4&gt;='Old Ranking Calculations'!$B$25,'Old Ranking Calculations'!$C$25,AA4&gt;='Old Ranking Calculations'!$B$26,'Old Ranking Calculations'!$C$26,AA4&gt;='Old Ranking Calculations'!$B$27,'Old Ranking Calculations'!$C$27,AA4&gt;='Old Ranking Calculations'!$B$28,'Old Ranking Calculations'!$C$28,AA4&gt;='Old Ranking Calculations'!$B$29,'Old Ranking Calculations'!$C$29,AA4&gt;='Old Ranking Calculations'!$B$30,'Old Ranking Calculations'!$C$30,AA4&gt;='Old Ranking Calculations'!$B$31,'Old Ranking Calculations'!$C$31,AA4&lt;'Old Ranking Calculations'!$B$32,'Old Ranking Calculations'!$C$32)</f>
        <v>0</v>
      </c>
      <c r="AC4" s="1">
        <f>COUNT($G$2:G4)/COUNT($D$2:D4)</f>
        <v>0.33333333333333331</v>
      </c>
      <c r="AD4" s="1" cm="1">
        <f t="array" ref="AD4">_xlfn.IFS(AC4&gt;='Old Ranking Calculations'!$B$15,'Old Ranking Calculations'!$C$15,AC4&gt;='Old Ranking Calculations'!$B$16,'Old Ranking Calculations'!$C$16,AC4&gt;='Old Ranking Calculations'!$B$17,'Old Ranking Calculations'!$C$17,AC4&gt;='Old Ranking Calculations'!$B$18,'Old Ranking Calculations'!$C$18,AC4&gt;='Old Ranking Calculations'!$B$19,'Old Ranking Calculations'!$C$19,AC4&gt;='Old Ranking Calculations'!$B$20,'Old Ranking Calculations'!$C$20,AC4&gt;='Old Ranking Calculations'!$B$21,'Old Ranking Calculations'!$C$21,AC4&gt;='Old Ranking Calculations'!$B$22,'Old Ranking Calculations'!$C$22,AC4&lt;'Old Ranking Calculations'!$B$23,'Old Ranking Calculations'!$C$23)</f>
        <v>3</v>
      </c>
      <c r="AE4" s="1">
        <v>0</v>
      </c>
      <c r="AF4" s="1">
        <f>AVERAGE($O$2:O4)</f>
        <v>2</v>
      </c>
      <c r="AG4" s="16">
        <f>SUM($W$2:W4,Z4,$AE$2)</f>
        <v>6.952809523809524</v>
      </c>
    </row>
    <row r="5" spans="1:33" ht="15.75" customHeight="1" x14ac:dyDescent="0.2">
      <c r="A5" s="1">
        <v>1971</v>
      </c>
      <c r="B5" s="1" t="s">
        <v>6</v>
      </c>
      <c r="C5" s="1" t="str">
        <f>VLOOKUP(B5,Divisions!$A$1:$B$33,2,FALSE)</f>
        <v>AFC North</v>
      </c>
      <c r="D5" s="1">
        <v>4</v>
      </c>
      <c r="E5" s="1">
        <v>10</v>
      </c>
      <c r="W5" s="1">
        <f>SUM(N5*'Ranking Calculations'!$C$2,M5*'Ranking Calculations'!$C$3,L5*'Ranking Calculations'!$C$4,K5*'Ranking Calculations'!$C$5,H5*'Ranking Calculations'!$C$7,G5*'Ranking Calculations'!$C$6,P5*'Ranking Calculations'!$C$8,Q5*'Ranking Calculations'!$C$9,R5*'Ranking Calculations'!$C$10,S5*'Ranking Calculations'!$C$11,T5*'Ranking Calculations'!$C$12,U5*'Ranking Calculations'!$C$13,V5*'Ranking Calculations'!$C$14)</f>
        <v>0</v>
      </c>
      <c r="X5" s="11">
        <f>(SUM($D$2:D5)+(SUM($F$2:F5)/2))/((SUM($D$2:D5)+SUM($E$2:E5)+SUM($F$2:F5)))</f>
        <v>0.3482142857142857</v>
      </c>
      <c r="Y5" s="1">
        <f>'Winning % Rank Over Time'!I7</f>
        <v>20</v>
      </c>
      <c r="Z5" s="7">
        <f>'Winning % Rank Over Time'!$B7*VLOOKUP(Y5,'Share of Reg Season Points'!$P$2:$Q$27,2)</f>
        <v>0</v>
      </c>
      <c r="AA5" s="1">
        <f>SUM($I$2:I5)/COUNT($G$2:G5)</f>
        <v>0</v>
      </c>
      <c r="AB5" s="1" cm="1">
        <f t="array" ref="AB5">_xlfn.IFS(AA5&gt;='Old Ranking Calculations'!$B$25,'Old Ranking Calculations'!$C$25,AA5&gt;='Old Ranking Calculations'!$B$26,'Old Ranking Calculations'!$C$26,AA5&gt;='Old Ranking Calculations'!$B$27,'Old Ranking Calculations'!$C$27,AA5&gt;='Old Ranking Calculations'!$B$28,'Old Ranking Calculations'!$C$28,AA5&gt;='Old Ranking Calculations'!$B$29,'Old Ranking Calculations'!$C$29,AA5&gt;='Old Ranking Calculations'!$B$30,'Old Ranking Calculations'!$C$30,AA5&gt;='Old Ranking Calculations'!$B$31,'Old Ranking Calculations'!$C$31,AA5&lt;'Old Ranking Calculations'!$B$32,'Old Ranking Calculations'!$C$32)</f>
        <v>0</v>
      </c>
      <c r="AC5" s="1">
        <f>COUNT($G$2:G5)/COUNT($D$2:D5)</f>
        <v>0.25</v>
      </c>
      <c r="AD5" s="1" cm="1">
        <f t="array" ref="AD5">_xlfn.IFS(AC5&gt;='Old Ranking Calculations'!$B$15,'Old Ranking Calculations'!$C$15,AC5&gt;='Old Ranking Calculations'!$B$16,'Old Ranking Calculations'!$C$16,AC5&gt;='Old Ranking Calculations'!$B$17,'Old Ranking Calculations'!$C$17,AC5&gt;='Old Ranking Calculations'!$B$18,'Old Ranking Calculations'!$C$18,AC5&gt;='Old Ranking Calculations'!$B$19,'Old Ranking Calculations'!$C$19,AC5&gt;='Old Ranking Calculations'!$B$20,'Old Ranking Calculations'!$C$20,AC5&gt;='Old Ranking Calculations'!$B$21,'Old Ranking Calculations'!$C$21,AC5&gt;='Old Ranking Calculations'!$B$22,'Old Ranking Calculations'!$C$22,AC5&lt;'Old Ranking Calculations'!$B$23,'Old Ranking Calculations'!$C$23)</f>
        <v>3</v>
      </c>
      <c r="AE5" s="1">
        <v>0</v>
      </c>
      <c r="AF5" s="1">
        <f>AVERAGE($O$2:O5)</f>
        <v>2</v>
      </c>
      <c r="AG5" s="16">
        <f>SUM($W$2:W5,Z5,$AE$2)</f>
        <v>6.952809523809524</v>
      </c>
    </row>
    <row r="6" spans="1:33" ht="15.75" customHeight="1" x14ac:dyDescent="0.2">
      <c r="A6" s="1">
        <v>1972</v>
      </c>
      <c r="B6" s="1" t="s">
        <v>6</v>
      </c>
      <c r="C6" s="1" t="str">
        <f>VLOOKUP(B6,Divisions!$A$1:$B$33,2,FALSE)</f>
        <v>AFC North</v>
      </c>
      <c r="D6" s="1">
        <v>8</v>
      </c>
      <c r="E6" s="1">
        <v>6</v>
      </c>
      <c r="W6" s="1">
        <f>SUM(N6*'Ranking Calculations'!$C$2,M6*'Ranking Calculations'!$C$3,L6*'Ranking Calculations'!$C$4,K6*'Ranking Calculations'!$C$5,H6*'Ranking Calculations'!$C$7,G6*'Ranking Calculations'!$C$6,P6*'Ranking Calculations'!$C$8,Q6*'Ranking Calculations'!$C$9,R6*'Ranking Calculations'!$C$10,S6*'Ranking Calculations'!$C$11,T6*'Ranking Calculations'!$C$12,U6*'Ranking Calculations'!$C$13,V6*'Ranking Calculations'!$C$14)</f>
        <v>0</v>
      </c>
      <c r="X6" s="11">
        <f>(SUM($D$2:D6)+(SUM($F$2:F6)/2))/((SUM($D$2:D6)+SUM($E$2:E6)+SUM($F$2:F6)))</f>
        <v>0.39285714285714285</v>
      </c>
      <c r="Y6" s="1">
        <f>'Winning % Rank Over Time'!I8</f>
        <v>17</v>
      </c>
      <c r="Z6" s="7">
        <f>'Winning % Rank Over Time'!$B8*VLOOKUP(Y6,'Share of Reg Season Points'!$P$2:$Q$27,2)</f>
        <v>0</v>
      </c>
      <c r="AA6" s="1">
        <f>SUM($I$2:I6)/COUNT($G$2:G6)</f>
        <v>0</v>
      </c>
      <c r="AB6" s="1" cm="1">
        <f t="array" ref="AB6">_xlfn.IFS(AA6&gt;='Old Ranking Calculations'!$B$25,'Old Ranking Calculations'!$C$25,AA6&gt;='Old Ranking Calculations'!$B$26,'Old Ranking Calculations'!$C$26,AA6&gt;='Old Ranking Calculations'!$B$27,'Old Ranking Calculations'!$C$27,AA6&gt;='Old Ranking Calculations'!$B$28,'Old Ranking Calculations'!$C$28,AA6&gt;='Old Ranking Calculations'!$B$29,'Old Ranking Calculations'!$C$29,AA6&gt;='Old Ranking Calculations'!$B$30,'Old Ranking Calculations'!$C$30,AA6&gt;='Old Ranking Calculations'!$B$31,'Old Ranking Calculations'!$C$31,AA6&lt;'Old Ranking Calculations'!$B$32,'Old Ranking Calculations'!$C$32)</f>
        <v>0</v>
      </c>
      <c r="AC6" s="1">
        <f>COUNT($G$2:G6)/COUNT($D$2:D6)</f>
        <v>0.2</v>
      </c>
      <c r="AD6" s="1" cm="1">
        <f t="array" ref="AD6">_xlfn.IFS(AC6&gt;='Old Ranking Calculations'!$B$15,'Old Ranking Calculations'!$C$15,AC6&gt;='Old Ranking Calculations'!$B$16,'Old Ranking Calculations'!$C$16,AC6&gt;='Old Ranking Calculations'!$B$17,'Old Ranking Calculations'!$C$17,AC6&gt;='Old Ranking Calculations'!$B$18,'Old Ranking Calculations'!$C$18,AC6&gt;='Old Ranking Calculations'!$B$19,'Old Ranking Calculations'!$C$19,AC6&gt;='Old Ranking Calculations'!$B$20,'Old Ranking Calculations'!$C$20,AC6&gt;='Old Ranking Calculations'!$B$21,'Old Ranking Calculations'!$C$21,AC6&gt;='Old Ranking Calculations'!$B$22,'Old Ranking Calculations'!$C$22,AC6&lt;'Old Ranking Calculations'!$B$23,'Old Ranking Calculations'!$C$23)</f>
        <v>1</v>
      </c>
      <c r="AE6" s="1">
        <v>0</v>
      </c>
      <c r="AF6" s="1">
        <f>AVERAGE($O$2:O6)</f>
        <v>2</v>
      </c>
      <c r="AG6" s="16">
        <f>SUM($W$2:W6,Z6,$AE$2)</f>
        <v>6.952809523809524</v>
      </c>
    </row>
    <row r="7" spans="1:33" ht="15.75" customHeight="1" x14ac:dyDescent="0.2">
      <c r="A7" s="1">
        <v>1973</v>
      </c>
      <c r="B7" s="1" t="s">
        <v>6</v>
      </c>
      <c r="C7" s="1" t="str">
        <f>VLOOKUP(B7,Divisions!$A$1:$B$33,2,FALSE)</f>
        <v>AFC North</v>
      </c>
      <c r="D7" s="1">
        <v>10</v>
      </c>
      <c r="E7" s="1">
        <v>4</v>
      </c>
      <c r="G7" s="1">
        <v>1</v>
      </c>
      <c r="H7" s="1">
        <v>1</v>
      </c>
      <c r="I7" s="1">
        <v>0</v>
      </c>
      <c r="J7" s="1">
        <v>1</v>
      </c>
      <c r="K7" s="1">
        <v>1</v>
      </c>
      <c r="L7" s="1"/>
      <c r="M7" s="1"/>
      <c r="N7" s="1"/>
      <c r="O7">
        <v>2</v>
      </c>
      <c r="W7" s="1">
        <f>SUM(N7*'Ranking Calculations'!$C$2,M7*'Ranking Calculations'!$C$3,L7*'Ranking Calculations'!$C$4,K7*'Ranking Calculations'!$C$5,H7*'Ranking Calculations'!$C$7,G7*'Ranking Calculations'!$C$6,P7*'Ranking Calculations'!$C$8,Q7*'Ranking Calculations'!$C$9,R7*'Ranking Calculations'!$C$10,S7*'Ranking Calculations'!$C$11,T7*'Ranking Calculations'!$C$12,U7*'Ranking Calculations'!$C$13,V7*'Ranking Calculations'!$C$14)</f>
        <v>4</v>
      </c>
      <c r="X7" s="11">
        <f>(SUM($D$2:D7)+(SUM($F$2:F7)/2))/((SUM($D$2:D7)+SUM($E$2:E7)+SUM($F$2:F7)))</f>
        <v>0.44642857142857145</v>
      </c>
      <c r="Y7" s="1">
        <f>'Winning % Rank Over Time'!I9</f>
        <v>16</v>
      </c>
      <c r="Z7" s="7">
        <f>'Winning % Rank Over Time'!$B9*VLOOKUP(Y7,'Share of Reg Season Points'!$P$2:$Q$27,2)</f>
        <v>0</v>
      </c>
      <c r="AA7" s="1">
        <f>SUM($I$2:I7)/COUNT($G$2:G7)</f>
        <v>0</v>
      </c>
      <c r="AB7" s="1" cm="1">
        <f t="array" ref="AB7">_xlfn.IFS(AA7&gt;='Old Ranking Calculations'!$B$25,'Old Ranking Calculations'!$C$25,AA7&gt;='Old Ranking Calculations'!$B$26,'Old Ranking Calculations'!$C$26,AA7&gt;='Old Ranking Calculations'!$B$27,'Old Ranking Calculations'!$C$27,AA7&gt;='Old Ranking Calculations'!$B$28,'Old Ranking Calculations'!$C$28,AA7&gt;='Old Ranking Calculations'!$B$29,'Old Ranking Calculations'!$C$29,AA7&gt;='Old Ranking Calculations'!$B$30,'Old Ranking Calculations'!$C$30,AA7&gt;='Old Ranking Calculations'!$B$31,'Old Ranking Calculations'!$C$31,AA7&lt;'Old Ranking Calculations'!$B$32,'Old Ranking Calculations'!$C$32)</f>
        <v>0</v>
      </c>
      <c r="AC7" s="1">
        <f>COUNT($G$2:G7)/COUNT($D$2:D7)</f>
        <v>0.33333333333333331</v>
      </c>
      <c r="AD7" s="1" cm="1">
        <f t="array" ref="AD7">_xlfn.IFS(AC7&gt;='Old Ranking Calculations'!$B$15,'Old Ranking Calculations'!$C$15,AC7&gt;='Old Ranking Calculations'!$B$16,'Old Ranking Calculations'!$C$16,AC7&gt;='Old Ranking Calculations'!$B$17,'Old Ranking Calculations'!$C$17,AC7&gt;='Old Ranking Calculations'!$B$18,'Old Ranking Calculations'!$C$18,AC7&gt;='Old Ranking Calculations'!$B$19,'Old Ranking Calculations'!$C$19,AC7&gt;='Old Ranking Calculations'!$B$20,'Old Ranking Calculations'!$C$20,AC7&gt;='Old Ranking Calculations'!$B$21,'Old Ranking Calculations'!$C$21,AC7&gt;='Old Ranking Calculations'!$B$22,'Old Ranking Calculations'!$C$22,AC7&lt;'Old Ranking Calculations'!$B$23,'Old Ranking Calculations'!$C$23)</f>
        <v>3</v>
      </c>
      <c r="AE7" s="1">
        <v>0</v>
      </c>
      <c r="AF7" s="1">
        <f>AVERAGE($O$2:O7)</f>
        <v>2</v>
      </c>
      <c r="AG7" s="16">
        <f>SUM($W$2:W7,Z7,$AE$2)</f>
        <v>10.952809523809524</v>
      </c>
    </row>
    <row r="8" spans="1:33" ht="15.75" customHeight="1" x14ac:dyDescent="0.2">
      <c r="A8" s="1">
        <v>1974</v>
      </c>
      <c r="B8" s="1" t="s">
        <v>6</v>
      </c>
      <c r="C8" s="1" t="str">
        <f>VLOOKUP(B8,Divisions!$A$1:$B$33,2,FALSE)</f>
        <v>AFC North</v>
      </c>
      <c r="D8" s="1">
        <v>7</v>
      </c>
      <c r="E8" s="1">
        <v>7</v>
      </c>
      <c r="W8" s="1">
        <f>SUM(N8*'Ranking Calculations'!$C$2,M8*'Ranking Calculations'!$C$3,L8*'Ranking Calculations'!$C$4,K8*'Ranking Calculations'!$C$5,H8*'Ranking Calculations'!$C$7,G8*'Ranking Calculations'!$C$6,P8*'Ranking Calculations'!$C$8,Q8*'Ranking Calculations'!$C$9,R8*'Ranking Calculations'!$C$10,S8*'Ranking Calculations'!$C$11,T8*'Ranking Calculations'!$C$12,U8*'Ranking Calculations'!$C$13,V8*'Ranking Calculations'!$C$14)</f>
        <v>0</v>
      </c>
      <c r="X8" s="11">
        <f>(SUM($D$2:D8)+(SUM($F$2:F8)/2))/((SUM($D$2:D8)+SUM($E$2:E8)+SUM($F$2:F8)))</f>
        <v>0.45408163265306123</v>
      </c>
      <c r="Y8" s="1">
        <f>'Winning % Rank Over Time'!I10</f>
        <v>16</v>
      </c>
      <c r="Z8" s="7">
        <f>'Winning % Rank Over Time'!$B10*VLOOKUP(Y8,'Share of Reg Season Points'!$P$2:$Q$27,2)</f>
        <v>0</v>
      </c>
      <c r="AA8" s="1">
        <f>SUM($I$2:I8)/COUNT($G$2:G8)</f>
        <v>0</v>
      </c>
      <c r="AB8" s="1" cm="1">
        <f t="array" ref="AB8">_xlfn.IFS(AA8&gt;='Old Ranking Calculations'!$B$25,'Old Ranking Calculations'!$C$25,AA8&gt;='Old Ranking Calculations'!$B$26,'Old Ranking Calculations'!$C$26,AA8&gt;='Old Ranking Calculations'!$B$27,'Old Ranking Calculations'!$C$27,AA8&gt;='Old Ranking Calculations'!$B$28,'Old Ranking Calculations'!$C$28,AA8&gt;='Old Ranking Calculations'!$B$29,'Old Ranking Calculations'!$C$29,AA8&gt;='Old Ranking Calculations'!$B$30,'Old Ranking Calculations'!$C$30,AA8&gt;='Old Ranking Calculations'!$B$31,'Old Ranking Calculations'!$C$31,AA8&lt;'Old Ranking Calculations'!$B$32,'Old Ranking Calculations'!$C$32)</f>
        <v>0</v>
      </c>
      <c r="AC8" s="1">
        <f>COUNT($G$2:G8)/COUNT($D$2:D8)</f>
        <v>0.2857142857142857</v>
      </c>
      <c r="AD8" s="1" cm="1">
        <f t="array" ref="AD8">_xlfn.IFS(AC8&gt;='Old Ranking Calculations'!$B$15,'Old Ranking Calculations'!$C$15,AC8&gt;='Old Ranking Calculations'!$B$16,'Old Ranking Calculations'!$C$16,AC8&gt;='Old Ranking Calculations'!$B$17,'Old Ranking Calculations'!$C$17,AC8&gt;='Old Ranking Calculations'!$B$18,'Old Ranking Calculations'!$C$18,AC8&gt;='Old Ranking Calculations'!$B$19,'Old Ranking Calculations'!$C$19,AC8&gt;='Old Ranking Calculations'!$B$20,'Old Ranking Calculations'!$C$20,AC8&gt;='Old Ranking Calculations'!$B$21,'Old Ranking Calculations'!$C$21,AC8&gt;='Old Ranking Calculations'!$B$22,'Old Ranking Calculations'!$C$22,AC8&lt;'Old Ranking Calculations'!$B$23,'Old Ranking Calculations'!$C$23)</f>
        <v>3</v>
      </c>
      <c r="AE8" s="1">
        <v>0</v>
      </c>
      <c r="AF8" s="1">
        <f>AVERAGE($O$2:O8)</f>
        <v>2</v>
      </c>
      <c r="AG8" s="16">
        <f>SUM($W$2:W8,Z8,$AE$2)</f>
        <v>10.952809523809524</v>
      </c>
    </row>
    <row r="9" spans="1:33" ht="15.75" customHeight="1" x14ac:dyDescent="0.2">
      <c r="A9" s="1">
        <v>1975</v>
      </c>
      <c r="B9" s="1" t="s">
        <v>6</v>
      </c>
      <c r="C9" s="1" t="str">
        <f>VLOOKUP(B9,Divisions!$A$1:$B$33,2,FALSE)</f>
        <v>AFC North</v>
      </c>
      <c r="D9" s="1">
        <v>11</v>
      </c>
      <c r="E9" s="1">
        <v>3</v>
      </c>
      <c r="G9" s="1">
        <v>1</v>
      </c>
      <c r="I9" s="1">
        <v>0</v>
      </c>
      <c r="J9" s="1">
        <v>1</v>
      </c>
      <c r="K9" s="1">
        <v>1</v>
      </c>
      <c r="L9" s="1"/>
      <c r="M9" s="1"/>
      <c r="N9" s="1"/>
      <c r="O9">
        <v>2</v>
      </c>
      <c r="W9" s="1">
        <f>SUM(N9*'Ranking Calculations'!$C$2,M9*'Ranking Calculations'!$C$3,L9*'Ranking Calculations'!$C$4,K9*'Ranking Calculations'!$C$5,H9*'Ranking Calculations'!$C$7,G9*'Ranking Calculations'!$C$6,P9*'Ranking Calculations'!$C$8,Q9*'Ranking Calculations'!$C$9,R9*'Ranking Calculations'!$C$10,S9*'Ranking Calculations'!$C$11,T9*'Ranking Calculations'!$C$12,U9*'Ranking Calculations'!$C$13,V9*'Ranking Calculations'!$C$14)</f>
        <v>3</v>
      </c>
      <c r="X9" s="11">
        <f>(SUM($D$2:D9)+(SUM($F$2:F9)/2))/((SUM($D$2:D9)+SUM($E$2:E9)+SUM($F$2:F9)))</f>
        <v>0.4955357142857143</v>
      </c>
      <c r="Y9" s="1">
        <f>'Winning % Rank Over Time'!I11</f>
        <v>14</v>
      </c>
      <c r="Z9" s="7">
        <f>'Winning % Rank Over Time'!$B11*VLOOKUP(Y9,'Share of Reg Season Points'!$P$2:$Q$27,2)</f>
        <v>0</v>
      </c>
      <c r="AA9" s="1">
        <f>SUM($I$2:I9)/COUNT($G$2:G9)</f>
        <v>0</v>
      </c>
      <c r="AB9" s="1" cm="1">
        <f t="array" ref="AB9">_xlfn.IFS(AA9&gt;='Old Ranking Calculations'!$B$25,'Old Ranking Calculations'!$C$25,AA9&gt;='Old Ranking Calculations'!$B$26,'Old Ranking Calculations'!$C$26,AA9&gt;='Old Ranking Calculations'!$B$27,'Old Ranking Calculations'!$C$27,AA9&gt;='Old Ranking Calculations'!$B$28,'Old Ranking Calculations'!$C$28,AA9&gt;='Old Ranking Calculations'!$B$29,'Old Ranking Calculations'!$C$29,AA9&gt;='Old Ranking Calculations'!$B$30,'Old Ranking Calculations'!$C$30,AA9&gt;='Old Ranking Calculations'!$B$31,'Old Ranking Calculations'!$C$31,AA9&lt;'Old Ranking Calculations'!$B$32,'Old Ranking Calculations'!$C$32)</f>
        <v>0</v>
      </c>
      <c r="AC9" s="1">
        <f>COUNT($G$2:G9)/COUNT($D$2:D9)</f>
        <v>0.375</v>
      </c>
      <c r="AD9" s="1" cm="1">
        <f t="array" ref="AD9">_xlfn.IFS(AC9&gt;='Old Ranking Calculations'!$B$15,'Old Ranking Calculations'!$C$15,AC9&gt;='Old Ranking Calculations'!$B$16,'Old Ranking Calculations'!$C$16,AC9&gt;='Old Ranking Calculations'!$B$17,'Old Ranking Calculations'!$C$17,AC9&gt;='Old Ranking Calculations'!$B$18,'Old Ranking Calculations'!$C$18,AC9&gt;='Old Ranking Calculations'!$B$19,'Old Ranking Calculations'!$C$19,AC9&gt;='Old Ranking Calculations'!$B$20,'Old Ranking Calculations'!$C$20,AC9&gt;='Old Ranking Calculations'!$B$21,'Old Ranking Calculations'!$C$21,AC9&gt;='Old Ranking Calculations'!$B$22,'Old Ranking Calculations'!$C$22,AC9&lt;'Old Ranking Calculations'!$B$23,'Old Ranking Calculations'!$C$23)</f>
        <v>7</v>
      </c>
      <c r="AE9" s="1">
        <v>0</v>
      </c>
      <c r="AF9" s="1">
        <f>AVERAGE($O$2:O9)</f>
        <v>2</v>
      </c>
      <c r="AG9" s="16">
        <f>SUM($W$2:W9,Z9,$AE$2)</f>
        <v>13.952809523809524</v>
      </c>
    </row>
    <row r="10" spans="1:33" ht="15.75" customHeight="1" x14ac:dyDescent="0.2">
      <c r="A10" s="1">
        <v>1976</v>
      </c>
      <c r="B10" s="1" t="s">
        <v>6</v>
      </c>
      <c r="C10" s="1" t="str">
        <f>VLOOKUP(B10,Divisions!$A$1:$B$33,2,FALSE)</f>
        <v>AFC North</v>
      </c>
      <c r="D10" s="1">
        <v>10</v>
      </c>
      <c r="E10" s="1">
        <v>4</v>
      </c>
      <c r="W10" s="1">
        <f>SUM(N10*'Ranking Calculations'!$C$2,M10*'Ranking Calculations'!$C$3,L10*'Ranking Calculations'!$C$4,K10*'Ranking Calculations'!$C$5,H10*'Ranking Calculations'!$C$7,G10*'Ranking Calculations'!$C$6,P10*'Ranking Calculations'!$C$8,Q10*'Ranking Calculations'!$C$9,R10*'Ranking Calculations'!$C$10,S10*'Ranking Calculations'!$C$11,T10*'Ranking Calculations'!$C$12,U10*'Ranking Calculations'!$C$13,V10*'Ranking Calculations'!$C$14)</f>
        <v>0</v>
      </c>
      <c r="X10" s="11">
        <f>(SUM($D$2:D10)+(SUM($F$2:F10)/2))/((SUM($D$2:D10)+SUM($E$2:E10)+SUM($F$2:F10)))</f>
        <v>0.51984126984126988</v>
      </c>
      <c r="Y10" s="1">
        <f>'Winning % Rank Over Time'!I12</f>
        <v>11</v>
      </c>
      <c r="Z10" s="7">
        <f>'Winning % Rank Over Time'!$B12*VLOOKUP(Y10,'Share of Reg Season Points'!$K$2:$L$30,2)</f>
        <v>0</v>
      </c>
      <c r="AA10" s="1">
        <f>SUM($I$2:I10)/COUNT($G$2:G10)</f>
        <v>0</v>
      </c>
      <c r="AB10" s="1" cm="1">
        <f t="array" ref="AB10">_xlfn.IFS(AA10&gt;='Old Ranking Calculations'!$B$25,'Old Ranking Calculations'!$C$25,AA10&gt;='Old Ranking Calculations'!$B$26,'Old Ranking Calculations'!$C$26,AA10&gt;='Old Ranking Calculations'!$B$27,'Old Ranking Calculations'!$C$27,AA10&gt;='Old Ranking Calculations'!$B$28,'Old Ranking Calculations'!$C$28,AA10&gt;='Old Ranking Calculations'!$B$29,'Old Ranking Calculations'!$C$29,AA10&gt;='Old Ranking Calculations'!$B$30,'Old Ranking Calculations'!$C$30,AA10&gt;='Old Ranking Calculations'!$B$31,'Old Ranking Calculations'!$C$31,AA10&lt;'Old Ranking Calculations'!$B$32,'Old Ranking Calculations'!$C$32)</f>
        <v>0</v>
      </c>
      <c r="AC10" s="1">
        <f>COUNT($G$2:G10)/COUNT($D$2:D10)</f>
        <v>0.33333333333333331</v>
      </c>
      <c r="AD10" s="1" cm="1">
        <f t="array" ref="AD10">_xlfn.IFS(AC10&gt;='Old Ranking Calculations'!$B$15,'Old Ranking Calculations'!$C$15,AC10&gt;='Old Ranking Calculations'!$B$16,'Old Ranking Calculations'!$C$16,AC10&gt;='Old Ranking Calculations'!$B$17,'Old Ranking Calculations'!$C$17,AC10&gt;='Old Ranking Calculations'!$B$18,'Old Ranking Calculations'!$C$18,AC10&gt;='Old Ranking Calculations'!$B$19,'Old Ranking Calculations'!$C$19,AC10&gt;='Old Ranking Calculations'!$B$20,'Old Ranking Calculations'!$C$20,AC10&gt;='Old Ranking Calculations'!$B$21,'Old Ranking Calculations'!$C$21,AC10&gt;='Old Ranking Calculations'!$B$22,'Old Ranking Calculations'!$C$22,AC10&lt;'Old Ranking Calculations'!$B$23,'Old Ranking Calculations'!$C$23)</f>
        <v>3</v>
      </c>
      <c r="AE10" s="1">
        <v>0</v>
      </c>
      <c r="AF10" s="1">
        <f>AVERAGE($O$2:O10)</f>
        <v>2</v>
      </c>
      <c r="AG10" s="16">
        <f>SUM($W$2:W10,Z10,$AE$2)</f>
        <v>13.952809523809524</v>
      </c>
    </row>
    <row r="11" spans="1:33" ht="15.75" customHeight="1" x14ac:dyDescent="0.2">
      <c r="A11" s="1">
        <v>1977</v>
      </c>
      <c r="B11" s="1" t="s">
        <v>6</v>
      </c>
      <c r="C11" s="1" t="str">
        <f>VLOOKUP(B11,Divisions!$A$1:$B$33,2,FALSE)</f>
        <v>AFC North</v>
      </c>
      <c r="D11" s="1">
        <v>8</v>
      </c>
      <c r="E11" s="1">
        <v>6</v>
      </c>
      <c r="W11" s="1">
        <f>SUM(N11*'Ranking Calculations'!$C$2,M11*'Ranking Calculations'!$C$3,L11*'Ranking Calculations'!$C$4,K11*'Ranking Calculations'!$C$5,H11*'Ranking Calculations'!$C$7,G11*'Ranking Calculations'!$C$6,P11*'Ranking Calculations'!$C$8,Q11*'Ranking Calculations'!$C$9,R11*'Ranking Calculations'!$C$10,S11*'Ranking Calculations'!$C$11,T11*'Ranking Calculations'!$C$12,U11*'Ranking Calculations'!$C$13,V11*'Ranking Calculations'!$C$14)</f>
        <v>0</v>
      </c>
      <c r="X11" s="11">
        <f>(SUM($D$2:D11)+(SUM($F$2:F11)/2))/((SUM($D$2:D11)+SUM($E$2:E11)+SUM($F$2:F11)))</f>
        <v>0.52500000000000002</v>
      </c>
      <c r="Y11" s="1">
        <f>'Winning % Rank Over Time'!I13</f>
        <v>11</v>
      </c>
      <c r="Z11" s="7">
        <f>'Winning % Rank Over Time'!$B13*VLOOKUP(Y11,'Share of Reg Season Points'!$K$2:$L$30,2)</f>
        <v>0</v>
      </c>
      <c r="AA11" s="1">
        <f>SUM($I$2:I11)/COUNT($G$2:G11)</f>
        <v>0</v>
      </c>
      <c r="AB11" s="1" cm="1">
        <f t="array" ref="AB11">_xlfn.IFS(AA11&gt;='Old Ranking Calculations'!$B$25,'Old Ranking Calculations'!$C$25,AA11&gt;='Old Ranking Calculations'!$B$26,'Old Ranking Calculations'!$C$26,AA11&gt;='Old Ranking Calculations'!$B$27,'Old Ranking Calculations'!$C$27,AA11&gt;='Old Ranking Calculations'!$B$28,'Old Ranking Calculations'!$C$28,AA11&gt;='Old Ranking Calculations'!$B$29,'Old Ranking Calculations'!$C$29,AA11&gt;='Old Ranking Calculations'!$B$30,'Old Ranking Calculations'!$C$30,AA11&gt;='Old Ranking Calculations'!$B$31,'Old Ranking Calculations'!$C$31,AA11&lt;'Old Ranking Calculations'!$B$32,'Old Ranking Calculations'!$C$32)</f>
        <v>0</v>
      </c>
      <c r="AC11" s="1">
        <f>COUNT($G$2:G11)/COUNT($D$2:D11)</f>
        <v>0.3</v>
      </c>
      <c r="AD11" s="1" cm="1">
        <f t="array" ref="AD11">_xlfn.IFS(AC11&gt;='Old Ranking Calculations'!$B$15,'Old Ranking Calculations'!$C$15,AC11&gt;='Old Ranking Calculations'!$B$16,'Old Ranking Calculations'!$C$16,AC11&gt;='Old Ranking Calculations'!$B$17,'Old Ranking Calculations'!$C$17,AC11&gt;='Old Ranking Calculations'!$B$18,'Old Ranking Calculations'!$C$18,AC11&gt;='Old Ranking Calculations'!$B$19,'Old Ranking Calculations'!$C$19,AC11&gt;='Old Ranking Calculations'!$B$20,'Old Ranking Calculations'!$C$20,AC11&gt;='Old Ranking Calculations'!$B$21,'Old Ranking Calculations'!$C$21,AC11&gt;='Old Ranking Calculations'!$B$22,'Old Ranking Calculations'!$C$22,AC11&lt;'Old Ranking Calculations'!$B$23,'Old Ranking Calculations'!$C$23)</f>
        <v>3</v>
      </c>
      <c r="AE11" s="1">
        <v>0</v>
      </c>
      <c r="AF11" s="1">
        <f>AVERAGE($O$2:O11)</f>
        <v>2</v>
      </c>
      <c r="AG11" s="16">
        <f>SUM($W$2:W11,Z11,$AE$2)</f>
        <v>13.952809523809524</v>
      </c>
    </row>
    <row r="12" spans="1:33" ht="15.75" customHeight="1" x14ac:dyDescent="0.2">
      <c r="A12" s="1">
        <v>1978</v>
      </c>
      <c r="B12" s="1" t="s">
        <v>6</v>
      </c>
      <c r="C12" s="1" t="str">
        <f>VLOOKUP(B12,Divisions!$A$1:$B$33,2,FALSE)</f>
        <v>AFC North</v>
      </c>
      <c r="D12" s="1">
        <v>4</v>
      </c>
      <c r="E12" s="1">
        <v>12</v>
      </c>
      <c r="W12" s="1">
        <f>SUM(N12*'Ranking Calculations'!$C$2,M12*'Ranking Calculations'!$C$3,L12*'Ranking Calculations'!$C$4,K12*'Ranking Calculations'!$C$5,H12*'Ranking Calculations'!$C$7,G12*'Ranking Calculations'!$C$6,P12*'Ranking Calculations'!$C$8,Q12*'Ranking Calculations'!$C$9,R12*'Ranking Calculations'!$C$10,S12*'Ranking Calculations'!$C$11,T12*'Ranking Calculations'!$C$12,U12*'Ranking Calculations'!$C$13,V12*'Ranking Calculations'!$C$14)</f>
        <v>0</v>
      </c>
      <c r="X12" s="11">
        <f>(SUM($D$2:D12)+(SUM($F$2:F12)/2))/((SUM($D$2:D12)+SUM($E$2:E12)+SUM($F$2:F12)))</f>
        <v>0.49679487179487181</v>
      </c>
      <c r="Y12" s="1">
        <f>'Winning % Rank Over Time'!I14</f>
        <v>12</v>
      </c>
      <c r="Z12" s="7">
        <f>'Winning % Rank Over Time'!$B14*VLOOKUP(Y12,'Share of Reg Season Points'!$K$2:$L$30,2)</f>
        <v>0</v>
      </c>
      <c r="AA12" s="1">
        <f>SUM($I$2:I12)/COUNT($G$2:G12)</f>
        <v>0</v>
      </c>
      <c r="AB12" s="1" cm="1">
        <f t="array" ref="AB12">_xlfn.IFS(AA12&gt;='Old Ranking Calculations'!$B$25,'Old Ranking Calculations'!$C$25,AA12&gt;='Old Ranking Calculations'!$B$26,'Old Ranking Calculations'!$C$26,AA12&gt;='Old Ranking Calculations'!$B$27,'Old Ranking Calculations'!$C$27,AA12&gt;='Old Ranking Calculations'!$B$28,'Old Ranking Calculations'!$C$28,AA12&gt;='Old Ranking Calculations'!$B$29,'Old Ranking Calculations'!$C$29,AA12&gt;='Old Ranking Calculations'!$B$30,'Old Ranking Calculations'!$C$30,AA12&gt;='Old Ranking Calculations'!$B$31,'Old Ranking Calculations'!$C$31,AA12&lt;'Old Ranking Calculations'!$B$32,'Old Ranking Calculations'!$C$32)</f>
        <v>0</v>
      </c>
      <c r="AC12" s="1">
        <f>COUNT($G$2:G12)/COUNT($D$2:D12)</f>
        <v>0.27272727272727271</v>
      </c>
      <c r="AD12" s="1" cm="1">
        <f t="array" ref="AD12">_xlfn.IFS(AC12&gt;='Old Ranking Calculations'!$B$15,'Old Ranking Calculations'!$C$15,AC12&gt;='Old Ranking Calculations'!$B$16,'Old Ranking Calculations'!$C$16,AC12&gt;='Old Ranking Calculations'!$B$17,'Old Ranking Calculations'!$C$17,AC12&gt;='Old Ranking Calculations'!$B$18,'Old Ranking Calculations'!$C$18,AC12&gt;='Old Ranking Calculations'!$B$19,'Old Ranking Calculations'!$C$19,AC12&gt;='Old Ranking Calculations'!$B$20,'Old Ranking Calculations'!$C$20,AC12&gt;='Old Ranking Calculations'!$B$21,'Old Ranking Calculations'!$C$21,AC12&gt;='Old Ranking Calculations'!$B$22,'Old Ranking Calculations'!$C$22,AC12&lt;'Old Ranking Calculations'!$B$23,'Old Ranking Calculations'!$C$23)</f>
        <v>3</v>
      </c>
      <c r="AE12" s="1">
        <v>0</v>
      </c>
      <c r="AF12" s="1">
        <f>AVERAGE($O$2:O12)</f>
        <v>2</v>
      </c>
      <c r="AG12" s="16">
        <f>SUM($W$2:W12,Z12,$AE$2)</f>
        <v>13.952809523809524</v>
      </c>
    </row>
    <row r="13" spans="1:33" ht="15.75" customHeight="1" x14ac:dyDescent="0.2">
      <c r="A13" s="1">
        <v>1979</v>
      </c>
      <c r="B13" s="1" t="s">
        <v>6</v>
      </c>
      <c r="C13" s="1" t="str">
        <f>VLOOKUP(B13,Divisions!$A$1:$B$33,2,FALSE)</f>
        <v>AFC North</v>
      </c>
      <c r="D13" s="1">
        <v>4</v>
      </c>
      <c r="E13" s="1">
        <v>12</v>
      </c>
      <c r="W13" s="1">
        <f>SUM(N13*'Ranking Calculations'!$C$2,M13*'Ranking Calculations'!$C$3,L13*'Ranking Calculations'!$C$4,K13*'Ranking Calculations'!$C$5,H13*'Ranking Calculations'!$C$7,G13*'Ranking Calculations'!$C$6,P13*'Ranking Calculations'!$C$8,Q13*'Ranking Calculations'!$C$9,R13*'Ranking Calculations'!$C$10,S13*'Ranking Calculations'!$C$11,T13*'Ranking Calculations'!$C$12,U13*'Ranking Calculations'!$C$13,V13*'Ranking Calculations'!$C$14)</f>
        <v>0</v>
      </c>
      <c r="X13" s="11">
        <f>(SUM($D$2:D13)+(SUM($F$2:F13)/2))/((SUM($D$2:D13)+SUM($E$2:E13)+SUM($F$2:F13)))</f>
        <v>0.47383720930232559</v>
      </c>
      <c r="Y13" s="1">
        <f>'Winning % Rank Over Time'!I15</f>
        <v>14</v>
      </c>
      <c r="Z13" s="7">
        <f>'Winning % Rank Over Time'!$B15*VLOOKUP(Y13,'Share of Reg Season Points'!$K$2:$L$30,2)</f>
        <v>0</v>
      </c>
      <c r="AA13" s="1">
        <f>SUM($I$2:I13)/COUNT($G$2:G13)</f>
        <v>0</v>
      </c>
      <c r="AB13" s="1" cm="1">
        <f t="array" ref="AB13">_xlfn.IFS(AA13&gt;='Old Ranking Calculations'!$B$25,'Old Ranking Calculations'!$C$25,AA13&gt;='Old Ranking Calculations'!$B$26,'Old Ranking Calculations'!$C$26,AA13&gt;='Old Ranking Calculations'!$B$27,'Old Ranking Calculations'!$C$27,AA13&gt;='Old Ranking Calculations'!$B$28,'Old Ranking Calculations'!$C$28,AA13&gt;='Old Ranking Calculations'!$B$29,'Old Ranking Calculations'!$C$29,AA13&gt;='Old Ranking Calculations'!$B$30,'Old Ranking Calculations'!$C$30,AA13&gt;='Old Ranking Calculations'!$B$31,'Old Ranking Calculations'!$C$31,AA13&lt;'Old Ranking Calculations'!$B$32,'Old Ranking Calculations'!$C$32)</f>
        <v>0</v>
      </c>
      <c r="AC13" s="1">
        <f>COUNT($G$2:G13)/COUNT($D$2:D13)</f>
        <v>0.25</v>
      </c>
      <c r="AD13" s="1" cm="1">
        <f t="array" ref="AD13">_xlfn.IFS(AC13&gt;='Old Ranking Calculations'!$B$15,'Old Ranking Calculations'!$C$15,AC13&gt;='Old Ranking Calculations'!$B$16,'Old Ranking Calculations'!$C$16,AC13&gt;='Old Ranking Calculations'!$B$17,'Old Ranking Calculations'!$C$17,AC13&gt;='Old Ranking Calculations'!$B$18,'Old Ranking Calculations'!$C$18,AC13&gt;='Old Ranking Calculations'!$B$19,'Old Ranking Calculations'!$C$19,AC13&gt;='Old Ranking Calculations'!$B$20,'Old Ranking Calculations'!$C$20,AC13&gt;='Old Ranking Calculations'!$B$21,'Old Ranking Calculations'!$C$21,AC13&gt;='Old Ranking Calculations'!$B$22,'Old Ranking Calculations'!$C$22,AC13&lt;'Old Ranking Calculations'!$B$23,'Old Ranking Calculations'!$C$23)</f>
        <v>3</v>
      </c>
      <c r="AE13" s="1">
        <v>0</v>
      </c>
      <c r="AF13" s="1">
        <f>AVERAGE($O$2:O13)</f>
        <v>2</v>
      </c>
      <c r="AG13" s="16">
        <f>SUM($W$2:W13,Z13,$AE$2)</f>
        <v>13.952809523809524</v>
      </c>
    </row>
    <row r="14" spans="1:33" ht="15.75" customHeight="1" x14ac:dyDescent="0.2">
      <c r="A14" s="1">
        <v>1980</v>
      </c>
      <c r="B14" s="1" t="s">
        <v>6</v>
      </c>
      <c r="C14" s="1" t="str">
        <f>VLOOKUP(B14,Divisions!$A$1:$B$33,2,FALSE)</f>
        <v>AFC North</v>
      </c>
      <c r="D14" s="1">
        <v>6</v>
      </c>
      <c r="E14" s="1">
        <v>10</v>
      </c>
      <c r="W14" s="1">
        <f>SUM(N14*'Ranking Calculations'!$C$2,M14*'Ranking Calculations'!$C$3,L14*'Ranking Calculations'!$C$4,K14*'Ranking Calculations'!$C$5,H14*'Ranking Calculations'!$C$7,G14*'Ranking Calculations'!$C$6,P14*'Ranking Calculations'!$C$8,Q14*'Ranking Calculations'!$C$9,R14*'Ranking Calculations'!$C$10,S14*'Ranking Calculations'!$C$11,T14*'Ranking Calculations'!$C$12,U14*'Ranking Calculations'!$C$13,V14*'Ranking Calculations'!$C$14)</f>
        <v>0</v>
      </c>
      <c r="X14" s="11">
        <f>(SUM($D$2:D14)+(SUM($F$2:F14)/2))/((SUM($D$2:D14)+SUM($E$2:E14)+SUM($F$2:F14)))</f>
        <v>0.46542553191489361</v>
      </c>
      <c r="Y14" s="1">
        <f>'Winning % Rank Over Time'!I16</f>
        <v>16</v>
      </c>
      <c r="Z14" s="7">
        <f>'Winning % Rank Over Time'!$B16*VLOOKUP(Y14,'Share of Reg Season Points'!$K$2:$L$30,2)</f>
        <v>0</v>
      </c>
      <c r="AA14" s="1">
        <f>SUM($I$2:I14)/COUNT($G$2:G14)</f>
        <v>0</v>
      </c>
      <c r="AB14" s="1" cm="1">
        <f t="array" ref="AB14">_xlfn.IFS(AA14&gt;='Old Ranking Calculations'!$B$25,'Old Ranking Calculations'!$C$25,AA14&gt;='Old Ranking Calculations'!$B$26,'Old Ranking Calculations'!$C$26,AA14&gt;='Old Ranking Calculations'!$B$27,'Old Ranking Calculations'!$C$27,AA14&gt;='Old Ranking Calculations'!$B$28,'Old Ranking Calculations'!$C$28,AA14&gt;='Old Ranking Calculations'!$B$29,'Old Ranking Calculations'!$C$29,AA14&gt;='Old Ranking Calculations'!$B$30,'Old Ranking Calculations'!$C$30,AA14&gt;='Old Ranking Calculations'!$B$31,'Old Ranking Calculations'!$C$31,AA14&lt;'Old Ranking Calculations'!$B$32,'Old Ranking Calculations'!$C$32)</f>
        <v>0</v>
      </c>
      <c r="AC14" s="1">
        <f>COUNT($G$2:G14)/COUNT($D$2:D14)</f>
        <v>0.23076923076923078</v>
      </c>
      <c r="AD14" s="1" cm="1">
        <f t="array" ref="AD14">_xlfn.IFS(AC14&gt;='Old Ranking Calculations'!$B$15,'Old Ranking Calculations'!$C$15,AC14&gt;='Old Ranking Calculations'!$B$16,'Old Ranking Calculations'!$C$16,AC14&gt;='Old Ranking Calculations'!$B$17,'Old Ranking Calculations'!$C$17,AC14&gt;='Old Ranking Calculations'!$B$18,'Old Ranking Calculations'!$C$18,AC14&gt;='Old Ranking Calculations'!$B$19,'Old Ranking Calculations'!$C$19,AC14&gt;='Old Ranking Calculations'!$B$20,'Old Ranking Calculations'!$C$20,AC14&gt;='Old Ranking Calculations'!$B$21,'Old Ranking Calculations'!$C$21,AC14&gt;='Old Ranking Calculations'!$B$22,'Old Ranking Calculations'!$C$22,AC14&lt;'Old Ranking Calculations'!$B$23,'Old Ranking Calculations'!$C$23)</f>
        <v>1</v>
      </c>
      <c r="AE14" s="1">
        <v>0</v>
      </c>
      <c r="AF14" s="1">
        <f>AVERAGE($O$2:O14)</f>
        <v>2</v>
      </c>
      <c r="AG14" s="16">
        <f>SUM($W$2:W14,Z14,$AE$2)</f>
        <v>13.952809523809524</v>
      </c>
    </row>
    <row r="15" spans="1:33" ht="15.75" customHeight="1" x14ac:dyDescent="0.2">
      <c r="A15" s="1">
        <v>1981</v>
      </c>
      <c r="B15" s="1" t="s">
        <v>6</v>
      </c>
      <c r="C15" s="1" t="str">
        <f>VLOOKUP(B15,Divisions!$A$1:$B$33,2,FALSE)</f>
        <v>AFC North</v>
      </c>
      <c r="D15" s="1">
        <v>12</v>
      </c>
      <c r="E15" s="1">
        <v>4</v>
      </c>
      <c r="G15" s="1">
        <v>1</v>
      </c>
      <c r="H15" s="1">
        <v>1</v>
      </c>
      <c r="I15" s="1">
        <v>2</v>
      </c>
      <c r="J15" s="1">
        <v>1</v>
      </c>
      <c r="K15" s="1">
        <v>1</v>
      </c>
      <c r="L15" s="1">
        <v>1</v>
      </c>
      <c r="M15" s="1">
        <v>1</v>
      </c>
      <c r="N15" s="1"/>
      <c r="O15">
        <v>4</v>
      </c>
      <c r="P15" s="1">
        <v>1</v>
      </c>
      <c r="Q15" s="1">
        <v>1</v>
      </c>
      <c r="V15" s="1">
        <v>1</v>
      </c>
      <c r="W15" s="1">
        <f>SUM(N15*'Ranking Calculations'!$C$2,M15*'Ranking Calculations'!$C$3,L15*'Ranking Calculations'!$C$4,K15*'Ranking Calculations'!$C$5,H15*'Ranking Calculations'!$C$7,G15*'Ranking Calculations'!$C$6,P15*'Ranking Calculations'!$C$8,Q15*'Ranking Calculations'!$C$9,R15*'Ranking Calculations'!$C$10,S15*'Ranking Calculations'!$C$11,T15*'Ranking Calculations'!$C$12,U15*'Ranking Calculations'!$C$13,V15*'Ranking Calculations'!$C$14)</f>
        <v>21</v>
      </c>
      <c r="X15" s="11">
        <f>(SUM($D$2:D15)+(SUM($F$2:F15)/2))/((SUM($D$2:D15)+SUM($E$2:E15)+SUM($F$2:F15)))</f>
        <v>0.48774509803921567</v>
      </c>
      <c r="Y15" s="1">
        <f>'Winning % Rank Over Time'!I17</f>
        <v>12</v>
      </c>
      <c r="Z15" s="7">
        <f>'Winning % Rank Over Time'!$B17*VLOOKUP(Y15,'Share of Reg Season Points'!$K$2:$L$30,2)</f>
        <v>0</v>
      </c>
      <c r="AA15" s="1">
        <f>SUM($I$2:I15)/COUNT($G$2:G15)</f>
        <v>0.5</v>
      </c>
      <c r="AB15" s="1" cm="1">
        <f t="array" ref="AB15">_xlfn.IFS(AA15&gt;='Old Ranking Calculations'!$B$25,'Old Ranking Calculations'!$C$25,AA15&gt;='Old Ranking Calculations'!$B$26,'Old Ranking Calculations'!$C$26,AA15&gt;='Old Ranking Calculations'!$B$27,'Old Ranking Calculations'!$C$27,AA15&gt;='Old Ranking Calculations'!$B$28,'Old Ranking Calculations'!$C$28,AA15&gt;='Old Ranking Calculations'!$B$29,'Old Ranking Calculations'!$C$29,AA15&gt;='Old Ranking Calculations'!$B$30,'Old Ranking Calculations'!$C$30,AA15&gt;='Old Ranking Calculations'!$B$31,'Old Ranking Calculations'!$C$31,AA15&lt;'Old Ranking Calculations'!$B$32,'Old Ranking Calculations'!$C$32)</f>
        <v>3</v>
      </c>
      <c r="AC15" s="1">
        <f>COUNT($G$2:G15)/COUNT($D$2:D15)</f>
        <v>0.2857142857142857</v>
      </c>
      <c r="AD15" s="1" cm="1">
        <f t="array" ref="AD15">_xlfn.IFS(AC15&gt;='Old Ranking Calculations'!$B$15,'Old Ranking Calculations'!$C$15,AC15&gt;='Old Ranking Calculations'!$B$16,'Old Ranking Calculations'!$C$16,AC15&gt;='Old Ranking Calculations'!$B$17,'Old Ranking Calculations'!$C$17,AC15&gt;='Old Ranking Calculations'!$B$18,'Old Ranking Calculations'!$C$18,AC15&gt;='Old Ranking Calculations'!$B$19,'Old Ranking Calculations'!$C$19,AC15&gt;='Old Ranking Calculations'!$B$20,'Old Ranking Calculations'!$C$20,AC15&gt;='Old Ranking Calculations'!$B$21,'Old Ranking Calculations'!$C$21,AC15&gt;='Old Ranking Calculations'!$B$22,'Old Ranking Calculations'!$C$22,AC15&lt;'Old Ranking Calculations'!$B$23,'Old Ranking Calculations'!$C$23)</f>
        <v>3</v>
      </c>
      <c r="AE15" s="1">
        <v>0</v>
      </c>
      <c r="AF15" s="1">
        <f>AVERAGE($O$2:O15)</f>
        <v>2.5</v>
      </c>
      <c r="AG15" s="16">
        <f>SUM($W$2:W15,Z15,$AE$2)</f>
        <v>34.95280952380952</v>
      </c>
    </row>
    <row r="16" spans="1:33" ht="15.75" customHeight="1" x14ac:dyDescent="0.2">
      <c r="A16" s="1">
        <v>1982</v>
      </c>
      <c r="B16" s="1" t="s">
        <v>6</v>
      </c>
      <c r="C16" s="1" t="str">
        <f>VLOOKUP(B16,Divisions!$A$1:$B$33,2,FALSE)</f>
        <v>AFC North</v>
      </c>
      <c r="D16" s="1">
        <v>7</v>
      </c>
      <c r="E16" s="1">
        <v>2</v>
      </c>
      <c r="G16" s="1">
        <v>1</v>
      </c>
      <c r="I16" s="1">
        <v>0</v>
      </c>
      <c r="J16" s="1">
        <v>1</v>
      </c>
      <c r="K16" s="1"/>
      <c r="L16" s="1"/>
      <c r="M16" s="1"/>
      <c r="N16" s="1"/>
      <c r="O16">
        <v>1</v>
      </c>
      <c r="W16" s="1">
        <f>SUM(N16*'Ranking Calculations'!$C$2,M16*'Ranking Calculations'!$C$3,L16*'Ranking Calculations'!$C$4,K16*'Ranking Calculations'!$C$5,H16*'Ranking Calculations'!$C$7,G16*'Ranking Calculations'!$C$6,P16*'Ranking Calculations'!$C$8,Q16*'Ranking Calculations'!$C$9,R16*'Ranking Calculations'!$C$10,S16*'Ranking Calculations'!$C$11,T16*'Ranking Calculations'!$C$12,U16*'Ranking Calculations'!$C$13,V16*'Ranking Calculations'!$C$14)</f>
        <v>1</v>
      </c>
      <c r="X16" s="11">
        <f>(SUM($D$2:D16)+(SUM($F$2:F16)/2))/((SUM($D$2:D16)+SUM($E$2:E16)+SUM($F$2:F16)))</f>
        <v>0.5</v>
      </c>
      <c r="Y16" s="1">
        <f>'Winning % Rank Over Time'!I18</f>
        <v>11</v>
      </c>
      <c r="Z16" s="7">
        <f>'Winning % Rank Over Time'!$B18*VLOOKUP(Y16,'Share of Reg Season Points'!$K$2:$L$30,2)</f>
        <v>0</v>
      </c>
      <c r="AA16" s="1">
        <f>SUM($I$2:I16)/COUNT($G$2:G16)</f>
        <v>0.4</v>
      </c>
      <c r="AB16" s="1" cm="1">
        <f t="array" ref="AB16">_xlfn.IFS(AA16&gt;='Old Ranking Calculations'!$B$25,'Old Ranking Calculations'!$C$25,AA16&gt;='Old Ranking Calculations'!$B$26,'Old Ranking Calculations'!$C$26,AA16&gt;='Old Ranking Calculations'!$B$27,'Old Ranking Calculations'!$C$27,AA16&gt;='Old Ranking Calculations'!$B$28,'Old Ranking Calculations'!$C$28,AA16&gt;='Old Ranking Calculations'!$B$29,'Old Ranking Calculations'!$C$29,AA16&gt;='Old Ranking Calculations'!$B$30,'Old Ranking Calculations'!$C$30,AA16&gt;='Old Ranking Calculations'!$B$31,'Old Ranking Calculations'!$C$31,AA16&lt;'Old Ranking Calculations'!$B$32,'Old Ranking Calculations'!$C$32)</f>
        <v>0</v>
      </c>
      <c r="AC16" s="1">
        <f>COUNT($G$2:G16)/COUNT($D$2:D16)</f>
        <v>0.33333333333333331</v>
      </c>
      <c r="AD16" s="1" cm="1">
        <f t="array" ref="AD16">_xlfn.IFS(AC16&gt;='Old Ranking Calculations'!$B$15,'Old Ranking Calculations'!$C$15,AC16&gt;='Old Ranking Calculations'!$B$16,'Old Ranking Calculations'!$C$16,AC16&gt;='Old Ranking Calculations'!$B$17,'Old Ranking Calculations'!$C$17,AC16&gt;='Old Ranking Calculations'!$B$18,'Old Ranking Calculations'!$C$18,AC16&gt;='Old Ranking Calculations'!$B$19,'Old Ranking Calculations'!$C$19,AC16&gt;='Old Ranking Calculations'!$B$20,'Old Ranking Calculations'!$C$20,AC16&gt;='Old Ranking Calculations'!$B$21,'Old Ranking Calculations'!$C$21,AC16&gt;='Old Ranking Calculations'!$B$22,'Old Ranking Calculations'!$C$22,AC16&lt;'Old Ranking Calculations'!$B$23,'Old Ranking Calculations'!$C$23)</f>
        <v>3</v>
      </c>
      <c r="AE16" s="1">
        <v>0</v>
      </c>
      <c r="AF16" s="1">
        <f>AVERAGE($O$2:O16)</f>
        <v>2.2000000000000002</v>
      </c>
      <c r="AG16" s="16">
        <f>SUM($W$2:W16,Z16,$AE$2)</f>
        <v>35.95280952380952</v>
      </c>
    </row>
    <row r="17" spans="1:33" ht="15.75" customHeight="1" x14ac:dyDescent="0.2">
      <c r="A17" s="1">
        <v>1983</v>
      </c>
      <c r="B17" s="1" t="s">
        <v>6</v>
      </c>
      <c r="C17" s="1" t="str">
        <f>VLOOKUP(B17,Divisions!$A$1:$B$33,2,FALSE)</f>
        <v>AFC North</v>
      </c>
      <c r="D17" s="1">
        <v>7</v>
      </c>
      <c r="E17" s="1">
        <v>9</v>
      </c>
      <c r="W17" s="1">
        <f>SUM(N17*'Ranking Calculations'!$C$2,M17*'Ranking Calculations'!$C$3,L17*'Ranking Calculations'!$C$4,K17*'Ranking Calculations'!$C$5,H17*'Ranking Calculations'!$C$7,G17*'Ranking Calculations'!$C$6,P17*'Ranking Calculations'!$C$8,Q17*'Ranking Calculations'!$C$9,R17*'Ranking Calculations'!$C$10,S17*'Ranking Calculations'!$C$11,T17*'Ranking Calculations'!$C$12,U17*'Ranking Calculations'!$C$13,V17*'Ranking Calculations'!$C$14)</f>
        <v>0</v>
      </c>
      <c r="X17" s="11">
        <f>(SUM($D$2:D17)+(SUM($F$2:F17)/2))/((SUM($D$2:D17)+SUM($E$2:E17)+SUM($F$2:F17)))</f>
        <v>0.49563318777292575</v>
      </c>
      <c r="Y17" s="1">
        <f>'Winning % Rank Over Time'!I19</f>
        <v>11</v>
      </c>
      <c r="Z17" s="7">
        <f>'Winning % Rank Over Time'!$B19*VLOOKUP(Y17,'Share of Reg Season Points'!$K$2:$L$30,2)</f>
        <v>0</v>
      </c>
      <c r="AA17" s="1">
        <f>SUM($I$2:I17)/COUNT($G$2:G17)</f>
        <v>0.4</v>
      </c>
      <c r="AB17" s="1" cm="1">
        <f t="array" ref="AB17">_xlfn.IFS(AA17&gt;='Old Ranking Calculations'!$B$25,'Old Ranking Calculations'!$C$25,AA17&gt;='Old Ranking Calculations'!$B$26,'Old Ranking Calculations'!$C$26,AA17&gt;='Old Ranking Calculations'!$B$27,'Old Ranking Calculations'!$C$27,AA17&gt;='Old Ranking Calculations'!$B$28,'Old Ranking Calculations'!$C$28,AA17&gt;='Old Ranking Calculations'!$B$29,'Old Ranking Calculations'!$C$29,AA17&gt;='Old Ranking Calculations'!$B$30,'Old Ranking Calculations'!$C$30,AA17&gt;='Old Ranking Calculations'!$B$31,'Old Ranking Calculations'!$C$31,AA17&lt;'Old Ranking Calculations'!$B$32,'Old Ranking Calculations'!$C$32)</f>
        <v>0</v>
      </c>
      <c r="AC17" s="1">
        <f>COUNT($G$2:G17)/COUNT($D$2:D17)</f>
        <v>0.3125</v>
      </c>
      <c r="AD17" s="1" cm="1">
        <f t="array" ref="AD17">_xlfn.IFS(AC17&gt;='Old Ranking Calculations'!$B$15,'Old Ranking Calculations'!$C$15,AC17&gt;='Old Ranking Calculations'!$B$16,'Old Ranking Calculations'!$C$16,AC17&gt;='Old Ranking Calculations'!$B$17,'Old Ranking Calculations'!$C$17,AC17&gt;='Old Ranking Calculations'!$B$18,'Old Ranking Calculations'!$C$18,AC17&gt;='Old Ranking Calculations'!$B$19,'Old Ranking Calculations'!$C$19,AC17&gt;='Old Ranking Calculations'!$B$20,'Old Ranking Calculations'!$C$20,AC17&gt;='Old Ranking Calculations'!$B$21,'Old Ranking Calculations'!$C$21,AC17&gt;='Old Ranking Calculations'!$B$22,'Old Ranking Calculations'!$C$22,AC17&lt;'Old Ranking Calculations'!$B$23,'Old Ranking Calculations'!$C$23)</f>
        <v>3</v>
      </c>
      <c r="AE17" s="1">
        <v>0</v>
      </c>
      <c r="AF17" s="1">
        <f>AVERAGE($O$2:O17)</f>
        <v>2.2000000000000002</v>
      </c>
      <c r="AG17" s="16">
        <f>SUM($W$2:W17,Z17,$AE$2)</f>
        <v>35.95280952380952</v>
      </c>
    </row>
    <row r="18" spans="1:33" ht="15.75" customHeight="1" x14ac:dyDescent="0.2">
      <c r="A18" s="1">
        <v>1984</v>
      </c>
      <c r="B18" s="1" t="s">
        <v>6</v>
      </c>
      <c r="C18" s="1" t="str">
        <f>VLOOKUP(B18,Divisions!$A$1:$B$33,2,FALSE)</f>
        <v>AFC North</v>
      </c>
      <c r="D18" s="1">
        <v>8</v>
      </c>
      <c r="E18" s="1">
        <v>8</v>
      </c>
      <c r="W18" s="1">
        <f>SUM(N18*'Ranking Calculations'!$C$2,M18*'Ranking Calculations'!$C$3,L18*'Ranking Calculations'!$C$4,K18*'Ranking Calculations'!$C$5,H18*'Ranking Calculations'!$C$7,G18*'Ranking Calculations'!$C$6,P18*'Ranking Calculations'!$C$8,Q18*'Ranking Calculations'!$C$9,R18*'Ranking Calculations'!$C$10,S18*'Ranking Calculations'!$C$11,T18*'Ranking Calculations'!$C$12,U18*'Ranking Calculations'!$C$13,V18*'Ranking Calculations'!$C$14)</f>
        <v>0</v>
      </c>
      <c r="X18" s="11">
        <f>(SUM($D$2:D18)+(SUM($F$2:F18)/2))/((SUM($D$2:D18)+SUM($E$2:E18)+SUM($F$2:F18)))</f>
        <v>0.49591836734693878</v>
      </c>
      <c r="Y18" s="1">
        <f>'Winning % Rank Over Time'!I20</f>
        <v>12</v>
      </c>
      <c r="Z18" s="7">
        <f>'Winning % Rank Over Time'!$B20*VLOOKUP(Y18,'Share of Reg Season Points'!$K$2:$L$30,2)</f>
        <v>0</v>
      </c>
      <c r="AA18" s="1">
        <f>SUM($I$2:I18)/COUNT($G$2:G18)</f>
        <v>0.4</v>
      </c>
      <c r="AB18" s="1" cm="1">
        <f t="array" ref="AB18">_xlfn.IFS(AA18&gt;='Old Ranking Calculations'!$B$25,'Old Ranking Calculations'!$C$25,AA18&gt;='Old Ranking Calculations'!$B$26,'Old Ranking Calculations'!$C$26,AA18&gt;='Old Ranking Calculations'!$B$27,'Old Ranking Calculations'!$C$27,AA18&gt;='Old Ranking Calculations'!$B$28,'Old Ranking Calculations'!$C$28,AA18&gt;='Old Ranking Calculations'!$B$29,'Old Ranking Calculations'!$C$29,AA18&gt;='Old Ranking Calculations'!$B$30,'Old Ranking Calculations'!$C$30,AA18&gt;='Old Ranking Calculations'!$B$31,'Old Ranking Calculations'!$C$31,AA18&lt;'Old Ranking Calculations'!$B$32,'Old Ranking Calculations'!$C$32)</f>
        <v>0</v>
      </c>
      <c r="AC18" s="1">
        <f>COUNT($G$2:G18)/COUNT($D$2:D18)</f>
        <v>0.29411764705882354</v>
      </c>
      <c r="AD18" s="1" cm="1">
        <f t="array" ref="AD18">_xlfn.IFS(AC18&gt;='Old Ranking Calculations'!$B$15,'Old Ranking Calculations'!$C$15,AC18&gt;='Old Ranking Calculations'!$B$16,'Old Ranking Calculations'!$C$16,AC18&gt;='Old Ranking Calculations'!$B$17,'Old Ranking Calculations'!$C$17,AC18&gt;='Old Ranking Calculations'!$B$18,'Old Ranking Calculations'!$C$18,AC18&gt;='Old Ranking Calculations'!$B$19,'Old Ranking Calculations'!$C$19,AC18&gt;='Old Ranking Calculations'!$B$20,'Old Ranking Calculations'!$C$20,AC18&gt;='Old Ranking Calculations'!$B$21,'Old Ranking Calculations'!$C$21,AC18&gt;='Old Ranking Calculations'!$B$22,'Old Ranking Calculations'!$C$22,AC18&lt;'Old Ranking Calculations'!$B$23,'Old Ranking Calculations'!$C$23)</f>
        <v>3</v>
      </c>
      <c r="AE18" s="1">
        <v>0</v>
      </c>
      <c r="AF18" s="1">
        <f>AVERAGE($O$2:O18)</f>
        <v>2.2000000000000002</v>
      </c>
      <c r="AG18" s="16">
        <f>SUM($W$2:W18,Z18,$AE$2)</f>
        <v>35.95280952380952</v>
      </c>
    </row>
    <row r="19" spans="1:33" ht="15.75" customHeight="1" x14ac:dyDescent="0.2">
      <c r="A19" s="1">
        <v>1985</v>
      </c>
      <c r="B19" s="1" t="s">
        <v>6</v>
      </c>
      <c r="C19" s="1" t="str">
        <f>VLOOKUP(B19,Divisions!$A$1:$B$33,2,FALSE)</f>
        <v>AFC North</v>
      </c>
      <c r="D19" s="1">
        <v>7</v>
      </c>
      <c r="E19" s="1">
        <v>9</v>
      </c>
      <c r="S19" s="1">
        <v>1</v>
      </c>
      <c r="W19" s="1">
        <f>SUM(N19*'Ranking Calculations'!$C$2,M19*'Ranking Calculations'!$C$3,L19*'Ranking Calculations'!$C$4,K19*'Ranking Calculations'!$C$5,H19*'Ranking Calculations'!$C$7,G19*'Ranking Calculations'!$C$6,P19*'Ranking Calculations'!$C$8,Q19*'Ranking Calculations'!$C$9,R19*'Ranking Calculations'!$C$10,S19*'Ranking Calculations'!$C$11,T19*'Ranking Calculations'!$C$12,U19*'Ranking Calculations'!$C$13,V19*'Ranking Calculations'!$C$14)</f>
        <v>0</v>
      </c>
      <c r="X19" s="11">
        <f>(SUM($D$2:D19)+(SUM($F$2:F19)/2))/((SUM($D$2:D19)+SUM($E$2:E19)+SUM($F$2:F19)))</f>
        <v>0.49233716475095785</v>
      </c>
      <c r="Y19" s="1">
        <f>'Winning % Rank Over Time'!I21</f>
        <v>12</v>
      </c>
      <c r="Z19" s="7">
        <f>'Winning % Rank Over Time'!$B21*VLOOKUP(Y19,'Share of Reg Season Points'!$K$2:$L$30,2)</f>
        <v>0</v>
      </c>
      <c r="AA19" s="1">
        <f>SUM($I$2:I19)/COUNT($G$2:G19)</f>
        <v>0.4</v>
      </c>
      <c r="AB19" s="1" cm="1">
        <f t="array" ref="AB19">_xlfn.IFS(AA19&gt;='Old Ranking Calculations'!$B$25,'Old Ranking Calculations'!$C$25,AA19&gt;='Old Ranking Calculations'!$B$26,'Old Ranking Calculations'!$C$26,AA19&gt;='Old Ranking Calculations'!$B$27,'Old Ranking Calculations'!$C$27,AA19&gt;='Old Ranking Calculations'!$B$28,'Old Ranking Calculations'!$C$28,AA19&gt;='Old Ranking Calculations'!$B$29,'Old Ranking Calculations'!$C$29,AA19&gt;='Old Ranking Calculations'!$B$30,'Old Ranking Calculations'!$C$30,AA19&gt;='Old Ranking Calculations'!$B$31,'Old Ranking Calculations'!$C$31,AA19&lt;'Old Ranking Calculations'!$B$32,'Old Ranking Calculations'!$C$32)</f>
        <v>0</v>
      </c>
      <c r="AC19" s="1">
        <f>COUNT($G$2:G19)/COUNT($D$2:D19)</f>
        <v>0.27777777777777779</v>
      </c>
      <c r="AD19" s="1" cm="1">
        <f t="array" ref="AD19">_xlfn.IFS(AC19&gt;='Old Ranking Calculations'!$B$15,'Old Ranking Calculations'!$C$15,AC19&gt;='Old Ranking Calculations'!$B$16,'Old Ranking Calculations'!$C$16,AC19&gt;='Old Ranking Calculations'!$B$17,'Old Ranking Calculations'!$C$17,AC19&gt;='Old Ranking Calculations'!$B$18,'Old Ranking Calculations'!$C$18,AC19&gt;='Old Ranking Calculations'!$B$19,'Old Ranking Calculations'!$C$19,AC19&gt;='Old Ranking Calculations'!$B$20,'Old Ranking Calculations'!$C$20,AC19&gt;='Old Ranking Calculations'!$B$21,'Old Ranking Calculations'!$C$21,AC19&gt;='Old Ranking Calculations'!$B$22,'Old Ranking Calculations'!$C$22,AC19&lt;'Old Ranking Calculations'!$B$23,'Old Ranking Calculations'!$C$23)</f>
        <v>3</v>
      </c>
      <c r="AE19" s="1">
        <v>0</v>
      </c>
      <c r="AF19" s="1">
        <f>AVERAGE($O$2:O19)</f>
        <v>2.2000000000000002</v>
      </c>
      <c r="AG19" s="16">
        <f>SUM($W$2:W19,Z19,$AE$2)</f>
        <v>35.95280952380952</v>
      </c>
    </row>
    <row r="20" spans="1:33" ht="15.75" customHeight="1" x14ac:dyDescent="0.2">
      <c r="A20" s="1">
        <v>1986</v>
      </c>
      <c r="B20" s="1" t="s">
        <v>6</v>
      </c>
      <c r="C20" s="1" t="str">
        <f>VLOOKUP(B20,Divisions!$A$1:$B$33,2,FALSE)</f>
        <v>AFC North</v>
      </c>
      <c r="D20" s="1">
        <v>10</v>
      </c>
      <c r="E20" s="1">
        <v>6</v>
      </c>
      <c r="W20" s="1">
        <f>SUM(N20*'Ranking Calculations'!$C$2,M20*'Ranking Calculations'!$C$3,L20*'Ranking Calculations'!$C$4,K20*'Ranking Calculations'!$C$5,H20*'Ranking Calculations'!$C$7,G20*'Ranking Calculations'!$C$6,P20*'Ranking Calculations'!$C$8,Q20*'Ranking Calculations'!$C$9,R20*'Ranking Calculations'!$C$10,S20*'Ranking Calculations'!$C$11,T20*'Ranking Calculations'!$C$12,U20*'Ranking Calculations'!$C$13,V20*'Ranking Calculations'!$C$14)</f>
        <v>0</v>
      </c>
      <c r="X20" s="11">
        <f>(SUM($D$2:D20)+(SUM($F$2:F20)/2))/((SUM($D$2:D20)+SUM($E$2:E20)+SUM($F$2:F20)))</f>
        <v>0.5</v>
      </c>
      <c r="Y20" s="1">
        <f>'Winning % Rank Over Time'!I22</f>
        <v>12</v>
      </c>
      <c r="Z20" s="7">
        <f>'Winning % Rank Over Time'!$B22*VLOOKUP(Y20,'Share of Reg Season Points'!$K$2:$L$30,2)</f>
        <v>0</v>
      </c>
      <c r="AA20" s="1">
        <f>SUM($I$2:I20)/COUNT($G$2:G20)</f>
        <v>0.4</v>
      </c>
      <c r="AB20" s="1" cm="1">
        <f t="array" ref="AB20">_xlfn.IFS(AA20&gt;='Old Ranking Calculations'!$B$25,'Old Ranking Calculations'!$C$25,AA20&gt;='Old Ranking Calculations'!$B$26,'Old Ranking Calculations'!$C$26,AA20&gt;='Old Ranking Calculations'!$B$27,'Old Ranking Calculations'!$C$27,AA20&gt;='Old Ranking Calculations'!$B$28,'Old Ranking Calculations'!$C$28,AA20&gt;='Old Ranking Calculations'!$B$29,'Old Ranking Calculations'!$C$29,AA20&gt;='Old Ranking Calculations'!$B$30,'Old Ranking Calculations'!$C$30,AA20&gt;='Old Ranking Calculations'!$B$31,'Old Ranking Calculations'!$C$31,AA20&lt;'Old Ranking Calculations'!$B$32,'Old Ranking Calculations'!$C$32)</f>
        <v>0</v>
      </c>
      <c r="AC20" s="1">
        <f>COUNT($G$2:G20)/COUNT($D$2:D20)</f>
        <v>0.26315789473684209</v>
      </c>
      <c r="AD20" s="1" cm="1">
        <f t="array" ref="AD20">_xlfn.IFS(AC20&gt;='Old Ranking Calculations'!$B$15,'Old Ranking Calculations'!$C$15,AC20&gt;='Old Ranking Calculations'!$B$16,'Old Ranking Calculations'!$C$16,AC20&gt;='Old Ranking Calculations'!$B$17,'Old Ranking Calculations'!$C$17,AC20&gt;='Old Ranking Calculations'!$B$18,'Old Ranking Calculations'!$C$18,AC20&gt;='Old Ranking Calculations'!$B$19,'Old Ranking Calculations'!$C$19,AC20&gt;='Old Ranking Calculations'!$B$20,'Old Ranking Calculations'!$C$20,AC20&gt;='Old Ranking Calculations'!$B$21,'Old Ranking Calculations'!$C$21,AC20&gt;='Old Ranking Calculations'!$B$22,'Old Ranking Calculations'!$C$22,AC20&lt;'Old Ranking Calculations'!$B$23,'Old Ranking Calculations'!$C$23)</f>
        <v>3</v>
      </c>
      <c r="AE20" s="1">
        <v>0</v>
      </c>
      <c r="AF20" s="1">
        <f>AVERAGE($O$2:O20)</f>
        <v>2.2000000000000002</v>
      </c>
      <c r="AG20" s="16">
        <f>SUM($W$2:W20,Z20,$AE$2)</f>
        <v>35.95280952380952</v>
      </c>
    </row>
    <row r="21" spans="1:33" ht="15.75" customHeight="1" x14ac:dyDescent="0.2">
      <c r="A21" s="1">
        <v>1987</v>
      </c>
      <c r="B21" s="1" t="s">
        <v>6</v>
      </c>
      <c r="C21" s="1" t="str">
        <f>VLOOKUP(B21,Divisions!$A$1:$B$33,2,FALSE)</f>
        <v>AFC North</v>
      </c>
      <c r="D21" s="1">
        <v>4</v>
      </c>
      <c r="E21" s="1">
        <v>11</v>
      </c>
      <c r="W21" s="1">
        <f>SUM(N21*'Ranking Calculations'!$C$2,M21*'Ranking Calculations'!$C$3,L21*'Ranking Calculations'!$C$4,K21*'Ranking Calculations'!$C$5,H21*'Ranking Calculations'!$C$7,G21*'Ranking Calculations'!$C$6,P21*'Ranking Calculations'!$C$8,Q21*'Ranking Calculations'!$C$9,R21*'Ranking Calculations'!$C$10,S21*'Ranking Calculations'!$C$11,T21*'Ranking Calculations'!$C$12,U21*'Ranking Calculations'!$C$13,V21*'Ranking Calculations'!$C$14)</f>
        <v>0</v>
      </c>
      <c r="X21" s="11">
        <f>(SUM($D$2:D21)+(SUM($F$2:F21)/2))/((SUM($D$2:D21)+SUM($E$2:E21)+SUM($F$2:F21)))</f>
        <v>0.48801369863013699</v>
      </c>
      <c r="Y21" s="1">
        <f>'Winning % Rank Over Time'!I23</f>
        <v>12</v>
      </c>
      <c r="Z21" s="7">
        <f>'Winning % Rank Over Time'!$B23*VLOOKUP(Y21,'Share of Reg Season Points'!$K$2:$L$30,2)</f>
        <v>0</v>
      </c>
      <c r="AA21" s="1">
        <f>SUM($I$2:I21)/COUNT($G$2:G21)</f>
        <v>0.4</v>
      </c>
      <c r="AB21" s="1" cm="1">
        <f t="array" ref="AB21">_xlfn.IFS(AA21&gt;='Old Ranking Calculations'!$B$25,'Old Ranking Calculations'!$C$25,AA21&gt;='Old Ranking Calculations'!$B$26,'Old Ranking Calculations'!$C$26,AA21&gt;='Old Ranking Calculations'!$B$27,'Old Ranking Calculations'!$C$27,AA21&gt;='Old Ranking Calculations'!$B$28,'Old Ranking Calculations'!$C$28,AA21&gt;='Old Ranking Calculations'!$B$29,'Old Ranking Calculations'!$C$29,AA21&gt;='Old Ranking Calculations'!$B$30,'Old Ranking Calculations'!$C$30,AA21&gt;='Old Ranking Calculations'!$B$31,'Old Ranking Calculations'!$C$31,AA21&lt;'Old Ranking Calculations'!$B$32,'Old Ranking Calculations'!$C$32)</f>
        <v>0</v>
      </c>
      <c r="AC21" s="1">
        <f>COUNT($G$2:G21)/COUNT($D$2:D21)</f>
        <v>0.25</v>
      </c>
      <c r="AD21" s="1" cm="1">
        <f t="array" ref="AD21">_xlfn.IFS(AC21&gt;='Old Ranking Calculations'!$B$15,'Old Ranking Calculations'!$C$15,AC21&gt;='Old Ranking Calculations'!$B$16,'Old Ranking Calculations'!$C$16,AC21&gt;='Old Ranking Calculations'!$B$17,'Old Ranking Calculations'!$C$17,AC21&gt;='Old Ranking Calculations'!$B$18,'Old Ranking Calculations'!$C$18,AC21&gt;='Old Ranking Calculations'!$B$19,'Old Ranking Calculations'!$C$19,AC21&gt;='Old Ranking Calculations'!$B$20,'Old Ranking Calculations'!$C$20,AC21&gt;='Old Ranking Calculations'!$B$21,'Old Ranking Calculations'!$C$21,AC21&gt;='Old Ranking Calculations'!$B$22,'Old Ranking Calculations'!$C$22,AC21&lt;'Old Ranking Calculations'!$B$23,'Old Ranking Calculations'!$C$23)</f>
        <v>3</v>
      </c>
      <c r="AE21" s="1">
        <v>0</v>
      </c>
      <c r="AF21" s="1">
        <f>AVERAGE($O$2:O21)</f>
        <v>2.2000000000000002</v>
      </c>
      <c r="AG21" s="16">
        <f>SUM($W$2:W21,Z21,$AE$2)</f>
        <v>35.95280952380952</v>
      </c>
    </row>
    <row r="22" spans="1:33" ht="15.75" customHeight="1" x14ac:dyDescent="0.2">
      <c r="A22" s="1">
        <v>1988</v>
      </c>
      <c r="B22" s="1" t="s">
        <v>6</v>
      </c>
      <c r="C22" s="1" t="str">
        <f>VLOOKUP(B22,Divisions!$A$1:$B$33,2,FALSE)</f>
        <v>AFC North</v>
      </c>
      <c r="D22" s="1">
        <v>12</v>
      </c>
      <c r="E22" s="1">
        <v>4</v>
      </c>
      <c r="G22" s="1">
        <v>1</v>
      </c>
      <c r="H22" s="1">
        <v>1</v>
      </c>
      <c r="I22" s="1">
        <v>2</v>
      </c>
      <c r="J22" s="1">
        <v>1</v>
      </c>
      <c r="K22" s="1">
        <v>1</v>
      </c>
      <c r="L22" s="1">
        <v>1</v>
      </c>
      <c r="M22" s="1">
        <v>1</v>
      </c>
      <c r="N22" s="1"/>
      <c r="O22">
        <v>4</v>
      </c>
      <c r="P22" s="1">
        <v>1</v>
      </c>
      <c r="W22" s="1">
        <f>SUM(N22*'Ranking Calculations'!$C$2,M22*'Ranking Calculations'!$C$3,L22*'Ranking Calculations'!$C$4,K22*'Ranking Calculations'!$C$5,H22*'Ranking Calculations'!$C$7,G22*'Ranking Calculations'!$C$6,P22*'Ranking Calculations'!$C$8,Q22*'Ranking Calculations'!$C$9,R22*'Ranking Calculations'!$C$10,S22*'Ranking Calculations'!$C$11,T22*'Ranking Calculations'!$C$12,U22*'Ranking Calculations'!$C$13,V22*'Ranking Calculations'!$C$14)</f>
        <v>20</v>
      </c>
      <c r="X22" s="11">
        <f>(SUM($D$2:D22)+(SUM($F$2:F22)/2))/((SUM($D$2:D22)+SUM($E$2:E22)+SUM($F$2:F22)))</f>
        <v>0.50162337662337664</v>
      </c>
      <c r="Y22" s="1">
        <f>'Winning % Rank Over Time'!I24</f>
        <v>11</v>
      </c>
      <c r="Z22" s="7">
        <f>'Winning % Rank Over Time'!$B24*VLOOKUP(Y22,'Share of Reg Season Points'!$K$2:$L$30,2)</f>
        <v>0</v>
      </c>
      <c r="AA22" s="1">
        <f>SUM($I$2:I22)/COUNT($G$2:G22)</f>
        <v>0.66666666666666663</v>
      </c>
      <c r="AB22" s="1" cm="1">
        <f t="array" ref="AB22">_xlfn.IFS(AA22&gt;='Old Ranking Calculations'!$B$25,'Old Ranking Calculations'!$C$25,AA22&gt;='Old Ranking Calculations'!$B$26,'Old Ranking Calculations'!$C$26,AA22&gt;='Old Ranking Calculations'!$B$27,'Old Ranking Calculations'!$C$27,AA22&gt;='Old Ranking Calculations'!$B$28,'Old Ranking Calculations'!$C$28,AA22&gt;='Old Ranking Calculations'!$B$29,'Old Ranking Calculations'!$C$29,AA22&gt;='Old Ranking Calculations'!$B$30,'Old Ranking Calculations'!$C$30,AA22&gt;='Old Ranking Calculations'!$B$31,'Old Ranking Calculations'!$C$31,AA22&lt;'Old Ranking Calculations'!$B$32,'Old Ranking Calculations'!$C$32)</f>
        <v>4</v>
      </c>
      <c r="AC22" s="1">
        <f>COUNT($G$2:G22)/COUNT($D$2:D22)</f>
        <v>0.2857142857142857</v>
      </c>
      <c r="AD22" s="1" cm="1">
        <f t="array" ref="AD22">_xlfn.IFS(AC22&gt;='Old Ranking Calculations'!$B$15,'Old Ranking Calculations'!$C$15,AC22&gt;='Old Ranking Calculations'!$B$16,'Old Ranking Calculations'!$C$16,AC22&gt;='Old Ranking Calculations'!$B$17,'Old Ranking Calculations'!$C$17,AC22&gt;='Old Ranking Calculations'!$B$18,'Old Ranking Calculations'!$C$18,AC22&gt;='Old Ranking Calculations'!$B$19,'Old Ranking Calculations'!$C$19,AC22&gt;='Old Ranking Calculations'!$B$20,'Old Ranking Calculations'!$C$20,AC22&gt;='Old Ranking Calculations'!$B$21,'Old Ranking Calculations'!$C$21,AC22&gt;='Old Ranking Calculations'!$B$22,'Old Ranking Calculations'!$C$22,AC22&lt;'Old Ranking Calculations'!$B$23,'Old Ranking Calculations'!$C$23)</f>
        <v>3</v>
      </c>
      <c r="AE22" s="1">
        <v>0</v>
      </c>
      <c r="AF22" s="1">
        <f>AVERAGE($O$2:O22)</f>
        <v>2.5</v>
      </c>
      <c r="AG22" s="16">
        <f>SUM($W$2:W22,Z22,$AE$2)</f>
        <v>55.95280952380952</v>
      </c>
    </row>
    <row r="23" spans="1:33" ht="15.75" customHeight="1" x14ac:dyDescent="0.2">
      <c r="A23" s="1">
        <v>1989</v>
      </c>
      <c r="B23" s="1" t="s">
        <v>6</v>
      </c>
      <c r="C23" s="1" t="str">
        <f>VLOOKUP(B23,Divisions!$A$1:$B$33,2,FALSE)</f>
        <v>AFC North</v>
      </c>
      <c r="D23" s="1">
        <v>8</v>
      </c>
      <c r="E23" s="1">
        <v>8</v>
      </c>
      <c r="W23" s="1">
        <f>SUM(N23*'Ranking Calculations'!$C$2,M23*'Ranking Calculations'!$C$3,L23*'Ranking Calculations'!$C$4,K23*'Ranking Calculations'!$C$5,H23*'Ranking Calculations'!$C$7,G23*'Ranking Calculations'!$C$6,P23*'Ranking Calculations'!$C$8,Q23*'Ranking Calculations'!$C$9,R23*'Ranking Calculations'!$C$10,S23*'Ranking Calculations'!$C$11,T23*'Ranking Calculations'!$C$12,U23*'Ranking Calculations'!$C$13,V23*'Ranking Calculations'!$C$14)</f>
        <v>0</v>
      </c>
      <c r="X23" s="11">
        <f>(SUM($D$2:D23)+(SUM($F$2:F23)/2))/((SUM($D$2:D23)+SUM($E$2:E23)+SUM($F$2:F23)))</f>
        <v>0.50154320987654322</v>
      </c>
      <c r="Y23" s="1">
        <f>'Winning % Rank Over Time'!I25</f>
        <v>11</v>
      </c>
      <c r="Z23" s="7">
        <f>'Winning % Rank Over Time'!$B25*VLOOKUP(Y23,'Share of Reg Season Points'!$K$2:$L$30,2)</f>
        <v>0</v>
      </c>
      <c r="AA23" s="1">
        <f>SUM($I$2:I23)/COUNT($G$2:G23)</f>
        <v>0.66666666666666663</v>
      </c>
      <c r="AB23" s="1" cm="1">
        <f t="array" ref="AB23">_xlfn.IFS(AA23&gt;='Old Ranking Calculations'!$B$25,'Old Ranking Calculations'!$C$25,AA23&gt;='Old Ranking Calculations'!$B$26,'Old Ranking Calculations'!$C$26,AA23&gt;='Old Ranking Calculations'!$B$27,'Old Ranking Calculations'!$C$27,AA23&gt;='Old Ranking Calculations'!$B$28,'Old Ranking Calculations'!$C$28,AA23&gt;='Old Ranking Calculations'!$B$29,'Old Ranking Calculations'!$C$29,AA23&gt;='Old Ranking Calculations'!$B$30,'Old Ranking Calculations'!$C$30,AA23&gt;='Old Ranking Calculations'!$B$31,'Old Ranking Calculations'!$C$31,AA23&lt;'Old Ranking Calculations'!$B$32,'Old Ranking Calculations'!$C$32)</f>
        <v>4</v>
      </c>
      <c r="AC23" s="1">
        <f>COUNT($G$2:G23)/COUNT($D$2:D23)</f>
        <v>0.27272727272727271</v>
      </c>
      <c r="AD23" s="1" cm="1">
        <f t="array" ref="AD23">_xlfn.IFS(AC23&gt;='Old Ranking Calculations'!$B$15,'Old Ranking Calculations'!$C$15,AC23&gt;='Old Ranking Calculations'!$B$16,'Old Ranking Calculations'!$C$16,AC23&gt;='Old Ranking Calculations'!$B$17,'Old Ranking Calculations'!$C$17,AC23&gt;='Old Ranking Calculations'!$B$18,'Old Ranking Calculations'!$C$18,AC23&gt;='Old Ranking Calculations'!$B$19,'Old Ranking Calculations'!$C$19,AC23&gt;='Old Ranking Calculations'!$B$20,'Old Ranking Calculations'!$C$20,AC23&gt;='Old Ranking Calculations'!$B$21,'Old Ranking Calculations'!$C$21,AC23&gt;='Old Ranking Calculations'!$B$22,'Old Ranking Calculations'!$C$22,AC23&lt;'Old Ranking Calculations'!$B$23,'Old Ranking Calculations'!$C$23)</f>
        <v>3</v>
      </c>
      <c r="AE23" s="1">
        <v>0</v>
      </c>
      <c r="AF23" s="1">
        <f>AVERAGE($O$2:O23)</f>
        <v>2.5</v>
      </c>
      <c r="AG23" s="16">
        <f>SUM($W$2:W23,Z23,$AE$2)</f>
        <v>55.95280952380952</v>
      </c>
    </row>
    <row r="24" spans="1:33" ht="15.75" customHeight="1" x14ac:dyDescent="0.2">
      <c r="A24" s="1">
        <v>1990</v>
      </c>
      <c r="B24" s="1" t="s">
        <v>6</v>
      </c>
      <c r="C24" s="1" t="str">
        <f>VLOOKUP(B24,Divisions!$A$1:$B$33,2,FALSE)</f>
        <v>AFC North</v>
      </c>
      <c r="D24" s="1">
        <v>9</v>
      </c>
      <c r="E24" s="1">
        <v>7</v>
      </c>
      <c r="G24" s="1">
        <v>1</v>
      </c>
      <c r="H24" s="1">
        <v>1</v>
      </c>
      <c r="I24" s="1">
        <v>1</v>
      </c>
      <c r="J24" s="1">
        <v>1</v>
      </c>
      <c r="K24" s="1">
        <v>1</v>
      </c>
      <c r="L24" s="1"/>
      <c r="M24" s="1"/>
      <c r="N24" s="1"/>
      <c r="O24">
        <v>2</v>
      </c>
      <c r="W24" s="1">
        <f>SUM(N24*'Ranking Calculations'!$C$2,M24*'Ranking Calculations'!$C$3,L24*'Ranking Calculations'!$C$4,K24*'Ranking Calculations'!$C$5,H24*'Ranking Calculations'!$C$7,G24*'Ranking Calculations'!$C$6,P24*'Ranking Calculations'!$C$8,Q24*'Ranking Calculations'!$C$9,R24*'Ranking Calculations'!$C$10,S24*'Ranking Calculations'!$C$11,T24*'Ranking Calculations'!$C$12,U24*'Ranking Calculations'!$C$13,V24*'Ranking Calculations'!$C$14)</f>
        <v>4</v>
      </c>
      <c r="X24" s="11">
        <f>(SUM($D$2:D24)+(SUM($F$2:F24)/2))/((SUM($D$2:D24)+SUM($E$2:E24)+SUM($F$2:F24)))</f>
        <v>0.50441176470588234</v>
      </c>
      <c r="Y24" s="1">
        <f>'Winning % Rank Over Time'!I26</f>
        <v>11</v>
      </c>
      <c r="Z24" s="7">
        <f>'Winning % Rank Over Time'!$B26*VLOOKUP(Y24,'Share of Reg Season Points'!$K$2:$L$30,2)</f>
        <v>0</v>
      </c>
      <c r="AA24" s="1">
        <f>SUM($I$2:I24)/COUNT($G$2:G24)</f>
        <v>0.7142857142857143</v>
      </c>
      <c r="AB24" s="1" cm="1">
        <f t="array" ref="AB24">_xlfn.IFS(AA24&gt;='Old Ranking Calculations'!$B$25,'Old Ranking Calculations'!$C$25,AA24&gt;='Old Ranking Calculations'!$B$26,'Old Ranking Calculations'!$C$26,AA24&gt;='Old Ranking Calculations'!$B$27,'Old Ranking Calculations'!$C$27,AA24&gt;='Old Ranking Calculations'!$B$28,'Old Ranking Calculations'!$C$28,AA24&gt;='Old Ranking Calculations'!$B$29,'Old Ranking Calculations'!$C$29,AA24&gt;='Old Ranking Calculations'!$B$30,'Old Ranking Calculations'!$C$30,AA24&gt;='Old Ranking Calculations'!$B$31,'Old Ranking Calculations'!$C$31,AA24&lt;'Old Ranking Calculations'!$B$32,'Old Ranking Calculations'!$C$32)</f>
        <v>4</v>
      </c>
      <c r="AC24" s="1">
        <f>COUNT($G$2:G24)/COUNT($D$2:D24)</f>
        <v>0.30434782608695654</v>
      </c>
      <c r="AD24" s="1" cm="1">
        <f t="array" ref="AD24">_xlfn.IFS(AC24&gt;='Old Ranking Calculations'!$B$15,'Old Ranking Calculations'!$C$15,AC24&gt;='Old Ranking Calculations'!$B$16,'Old Ranking Calculations'!$C$16,AC24&gt;='Old Ranking Calculations'!$B$17,'Old Ranking Calculations'!$C$17,AC24&gt;='Old Ranking Calculations'!$B$18,'Old Ranking Calculations'!$C$18,AC24&gt;='Old Ranking Calculations'!$B$19,'Old Ranking Calculations'!$C$19,AC24&gt;='Old Ranking Calculations'!$B$20,'Old Ranking Calculations'!$C$20,AC24&gt;='Old Ranking Calculations'!$B$21,'Old Ranking Calculations'!$C$21,AC24&gt;='Old Ranking Calculations'!$B$22,'Old Ranking Calculations'!$C$22,AC24&lt;'Old Ranking Calculations'!$B$23,'Old Ranking Calculations'!$C$23)</f>
        <v>3</v>
      </c>
      <c r="AE24" s="1">
        <v>0</v>
      </c>
      <c r="AF24" s="1">
        <f>AVERAGE($O$2:O24)</f>
        <v>2.4285714285714284</v>
      </c>
      <c r="AG24" s="16">
        <f>SUM($W$2:W24,Z24,$AE$2)</f>
        <v>59.95280952380952</v>
      </c>
    </row>
    <row r="25" spans="1:33" ht="15.75" customHeight="1" x14ac:dyDescent="0.2">
      <c r="A25" s="1">
        <v>1991</v>
      </c>
      <c r="B25" s="1" t="s">
        <v>6</v>
      </c>
      <c r="C25" s="1" t="str">
        <f>VLOOKUP(B25,Divisions!$A$1:$B$33,2,FALSE)</f>
        <v>AFC North</v>
      </c>
      <c r="D25" s="1">
        <v>3</v>
      </c>
      <c r="E25" s="1">
        <v>13</v>
      </c>
      <c r="W25" s="1">
        <f>SUM(N25*'Ranking Calculations'!$C$2,M25*'Ranking Calculations'!$C$3,L25*'Ranking Calculations'!$C$4,K25*'Ranking Calculations'!$C$5,H25*'Ranking Calculations'!$C$7,G25*'Ranking Calculations'!$C$6,P25*'Ranking Calculations'!$C$8,Q25*'Ranking Calculations'!$C$9,R25*'Ranking Calculations'!$C$10,S25*'Ranking Calculations'!$C$11,T25*'Ranking Calculations'!$C$12,U25*'Ranking Calculations'!$C$13,V25*'Ranking Calculations'!$C$14)</f>
        <v>0</v>
      </c>
      <c r="X25" s="11">
        <f>(SUM($D$2:D25)+(SUM($F$2:F25)/2))/((SUM($D$2:D25)+SUM($E$2:E25)+SUM($F$2:F25)))</f>
        <v>0.4901685393258427</v>
      </c>
      <c r="Y25" s="1">
        <f>'Winning % Rank Over Time'!I27</f>
        <v>13</v>
      </c>
      <c r="Z25" s="7">
        <f>'Winning % Rank Over Time'!$B27*VLOOKUP(Y25,'Share of Reg Season Points'!$K$2:$L$30,2)</f>
        <v>0</v>
      </c>
      <c r="AA25" s="1">
        <f>SUM($I$2:I25)/COUNT($G$2:G25)</f>
        <v>0.7142857142857143</v>
      </c>
      <c r="AB25" s="1" cm="1">
        <f t="array" ref="AB25">_xlfn.IFS(AA25&gt;='Old Ranking Calculations'!$B$25,'Old Ranking Calculations'!$C$25,AA25&gt;='Old Ranking Calculations'!$B$26,'Old Ranking Calculations'!$C$26,AA25&gt;='Old Ranking Calculations'!$B$27,'Old Ranking Calculations'!$C$27,AA25&gt;='Old Ranking Calculations'!$B$28,'Old Ranking Calculations'!$C$28,AA25&gt;='Old Ranking Calculations'!$B$29,'Old Ranking Calculations'!$C$29,AA25&gt;='Old Ranking Calculations'!$B$30,'Old Ranking Calculations'!$C$30,AA25&gt;='Old Ranking Calculations'!$B$31,'Old Ranking Calculations'!$C$31,AA25&lt;'Old Ranking Calculations'!$B$32,'Old Ranking Calculations'!$C$32)</f>
        <v>4</v>
      </c>
      <c r="AC25" s="1">
        <f>COUNT($G$2:G25)/COUNT($D$2:D25)</f>
        <v>0.29166666666666669</v>
      </c>
      <c r="AD25" s="1" cm="1">
        <f t="array" ref="AD25">_xlfn.IFS(AC25&gt;='Old Ranking Calculations'!$B$15,'Old Ranking Calculations'!$C$15,AC25&gt;='Old Ranking Calculations'!$B$16,'Old Ranking Calculations'!$C$16,AC25&gt;='Old Ranking Calculations'!$B$17,'Old Ranking Calculations'!$C$17,AC25&gt;='Old Ranking Calculations'!$B$18,'Old Ranking Calculations'!$C$18,AC25&gt;='Old Ranking Calculations'!$B$19,'Old Ranking Calculations'!$C$19,AC25&gt;='Old Ranking Calculations'!$B$20,'Old Ranking Calculations'!$C$20,AC25&gt;='Old Ranking Calculations'!$B$21,'Old Ranking Calculations'!$C$21,AC25&gt;='Old Ranking Calculations'!$B$22,'Old Ranking Calculations'!$C$22,AC25&lt;'Old Ranking Calculations'!$B$23,'Old Ranking Calculations'!$C$23)</f>
        <v>3</v>
      </c>
      <c r="AE25" s="1">
        <v>0</v>
      </c>
      <c r="AF25" s="1">
        <f>AVERAGE($O$2:O25)</f>
        <v>2.4285714285714284</v>
      </c>
      <c r="AG25" s="16">
        <f>SUM($W$2:W25,Z25,$AE$2)</f>
        <v>59.95280952380952</v>
      </c>
    </row>
    <row r="26" spans="1:33" ht="15.75" customHeight="1" x14ac:dyDescent="0.2">
      <c r="A26" s="1">
        <v>1992</v>
      </c>
      <c r="B26" s="1" t="s">
        <v>6</v>
      </c>
      <c r="C26" s="1" t="str">
        <f>VLOOKUP(B26,Divisions!$A$1:$B$33,2,FALSE)</f>
        <v>AFC North</v>
      </c>
      <c r="D26" s="1">
        <v>5</v>
      </c>
      <c r="E26" s="1">
        <v>11</v>
      </c>
      <c r="S26" s="1">
        <v>1</v>
      </c>
      <c r="W26" s="1">
        <f>SUM(N26*'Ranking Calculations'!$C$2,M26*'Ranking Calculations'!$C$3,L26*'Ranking Calculations'!$C$4,K26*'Ranking Calculations'!$C$5,H26*'Ranking Calculations'!$C$7,G26*'Ranking Calculations'!$C$6,P26*'Ranking Calculations'!$C$8,Q26*'Ranking Calculations'!$C$9,R26*'Ranking Calculations'!$C$10,S26*'Ranking Calculations'!$C$11,T26*'Ranking Calculations'!$C$12,U26*'Ranking Calculations'!$C$13,V26*'Ranking Calculations'!$C$14)</f>
        <v>0</v>
      </c>
      <c r="X26" s="11">
        <f>(SUM($D$2:D26)+(SUM($F$2:F26)/2))/((SUM($D$2:D26)+SUM($E$2:E26)+SUM($F$2:F26)))</f>
        <v>0.48252688172043012</v>
      </c>
      <c r="Y26" s="1">
        <f>'Winning % Rank Over Time'!I28</f>
        <v>13</v>
      </c>
      <c r="Z26" s="7">
        <f>'Winning % Rank Over Time'!$B28*VLOOKUP(Y26,'Share of Reg Season Points'!$K$2:$L$30,2)</f>
        <v>0</v>
      </c>
      <c r="AA26" s="1">
        <f>SUM($I$2:I26)/COUNT($G$2:G26)</f>
        <v>0.7142857142857143</v>
      </c>
      <c r="AB26" s="1" cm="1">
        <f t="array" ref="AB26">_xlfn.IFS(AA26&gt;='Old Ranking Calculations'!$B$25,'Old Ranking Calculations'!$C$25,AA26&gt;='Old Ranking Calculations'!$B$26,'Old Ranking Calculations'!$C$26,AA26&gt;='Old Ranking Calculations'!$B$27,'Old Ranking Calculations'!$C$27,AA26&gt;='Old Ranking Calculations'!$B$28,'Old Ranking Calculations'!$C$28,AA26&gt;='Old Ranking Calculations'!$B$29,'Old Ranking Calculations'!$C$29,AA26&gt;='Old Ranking Calculations'!$B$30,'Old Ranking Calculations'!$C$30,AA26&gt;='Old Ranking Calculations'!$B$31,'Old Ranking Calculations'!$C$31,AA26&lt;'Old Ranking Calculations'!$B$32,'Old Ranking Calculations'!$C$32)</f>
        <v>4</v>
      </c>
      <c r="AC26" s="1">
        <f>COUNT($G$2:G26)/COUNT($D$2:D26)</f>
        <v>0.28000000000000003</v>
      </c>
      <c r="AD26" s="1" cm="1">
        <f t="array" ref="AD26">_xlfn.IFS(AC26&gt;='Old Ranking Calculations'!$B$15,'Old Ranking Calculations'!$C$15,AC26&gt;='Old Ranking Calculations'!$B$16,'Old Ranking Calculations'!$C$16,AC26&gt;='Old Ranking Calculations'!$B$17,'Old Ranking Calculations'!$C$17,AC26&gt;='Old Ranking Calculations'!$B$18,'Old Ranking Calculations'!$C$18,AC26&gt;='Old Ranking Calculations'!$B$19,'Old Ranking Calculations'!$C$19,AC26&gt;='Old Ranking Calculations'!$B$20,'Old Ranking Calculations'!$C$20,AC26&gt;='Old Ranking Calculations'!$B$21,'Old Ranking Calculations'!$C$21,AC26&gt;='Old Ranking Calculations'!$B$22,'Old Ranking Calculations'!$C$22,AC26&lt;'Old Ranking Calculations'!$B$23,'Old Ranking Calculations'!$C$23)</f>
        <v>3</v>
      </c>
      <c r="AE26" s="1">
        <v>0</v>
      </c>
      <c r="AF26" s="1">
        <f>AVERAGE($O$2:O26)</f>
        <v>2.4285714285714284</v>
      </c>
      <c r="AG26" s="16">
        <f>SUM($W$2:W26,Z26,$AE$2)</f>
        <v>59.95280952380952</v>
      </c>
    </row>
    <row r="27" spans="1:33" ht="15.75" customHeight="1" x14ac:dyDescent="0.2">
      <c r="A27" s="1">
        <v>1993</v>
      </c>
      <c r="B27" s="1" t="s">
        <v>6</v>
      </c>
      <c r="C27" s="1" t="str">
        <f>VLOOKUP(B27,Divisions!$A$1:$B$33,2,FALSE)</f>
        <v>AFC North</v>
      </c>
      <c r="D27" s="1">
        <v>3</v>
      </c>
      <c r="E27" s="1">
        <v>13</v>
      </c>
      <c r="W27" s="1">
        <f>SUM(N27*'Ranking Calculations'!$C$2,M27*'Ranking Calculations'!$C$3,L27*'Ranking Calculations'!$C$4,K27*'Ranking Calculations'!$C$5,H27*'Ranking Calculations'!$C$7,G27*'Ranking Calculations'!$C$6,P27*'Ranking Calculations'!$C$8,Q27*'Ranking Calculations'!$C$9,R27*'Ranking Calculations'!$C$10,S27*'Ranking Calculations'!$C$11,T27*'Ranking Calculations'!$C$12,U27*'Ranking Calculations'!$C$13,V27*'Ranking Calculations'!$C$14)</f>
        <v>0</v>
      </c>
      <c r="X27" s="11">
        <f>(SUM($D$2:D27)+(SUM($F$2:F27)/2))/((SUM($D$2:D27)+SUM($E$2:E27)+SUM($F$2:F27)))</f>
        <v>0.47036082474226804</v>
      </c>
      <c r="Y27" s="1">
        <f>'Winning % Rank Over Time'!I29</f>
        <v>14</v>
      </c>
      <c r="Z27" s="7">
        <f>'Winning % Rank Over Time'!$B29*VLOOKUP(Y27,'Share of Reg Season Points'!$K$2:$L$30,2)</f>
        <v>0</v>
      </c>
      <c r="AA27" s="1">
        <f>SUM($I$2:I27)/COUNT($G$2:G27)</f>
        <v>0.7142857142857143</v>
      </c>
      <c r="AB27" s="1" cm="1">
        <f t="array" ref="AB27">_xlfn.IFS(AA27&gt;='Old Ranking Calculations'!$B$25,'Old Ranking Calculations'!$C$25,AA27&gt;='Old Ranking Calculations'!$B$26,'Old Ranking Calculations'!$C$26,AA27&gt;='Old Ranking Calculations'!$B$27,'Old Ranking Calculations'!$C$27,AA27&gt;='Old Ranking Calculations'!$B$28,'Old Ranking Calculations'!$C$28,AA27&gt;='Old Ranking Calculations'!$B$29,'Old Ranking Calculations'!$C$29,AA27&gt;='Old Ranking Calculations'!$B$30,'Old Ranking Calculations'!$C$30,AA27&gt;='Old Ranking Calculations'!$B$31,'Old Ranking Calculations'!$C$31,AA27&lt;'Old Ranking Calculations'!$B$32,'Old Ranking Calculations'!$C$32)</f>
        <v>4</v>
      </c>
      <c r="AC27" s="1">
        <f>COUNT($G$2:G27)/COUNT($D$2:D27)</f>
        <v>0.26923076923076922</v>
      </c>
      <c r="AD27" s="1" cm="1">
        <f t="array" ref="AD27">_xlfn.IFS(AC27&gt;='Old Ranking Calculations'!$B$15,'Old Ranking Calculations'!$C$15,AC27&gt;='Old Ranking Calculations'!$B$16,'Old Ranking Calculations'!$C$16,AC27&gt;='Old Ranking Calculations'!$B$17,'Old Ranking Calculations'!$C$17,AC27&gt;='Old Ranking Calculations'!$B$18,'Old Ranking Calculations'!$C$18,AC27&gt;='Old Ranking Calculations'!$B$19,'Old Ranking Calculations'!$C$19,AC27&gt;='Old Ranking Calculations'!$B$20,'Old Ranking Calculations'!$C$20,AC27&gt;='Old Ranking Calculations'!$B$21,'Old Ranking Calculations'!$C$21,AC27&gt;='Old Ranking Calculations'!$B$22,'Old Ranking Calculations'!$C$22,AC27&lt;'Old Ranking Calculations'!$B$23,'Old Ranking Calculations'!$C$23)</f>
        <v>3</v>
      </c>
      <c r="AE27" s="1">
        <v>0</v>
      </c>
      <c r="AF27" s="1">
        <f>AVERAGE($O$2:O27)</f>
        <v>2.4285714285714284</v>
      </c>
      <c r="AG27" s="16">
        <f>SUM($W$2:W27,Z27,$AE$2)</f>
        <v>59.95280952380952</v>
      </c>
    </row>
    <row r="28" spans="1:33" ht="15.75" customHeight="1" x14ac:dyDescent="0.2">
      <c r="A28" s="1">
        <v>1994</v>
      </c>
      <c r="B28" s="1" t="s">
        <v>6</v>
      </c>
      <c r="C28" s="1" t="str">
        <f>VLOOKUP(B28,Divisions!$A$1:$B$33,2,FALSE)</f>
        <v>AFC North</v>
      </c>
      <c r="D28" s="1">
        <v>3</v>
      </c>
      <c r="E28" s="1">
        <v>13</v>
      </c>
      <c r="W28" s="1">
        <f>SUM(N28*'Ranking Calculations'!$C$2,M28*'Ranking Calculations'!$C$3,L28*'Ranking Calculations'!$C$4,K28*'Ranking Calculations'!$C$5,H28*'Ranking Calculations'!$C$7,G28*'Ranking Calculations'!$C$6,P28*'Ranking Calculations'!$C$8,Q28*'Ranking Calculations'!$C$9,R28*'Ranking Calculations'!$C$10,S28*'Ranking Calculations'!$C$11,T28*'Ranking Calculations'!$C$12,U28*'Ranking Calculations'!$C$13,V28*'Ranking Calculations'!$C$14)</f>
        <v>0</v>
      </c>
      <c r="X28" s="11">
        <f>(SUM($D$2:D28)+(SUM($F$2:F28)/2))/((SUM($D$2:D28)+SUM($E$2:E28)+SUM($F$2:F28)))</f>
        <v>0.45915841584158418</v>
      </c>
      <c r="Y28" s="1">
        <f>'Winning % Rank Over Time'!I30</f>
        <v>18</v>
      </c>
      <c r="Z28" s="7">
        <f>'Winning % Rank Over Time'!$B30*VLOOKUP(Y28,'Share of Reg Season Points'!$K$2:$L$30,2)</f>
        <v>0</v>
      </c>
      <c r="AA28" s="1">
        <f>SUM($I$2:I28)/COUNT($G$2:G28)</f>
        <v>0.7142857142857143</v>
      </c>
      <c r="AB28" s="1" cm="1">
        <f t="array" ref="AB28">_xlfn.IFS(AA28&gt;='Old Ranking Calculations'!$B$25,'Old Ranking Calculations'!$C$25,AA28&gt;='Old Ranking Calculations'!$B$26,'Old Ranking Calculations'!$C$26,AA28&gt;='Old Ranking Calculations'!$B$27,'Old Ranking Calculations'!$C$27,AA28&gt;='Old Ranking Calculations'!$B$28,'Old Ranking Calculations'!$C$28,AA28&gt;='Old Ranking Calculations'!$B$29,'Old Ranking Calculations'!$C$29,AA28&gt;='Old Ranking Calculations'!$B$30,'Old Ranking Calculations'!$C$30,AA28&gt;='Old Ranking Calculations'!$B$31,'Old Ranking Calculations'!$C$31,AA28&lt;'Old Ranking Calculations'!$B$32,'Old Ranking Calculations'!$C$32)</f>
        <v>4</v>
      </c>
      <c r="AC28" s="1">
        <f>COUNT($G$2:G28)/COUNT($D$2:D28)</f>
        <v>0.25925925925925924</v>
      </c>
      <c r="AD28" s="1" cm="1">
        <f t="array" ref="AD28">_xlfn.IFS(AC28&gt;='Old Ranking Calculations'!$B$15,'Old Ranking Calculations'!$C$15,AC28&gt;='Old Ranking Calculations'!$B$16,'Old Ranking Calculations'!$C$16,AC28&gt;='Old Ranking Calculations'!$B$17,'Old Ranking Calculations'!$C$17,AC28&gt;='Old Ranking Calculations'!$B$18,'Old Ranking Calculations'!$C$18,AC28&gt;='Old Ranking Calculations'!$B$19,'Old Ranking Calculations'!$C$19,AC28&gt;='Old Ranking Calculations'!$B$20,'Old Ranking Calculations'!$C$20,AC28&gt;='Old Ranking Calculations'!$B$21,'Old Ranking Calculations'!$C$21,AC28&gt;='Old Ranking Calculations'!$B$22,'Old Ranking Calculations'!$C$22,AC28&lt;'Old Ranking Calculations'!$B$23,'Old Ranking Calculations'!$C$23)</f>
        <v>3</v>
      </c>
      <c r="AE28" s="1">
        <v>0</v>
      </c>
      <c r="AF28" s="1">
        <f>AVERAGE($O$2:O28)</f>
        <v>2.4285714285714284</v>
      </c>
      <c r="AG28" s="16">
        <f>SUM($W$2:W28,Z28,$AE$2)</f>
        <v>59.95280952380952</v>
      </c>
    </row>
    <row r="29" spans="1:33" ht="15.75" customHeight="1" x14ac:dyDescent="0.2">
      <c r="A29" s="1">
        <v>1995</v>
      </c>
      <c r="B29" s="1" t="s">
        <v>6</v>
      </c>
      <c r="C29" s="1" t="str">
        <f>VLOOKUP(B29,Divisions!$A$1:$B$33,2,FALSE)</f>
        <v>AFC North</v>
      </c>
      <c r="D29" s="1">
        <v>7</v>
      </c>
      <c r="E29" s="1">
        <v>9</v>
      </c>
      <c r="W29" s="1">
        <f>SUM(N29*'Ranking Calculations'!$C$2,M29*'Ranking Calculations'!$C$3,L29*'Ranking Calculations'!$C$4,K29*'Ranking Calculations'!$C$5,H29*'Ranking Calculations'!$C$7,G29*'Ranking Calculations'!$C$6,P29*'Ranking Calculations'!$C$8,Q29*'Ranking Calculations'!$C$9,R29*'Ranking Calculations'!$C$10,S29*'Ranking Calculations'!$C$11,T29*'Ranking Calculations'!$C$12,U29*'Ranking Calculations'!$C$13,V29*'Ranking Calculations'!$C$14)</f>
        <v>0</v>
      </c>
      <c r="X29" s="11">
        <f>(SUM($D$2:D29)+(SUM($F$2:F29)/2))/((SUM($D$2:D29)+SUM($E$2:E29)+SUM($F$2:F29)))</f>
        <v>0.45833333333333331</v>
      </c>
      <c r="Y29" s="1">
        <f>'Winning % Rank Over Time'!I31</f>
        <v>20</v>
      </c>
      <c r="Z29" s="7">
        <f>'Winning % Rank Over Time'!$B31*VLOOKUP(Y29,'Share of Reg Season Points'!$F$2:$G$32,2)</f>
        <v>0</v>
      </c>
      <c r="AA29" s="1">
        <f>SUM($I$2:I29)/COUNT($G$2:G29)</f>
        <v>0.7142857142857143</v>
      </c>
      <c r="AB29" s="1" cm="1">
        <f t="array" ref="AB29">_xlfn.IFS(AA29&gt;='Old Ranking Calculations'!$B$25,'Old Ranking Calculations'!$C$25,AA29&gt;='Old Ranking Calculations'!$B$26,'Old Ranking Calculations'!$C$26,AA29&gt;='Old Ranking Calculations'!$B$27,'Old Ranking Calculations'!$C$27,AA29&gt;='Old Ranking Calculations'!$B$28,'Old Ranking Calculations'!$C$28,AA29&gt;='Old Ranking Calculations'!$B$29,'Old Ranking Calculations'!$C$29,AA29&gt;='Old Ranking Calculations'!$B$30,'Old Ranking Calculations'!$C$30,AA29&gt;='Old Ranking Calculations'!$B$31,'Old Ranking Calculations'!$C$31,AA29&lt;'Old Ranking Calculations'!$B$32,'Old Ranking Calculations'!$C$32)</f>
        <v>4</v>
      </c>
      <c r="AC29" s="1">
        <f>COUNT($G$2:G29)/COUNT($D$2:D29)</f>
        <v>0.25</v>
      </c>
      <c r="AD29" s="1" cm="1">
        <f t="array" ref="AD29">_xlfn.IFS(AC29&gt;='Old Ranking Calculations'!$B$15,'Old Ranking Calculations'!$C$15,AC29&gt;='Old Ranking Calculations'!$B$16,'Old Ranking Calculations'!$C$16,AC29&gt;='Old Ranking Calculations'!$B$17,'Old Ranking Calculations'!$C$17,AC29&gt;='Old Ranking Calculations'!$B$18,'Old Ranking Calculations'!$C$18,AC29&gt;='Old Ranking Calculations'!$B$19,'Old Ranking Calculations'!$C$19,AC29&gt;='Old Ranking Calculations'!$B$20,'Old Ranking Calculations'!$C$20,AC29&gt;='Old Ranking Calculations'!$B$21,'Old Ranking Calculations'!$C$21,AC29&gt;='Old Ranking Calculations'!$B$22,'Old Ranking Calculations'!$C$22,AC29&lt;'Old Ranking Calculations'!$B$23,'Old Ranking Calculations'!$C$23)</f>
        <v>3</v>
      </c>
      <c r="AE29" s="1">
        <v>0</v>
      </c>
      <c r="AF29" s="1">
        <f>AVERAGE($O$2:O29)</f>
        <v>2.4285714285714284</v>
      </c>
      <c r="AG29" s="16">
        <f>SUM($W$2:W29,Z29,$AE$2)</f>
        <v>59.95280952380952</v>
      </c>
    </row>
    <row r="30" spans="1:33" ht="15.75" customHeight="1" x14ac:dyDescent="0.2">
      <c r="A30" s="1">
        <v>1996</v>
      </c>
      <c r="B30" s="1" t="s">
        <v>6</v>
      </c>
      <c r="C30" s="1" t="str">
        <f>VLOOKUP(B30,Divisions!$A$1:$B$33,2,FALSE)</f>
        <v>AFC North</v>
      </c>
      <c r="D30" s="1">
        <v>8</v>
      </c>
      <c r="E30" s="1">
        <v>8</v>
      </c>
      <c r="W30" s="1">
        <f>SUM(N30*'Ranking Calculations'!$C$2,M30*'Ranking Calculations'!$C$3,L30*'Ranking Calculations'!$C$4,K30*'Ranking Calculations'!$C$5,H30*'Ranking Calculations'!$C$7,G30*'Ranking Calculations'!$C$6,P30*'Ranking Calculations'!$C$8,Q30*'Ranking Calculations'!$C$9,R30*'Ranking Calculations'!$C$10,S30*'Ranking Calculations'!$C$11,T30*'Ranking Calculations'!$C$12,U30*'Ranking Calculations'!$C$13,V30*'Ranking Calculations'!$C$14)</f>
        <v>0</v>
      </c>
      <c r="X30" s="11">
        <f>(SUM($D$2:D30)+(SUM($F$2:F30)/2))/((SUM($D$2:D30)+SUM($E$2:E30)+SUM($F$2:F30)))</f>
        <v>0.45986238532110091</v>
      </c>
      <c r="Y30" s="1">
        <f>'Winning % Rank Over Time'!I32</f>
        <v>19</v>
      </c>
      <c r="Z30" s="7">
        <f>'Winning % Rank Over Time'!$B32*VLOOKUP(Y30,'Share of Reg Season Points'!$F$2:$G$32,2)</f>
        <v>0</v>
      </c>
      <c r="AA30" s="1">
        <f>SUM($I$2:I30)/COUNT($G$2:G30)</f>
        <v>0.7142857142857143</v>
      </c>
      <c r="AB30" s="1" cm="1">
        <f t="array" ref="AB30">_xlfn.IFS(AA30&gt;='Old Ranking Calculations'!$B$25,'Old Ranking Calculations'!$C$25,AA30&gt;='Old Ranking Calculations'!$B$26,'Old Ranking Calculations'!$C$26,AA30&gt;='Old Ranking Calculations'!$B$27,'Old Ranking Calculations'!$C$27,AA30&gt;='Old Ranking Calculations'!$B$28,'Old Ranking Calculations'!$C$28,AA30&gt;='Old Ranking Calculations'!$B$29,'Old Ranking Calculations'!$C$29,AA30&gt;='Old Ranking Calculations'!$B$30,'Old Ranking Calculations'!$C$30,AA30&gt;='Old Ranking Calculations'!$B$31,'Old Ranking Calculations'!$C$31,AA30&lt;'Old Ranking Calculations'!$B$32,'Old Ranking Calculations'!$C$32)</f>
        <v>4</v>
      </c>
      <c r="AC30" s="1">
        <f>COUNT($G$2:G30)/COUNT($D$2:D30)</f>
        <v>0.2413793103448276</v>
      </c>
      <c r="AD30" s="1" cm="1">
        <f t="array" ref="AD30">_xlfn.IFS(AC30&gt;='Old Ranking Calculations'!$B$15,'Old Ranking Calculations'!$C$15,AC30&gt;='Old Ranking Calculations'!$B$16,'Old Ranking Calculations'!$C$16,AC30&gt;='Old Ranking Calculations'!$B$17,'Old Ranking Calculations'!$C$17,AC30&gt;='Old Ranking Calculations'!$B$18,'Old Ranking Calculations'!$C$18,AC30&gt;='Old Ranking Calculations'!$B$19,'Old Ranking Calculations'!$C$19,AC30&gt;='Old Ranking Calculations'!$B$20,'Old Ranking Calculations'!$C$20,AC30&gt;='Old Ranking Calculations'!$B$21,'Old Ranking Calculations'!$C$21,AC30&gt;='Old Ranking Calculations'!$B$22,'Old Ranking Calculations'!$C$22,AC30&lt;'Old Ranking Calculations'!$B$23,'Old Ranking Calculations'!$C$23)</f>
        <v>1</v>
      </c>
      <c r="AE30" s="1">
        <v>0</v>
      </c>
      <c r="AF30" s="1">
        <f>AVERAGE($O$2:O30)</f>
        <v>2.4285714285714284</v>
      </c>
      <c r="AG30" s="16">
        <f>SUM($W$2:W30,Z30,$AE$2)</f>
        <v>59.95280952380952</v>
      </c>
    </row>
    <row r="31" spans="1:33" ht="15.75" customHeight="1" x14ac:dyDescent="0.2">
      <c r="A31" s="1">
        <v>1997</v>
      </c>
      <c r="B31" s="1" t="s">
        <v>6</v>
      </c>
      <c r="C31" s="1" t="str">
        <f>VLOOKUP(B31,Divisions!$A$1:$B$33,2,FALSE)</f>
        <v>AFC North</v>
      </c>
      <c r="D31" s="1">
        <v>7</v>
      </c>
      <c r="E31" s="1">
        <v>9</v>
      </c>
      <c r="W31" s="1">
        <f>SUM(N31*'Ranking Calculations'!$C$2,M31*'Ranking Calculations'!$C$3,L31*'Ranking Calculations'!$C$4,K31*'Ranking Calculations'!$C$5,H31*'Ranking Calculations'!$C$7,G31*'Ranking Calculations'!$C$6,P31*'Ranking Calculations'!$C$8,Q31*'Ranking Calculations'!$C$9,R31*'Ranking Calculations'!$C$10,S31*'Ranking Calculations'!$C$11,T31*'Ranking Calculations'!$C$12,U31*'Ranking Calculations'!$C$13,V31*'Ranking Calculations'!$C$14)</f>
        <v>0</v>
      </c>
      <c r="X31" s="11">
        <f>(SUM($D$2:D31)+(SUM($F$2:F31)/2))/((SUM($D$2:D31)+SUM($E$2:E31)+SUM($F$2:F31)))</f>
        <v>0.45907079646017701</v>
      </c>
      <c r="Y31" s="1">
        <f>'Winning % Rank Over Time'!I33</f>
        <v>21</v>
      </c>
      <c r="Z31" s="7">
        <f>'Winning % Rank Over Time'!$B33*VLOOKUP(Y31,'Share of Reg Season Points'!$F$2:$G$32,2)</f>
        <v>0</v>
      </c>
      <c r="AA31" s="1">
        <f>SUM($I$2:I31)/COUNT($G$2:G31)</f>
        <v>0.7142857142857143</v>
      </c>
      <c r="AB31" s="1" cm="1">
        <f t="array" ref="AB31">_xlfn.IFS(AA31&gt;='Old Ranking Calculations'!$B$25,'Old Ranking Calculations'!$C$25,AA31&gt;='Old Ranking Calculations'!$B$26,'Old Ranking Calculations'!$C$26,AA31&gt;='Old Ranking Calculations'!$B$27,'Old Ranking Calculations'!$C$27,AA31&gt;='Old Ranking Calculations'!$B$28,'Old Ranking Calculations'!$C$28,AA31&gt;='Old Ranking Calculations'!$B$29,'Old Ranking Calculations'!$C$29,AA31&gt;='Old Ranking Calculations'!$B$30,'Old Ranking Calculations'!$C$30,AA31&gt;='Old Ranking Calculations'!$B$31,'Old Ranking Calculations'!$C$31,AA31&lt;'Old Ranking Calculations'!$B$32,'Old Ranking Calculations'!$C$32)</f>
        <v>4</v>
      </c>
      <c r="AC31" s="1">
        <f>COUNT($G$2:G31)/COUNT($D$2:D31)</f>
        <v>0.23333333333333334</v>
      </c>
      <c r="AD31" s="1" cm="1">
        <f t="array" ref="AD31">_xlfn.IFS(AC31&gt;='Old Ranking Calculations'!$B$15,'Old Ranking Calculations'!$C$15,AC31&gt;='Old Ranking Calculations'!$B$16,'Old Ranking Calculations'!$C$16,AC31&gt;='Old Ranking Calculations'!$B$17,'Old Ranking Calculations'!$C$17,AC31&gt;='Old Ranking Calculations'!$B$18,'Old Ranking Calculations'!$C$18,AC31&gt;='Old Ranking Calculations'!$B$19,'Old Ranking Calculations'!$C$19,AC31&gt;='Old Ranking Calculations'!$B$20,'Old Ranking Calculations'!$C$20,AC31&gt;='Old Ranking Calculations'!$B$21,'Old Ranking Calculations'!$C$21,AC31&gt;='Old Ranking Calculations'!$B$22,'Old Ranking Calculations'!$C$22,AC31&lt;'Old Ranking Calculations'!$B$23,'Old Ranking Calculations'!$C$23)</f>
        <v>1</v>
      </c>
      <c r="AE31" s="1">
        <v>0</v>
      </c>
      <c r="AF31" s="1">
        <f>AVERAGE($O$2:O31)</f>
        <v>2.4285714285714284</v>
      </c>
      <c r="AG31" s="16">
        <f>SUM($W$2:W31,Z31,$AE$2)</f>
        <v>59.95280952380952</v>
      </c>
    </row>
    <row r="32" spans="1:33" ht="15.75" customHeight="1" x14ac:dyDescent="0.2">
      <c r="A32" s="1">
        <v>1998</v>
      </c>
      <c r="B32" s="1" t="s">
        <v>6</v>
      </c>
      <c r="C32" s="1" t="str">
        <f>VLOOKUP(B32,Divisions!$A$1:$B$33,2,FALSE)</f>
        <v>AFC North</v>
      </c>
      <c r="D32" s="1">
        <v>3</v>
      </c>
      <c r="E32" s="1">
        <v>13</v>
      </c>
      <c r="W32" s="1">
        <f>SUM(N32*'Ranking Calculations'!$C$2,M32*'Ranking Calculations'!$C$3,L32*'Ranking Calculations'!$C$4,K32*'Ranking Calculations'!$C$5,H32*'Ranking Calculations'!$C$7,G32*'Ranking Calculations'!$C$6,P32*'Ranking Calculations'!$C$8,Q32*'Ranking Calculations'!$C$9,R32*'Ranking Calculations'!$C$10,S32*'Ranking Calculations'!$C$11,T32*'Ranking Calculations'!$C$12,U32*'Ranking Calculations'!$C$13,V32*'Ranking Calculations'!$C$14)</f>
        <v>0</v>
      </c>
      <c r="X32" s="11">
        <f>(SUM($D$2:D32)+(SUM($F$2:F32)/2))/((SUM($D$2:D32)+SUM($E$2:E32)+SUM($F$2:F32)))</f>
        <v>0.4497863247863248</v>
      </c>
      <c r="Y32" s="1">
        <f>'Winning % Rank Over Time'!I34</f>
        <v>25</v>
      </c>
      <c r="Z32" s="7">
        <f>'Winning % Rank Over Time'!$B34*VLOOKUP(Y32,'Share of Reg Season Points'!$F$2:$G$32,2)</f>
        <v>0</v>
      </c>
      <c r="AA32" s="1">
        <f>SUM($I$2:I32)/COUNT($G$2:G32)</f>
        <v>0.7142857142857143</v>
      </c>
      <c r="AB32" s="1" cm="1">
        <f t="array" ref="AB32">_xlfn.IFS(AA32&gt;='Old Ranking Calculations'!$B$25,'Old Ranking Calculations'!$C$25,AA32&gt;='Old Ranking Calculations'!$B$26,'Old Ranking Calculations'!$C$26,AA32&gt;='Old Ranking Calculations'!$B$27,'Old Ranking Calculations'!$C$27,AA32&gt;='Old Ranking Calculations'!$B$28,'Old Ranking Calculations'!$C$28,AA32&gt;='Old Ranking Calculations'!$B$29,'Old Ranking Calculations'!$C$29,AA32&gt;='Old Ranking Calculations'!$B$30,'Old Ranking Calculations'!$C$30,AA32&gt;='Old Ranking Calculations'!$B$31,'Old Ranking Calculations'!$C$31,AA32&lt;'Old Ranking Calculations'!$B$32,'Old Ranking Calculations'!$C$32)</f>
        <v>4</v>
      </c>
      <c r="AC32" s="1">
        <f>COUNT($G$2:G32)/COUNT($D$2:D32)</f>
        <v>0.22580645161290322</v>
      </c>
      <c r="AD32" s="1" cm="1">
        <f t="array" ref="AD32">_xlfn.IFS(AC32&gt;='Old Ranking Calculations'!$B$15,'Old Ranking Calculations'!$C$15,AC32&gt;='Old Ranking Calculations'!$B$16,'Old Ranking Calculations'!$C$16,AC32&gt;='Old Ranking Calculations'!$B$17,'Old Ranking Calculations'!$C$17,AC32&gt;='Old Ranking Calculations'!$B$18,'Old Ranking Calculations'!$C$18,AC32&gt;='Old Ranking Calculations'!$B$19,'Old Ranking Calculations'!$C$19,AC32&gt;='Old Ranking Calculations'!$B$20,'Old Ranking Calculations'!$C$20,AC32&gt;='Old Ranking Calculations'!$B$21,'Old Ranking Calculations'!$C$21,AC32&gt;='Old Ranking Calculations'!$B$22,'Old Ranking Calculations'!$C$22,AC32&lt;'Old Ranking Calculations'!$B$23,'Old Ranking Calculations'!$C$23)</f>
        <v>1</v>
      </c>
      <c r="AE32" s="1">
        <v>0</v>
      </c>
      <c r="AF32" s="1">
        <f>AVERAGE($O$2:O32)</f>
        <v>2.4285714285714284</v>
      </c>
      <c r="AG32" s="16">
        <f>SUM($W$2:W32,Z32,$AE$2)</f>
        <v>59.95280952380952</v>
      </c>
    </row>
    <row r="33" spans="1:33" ht="15.75" customHeight="1" x14ac:dyDescent="0.2">
      <c r="A33" s="1">
        <v>1999</v>
      </c>
      <c r="B33" s="1" t="s">
        <v>6</v>
      </c>
      <c r="C33" s="1" t="str">
        <f>VLOOKUP(B33,Divisions!$A$1:$B$33,2,FALSE)</f>
        <v>AFC North</v>
      </c>
      <c r="D33" s="1">
        <v>4</v>
      </c>
      <c r="E33" s="1">
        <v>12</v>
      </c>
      <c r="W33" s="1">
        <f>SUM(N33*'Ranking Calculations'!$C$2,M33*'Ranking Calculations'!$C$3,L33*'Ranking Calculations'!$C$4,K33*'Ranking Calculations'!$C$5,H33*'Ranking Calculations'!$C$7,G33*'Ranking Calculations'!$C$6,P33*'Ranking Calculations'!$C$8,Q33*'Ranking Calculations'!$C$9,R33*'Ranking Calculations'!$C$10,S33*'Ranking Calculations'!$C$11,T33*'Ranking Calculations'!$C$12,U33*'Ranking Calculations'!$C$13,V33*'Ranking Calculations'!$C$14)</f>
        <v>0</v>
      </c>
      <c r="X33" s="11">
        <f>(SUM($D$2:D33)+(SUM($F$2:F33)/2))/((SUM($D$2:D33)+SUM($E$2:E33)+SUM($F$2:F33)))</f>
        <v>0.44318181818181818</v>
      </c>
      <c r="Y33" s="1">
        <f>'Winning % Rank Over Time'!I35</f>
        <v>26</v>
      </c>
      <c r="Z33" s="7">
        <f>'Winning % Rank Over Time'!$B35*VLOOKUP(Y33,'Share of Reg Season Points'!$F$2:$G$32,2)</f>
        <v>0</v>
      </c>
      <c r="AA33" s="1">
        <f>SUM($I$2:I33)/COUNT($G$2:G33)</f>
        <v>0.7142857142857143</v>
      </c>
      <c r="AB33" s="1" cm="1">
        <f t="array" ref="AB33">_xlfn.IFS(AA33&gt;='Old Ranking Calculations'!$B$25,'Old Ranking Calculations'!$C$25,AA33&gt;='Old Ranking Calculations'!$B$26,'Old Ranking Calculations'!$C$26,AA33&gt;='Old Ranking Calculations'!$B$27,'Old Ranking Calculations'!$C$27,AA33&gt;='Old Ranking Calculations'!$B$28,'Old Ranking Calculations'!$C$28,AA33&gt;='Old Ranking Calculations'!$B$29,'Old Ranking Calculations'!$C$29,AA33&gt;='Old Ranking Calculations'!$B$30,'Old Ranking Calculations'!$C$30,AA33&gt;='Old Ranking Calculations'!$B$31,'Old Ranking Calculations'!$C$31,AA33&lt;'Old Ranking Calculations'!$B$32,'Old Ranking Calculations'!$C$32)</f>
        <v>4</v>
      </c>
      <c r="AC33" s="1">
        <f>COUNT($G$2:G33)/COUNT($D$2:D33)</f>
        <v>0.21875</v>
      </c>
      <c r="AD33" s="1" cm="1">
        <f t="array" ref="AD33">_xlfn.IFS(AC33&gt;='Old Ranking Calculations'!$B$15,'Old Ranking Calculations'!$C$15,AC33&gt;='Old Ranking Calculations'!$B$16,'Old Ranking Calculations'!$C$16,AC33&gt;='Old Ranking Calculations'!$B$17,'Old Ranking Calculations'!$C$17,AC33&gt;='Old Ranking Calculations'!$B$18,'Old Ranking Calculations'!$C$18,AC33&gt;='Old Ranking Calculations'!$B$19,'Old Ranking Calculations'!$C$19,AC33&gt;='Old Ranking Calculations'!$B$20,'Old Ranking Calculations'!$C$20,AC33&gt;='Old Ranking Calculations'!$B$21,'Old Ranking Calculations'!$C$21,AC33&gt;='Old Ranking Calculations'!$B$22,'Old Ranking Calculations'!$C$22,AC33&lt;'Old Ranking Calculations'!$B$23,'Old Ranking Calculations'!$C$23)</f>
        <v>1</v>
      </c>
      <c r="AE33" s="1">
        <v>0</v>
      </c>
      <c r="AF33" s="1">
        <f>AVERAGE($O$2:O33)</f>
        <v>2.4285714285714284</v>
      </c>
      <c r="AG33" s="16">
        <f>SUM($W$2:W33,Z33,$AE$2)</f>
        <v>59.95280952380952</v>
      </c>
    </row>
    <row r="34" spans="1:33" ht="15.75" customHeight="1" x14ac:dyDescent="0.2">
      <c r="A34" s="1">
        <v>2000</v>
      </c>
      <c r="B34" s="1" t="s">
        <v>6</v>
      </c>
      <c r="C34" s="1" t="str">
        <f>VLOOKUP(B34,Divisions!$A$1:$B$33,2,FALSE)</f>
        <v>AFC North</v>
      </c>
      <c r="D34" s="1">
        <v>4</v>
      </c>
      <c r="E34" s="1">
        <v>12</v>
      </c>
      <c r="W34" s="1">
        <f>SUM(N34*'Ranking Calculations'!$C$2,M34*'Ranking Calculations'!$C$3,L34*'Ranking Calculations'!$C$4,K34*'Ranking Calculations'!$C$5,H34*'Ranking Calculations'!$C$7,G34*'Ranking Calculations'!$C$6,P34*'Ranking Calculations'!$C$8,Q34*'Ranking Calculations'!$C$9,R34*'Ranking Calculations'!$C$10,S34*'Ranking Calculations'!$C$11,T34*'Ranking Calculations'!$C$12,U34*'Ranking Calculations'!$C$13,V34*'Ranking Calculations'!$C$14)</f>
        <v>0</v>
      </c>
      <c r="X34" s="11">
        <f>(SUM($D$2:D34)+(SUM($F$2:F34)/2))/((SUM($D$2:D34)+SUM($E$2:E34)+SUM($F$2:F34)))</f>
        <v>0.437</v>
      </c>
      <c r="Y34" s="1">
        <f>'Winning % Rank Over Time'!I36</f>
        <v>27</v>
      </c>
      <c r="Z34" s="7">
        <f>'Winning % Rank Over Time'!$B36*VLOOKUP(Y34,'Share of Reg Season Points'!$F$2:$G$32,2)</f>
        <v>0</v>
      </c>
      <c r="AA34" s="1">
        <f>SUM($I$2:I34)/COUNT($G$2:G34)</f>
        <v>0.7142857142857143</v>
      </c>
      <c r="AB34" s="1" cm="1">
        <f t="array" ref="AB34">_xlfn.IFS(AA34&gt;='Old Ranking Calculations'!$B$25,'Old Ranking Calculations'!$C$25,AA34&gt;='Old Ranking Calculations'!$B$26,'Old Ranking Calculations'!$C$26,AA34&gt;='Old Ranking Calculations'!$B$27,'Old Ranking Calculations'!$C$27,AA34&gt;='Old Ranking Calculations'!$B$28,'Old Ranking Calculations'!$C$28,AA34&gt;='Old Ranking Calculations'!$B$29,'Old Ranking Calculations'!$C$29,AA34&gt;='Old Ranking Calculations'!$B$30,'Old Ranking Calculations'!$C$30,AA34&gt;='Old Ranking Calculations'!$B$31,'Old Ranking Calculations'!$C$31,AA34&lt;'Old Ranking Calculations'!$B$32,'Old Ranking Calculations'!$C$32)</f>
        <v>4</v>
      </c>
      <c r="AC34" s="1">
        <f>COUNT($G$2:G34)/COUNT($D$2:D34)</f>
        <v>0.21212121212121213</v>
      </c>
      <c r="AD34" s="1" cm="1">
        <f t="array" ref="AD34">_xlfn.IFS(AC34&gt;='Old Ranking Calculations'!$B$15,'Old Ranking Calculations'!$C$15,AC34&gt;='Old Ranking Calculations'!$B$16,'Old Ranking Calculations'!$C$16,AC34&gt;='Old Ranking Calculations'!$B$17,'Old Ranking Calculations'!$C$17,AC34&gt;='Old Ranking Calculations'!$B$18,'Old Ranking Calculations'!$C$18,AC34&gt;='Old Ranking Calculations'!$B$19,'Old Ranking Calculations'!$C$19,AC34&gt;='Old Ranking Calculations'!$B$20,'Old Ranking Calculations'!$C$20,AC34&gt;='Old Ranking Calculations'!$B$21,'Old Ranking Calculations'!$C$21,AC34&gt;='Old Ranking Calculations'!$B$22,'Old Ranking Calculations'!$C$22,AC34&lt;'Old Ranking Calculations'!$B$23,'Old Ranking Calculations'!$C$23)</f>
        <v>1</v>
      </c>
      <c r="AE34" s="1">
        <v>0</v>
      </c>
      <c r="AF34" s="1">
        <f>AVERAGE($O$2:O34)</f>
        <v>2.4285714285714284</v>
      </c>
      <c r="AG34" s="16">
        <f>SUM($W$2:W34,Z34,$AE$2)</f>
        <v>59.95280952380952</v>
      </c>
    </row>
    <row r="35" spans="1:33" ht="15.75" customHeight="1" x14ac:dyDescent="0.2">
      <c r="A35" s="1">
        <v>2001</v>
      </c>
      <c r="B35" s="1" t="s">
        <v>6</v>
      </c>
      <c r="C35" s="1" t="str">
        <f>VLOOKUP(B35,Divisions!$A$1:$B$33,2,FALSE)</f>
        <v>AFC North</v>
      </c>
      <c r="D35" s="1">
        <v>6</v>
      </c>
      <c r="E35" s="1">
        <v>10</v>
      </c>
      <c r="W35" s="1">
        <f>SUM(N35*'Ranking Calculations'!$C$2,M35*'Ranking Calculations'!$C$3,L35*'Ranking Calculations'!$C$4,K35*'Ranking Calculations'!$C$5,H35*'Ranking Calculations'!$C$7,G35*'Ranking Calculations'!$C$6,P35*'Ranking Calculations'!$C$8,Q35*'Ranking Calculations'!$C$9,R35*'Ranking Calculations'!$C$10,S35*'Ranking Calculations'!$C$11,T35*'Ranking Calculations'!$C$12,U35*'Ranking Calculations'!$C$13,V35*'Ranking Calculations'!$C$14)</f>
        <v>0</v>
      </c>
      <c r="X35" s="11">
        <f>(SUM($D$2:D35)+(SUM($F$2:F35)/2))/((SUM($D$2:D35)+SUM($E$2:E35)+SUM($F$2:F35)))</f>
        <v>0.43507751937984496</v>
      </c>
      <c r="Y35" s="1">
        <f>'Winning % Rank Over Time'!I37</f>
        <v>26</v>
      </c>
      <c r="Z35" s="7">
        <f>'Winning % Rank Over Time'!$B37*VLOOKUP(Y35,'Share of Reg Season Points'!$F$2:$G$32,2)</f>
        <v>0</v>
      </c>
      <c r="AA35" s="1">
        <f>SUM($I$2:I35)/COUNT($G$2:G35)</f>
        <v>0.7142857142857143</v>
      </c>
      <c r="AB35" s="1" cm="1">
        <f t="array" ref="AB35">_xlfn.IFS(AA35&gt;='Old Ranking Calculations'!$B$25,'Old Ranking Calculations'!$C$25,AA35&gt;='Old Ranking Calculations'!$B$26,'Old Ranking Calculations'!$C$26,AA35&gt;='Old Ranking Calculations'!$B$27,'Old Ranking Calculations'!$C$27,AA35&gt;='Old Ranking Calculations'!$B$28,'Old Ranking Calculations'!$C$28,AA35&gt;='Old Ranking Calculations'!$B$29,'Old Ranking Calculations'!$C$29,AA35&gt;='Old Ranking Calculations'!$B$30,'Old Ranking Calculations'!$C$30,AA35&gt;='Old Ranking Calculations'!$B$31,'Old Ranking Calculations'!$C$31,AA35&lt;'Old Ranking Calculations'!$B$32,'Old Ranking Calculations'!$C$32)</f>
        <v>4</v>
      </c>
      <c r="AC35" s="1">
        <f>COUNT($G$2:G35)/COUNT($D$2:D35)</f>
        <v>0.20588235294117646</v>
      </c>
      <c r="AD35" s="1" cm="1">
        <f t="array" ref="AD35">_xlfn.IFS(AC35&gt;='Old Ranking Calculations'!$B$15,'Old Ranking Calculations'!$C$15,AC35&gt;='Old Ranking Calculations'!$B$16,'Old Ranking Calculations'!$C$16,AC35&gt;='Old Ranking Calculations'!$B$17,'Old Ranking Calculations'!$C$17,AC35&gt;='Old Ranking Calculations'!$B$18,'Old Ranking Calculations'!$C$18,AC35&gt;='Old Ranking Calculations'!$B$19,'Old Ranking Calculations'!$C$19,AC35&gt;='Old Ranking Calculations'!$B$20,'Old Ranking Calculations'!$C$20,AC35&gt;='Old Ranking Calculations'!$B$21,'Old Ranking Calculations'!$C$21,AC35&gt;='Old Ranking Calculations'!$B$22,'Old Ranking Calculations'!$C$22,AC35&lt;'Old Ranking Calculations'!$B$23,'Old Ranking Calculations'!$C$23)</f>
        <v>1</v>
      </c>
      <c r="AE35" s="1">
        <v>0</v>
      </c>
      <c r="AF35" s="1">
        <f>AVERAGE($O$2:O35)</f>
        <v>2.4285714285714284</v>
      </c>
      <c r="AG35" s="16">
        <f>SUM($W$2:W35,Z35,$AE$2)</f>
        <v>59.95280952380952</v>
      </c>
    </row>
    <row r="36" spans="1:33" ht="15.75" customHeight="1" x14ac:dyDescent="0.2">
      <c r="A36" s="1">
        <v>2002</v>
      </c>
      <c r="B36" s="1" t="s">
        <v>6</v>
      </c>
      <c r="C36" s="1" t="str">
        <f>VLOOKUP(B36,Divisions!$A$1:$B$33,2,FALSE)</f>
        <v>AFC North</v>
      </c>
      <c r="D36" s="1">
        <v>2</v>
      </c>
      <c r="E36" s="1">
        <v>14</v>
      </c>
      <c r="W36" s="1">
        <f>SUM(N36*'Ranking Calculations'!$C$2,M36*'Ranking Calculations'!$C$3,L36*'Ranking Calculations'!$C$4,K36*'Ranking Calculations'!$C$5,H36*'Ranking Calculations'!$C$7,G36*'Ranking Calculations'!$C$6,P36*'Ranking Calculations'!$C$8,Q36*'Ranking Calculations'!$C$9,R36*'Ranking Calculations'!$C$10,S36*'Ranking Calculations'!$C$11,T36*'Ranking Calculations'!$C$12,U36*'Ranking Calculations'!$C$13,V36*'Ranking Calculations'!$C$14)</f>
        <v>0</v>
      </c>
      <c r="X36" s="11">
        <f>(SUM($D$2:D36)+(SUM($F$2:F36)/2))/((SUM($D$2:D36)+SUM($E$2:E36)+SUM($F$2:F36)))</f>
        <v>0.4257518796992481</v>
      </c>
      <c r="Y36" s="1">
        <f>'Winning % Rank Over Time'!I38</f>
        <v>26</v>
      </c>
      <c r="Z36" s="7">
        <f>'Winning % Rank Over Time'!$B38*VLOOKUP(Y36,'Share of Reg Season Points'!$A$2:$B$33,2)</f>
        <v>0</v>
      </c>
      <c r="AA36" s="1">
        <f>SUM($I$2:I36)/COUNT($G$2:G36)</f>
        <v>0.7142857142857143</v>
      </c>
      <c r="AB36" s="1" cm="1">
        <f t="array" ref="AB36">_xlfn.IFS(AA36&gt;='Old Ranking Calculations'!$B$25,'Old Ranking Calculations'!$C$25,AA36&gt;='Old Ranking Calculations'!$B$26,'Old Ranking Calculations'!$C$26,AA36&gt;='Old Ranking Calculations'!$B$27,'Old Ranking Calculations'!$C$27,AA36&gt;='Old Ranking Calculations'!$B$28,'Old Ranking Calculations'!$C$28,AA36&gt;='Old Ranking Calculations'!$B$29,'Old Ranking Calculations'!$C$29,AA36&gt;='Old Ranking Calculations'!$B$30,'Old Ranking Calculations'!$C$30,AA36&gt;='Old Ranking Calculations'!$B$31,'Old Ranking Calculations'!$C$31,AA36&lt;'Old Ranking Calculations'!$B$32,'Old Ranking Calculations'!$C$32)</f>
        <v>4</v>
      </c>
      <c r="AC36" s="1">
        <f>COUNT($G$2:G36)/COUNT($D$2:D36)</f>
        <v>0.2</v>
      </c>
      <c r="AD36" s="1" cm="1">
        <f t="array" ref="AD36">_xlfn.IFS(AC36&gt;='Old Ranking Calculations'!$B$15,'Old Ranking Calculations'!$C$15,AC36&gt;='Old Ranking Calculations'!$B$16,'Old Ranking Calculations'!$C$16,AC36&gt;='Old Ranking Calculations'!$B$17,'Old Ranking Calculations'!$C$17,AC36&gt;='Old Ranking Calculations'!$B$18,'Old Ranking Calculations'!$C$18,AC36&gt;='Old Ranking Calculations'!$B$19,'Old Ranking Calculations'!$C$19,AC36&gt;='Old Ranking Calculations'!$B$20,'Old Ranking Calculations'!$C$20,AC36&gt;='Old Ranking Calculations'!$B$21,'Old Ranking Calculations'!$C$21,AC36&gt;='Old Ranking Calculations'!$B$22,'Old Ranking Calculations'!$C$22,AC36&lt;'Old Ranking Calculations'!$B$23,'Old Ranking Calculations'!$C$23)</f>
        <v>1</v>
      </c>
      <c r="AE36" s="1">
        <v>0</v>
      </c>
      <c r="AF36" s="1">
        <f>AVERAGE($O$2:O36)</f>
        <v>2.4285714285714284</v>
      </c>
      <c r="AG36" s="16">
        <f>SUM($W$2:W36,Z36,$AE$2)</f>
        <v>59.95280952380952</v>
      </c>
    </row>
    <row r="37" spans="1:33" ht="15.75" customHeight="1" x14ac:dyDescent="0.2">
      <c r="A37" s="1">
        <v>2003</v>
      </c>
      <c r="B37" s="1" t="s">
        <v>6</v>
      </c>
      <c r="C37" s="1" t="str">
        <f>VLOOKUP(B37,Divisions!$A$1:$B$33,2,FALSE)</f>
        <v>AFC North</v>
      </c>
      <c r="D37" s="1">
        <v>8</v>
      </c>
      <c r="E37" s="1">
        <v>8</v>
      </c>
      <c r="V37" s="1">
        <v>1</v>
      </c>
      <c r="W37" s="1">
        <f>SUM(N37*'Ranking Calculations'!$C$2,M37*'Ranking Calculations'!$C$3,L37*'Ranking Calculations'!$C$4,K37*'Ranking Calculations'!$C$5,H37*'Ranking Calculations'!$C$7,G37*'Ranking Calculations'!$C$6,P37*'Ranking Calculations'!$C$8,Q37*'Ranking Calculations'!$C$9,R37*'Ranking Calculations'!$C$10,S37*'Ranking Calculations'!$C$11,T37*'Ranking Calculations'!$C$12,U37*'Ranking Calculations'!$C$13,V37*'Ranking Calculations'!$C$14)</f>
        <v>0</v>
      </c>
      <c r="X37" s="11">
        <f>(SUM($D$2:D37)+(SUM($F$2:F37)/2))/((SUM($D$2:D37)+SUM($E$2:E37)+SUM($F$2:F37)))</f>
        <v>0.4279197080291971</v>
      </c>
      <c r="Y37" s="1">
        <f>'Winning % Rank Over Time'!I39</f>
        <v>27</v>
      </c>
      <c r="Z37" s="7">
        <f>'Winning % Rank Over Time'!$B39*VLOOKUP(Y37,'Share of Reg Season Points'!$A$2:$B$33,2)</f>
        <v>0</v>
      </c>
      <c r="AA37" s="1">
        <f>SUM($I$2:I37)/COUNT($G$2:G37)</f>
        <v>0.7142857142857143</v>
      </c>
      <c r="AB37" s="1" cm="1">
        <f t="array" ref="AB37">_xlfn.IFS(AA37&gt;='Old Ranking Calculations'!$B$25,'Old Ranking Calculations'!$C$25,AA37&gt;='Old Ranking Calculations'!$B$26,'Old Ranking Calculations'!$C$26,AA37&gt;='Old Ranking Calculations'!$B$27,'Old Ranking Calculations'!$C$27,AA37&gt;='Old Ranking Calculations'!$B$28,'Old Ranking Calculations'!$C$28,AA37&gt;='Old Ranking Calculations'!$B$29,'Old Ranking Calculations'!$C$29,AA37&gt;='Old Ranking Calculations'!$B$30,'Old Ranking Calculations'!$C$30,AA37&gt;='Old Ranking Calculations'!$B$31,'Old Ranking Calculations'!$C$31,AA37&lt;'Old Ranking Calculations'!$B$32,'Old Ranking Calculations'!$C$32)</f>
        <v>4</v>
      </c>
      <c r="AC37" s="1">
        <f>COUNT($G$2:G37)/COUNT($D$2:D37)</f>
        <v>0.19444444444444445</v>
      </c>
      <c r="AD37" s="1" cm="1">
        <f t="array" ref="AD37">_xlfn.IFS(AC37&gt;='Old Ranking Calculations'!$B$15,'Old Ranking Calculations'!$C$15,AC37&gt;='Old Ranking Calculations'!$B$16,'Old Ranking Calculations'!$C$16,AC37&gt;='Old Ranking Calculations'!$B$17,'Old Ranking Calculations'!$C$17,AC37&gt;='Old Ranking Calculations'!$B$18,'Old Ranking Calculations'!$C$18,AC37&gt;='Old Ranking Calculations'!$B$19,'Old Ranking Calculations'!$C$19,AC37&gt;='Old Ranking Calculations'!$B$20,'Old Ranking Calculations'!$C$20,AC37&gt;='Old Ranking Calculations'!$B$21,'Old Ranking Calculations'!$C$21,AC37&gt;='Old Ranking Calculations'!$B$22,'Old Ranking Calculations'!$C$22,AC37&lt;'Old Ranking Calculations'!$B$23,'Old Ranking Calculations'!$C$23)</f>
        <v>0</v>
      </c>
      <c r="AE37" s="1">
        <v>0</v>
      </c>
      <c r="AF37" s="1">
        <f>AVERAGE($O$2:O37)</f>
        <v>2.4285714285714284</v>
      </c>
      <c r="AG37" s="16">
        <f>SUM($W$2:W37,Z37,$AE$2)</f>
        <v>59.95280952380952</v>
      </c>
    </row>
    <row r="38" spans="1:33" ht="15.75" customHeight="1" x14ac:dyDescent="0.2">
      <c r="A38" s="1">
        <v>2004</v>
      </c>
      <c r="B38" s="1" t="s">
        <v>6</v>
      </c>
      <c r="C38" s="1" t="str">
        <f>VLOOKUP(B38,Divisions!$A$1:$B$33,2,FALSE)</f>
        <v>AFC North</v>
      </c>
      <c r="D38" s="1">
        <v>8</v>
      </c>
      <c r="E38" s="1">
        <v>8</v>
      </c>
      <c r="W38" s="1">
        <f>SUM(N38*'Ranking Calculations'!$C$2,M38*'Ranking Calculations'!$C$3,L38*'Ranking Calculations'!$C$4,K38*'Ranking Calculations'!$C$5,H38*'Ranking Calculations'!$C$7,G38*'Ranking Calculations'!$C$6,P38*'Ranking Calculations'!$C$8,Q38*'Ranking Calculations'!$C$9,R38*'Ranking Calculations'!$C$10,S38*'Ranking Calculations'!$C$11,T38*'Ranking Calculations'!$C$12,U38*'Ranking Calculations'!$C$13,V38*'Ranking Calculations'!$C$14)</f>
        <v>0</v>
      </c>
      <c r="X38" s="11">
        <f>(SUM($D$2:D38)+(SUM($F$2:F38)/2))/((SUM($D$2:D38)+SUM($E$2:E38)+SUM($F$2:F38)))</f>
        <v>0.42996453900709219</v>
      </c>
      <c r="Y38" s="1">
        <f>'Winning % Rank Over Time'!I40</f>
        <v>27</v>
      </c>
      <c r="Z38" s="7">
        <f>'Winning % Rank Over Time'!$B40*VLOOKUP(Y38,'Share of Reg Season Points'!$A$2:$B$33,2)</f>
        <v>0</v>
      </c>
      <c r="AA38" s="1">
        <f>SUM($I$2:I38)/COUNT($G$2:G38)</f>
        <v>0.7142857142857143</v>
      </c>
      <c r="AB38" s="1" cm="1">
        <f t="array" ref="AB38">_xlfn.IFS(AA38&gt;='Old Ranking Calculations'!$B$25,'Old Ranking Calculations'!$C$25,AA38&gt;='Old Ranking Calculations'!$B$26,'Old Ranking Calculations'!$C$26,AA38&gt;='Old Ranking Calculations'!$B$27,'Old Ranking Calculations'!$C$27,AA38&gt;='Old Ranking Calculations'!$B$28,'Old Ranking Calculations'!$C$28,AA38&gt;='Old Ranking Calculations'!$B$29,'Old Ranking Calculations'!$C$29,AA38&gt;='Old Ranking Calculations'!$B$30,'Old Ranking Calculations'!$C$30,AA38&gt;='Old Ranking Calculations'!$B$31,'Old Ranking Calculations'!$C$31,AA38&lt;'Old Ranking Calculations'!$B$32,'Old Ranking Calculations'!$C$32)</f>
        <v>4</v>
      </c>
      <c r="AC38" s="1">
        <f>COUNT($G$2:G38)/COUNT($D$2:D38)</f>
        <v>0.1891891891891892</v>
      </c>
      <c r="AD38" s="1" cm="1">
        <f t="array" ref="AD38">_xlfn.IFS(AC38&gt;='Old Ranking Calculations'!$B$15,'Old Ranking Calculations'!$C$15,AC38&gt;='Old Ranking Calculations'!$B$16,'Old Ranking Calculations'!$C$16,AC38&gt;='Old Ranking Calculations'!$B$17,'Old Ranking Calculations'!$C$17,AC38&gt;='Old Ranking Calculations'!$B$18,'Old Ranking Calculations'!$C$18,AC38&gt;='Old Ranking Calculations'!$B$19,'Old Ranking Calculations'!$C$19,AC38&gt;='Old Ranking Calculations'!$B$20,'Old Ranking Calculations'!$C$20,AC38&gt;='Old Ranking Calculations'!$B$21,'Old Ranking Calculations'!$C$21,AC38&gt;='Old Ranking Calculations'!$B$22,'Old Ranking Calculations'!$C$22,AC38&lt;'Old Ranking Calculations'!$B$23,'Old Ranking Calculations'!$C$23)</f>
        <v>0</v>
      </c>
      <c r="AE38" s="1">
        <v>0</v>
      </c>
      <c r="AF38" s="1">
        <f>AVERAGE($O$2:O38)</f>
        <v>2.4285714285714284</v>
      </c>
      <c r="AG38" s="16">
        <f>SUM($W$2:W38,Z38,$AE$2)</f>
        <v>59.95280952380952</v>
      </c>
    </row>
    <row r="39" spans="1:33" ht="15.75" customHeight="1" x14ac:dyDescent="0.2">
      <c r="A39" s="1">
        <v>2005</v>
      </c>
      <c r="B39" s="1" t="s">
        <v>6</v>
      </c>
      <c r="C39" s="1" t="str">
        <f>VLOOKUP(B39,Divisions!$A$1:$B$33,2,FALSE)</f>
        <v>AFC North</v>
      </c>
      <c r="D39" s="1">
        <v>11</v>
      </c>
      <c r="E39" s="1">
        <v>5</v>
      </c>
      <c r="G39" s="1">
        <v>1</v>
      </c>
      <c r="H39" s="1">
        <v>1</v>
      </c>
      <c r="I39" s="1">
        <v>0</v>
      </c>
      <c r="J39" s="1">
        <v>1</v>
      </c>
      <c r="K39" s="1"/>
      <c r="L39" s="1"/>
      <c r="M39" s="1"/>
      <c r="N39" s="1"/>
      <c r="O39">
        <v>1</v>
      </c>
      <c r="W39" s="1">
        <f>SUM(N39*'Ranking Calculations'!$C$2,M39*'Ranking Calculations'!$C$3,L39*'Ranking Calculations'!$C$4,K39*'Ranking Calculations'!$C$5,H39*'Ranking Calculations'!$C$7,G39*'Ranking Calculations'!$C$6,P39*'Ranking Calculations'!$C$8,Q39*'Ranking Calculations'!$C$9,R39*'Ranking Calculations'!$C$10,S39*'Ranking Calculations'!$C$11,T39*'Ranking Calculations'!$C$12,U39*'Ranking Calculations'!$C$13,V39*'Ranking Calculations'!$C$14)</f>
        <v>2</v>
      </c>
      <c r="X39" s="11">
        <f>(SUM($D$2:D39)+(SUM($F$2:F39)/2))/((SUM($D$2:D39)+SUM($E$2:E39)+SUM($F$2:F39)))</f>
        <v>0.43706896551724139</v>
      </c>
      <c r="Y39" s="1">
        <f>'Winning % Rank Over Time'!I41</f>
        <v>26</v>
      </c>
      <c r="Z39" s="7">
        <f>'Winning % Rank Over Time'!$B41*VLOOKUP(Y39,'Share of Reg Season Points'!$A$2:$B$33,2)</f>
        <v>0</v>
      </c>
      <c r="AA39" s="1">
        <f>SUM($I$2:I39)/COUNT($G$2:G39)</f>
        <v>0.625</v>
      </c>
      <c r="AB39" s="1" cm="1">
        <f t="array" ref="AB39">_xlfn.IFS(AA39&gt;='Old Ranking Calculations'!$B$25,'Old Ranking Calculations'!$C$25,AA39&gt;='Old Ranking Calculations'!$B$26,'Old Ranking Calculations'!$C$26,AA39&gt;='Old Ranking Calculations'!$B$27,'Old Ranking Calculations'!$C$27,AA39&gt;='Old Ranking Calculations'!$B$28,'Old Ranking Calculations'!$C$28,AA39&gt;='Old Ranking Calculations'!$B$29,'Old Ranking Calculations'!$C$29,AA39&gt;='Old Ranking Calculations'!$B$30,'Old Ranking Calculations'!$C$30,AA39&gt;='Old Ranking Calculations'!$B$31,'Old Ranking Calculations'!$C$31,AA39&lt;'Old Ranking Calculations'!$B$32,'Old Ranking Calculations'!$C$32)</f>
        <v>4</v>
      </c>
      <c r="AC39" s="1">
        <f>COUNT($G$2:G39)/COUNT($D$2:D39)</f>
        <v>0.21052631578947367</v>
      </c>
      <c r="AD39" s="1" cm="1">
        <f t="array" ref="AD39">_xlfn.IFS(AC39&gt;='Old Ranking Calculations'!$B$15,'Old Ranking Calculations'!$C$15,AC39&gt;='Old Ranking Calculations'!$B$16,'Old Ranking Calculations'!$C$16,AC39&gt;='Old Ranking Calculations'!$B$17,'Old Ranking Calculations'!$C$17,AC39&gt;='Old Ranking Calculations'!$B$18,'Old Ranking Calculations'!$C$18,AC39&gt;='Old Ranking Calculations'!$B$19,'Old Ranking Calculations'!$C$19,AC39&gt;='Old Ranking Calculations'!$B$20,'Old Ranking Calculations'!$C$20,AC39&gt;='Old Ranking Calculations'!$B$21,'Old Ranking Calculations'!$C$21,AC39&gt;='Old Ranking Calculations'!$B$22,'Old Ranking Calculations'!$C$22,AC39&lt;'Old Ranking Calculations'!$B$23,'Old Ranking Calculations'!$C$23)</f>
        <v>1</v>
      </c>
      <c r="AE39" s="1">
        <v>0</v>
      </c>
      <c r="AF39" s="1">
        <f>AVERAGE($O$2:O39)</f>
        <v>2.25</v>
      </c>
      <c r="AG39" s="16">
        <f>SUM($W$2:W39,Z39,$AE$2)</f>
        <v>61.95280952380952</v>
      </c>
    </row>
    <row r="40" spans="1:33" ht="15.75" customHeight="1" x14ac:dyDescent="0.2">
      <c r="A40" s="1">
        <v>2006</v>
      </c>
      <c r="B40" s="1" t="s">
        <v>6</v>
      </c>
      <c r="C40" s="1" t="str">
        <f>VLOOKUP(B40,Divisions!$A$1:$B$33,2,FALSE)</f>
        <v>AFC North</v>
      </c>
      <c r="D40" s="1">
        <v>8</v>
      </c>
      <c r="E40" s="1">
        <v>8</v>
      </c>
      <c r="W40" s="1">
        <f>SUM(N40*'Ranking Calculations'!$C$2,M40*'Ranking Calculations'!$C$3,L40*'Ranking Calculations'!$C$4,K40*'Ranking Calculations'!$C$5,H40*'Ranking Calculations'!$C$7,G40*'Ranking Calculations'!$C$6,P40*'Ranking Calculations'!$C$8,Q40*'Ranking Calculations'!$C$9,R40*'Ranking Calculations'!$C$10,S40*'Ranking Calculations'!$C$11,T40*'Ranking Calculations'!$C$12,U40*'Ranking Calculations'!$C$13,V40*'Ranking Calculations'!$C$14)</f>
        <v>0</v>
      </c>
      <c r="X40" s="11">
        <f>(SUM($D$2:D40)+(SUM($F$2:F40)/2))/((SUM($D$2:D40)+SUM($E$2:E40)+SUM($F$2:F40)))</f>
        <v>0.43875838926174499</v>
      </c>
      <c r="Y40" s="1">
        <f>'Winning % Rank Over Time'!I42</f>
        <v>26</v>
      </c>
      <c r="Z40" s="7">
        <f>'Winning % Rank Over Time'!$B42*VLOOKUP(Y40,'Share of Reg Season Points'!$A$2:$B$33,2)</f>
        <v>0</v>
      </c>
      <c r="AA40" s="1">
        <f>SUM($I$2:I40)/COUNT($G$2:G40)</f>
        <v>0.625</v>
      </c>
      <c r="AB40" s="1" cm="1">
        <f t="array" ref="AB40">_xlfn.IFS(AA40&gt;='Old Ranking Calculations'!$B$25,'Old Ranking Calculations'!$C$25,AA40&gt;='Old Ranking Calculations'!$B$26,'Old Ranking Calculations'!$C$26,AA40&gt;='Old Ranking Calculations'!$B$27,'Old Ranking Calculations'!$C$27,AA40&gt;='Old Ranking Calculations'!$B$28,'Old Ranking Calculations'!$C$28,AA40&gt;='Old Ranking Calculations'!$B$29,'Old Ranking Calculations'!$C$29,AA40&gt;='Old Ranking Calculations'!$B$30,'Old Ranking Calculations'!$C$30,AA40&gt;='Old Ranking Calculations'!$B$31,'Old Ranking Calculations'!$C$31,AA40&lt;'Old Ranking Calculations'!$B$32,'Old Ranking Calculations'!$C$32)</f>
        <v>4</v>
      </c>
      <c r="AC40" s="1">
        <f>COUNT($G$2:G40)/COUNT($D$2:D40)</f>
        <v>0.20512820512820512</v>
      </c>
      <c r="AD40" s="1" cm="1">
        <f t="array" ref="AD40">_xlfn.IFS(AC40&gt;='Old Ranking Calculations'!$B$15,'Old Ranking Calculations'!$C$15,AC40&gt;='Old Ranking Calculations'!$B$16,'Old Ranking Calculations'!$C$16,AC40&gt;='Old Ranking Calculations'!$B$17,'Old Ranking Calculations'!$C$17,AC40&gt;='Old Ranking Calculations'!$B$18,'Old Ranking Calculations'!$C$18,AC40&gt;='Old Ranking Calculations'!$B$19,'Old Ranking Calculations'!$C$19,AC40&gt;='Old Ranking Calculations'!$B$20,'Old Ranking Calculations'!$C$20,AC40&gt;='Old Ranking Calculations'!$B$21,'Old Ranking Calculations'!$C$21,AC40&gt;='Old Ranking Calculations'!$B$22,'Old Ranking Calculations'!$C$22,AC40&lt;'Old Ranking Calculations'!$B$23,'Old Ranking Calculations'!$C$23)</f>
        <v>1</v>
      </c>
      <c r="AE40" s="1">
        <v>0</v>
      </c>
      <c r="AF40" s="1">
        <f>AVERAGE($O$2:O40)</f>
        <v>2.25</v>
      </c>
      <c r="AG40" s="16">
        <f>SUM($W$2:W40,Z40,$AE$2)</f>
        <v>61.95280952380952</v>
      </c>
    </row>
    <row r="41" spans="1:33" ht="15.75" customHeight="1" x14ac:dyDescent="0.2">
      <c r="A41" s="1">
        <v>2007</v>
      </c>
      <c r="B41" s="1" t="s">
        <v>6</v>
      </c>
      <c r="C41" s="1" t="str">
        <f>VLOOKUP(B41,Divisions!$A$1:$B$33,2,FALSE)</f>
        <v>AFC North</v>
      </c>
      <c r="D41" s="1">
        <v>7</v>
      </c>
      <c r="E41" s="1">
        <v>9</v>
      </c>
      <c r="W41" s="1">
        <f>SUM(N41*'Ranking Calculations'!$C$2,M41*'Ranking Calculations'!$C$3,L41*'Ranking Calculations'!$C$4,K41*'Ranking Calculations'!$C$5,H41*'Ranking Calculations'!$C$7,G41*'Ranking Calculations'!$C$6,P41*'Ranking Calculations'!$C$8,Q41*'Ranking Calculations'!$C$9,R41*'Ranking Calculations'!$C$10,S41*'Ranking Calculations'!$C$11,T41*'Ranking Calculations'!$C$12,U41*'Ranking Calculations'!$C$13,V41*'Ranking Calculations'!$C$14)</f>
        <v>0</v>
      </c>
      <c r="X41" s="11">
        <f>(SUM($D$2:D41)+(SUM($F$2:F41)/2))/((SUM($D$2:D41)+SUM($E$2:E41)+SUM($F$2:F41)))</f>
        <v>0.43872549019607843</v>
      </c>
      <c r="Y41" s="1">
        <f>'Winning % Rank Over Time'!I43</f>
        <v>26</v>
      </c>
      <c r="Z41" s="7">
        <f>'Winning % Rank Over Time'!$B43*VLOOKUP(Y41,'Share of Reg Season Points'!$A$2:$B$33,2)</f>
        <v>0</v>
      </c>
      <c r="AA41" s="1">
        <f>SUM($I$2:I41)/COUNT($G$2:G41)</f>
        <v>0.625</v>
      </c>
      <c r="AB41" s="1" cm="1">
        <f t="array" ref="AB41">_xlfn.IFS(AA41&gt;='Old Ranking Calculations'!$B$25,'Old Ranking Calculations'!$C$25,AA41&gt;='Old Ranking Calculations'!$B$26,'Old Ranking Calculations'!$C$26,AA41&gt;='Old Ranking Calculations'!$B$27,'Old Ranking Calculations'!$C$27,AA41&gt;='Old Ranking Calculations'!$B$28,'Old Ranking Calculations'!$C$28,AA41&gt;='Old Ranking Calculations'!$B$29,'Old Ranking Calculations'!$C$29,AA41&gt;='Old Ranking Calculations'!$B$30,'Old Ranking Calculations'!$C$30,AA41&gt;='Old Ranking Calculations'!$B$31,'Old Ranking Calculations'!$C$31,AA41&lt;'Old Ranking Calculations'!$B$32,'Old Ranking Calculations'!$C$32)</f>
        <v>4</v>
      </c>
      <c r="AC41" s="1">
        <f>COUNT($G$2:G41)/COUNT($D$2:D41)</f>
        <v>0.2</v>
      </c>
      <c r="AD41" s="1" cm="1">
        <f t="array" ref="AD41">_xlfn.IFS(AC41&gt;='Old Ranking Calculations'!$B$15,'Old Ranking Calculations'!$C$15,AC41&gt;='Old Ranking Calculations'!$B$16,'Old Ranking Calculations'!$C$16,AC41&gt;='Old Ranking Calculations'!$B$17,'Old Ranking Calculations'!$C$17,AC41&gt;='Old Ranking Calculations'!$B$18,'Old Ranking Calculations'!$C$18,AC41&gt;='Old Ranking Calculations'!$B$19,'Old Ranking Calculations'!$C$19,AC41&gt;='Old Ranking Calculations'!$B$20,'Old Ranking Calculations'!$C$20,AC41&gt;='Old Ranking Calculations'!$B$21,'Old Ranking Calculations'!$C$21,AC41&gt;='Old Ranking Calculations'!$B$22,'Old Ranking Calculations'!$C$22,AC41&lt;'Old Ranking Calculations'!$B$23,'Old Ranking Calculations'!$C$23)</f>
        <v>1</v>
      </c>
      <c r="AE41" s="1">
        <v>0</v>
      </c>
      <c r="AF41" s="1">
        <f>AVERAGE($O$2:O41)</f>
        <v>2.25</v>
      </c>
      <c r="AG41" s="16">
        <f>SUM($W$2:W41,Z41,$AE$2)</f>
        <v>61.95280952380952</v>
      </c>
    </row>
    <row r="42" spans="1:33" ht="15.75" customHeight="1" x14ac:dyDescent="0.2">
      <c r="A42" s="1">
        <v>2008</v>
      </c>
      <c r="B42" s="1" t="s">
        <v>6</v>
      </c>
      <c r="C42" s="1" t="str">
        <f>VLOOKUP(B42,Divisions!$A$1:$B$33,2,FALSE)</f>
        <v>AFC North</v>
      </c>
      <c r="D42" s="1">
        <v>4</v>
      </c>
      <c r="E42" s="1">
        <v>11</v>
      </c>
      <c r="F42" s="1">
        <v>1</v>
      </c>
      <c r="W42" s="1">
        <f>SUM(N42*'Ranking Calculations'!$C$2,M42*'Ranking Calculations'!$C$3,L42*'Ranking Calculations'!$C$4,K42*'Ranking Calculations'!$C$5,H42*'Ranking Calculations'!$C$7,G42*'Ranking Calculations'!$C$6,P42*'Ranking Calculations'!$C$8,Q42*'Ranking Calculations'!$C$9,R42*'Ranking Calculations'!$C$10,S42*'Ranking Calculations'!$C$11,T42*'Ranking Calculations'!$C$12,U42*'Ranking Calculations'!$C$13,V42*'Ranking Calculations'!$C$14)</f>
        <v>0</v>
      </c>
      <c r="X42" s="11">
        <f>(SUM($D$2:D42)+(SUM($F$2:F42)/2))/((SUM($D$2:D42)+SUM($E$2:E42)+SUM($F$2:F42)))</f>
        <v>0.43471337579617836</v>
      </c>
      <c r="Y42" s="1">
        <f>'Winning % Rank Over Time'!I44</f>
        <v>26</v>
      </c>
      <c r="Z42" s="7">
        <f>'Winning % Rank Over Time'!$B44*VLOOKUP(Y42,'Share of Reg Season Points'!$A$2:$B$33,2)</f>
        <v>0</v>
      </c>
      <c r="AA42" s="1">
        <f>SUM($I$2:I42)/COUNT($G$2:G42)</f>
        <v>0.625</v>
      </c>
      <c r="AB42" s="1" cm="1">
        <f t="array" ref="AB42">_xlfn.IFS(AA42&gt;='Old Ranking Calculations'!$B$25,'Old Ranking Calculations'!$C$25,AA42&gt;='Old Ranking Calculations'!$B$26,'Old Ranking Calculations'!$C$26,AA42&gt;='Old Ranking Calculations'!$B$27,'Old Ranking Calculations'!$C$27,AA42&gt;='Old Ranking Calculations'!$B$28,'Old Ranking Calculations'!$C$28,AA42&gt;='Old Ranking Calculations'!$B$29,'Old Ranking Calculations'!$C$29,AA42&gt;='Old Ranking Calculations'!$B$30,'Old Ranking Calculations'!$C$30,AA42&gt;='Old Ranking Calculations'!$B$31,'Old Ranking Calculations'!$C$31,AA42&lt;'Old Ranking Calculations'!$B$32,'Old Ranking Calculations'!$C$32)</f>
        <v>4</v>
      </c>
      <c r="AC42" s="1">
        <f>COUNT($G$2:G42)/COUNT($D$2:D42)</f>
        <v>0.1951219512195122</v>
      </c>
      <c r="AD42" s="1" cm="1">
        <f t="array" ref="AD42">_xlfn.IFS(AC42&gt;='Old Ranking Calculations'!$B$15,'Old Ranking Calculations'!$C$15,AC42&gt;='Old Ranking Calculations'!$B$16,'Old Ranking Calculations'!$C$16,AC42&gt;='Old Ranking Calculations'!$B$17,'Old Ranking Calculations'!$C$17,AC42&gt;='Old Ranking Calculations'!$B$18,'Old Ranking Calculations'!$C$18,AC42&gt;='Old Ranking Calculations'!$B$19,'Old Ranking Calculations'!$C$19,AC42&gt;='Old Ranking Calculations'!$B$20,'Old Ranking Calculations'!$C$20,AC42&gt;='Old Ranking Calculations'!$B$21,'Old Ranking Calculations'!$C$21,AC42&gt;='Old Ranking Calculations'!$B$22,'Old Ranking Calculations'!$C$22,AC42&lt;'Old Ranking Calculations'!$B$23,'Old Ranking Calculations'!$C$23)</f>
        <v>0</v>
      </c>
      <c r="AE42" s="1">
        <v>0</v>
      </c>
      <c r="AF42" s="1">
        <f>AVERAGE($O$2:O42)</f>
        <v>2.25</v>
      </c>
      <c r="AG42" s="16">
        <f>SUM($W$2:W42,Z42,$AE$2)</f>
        <v>61.95280952380952</v>
      </c>
    </row>
    <row r="43" spans="1:33" ht="15.75" customHeight="1" x14ac:dyDescent="0.2">
      <c r="A43" s="1">
        <v>2009</v>
      </c>
      <c r="B43" s="1" t="s">
        <v>6</v>
      </c>
      <c r="C43" s="1" t="str">
        <f>VLOOKUP(B43,Divisions!$A$1:$B$33,2,FALSE)</f>
        <v>AFC North</v>
      </c>
      <c r="D43" s="1">
        <v>10</v>
      </c>
      <c r="E43" s="1">
        <v>6</v>
      </c>
      <c r="G43" s="1">
        <v>1</v>
      </c>
      <c r="H43" s="1">
        <v>1</v>
      </c>
      <c r="I43" s="1">
        <v>0</v>
      </c>
      <c r="J43" s="1">
        <v>1</v>
      </c>
      <c r="K43" s="1"/>
      <c r="L43" s="1"/>
      <c r="M43" s="1"/>
      <c r="N43" s="1"/>
      <c r="O43">
        <v>1</v>
      </c>
      <c r="U43" s="1">
        <v>1</v>
      </c>
      <c r="W43" s="1">
        <f>SUM(N43*'Ranking Calculations'!$C$2,M43*'Ranking Calculations'!$C$3,L43*'Ranking Calculations'!$C$4,K43*'Ranking Calculations'!$C$5,H43*'Ranking Calculations'!$C$7,G43*'Ranking Calculations'!$C$6,P43*'Ranking Calculations'!$C$8,Q43*'Ranking Calculations'!$C$9,R43*'Ranking Calculations'!$C$10,S43*'Ranking Calculations'!$C$11,T43*'Ranking Calculations'!$C$12,U43*'Ranking Calculations'!$C$13,V43*'Ranking Calculations'!$C$14)</f>
        <v>2</v>
      </c>
      <c r="X43" s="11">
        <f>(SUM($D$2:D43)+(SUM($F$2:F43)/2))/((SUM($D$2:D43)+SUM($E$2:E43)+SUM($F$2:F43)))</f>
        <v>0.4394409937888199</v>
      </c>
      <c r="Y43" s="1">
        <f>'Winning % Rank Over Time'!I45</f>
        <v>26</v>
      </c>
      <c r="Z43" s="7">
        <f>'Winning % Rank Over Time'!$B45*VLOOKUP(Y43,'Share of Reg Season Points'!$A$2:$B$33,2)</f>
        <v>0</v>
      </c>
      <c r="AA43" s="1">
        <f>SUM($I$2:I43)/COUNT($G$2:G43)</f>
        <v>0.55555555555555558</v>
      </c>
      <c r="AB43" s="1" cm="1">
        <f t="array" ref="AB43">_xlfn.IFS(AA43&gt;='Old Ranking Calculations'!$B$25,'Old Ranking Calculations'!$C$25,AA43&gt;='Old Ranking Calculations'!$B$26,'Old Ranking Calculations'!$C$26,AA43&gt;='Old Ranking Calculations'!$B$27,'Old Ranking Calculations'!$C$27,AA43&gt;='Old Ranking Calculations'!$B$28,'Old Ranking Calculations'!$C$28,AA43&gt;='Old Ranking Calculations'!$B$29,'Old Ranking Calculations'!$C$29,AA43&gt;='Old Ranking Calculations'!$B$30,'Old Ranking Calculations'!$C$30,AA43&gt;='Old Ranking Calculations'!$B$31,'Old Ranking Calculations'!$C$31,AA43&lt;'Old Ranking Calculations'!$B$32,'Old Ranking Calculations'!$C$32)</f>
        <v>3</v>
      </c>
      <c r="AC43" s="1">
        <f>COUNT($G$2:G43)/COUNT($D$2:D43)</f>
        <v>0.21428571428571427</v>
      </c>
      <c r="AD43" s="1" cm="1">
        <f t="array" ref="AD43">_xlfn.IFS(AC43&gt;='Old Ranking Calculations'!$B$15,'Old Ranking Calculations'!$C$15,AC43&gt;='Old Ranking Calculations'!$B$16,'Old Ranking Calculations'!$C$16,AC43&gt;='Old Ranking Calculations'!$B$17,'Old Ranking Calculations'!$C$17,AC43&gt;='Old Ranking Calculations'!$B$18,'Old Ranking Calculations'!$C$18,AC43&gt;='Old Ranking Calculations'!$B$19,'Old Ranking Calculations'!$C$19,AC43&gt;='Old Ranking Calculations'!$B$20,'Old Ranking Calculations'!$C$20,AC43&gt;='Old Ranking Calculations'!$B$21,'Old Ranking Calculations'!$C$21,AC43&gt;='Old Ranking Calculations'!$B$22,'Old Ranking Calculations'!$C$22,AC43&lt;'Old Ranking Calculations'!$B$23,'Old Ranking Calculations'!$C$23)</f>
        <v>1</v>
      </c>
      <c r="AE43" s="1">
        <v>0</v>
      </c>
      <c r="AF43" s="1">
        <f>AVERAGE($O$2:O43)</f>
        <v>2.1111111111111112</v>
      </c>
      <c r="AG43" s="16">
        <f>SUM($W$2:W43,Z43,$AE$2)</f>
        <v>63.95280952380952</v>
      </c>
    </row>
    <row r="44" spans="1:33" ht="15.75" customHeight="1" x14ac:dyDescent="0.2">
      <c r="A44" s="1">
        <v>2010</v>
      </c>
      <c r="B44" s="1" t="s">
        <v>6</v>
      </c>
      <c r="C44" s="1" t="str">
        <f>VLOOKUP(B44,Divisions!$A$1:$B$33,2,FALSE)</f>
        <v>AFC North</v>
      </c>
      <c r="D44" s="1">
        <v>4</v>
      </c>
      <c r="E44" s="1">
        <v>12</v>
      </c>
      <c r="W44" s="1">
        <f>SUM(N44*'Ranking Calculations'!$C$2,M44*'Ranking Calculations'!$C$3,L44*'Ranking Calculations'!$C$4,K44*'Ranking Calculations'!$C$5,H44*'Ranking Calculations'!$C$7,G44*'Ranking Calculations'!$C$6,P44*'Ranking Calculations'!$C$8,Q44*'Ranking Calculations'!$C$9,R44*'Ranking Calculations'!$C$10,S44*'Ranking Calculations'!$C$11,T44*'Ranking Calculations'!$C$12,U44*'Ranking Calculations'!$C$13,V44*'Ranking Calculations'!$C$14)</f>
        <v>0</v>
      </c>
      <c r="X44" s="11">
        <f>(SUM($D$2:D44)+(SUM($F$2:F44)/2))/((SUM($D$2:D44)+SUM($E$2:E44)+SUM($F$2:F44)))</f>
        <v>0.43484848484848487</v>
      </c>
      <c r="Y44" s="1">
        <f>'Winning % Rank Over Time'!I46</f>
        <v>26</v>
      </c>
      <c r="Z44" s="7">
        <f>'Winning % Rank Over Time'!$B46*VLOOKUP(Y44,'Share of Reg Season Points'!$A$2:$B$33,2)</f>
        <v>0</v>
      </c>
      <c r="AA44" s="1">
        <f>SUM($I$2:I44)/COUNT($G$2:G44)</f>
        <v>0.55555555555555558</v>
      </c>
      <c r="AB44" s="1" cm="1">
        <f t="array" ref="AB44">_xlfn.IFS(AA44&gt;='Old Ranking Calculations'!$B$25,'Old Ranking Calculations'!$C$25,AA44&gt;='Old Ranking Calculations'!$B$26,'Old Ranking Calculations'!$C$26,AA44&gt;='Old Ranking Calculations'!$B$27,'Old Ranking Calculations'!$C$27,AA44&gt;='Old Ranking Calculations'!$B$28,'Old Ranking Calculations'!$C$28,AA44&gt;='Old Ranking Calculations'!$B$29,'Old Ranking Calculations'!$C$29,AA44&gt;='Old Ranking Calculations'!$B$30,'Old Ranking Calculations'!$C$30,AA44&gt;='Old Ranking Calculations'!$B$31,'Old Ranking Calculations'!$C$31,AA44&lt;'Old Ranking Calculations'!$B$32,'Old Ranking Calculations'!$C$32)</f>
        <v>3</v>
      </c>
      <c r="AC44" s="1">
        <f>COUNT($G$2:G44)/COUNT($D$2:D44)</f>
        <v>0.20930232558139536</v>
      </c>
      <c r="AD44" s="1" cm="1">
        <f t="array" ref="AD44">_xlfn.IFS(AC44&gt;='Old Ranking Calculations'!$B$15,'Old Ranking Calculations'!$C$15,AC44&gt;='Old Ranking Calculations'!$B$16,'Old Ranking Calculations'!$C$16,AC44&gt;='Old Ranking Calculations'!$B$17,'Old Ranking Calculations'!$C$17,AC44&gt;='Old Ranking Calculations'!$B$18,'Old Ranking Calculations'!$C$18,AC44&gt;='Old Ranking Calculations'!$B$19,'Old Ranking Calculations'!$C$19,AC44&gt;='Old Ranking Calculations'!$B$20,'Old Ranking Calculations'!$C$20,AC44&gt;='Old Ranking Calculations'!$B$21,'Old Ranking Calculations'!$C$21,AC44&gt;='Old Ranking Calculations'!$B$22,'Old Ranking Calculations'!$C$22,AC44&lt;'Old Ranking Calculations'!$B$23,'Old Ranking Calculations'!$C$23)</f>
        <v>1</v>
      </c>
      <c r="AE44" s="1">
        <v>0</v>
      </c>
      <c r="AF44" s="1">
        <f>AVERAGE($O$2:O44)</f>
        <v>2.1111111111111112</v>
      </c>
      <c r="AG44" s="16">
        <f>SUM($W$2:W44,Z44,$AE$2)</f>
        <v>63.95280952380952</v>
      </c>
    </row>
    <row r="45" spans="1:33" ht="15.75" customHeight="1" x14ac:dyDescent="0.2">
      <c r="A45" s="1">
        <v>2011</v>
      </c>
      <c r="B45" s="1" t="s">
        <v>6</v>
      </c>
      <c r="C45" s="1" t="str">
        <f>VLOOKUP(B45,Divisions!$A$1:$B$33,2,FALSE)</f>
        <v>AFC North</v>
      </c>
      <c r="D45" s="1">
        <v>9</v>
      </c>
      <c r="E45" s="1">
        <v>7</v>
      </c>
      <c r="G45" s="1">
        <v>1</v>
      </c>
      <c r="I45" s="1">
        <v>0</v>
      </c>
      <c r="J45" s="1">
        <v>1</v>
      </c>
      <c r="K45" s="1"/>
      <c r="L45" s="1"/>
      <c r="M45" s="1"/>
      <c r="N45" s="1"/>
      <c r="O45">
        <v>1</v>
      </c>
      <c r="W45" s="1">
        <f>SUM(N45*'Ranking Calculations'!$C$2,M45*'Ranking Calculations'!$C$3,L45*'Ranking Calculations'!$C$4,K45*'Ranking Calculations'!$C$5,H45*'Ranking Calculations'!$C$7,G45*'Ranking Calculations'!$C$6,P45*'Ranking Calculations'!$C$8,Q45*'Ranking Calculations'!$C$9,R45*'Ranking Calculations'!$C$10,S45*'Ranking Calculations'!$C$11,T45*'Ranking Calculations'!$C$12,U45*'Ranking Calculations'!$C$13,V45*'Ranking Calculations'!$C$14)</f>
        <v>1</v>
      </c>
      <c r="X45" s="11">
        <f>(SUM($D$2:D45)+(SUM($F$2:F45)/2))/((SUM($D$2:D45)+SUM($E$2:E45)+SUM($F$2:F45)))</f>
        <v>0.43786982248520712</v>
      </c>
      <c r="Y45" s="1">
        <f>'Winning % Rank Over Time'!I47</f>
        <v>26</v>
      </c>
      <c r="Z45" s="7">
        <f>'Winning % Rank Over Time'!$B47*VLOOKUP(Y45,'Share of Reg Season Points'!$A$2:$B$33,2)</f>
        <v>0</v>
      </c>
      <c r="AA45" s="1">
        <f>SUM($I$2:I45)/COUNT($G$2:G45)</f>
        <v>0.5</v>
      </c>
      <c r="AB45" s="1" cm="1">
        <f t="array" ref="AB45">_xlfn.IFS(AA45&gt;='Old Ranking Calculations'!$B$25,'Old Ranking Calculations'!$C$25,AA45&gt;='Old Ranking Calculations'!$B$26,'Old Ranking Calculations'!$C$26,AA45&gt;='Old Ranking Calculations'!$B$27,'Old Ranking Calculations'!$C$27,AA45&gt;='Old Ranking Calculations'!$B$28,'Old Ranking Calculations'!$C$28,AA45&gt;='Old Ranking Calculations'!$B$29,'Old Ranking Calculations'!$C$29,AA45&gt;='Old Ranking Calculations'!$B$30,'Old Ranking Calculations'!$C$30,AA45&gt;='Old Ranking Calculations'!$B$31,'Old Ranking Calculations'!$C$31,AA45&lt;'Old Ranking Calculations'!$B$32,'Old Ranking Calculations'!$C$32)</f>
        <v>3</v>
      </c>
      <c r="AC45" s="1">
        <f>COUNT($G$2:G45)/COUNT($D$2:D45)</f>
        <v>0.22727272727272727</v>
      </c>
      <c r="AD45" s="1" cm="1">
        <f t="array" ref="AD45">_xlfn.IFS(AC45&gt;='Old Ranking Calculations'!$B$15,'Old Ranking Calculations'!$C$15,AC45&gt;='Old Ranking Calculations'!$B$16,'Old Ranking Calculations'!$C$16,AC45&gt;='Old Ranking Calculations'!$B$17,'Old Ranking Calculations'!$C$17,AC45&gt;='Old Ranking Calculations'!$B$18,'Old Ranking Calculations'!$C$18,AC45&gt;='Old Ranking Calculations'!$B$19,'Old Ranking Calculations'!$C$19,AC45&gt;='Old Ranking Calculations'!$B$20,'Old Ranking Calculations'!$C$20,AC45&gt;='Old Ranking Calculations'!$B$21,'Old Ranking Calculations'!$C$21,AC45&gt;='Old Ranking Calculations'!$B$22,'Old Ranking Calculations'!$C$22,AC45&lt;'Old Ranking Calculations'!$B$23,'Old Ranking Calculations'!$C$23)</f>
        <v>1</v>
      </c>
      <c r="AE45" s="1">
        <v>0</v>
      </c>
      <c r="AF45" s="1">
        <f>AVERAGE($O$2:O45)</f>
        <v>2</v>
      </c>
      <c r="AG45" s="16">
        <f>SUM($W$2:W45,Z45,$AE$2)</f>
        <v>64.95280952380952</v>
      </c>
    </row>
    <row r="46" spans="1:33" ht="15.75" customHeight="1" x14ac:dyDescent="0.2">
      <c r="A46" s="1">
        <v>2012</v>
      </c>
      <c r="B46" s="1" t="s">
        <v>6</v>
      </c>
      <c r="C46" s="1" t="str">
        <f>VLOOKUP(B46,Divisions!$A$1:$B$33,2,FALSE)</f>
        <v>AFC North</v>
      </c>
      <c r="D46" s="1">
        <v>10</v>
      </c>
      <c r="E46" s="1">
        <v>6</v>
      </c>
      <c r="G46" s="1">
        <v>1</v>
      </c>
      <c r="I46" s="1">
        <v>0</v>
      </c>
      <c r="J46" s="1">
        <v>1</v>
      </c>
      <c r="K46" s="1"/>
      <c r="L46" s="1"/>
      <c r="M46" s="1"/>
      <c r="N46" s="1"/>
      <c r="O46">
        <v>1</v>
      </c>
      <c r="W46" s="1">
        <f>SUM(N46*'Ranking Calculations'!$C$2,M46*'Ranking Calculations'!$C$3,L46*'Ranking Calculations'!$C$4,K46*'Ranking Calculations'!$C$5,H46*'Ranking Calculations'!$C$7,G46*'Ranking Calculations'!$C$6,P46*'Ranking Calculations'!$C$8,Q46*'Ranking Calculations'!$C$9,R46*'Ranking Calculations'!$C$10,S46*'Ranking Calculations'!$C$11,T46*'Ranking Calculations'!$C$12,U46*'Ranking Calculations'!$C$13,V46*'Ranking Calculations'!$C$14)</f>
        <v>1</v>
      </c>
      <c r="X46" s="11">
        <f>(SUM($D$2:D46)+(SUM($F$2:F46)/2))/((SUM($D$2:D46)+SUM($E$2:E46)+SUM($F$2:F46)))</f>
        <v>0.44219653179190749</v>
      </c>
      <c r="Y46" s="1">
        <f>'Winning % Rank Over Time'!I48</f>
        <v>26</v>
      </c>
      <c r="Z46" s="7">
        <f>'Winning % Rank Over Time'!$B48*VLOOKUP(Y46,'Share of Reg Season Points'!$A$2:$B$33,2)</f>
        <v>0</v>
      </c>
      <c r="AA46" s="1">
        <f>SUM($I$2:I46)/COUNT($G$2:G46)</f>
        <v>0.45454545454545453</v>
      </c>
      <c r="AB46" s="1" cm="1">
        <f t="array" ref="AB46">_xlfn.IFS(AA46&gt;='Old Ranking Calculations'!$B$25,'Old Ranking Calculations'!$C$25,AA46&gt;='Old Ranking Calculations'!$B$26,'Old Ranking Calculations'!$C$26,AA46&gt;='Old Ranking Calculations'!$B$27,'Old Ranking Calculations'!$C$27,AA46&gt;='Old Ranking Calculations'!$B$28,'Old Ranking Calculations'!$C$28,AA46&gt;='Old Ranking Calculations'!$B$29,'Old Ranking Calculations'!$C$29,AA46&gt;='Old Ranking Calculations'!$B$30,'Old Ranking Calculations'!$C$30,AA46&gt;='Old Ranking Calculations'!$B$31,'Old Ranking Calculations'!$C$31,AA46&lt;'Old Ranking Calculations'!$B$32,'Old Ranking Calculations'!$C$32)</f>
        <v>0</v>
      </c>
      <c r="AC46" s="1">
        <f>COUNT($G$2:G46)/COUNT($D$2:D46)</f>
        <v>0.24444444444444444</v>
      </c>
      <c r="AD46" s="1" cm="1">
        <f t="array" ref="AD46">_xlfn.IFS(AC46&gt;='Old Ranking Calculations'!$B$15,'Old Ranking Calculations'!$C$15,AC46&gt;='Old Ranking Calculations'!$B$16,'Old Ranking Calculations'!$C$16,AC46&gt;='Old Ranking Calculations'!$B$17,'Old Ranking Calculations'!$C$17,AC46&gt;='Old Ranking Calculations'!$B$18,'Old Ranking Calculations'!$C$18,AC46&gt;='Old Ranking Calculations'!$B$19,'Old Ranking Calculations'!$C$19,AC46&gt;='Old Ranking Calculations'!$B$20,'Old Ranking Calculations'!$C$20,AC46&gt;='Old Ranking Calculations'!$B$21,'Old Ranking Calculations'!$C$21,AC46&gt;='Old Ranking Calculations'!$B$22,'Old Ranking Calculations'!$C$22,AC46&lt;'Old Ranking Calculations'!$B$23,'Old Ranking Calculations'!$C$23)</f>
        <v>1</v>
      </c>
      <c r="AE46" s="1">
        <v>0</v>
      </c>
      <c r="AF46" s="1">
        <f>AVERAGE($O$2:O46)</f>
        <v>1.9090909090909092</v>
      </c>
      <c r="AG46" s="16">
        <f>SUM($W$2:W46,Z46,$AE$2)</f>
        <v>65.95280952380952</v>
      </c>
    </row>
    <row r="47" spans="1:33" ht="15.75" customHeight="1" x14ac:dyDescent="0.2">
      <c r="A47" s="1">
        <v>2013</v>
      </c>
      <c r="B47" s="1" t="s">
        <v>6</v>
      </c>
      <c r="C47" s="1" t="str">
        <f>VLOOKUP(B47,Divisions!$A$1:$B$33,2,FALSE)</f>
        <v>AFC North</v>
      </c>
      <c r="D47" s="1">
        <v>11</v>
      </c>
      <c r="E47" s="1">
        <v>5</v>
      </c>
      <c r="G47" s="1">
        <v>1</v>
      </c>
      <c r="H47" s="1">
        <v>1</v>
      </c>
      <c r="I47" s="1">
        <v>0</v>
      </c>
      <c r="J47" s="1">
        <v>1</v>
      </c>
      <c r="K47" s="1"/>
      <c r="L47" s="1"/>
      <c r="M47" s="1"/>
      <c r="N47" s="1"/>
      <c r="O47">
        <v>1</v>
      </c>
      <c r="W47" s="1">
        <f>SUM(N47*'Ranking Calculations'!$C$2,M47*'Ranking Calculations'!$C$3,L47*'Ranking Calculations'!$C$4,K47*'Ranking Calculations'!$C$5,H47*'Ranking Calculations'!$C$7,G47*'Ranking Calculations'!$C$6,P47*'Ranking Calculations'!$C$8,Q47*'Ranking Calculations'!$C$9,R47*'Ranking Calculations'!$C$10,S47*'Ranking Calculations'!$C$11,T47*'Ranking Calculations'!$C$12,U47*'Ranking Calculations'!$C$13,V47*'Ranking Calculations'!$C$14)</f>
        <v>2</v>
      </c>
      <c r="X47" s="11">
        <f>(SUM($D$2:D47)+(SUM($F$2:F47)/2))/((SUM($D$2:D47)+SUM($E$2:E47)+SUM($F$2:F47)))</f>
        <v>0.44774011299435029</v>
      </c>
      <c r="Y47" s="1">
        <f>'Winning % Rank Over Time'!I49</f>
        <v>26</v>
      </c>
      <c r="Z47" s="7">
        <f>'Winning % Rank Over Time'!$B49*VLOOKUP(Y47,'Share of Reg Season Points'!$A$2:$B$33,2)</f>
        <v>0</v>
      </c>
      <c r="AA47" s="1">
        <f>SUM($I$2:I47)/COUNT($G$2:G47)</f>
        <v>0.41666666666666669</v>
      </c>
      <c r="AB47" s="1" cm="1">
        <f t="array" ref="AB47">_xlfn.IFS(AA47&gt;='Old Ranking Calculations'!$B$25,'Old Ranking Calculations'!$C$25,AA47&gt;='Old Ranking Calculations'!$B$26,'Old Ranking Calculations'!$C$26,AA47&gt;='Old Ranking Calculations'!$B$27,'Old Ranking Calculations'!$C$27,AA47&gt;='Old Ranking Calculations'!$B$28,'Old Ranking Calculations'!$C$28,AA47&gt;='Old Ranking Calculations'!$B$29,'Old Ranking Calculations'!$C$29,AA47&gt;='Old Ranking Calculations'!$B$30,'Old Ranking Calculations'!$C$30,AA47&gt;='Old Ranking Calculations'!$B$31,'Old Ranking Calculations'!$C$31,AA47&lt;'Old Ranking Calculations'!$B$32,'Old Ranking Calculations'!$C$32)</f>
        <v>0</v>
      </c>
      <c r="AC47" s="1">
        <f>COUNT($G$2:G47)/COUNT($D$2:D47)</f>
        <v>0.2608695652173913</v>
      </c>
      <c r="AD47" s="1" cm="1">
        <f t="array" ref="AD47">_xlfn.IFS(AC47&gt;='Old Ranking Calculations'!$B$15,'Old Ranking Calculations'!$C$15,AC47&gt;='Old Ranking Calculations'!$B$16,'Old Ranking Calculations'!$C$16,AC47&gt;='Old Ranking Calculations'!$B$17,'Old Ranking Calculations'!$C$17,AC47&gt;='Old Ranking Calculations'!$B$18,'Old Ranking Calculations'!$C$18,AC47&gt;='Old Ranking Calculations'!$B$19,'Old Ranking Calculations'!$C$19,AC47&gt;='Old Ranking Calculations'!$B$20,'Old Ranking Calculations'!$C$20,AC47&gt;='Old Ranking Calculations'!$B$21,'Old Ranking Calculations'!$C$21,AC47&gt;='Old Ranking Calculations'!$B$22,'Old Ranking Calculations'!$C$22,AC47&lt;'Old Ranking Calculations'!$B$23,'Old Ranking Calculations'!$C$23)</f>
        <v>3</v>
      </c>
      <c r="AE47" s="1">
        <v>0</v>
      </c>
      <c r="AF47" s="1">
        <f>AVERAGE($O$2:O47)</f>
        <v>1.8333333333333333</v>
      </c>
      <c r="AG47" s="16">
        <f>SUM($W$2:W47,Z47,$AE$2)</f>
        <v>67.95280952380952</v>
      </c>
    </row>
    <row r="48" spans="1:33" ht="15.75" customHeight="1" x14ac:dyDescent="0.2">
      <c r="A48" s="1">
        <v>2014</v>
      </c>
      <c r="B48" s="1" t="s">
        <v>6</v>
      </c>
      <c r="C48" s="1" t="str">
        <f>VLOOKUP(B48,Divisions!$A$1:$B$33,2,FALSE)</f>
        <v>AFC North</v>
      </c>
      <c r="D48" s="1">
        <v>10</v>
      </c>
      <c r="E48" s="1">
        <v>5</v>
      </c>
      <c r="F48" s="1">
        <v>1</v>
      </c>
      <c r="G48" s="1">
        <v>1</v>
      </c>
      <c r="I48" s="1">
        <v>0</v>
      </c>
      <c r="J48" s="1">
        <v>1</v>
      </c>
      <c r="K48" s="1"/>
      <c r="L48" s="1"/>
      <c r="M48" s="1"/>
      <c r="N48" s="1"/>
      <c r="O48">
        <v>1</v>
      </c>
      <c r="W48" s="1">
        <f>SUM(N48*'Ranking Calculations'!$C$2,M48*'Ranking Calculations'!$C$3,L48*'Ranking Calculations'!$C$4,K48*'Ranking Calculations'!$C$5,H48*'Ranking Calculations'!$C$7,G48*'Ranking Calculations'!$C$6,P48*'Ranking Calculations'!$C$8,Q48*'Ranking Calculations'!$C$9,R48*'Ranking Calculations'!$C$10,S48*'Ranking Calculations'!$C$11,T48*'Ranking Calculations'!$C$12,U48*'Ranking Calculations'!$C$13,V48*'Ranking Calculations'!$C$14)</f>
        <v>1</v>
      </c>
      <c r="X48" s="11">
        <f>(SUM($D$2:D48)+(SUM($F$2:F48)/2))/((SUM($D$2:D48)+SUM($E$2:E48)+SUM($F$2:F48)))</f>
        <v>0.45234806629834257</v>
      </c>
      <c r="Y48" s="1">
        <f>'Winning % Rank Over Time'!I50</f>
        <v>25</v>
      </c>
      <c r="Z48" s="7">
        <f>'Winning % Rank Over Time'!$B50*VLOOKUP(Y48,'Share of Reg Season Points'!$A$2:$B$33,2)</f>
        <v>0</v>
      </c>
      <c r="AA48" s="1">
        <f>SUM($I$2:I48)/COUNT($G$2:G48)</f>
        <v>0.38461538461538464</v>
      </c>
      <c r="AB48" s="1" cm="1">
        <f t="array" ref="AB48">_xlfn.IFS(AA48&gt;='Old Ranking Calculations'!$B$25,'Old Ranking Calculations'!$C$25,AA48&gt;='Old Ranking Calculations'!$B$26,'Old Ranking Calculations'!$C$26,AA48&gt;='Old Ranking Calculations'!$B$27,'Old Ranking Calculations'!$C$27,AA48&gt;='Old Ranking Calculations'!$B$28,'Old Ranking Calculations'!$C$28,AA48&gt;='Old Ranking Calculations'!$B$29,'Old Ranking Calculations'!$C$29,AA48&gt;='Old Ranking Calculations'!$B$30,'Old Ranking Calculations'!$C$30,AA48&gt;='Old Ranking Calculations'!$B$31,'Old Ranking Calculations'!$C$31,AA48&lt;'Old Ranking Calculations'!$B$32,'Old Ranking Calculations'!$C$32)</f>
        <v>0</v>
      </c>
      <c r="AC48" s="1">
        <f>COUNT($G$2:G48)/COUNT($D$2:D48)</f>
        <v>0.27659574468085107</v>
      </c>
      <c r="AD48" s="1" cm="1">
        <f t="array" ref="AD48">_xlfn.IFS(AC48&gt;='Old Ranking Calculations'!$B$15,'Old Ranking Calculations'!$C$15,AC48&gt;='Old Ranking Calculations'!$B$16,'Old Ranking Calculations'!$C$16,AC48&gt;='Old Ranking Calculations'!$B$17,'Old Ranking Calculations'!$C$17,AC48&gt;='Old Ranking Calculations'!$B$18,'Old Ranking Calculations'!$C$18,AC48&gt;='Old Ranking Calculations'!$B$19,'Old Ranking Calculations'!$C$19,AC48&gt;='Old Ranking Calculations'!$B$20,'Old Ranking Calculations'!$C$20,AC48&gt;='Old Ranking Calculations'!$B$21,'Old Ranking Calculations'!$C$21,AC48&gt;='Old Ranking Calculations'!$B$22,'Old Ranking Calculations'!$C$22,AC48&lt;'Old Ranking Calculations'!$B$23,'Old Ranking Calculations'!$C$23)</f>
        <v>3</v>
      </c>
      <c r="AE48" s="1">
        <v>0</v>
      </c>
      <c r="AF48" s="1">
        <f>AVERAGE($O$2:O48)</f>
        <v>1.7692307692307692</v>
      </c>
      <c r="AG48" s="16">
        <f>SUM($W$2:W48,Z48,$AE$2)</f>
        <v>68.95280952380952</v>
      </c>
    </row>
    <row r="49" spans="1:33" ht="15.75" customHeight="1" x14ac:dyDescent="0.2">
      <c r="A49" s="1">
        <v>2015</v>
      </c>
      <c r="B49" s="1" t="s">
        <v>6</v>
      </c>
      <c r="C49" s="1" t="str">
        <f>VLOOKUP(B49,Divisions!$A$1:$B$33,2,FALSE)</f>
        <v>AFC North</v>
      </c>
      <c r="D49" s="1">
        <v>12</v>
      </c>
      <c r="E49" s="1">
        <v>4</v>
      </c>
      <c r="G49" s="1">
        <v>1</v>
      </c>
      <c r="H49" s="1">
        <v>1</v>
      </c>
      <c r="I49" s="1">
        <v>0</v>
      </c>
      <c r="J49" s="1">
        <v>1</v>
      </c>
      <c r="K49" s="1"/>
      <c r="L49" s="1"/>
      <c r="M49" s="1"/>
      <c r="N49" s="1"/>
      <c r="O49">
        <v>1</v>
      </c>
      <c r="W49" s="1">
        <f>SUM(N49*'Ranking Calculations'!$C$2,M49*'Ranking Calculations'!$C$3,L49*'Ranking Calculations'!$C$4,K49*'Ranking Calculations'!$C$5,H49*'Ranking Calculations'!$C$7,G49*'Ranking Calculations'!$C$6,P49*'Ranking Calculations'!$C$8,Q49*'Ranking Calculations'!$C$9,R49*'Ranking Calculations'!$C$10,S49*'Ranking Calculations'!$C$11,T49*'Ranking Calculations'!$C$12,U49*'Ranking Calculations'!$C$13,V49*'Ranking Calculations'!$C$14)</f>
        <v>2</v>
      </c>
      <c r="X49" s="11">
        <f>(SUM($D$2:D49)+(SUM($F$2:F49)/2))/((SUM($D$2:D49)+SUM($E$2:E49)+SUM($F$2:F49)))</f>
        <v>0.45878378378378376</v>
      </c>
      <c r="Y49" s="1">
        <f>'Winning % Rank Over Time'!I51</f>
        <v>23</v>
      </c>
      <c r="Z49" s="7">
        <f>'Winning % Rank Over Time'!$B51*VLOOKUP(Y49,'Share of Reg Season Points'!$A$2:$B$33,2)</f>
        <v>0</v>
      </c>
      <c r="AA49" s="1">
        <f>SUM($I$2:I49)/COUNT($G$2:G49)</f>
        <v>0.35714285714285715</v>
      </c>
      <c r="AB49" s="1" cm="1">
        <f t="array" ref="AB49">_xlfn.IFS(AA49&gt;='Old Ranking Calculations'!$B$25,'Old Ranking Calculations'!$C$25,AA49&gt;='Old Ranking Calculations'!$B$26,'Old Ranking Calculations'!$C$26,AA49&gt;='Old Ranking Calculations'!$B$27,'Old Ranking Calculations'!$C$27,AA49&gt;='Old Ranking Calculations'!$B$28,'Old Ranking Calculations'!$C$28,AA49&gt;='Old Ranking Calculations'!$B$29,'Old Ranking Calculations'!$C$29,AA49&gt;='Old Ranking Calculations'!$B$30,'Old Ranking Calculations'!$C$30,AA49&gt;='Old Ranking Calculations'!$B$31,'Old Ranking Calculations'!$C$31,AA49&lt;'Old Ranking Calculations'!$B$32,'Old Ranking Calculations'!$C$32)</f>
        <v>0</v>
      </c>
      <c r="AC49" s="1">
        <f>COUNT($G$2:G49)/COUNT($D$2:D49)</f>
        <v>0.29166666666666669</v>
      </c>
      <c r="AD49" s="1" cm="1">
        <f t="array" ref="AD49">_xlfn.IFS(AC49&gt;='Old Ranking Calculations'!$B$15,'Old Ranking Calculations'!$C$15,AC49&gt;='Old Ranking Calculations'!$B$16,'Old Ranking Calculations'!$C$16,AC49&gt;='Old Ranking Calculations'!$B$17,'Old Ranking Calculations'!$C$17,AC49&gt;='Old Ranking Calculations'!$B$18,'Old Ranking Calculations'!$C$18,AC49&gt;='Old Ranking Calculations'!$B$19,'Old Ranking Calculations'!$C$19,AC49&gt;='Old Ranking Calculations'!$B$20,'Old Ranking Calculations'!$C$20,AC49&gt;='Old Ranking Calculations'!$B$21,'Old Ranking Calculations'!$C$21,AC49&gt;='Old Ranking Calculations'!$B$22,'Old Ranking Calculations'!$C$22,AC49&lt;'Old Ranking Calculations'!$B$23,'Old Ranking Calculations'!$C$23)</f>
        <v>3</v>
      </c>
      <c r="AE49" s="1">
        <v>0</v>
      </c>
      <c r="AF49" s="1">
        <f>AVERAGE($O$2:O49)</f>
        <v>1.7142857142857142</v>
      </c>
      <c r="AG49" s="16">
        <f>SUM($W$2:W49,Z49,$AE$2)</f>
        <v>70.95280952380952</v>
      </c>
    </row>
    <row r="50" spans="1:33" ht="15.75" customHeight="1" x14ac:dyDescent="0.2">
      <c r="A50" s="1">
        <v>2016</v>
      </c>
      <c r="B50" s="1" t="s">
        <v>6</v>
      </c>
      <c r="C50" s="1" t="str">
        <f>VLOOKUP(B50,Divisions!$A$1:$B$33,2,FALSE)</f>
        <v>AFC North</v>
      </c>
      <c r="D50" s="1">
        <v>6</v>
      </c>
      <c r="E50" s="1">
        <v>9</v>
      </c>
      <c r="F50" s="1">
        <v>1</v>
      </c>
      <c r="W50" s="1">
        <f>SUM(N50*'Ranking Calculations'!$C$2,M50*'Ranking Calculations'!$C$3,L50*'Ranking Calculations'!$C$4,K50*'Ranking Calculations'!$C$5,H50*'Ranking Calculations'!$C$7,G50*'Ranking Calculations'!$C$6,P50*'Ranking Calculations'!$C$8,Q50*'Ranking Calculations'!$C$9,R50*'Ranking Calculations'!$C$10,S50*'Ranking Calculations'!$C$11,T50*'Ranking Calculations'!$C$12,U50*'Ranking Calculations'!$C$13,V50*'Ranking Calculations'!$C$14)</f>
        <v>0</v>
      </c>
      <c r="X50" s="11">
        <f>(SUM($D$2:D50)+(SUM($F$2:F50)/2))/((SUM($D$2:D50)+SUM($E$2:E50)+SUM($F$2:F50)))</f>
        <v>0.45767195767195767</v>
      </c>
      <c r="Y50" s="1">
        <f>'Winning % Rank Over Time'!I52</f>
        <v>23</v>
      </c>
      <c r="Z50" s="7">
        <f>'Winning % Rank Over Time'!$B52*VLOOKUP(Y50,'Share of Reg Season Points'!$A$2:$B$33,2)</f>
        <v>0</v>
      </c>
      <c r="AA50" s="1">
        <f>SUM($I$2:I50)/COUNT($G$2:G50)</f>
        <v>0.35714285714285715</v>
      </c>
      <c r="AB50" s="1" cm="1">
        <f t="array" ref="AB50">_xlfn.IFS(AA50&gt;='Old Ranking Calculations'!$B$25,'Old Ranking Calculations'!$C$25,AA50&gt;='Old Ranking Calculations'!$B$26,'Old Ranking Calculations'!$C$26,AA50&gt;='Old Ranking Calculations'!$B$27,'Old Ranking Calculations'!$C$27,AA50&gt;='Old Ranking Calculations'!$B$28,'Old Ranking Calculations'!$C$28,AA50&gt;='Old Ranking Calculations'!$B$29,'Old Ranking Calculations'!$C$29,AA50&gt;='Old Ranking Calculations'!$B$30,'Old Ranking Calculations'!$C$30,AA50&gt;='Old Ranking Calculations'!$B$31,'Old Ranking Calculations'!$C$31,AA50&lt;'Old Ranking Calculations'!$B$32,'Old Ranking Calculations'!$C$32)</f>
        <v>0</v>
      </c>
      <c r="AC50" s="1">
        <f>COUNT($G$2:G50)/COUNT($D$2:D50)</f>
        <v>0.2857142857142857</v>
      </c>
      <c r="AD50" s="1" cm="1">
        <f t="array" ref="AD50">_xlfn.IFS(AC50&gt;='Old Ranking Calculations'!$B$15,'Old Ranking Calculations'!$C$15,AC50&gt;='Old Ranking Calculations'!$B$16,'Old Ranking Calculations'!$C$16,AC50&gt;='Old Ranking Calculations'!$B$17,'Old Ranking Calculations'!$C$17,AC50&gt;='Old Ranking Calculations'!$B$18,'Old Ranking Calculations'!$C$18,AC50&gt;='Old Ranking Calculations'!$B$19,'Old Ranking Calculations'!$C$19,AC50&gt;='Old Ranking Calculations'!$B$20,'Old Ranking Calculations'!$C$20,AC50&gt;='Old Ranking Calculations'!$B$21,'Old Ranking Calculations'!$C$21,AC50&gt;='Old Ranking Calculations'!$B$22,'Old Ranking Calculations'!$C$22,AC50&lt;'Old Ranking Calculations'!$B$23,'Old Ranking Calculations'!$C$23)</f>
        <v>3</v>
      </c>
      <c r="AE50" s="1">
        <v>0</v>
      </c>
      <c r="AF50" s="1">
        <f>AVERAGE($O$2:O50)</f>
        <v>1.7142857142857142</v>
      </c>
      <c r="AG50" s="16">
        <f>SUM($W$2:W50,Z50,$AE$2)</f>
        <v>70.95280952380952</v>
      </c>
    </row>
    <row r="51" spans="1:33" ht="15.75" customHeight="1" x14ac:dyDescent="0.2">
      <c r="A51" s="1">
        <v>2017</v>
      </c>
      <c r="B51" s="1" t="s">
        <v>6</v>
      </c>
      <c r="C51" s="1" t="str">
        <f>VLOOKUP(B51,Divisions!$A$1:$B$33,2,FALSE)</f>
        <v>AFC North</v>
      </c>
      <c r="D51" s="1">
        <v>7</v>
      </c>
      <c r="E51" s="1">
        <v>9</v>
      </c>
      <c r="W51" s="1">
        <f>SUM(N51*'Ranking Calculations'!$C$2,M51*'Ranking Calculations'!$C$3,L51*'Ranking Calculations'!$C$4,K51*'Ranking Calculations'!$C$5,H51*'Ranking Calculations'!$C$7,G51*'Ranking Calculations'!$C$6,P51*'Ranking Calculations'!$C$8,Q51*'Ranking Calculations'!$C$9,R51*'Ranking Calculations'!$C$10,S51*'Ranking Calculations'!$C$11,T51*'Ranking Calculations'!$C$12,U51*'Ranking Calculations'!$C$13,V51*'Ranking Calculations'!$C$14)</f>
        <v>0</v>
      </c>
      <c r="X51" s="11">
        <f>(SUM($D$2:D51)+(SUM($F$2:F51)/2))/((SUM($D$2:D51)+SUM($E$2:E51)+SUM($F$2:F51)))</f>
        <v>0.45725388601036271</v>
      </c>
      <c r="Y51" s="1">
        <f>'Winning % Rank Over Time'!I53</f>
        <v>22</v>
      </c>
      <c r="Z51" s="7">
        <f>'Winning % Rank Over Time'!$B53*VLOOKUP(Y51,'Share of Reg Season Points'!$A$2:$B$33,2)</f>
        <v>0</v>
      </c>
      <c r="AA51" s="1">
        <f>SUM($I$2:I51)/COUNT($G$2:G51)</f>
        <v>0.35714285714285715</v>
      </c>
      <c r="AB51" s="1" cm="1">
        <f t="array" ref="AB51">_xlfn.IFS(AA51&gt;='Old Ranking Calculations'!$B$25,'Old Ranking Calculations'!$C$25,AA51&gt;='Old Ranking Calculations'!$B$26,'Old Ranking Calculations'!$C$26,AA51&gt;='Old Ranking Calculations'!$B$27,'Old Ranking Calculations'!$C$27,AA51&gt;='Old Ranking Calculations'!$B$28,'Old Ranking Calculations'!$C$28,AA51&gt;='Old Ranking Calculations'!$B$29,'Old Ranking Calculations'!$C$29,AA51&gt;='Old Ranking Calculations'!$B$30,'Old Ranking Calculations'!$C$30,AA51&gt;='Old Ranking Calculations'!$B$31,'Old Ranking Calculations'!$C$31,AA51&lt;'Old Ranking Calculations'!$B$32,'Old Ranking Calculations'!$C$32)</f>
        <v>0</v>
      </c>
      <c r="AC51" s="1">
        <f>COUNT($G$2:G51)/COUNT($D$2:D51)</f>
        <v>0.28000000000000003</v>
      </c>
      <c r="AD51" s="1" cm="1">
        <f t="array" ref="AD51">_xlfn.IFS(AC51&gt;='Old Ranking Calculations'!$B$15,'Old Ranking Calculations'!$C$15,AC51&gt;='Old Ranking Calculations'!$B$16,'Old Ranking Calculations'!$C$16,AC51&gt;='Old Ranking Calculations'!$B$17,'Old Ranking Calculations'!$C$17,AC51&gt;='Old Ranking Calculations'!$B$18,'Old Ranking Calculations'!$C$18,AC51&gt;='Old Ranking Calculations'!$B$19,'Old Ranking Calculations'!$C$19,AC51&gt;='Old Ranking Calculations'!$B$20,'Old Ranking Calculations'!$C$20,AC51&gt;='Old Ranking Calculations'!$B$21,'Old Ranking Calculations'!$C$21,AC51&gt;='Old Ranking Calculations'!$B$22,'Old Ranking Calculations'!$C$22,AC51&lt;'Old Ranking Calculations'!$B$23,'Old Ranking Calculations'!$C$23)</f>
        <v>3</v>
      </c>
      <c r="AE51" s="1">
        <v>0</v>
      </c>
      <c r="AF51" s="1">
        <f>AVERAGE($O$2:O51)</f>
        <v>1.7142857142857142</v>
      </c>
      <c r="AG51" s="16">
        <f>SUM($W$2:W51,Z51,$AE$2)</f>
        <v>70.95280952380952</v>
      </c>
    </row>
    <row r="52" spans="1:33" ht="15.75" customHeight="1" x14ac:dyDescent="0.2">
      <c r="A52" s="1">
        <v>2018</v>
      </c>
      <c r="B52" s="1" t="s">
        <v>6</v>
      </c>
      <c r="C52" s="1" t="str">
        <f>VLOOKUP(B52,Divisions!$A$1:$B$33,2,FALSE)</f>
        <v>AFC North</v>
      </c>
      <c r="D52" s="1">
        <v>6</v>
      </c>
      <c r="E52" s="1">
        <v>10</v>
      </c>
      <c r="W52" s="1">
        <f>SUM(N52*'Ranking Calculations'!$C$2,M52*'Ranking Calculations'!$C$3,L52*'Ranking Calculations'!$C$4,K52*'Ranking Calculations'!$C$5,H52*'Ranking Calculations'!$C$7,G52*'Ranking Calculations'!$C$6,P52*'Ranking Calculations'!$C$8,Q52*'Ranking Calculations'!$C$9,R52*'Ranking Calculations'!$C$10,S52*'Ranking Calculations'!$C$11,T52*'Ranking Calculations'!$C$12,U52*'Ranking Calculations'!$C$13,V52*'Ranking Calculations'!$C$14)</f>
        <v>0</v>
      </c>
      <c r="X52" s="11">
        <f>(SUM($D$2:D52)+(SUM($F$2:F52)/2))/((SUM($D$2:D52)+SUM($E$2:E52)+SUM($F$2:F52)))</f>
        <v>0.45558375634517767</v>
      </c>
      <c r="Y52" s="1">
        <f>'Winning % Rank Over Time'!I54</f>
        <v>22</v>
      </c>
      <c r="Z52" s="7">
        <f>'Winning % Rank Over Time'!$B54*VLOOKUP(Y52,'Share of Reg Season Points'!$A$2:$B$33,2)</f>
        <v>0</v>
      </c>
      <c r="AA52" s="1">
        <f>SUM($I$2:I52)/COUNT($G$2:G52)</f>
        <v>0.35714285714285715</v>
      </c>
      <c r="AB52" s="1" cm="1">
        <f t="array" ref="AB52">_xlfn.IFS(AA52&gt;='Old Ranking Calculations'!$B$25,'Old Ranking Calculations'!$C$25,AA52&gt;='Old Ranking Calculations'!$B$26,'Old Ranking Calculations'!$C$26,AA52&gt;='Old Ranking Calculations'!$B$27,'Old Ranking Calculations'!$C$27,AA52&gt;='Old Ranking Calculations'!$B$28,'Old Ranking Calculations'!$C$28,AA52&gt;='Old Ranking Calculations'!$B$29,'Old Ranking Calculations'!$C$29,AA52&gt;='Old Ranking Calculations'!$B$30,'Old Ranking Calculations'!$C$30,AA52&gt;='Old Ranking Calculations'!$B$31,'Old Ranking Calculations'!$C$31,AA52&lt;'Old Ranking Calculations'!$B$32,'Old Ranking Calculations'!$C$32)</f>
        <v>0</v>
      </c>
      <c r="AC52" s="1">
        <f>COUNT($G$2:G52)/COUNT($D$2:D52)</f>
        <v>0.27450980392156865</v>
      </c>
      <c r="AD52" s="1" cm="1">
        <f t="array" ref="AD52">_xlfn.IFS(AC52&gt;='Old Ranking Calculations'!$B$15,'Old Ranking Calculations'!$C$15,AC52&gt;='Old Ranking Calculations'!$B$16,'Old Ranking Calculations'!$C$16,AC52&gt;='Old Ranking Calculations'!$B$17,'Old Ranking Calculations'!$C$17,AC52&gt;='Old Ranking Calculations'!$B$18,'Old Ranking Calculations'!$C$18,AC52&gt;='Old Ranking Calculations'!$B$19,'Old Ranking Calculations'!$C$19,AC52&gt;='Old Ranking Calculations'!$B$20,'Old Ranking Calculations'!$C$20,AC52&gt;='Old Ranking Calculations'!$B$21,'Old Ranking Calculations'!$C$21,AC52&gt;='Old Ranking Calculations'!$B$22,'Old Ranking Calculations'!$C$22,AC52&lt;'Old Ranking Calculations'!$B$23,'Old Ranking Calculations'!$C$23)</f>
        <v>3</v>
      </c>
      <c r="AE52" s="1">
        <v>0</v>
      </c>
      <c r="AF52" s="1">
        <f>AVERAGE($O$2:O52)</f>
        <v>1.7142857142857142</v>
      </c>
      <c r="AG52" s="16">
        <f>SUM($W$2:W52,Z52,$AE$2)</f>
        <v>70.95280952380952</v>
      </c>
    </row>
    <row r="53" spans="1:33" ht="15.75" customHeight="1" x14ac:dyDescent="0.2">
      <c r="A53" s="1">
        <v>2019</v>
      </c>
      <c r="B53" s="1" t="s">
        <v>6</v>
      </c>
      <c r="C53" s="1" t="str">
        <f>VLOOKUP(B53,Divisions!$A$1:$B$33,2,FALSE)</f>
        <v>AFC North</v>
      </c>
      <c r="D53" s="1">
        <v>2</v>
      </c>
      <c r="E53" s="1">
        <v>14</v>
      </c>
      <c r="W53" s="1">
        <f>SUM(N53*'Ranking Calculations'!$C$2,M53*'Ranking Calculations'!$C$3,L53*'Ranking Calculations'!$C$4,K53*'Ranking Calculations'!$C$5,H53*'Ranking Calculations'!$C$7,G53*'Ranking Calculations'!$C$6,P53*'Ranking Calculations'!$C$8,Q53*'Ranking Calculations'!$C$9,R53*'Ranking Calculations'!$C$10,S53*'Ranking Calculations'!$C$11,T53*'Ranking Calculations'!$C$12,U53*'Ranking Calculations'!$C$13,V53*'Ranking Calculations'!$C$14)</f>
        <v>0</v>
      </c>
      <c r="X53" s="11">
        <f>(SUM($D$2:D53)+(SUM($F$2:F53)/2))/((SUM($D$2:D53)+SUM($E$2:E53)+SUM($F$2:F53)))</f>
        <v>0.44900497512437809</v>
      </c>
      <c r="Y53" s="1">
        <f>'Winning % Rank Over Time'!I55</f>
        <v>26</v>
      </c>
      <c r="Z53" s="7">
        <f>'Winning % Rank Over Time'!$B55*VLOOKUP(Y53,'Share of Reg Season Points'!$A$2:$B$33,2)</f>
        <v>0</v>
      </c>
      <c r="AA53" s="1">
        <f>SUM($I$2:I53)/COUNT($G$2:G53)</f>
        <v>0.35714285714285715</v>
      </c>
      <c r="AB53" s="1" cm="1">
        <f t="array" ref="AB53">_xlfn.IFS(AA53&gt;='Old Ranking Calculations'!$B$25,'Old Ranking Calculations'!$C$25,AA53&gt;='Old Ranking Calculations'!$B$26,'Old Ranking Calculations'!$C$26,AA53&gt;='Old Ranking Calculations'!$B$27,'Old Ranking Calculations'!$C$27,AA53&gt;='Old Ranking Calculations'!$B$28,'Old Ranking Calculations'!$C$28,AA53&gt;='Old Ranking Calculations'!$B$29,'Old Ranking Calculations'!$C$29,AA53&gt;='Old Ranking Calculations'!$B$30,'Old Ranking Calculations'!$C$30,AA53&gt;='Old Ranking Calculations'!$B$31,'Old Ranking Calculations'!$C$31,AA53&lt;'Old Ranking Calculations'!$B$32,'Old Ranking Calculations'!$C$32)</f>
        <v>0</v>
      </c>
      <c r="AC53" s="1">
        <f>COUNT($G$2:G53)/COUNT($D$2:D53)</f>
        <v>0.26923076923076922</v>
      </c>
      <c r="AD53" s="1" cm="1">
        <f t="array" ref="AD53">_xlfn.IFS(AC53&gt;='Old Ranking Calculations'!$B$15,'Old Ranking Calculations'!$C$15,AC53&gt;='Old Ranking Calculations'!$B$16,'Old Ranking Calculations'!$C$16,AC53&gt;='Old Ranking Calculations'!$B$17,'Old Ranking Calculations'!$C$17,AC53&gt;='Old Ranking Calculations'!$B$18,'Old Ranking Calculations'!$C$18,AC53&gt;='Old Ranking Calculations'!$B$19,'Old Ranking Calculations'!$C$19,AC53&gt;='Old Ranking Calculations'!$B$20,'Old Ranking Calculations'!$C$20,AC53&gt;='Old Ranking Calculations'!$B$21,'Old Ranking Calculations'!$C$21,AC53&gt;='Old Ranking Calculations'!$B$22,'Old Ranking Calculations'!$C$22,AC53&lt;'Old Ranking Calculations'!$B$23,'Old Ranking Calculations'!$C$23)</f>
        <v>3</v>
      </c>
      <c r="AE53" s="1">
        <v>0</v>
      </c>
      <c r="AF53" s="1">
        <f>AVERAGE($O$2:O53)</f>
        <v>1.7142857142857142</v>
      </c>
      <c r="AG53" s="16">
        <f>SUM($W$2:W53,Z53,$AE$2)</f>
        <v>70.95280952380952</v>
      </c>
    </row>
    <row r="54" spans="1:33" ht="15.75" customHeight="1" x14ac:dyDescent="0.2">
      <c r="A54" s="1">
        <v>2020</v>
      </c>
      <c r="B54" s="1" t="s">
        <v>6</v>
      </c>
      <c r="C54" s="1" t="str">
        <f>VLOOKUP(B54,Divisions!$A$1:$B$33,2,FALSE)</f>
        <v>AFC North</v>
      </c>
      <c r="D54" s="1">
        <v>4</v>
      </c>
      <c r="E54" s="1">
        <v>11</v>
      </c>
      <c r="F54" s="1">
        <v>1</v>
      </c>
      <c r="W54" s="1">
        <f>SUM(N54*'Ranking Calculations'!$C$2,M54*'Ranking Calculations'!$C$3,L54*'Ranking Calculations'!$C$4,K54*'Ranking Calculations'!$C$5,H54*'Ranking Calculations'!$C$7,G54*'Ranking Calculations'!$C$6,P54*'Ranking Calculations'!$C$8,Q54*'Ranking Calculations'!$C$9,R54*'Ranking Calculations'!$C$10,S54*'Ranking Calculations'!$C$11,T54*'Ranking Calculations'!$C$12,U54*'Ranking Calculations'!$C$13,V54*'Ranking Calculations'!$C$14)</f>
        <v>0</v>
      </c>
      <c r="X54" s="11">
        <f>(SUM($D$2:D54)+(SUM($F$2:F54)/2))/((SUM($D$2:D54)+SUM($E$2:E54)+SUM($F$2:F54)))</f>
        <v>0.44573170731707318</v>
      </c>
      <c r="Y54" s="1">
        <f>'Winning % Rank Over Time'!I56</f>
        <v>25</v>
      </c>
      <c r="Z54" s="7">
        <f>'Winning % Rank Over Time'!$B56*VLOOKUP(Y54,'Share of Reg Season Points'!$A$2:$B$33,2)</f>
        <v>0</v>
      </c>
      <c r="AA54" s="1">
        <f>SUM($I$2:I54)/COUNT($G$2:G54)</f>
        <v>0.35714285714285715</v>
      </c>
      <c r="AB54" s="1" cm="1">
        <f t="array" ref="AB54">_xlfn.IFS(AA54&gt;='Old Ranking Calculations'!$B$25,'Old Ranking Calculations'!$C$25,AA54&gt;='Old Ranking Calculations'!$B$26,'Old Ranking Calculations'!$C$26,AA54&gt;='Old Ranking Calculations'!$B$27,'Old Ranking Calculations'!$C$27,AA54&gt;='Old Ranking Calculations'!$B$28,'Old Ranking Calculations'!$C$28,AA54&gt;='Old Ranking Calculations'!$B$29,'Old Ranking Calculations'!$C$29,AA54&gt;='Old Ranking Calculations'!$B$30,'Old Ranking Calculations'!$C$30,AA54&gt;='Old Ranking Calculations'!$B$31,'Old Ranking Calculations'!$C$31,AA54&lt;'Old Ranking Calculations'!$B$32,'Old Ranking Calculations'!$C$32)</f>
        <v>0</v>
      </c>
      <c r="AC54" s="1">
        <f>COUNT($G$2:G54)/COUNT($D$2:D54)</f>
        <v>0.26415094339622641</v>
      </c>
      <c r="AD54" s="1" cm="1">
        <f t="array" ref="AD54">_xlfn.IFS(AC54&gt;='Old Ranking Calculations'!$B$15,'Old Ranking Calculations'!$C$15,AC54&gt;='Old Ranking Calculations'!$B$16,'Old Ranking Calculations'!$C$16,AC54&gt;='Old Ranking Calculations'!$B$17,'Old Ranking Calculations'!$C$17,AC54&gt;='Old Ranking Calculations'!$B$18,'Old Ranking Calculations'!$C$18,AC54&gt;='Old Ranking Calculations'!$B$19,'Old Ranking Calculations'!$C$19,AC54&gt;='Old Ranking Calculations'!$B$20,'Old Ranking Calculations'!$C$20,AC54&gt;='Old Ranking Calculations'!$B$21,'Old Ranking Calculations'!$C$21,AC54&gt;='Old Ranking Calculations'!$B$22,'Old Ranking Calculations'!$C$22,AC54&lt;'Old Ranking Calculations'!$B$23,'Old Ranking Calculations'!$C$23)</f>
        <v>3</v>
      </c>
      <c r="AE54" s="1">
        <v>0</v>
      </c>
      <c r="AF54" s="1">
        <f>AVERAGE($O$2:O54)</f>
        <v>1.7142857142857142</v>
      </c>
      <c r="AG54" s="16">
        <f>SUM($W$2:W54,Z54,$AE$2)</f>
        <v>70.95280952380952</v>
      </c>
    </row>
    <row r="55" spans="1:33" ht="15.75" customHeight="1" x14ac:dyDescent="0.2">
      <c r="A55" s="1">
        <v>2021</v>
      </c>
      <c r="B55" s="1" t="s">
        <v>6</v>
      </c>
      <c r="C55" s="1" t="str">
        <f>VLOOKUP(B55,Divisions!$A$1:$B$33,2,FALSE)</f>
        <v>AFC North</v>
      </c>
      <c r="D55" s="1">
        <v>10</v>
      </c>
      <c r="E55" s="1">
        <v>7</v>
      </c>
      <c r="G55" s="1">
        <v>1</v>
      </c>
      <c r="H55" s="1">
        <v>1</v>
      </c>
      <c r="I55" s="1">
        <v>3</v>
      </c>
      <c r="J55" s="1">
        <v>1</v>
      </c>
      <c r="K55" s="1">
        <v>1</v>
      </c>
      <c r="L55" s="1">
        <v>1</v>
      </c>
      <c r="M55" s="1">
        <v>1</v>
      </c>
      <c r="N55" s="1"/>
      <c r="O55">
        <v>4</v>
      </c>
      <c r="S55" s="1">
        <v>1</v>
      </c>
      <c r="V55" s="1">
        <v>1</v>
      </c>
      <c r="W55" s="1">
        <f>SUM(N55*'Ranking Calculations'!$C$2,M55*'Ranking Calculations'!$C$3,L55*'Ranking Calculations'!$C$4,K55*'Ranking Calculations'!$C$5,H55*'Ranking Calculations'!$C$7,G55*'Ranking Calculations'!$C$6,P55*'Ranking Calculations'!$C$8,Q55*'Ranking Calculations'!$C$9,R55*'Ranking Calculations'!$C$10,S55*'Ranking Calculations'!$C$11,T55*'Ranking Calculations'!$C$12,U55*'Ranking Calculations'!$C$13,V55*'Ranking Calculations'!$C$14)</f>
        <v>17</v>
      </c>
      <c r="X55" s="11">
        <f>(SUM($D$2:D55)+(SUM($F$2:F55)/2))/((SUM($D$2:D55)+SUM($E$2:E55)+SUM($F$2:F55)))</f>
        <v>0.44862604540023893</v>
      </c>
      <c r="Y55" s="1">
        <f>'Winning % Rank Over Time'!I57</f>
        <v>24</v>
      </c>
      <c r="Z55" s="7">
        <f>'Winning % Rank Over Time'!$B57*VLOOKUP(Y55,'Share of Reg Season Points'!$A$2:$B$33,2)</f>
        <v>0</v>
      </c>
      <c r="AA55" s="1">
        <f>SUM($I$2:I55)/COUNT($G$2:G55)</f>
        <v>0.53333333333333333</v>
      </c>
      <c r="AB55" s="1" cm="1">
        <f t="array" ref="AB55">_xlfn.IFS(AA55&gt;='Old Ranking Calculations'!$B$25,'Old Ranking Calculations'!$C$25,AA55&gt;='Old Ranking Calculations'!$B$26,'Old Ranking Calculations'!$C$26,AA55&gt;='Old Ranking Calculations'!$B$27,'Old Ranking Calculations'!$C$27,AA55&gt;='Old Ranking Calculations'!$B$28,'Old Ranking Calculations'!$C$28,AA55&gt;='Old Ranking Calculations'!$B$29,'Old Ranking Calculations'!$C$29,AA55&gt;='Old Ranking Calculations'!$B$30,'Old Ranking Calculations'!$C$30,AA55&gt;='Old Ranking Calculations'!$B$31,'Old Ranking Calculations'!$C$31,AA55&lt;'Old Ranking Calculations'!$B$32,'Old Ranking Calculations'!$C$32)</f>
        <v>3</v>
      </c>
      <c r="AC55" s="1">
        <f>COUNT($G$2:G55)/COUNT($D$2:D55)</f>
        <v>0.27777777777777779</v>
      </c>
      <c r="AD55" s="1" cm="1">
        <f t="array" ref="AD55">_xlfn.IFS(AC55&gt;='Old Ranking Calculations'!$B$15,'Old Ranking Calculations'!$C$15,AC55&gt;='Old Ranking Calculations'!$B$16,'Old Ranking Calculations'!$C$16,AC55&gt;='Old Ranking Calculations'!$B$17,'Old Ranking Calculations'!$C$17,AC55&gt;='Old Ranking Calculations'!$B$18,'Old Ranking Calculations'!$C$18,AC55&gt;='Old Ranking Calculations'!$B$19,'Old Ranking Calculations'!$C$19,AC55&gt;='Old Ranking Calculations'!$B$20,'Old Ranking Calculations'!$C$20,AC55&gt;='Old Ranking Calculations'!$B$21,'Old Ranking Calculations'!$C$21,AC55&gt;='Old Ranking Calculations'!$B$22,'Old Ranking Calculations'!$C$22,AC55&lt;'Old Ranking Calculations'!$B$23,'Old Ranking Calculations'!$C$23)</f>
        <v>3</v>
      </c>
      <c r="AE55" s="1">
        <v>0</v>
      </c>
      <c r="AF55" s="1">
        <f>AVERAGE($O$2:O55)</f>
        <v>1.8666666666666667</v>
      </c>
      <c r="AG55" s="16">
        <f>SUM($W$2:W55,Z55,$AE$2)</f>
        <v>87.95280952380952</v>
      </c>
    </row>
    <row r="56" spans="1:33" ht="15.75" customHeight="1" x14ac:dyDescent="0.2">
      <c r="A56" s="1">
        <v>2022</v>
      </c>
      <c r="B56" s="1" t="s">
        <v>6</v>
      </c>
      <c r="C56" s="1" t="str">
        <f>VLOOKUP(B56,Divisions!$A$1:$B$33,2,FALSE)</f>
        <v>AFC North</v>
      </c>
      <c r="D56">
        <v>12</v>
      </c>
      <c r="E56">
        <v>4</v>
      </c>
      <c r="G56">
        <v>1</v>
      </c>
      <c r="H56">
        <v>1</v>
      </c>
      <c r="I56">
        <v>2</v>
      </c>
      <c r="J56">
        <v>1</v>
      </c>
      <c r="K56">
        <v>1</v>
      </c>
      <c r="L56">
        <v>1</v>
      </c>
      <c r="O56">
        <v>3</v>
      </c>
      <c r="W56" s="1">
        <f>SUM(N56*'Ranking Calculations'!$C$2,M56*'Ranking Calculations'!$C$3,L56*'Ranking Calculations'!$C$4,K56*'Ranking Calculations'!$C$5,H56*'Ranking Calculations'!$C$7,G56*'Ranking Calculations'!$C$6,P56*'Ranking Calculations'!$C$8,Q56*'Ranking Calculations'!$C$9,R56*'Ranking Calculations'!$C$10,S56*'Ranking Calculations'!$C$11,T56*'Ranking Calculations'!$C$12,U56*'Ranking Calculations'!$C$13,V56*'Ranking Calculations'!$C$14)</f>
        <v>8</v>
      </c>
      <c r="X56" s="11">
        <f>(SUM($D$2:D56)+(SUM($F$2:F56)/2))/((SUM($D$2:D56)+SUM($E$2:E56)+SUM($F$2:F56)))</f>
        <v>0.45427901524032827</v>
      </c>
      <c r="Y56" s="1">
        <f>'Winning % Rank Over Time'!I58</f>
        <v>24</v>
      </c>
      <c r="Z56" s="7">
        <f>'Winning % Rank Over Time'!$B58*VLOOKUP(Y56,'Share of Reg Season Points'!$A$2:$B$33,2)</f>
        <v>0</v>
      </c>
      <c r="AA56" s="1">
        <f>SUM($I$2:I56)/COUNT($G$2:G56)</f>
        <v>0.625</v>
      </c>
      <c r="AB56" s="1" cm="1">
        <f t="array" ref="AB56">_xlfn.IFS(AA56&gt;='Old Ranking Calculations'!$B$25,'Old Ranking Calculations'!$C$25,AA56&gt;='Old Ranking Calculations'!$B$26,'Old Ranking Calculations'!$C$26,AA56&gt;='Old Ranking Calculations'!$B$27,'Old Ranking Calculations'!$C$27,AA56&gt;='Old Ranking Calculations'!$B$28,'Old Ranking Calculations'!$C$28,AA56&gt;='Old Ranking Calculations'!$B$29,'Old Ranking Calculations'!$C$29,AA56&gt;='Old Ranking Calculations'!$B$30,'Old Ranking Calculations'!$C$30,AA56&gt;='Old Ranking Calculations'!$B$31,'Old Ranking Calculations'!$C$31,AA56&lt;'Old Ranking Calculations'!$B$32,'Old Ranking Calculations'!$C$32)</f>
        <v>4</v>
      </c>
      <c r="AC56" s="1">
        <f>COUNT($G$2:G56)/COUNT($D$2:D56)</f>
        <v>0.29090909090909089</v>
      </c>
      <c r="AD56" s="1" cm="1">
        <f t="array" ref="AD56">_xlfn.IFS(AC56&gt;='Old Ranking Calculations'!$B$15,'Old Ranking Calculations'!$C$15,AC56&gt;='Old Ranking Calculations'!$B$16,'Old Ranking Calculations'!$C$16,AC56&gt;='Old Ranking Calculations'!$B$17,'Old Ranking Calculations'!$C$17,AC56&gt;='Old Ranking Calculations'!$B$18,'Old Ranking Calculations'!$C$18,AC56&gt;='Old Ranking Calculations'!$B$19,'Old Ranking Calculations'!$C$19,AC56&gt;='Old Ranking Calculations'!$B$20,'Old Ranking Calculations'!$C$20,AC56&gt;='Old Ranking Calculations'!$B$21,'Old Ranking Calculations'!$C$21,AC56&gt;='Old Ranking Calculations'!$B$22,'Old Ranking Calculations'!$C$22,AC56&lt;'Old Ranking Calculations'!$B$23,'Old Ranking Calculations'!$C$23)</f>
        <v>3</v>
      </c>
      <c r="AE56" s="1">
        <v>0</v>
      </c>
      <c r="AF56" s="1">
        <f>AVERAGE($O$2:O56)</f>
        <v>1.9375</v>
      </c>
      <c r="AG56" s="16">
        <f>SUM($W$2:W56,Z56,$AE$2)</f>
        <v>95.95280952380952</v>
      </c>
    </row>
    <row r="57" spans="1:33" ht="15.75" customHeight="1" x14ac:dyDescent="0.2">
      <c r="A57" s="1">
        <v>2023</v>
      </c>
      <c r="B57" s="1" t="s">
        <v>6</v>
      </c>
      <c r="C57" s="1" t="str">
        <f>VLOOKUP(B57,Divisions!$A$1:$B$33,2,FALSE)</f>
        <v>AFC North</v>
      </c>
      <c r="D57">
        <v>9</v>
      </c>
      <c r="E57">
        <v>8</v>
      </c>
      <c r="W57" s="1">
        <f>SUM(N57*'Ranking Calculations'!$C$2,M57*'Ranking Calculations'!$C$3,L57*'Ranking Calculations'!$C$4,K57*'Ranking Calculations'!$C$5,H57*'Ranking Calculations'!$C$7,G57*'Ranking Calculations'!$C$6,P57*'Ranking Calculations'!$C$8,Q57*'Ranking Calculations'!$C$9,R57*'Ranking Calculations'!$C$10,S57*'Ranking Calculations'!$C$11,T57*'Ranking Calculations'!$C$12,U57*'Ranking Calculations'!$C$13,V57*'Ranking Calculations'!$C$14)</f>
        <v>0</v>
      </c>
      <c r="X57" s="11">
        <f>(SUM($D$2:D57)+(SUM($F$2:F57)/2))/((SUM($D$2:D57)+SUM($E$2:E57)+SUM($F$2:F57)))</f>
        <v>0.45574712643678161</v>
      </c>
      <c r="Y57" s="1">
        <f>'Winning % Rank Over Time'!I59</f>
        <v>23</v>
      </c>
      <c r="Z57" s="7">
        <f>'Winning % Rank Over Time'!$B59*VLOOKUP(Y57,'Share of Reg Season Points'!$A$2:$B$33,2)</f>
        <v>0</v>
      </c>
      <c r="AA57" s="1">
        <f>SUM($I$2:I57)/COUNT($G$2:G57)</f>
        <v>0.625</v>
      </c>
      <c r="AB57" s="1" cm="1">
        <f t="array" ref="AB57">_xlfn.IFS(AA57&gt;='Old Ranking Calculations'!$B$25,'Old Ranking Calculations'!$C$25,AA57&gt;='Old Ranking Calculations'!$B$26,'Old Ranking Calculations'!$C$26,AA57&gt;='Old Ranking Calculations'!$B$27,'Old Ranking Calculations'!$C$27,AA57&gt;='Old Ranking Calculations'!$B$28,'Old Ranking Calculations'!$C$28,AA57&gt;='Old Ranking Calculations'!$B$29,'Old Ranking Calculations'!$C$29,AA57&gt;='Old Ranking Calculations'!$B$30,'Old Ranking Calculations'!$C$30,AA57&gt;='Old Ranking Calculations'!$B$31,'Old Ranking Calculations'!$C$31,AA57&lt;'Old Ranking Calculations'!$B$32,'Old Ranking Calculations'!$C$32)</f>
        <v>4</v>
      </c>
      <c r="AC57" s="1">
        <f>COUNT($G$2:G57)/COUNT($D$2:D57)</f>
        <v>0.2857142857142857</v>
      </c>
      <c r="AD57" s="1" cm="1">
        <f t="array" ref="AD57">_xlfn.IFS(AC57&gt;='Old Ranking Calculations'!$B$15,'Old Ranking Calculations'!$C$15,AC57&gt;='Old Ranking Calculations'!$B$16,'Old Ranking Calculations'!$C$16,AC57&gt;='Old Ranking Calculations'!$B$17,'Old Ranking Calculations'!$C$17,AC57&gt;='Old Ranking Calculations'!$B$18,'Old Ranking Calculations'!$C$18,AC57&gt;='Old Ranking Calculations'!$B$19,'Old Ranking Calculations'!$C$19,AC57&gt;='Old Ranking Calculations'!$B$20,'Old Ranking Calculations'!$C$20,AC57&gt;='Old Ranking Calculations'!$B$21,'Old Ranking Calculations'!$C$21,AC57&gt;='Old Ranking Calculations'!$B$22,'Old Ranking Calculations'!$C$22,AC57&lt;'Old Ranking Calculations'!$B$23,'Old Ranking Calculations'!$C$23)</f>
        <v>3</v>
      </c>
      <c r="AE57" s="1">
        <v>0</v>
      </c>
      <c r="AF57" s="1">
        <f>AVERAGE($O$2:O57)</f>
        <v>1.9375</v>
      </c>
      <c r="AG57" s="16">
        <f>SUM($W$2:W57,Z57,$AE$2)</f>
        <v>95.95280952380952</v>
      </c>
    </row>
    <row r="58" spans="1:33" ht="15.75" customHeight="1" x14ac:dyDescent="0.2">
      <c r="A58" s="1">
        <v>2024</v>
      </c>
      <c r="B58" s="1" t="s">
        <v>6</v>
      </c>
      <c r="C58" s="1" t="str">
        <f>VLOOKUP(B58,Divisions!$A$1:$B$33,2,FALSE)</f>
        <v>AFC North</v>
      </c>
      <c r="D58">
        <v>9</v>
      </c>
      <c r="E58">
        <v>8</v>
      </c>
      <c r="V58">
        <v>1</v>
      </c>
      <c r="W58" s="1">
        <f>SUM(N58*'Ranking Calculations'!$C$2,M58*'Ranking Calculations'!$C$3,L58*'Ranking Calculations'!$C$4,K58*'Ranking Calculations'!$C$5,H58*'Ranking Calculations'!$C$7,G58*'Ranking Calculations'!$C$6,P58*'Ranking Calculations'!$C$8,Q58*'Ranking Calculations'!$C$9,R58*'Ranking Calculations'!$C$10,S58*'Ranking Calculations'!$C$11,T58*'Ranking Calculations'!$C$12,U58*'Ranking Calculations'!$C$13,V58*'Ranking Calculations'!$C$14)</f>
        <v>0</v>
      </c>
      <c r="X58" s="11">
        <f>(SUM($D$2:D58)+(SUM($F$2:F58)/2))/((SUM($D$2:D58)+SUM($E$2:E58)+SUM($F$2:F58)))</f>
        <v>0.45715896279594137</v>
      </c>
      <c r="Y58" s="1">
        <f>'Winning % Rank Over Time'!I60</f>
        <v>23</v>
      </c>
      <c r="Z58" s="7">
        <f>'Winning % Rank Over Time'!$B60*VLOOKUP(Y58,'Share of Reg Season Points'!$A$2:$B$33,2)</f>
        <v>0</v>
      </c>
      <c r="AA58" s="1">
        <f>SUM($I$2:I58)/COUNT($G$2:G58)</f>
        <v>0.625</v>
      </c>
      <c r="AB58" s="1" cm="1">
        <f t="array" ref="AB58">_xlfn.IFS(AA58&gt;='Old Ranking Calculations'!$B$25,'Old Ranking Calculations'!$C$25,AA58&gt;='Old Ranking Calculations'!$B$26,'Old Ranking Calculations'!$C$26,AA58&gt;='Old Ranking Calculations'!$B$27,'Old Ranking Calculations'!$C$27,AA58&gt;='Old Ranking Calculations'!$B$28,'Old Ranking Calculations'!$C$28,AA58&gt;='Old Ranking Calculations'!$B$29,'Old Ranking Calculations'!$C$29,AA58&gt;='Old Ranking Calculations'!$B$30,'Old Ranking Calculations'!$C$30,AA58&gt;='Old Ranking Calculations'!$B$31,'Old Ranking Calculations'!$C$31,AA58&lt;'Old Ranking Calculations'!$B$32,'Old Ranking Calculations'!$C$32)</f>
        <v>4</v>
      </c>
      <c r="AC58" s="1">
        <f>COUNT($G$2:G58)/COUNT($D$2:D58)</f>
        <v>0.2807017543859649</v>
      </c>
      <c r="AD58" s="1" cm="1">
        <f t="array" ref="AD58">_xlfn.IFS(AC58&gt;='Old Ranking Calculations'!$B$15,'Old Ranking Calculations'!$C$15,AC58&gt;='Old Ranking Calculations'!$B$16,'Old Ranking Calculations'!$C$16,AC58&gt;='Old Ranking Calculations'!$B$17,'Old Ranking Calculations'!$C$17,AC58&gt;='Old Ranking Calculations'!$B$18,'Old Ranking Calculations'!$C$18,AC58&gt;='Old Ranking Calculations'!$B$19,'Old Ranking Calculations'!$C$19,AC58&gt;='Old Ranking Calculations'!$B$20,'Old Ranking Calculations'!$C$20,AC58&gt;='Old Ranking Calculations'!$B$21,'Old Ranking Calculations'!$C$21,AC58&gt;='Old Ranking Calculations'!$B$22,'Old Ranking Calculations'!$C$22,AC58&lt;'Old Ranking Calculations'!$B$23,'Old Ranking Calculations'!$C$23)</f>
        <v>3</v>
      </c>
      <c r="AE58" s="1">
        <v>1</v>
      </c>
      <c r="AF58" s="1">
        <f>AVERAGE($O$2:O58)</f>
        <v>1.9375</v>
      </c>
      <c r="AG58" s="16">
        <f>SUM($W$2:W58,Z58,$AE$2)</f>
        <v>95.95280952380952</v>
      </c>
    </row>
    <row r="59" spans="1:33" ht="15.75" customHeight="1" x14ac:dyDescent="0.2">
      <c r="A59" s="1">
        <v>2025</v>
      </c>
      <c r="B59" s="1" t="s">
        <v>6</v>
      </c>
      <c r="C59" s="1" t="str">
        <f>VLOOKUP(B59,Divisions!$A$1:$B$33,2,FALSE)</f>
        <v>AFC North</v>
      </c>
      <c r="D59">
        <v>6</v>
      </c>
      <c r="E59">
        <v>11</v>
      </c>
      <c r="W59" s="1">
        <f>SUM(N59*'Ranking Calculations'!$C$2,M59*'Ranking Calculations'!$C$3,L59*'Ranking Calculations'!$C$4,K59*'Ranking Calculations'!$C$5,H59*'Ranking Calculations'!$C$7,G59*'Ranking Calculations'!$C$6,P59*'Ranking Calculations'!$C$8,Q59*'Ranking Calculations'!$C$9,R59*'Ranking Calculations'!$C$10,S59*'Ranking Calculations'!$C$11,T59*'Ranking Calculations'!$C$12,U59*'Ranking Calculations'!$C$13,V59*'Ranking Calculations'!$C$14)</f>
        <v>0</v>
      </c>
      <c r="X59" s="11">
        <f>(SUM($D$2:D59)+(SUM($F$2:F59)/2))/((SUM($D$2:D59)+SUM($E$2:E59)+SUM($F$2:F59)))</f>
        <v>0.45519911504424782</v>
      </c>
      <c r="Y59" s="1">
        <f>'Winning % Rank Over Time'!I61</f>
        <v>23</v>
      </c>
      <c r="Z59" s="7">
        <f>'Winning % Rank Over Time'!$B61*VLOOKUP(Y59,'Share of Reg Season Points'!$A$2:$B$33,2)</f>
        <v>0</v>
      </c>
      <c r="AA59" s="1">
        <f>SUM($I$2:I59)/COUNT($G$2:G59)</f>
        <v>0.625</v>
      </c>
      <c r="AB59" s="1" cm="1">
        <f t="array" ref="AB59">_xlfn.IFS(AA59&gt;='Old Ranking Calculations'!$B$25,'Old Ranking Calculations'!$C$25,AA59&gt;='Old Ranking Calculations'!$B$26,'Old Ranking Calculations'!$C$26,AA59&gt;='Old Ranking Calculations'!$B$27,'Old Ranking Calculations'!$C$27,AA59&gt;='Old Ranking Calculations'!$B$28,'Old Ranking Calculations'!$C$28,AA59&gt;='Old Ranking Calculations'!$B$29,'Old Ranking Calculations'!$C$29,AA59&gt;='Old Ranking Calculations'!$B$30,'Old Ranking Calculations'!$C$30,AA59&gt;='Old Ranking Calculations'!$B$31,'Old Ranking Calculations'!$C$31,AA59&lt;'Old Ranking Calculations'!$B$32,'Old Ranking Calculations'!$C$32)</f>
        <v>4</v>
      </c>
      <c r="AC59" s="1">
        <f>COUNT($G$2:G59)/COUNT($D$2:D59)</f>
        <v>0.27586206896551724</v>
      </c>
      <c r="AD59" s="1" cm="1">
        <f t="array" ref="AD59">_xlfn.IFS(AC59&gt;='Old Ranking Calculations'!$B$15,'Old Ranking Calculations'!$C$15,AC59&gt;='Old Ranking Calculations'!$B$16,'Old Ranking Calculations'!$C$16,AC59&gt;='Old Ranking Calculations'!$B$17,'Old Ranking Calculations'!$C$17,AC59&gt;='Old Ranking Calculations'!$B$18,'Old Ranking Calculations'!$C$18,AC59&gt;='Old Ranking Calculations'!$B$19,'Old Ranking Calculations'!$C$19,AC59&gt;='Old Ranking Calculations'!$B$20,'Old Ranking Calculations'!$C$20,AC59&gt;='Old Ranking Calculations'!$B$21,'Old Ranking Calculations'!$C$21,AC59&gt;='Old Ranking Calculations'!$B$22,'Old Ranking Calculations'!$C$22,AC59&lt;'Old Ranking Calculations'!$B$23,'Old Ranking Calculations'!$C$23)</f>
        <v>3</v>
      </c>
      <c r="AE59" s="1">
        <v>2</v>
      </c>
      <c r="AF59" s="1">
        <f>AVERAGE($O$2:O59)</f>
        <v>1.9375</v>
      </c>
      <c r="AG59" s="16">
        <f>SUM($W$2:W59,Z59,$AE$2)</f>
        <v>95.95280952380952</v>
      </c>
    </row>
    <row r="60" spans="1:33" ht="15.75" customHeight="1" x14ac:dyDescent="0.2"/>
    <row r="61" spans="1:33" ht="15.75" customHeight="1" x14ac:dyDescent="0.2"/>
    <row r="62" spans="1:33" ht="15.75" customHeight="1" x14ac:dyDescent="0.2"/>
    <row r="63" spans="1:33" ht="15.75" customHeight="1" x14ac:dyDescent="0.2"/>
    <row r="64" spans="1:33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</sheetData>
  <pageMargins left="0.7" right="0.7" top="0.75" bottom="0.75" header="0" footer="0"/>
  <pageSetup orientation="landscape"/>
  <headerFooter>
    <oddHeader>&amp;R&amp;"Calibri"&amp;10&amp;K000000 Business Use&amp;1#_x000D_</oddHeader>
  </headerFooter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4"/>
  <dimension ref="A1:AG999"/>
  <sheetViews>
    <sheetView topLeftCell="N1" workbookViewId="0">
      <pane ySplit="1" topLeftCell="A33" activePane="bottomLeft" state="frozen"/>
      <selection pane="bottomLeft" activeCell="AI61" sqref="AI61"/>
    </sheetView>
  </sheetViews>
  <sheetFormatPr baseColWidth="10" defaultColWidth="11.1640625" defaultRowHeight="15" customHeight="1" x14ac:dyDescent="0.2"/>
  <cols>
    <col min="1" max="1" width="7.1640625" customWidth="1"/>
    <col min="2" max="33" width="10.6640625" customWidth="1"/>
  </cols>
  <sheetData>
    <row r="1" spans="1:33" ht="15.75" customHeight="1" x14ac:dyDescent="0.2">
      <c r="A1" s="1" t="s">
        <v>51</v>
      </c>
      <c r="B1" s="1" t="s">
        <v>71</v>
      </c>
      <c r="C1" s="1" t="s">
        <v>139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57</v>
      </c>
      <c r="J1" s="1" t="s">
        <v>58</v>
      </c>
      <c r="K1" s="6" t="s">
        <v>161</v>
      </c>
      <c r="L1" s="6" t="s">
        <v>162</v>
      </c>
      <c r="M1" s="6" t="s">
        <v>163</v>
      </c>
      <c r="N1" s="6" t="s">
        <v>61</v>
      </c>
      <c r="O1" t="s">
        <v>72</v>
      </c>
      <c r="P1" s="1" t="s">
        <v>37</v>
      </c>
      <c r="Q1" s="1" t="s">
        <v>39</v>
      </c>
      <c r="R1" s="1" t="s">
        <v>40</v>
      </c>
      <c r="S1" s="1" t="s">
        <v>41</v>
      </c>
      <c r="T1" s="1" t="s">
        <v>42</v>
      </c>
      <c r="U1" s="1" t="s">
        <v>43</v>
      </c>
      <c r="V1" s="1" t="s">
        <v>44</v>
      </c>
      <c r="W1" s="1" t="s">
        <v>63</v>
      </c>
      <c r="X1" s="1" t="s">
        <v>64</v>
      </c>
      <c r="Y1" s="1" t="s">
        <v>198</v>
      </c>
      <c r="Z1" s="1" t="s">
        <v>65</v>
      </c>
      <c r="AA1" s="1" t="s">
        <v>66</v>
      </c>
      <c r="AB1" s="1" t="s">
        <v>67</v>
      </c>
      <c r="AC1" s="1" t="s">
        <v>79</v>
      </c>
      <c r="AD1" s="1" t="s">
        <v>68</v>
      </c>
      <c r="AE1" s="1" t="s">
        <v>69</v>
      </c>
      <c r="AF1" s="1" t="s">
        <v>73</v>
      </c>
      <c r="AG1" s="1" t="s">
        <v>70</v>
      </c>
    </row>
    <row r="2" spans="1:33" ht="15.75" customHeight="1" x14ac:dyDescent="0.2">
      <c r="A2" s="1">
        <v>1966</v>
      </c>
      <c r="B2" s="1" t="s">
        <v>7</v>
      </c>
      <c r="C2" s="1" t="str">
        <f>VLOOKUP(B2,Divisions!$A$1:$B$33,2,FALSE)</f>
        <v>AFC North</v>
      </c>
      <c r="D2" s="1">
        <v>9</v>
      </c>
      <c r="E2" s="1">
        <v>5</v>
      </c>
      <c r="W2" s="1">
        <f>SUM(N2*'Ranking Calculations'!$C$2,M2*'Ranking Calculations'!$C$3,L2*'Ranking Calculations'!$C$4,K2*'Ranking Calculations'!$C$5,H2*'Ranking Calculations'!$C$7,G2*'Ranking Calculations'!$C$6,P2*'Ranking Calculations'!$C$8,Q2*'Ranking Calculations'!$C$9,R2*'Ranking Calculations'!$C$10,S2*'Ranking Calculations'!$C$11,T2*'Ranking Calculations'!$C$12,U2*'Ranking Calculations'!$C$13,V2*'Ranking Calculations'!$C$14)</f>
        <v>0</v>
      </c>
      <c r="X2" s="11">
        <f>(SUM(D2)+(SUM(F2)/2))/((SUM(D2)+SUM(E2)+SUM(F2)))</f>
        <v>0.6428571428571429</v>
      </c>
      <c r="Y2" s="1">
        <f>'Winning % Rank Over Time'!J2</f>
        <v>6</v>
      </c>
      <c r="Z2" s="7">
        <f>'Winning % Rank Over Time'!$B2*VLOOKUP(Y2,'Share of Reg Season Points'!$P$2:$Q$27,2)</f>
        <v>0</v>
      </c>
      <c r="AA2" s="1">
        <v>0</v>
      </c>
      <c r="AB2" s="1" cm="1">
        <f t="array" ref="AB2">_xlfn.IFS(AA2&gt;='Old Ranking Calculations'!$B$25,'Old Ranking Calculations'!$C$25,AA2&gt;='Old Ranking Calculations'!$B$26,'Old Ranking Calculations'!$C$26,AA2&gt;='Old Ranking Calculations'!$B$27,'Old Ranking Calculations'!$C$27,AA2&gt;='Old Ranking Calculations'!$B$28,'Old Ranking Calculations'!$C$28,AA2&gt;='Old Ranking Calculations'!$B$29,'Old Ranking Calculations'!$C$29,AA2&gt;='Old Ranking Calculations'!$B$30,'Old Ranking Calculations'!$C$30,AA2&gt;='Old Ranking Calculations'!$B$31,'Old Ranking Calculations'!$C$31,AA2&lt;'Old Ranking Calculations'!$B$32,'Old Ranking Calculations'!$C$32)</f>
        <v>0</v>
      </c>
      <c r="AC2" s="1">
        <f>COUNT(G2)/COUNT(A2)</f>
        <v>0</v>
      </c>
      <c r="AD2" s="1" cm="1">
        <f t="array" ref="AD2">_xlfn.IFS(AC2&gt;='Old Ranking Calculations'!$B$15,'Old Ranking Calculations'!$C$15,AC2&gt;='Old Ranking Calculations'!$B$16,'Old Ranking Calculations'!$C$16,AC2&gt;='Old Ranking Calculations'!$B$17,'Old Ranking Calculations'!$C$17,AC2&gt;='Old Ranking Calculations'!$B$18,'Old Ranking Calculations'!$C$18,AC2&gt;='Old Ranking Calculations'!$B$19,'Old Ranking Calculations'!$C$19,AC2&gt;='Old Ranking Calculations'!$B$20,'Old Ranking Calculations'!$C$20,AC2&gt;='Old Ranking Calculations'!$B$21,'Old Ranking Calculations'!$C$21,AC2&gt;='Old Ranking Calculations'!$B$22,'Old Ranking Calculations'!$C$22,AC2&lt;'Old Ranking Calculations'!$B$23,'Old Ranking Calculations'!$C$23)</f>
        <v>0</v>
      </c>
      <c r="AE2" s="1">
        <f t="shared" ref="AE2:AE61" si="0">0</f>
        <v>0</v>
      </c>
      <c r="AF2" s="1">
        <v>0</v>
      </c>
      <c r="AG2" s="16">
        <f>SUM($W$2:W2,Z2)</f>
        <v>0</v>
      </c>
    </row>
    <row r="3" spans="1:33" ht="15.75" customHeight="1" x14ac:dyDescent="0.2">
      <c r="A3" s="1">
        <v>1967</v>
      </c>
      <c r="B3" s="1" t="s">
        <v>7</v>
      </c>
      <c r="C3" s="1" t="str">
        <f>VLOOKUP(B3,Divisions!$A$1:$B$33,2,FALSE)</f>
        <v>AFC North</v>
      </c>
      <c r="D3" s="1">
        <v>9</v>
      </c>
      <c r="E3" s="1">
        <v>5</v>
      </c>
      <c r="G3" s="1">
        <v>1</v>
      </c>
      <c r="H3" s="1">
        <v>1</v>
      </c>
      <c r="I3" s="1">
        <v>0</v>
      </c>
      <c r="J3" s="1">
        <v>1</v>
      </c>
      <c r="K3" s="1">
        <v>1</v>
      </c>
      <c r="L3" s="1"/>
      <c r="M3" s="1"/>
      <c r="N3" s="1"/>
      <c r="O3">
        <v>2</v>
      </c>
      <c r="W3" s="1">
        <f>SUM(N3*'Ranking Calculations'!$C$2,M3*'Ranking Calculations'!$C$3,L3*'Ranking Calculations'!$C$4,K3*'Ranking Calculations'!$C$5,H3*'Ranking Calculations'!$C$7,G3*'Ranking Calculations'!$C$6,P3*'Ranking Calculations'!$C$8,Q3*'Ranking Calculations'!$C$9,R3*'Ranking Calculations'!$C$10,S3*'Ranking Calculations'!$C$11,T3*'Ranking Calculations'!$C$12,U3*'Ranking Calculations'!$C$13,V3*'Ranking Calculations'!$C$14)</f>
        <v>4</v>
      </c>
      <c r="X3" s="11">
        <f>(SUM($D$2:D3)+(SUM($F$2:F3)/2))/((SUM($D$2:D3)+SUM($E$2:E3)+SUM($F$3)))</f>
        <v>0.6428571428571429</v>
      </c>
      <c r="Y3" s="1">
        <f>'Winning % Rank Over Time'!J3</f>
        <v>7</v>
      </c>
      <c r="Z3" s="7">
        <f>'Winning % Rank Over Time'!$B3*VLOOKUP(Y3,'Share of Reg Season Points'!$P$2:$Q$27,2)</f>
        <v>0</v>
      </c>
      <c r="AA3" s="1">
        <f>SUM($I$2:I3)/COUNT($G$2:G3)</f>
        <v>0</v>
      </c>
      <c r="AB3" s="1" cm="1">
        <f t="array" ref="AB3">_xlfn.IFS(AA3&gt;='Old Ranking Calculations'!$B$25,'Old Ranking Calculations'!$C$25,AA3&gt;='Old Ranking Calculations'!$B$26,'Old Ranking Calculations'!$C$26,AA3&gt;='Old Ranking Calculations'!$B$27,'Old Ranking Calculations'!$C$27,AA3&gt;='Old Ranking Calculations'!$B$28,'Old Ranking Calculations'!$C$28,AA3&gt;='Old Ranking Calculations'!$B$29,'Old Ranking Calculations'!$C$29,AA3&gt;='Old Ranking Calculations'!$B$30,'Old Ranking Calculations'!$C$30,AA3&gt;='Old Ranking Calculations'!$B$31,'Old Ranking Calculations'!$C$31,AA3&lt;'Old Ranking Calculations'!$B$32,'Old Ranking Calculations'!$C$32)</f>
        <v>0</v>
      </c>
      <c r="AC3" s="1">
        <f>COUNT($G$2:G3)/COUNT($D$2:D3)</f>
        <v>0.5</v>
      </c>
      <c r="AD3" s="1" cm="1">
        <f t="array" ref="AD3">_xlfn.IFS(AC3&gt;='Old Ranking Calculations'!$B$15,'Old Ranking Calculations'!$C$15,AC3&gt;='Old Ranking Calculations'!$B$16,'Old Ranking Calculations'!$C$16,AC3&gt;='Old Ranking Calculations'!$B$17,'Old Ranking Calculations'!$C$17,AC3&gt;='Old Ranking Calculations'!$B$18,'Old Ranking Calculations'!$C$18,AC3&gt;='Old Ranking Calculations'!$B$19,'Old Ranking Calculations'!$C$19,AC3&gt;='Old Ranking Calculations'!$B$20,'Old Ranking Calculations'!$C$20,AC3&gt;='Old Ranking Calculations'!$B$21,'Old Ranking Calculations'!$C$21,AC3&gt;='Old Ranking Calculations'!$B$22,'Old Ranking Calculations'!$C$22,AC3&lt;'Old Ranking Calculations'!$B$23,'Old Ranking Calculations'!$C$23)</f>
        <v>15</v>
      </c>
      <c r="AE3" s="1">
        <f t="shared" si="0"/>
        <v>0</v>
      </c>
      <c r="AF3" s="1">
        <f>AVERAGE($O$2:O3)</f>
        <v>2</v>
      </c>
      <c r="AG3" s="16">
        <f>SUM($W$2:W3,Z3)</f>
        <v>4</v>
      </c>
    </row>
    <row r="4" spans="1:33" ht="15.75" customHeight="1" x14ac:dyDescent="0.2">
      <c r="A4" s="1">
        <v>1968</v>
      </c>
      <c r="B4" s="1" t="s">
        <v>7</v>
      </c>
      <c r="C4" s="1" t="str">
        <f>VLOOKUP(B4,Divisions!$A$1:$B$33,2,FALSE)</f>
        <v>AFC North</v>
      </c>
      <c r="D4" s="1">
        <v>10</v>
      </c>
      <c r="E4" s="1">
        <v>4</v>
      </c>
      <c r="G4" s="1">
        <v>1</v>
      </c>
      <c r="H4" s="1">
        <v>1</v>
      </c>
      <c r="I4" s="1">
        <v>1</v>
      </c>
      <c r="J4" s="1">
        <v>1</v>
      </c>
      <c r="K4" s="1">
        <v>1</v>
      </c>
      <c r="L4" s="1">
        <v>1</v>
      </c>
      <c r="M4" s="1"/>
      <c r="N4" s="1"/>
      <c r="O4">
        <v>3</v>
      </c>
      <c r="W4" s="1">
        <f>SUM(N4*'Ranking Calculations'!$C$2,M4*'Ranking Calculations'!$C$3,L4*'Ranking Calculations'!$C$4,K4*'Ranking Calculations'!$C$5,H4*'Ranking Calculations'!$C$7,G4*'Ranking Calculations'!$C$6,P4*'Ranking Calculations'!$C$8,Q4*'Ranking Calculations'!$C$9,R4*'Ranking Calculations'!$C$10,S4*'Ranking Calculations'!$C$11,T4*'Ranking Calculations'!$C$12,U4*'Ranking Calculations'!$C$13,V4*'Ranking Calculations'!$C$14)</f>
        <v>8</v>
      </c>
      <c r="X4" s="11">
        <f>(SUM($D$2:D4)+(SUM($F$2:F4)/2))/((SUM($D$2:D4)+SUM($E$2:E4)+SUM($F$3)))</f>
        <v>0.66666666666666663</v>
      </c>
      <c r="Y4" s="1">
        <f>'Winning % Rank Over Time'!J4</f>
        <v>6</v>
      </c>
      <c r="Z4" s="7">
        <f>'Winning % Rank Over Time'!$B4*VLOOKUP(Y4,'Share of Reg Season Points'!$P$2:$Q$27,2)</f>
        <v>0</v>
      </c>
      <c r="AA4" s="1">
        <f>SUM($I$2:I4)/COUNT($G$2:G4)</f>
        <v>0.5</v>
      </c>
      <c r="AB4" s="1" cm="1">
        <f t="array" ref="AB4">_xlfn.IFS(AA4&gt;='Old Ranking Calculations'!$B$25,'Old Ranking Calculations'!$C$25,AA4&gt;='Old Ranking Calculations'!$B$26,'Old Ranking Calculations'!$C$26,AA4&gt;='Old Ranking Calculations'!$B$27,'Old Ranking Calculations'!$C$27,AA4&gt;='Old Ranking Calculations'!$B$28,'Old Ranking Calculations'!$C$28,AA4&gt;='Old Ranking Calculations'!$B$29,'Old Ranking Calculations'!$C$29,AA4&gt;='Old Ranking Calculations'!$B$30,'Old Ranking Calculations'!$C$30,AA4&gt;='Old Ranking Calculations'!$B$31,'Old Ranking Calculations'!$C$31,AA4&lt;'Old Ranking Calculations'!$B$32,'Old Ranking Calculations'!$C$32)</f>
        <v>3</v>
      </c>
      <c r="AC4" s="1">
        <f>COUNT($G$2:G4)/COUNT($D$2:D4)</f>
        <v>0.66666666666666663</v>
      </c>
      <c r="AD4" s="1" cm="1">
        <f t="array" ref="AD4">_xlfn.IFS(AC4&gt;='Old Ranking Calculations'!$B$15,'Old Ranking Calculations'!$C$15,AC4&gt;='Old Ranking Calculations'!$B$16,'Old Ranking Calculations'!$C$16,AC4&gt;='Old Ranking Calculations'!$B$17,'Old Ranking Calculations'!$C$17,AC4&gt;='Old Ranking Calculations'!$B$18,'Old Ranking Calculations'!$C$18,AC4&gt;='Old Ranking Calculations'!$B$19,'Old Ranking Calculations'!$C$19,AC4&gt;='Old Ranking Calculations'!$B$20,'Old Ranking Calculations'!$C$20,AC4&gt;='Old Ranking Calculations'!$B$21,'Old Ranking Calculations'!$C$21,AC4&gt;='Old Ranking Calculations'!$B$22,'Old Ranking Calculations'!$C$22,AC4&lt;'Old Ranking Calculations'!$B$23,'Old Ranking Calculations'!$C$23)</f>
        <v>20</v>
      </c>
      <c r="AE4" s="1">
        <f t="shared" si="0"/>
        <v>0</v>
      </c>
      <c r="AF4" s="1">
        <f>AVERAGE($O$2:O4)</f>
        <v>2.5</v>
      </c>
      <c r="AG4" s="16">
        <f>SUM($W$2:W4,Z4)</f>
        <v>12</v>
      </c>
    </row>
    <row r="5" spans="1:33" ht="15.75" customHeight="1" x14ac:dyDescent="0.2">
      <c r="A5" s="1">
        <v>1969</v>
      </c>
      <c r="B5" s="1" t="s">
        <v>7</v>
      </c>
      <c r="C5" s="1" t="str">
        <f>VLOOKUP(B5,Divisions!$A$1:$B$33,2,FALSE)</f>
        <v>AFC North</v>
      </c>
      <c r="D5" s="1">
        <v>10</v>
      </c>
      <c r="E5" s="1">
        <v>3</v>
      </c>
      <c r="F5" s="1">
        <v>1</v>
      </c>
      <c r="G5" s="1">
        <v>1</v>
      </c>
      <c r="H5" s="1">
        <v>1</v>
      </c>
      <c r="I5" s="1">
        <v>1</v>
      </c>
      <c r="J5" s="1">
        <v>1</v>
      </c>
      <c r="K5" s="1">
        <v>1</v>
      </c>
      <c r="L5" s="1">
        <v>1</v>
      </c>
      <c r="M5" s="1"/>
      <c r="N5" s="1"/>
      <c r="O5">
        <v>3</v>
      </c>
      <c r="W5" s="1">
        <f>SUM(N5*'Ranking Calculations'!$C$2,M5*'Ranking Calculations'!$C$3,L5*'Ranking Calculations'!$C$4,K5*'Ranking Calculations'!$C$5,H5*'Ranking Calculations'!$C$7,G5*'Ranking Calculations'!$C$6,P5*'Ranking Calculations'!$C$8,Q5*'Ranking Calculations'!$C$9,R5*'Ranking Calculations'!$C$10,S5*'Ranking Calculations'!$C$11,T5*'Ranking Calculations'!$C$12,U5*'Ranking Calculations'!$C$13,V5*'Ranking Calculations'!$C$14)</f>
        <v>8</v>
      </c>
      <c r="X5" s="11">
        <f>(SUM($D$2:D5)+(SUM($F$2:F5)/2))/((SUM($D$2:D5)+SUM($E$2:E5)+SUM($F$3)))</f>
        <v>0.7</v>
      </c>
      <c r="Y5" s="1">
        <f>'Winning % Rank Over Time'!J5</f>
        <v>6</v>
      </c>
      <c r="Z5" s="7">
        <f>'Winning % Rank Over Time'!$B5*VLOOKUP(Y5,'Share of Reg Season Points'!$P$2:$Q$27,2)</f>
        <v>0</v>
      </c>
      <c r="AA5" s="1">
        <f>SUM($I$2:I5)/COUNT($G$2:G5)</f>
        <v>0.66666666666666663</v>
      </c>
      <c r="AB5" s="1" cm="1">
        <f t="array" ref="AB5">_xlfn.IFS(AA5&gt;='Old Ranking Calculations'!$B$25,'Old Ranking Calculations'!$C$25,AA5&gt;='Old Ranking Calculations'!$B$26,'Old Ranking Calculations'!$C$26,AA5&gt;='Old Ranking Calculations'!$B$27,'Old Ranking Calculations'!$C$27,AA5&gt;='Old Ranking Calculations'!$B$28,'Old Ranking Calculations'!$C$28,AA5&gt;='Old Ranking Calculations'!$B$29,'Old Ranking Calculations'!$C$29,AA5&gt;='Old Ranking Calculations'!$B$30,'Old Ranking Calculations'!$C$30,AA5&gt;='Old Ranking Calculations'!$B$31,'Old Ranking Calculations'!$C$31,AA5&lt;'Old Ranking Calculations'!$B$32,'Old Ranking Calculations'!$C$32)</f>
        <v>4</v>
      </c>
      <c r="AC5" s="1">
        <f>COUNT($G$2:G5)/COUNT($D$2:D5)</f>
        <v>0.75</v>
      </c>
      <c r="AD5" s="1" cm="1">
        <f t="array" ref="AD5">_xlfn.IFS(AC5&gt;='Old Ranking Calculations'!$B$15,'Old Ranking Calculations'!$C$15,AC5&gt;='Old Ranking Calculations'!$B$16,'Old Ranking Calculations'!$C$16,AC5&gt;='Old Ranking Calculations'!$B$17,'Old Ranking Calculations'!$C$17,AC5&gt;='Old Ranking Calculations'!$B$18,'Old Ranking Calculations'!$C$18,AC5&gt;='Old Ranking Calculations'!$B$19,'Old Ranking Calculations'!$C$19,AC5&gt;='Old Ranking Calculations'!$B$20,'Old Ranking Calculations'!$C$20,AC5&gt;='Old Ranking Calculations'!$B$21,'Old Ranking Calculations'!$C$21,AC5&gt;='Old Ranking Calculations'!$B$22,'Old Ranking Calculations'!$C$22,AC5&lt;'Old Ranking Calculations'!$B$23,'Old Ranking Calculations'!$C$23)</f>
        <v>20</v>
      </c>
      <c r="AE5" s="1">
        <f t="shared" si="0"/>
        <v>0</v>
      </c>
      <c r="AF5" s="1">
        <f>AVERAGE($O$2:O5)</f>
        <v>2.6666666666666665</v>
      </c>
      <c r="AG5" s="16">
        <f>SUM($W$2:W5,Z5)</f>
        <v>20</v>
      </c>
    </row>
    <row r="6" spans="1:33" ht="15.75" customHeight="1" x14ac:dyDescent="0.2">
      <c r="A6" s="1">
        <v>1970</v>
      </c>
      <c r="B6" s="1" t="s">
        <v>7</v>
      </c>
      <c r="C6" s="1" t="str">
        <f>VLOOKUP(B6,Divisions!$A$1:$B$33,2,FALSE)</f>
        <v>AFC North</v>
      </c>
      <c r="D6" s="1">
        <v>7</v>
      </c>
      <c r="E6" s="1">
        <v>7</v>
      </c>
      <c r="W6" s="1">
        <f>SUM(N6*'Ranking Calculations'!$C$2,M6*'Ranking Calculations'!$C$3,L6*'Ranking Calculations'!$C$4,K6*'Ranking Calculations'!$C$5,H6*'Ranking Calculations'!$C$7,G6*'Ranking Calculations'!$C$6,P6*'Ranking Calculations'!$C$8,Q6*'Ranking Calculations'!$C$9,R6*'Ranking Calculations'!$C$10,S6*'Ranking Calculations'!$C$11,T6*'Ranking Calculations'!$C$12,U6*'Ranking Calculations'!$C$13,V6*'Ranking Calculations'!$C$14)</f>
        <v>0</v>
      </c>
      <c r="X6" s="11">
        <f>(SUM($D$2:D6)+(SUM($F$2:F6)/2))/((SUM($D$2:D6)+SUM($E$2:E6)+SUM($F$3)))</f>
        <v>0.65942028985507251</v>
      </c>
      <c r="Y6" s="1">
        <f>'Winning % Rank Over Time'!J6</f>
        <v>6</v>
      </c>
      <c r="Z6" s="7">
        <f>'Winning % Rank Over Time'!$B6*VLOOKUP(Y6,'Share of Reg Season Points'!$P$2:$Q$27,2)</f>
        <v>0</v>
      </c>
      <c r="AA6" s="1">
        <f>SUM($I$2:I6)/COUNT($G$2:G6)</f>
        <v>0.66666666666666663</v>
      </c>
      <c r="AB6" s="1" cm="1">
        <f t="array" ref="AB6">_xlfn.IFS(AA6&gt;='Old Ranking Calculations'!$B$25,'Old Ranking Calculations'!$C$25,AA6&gt;='Old Ranking Calculations'!$B$26,'Old Ranking Calculations'!$C$26,AA6&gt;='Old Ranking Calculations'!$B$27,'Old Ranking Calculations'!$C$27,AA6&gt;='Old Ranking Calculations'!$B$28,'Old Ranking Calculations'!$C$28,AA6&gt;='Old Ranking Calculations'!$B$29,'Old Ranking Calculations'!$C$29,AA6&gt;='Old Ranking Calculations'!$B$30,'Old Ranking Calculations'!$C$30,AA6&gt;='Old Ranking Calculations'!$B$31,'Old Ranking Calculations'!$C$31,AA6&lt;'Old Ranking Calculations'!$B$32,'Old Ranking Calculations'!$C$32)</f>
        <v>4</v>
      </c>
      <c r="AC6" s="1">
        <f>COUNT($G$2:G6)/COUNT($D$2:D6)</f>
        <v>0.6</v>
      </c>
      <c r="AD6" s="1" cm="1">
        <f t="array" ref="AD6">_xlfn.IFS(AC6&gt;='Old Ranking Calculations'!$B$15,'Old Ranking Calculations'!$C$15,AC6&gt;='Old Ranking Calculations'!$B$16,'Old Ranking Calculations'!$C$16,AC6&gt;='Old Ranking Calculations'!$B$17,'Old Ranking Calculations'!$C$17,AC6&gt;='Old Ranking Calculations'!$B$18,'Old Ranking Calculations'!$C$18,AC6&gt;='Old Ranking Calculations'!$B$19,'Old Ranking Calculations'!$C$19,AC6&gt;='Old Ranking Calculations'!$B$20,'Old Ranking Calculations'!$C$20,AC6&gt;='Old Ranking Calculations'!$B$21,'Old Ranking Calculations'!$C$21,AC6&gt;='Old Ranking Calculations'!$B$22,'Old Ranking Calculations'!$C$22,AC6&lt;'Old Ranking Calculations'!$B$23,'Old Ranking Calculations'!$C$23)</f>
        <v>20</v>
      </c>
      <c r="AE6" s="1">
        <f t="shared" si="0"/>
        <v>0</v>
      </c>
      <c r="AF6" s="1">
        <f>AVERAGE($O$2:O6)</f>
        <v>2.6666666666666665</v>
      </c>
      <c r="AG6" s="16">
        <f>SUM($W$2:W6,Z6)</f>
        <v>20</v>
      </c>
    </row>
    <row r="7" spans="1:33" ht="15.75" customHeight="1" x14ac:dyDescent="0.2">
      <c r="A7" s="1">
        <v>1971</v>
      </c>
      <c r="B7" s="1" t="s">
        <v>7</v>
      </c>
      <c r="C7" s="1" t="str">
        <f>VLOOKUP(B7,Divisions!$A$1:$B$33,2,FALSE)</f>
        <v>AFC North</v>
      </c>
      <c r="D7" s="1">
        <v>9</v>
      </c>
      <c r="E7" s="1">
        <v>5</v>
      </c>
      <c r="G7" s="1">
        <v>1</v>
      </c>
      <c r="H7" s="1">
        <v>1</v>
      </c>
      <c r="I7" s="1">
        <v>0</v>
      </c>
      <c r="J7" s="1">
        <v>1</v>
      </c>
      <c r="K7" s="1">
        <v>1</v>
      </c>
      <c r="L7" s="1"/>
      <c r="M7" s="1"/>
      <c r="N7" s="1"/>
      <c r="O7">
        <v>2</v>
      </c>
      <c r="W7" s="1">
        <f>SUM(N7*'Ranking Calculations'!$C$2,M7*'Ranking Calculations'!$C$3,L7*'Ranking Calculations'!$C$4,K7*'Ranking Calculations'!$C$5,H7*'Ranking Calculations'!$C$7,G7*'Ranking Calculations'!$C$6,P7*'Ranking Calculations'!$C$8,Q7*'Ranking Calculations'!$C$9,R7*'Ranking Calculations'!$C$10,S7*'Ranking Calculations'!$C$11,T7*'Ranking Calculations'!$C$12,U7*'Ranking Calculations'!$C$13,V7*'Ranking Calculations'!$C$14)</f>
        <v>4</v>
      </c>
      <c r="X7" s="11">
        <f>(SUM($D$2:D7)+(SUM($F$2:F7)/2))/((SUM($D$2:D7)+SUM($E$2:E7)+SUM($F$3)))</f>
        <v>0.65662650602409633</v>
      </c>
      <c r="Y7" s="1">
        <f>'Winning % Rank Over Time'!J7</f>
        <v>6</v>
      </c>
      <c r="Z7" s="7">
        <f>'Winning % Rank Over Time'!$B7*VLOOKUP(Y7,'Share of Reg Season Points'!$P$2:$Q$27,2)</f>
        <v>0</v>
      </c>
      <c r="AA7" s="1">
        <f>SUM($I$2:I7)/COUNT($G$2:G7)</f>
        <v>0.5</v>
      </c>
      <c r="AB7" s="1" cm="1">
        <f t="array" ref="AB7">_xlfn.IFS(AA7&gt;='Old Ranking Calculations'!$B$25,'Old Ranking Calculations'!$C$25,AA7&gt;='Old Ranking Calculations'!$B$26,'Old Ranking Calculations'!$C$26,AA7&gt;='Old Ranking Calculations'!$B$27,'Old Ranking Calculations'!$C$27,AA7&gt;='Old Ranking Calculations'!$B$28,'Old Ranking Calculations'!$C$28,AA7&gt;='Old Ranking Calculations'!$B$29,'Old Ranking Calculations'!$C$29,AA7&gt;='Old Ranking Calculations'!$B$30,'Old Ranking Calculations'!$C$30,AA7&gt;='Old Ranking Calculations'!$B$31,'Old Ranking Calculations'!$C$31,AA7&lt;'Old Ranking Calculations'!$B$32,'Old Ranking Calculations'!$C$32)</f>
        <v>3</v>
      </c>
      <c r="AC7" s="1">
        <f>COUNT($G$2:G7)/COUNT($D$2:D7)</f>
        <v>0.66666666666666663</v>
      </c>
      <c r="AD7" s="1" cm="1">
        <f t="array" ref="AD7">_xlfn.IFS(AC7&gt;='Old Ranking Calculations'!$B$15,'Old Ranking Calculations'!$C$15,AC7&gt;='Old Ranking Calculations'!$B$16,'Old Ranking Calculations'!$C$16,AC7&gt;='Old Ranking Calculations'!$B$17,'Old Ranking Calculations'!$C$17,AC7&gt;='Old Ranking Calculations'!$B$18,'Old Ranking Calculations'!$C$18,AC7&gt;='Old Ranking Calculations'!$B$19,'Old Ranking Calculations'!$C$19,AC7&gt;='Old Ranking Calculations'!$B$20,'Old Ranking Calculations'!$C$20,AC7&gt;='Old Ranking Calculations'!$B$21,'Old Ranking Calculations'!$C$21,AC7&gt;='Old Ranking Calculations'!$B$22,'Old Ranking Calculations'!$C$22,AC7&lt;'Old Ranking Calculations'!$B$23,'Old Ranking Calculations'!$C$23)</f>
        <v>20</v>
      </c>
      <c r="AE7" s="1">
        <f t="shared" si="0"/>
        <v>0</v>
      </c>
      <c r="AF7" s="1">
        <f>AVERAGE($O$2:O7)</f>
        <v>2.5</v>
      </c>
      <c r="AG7" s="16">
        <f>SUM($W$2:W7,Z7)</f>
        <v>24</v>
      </c>
    </row>
    <row r="8" spans="1:33" ht="15.75" customHeight="1" x14ac:dyDescent="0.2">
      <c r="A8" s="1">
        <v>1972</v>
      </c>
      <c r="B8" s="1" t="s">
        <v>7</v>
      </c>
      <c r="C8" s="1" t="str">
        <f>VLOOKUP(B8,Divisions!$A$1:$B$33,2,FALSE)</f>
        <v>AFC North</v>
      </c>
      <c r="D8" s="1">
        <v>10</v>
      </c>
      <c r="E8" s="1">
        <v>4</v>
      </c>
      <c r="G8" s="1">
        <v>1</v>
      </c>
      <c r="I8" s="1">
        <v>0</v>
      </c>
      <c r="J8" s="1">
        <v>1</v>
      </c>
      <c r="K8" s="1">
        <v>1</v>
      </c>
      <c r="L8" s="1"/>
      <c r="M8" s="1"/>
      <c r="N8" s="1"/>
      <c r="O8">
        <v>2</v>
      </c>
      <c r="W8" s="1">
        <f>SUM(N8*'Ranking Calculations'!$C$2,M8*'Ranking Calculations'!$C$3,L8*'Ranking Calculations'!$C$4,K8*'Ranking Calculations'!$C$5,H8*'Ranking Calculations'!$C$7,G8*'Ranking Calculations'!$C$6,P8*'Ranking Calculations'!$C$8,Q8*'Ranking Calculations'!$C$9,R8*'Ranking Calculations'!$C$10,S8*'Ranking Calculations'!$C$11,T8*'Ranking Calculations'!$C$12,U8*'Ranking Calculations'!$C$13,V8*'Ranking Calculations'!$C$14)</f>
        <v>3</v>
      </c>
      <c r="X8" s="11">
        <f>(SUM($D$2:D8)+(SUM($F$2:F8)/2))/((SUM($D$2:D8)+SUM($E$2:E8)+SUM($F$3)))</f>
        <v>0.66494845360824739</v>
      </c>
      <c r="Y8" s="1">
        <f>'Winning % Rank Over Time'!J8</f>
        <v>6</v>
      </c>
      <c r="Z8" s="7">
        <f>'Winning % Rank Over Time'!$B8*VLOOKUP(Y8,'Share of Reg Season Points'!$P$2:$Q$27,2)</f>
        <v>0</v>
      </c>
      <c r="AA8" s="1">
        <f>SUM($I$2:I8)/COUNT($G$2:G8)</f>
        <v>0.4</v>
      </c>
      <c r="AB8" s="1" cm="1">
        <f t="array" ref="AB8">_xlfn.IFS(AA8&gt;='Old Ranking Calculations'!$B$25,'Old Ranking Calculations'!$C$25,AA8&gt;='Old Ranking Calculations'!$B$26,'Old Ranking Calculations'!$C$26,AA8&gt;='Old Ranking Calculations'!$B$27,'Old Ranking Calculations'!$C$27,AA8&gt;='Old Ranking Calculations'!$B$28,'Old Ranking Calculations'!$C$28,AA8&gt;='Old Ranking Calculations'!$B$29,'Old Ranking Calculations'!$C$29,AA8&gt;='Old Ranking Calculations'!$B$30,'Old Ranking Calculations'!$C$30,AA8&gt;='Old Ranking Calculations'!$B$31,'Old Ranking Calculations'!$C$31,AA8&lt;'Old Ranking Calculations'!$B$32,'Old Ranking Calculations'!$C$32)</f>
        <v>0</v>
      </c>
      <c r="AC8" s="1">
        <f>COUNT($G$2:G8)/COUNT($D$2:D8)</f>
        <v>0.7142857142857143</v>
      </c>
      <c r="AD8" s="1" cm="1">
        <f t="array" ref="AD8">_xlfn.IFS(AC8&gt;='Old Ranking Calculations'!$B$15,'Old Ranking Calculations'!$C$15,AC8&gt;='Old Ranking Calculations'!$B$16,'Old Ranking Calculations'!$C$16,AC8&gt;='Old Ranking Calculations'!$B$17,'Old Ranking Calculations'!$C$17,AC8&gt;='Old Ranking Calculations'!$B$18,'Old Ranking Calculations'!$C$18,AC8&gt;='Old Ranking Calculations'!$B$19,'Old Ranking Calculations'!$C$19,AC8&gt;='Old Ranking Calculations'!$B$20,'Old Ranking Calculations'!$C$20,AC8&gt;='Old Ranking Calculations'!$B$21,'Old Ranking Calculations'!$C$21,AC8&gt;='Old Ranking Calculations'!$B$22,'Old Ranking Calculations'!$C$22,AC8&lt;'Old Ranking Calculations'!$B$23,'Old Ranking Calculations'!$C$23)</f>
        <v>20</v>
      </c>
      <c r="AE8" s="1">
        <f t="shared" si="0"/>
        <v>0</v>
      </c>
      <c r="AF8" s="1">
        <f>AVERAGE($O$2:O8)</f>
        <v>2.4</v>
      </c>
      <c r="AG8" s="16">
        <f>SUM($W$2:W8,Z8)</f>
        <v>27</v>
      </c>
    </row>
    <row r="9" spans="1:33" ht="15.75" customHeight="1" x14ac:dyDescent="0.2">
      <c r="A9" s="1">
        <v>1973</v>
      </c>
      <c r="B9" s="1" t="s">
        <v>7</v>
      </c>
      <c r="C9" s="1" t="str">
        <f>VLOOKUP(B9,Divisions!$A$1:$B$33,2,FALSE)</f>
        <v>AFC North</v>
      </c>
      <c r="D9" s="1">
        <v>7</v>
      </c>
      <c r="E9" s="1">
        <v>5</v>
      </c>
      <c r="F9" s="1">
        <v>2</v>
      </c>
      <c r="W9" s="1">
        <f>SUM(N9*'Ranking Calculations'!$C$2,M9*'Ranking Calculations'!$C$3,L9*'Ranking Calculations'!$C$4,K9*'Ranking Calculations'!$C$5,H9*'Ranking Calculations'!$C$7,G9*'Ranking Calculations'!$C$6,P9*'Ranking Calculations'!$C$8,Q9*'Ranking Calculations'!$C$9,R9*'Ranking Calculations'!$C$10,S9*'Ranking Calculations'!$C$11,T9*'Ranking Calculations'!$C$12,U9*'Ranking Calculations'!$C$13,V9*'Ranking Calculations'!$C$14)</f>
        <v>0</v>
      </c>
      <c r="X9" s="11">
        <f>(SUM($D$2:D9)+(SUM($F$2:F9)/2))/((SUM($D$2:D9)+SUM($E$2:E9)+SUM($F$3)))</f>
        <v>0.66513761467889909</v>
      </c>
      <c r="Y9" s="1">
        <f>'Winning % Rank Over Time'!J9</f>
        <v>5</v>
      </c>
      <c r="Z9" s="7">
        <f>'Winning % Rank Over Time'!$B9*VLOOKUP(Y9,'Share of Reg Season Points'!$P$2:$Q$27,2)</f>
        <v>0</v>
      </c>
      <c r="AA9" s="1">
        <f>SUM($I$2:I9)/COUNT($G$2:G9)</f>
        <v>0.4</v>
      </c>
      <c r="AB9" s="1" cm="1">
        <f t="array" ref="AB9">_xlfn.IFS(AA9&gt;='Old Ranking Calculations'!$B$25,'Old Ranking Calculations'!$C$25,AA9&gt;='Old Ranking Calculations'!$B$26,'Old Ranking Calculations'!$C$26,AA9&gt;='Old Ranking Calculations'!$B$27,'Old Ranking Calculations'!$C$27,AA9&gt;='Old Ranking Calculations'!$B$28,'Old Ranking Calculations'!$C$28,AA9&gt;='Old Ranking Calculations'!$B$29,'Old Ranking Calculations'!$C$29,AA9&gt;='Old Ranking Calculations'!$B$30,'Old Ranking Calculations'!$C$30,AA9&gt;='Old Ranking Calculations'!$B$31,'Old Ranking Calculations'!$C$31,AA9&lt;'Old Ranking Calculations'!$B$32,'Old Ranking Calculations'!$C$32)</f>
        <v>0</v>
      </c>
      <c r="AC9" s="1">
        <f>COUNT($G$2:G9)/COUNT($D$2:D9)</f>
        <v>0.625</v>
      </c>
      <c r="AD9" s="1" cm="1">
        <f t="array" ref="AD9">_xlfn.IFS(AC9&gt;='Old Ranking Calculations'!$B$15,'Old Ranking Calculations'!$C$15,AC9&gt;='Old Ranking Calculations'!$B$16,'Old Ranking Calculations'!$C$16,AC9&gt;='Old Ranking Calculations'!$B$17,'Old Ranking Calculations'!$C$17,AC9&gt;='Old Ranking Calculations'!$B$18,'Old Ranking Calculations'!$C$18,AC9&gt;='Old Ranking Calculations'!$B$19,'Old Ranking Calculations'!$C$19,AC9&gt;='Old Ranking Calculations'!$B$20,'Old Ranking Calculations'!$C$20,AC9&gt;='Old Ranking Calculations'!$B$21,'Old Ranking Calculations'!$C$21,AC9&gt;='Old Ranking Calculations'!$B$22,'Old Ranking Calculations'!$C$22,AC9&lt;'Old Ranking Calculations'!$B$23,'Old Ranking Calculations'!$C$23)</f>
        <v>20</v>
      </c>
      <c r="AE9" s="1">
        <f t="shared" si="0"/>
        <v>0</v>
      </c>
      <c r="AF9" s="1">
        <f>AVERAGE($O$2:O9)</f>
        <v>2.4</v>
      </c>
      <c r="AG9" s="16">
        <f>SUM($W$2:W9,Z9)</f>
        <v>27</v>
      </c>
    </row>
    <row r="10" spans="1:33" ht="15.75" customHeight="1" x14ac:dyDescent="0.2">
      <c r="A10" s="1">
        <v>1974</v>
      </c>
      <c r="B10" s="1" t="s">
        <v>7</v>
      </c>
      <c r="C10" s="1" t="str">
        <f>VLOOKUP(B10,Divisions!$A$1:$B$33,2,FALSE)</f>
        <v>AFC North</v>
      </c>
      <c r="D10" s="1">
        <v>4</v>
      </c>
      <c r="E10" s="1">
        <v>10</v>
      </c>
      <c r="W10" s="1">
        <f>SUM(N10*'Ranking Calculations'!$C$2,M10*'Ranking Calculations'!$C$3,L10*'Ranking Calculations'!$C$4,K10*'Ranking Calculations'!$C$5,H10*'Ranking Calculations'!$C$7,G10*'Ranking Calculations'!$C$6,P10*'Ranking Calculations'!$C$8,Q10*'Ranking Calculations'!$C$9,R10*'Ranking Calculations'!$C$10,S10*'Ranking Calculations'!$C$11,T10*'Ranking Calculations'!$C$12,U10*'Ranking Calculations'!$C$13,V10*'Ranking Calculations'!$C$14)</f>
        <v>0</v>
      </c>
      <c r="X10" s="11">
        <f>(SUM($D$2:D10)+(SUM($F$2:F10)/2))/((SUM($D$2:D10)+SUM($E$2:E10)+SUM($F$3)))</f>
        <v>0.62195121951219512</v>
      </c>
      <c r="Y10" s="1">
        <f>'Winning % Rank Over Time'!J10</f>
        <v>6</v>
      </c>
      <c r="Z10" s="7">
        <f>'Winning % Rank Over Time'!$B10*VLOOKUP(Y10,'Share of Reg Season Points'!$P$2:$Q$27,2)</f>
        <v>0</v>
      </c>
      <c r="AA10" s="1">
        <f>SUM($I$2:I10)/COUNT($G$2:G10)</f>
        <v>0.4</v>
      </c>
      <c r="AB10" s="1" cm="1">
        <f t="array" ref="AB10">_xlfn.IFS(AA10&gt;='Old Ranking Calculations'!$B$25,'Old Ranking Calculations'!$C$25,AA10&gt;='Old Ranking Calculations'!$B$26,'Old Ranking Calculations'!$C$26,AA10&gt;='Old Ranking Calculations'!$B$27,'Old Ranking Calculations'!$C$27,AA10&gt;='Old Ranking Calculations'!$B$28,'Old Ranking Calculations'!$C$28,AA10&gt;='Old Ranking Calculations'!$B$29,'Old Ranking Calculations'!$C$29,AA10&gt;='Old Ranking Calculations'!$B$30,'Old Ranking Calculations'!$C$30,AA10&gt;='Old Ranking Calculations'!$B$31,'Old Ranking Calculations'!$C$31,AA10&lt;'Old Ranking Calculations'!$B$32,'Old Ranking Calculations'!$C$32)</f>
        <v>0</v>
      </c>
      <c r="AC10" s="1">
        <f>COUNT($G$2:G10)/COUNT($D$2:D10)</f>
        <v>0.55555555555555558</v>
      </c>
      <c r="AD10" s="1" cm="1">
        <f t="array" ref="AD10">_xlfn.IFS(AC10&gt;='Old Ranking Calculations'!$B$15,'Old Ranking Calculations'!$C$15,AC10&gt;='Old Ranking Calculations'!$B$16,'Old Ranking Calculations'!$C$16,AC10&gt;='Old Ranking Calculations'!$B$17,'Old Ranking Calculations'!$C$17,AC10&gt;='Old Ranking Calculations'!$B$18,'Old Ranking Calculations'!$C$18,AC10&gt;='Old Ranking Calculations'!$B$19,'Old Ranking Calculations'!$C$19,AC10&gt;='Old Ranking Calculations'!$B$20,'Old Ranking Calculations'!$C$20,AC10&gt;='Old Ranking Calculations'!$B$21,'Old Ranking Calculations'!$C$21,AC10&gt;='Old Ranking Calculations'!$B$22,'Old Ranking Calculations'!$C$22,AC10&lt;'Old Ranking Calculations'!$B$23,'Old Ranking Calculations'!$C$23)</f>
        <v>17.5</v>
      </c>
      <c r="AE10" s="1">
        <f t="shared" si="0"/>
        <v>0</v>
      </c>
      <c r="AF10" s="1">
        <f>AVERAGE($O$2:O10)</f>
        <v>2.4</v>
      </c>
      <c r="AG10" s="16">
        <f>SUM($W$2:W10,Z10)</f>
        <v>27</v>
      </c>
    </row>
    <row r="11" spans="1:33" ht="15.75" customHeight="1" x14ac:dyDescent="0.2">
      <c r="A11" s="1">
        <v>1975</v>
      </c>
      <c r="B11" s="1" t="s">
        <v>7</v>
      </c>
      <c r="C11" s="1" t="str">
        <f>VLOOKUP(B11,Divisions!$A$1:$B$33,2,FALSE)</f>
        <v>AFC North</v>
      </c>
      <c r="D11" s="1">
        <v>3</v>
      </c>
      <c r="E11" s="1">
        <v>11</v>
      </c>
      <c r="W11" s="1">
        <f>SUM(N11*'Ranking Calculations'!$C$2,M11*'Ranking Calculations'!$C$3,L11*'Ranking Calculations'!$C$4,K11*'Ranking Calculations'!$C$5,H11*'Ranking Calculations'!$C$7,G11*'Ranking Calculations'!$C$6,P11*'Ranking Calculations'!$C$8,Q11*'Ranking Calculations'!$C$9,R11*'Ranking Calculations'!$C$10,S11*'Ranking Calculations'!$C$11,T11*'Ranking Calculations'!$C$12,U11*'Ranking Calculations'!$C$13,V11*'Ranking Calculations'!$C$14)</f>
        <v>0</v>
      </c>
      <c r="X11" s="11">
        <f>(SUM($D$2:D11)+(SUM($F$2:F11)/2))/((SUM($D$2:D11)+SUM($E$2:E11)+SUM($F$3)))</f>
        <v>0.58029197080291972</v>
      </c>
      <c r="Y11" s="1">
        <f>'Winning % Rank Over Time'!J11</f>
        <v>8</v>
      </c>
      <c r="Z11" s="7">
        <f>'Winning % Rank Over Time'!$B11*VLOOKUP(Y11,'Share of Reg Season Points'!$P$2:$Q$27,2)</f>
        <v>0</v>
      </c>
      <c r="AA11" s="1">
        <f>SUM($I$2:I11)/COUNT($G$2:G11)</f>
        <v>0.4</v>
      </c>
      <c r="AB11" s="1" cm="1">
        <f t="array" ref="AB11">_xlfn.IFS(AA11&gt;='Old Ranking Calculations'!$B$25,'Old Ranking Calculations'!$C$25,AA11&gt;='Old Ranking Calculations'!$B$26,'Old Ranking Calculations'!$C$26,AA11&gt;='Old Ranking Calculations'!$B$27,'Old Ranking Calculations'!$C$27,AA11&gt;='Old Ranking Calculations'!$B$28,'Old Ranking Calculations'!$C$28,AA11&gt;='Old Ranking Calculations'!$B$29,'Old Ranking Calculations'!$C$29,AA11&gt;='Old Ranking Calculations'!$B$30,'Old Ranking Calculations'!$C$30,AA11&gt;='Old Ranking Calculations'!$B$31,'Old Ranking Calculations'!$C$31,AA11&lt;'Old Ranking Calculations'!$B$32,'Old Ranking Calculations'!$C$32)</f>
        <v>0</v>
      </c>
      <c r="AC11" s="1">
        <f>COUNT($G$2:G11)/COUNT($D$2:D11)</f>
        <v>0.5</v>
      </c>
      <c r="AD11" s="1" cm="1">
        <f t="array" ref="AD11">_xlfn.IFS(AC11&gt;='Old Ranking Calculations'!$B$15,'Old Ranking Calculations'!$C$15,AC11&gt;='Old Ranking Calculations'!$B$16,'Old Ranking Calculations'!$C$16,AC11&gt;='Old Ranking Calculations'!$B$17,'Old Ranking Calculations'!$C$17,AC11&gt;='Old Ranking Calculations'!$B$18,'Old Ranking Calculations'!$C$18,AC11&gt;='Old Ranking Calculations'!$B$19,'Old Ranking Calculations'!$C$19,AC11&gt;='Old Ranking Calculations'!$B$20,'Old Ranking Calculations'!$C$20,AC11&gt;='Old Ranking Calculations'!$B$21,'Old Ranking Calculations'!$C$21,AC11&gt;='Old Ranking Calculations'!$B$22,'Old Ranking Calculations'!$C$22,AC11&lt;'Old Ranking Calculations'!$B$23,'Old Ranking Calculations'!$C$23)</f>
        <v>15</v>
      </c>
      <c r="AE11" s="1">
        <f t="shared" si="0"/>
        <v>0</v>
      </c>
      <c r="AF11" s="1">
        <f>AVERAGE($O$2:O11)</f>
        <v>2.4</v>
      </c>
      <c r="AG11" s="16">
        <f>SUM($W$2:W11,Z11)</f>
        <v>27</v>
      </c>
    </row>
    <row r="12" spans="1:33" ht="15.75" customHeight="1" x14ac:dyDescent="0.2">
      <c r="A12" s="1">
        <v>1976</v>
      </c>
      <c r="B12" s="1" t="s">
        <v>7</v>
      </c>
      <c r="C12" s="1" t="str">
        <f>VLOOKUP(B12,Divisions!$A$1:$B$33,2,FALSE)</f>
        <v>AFC North</v>
      </c>
      <c r="D12" s="1">
        <v>9</v>
      </c>
      <c r="E12" s="1">
        <v>5</v>
      </c>
      <c r="U12" s="1">
        <v>1</v>
      </c>
      <c r="W12" s="1">
        <f>SUM(N12*'Ranking Calculations'!$C$2,M12*'Ranking Calculations'!$C$3,L12*'Ranking Calculations'!$C$4,K12*'Ranking Calculations'!$C$5,H12*'Ranking Calculations'!$C$7,G12*'Ranking Calculations'!$C$6,P12*'Ranking Calculations'!$C$8,Q12*'Ranking Calculations'!$C$9,R12*'Ranking Calculations'!$C$10,S12*'Ranking Calculations'!$C$11,T12*'Ranking Calculations'!$C$12,U12*'Ranking Calculations'!$C$13,V12*'Ranking Calculations'!$C$14)</f>
        <v>0</v>
      </c>
      <c r="X12" s="11">
        <f>(SUM($D$2:D12)+(SUM($F$2:F12)/2))/((SUM($D$2:D12)+SUM($E$2:E12)+SUM($F$3)))</f>
        <v>0.58609271523178808</v>
      </c>
      <c r="Y12" s="1">
        <f>'Winning % Rank Over Time'!J12</f>
        <v>8</v>
      </c>
      <c r="Z12" s="7">
        <f>'Winning % Rank Over Time'!$B12*VLOOKUP(Y12,'Share of Reg Season Points'!$K$2:$L$30,2)</f>
        <v>0</v>
      </c>
      <c r="AA12" s="1">
        <f>SUM($I$2:I12)/COUNT($G$2:G12)</f>
        <v>0.4</v>
      </c>
      <c r="AB12" s="1" cm="1">
        <f t="array" ref="AB12">_xlfn.IFS(AA12&gt;='Old Ranking Calculations'!$B$25,'Old Ranking Calculations'!$C$25,AA12&gt;='Old Ranking Calculations'!$B$26,'Old Ranking Calculations'!$C$26,AA12&gt;='Old Ranking Calculations'!$B$27,'Old Ranking Calculations'!$C$27,AA12&gt;='Old Ranking Calculations'!$B$28,'Old Ranking Calculations'!$C$28,AA12&gt;='Old Ranking Calculations'!$B$29,'Old Ranking Calculations'!$C$29,AA12&gt;='Old Ranking Calculations'!$B$30,'Old Ranking Calculations'!$C$30,AA12&gt;='Old Ranking Calculations'!$B$31,'Old Ranking Calculations'!$C$31,AA12&lt;'Old Ranking Calculations'!$B$32,'Old Ranking Calculations'!$C$32)</f>
        <v>0</v>
      </c>
      <c r="AC12" s="1">
        <f>COUNT($G$2:G12)/COUNT($D$2:D12)</f>
        <v>0.45454545454545453</v>
      </c>
      <c r="AD12" s="1" cm="1">
        <f t="array" ref="AD12">_xlfn.IFS(AC12&gt;='Old Ranking Calculations'!$B$15,'Old Ranking Calculations'!$C$15,AC12&gt;='Old Ranking Calculations'!$B$16,'Old Ranking Calculations'!$C$16,AC12&gt;='Old Ranking Calculations'!$B$17,'Old Ranking Calculations'!$C$17,AC12&gt;='Old Ranking Calculations'!$B$18,'Old Ranking Calculations'!$C$18,AC12&gt;='Old Ranking Calculations'!$B$19,'Old Ranking Calculations'!$C$19,AC12&gt;='Old Ranking Calculations'!$B$20,'Old Ranking Calculations'!$C$20,AC12&gt;='Old Ranking Calculations'!$B$21,'Old Ranking Calculations'!$C$21,AC12&gt;='Old Ranking Calculations'!$B$22,'Old Ranking Calculations'!$C$22,AC12&lt;'Old Ranking Calculations'!$B$23,'Old Ranking Calculations'!$C$23)</f>
        <v>12</v>
      </c>
      <c r="AE12" s="1">
        <f t="shared" si="0"/>
        <v>0</v>
      </c>
      <c r="AF12" s="1">
        <f>AVERAGE($O$2:O12)</f>
        <v>2.4</v>
      </c>
      <c r="AG12" s="16">
        <f>SUM($W$2:W12,Z12)</f>
        <v>27</v>
      </c>
    </row>
    <row r="13" spans="1:33" ht="15.75" customHeight="1" x14ac:dyDescent="0.2">
      <c r="A13" s="1">
        <v>1977</v>
      </c>
      <c r="B13" s="1" t="s">
        <v>7</v>
      </c>
      <c r="C13" s="1" t="str">
        <f>VLOOKUP(B13,Divisions!$A$1:$B$33,2,FALSE)</f>
        <v>AFC North</v>
      </c>
      <c r="D13" s="1">
        <v>6</v>
      </c>
      <c r="E13" s="1">
        <v>8</v>
      </c>
      <c r="W13" s="1">
        <f>SUM(N13*'Ranking Calculations'!$C$2,M13*'Ranking Calculations'!$C$3,L13*'Ranking Calculations'!$C$4,K13*'Ranking Calculations'!$C$5,H13*'Ranking Calculations'!$C$7,G13*'Ranking Calculations'!$C$6,P13*'Ranking Calculations'!$C$8,Q13*'Ranking Calculations'!$C$9,R13*'Ranking Calculations'!$C$10,S13*'Ranking Calculations'!$C$11,T13*'Ranking Calculations'!$C$12,U13*'Ranking Calculations'!$C$13,V13*'Ranking Calculations'!$C$14)</f>
        <v>0</v>
      </c>
      <c r="X13" s="11">
        <f>(SUM($D$2:D13)+(SUM($F$2:F13)/2))/((SUM($D$2:D13)+SUM($E$2:E13)+SUM($F$3)))</f>
        <v>0.57272727272727275</v>
      </c>
      <c r="Y13" s="1">
        <f>'Winning % Rank Over Time'!J13</f>
        <v>8</v>
      </c>
      <c r="Z13" s="7">
        <f>'Winning % Rank Over Time'!$B13*VLOOKUP(Y13,'Share of Reg Season Points'!$K$2:$L$30,2)</f>
        <v>0</v>
      </c>
      <c r="AA13" s="1">
        <f>SUM($I$2:I13)/COUNT($G$2:G13)</f>
        <v>0.4</v>
      </c>
      <c r="AB13" s="1" cm="1">
        <f t="array" ref="AB13">_xlfn.IFS(AA13&gt;='Old Ranking Calculations'!$B$25,'Old Ranking Calculations'!$C$25,AA13&gt;='Old Ranking Calculations'!$B$26,'Old Ranking Calculations'!$C$26,AA13&gt;='Old Ranking Calculations'!$B$27,'Old Ranking Calculations'!$C$27,AA13&gt;='Old Ranking Calculations'!$B$28,'Old Ranking Calculations'!$C$28,AA13&gt;='Old Ranking Calculations'!$B$29,'Old Ranking Calculations'!$C$29,AA13&gt;='Old Ranking Calculations'!$B$30,'Old Ranking Calculations'!$C$30,AA13&gt;='Old Ranking Calculations'!$B$31,'Old Ranking Calculations'!$C$31,AA13&lt;'Old Ranking Calculations'!$B$32,'Old Ranking Calculations'!$C$32)</f>
        <v>0</v>
      </c>
      <c r="AC13" s="1">
        <f>COUNT($G$2:G13)/COUNT($D$2:D13)</f>
        <v>0.41666666666666669</v>
      </c>
      <c r="AD13" s="1" cm="1">
        <f t="array" ref="AD13">_xlfn.IFS(AC13&gt;='Old Ranking Calculations'!$B$15,'Old Ranking Calculations'!$C$15,AC13&gt;='Old Ranking Calculations'!$B$16,'Old Ranking Calculations'!$C$16,AC13&gt;='Old Ranking Calculations'!$B$17,'Old Ranking Calculations'!$C$17,AC13&gt;='Old Ranking Calculations'!$B$18,'Old Ranking Calculations'!$C$18,AC13&gt;='Old Ranking Calculations'!$B$19,'Old Ranking Calculations'!$C$19,AC13&gt;='Old Ranking Calculations'!$B$20,'Old Ranking Calculations'!$C$20,AC13&gt;='Old Ranking Calculations'!$B$21,'Old Ranking Calculations'!$C$21,AC13&gt;='Old Ranking Calculations'!$B$22,'Old Ranking Calculations'!$C$22,AC13&lt;'Old Ranking Calculations'!$B$23,'Old Ranking Calculations'!$C$23)</f>
        <v>10</v>
      </c>
      <c r="AE13" s="1">
        <f t="shared" si="0"/>
        <v>0</v>
      </c>
      <c r="AF13" s="1">
        <f>AVERAGE($O$2:O13)</f>
        <v>2.4</v>
      </c>
      <c r="AG13" s="16">
        <f>SUM($W$2:W13,Z13)</f>
        <v>27</v>
      </c>
    </row>
    <row r="14" spans="1:33" ht="15.75" customHeight="1" x14ac:dyDescent="0.2">
      <c r="A14" s="1">
        <v>1978</v>
      </c>
      <c r="B14" s="1" t="s">
        <v>7</v>
      </c>
      <c r="C14" s="1" t="str">
        <f>VLOOKUP(B14,Divisions!$A$1:$B$33,2,FALSE)</f>
        <v>AFC North</v>
      </c>
      <c r="D14" s="1">
        <v>8</v>
      </c>
      <c r="E14" s="1">
        <v>8</v>
      </c>
      <c r="W14" s="1">
        <f>SUM(N14*'Ranking Calculations'!$C$2,M14*'Ranking Calculations'!$C$3,L14*'Ranking Calculations'!$C$4,K14*'Ranking Calculations'!$C$5,H14*'Ranking Calculations'!$C$7,G14*'Ranking Calculations'!$C$6,P14*'Ranking Calculations'!$C$8,Q14*'Ranking Calculations'!$C$9,R14*'Ranking Calculations'!$C$10,S14*'Ranking Calculations'!$C$11,T14*'Ranking Calculations'!$C$12,U14*'Ranking Calculations'!$C$13,V14*'Ranking Calculations'!$C$14)</f>
        <v>0</v>
      </c>
      <c r="X14" s="11">
        <f>(SUM($D$2:D14)+(SUM($F$2:F14)/2))/((SUM($D$2:D14)+SUM($E$2:E14)+SUM($F$3)))</f>
        <v>0.56629834254143652</v>
      </c>
      <c r="Y14" s="1">
        <f>'Winning % Rank Over Time'!J14</f>
        <v>8</v>
      </c>
      <c r="Z14" s="7">
        <f>'Winning % Rank Over Time'!$B14*VLOOKUP(Y14,'Share of Reg Season Points'!$K$2:$L$30,2)</f>
        <v>0</v>
      </c>
      <c r="AA14" s="1">
        <f>SUM($I$2:I14)/COUNT($G$2:G14)</f>
        <v>0.4</v>
      </c>
      <c r="AB14" s="1" cm="1">
        <f t="array" ref="AB14">_xlfn.IFS(AA14&gt;='Old Ranking Calculations'!$B$25,'Old Ranking Calculations'!$C$25,AA14&gt;='Old Ranking Calculations'!$B$26,'Old Ranking Calculations'!$C$26,AA14&gt;='Old Ranking Calculations'!$B$27,'Old Ranking Calculations'!$C$27,AA14&gt;='Old Ranking Calculations'!$B$28,'Old Ranking Calculations'!$C$28,AA14&gt;='Old Ranking Calculations'!$B$29,'Old Ranking Calculations'!$C$29,AA14&gt;='Old Ranking Calculations'!$B$30,'Old Ranking Calculations'!$C$30,AA14&gt;='Old Ranking Calculations'!$B$31,'Old Ranking Calculations'!$C$31,AA14&lt;'Old Ranking Calculations'!$B$32,'Old Ranking Calculations'!$C$32)</f>
        <v>0</v>
      </c>
      <c r="AC14" s="1">
        <f>COUNT($G$2:G14)/COUNT($D$2:D14)</f>
        <v>0.38461538461538464</v>
      </c>
      <c r="AD14" s="1" cm="1">
        <f t="array" ref="AD14">_xlfn.IFS(AC14&gt;='Old Ranking Calculations'!$B$15,'Old Ranking Calculations'!$C$15,AC14&gt;='Old Ranking Calculations'!$B$16,'Old Ranking Calculations'!$C$16,AC14&gt;='Old Ranking Calculations'!$B$17,'Old Ranking Calculations'!$C$17,AC14&gt;='Old Ranking Calculations'!$B$18,'Old Ranking Calculations'!$C$18,AC14&gt;='Old Ranking Calculations'!$B$19,'Old Ranking Calculations'!$C$19,AC14&gt;='Old Ranking Calculations'!$B$20,'Old Ranking Calculations'!$C$20,AC14&gt;='Old Ranking Calculations'!$B$21,'Old Ranking Calculations'!$C$21,AC14&gt;='Old Ranking Calculations'!$B$22,'Old Ranking Calculations'!$C$22,AC14&lt;'Old Ranking Calculations'!$B$23,'Old Ranking Calculations'!$C$23)</f>
        <v>7</v>
      </c>
      <c r="AE14" s="1">
        <f t="shared" si="0"/>
        <v>0</v>
      </c>
      <c r="AF14" s="1">
        <f>AVERAGE($O$2:O14)</f>
        <v>2.4</v>
      </c>
      <c r="AG14" s="16">
        <f>SUM($W$2:W14,Z14)</f>
        <v>27</v>
      </c>
    </row>
    <row r="15" spans="1:33" ht="15.75" customHeight="1" x14ac:dyDescent="0.2">
      <c r="A15" s="1">
        <v>1979</v>
      </c>
      <c r="B15" s="1" t="s">
        <v>7</v>
      </c>
      <c r="C15" s="1" t="str">
        <f>VLOOKUP(B15,Divisions!$A$1:$B$33,2,FALSE)</f>
        <v>AFC North</v>
      </c>
      <c r="D15" s="1">
        <v>9</v>
      </c>
      <c r="E15" s="1">
        <v>7</v>
      </c>
      <c r="U15" s="1">
        <v>1</v>
      </c>
      <c r="W15" s="1">
        <f>SUM(N15*'Ranking Calculations'!$C$2,M15*'Ranking Calculations'!$C$3,L15*'Ranking Calculations'!$C$4,K15*'Ranking Calculations'!$C$5,H15*'Ranking Calculations'!$C$7,G15*'Ranking Calculations'!$C$6,P15*'Ranking Calculations'!$C$8,Q15*'Ranking Calculations'!$C$9,R15*'Ranking Calculations'!$C$10,S15*'Ranking Calculations'!$C$11,T15*'Ranking Calculations'!$C$12,U15*'Ranking Calculations'!$C$13,V15*'Ranking Calculations'!$C$14)</f>
        <v>0</v>
      </c>
      <c r="X15" s="11">
        <f>(SUM($D$2:D15)+(SUM($F$2:F15)/2))/((SUM($D$2:D15)+SUM($E$2:E15)+SUM($F$3)))</f>
        <v>0.56598984771573602</v>
      </c>
      <c r="Y15" s="1">
        <f>'Winning % Rank Over Time'!J15</f>
        <v>8</v>
      </c>
      <c r="Z15" s="7">
        <f>'Winning % Rank Over Time'!$B15*VLOOKUP(Y15,'Share of Reg Season Points'!$K$2:$L$30,2)</f>
        <v>0</v>
      </c>
      <c r="AA15" s="1">
        <f>SUM($I$2:I15)/COUNT($G$2:G15)</f>
        <v>0.4</v>
      </c>
      <c r="AB15" s="1" cm="1">
        <f t="array" ref="AB15">_xlfn.IFS(AA15&gt;='Old Ranking Calculations'!$B$25,'Old Ranking Calculations'!$C$25,AA15&gt;='Old Ranking Calculations'!$B$26,'Old Ranking Calculations'!$C$26,AA15&gt;='Old Ranking Calculations'!$B$27,'Old Ranking Calculations'!$C$27,AA15&gt;='Old Ranking Calculations'!$B$28,'Old Ranking Calculations'!$C$28,AA15&gt;='Old Ranking Calculations'!$B$29,'Old Ranking Calculations'!$C$29,AA15&gt;='Old Ranking Calculations'!$B$30,'Old Ranking Calculations'!$C$30,AA15&gt;='Old Ranking Calculations'!$B$31,'Old Ranking Calculations'!$C$31,AA15&lt;'Old Ranking Calculations'!$B$32,'Old Ranking Calculations'!$C$32)</f>
        <v>0</v>
      </c>
      <c r="AC15" s="1">
        <f>COUNT($G$2:G15)/COUNT($D$2:D15)</f>
        <v>0.35714285714285715</v>
      </c>
      <c r="AD15" s="1" cm="1">
        <f t="array" ref="AD15">_xlfn.IFS(AC15&gt;='Old Ranking Calculations'!$B$15,'Old Ranking Calculations'!$C$15,AC15&gt;='Old Ranking Calculations'!$B$16,'Old Ranking Calculations'!$C$16,AC15&gt;='Old Ranking Calculations'!$B$17,'Old Ranking Calculations'!$C$17,AC15&gt;='Old Ranking Calculations'!$B$18,'Old Ranking Calculations'!$C$18,AC15&gt;='Old Ranking Calculations'!$B$19,'Old Ranking Calculations'!$C$19,AC15&gt;='Old Ranking Calculations'!$B$20,'Old Ranking Calculations'!$C$20,AC15&gt;='Old Ranking Calculations'!$B$21,'Old Ranking Calculations'!$C$21,AC15&gt;='Old Ranking Calculations'!$B$22,'Old Ranking Calculations'!$C$22,AC15&lt;'Old Ranking Calculations'!$B$23,'Old Ranking Calculations'!$C$23)</f>
        <v>7</v>
      </c>
      <c r="AE15" s="1">
        <f t="shared" si="0"/>
        <v>0</v>
      </c>
      <c r="AF15" s="1">
        <f>AVERAGE($O$2:O15)</f>
        <v>2.4</v>
      </c>
      <c r="AG15" s="16">
        <f>SUM($W$2:W15,Z15)</f>
        <v>27</v>
      </c>
    </row>
    <row r="16" spans="1:33" ht="15.75" customHeight="1" x14ac:dyDescent="0.2">
      <c r="A16" s="1">
        <v>1980</v>
      </c>
      <c r="B16" s="1" t="s">
        <v>7</v>
      </c>
      <c r="C16" s="1" t="str">
        <f>VLOOKUP(B16,Divisions!$A$1:$B$33,2,FALSE)</f>
        <v>AFC North</v>
      </c>
      <c r="D16" s="1">
        <v>11</v>
      </c>
      <c r="E16" s="1">
        <v>5</v>
      </c>
      <c r="G16" s="1">
        <v>1</v>
      </c>
      <c r="H16" s="1">
        <v>1</v>
      </c>
      <c r="I16" s="1">
        <v>0</v>
      </c>
      <c r="J16" s="1">
        <v>1</v>
      </c>
      <c r="K16" s="1">
        <v>1</v>
      </c>
      <c r="L16" s="1"/>
      <c r="M16" s="1"/>
      <c r="N16" s="1"/>
      <c r="O16">
        <v>2</v>
      </c>
      <c r="P16" s="1">
        <v>1</v>
      </c>
      <c r="U16" s="1">
        <v>1</v>
      </c>
      <c r="W16" s="1">
        <f>SUM(N16*'Ranking Calculations'!$C$2,M16*'Ranking Calculations'!$C$3,L16*'Ranking Calculations'!$C$4,K16*'Ranking Calculations'!$C$5,H16*'Ranking Calculations'!$C$7,G16*'Ranking Calculations'!$C$6,P16*'Ranking Calculations'!$C$8,Q16*'Ranking Calculations'!$C$9,R16*'Ranking Calculations'!$C$10,S16*'Ranking Calculations'!$C$11,T16*'Ranking Calculations'!$C$12,U16*'Ranking Calculations'!$C$13,V16*'Ranking Calculations'!$C$14)</f>
        <v>7</v>
      </c>
      <c r="X16" s="11">
        <f>(SUM($D$2:D16)+(SUM($F$2:F16)/2))/((SUM($D$2:D16)+SUM($E$2:E16)+SUM($F$3)))</f>
        <v>0.57511737089201875</v>
      </c>
      <c r="Y16" s="1">
        <f>'Winning % Rank Over Time'!J16</f>
        <v>6</v>
      </c>
      <c r="Z16" s="7">
        <f>'Winning % Rank Over Time'!$B16*VLOOKUP(Y16,'Share of Reg Season Points'!$K$2:$L$30,2)</f>
        <v>0</v>
      </c>
      <c r="AA16" s="1">
        <f>SUM($I$2:I16)/COUNT($G$2:G16)</f>
        <v>0.33333333333333331</v>
      </c>
      <c r="AB16" s="1" cm="1">
        <f t="array" ref="AB16">_xlfn.IFS(AA16&gt;='Old Ranking Calculations'!$B$25,'Old Ranking Calculations'!$C$25,AA16&gt;='Old Ranking Calculations'!$B$26,'Old Ranking Calculations'!$C$26,AA16&gt;='Old Ranking Calculations'!$B$27,'Old Ranking Calculations'!$C$27,AA16&gt;='Old Ranking Calculations'!$B$28,'Old Ranking Calculations'!$C$28,AA16&gt;='Old Ranking Calculations'!$B$29,'Old Ranking Calculations'!$C$29,AA16&gt;='Old Ranking Calculations'!$B$30,'Old Ranking Calculations'!$C$30,AA16&gt;='Old Ranking Calculations'!$B$31,'Old Ranking Calculations'!$C$31,AA16&lt;'Old Ranking Calculations'!$B$32,'Old Ranking Calculations'!$C$32)</f>
        <v>0</v>
      </c>
      <c r="AC16" s="1">
        <f>COUNT($G$2:G16)/COUNT($D$2:D16)</f>
        <v>0.4</v>
      </c>
      <c r="AD16" s="1" cm="1">
        <f t="array" ref="AD16">_xlfn.IFS(AC16&gt;='Old Ranking Calculations'!$B$15,'Old Ranking Calculations'!$C$15,AC16&gt;='Old Ranking Calculations'!$B$16,'Old Ranking Calculations'!$C$16,AC16&gt;='Old Ranking Calculations'!$B$17,'Old Ranking Calculations'!$C$17,AC16&gt;='Old Ranking Calculations'!$B$18,'Old Ranking Calculations'!$C$18,AC16&gt;='Old Ranking Calculations'!$B$19,'Old Ranking Calculations'!$C$19,AC16&gt;='Old Ranking Calculations'!$B$20,'Old Ranking Calculations'!$C$20,AC16&gt;='Old Ranking Calculations'!$B$21,'Old Ranking Calculations'!$C$21,AC16&gt;='Old Ranking Calculations'!$B$22,'Old Ranking Calculations'!$C$22,AC16&lt;'Old Ranking Calculations'!$B$23,'Old Ranking Calculations'!$C$23)</f>
        <v>10</v>
      </c>
      <c r="AE16" s="1">
        <f t="shared" si="0"/>
        <v>0</v>
      </c>
      <c r="AF16" s="1">
        <f>AVERAGE($O$2:O16)</f>
        <v>2.3333333333333335</v>
      </c>
      <c r="AG16" s="16">
        <f>SUM($W$2:W16,Z16)</f>
        <v>34</v>
      </c>
    </row>
    <row r="17" spans="1:33" ht="15.75" customHeight="1" x14ac:dyDescent="0.2">
      <c r="A17" s="1">
        <v>1981</v>
      </c>
      <c r="B17" s="1" t="s">
        <v>7</v>
      </c>
      <c r="C17" s="1" t="str">
        <f>VLOOKUP(B17,Divisions!$A$1:$B$33,2,FALSE)</f>
        <v>AFC North</v>
      </c>
      <c r="D17" s="1">
        <v>5</v>
      </c>
      <c r="E17" s="1">
        <v>11</v>
      </c>
      <c r="W17" s="1">
        <f>SUM(N17*'Ranking Calculations'!$C$2,M17*'Ranking Calculations'!$C$3,L17*'Ranking Calculations'!$C$4,K17*'Ranking Calculations'!$C$5,H17*'Ranking Calculations'!$C$7,G17*'Ranking Calculations'!$C$6,P17*'Ranking Calculations'!$C$8,Q17*'Ranking Calculations'!$C$9,R17*'Ranking Calculations'!$C$10,S17*'Ranking Calculations'!$C$11,T17*'Ranking Calculations'!$C$12,U17*'Ranking Calculations'!$C$13,V17*'Ranking Calculations'!$C$14)</f>
        <v>0</v>
      </c>
      <c r="X17" s="11">
        <f>(SUM($D$2:D17)+(SUM($F$2:F17)/2))/((SUM($D$2:D17)+SUM($E$2:E17)+SUM($F$3)))</f>
        <v>0.55676855895196509</v>
      </c>
      <c r="Y17" s="1">
        <f>'Winning % Rank Over Time'!J17</f>
        <v>8</v>
      </c>
      <c r="Z17" s="7">
        <f>'Winning % Rank Over Time'!$B17*VLOOKUP(Y17,'Share of Reg Season Points'!$K$2:$L$30,2)</f>
        <v>0</v>
      </c>
      <c r="AA17" s="1">
        <f>SUM($I$2:I17)/COUNT($G$2:G17)</f>
        <v>0.33333333333333331</v>
      </c>
      <c r="AB17" s="1" cm="1">
        <f t="array" ref="AB17">_xlfn.IFS(AA17&gt;='Old Ranking Calculations'!$B$25,'Old Ranking Calculations'!$C$25,AA17&gt;='Old Ranking Calculations'!$B$26,'Old Ranking Calculations'!$C$26,AA17&gt;='Old Ranking Calculations'!$B$27,'Old Ranking Calculations'!$C$27,AA17&gt;='Old Ranking Calculations'!$B$28,'Old Ranking Calculations'!$C$28,AA17&gt;='Old Ranking Calculations'!$B$29,'Old Ranking Calculations'!$C$29,AA17&gt;='Old Ranking Calculations'!$B$30,'Old Ranking Calculations'!$C$30,AA17&gt;='Old Ranking Calculations'!$B$31,'Old Ranking Calculations'!$C$31,AA17&lt;'Old Ranking Calculations'!$B$32,'Old Ranking Calculations'!$C$32)</f>
        <v>0</v>
      </c>
      <c r="AC17" s="1">
        <f>COUNT($G$2:G17)/COUNT($D$2:D17)</f>
        <v>0.375</v>
      </c>
      <c r="AD17" s="1" cm="1">
        <f t="array" ref="AD17">_xlfn.IFS(AC17&gt;='Old Ranking Calculations'!$B$15,'Old Ranking Calculations'!$C$15,AC17&gt;='Old Ranking Calculations'!$B$16,'Old Ranking Calculations'!$C$16,AC17&gt;='Old Ranking Calculations'!$B$17,'Old Ranking Calculations'!$C$17,AC17&gt;='Old Ranking Calculations'!$B$18,'Old Ranking Calculations'!$C$18,AC17&gt;='Old Ranking Calculations'!$B$19,'Old Ranking Calculations'!$C$19,AC17&gt;='Old Ranking Calculations'!$B$20,'Old Ranking Calculations'!$C$20,AC17&gt;='Old Ranking Calculations'!$B$21,'Old Ranking Calculations'!$C$21,AC17&gt;='Old Ranking Calculations'!$B$22,'Old Ranking Calculations'!$C$22,AC17&lt;'Old Ranking Calculations'!$B$23,'Old Ranking Calculations'!$C$23)</f>
        <v>7</v>
      </c>
      <c r="AE17" s="1">
        <f t="shared" si="0"/>
        <v>0</v>
      </c>
      <c r="AF17" s="1">
        <f>AVERAGE($O$2:O17)</f>
        <v>2.3333333333333335</v>
      </c>
      <c r="AG17" s="16">
        <f>SUM($W$2:W17,Z17)</f>
        <v>34</v>
      </c>
    </row>
    <row r="18" spans="1:33" ht="15.75" customHeight="1" x14ac:dyDescent="0.2">
      <c r="A18" s="1">
        <v>1982</v>
      </c>
      <c r="B18" s="1" t="s">
        <v>7</v>
      </c>
      <c r="C18" s="1" t="str">
        <f>VLOOKUP(B18,Divisions!$A$1:$B$33,2,FALSE)</f>
        <v>AFC North</v>
      </c>
      <c r="D18" s="1">
        <v>4</v>
      </c>
      <c r="E18" s="1">
        <v>5</v>
      </c>
      <c r="G18">
        <v>1</v>
      </c>
      <c r="I18" s="1">
        <v>0</v>
      </c>
      <c r="J18" s="1">
        <v>1</v>
      </c>
      <c r="K18" s="1"/>
      <c r="L18" s="1"/>
      <c r="M18" s="1"/>
      <c r="N18" s="1"/>
      <c r="O18" s="1">
        <v>1</v>
      </c>
      <c r="T18" s="1">
        <v>1</v>
      </c>
      <c r="W18" s="1">
        <f>SUM(N18*'Ranking Calculations'!$C$2,M18*'Ranking Calculations'!$C$3,L18*'Ranking Calculations'!$C$4,K18*'Ranking Calculations'!$C$5,H18*'Ranking Calculations'!$C$7,G18*'Ranking Calculations'!$C$6,P18*'Ranking Calculations'!$C$8,Q18*'Ranking Calculations'!$C$9,R18*'Ranking Calculations'!$C$10,S18*'Ranking Calculations'!$C$11,T18*'Ranking Calculations'!$C$12,U18*'Ranking Calculations'!$C$13,V18*'Ranking Calculations'!$C$14)</f>
        <v>1</v>
      </c>
      <c r="X18" s="11">
        <f>(SUM($D$2:D18)+(SUM($F$2:F18)/2))/((SUM($D$2:D18)+SUM($E$2:E18)+SUM($F$3)))</f>
        <v>0.55252100840336138</v>
      </c>
      <c r="Y18" s="1">
        <f>'Winning % Rank Over Time'!J18</f>
        <v>8</v>
      </c>
      <c r="Z18" s="7">
        <f>'Winning % Rank Over Time'!$B18*VLOOKUP(Y18,'Share of Reg Season Points'!$K$2:$L$30,2)</f>
        <v>0</v>
      </c>
      <c r="AA18" s="1">
        <f>SUM($I$2:I18)/COUNT($G$2:G18)</f>
        <v>0.2857142857142857</v>
      </c>
      <c r="AB18" s="1" cm="1">
        <f t="array" ref="AB18">_xlfn.IFS(AA18&gt;='Old Ranking Calculations'!$B$25,'Old Ranking Calculations'!$C$25,AA18&gt;='Old Ranking Calculations'!$B$26,'Old Ranking Calculations'!$C$26,AA18&gt;='Old Ranking Calculations'!$B$27,'Old Ranking Calculations'!$C$27,AA18&gt;='Old Ranking Calculations'!$B$28,'Old Ranking Calculations'!$C$28,AA18&gt;='Old Ranking Calculations'!$B$29,'Old Ranking Calculations'!$C$29,AA18&gt;='Old Ranking Calculations'!$B$30,'Old Ranking Calculations'!$C$30,AA18&gt;='Old Ranking Calculations'!$B$31,'Old Ranking Calculations'!$C$31,AA18&lt;'Old Ranking Calculations'!$B$32,'Old Ranking Calculations'!$C$32)</f>
        <v>0</v>
      </c>
      <c r="AC18" s="1">
        <f>COUNT($G$2:G18)/COUNT($D$2:D18)</f>
        <v>0.41176470588235292</v>
      </c>
      <c r="AD18" s="1" cm="1">
        <f t="array" ref="AD18">_xlfn.IFS(AC18&gt;='Old Ranking Calculations'!$B$15,'Old Ranking Calculations'!$C$15,AC18&gt;='Old Ranking Calculations'!$B$16,'Old Ranking Calculations'!$C$16,AC18&gt;='Old Ranking Calculations'!$B$17,'Old Ranking Calculations'!$C$17,AC18&gt;='Old Ranking Calculations'!$B$18,'Old Ranking Calculations'!$C$18,AC18&gt;='Old Ranking Calculations'!$B$19,'Old Ranking Calculations'!$C$19,AC18&gt;='Old Ranking Calculations'!$B$20,'Old Ranking Calculations'!$C$20,AC18&gt;='Old Ranking Calculations'!$B$21,'Old Ranking Calculations'!$C$21,AC18&gt;='Old Ranking Calculations'!$B$22,'Old Ranking Calculations'!$C$22,AC18&lt;'Old Ranking Calculations'!$B$23,'Old Ranking Calculations'!$C$23)</f>
        <v>10</v>
      </c>
      <c r="AE18" s="1">
        <f t="shared" si="0"/>
        <v>0</v>
      </c>
      <c r="AF18" s="1">
        <f>AVERAGE($O$2:O18)</f>
        <v>2.1428571428571428</v>
      </c>
      <c r="AG18" s="16">
        <f>SUM($W$2:W18,Z18)</f>
        <v>35</v>
      </c>
    </row>
    <row r="19" spans="1:33" ht="15.75" customHeight="1" x14ac:dyDescent="0.2">
      <c r="A19" s="1">
        <v>1983</v>
      </c>
      <c r="B19" s="1" t="s">
        <v>7</v>
      </c>
      <c r="C19" s="1" t="str">
        <f>VLOOKUP(B19,Divisions!$A$1:$B$33,2,FALSE)</f>
        <v>AFC North</v>
      </c>
      <c r="D19" s="1">
        <v>9</v>
      </c>
      <c r="E19" s="1">
        <v>7</v>
      </c>
      <c r="W19" s="1">
        <f>SUM(N19*'Ranking Calculations'!$C$2,M19*'Ranking Calculations'!$C$3,L19*'Ranking Calculations'!$C$4,K19*'Ranking Calculations'!$C$5,H19*'Ranking Calculations'!$C$7,G19*'Ranking Calculations'!$C$6,P19*'Ranking Calculations'!$C$8,Q19*'Ranking Calculations'!$C$9,R19*'Ranking Calculations'!$C$10,S19*'Ranking Calculations'!$C$11,T19*'Ranking Calculations'!$C$12,U19*'Ranking Calculations'!$C$13,V19*'Ranking Calculations'!$C$14)</f>
        <v>0</v>
      </c>
      <c r="X19" s="11">
        <f>(SUM($D$2:D19)+(SUM($F$2:F19)/2))/((SUM($D$2:D19)+SUM($E$2:E19)+SUM($F$3)))</f>
        <v>0.55314960629921262</v>
      </c>
      <c r="Y19" s="1">
        <f>'Winning % Rank Over Time'!J19</f>
        <v>8</v>
      </c>
      <c r="Z19" s="7">
        <f>'Winning % Rank Over Time'!$B19*VLOOKUP(Y19,'Share of Reg Season Points'!$K$2:$L$30,2)</f>
        <v>0</v>
      </c>
      <c r="AA19" s="1">
        <f>SUM($I$2:I19)/COUNT($G$2:G19)</f>
        <v>0.2857142857142857</v>
      </c>
      <c r="AB19" s="1" cm="1">
        <f t="array" ref="AB19">_xlfn.IFS(AA19&gt;='Old Ranking Calculations'!$B$25,'Old Ranking Calculations'!$C$25,AA19&gt;='Old Ranking Calculations'!$B$26,'Old Ranking Calculations'!$C$26,AA19&gt;='Old Ranking Calculations'!$B$27,'Old Ranking Calculations'!$C$27,AA19&gt;='Old Ranking Calculations'!$B$28,'Old Ranking Calculations'!$C$28,AA19&gt;='Old Ranking Calculations'!$B$29,'Old Ranking Calculations'!$C$29,AA19&gt;='Old Ranking Calculations'!$B$30,'Old Ranking Calculations'!$C$30,AA19&gt;='Old Ranking Calculations'!$B$31,'Old Ranking Calculations'!$C$31,AA19&lt;'Old Ranking Calculations'!$B$32,'Old Ranking Calculations'!$C$32)</f>
        <v>0</v>
      </c>
      <c r="AC19" s="1">
        <f>COUNT($G$2:G19)/COUNT($D$2:D19)</f>
        <v>0.3888888888888889</v>
      </c>
      <c r="AD19" s="1" cm="1">
        <f t="array" ref="AD19">_xlfn.IFS(AC19&gt;='Old Ranking Calculations'!$B$15,'Old Ranking Calculations'!$C$15,AC19&gt;='Old Ranking Calculations'!$B$16,'Old Ranking Calculations'!$C$16,AC19&gt;='Old Ranking Calculations'!$B$17,'Old Ranking Calculations'!$C$17,AC19&gt;='Old Ranking Calculations'!$B$18,'Old Ranking Calculations'!$C$18,AC19&gt;='Old Ranking Calculations'!$B$19,'Old Ranking Calculations'!$C$19,AC19&gt;='Old Ranking Calculations'!$B$20,'Old Ranking Calculations'!$C$20,AC19&gt;='Old Ranking Calculations'!$B$21,'Old Ranking Calculations'!$C$21,AC19&gt;='Old Ranking Calculations'!$B$22,'Old Ranking Calculations'!$C$22,AC19&lt;'Old Ranking Calculations'!$B$23,'Old Ranking Calculations'!$C$23)</f>
        <v>7</v>
      </c>
      <c r="AE19" s="1">
        <f t="shared" si="0"/>
        <v>0</v>
      </c>
      <c r="AF19" s="1">
        <f>AVERAGE($O$2:O19)</f>
        <v>2.1428571428571428</v>
      </c>
      <c r="AG19" s="16">
        <f>SUM($W$2:W19,Z19)</f>
        <v>35</v>
      </c>
    </row>
    <row r="20" spans="1:33" ht="15.75" customHeight="1" x14ac:dyDescent="0.2">
      <c r="A20" s="1">
        <v>1984</v>
      </c>
      <c r="B20" s="1" t="s">
        <v>7</v>
      </c>
      <c r="C20" s="1" t="str">
        <f>VLOOKUP(B20,Divisions!$A$1:$B$33,2,FALSE)</f>
        <v>AFC North</v>
      </c>
      <c r="D20" s="1">
        <v>5</v>
      </c>
      <c r="E20" s="1">
        <v>11</v>
      </c>
      <c r="W20" s="1">
        <f>SUM(N20*'Ranking Calculations'!$C$2,M20*'Ranking Calculations'!$C$3,L20*'Ranking Calculations'!$C$4,K20*'Ranking Calculations'!$C$5,H20*'Ranking Calculations'!$C$7,G20*'Ranking Calculations'!$C$6,P20*'Ranking Calculations'!$C$8,Q20*'Ranking Calculations'!$C$9,R20*'Ranking Calculations'!$C$10,S20*'Ranking Calculations'!$C$11,T20*'Ranking Calculations'!$C$12,U20*'Ranking Calculations'!$C$13,V20*'Ranking Calculations'!$C$14)</f>
        <v>0</v>
      </c>
      <c r="X20" s="11">
        <f>(SUM($D$2:D20)+(SUM($F$2:F20)/2))/((SUM($D$2:D20)+SUM($E$2:E20)+SUM($F$3)))</f>
        <v>0.53888888888888886</v>
      </c>
      <c r="Y20" s="1">
        <f>'Winning % Rank Over Time'!J20</f>
        <v>8</v>
      </c>
      <c r="Z20" s="7">
        <f>'Winning % Rank Over Time'!$B20*VLOOKUP(Y20,'Share of Reg Season Points'!$K$2:$L$30,2)</f>
        <v>0</v>
      </c>
      <c r="AA20" s="1">
        <f>SUM($I$2:I20)/COUNT($G$2:G20)</f>
        <v>0.2857142857142857</v>
      </c>
      <c r="AB20" s="1" cm="1">
        <f t="array" ref="AB20">_xlfn.IFS(AA20&gt;='Old Ranking Calculations'!$B$25,'Old Ranking Calculations'!$C$25,AA20&gt;='Old Ranking Calculations'!$B$26,'Old Ranking Calculations'!$C$26,AA20&gt;='Old Ranking Calculations'!$B$27,'Old Ranking Calculations'!$C$27,AA20&gt;='Old Ranking Calculations'!$B$28,'Old Ranking Calculations'!$C$28,AA20&gt;='Old Ranking Calculations'!$B$29,'Old Ranking Calculations'!$C$29,AA20&gt;='Old Ranking Calculations'!$B$30,'Old Ranking Calculations'!$C$30,AA20&gt;='Old Ranking Calculations'!$B$31,'Old Ranking Calculations'!$C$31,AA20&lt;'Old Ranking Calculations'!$B$32,'Old Ranking Calculations'!$C$32)</f>
        <v>0</v>
      </c>
      <c r="AC20" s="1">
        <f>COUNT($G$2:G20)/COUNT($D$2:D20)</f>
        <v>0.36842105263157893</v>
      </c>
      <c r="AD20" s="1" cm="1">
        <f t="array" ref="AD20">_xlfn.IFS(AC20&gt;='Old Ranking Calculations'!$B$15,'Old Ranking Calculations'!$C$15,AC20&gt;='Old Ranking Calculations'!$B$16,'Old Ranking Calculations'!$C$16,AC20&gt;='Old Ranking Calculations'!$B$17,'Old Ranking Calculations'!$C$17,AC20&gt;='Old Ranking Calculations'!$B$18,'Old Ranking Calculations'!$C$18,AC20&gt;='Old Ranking Calculations'!$B$19,'Old Ranking Calculations'!$C$19,AC20&gt;='Old Ranking Calculations'!$B$20,'Old Ranking Calculations'!$C$20,AC20&gt;='Old Ranking Calculations'!$B$21,'Old Ranking Calculations'!$C$21,AC20&gt;='Old Ranking Calculations'!$B$22,'Old Ranking Calculations'!$C$22,AC20&lt;'Old Ranking Calculations'!$B$23,'Old Ranking Calculations'!$C$23)</f>
        <v>7</v>
      </c>
      <c r="AE20" s="1">
        <f t="shared" si="0"/>
        <v>0</v>
      </c>
      <c r="AF20" s="1">
        <f>AVERAGE($O$2:O20)</f>
        <v>2.1428571428571428</v>
      </c>
      <c r="AG20" s="16">
        <f>SUM($W$2:W20,Z20)</f>
        <v>35</v>
      </c>
    </row>
    <row r="21" spans="1:33" ht="15.75" customHeight="1" x14ac:dyDescent="0.2">
      <c r="A21" s="1">
        <v>1985</v>
      </c>
      <c r="B21" s="1" t="s">
        <v>7</v>
      </c>
      <c r="C21" s="1" t="str">
        <f>VLOOKUP(B21,Divisions!$A$1:$B$33,2,FALSE)</f>
        <v>AFC North</v>
      </c>
      <c r="D21" s="1">
        <v>8</v>
      </c>
      <c r="E21" s="1">
        <v>8</v>
      </c>
      <c r="G21" s="1">
        <v>1</v>
      </c>
      <c r="H21" s="1">
        <v>1</v>
      </c>
      <c r="I21" s="1">
        <v>0</v>
      </c>
      <c r="J21" s="1">
        <v>1</v>
      </c>
      <c r="K21" s="1">
        <v>1</v>
      </c>
      <c r="L21" s="1"/>
      <c r="M21" s="1"/>
      <c r="N21" s="1"/>
      <c r="O21">
        <v>2</v>
      </c>
      <c r="S21" s="1">
        <v>1</v>
      </c>
      <c r="W21" s="1">
        <f>SUM(N21*'Ranking Calculations'!$C$2,M21*'Ranking Calculations'!$C$3,L21*'Ranking Calculations'!$C$4,K21*'Ranking Calculations'!$C$5,H21*'Ranking Calculations'!$C$7,G21*'Ranking Calculations'!$C$6,P21*'Ranking Calculations'!$C$8,Q21*'Ranking Calculations'!$C$9,R21*'Ranking Calculations'!$C$10,S21*'Ranking Calculations'!$C$11,T21*'Ranking Calculations'!$C$12,U21*'Ranking Calculations'!$C$13,V21*'Ranking Calculations'!$C$14)</f>
        <v>4</v>
      </c>
      <c r="X21" s="11">
        <f>(SUM($D$2:D21)+(SUM($F$2:F21)/2))/((SUM($D$2:D21)+SUM($E$2:E21)+SUM($F$3)))</f>
        <v>0.53671328671328666</v>
      </c>
      <c r="Y21" s="1">
        <f>'Winning % Rank Over Time'!J21</f>
        <v>8</v>
      </c>
      <c r="Z21" s="7">
        <f>'Winning % Rank Over Time'!$B21*VLOOKUP(Y21,'Share of Reg Season Points'!$K$2:$L$30,2)</f>
        <v>0</v>
      </c>
      <c r="AA21" s="1">
        <f>SUM($I$2:I21)/COUNT($G$2:G21)</f>
        <v>0.25</v>
      </c>
      <c r="AB21" s="1" cm="1">
        <f t="array" ref="AB21">_xlfn.IFS(AA21&gt;='Old Ranking Calculations'!$B$25,'Old Ranking Calculations'!$C$25,AA21&gt;='Old Ranking Calculations'!$B$26,'Old Ranking Calculations'!$C$26,AA21&gt;='Old Ranking Calculations'!$B$27,'Old Ranking Calculations'!$C$27,AA21&gt;='Old Ranking Calculations'!$B$28,'Old Ranking Calculations'!$C$28,AA21&gt;='Old Ranking Calculations'!$B$29,'Old Ranking Calculations'!$C$29,AA21&gt;='Old Ranking Calculations'!$B$30,'Old Ranking Calculations'!$C$30,AA21&gt;='Old Ranking Calculations'!$B$31,'Old Ranking Calculations'!$C$31,AA21&lt;'Old Ranking Calculations'!$B$32,'Old Ranking Calculations'!$C$32)</f>
        <v>0</v>
      </c>
      <c r="AC21" s="1">
        <f>COUNT($G$2:G21)/COUNT($D$2:D21)</f>
        <v>0.4</v>
      </c>
      <c r="AD21" s="1" cm="1">
        <f t="array" ref="AD21">_xlfn.IFS(AC21&gt;='Old Ranking Calculations'!$B$15,'Old Ranking Calculations'!$C$15,AC21&gt;='Old Ranking Calculations'!$B$16,'Old Ranking Calculations'!$C$16,AC21&gt;='Old Ranking Calculations'!$B$17,'Old Ranking Calculations'!$C$17,AC21&gt;='Old Ranking Calculations'!$B$18,'Old Ranking Calculations'!$C$18,AC21&gt;='Old Ranking Calculations'!$B$19,'Old Ranking Calculations'!$C$19,AC21&gt;='Old Ranking Calculations'!$B$20,'Old Ranking Calculations'!$C$20,AC21&gt;='Old Ranking Calculations'!$B$21,'Old Ranking Calculations'!$C$21,AC21&gt;='Old Ranking Calculations'!$B$22,'Old Ranking Calculations'!$C$22,AC21&lt;'Old Ranking Calculations'!$B$23,'Old Ranking Calculations'!$C$23)</f>
        <v>10</v>
      </c>
      <c r="AE21" s="1">
        <f t="shared" si="0"/>
        <v>0</v>
      </c>
      <c r="AF21" s="1">
        <f>AVERAGE($O$2:O21)</f>
        <v>2.125</v>
      </c>
      <c r="AG21" s="16">
        <f>SUM($W$2:W21,Z21)</f>
        <v>39</v>
      </c>
    </row>
    <row r="22" spans="1:33" ht="15.75" customHeight="1" x14ac:dyDescent="0.2">
      <c r="A22" s="1">
        <v>1986</v>
      </c>
      <c r="B22" s="1" t="s">
        <v>7</v>
      </c>
      <c r="C22" s="1" t="str">
        <f>VLOOKUP(B22,Divisions!$A$1:$B$33,2,FALSE)</f>
        <v>AFC North</v>
      </c>
      <c r="D22" s="1">
        <v>12</v>
      </c>
      <c r="E22" s="1">
        <v>4</v>
      </c>
      <c r="G22" s="1">
        <v>1</v>
      </c>
      <c r="H22" s="1">
        <v>1</v>
      </c>
      <c r="I22" s="1">
        <v>1</v>
      </c>
      <c r="J22" s="1">
        <v>1</v>
      </c>
      <c r="K22" s="1">
        <v>1</v>
      </c>
      <c r="L22" s="1">
        <v>1</v>
      </c>
      <c r="M22" s="1"/>
      <c r="N22" s="1"/>
      <c r="O22">
        <v>3</v>
      </c>
      <c r="U22" s="1">
        <v>1</v>
      </c>
      <c r="W22" s="1">
        <f>SUM(N22*'Ranking Calculations'!$C$2,M22*'Ranking Calculations'!$C$3,L22*'Ranking Calculations'!$C$4,K22*'Ranking Calculations'!$C$5,H22*'Ranking Calculations'!$C$7,G22*'Ranking Calculations'!$C$6,P22*'Ranking Calculations'!$C$8,Q22*'Ranking Calculations'!$C$9,R22*'Ranking Calculations'!$C$10,S22*'Ranking Calculations'!$C$11,T22*'Ranking Calculations'!$C$12,U22*'Ranking Calculations'!$C$13,V22*'Ranking Calculations'!$C$14)</f>
        <v>8</v>
      </c>
      <c r="X22" s="11">
        <f>(SUM($D$2:D22)+(SUM($F$2:F22)/2))/((SUM($D$2:D22)+SUM($E$2:E22)+SUM($F$3)))</f>
        <v>0.54801324503311255</v>
      </c>
      <c r="Y22" s="1">
        <f>'Winning % Rank Over Time'!J22</f>
        <v>8</v>
      </c>
      <c r="Z22" s="7">
        <f>'Winning % Rank Over Time'!$B22*VLOOKUP(Y22,'Share of Reg Season Points'!$K$2:$L$30,2)</f>
        <v>0</v>
      </c>
      <c r="AA22" s="1">
        <f>SUM($I$2:I22)/COUNT($G$2:G22)</f>
        <v>0.33333333333333331</v>
      </c>
      <c r="AB22" s="1" cm="1">
        <f t="array" ref="AB22">_xlfn.IFS(AA22&gt;='Old Ranking Calculations'!$B$25,'Old Ranking Calculations'!$C$25,AA22&gt;='Old Ranking Calculations'!$B$26,'Old Ranking Calculations'!$C$26,AA22&gt;='Old Ranking Calculations'!$B$27,'Old Ranking Calculations'!$C$27,AA22&gt;='Old Ranking Calculations'!$B$28,'Old Ranking Calculations'!$C$28,AA22&gt;='Old Ranking Calculations'!$B$29,'Old Ranking Calculations'!$C$29,AA22&gt;='Old Ranking Calculations'!$B$30,'Old Ranking Calculations'!$C$30,AA22&gt;='Old Ranking Calculations'!$B$31,'Old Ranking Calculations'!$C$31,AA22&lt;'Old Ranking Calculations'!$B$32,'Old Ranking Calculations'!$C$32)</f>
        <v>0</v>
      </c>
      <c r="AC22" s="1">
        <f>COUNT($G$2:G22)/COUNT($D$2:D22)</f>
        <v>0.42857142857142855</v>
      </c>
      <c r="AD22" s="1" cm="1">
        <f t="array" ref="AD22">_xlfn.IFS(AC22&gt;='Old Ranking Calculations'!$B$15,'Old Ranking Calculations'!$C$15,AC22&gt;='Old Ranking Calculations'!$B$16,'Old Ranking Calculations'!$C$16,AC22&gt;='Old Ranking Calculations'!$B$17,'Old Ranking Calculations'!$C$17,AC22&gt;='Old Ranking Calculations'!$B$18,'Old Ranking Calculations'!$C$18,AC22&gt;='Old Ranking Calculations'!$B$19,'Old Ranking Calculations'!$C$19,AC22&gt;='Old Ranking Calculations'!$B$20,'Old Ranking Calculations'!$C$20,AC22&gt;='Old Ranking Calculations'!$B$21,'Old Ranking Calculations'!$C$21,AC22&gt;='Old Ranking Calculations'!$B$22,'Old Ranking Calculations'!$C$22,AC22&lt;'Old Ranking Calculations'!$B$23,'Old Ranking Calculations'!$C$23)</f>
        <v>10</v>
      </c>
      <c r="AE22" s="1">
        <f t="shared" si="0"/>
        <v>0</v>
      </c>
      <c r="AF22" s="1">
        <f>AVERAGE($O$2:O22)</f>
        <v>2.2222222222222223</v>
      </c>
      <c r="AG22" s="16">
        <f>SUM($W$2:W22,Z22)</f>
        <v>47</v>
      </c>
    </row>
    <row r="23" spans="1:33" ht="15.75" customHeight="1" x14ac:dyDescent="0.2">
      <c r="A23" s="1">
        <v>1987</v>
      </c>
      <c r="B23" s="1" t="s">
        <v>7</v>
      </c>
      <c r="C23" s="1" t="str">
        <f>VLOOKUP(B23,Divisions!$A$1:$B$33,2,FALSE)</f>
        <v>AFC North</v>
      </c>
      <c r="D23" s="1">
        <v>10</v>
      </c>
      <c r="E23" s="1">
        <v>5</v>
      </c>
      <c r="G23" s="1">
        <v>1</v>
      </c>
      <c r="H23" s="1">
        <v>1</v>
      </c>
      <c r="I23" s="1">
        <v>1</v>
      </c>
      <c r="J23" s="1">
        <v>1</v>
      </c>
      <c r="K23" s="1">
        <v>1</v>
      </c>
      <c r="L23" s="1">
        <v>1</v>
      </c>
      <c r="M23" s="1"/>
      <c r="N23" s="1"/>
      <c r="O23">
        <v>3</v>
      </c>
      <c r="W23" s="1">
        <f>SUM(N23*'Ranking Calculations'!$C$2,M23*'Ranking Calculations'!$C$3,L23*'Ranking Calculations'!$C$4,K23*'Ranking Calculations'!$C$5,H23*'Ranking Calculations'!$C$7,G23*'Ranking Calculations'!$C$6,P23*'Ranking Calculations'!$C$8,Q23*'Ranking Calculations'!$C$9,R23*'Ranking Calculations'!$C$10,S23*'Ranking Calculations'!$C$11,T23*'Ranking Calculations'!$C$12,U23*'Ranking Calculations'!$C$13,V23*'Ranking Calculations'!$C$14)</f>
        <v>8</v>
      </c>
      <c r="X23" s="11">
        <f>(SUM($D$2:D23)+(SUM($F$2:F23)/2))/((SUM($D$2:D23)+SUM($E$2:E23)+SUM($F$3)))</f>
        <v>0.55362776025236593</v>
      </c>
      <c r="Y23" s="1">
        <f>'Winning % Rank Over Time'!J23</f>
        <v>7</v>
      </c>
      <c r="Z23" s="7">
        <f>'Winning % Rank Over Time'!$B23*VLOOKUP(Y23,'Share of Reg Season Points'!$K$2:$L$30,2)</f>
        <v>0</v>
      </c>
      <c r="AA23" s="1">
        <f>SUM($I$2:I23)/COUNT($G$2:G23)</f>
        <v>0.4</v>
      </c>
      <c r="AB23" s="1" cm="1">
        <f t="array" ref="AB23">_xlfn.IFS(AA23&gt;='Old Ranking Calculations'!$B$25,'Old Ranking Calculations'!$C$25,AA23&gt;='Old Ranking Calculations'!$B$26,'Old Ranking Calculations'!$C$26,AA23&gt;='Old Ranking Calculations'!$B$27,'Old Ranking Calculations'!$C$27,AA23&gt;='Old Ranking Calculations'!$B$28,'Old Ranking Calculations'!$C$28,AA23&gt;='Old Ranking Calculations'!$B$29,'Old Ranking Calculations'!$C$29,AA23&gt;='Old Ranking Calculations'!$B$30,'Old Ranking Calculations'!$C$30,AA23&gt;='Old Ranking Calculations'!$B$31,'Old Ranking Calculations'!$C$31,AA23&lt;'Old Ranking Calculations'!$B$32,'Old Ranking Calculations'!$C$32)</f>
        <v>0</v>
      </c>
      <c r="AC23" s="1">
        <f>COUNT($G$2:G23)/COUNT($D$2:D23)</f>
        <v>0.45454545454545453</v>
      </c>
      <c r="AD23" s="1" cm="1">
        <f t="array" ref="AD23">_xlfn.IFS(AC23&gt;='Old Ranking Calculations'!$B$15,'Old Ranking Calculations'!$C$15,AC23&gt;='Old Ranking Calculations'!$B$16,'Old Ranking Calculations'!$C$16,AC23&gt;='Old Ranking Calculations'!$B$17,'Old Ranking Calculations'!$C$17,AC23&gt;='Old Ranking Calculations'!$B$18,'Old Ranking Calculations'!$C$18,AC23&gt;='Old Ranking Calculations'!$B$19,'Old Ranking Calculations'!$C$19,AC23&gt;='Old Ranking Calculations'!$B$20,'Old Ranking Calculations'!$C$20,AC23&gt;='Old Ranking Calculations'!$B$21,'Old Ranking Calculations'!$C$21,AC23&gt;='Old Ranking Calculations'!$B$22,'Old Ranking Calculations'!$C$22,AC23&lt;'Old Ranking Calculations'!$B$23,'Old Ranking Calculations'!$C$23)</f>
        <v>12</v>
      </c>
      <c r="AE23" s="1">
        <f t="shared" si="0"/>
        <v>0</v>
      </c>
      <c r="AF23" s="1">
        <f>AVERAGE($O$2:O23)</f>
        <v>2.2999999999999998</v>
      </c>
      <c r="AG23" s="16">
        <f>SUM($W$2:W23,Z23)</f>
        <v>55</v>
      </c>
    </row>
    <row r="24" spans="1:33" ht="15.75" customHeight="1" x14ac:dyDescent="0.2">
      <c r="A24" s="1">
        <v>1988</v>
      </c>
      <c r="B24" s="1" t="s">
        <v>7</v>
      </c>
      <c r="C24" s="1" t="str">
        <f>VLOOKUP(B24,Divisions!$A$1:$B$33,2,FALSE)</f>
        <v>AFC North</v>
      </c>
      <c r="D24" s="1">
        <v>10</v>
      </c>
      <c r="E24" s="1">
        <v>6</v>
      </c>
      <c r="G24" s="1">
        <v>1</v>
      </c>
      <c r="I24" s="1">
        <v>0</v>
      </c>
      <c r="J24" s="1">
        <v>1</v>
      </c>
      <c r="K24" s="1"/>
      <c r="L24" s="1"/>
      <c r="M24" s="1"/>
      <c r="N24" s="1"/>
      <c r="O24">
        <v>1</v>
      </c>
      <c r="W24" s="1">
        <f>SUM(N24*'Ranking Calculations'!$C$2,M24*'Ranking Calculations'!$C$3,L24*'Ranking Calculations'!$C$4,K24*'Ranking Calculations'!$C$5,H24*'Ranking Calculations'!$C$7,G24*'Ranking Calculations'!$C$6,P24*'Ranking Calculations'!$C$8,Q24*'Ranking Calculations'!$C$9,R24*'Ranking Calculations'!$C$10,S24*'Ranking Calculations'!$C$11,T24*'Ranking Calculations'!$C$12,U24*'Ranking Calculations'!$C$13,V24*'Ranking Calculations'!$C$14)</f>
        <v>1</v>
      </c>
      <c r="X24" s="11">
        <f>(SUM($D$2:D24)+(SUM($F$2:F24)/2))/((SUM($D$2:D24)+SUM($E$2:E24)+SUM($F$3)))</f>
        <v>0.5570570570570571</v>
      </c>
      <c r="Y24" s="1">
        <f>'Winning % Rank Over Time'!J24</f>
        <v>7</v>
      </c>
      <c r="Z24" s="7">
        <f>'Winning % Rank Over Time'!$B24*VLOOKUP(Y24,'Share of Reg Season Points'!$K$2:$L$30,2)</f>
        <v>0</v>
      </c>
      <c r="AA24" s="1">
        <f>SUM($I$2:I24)/COUNT($G$2:G24)</f>
        <v>0.36363636363636365</v>
      </c>
      <c r="AB24" s="1" cm="1">
        <f t="array" ref="AB24">_xlfn.IFS(AA24&gt;='Old Ranking Calculations'!$B$25,'Old Ranking Calculations'!$C$25,AA24&gt;='Old Ranking Calculations'!$B$26,'Old Ranking Calculations'!$C$26,AA24&gt;='Old Ranking Calculations'!$B$27,'Old Ranking Calculations'!$C$27,AA24&gt;='Old Ranking Calculations'!$B$28,'Old Ranking Calculations'!$C$28,AA24&gt;='Old Ranking Calculations'!$B$29,'Old Ranking Calculations'!$C$29,AA24&gt;='Old Ranking Calculations'!$B$30,'Old Ranking Calculations'!$C$30,AA24&gt;='Old Ranking Calculations'!$B$31,'Old Ranking Calculations'!$C$31,AA24&lt;'Old Ranking Calculations'!$B$32,'Old Ranking Calculations'!$C$32)</f>
        <v>0</v>
      </c>
      <c r="AC24" s="1">
        <f>COUNT($G$2:G24)/COUNT($D$2:D24)</f>
        <v>0.47826086956521741</v>
      </c>
      <c r="AD24" s="1" cm="1">
        <f t="array" ref="AD24">_xlfn.IFS(AC24&gt;='Old Ranking Calculations'!$B$15,'Old Ranking Calculations'!$C$15,AC24&gt;='Old Ranking Calculations'!$B$16,'Old Ranking Calculations'!$C$16,AC24&gt;='Old Ranking Calculations'!$B$17,'Old Ranking Calculations'!$C$17,AC24&gt;='Old Ranking Calculations'!$B$18,'Old Ranking Calculations'!$C$18,AC24&gt;='Old Ranking Calculations'!$B$19,'Old Ranking Calculations'!$C$19,AC24&gt;='Old Ranking Calculations'!$B$20,'Old Ranking Calculations'!$C$20,AC24&gt;='Old Ranking Calculations'!$B$21,'Old Ranking Calculations'!$C$21,AC24&gt;='Old Ranking Calculations'!$B$22,'Old Ranking Calculations'!$C$22,AC24&lt;'Old Ranking Calculations'!$B$23,'Old Ranking Calculations'!$C$23)</f>
        <v>12</v>
      </c>
      <c r="AE24" s="1">
        <f t="shared" si="0"/>
        <v>0</v>
      </c>
      <c r="AF24" s="1">
        <f>AVERAGE($O$2:O24)</f>
        <v>2.1818181818181817</v>
      </c>
      <c r="AG24" s="16">
        <f>SUM($W$2:W24,Z24)</f>
        <v>56</v>
      </c>
    </row>
    <row r="25" spans="1:33" ht="15.75" customHeight="1" x14ac:dyDescent="0.2">
      <c r="A25" s="1">
        <v>1989</v>
      </c>
      <c r="B25" s="1" t="s">
        <v>7</v>
      </c>
      <c r="C25" s="1" t="str">
        <f>VLOOKUP(B25,Divisions!$A$1:$B$33,2,FALSE)</f>
        <v>AFC North</v>
      </c>
      <c r="D25" s="1">
        <v>9</v>
      </c>
      <c r="E25" s="1">
        <v>6</v>
      </c>
      <c r="F25" s="1">
        <v>1</v>
      </c>
      <c r="G25" s="1">
        <v>1</v>
      </c>
      <c r="H25" s="1">
        <v>1</v>
      </c>
      <c r="I25" s="1">
        <v>1</v>
      </c>
      <c r="J25" s="1">
        <v>1</v>
      </c>
      <c r="K25" s="1">
        <v>1</v>
      </c>
      <c r="L25" s="1">
        <v>1</v>
      </c>
      <c r="M25" s="1"/>
      <c r="N25" s="1"/>
      <c r="O25">
        <v>3</v>
      </c>
      <c r="R25" s="1">
        <v>1</v>
      </c>
      <c r="W25" s="1">
        <f>SUM(N25*'Ranking Calculations'!$C$2,M25*'Ranking Calculations'!$C$3,L25*'Ranking Calculations'!$C$4,K25*'Ranking Calculations'!$C$5,H25*'Ranking Calculations'!$C$7,G25*'Ranking Calculations'!$C$6,P25*'Ranking Calculations'!$C$8,Q25*'Ranking Calculations'!$C$9,R25*'Ranking Calculations'!$C$10,S25*'Ranking Calculations'!$C$11,T25*'Ranking Calculations'!$C$12,U25*'Ranking Calculations'!$C$13,V25*'Ranking Calculations'!$C$14)</f>
        <v>9</v>
      </c>
      <c r="X25" s="11">
        <f>(SUM($D$2:D25)+(SUM($F$2:F25)/2))/((SUM($D$2:D25)+SUM($E$2:E25)+SUM($F$3)))</f>
        <v>0.56034482758620685</v>
      </c>
      <c r="Y25" s="1">
        <f>'Winning % Rank Over Time'!J25</f>
        <v>7</v>
      </c>
      <c r="Z25" s="7">
        <f>'Winning % Rank Over Time'!$B25*VLOOKUP(Y25,'Share of Reg Season Points'!$K$2:$L$30,2)</f>
        <v>0</v>
      </c>
      <c r="AA25" s="1">
        <f>SUM($I$2:I25)/COUNT($G$2:G25)</f>
        <v>0.41666666666666669</v>
      </c>
      <c r="AB25" s="1" cm="1">
        <f t="array" ref="AB25">_xlfn.IFS(AA25&gt;='Old Ranking Calculations'!$B$25,'Old Ranking Calculations'!$C$25,AA25&gt;='Old Ranking Calculations'!$B$26,'Old Ranking Calculations'!$C$26,AA25&gt;='Old Ranking Calculations'!$B$27,'Old Ranking Calculations'!$C$27,AA25&gt;='Old Ranking Calculations'!$B$28,'Old Ranking Calculations'!$C$28,AA25&gt;='Old Ranking Calculations'!$B$29,'Old Ranking Calculations'!$C$29,AA25&gt;='Old Ranking Calculations'!$B$30,'Old Ranking Calculations'!$C$30,AA25&gt;='Old Ranking Calculations'!$B$31,'Old Ranking Calculations'!$C$31,AA25&lt;'Old Ranking Calculations'!$B$32,'Old Ranking Calculations'!$C$32)</f>
        <v>0</v>
      </c>
      <c r="AC25" s="1">
        <f>COUNT($G$2:G25)/COUNT($D$2:D25)</f>
        <v>0.5</v>
      </c>
      <c r="AD25" s="1" cm="1">
        <f t="array" ref="AD25">_xlfn.IFS(AC25&gt;='Old Ranking Calculations'!$B$15,'Old Ranking Calculations'!$C$15,AC25&gt;='Old Ranking Calculations'!$B$16,'Old Ranking Calculations'!$C$16,AC25&gt;='Old Ranking Calculations'!$B$17,'Old Ranking Calculations'!$C$17,AC25&gt;='Old Ranking Calculations'!$B$18,'Old Ranking Calculations'!$C$18,AC25&gt;='Old Ranking Calculations'!$B$19,'Old Ranking Calculations'!$C$19,AC25&gt;='Old Ranking Calculations'!$B$20,'Old Ranking Calculations'!$C$20,AC25&gt;='Old Ranking Calculations'!$B$21,'Old Ranking Calculations'!$C$21,AC25&gt;='Old Ranking Calculations'!$B$22,'Old Ranking Calculations'!$C$22,AC25&lt;'Old Ranking Calculations'!$B$23,'Old Ranking Calculations'!$C$23)</f>
        <v>15</v>
      </c>
      <c r="AE25" s="1">
        <f t="shared" si="0"/>
        <v>0</v>
      </c>
      <c r="AF25" s="1">
        <f>AVERAGE($O$2:O25)</f>
        <v>2.25</v>
      </c>
      <c r="AG25" s="16">
        <f>SUM($W$2:W25,Z25)</f>
        <v>65</v>
      </c>
    </row>
    <row r="26" spans="1:33" ht="15.75" customHeight="1" x14ac:dyDescent="0.2">
      <c r="A26" s="1">
        <v>1990</v>
      </c>
      <c r="B26" s="1" t="s">
        <v>7</v>
      </c>
      <c r="C26" s="1" t="str">
        <f>VLOOKUP(B26,Divisions!$A$1:$B$33,2,FALSE)</f>
        <v>AFC North</v>
      </c>
      <c r="D26" s="1">
        <v>3</v>
      </c>
      <c r="E26" s="1">
        <v>13</v>
      </c>
      <c r="W26" s="1">
        <f>SUM(N26*'Ranking Calculations'!$C$2,M26*'Ranking Calculations'!$C$3,L26*'Ranking Calculations'!$C$4,K26*'Ranking Calculations'!$C$5,H26*'Ranking Calculations'!$C$7,G26*'Ranking Calculations'!$C$6,P26*'Ranking Calculations'!$C$8,Q26*'Ranking Calculations'!$C$9,R26*'Ranking Calculations'!$C$10,S26*'Ranking Calculations'!$C$11,T26*'Ranking Calculations'!$C$12,U26*'Ranking Calculations'!$C$13,V26*'Ranking Calculations'!$C$14)</f>
        <v>0</v>
      </c>
      <c r="X26" s="11">
        <f>(SUM($D$2:D26)+(SUM($F$2:F26)/2))/((SUM($D$2:D26)+SUM($E$2:E26)+SUM($F$3)))</f>
        <v>0.54395604395604391</v>
      </c>
      <c r="Y26" s="1">
        <f>'Winning % Rank Over Time'!J26</f>
        <v>8</v>
      </c>
      <c r="Z26" s="7">
        <f>'Winning % Rank Over Time'!$B26*VLOOKUP(Y26,'Share of Reg Season Points'!$K$2:$L$30,2)</f>
        <v>0</v>
      </c>
      <c r="AA26" s="1">
        <f>SUM($I$2:I26)/COUNT($G$2:G26)</f>
        <v>0.41666666666666669</v>
      </c>
      <c r="AB26" s="1" cm="1">
        <f t="array" ref="AB26">_xlfn.IFS(AA26&gt;='Old Ranking Calculations'!$B$25,'Old Ranking Calculations'!$C$25,AA26&gt;='Old Ranking Calculations'!$B$26,'Old Ranking Calculations'!$C$26,AA26&gt;='Old Ranking Calculations'!$B$27,'Old Ranking Calculations'!$C$27,AA26&gt;='Old Ranking Calculations'!$B$28,'Old Ranking Calculations'!$C$28,AA26&gt;='Old Ranking Calculations'!$B$29,'Old Ranking Calculations'!$C$29,AA26&gt;='Old Ranking Calculations'!$B$30,'Old Ranking Calculations'!$C$30,AA26&gt;='Old Ranking Calculations'!$B$31,'Old Ranking Calculations'!$C$31,AA26&lt;'Old Ranking Calculations'!$B$32,'Old Ranking Calculations'!$C$32)</f>
        <v>0</v>
      </c>
      <c r="AC26" s="1">
        <f>COUNT($G$2:G26)/COUNT($D$2:D26)</f>
        <v>0.48</v>
      </c>
      <c r="AD26" s="1" cm="1">
        <f t="array" ref="AD26">_xlfn.IFS(AC26&gt;='Old Ranking Calculations'!$B$15,'Old Ranking Calculations'!$C$15,AC26&gt;='Old Ranking Calculations'!$B$16,'Old Ranking Calculations'!$C$16,AC26&gt;='Old Ranking Calculations'!$B$17,'Old Ranking Calculations'!$C$17,AC26&gt;='Old Ranking Calculations'!$B$18,'Old Ranking Calculations'!$C$18,AC26&gt;='Old Ranking Calculations'!$B$19,'Old Ranking Calculations'!$C$19,AC26&gt;='Old Ranking Calculations'!$B$20,'Old Ranking Calculations'!$C$20,AC26&gt;='Old Ranking Calculations'!$B$21,'Old Ranking Calculations'!$C$21,AC26&gt;='Old Ranking Calculations'!$B$22,'Old Ranking Calculations'!$C$22,AC26&lt;'Old Ranking Calculations'!$B$23,'Old Ranking Calculations'!$C$23)</f>
        <v>12</v>
      </c>
      <c r="AE26" s="1">
        <f t="shared" si="0"/>
        <v>0</v>
      </c>
      <c r="AF26" s="1">
        <f>AVERAGE($O$2:O26)</f>
        <v>2.25</v>
      </c>
      <c r="AG26" s="16">
        <f>SUM($W$2:W26,Z26)</f>
        <v>65</v>
      </c>
    </row>
    <row r="27" spans="1:33" ht="15.75" customHeight="1" x14ac:dyDescent="0.2">
      <c r="A27" s="1">
        <v>1991</v>
      </c>
      <c r="B27" s="1" t="s">
        <v>7</v>
      </c>
      <c r="C27" s="1" t="str">
        <f>VLOOKUP(B27,Divisions!$A$1:$B$33,2,FALSE)</f>
        <v>AFC North</v>
      </c>
      <c r="D27" s="1">
        <v>6</v>
      </c>
      <c r="E27" s="1">
        <v>10</v>
      </c>
      <c r="W27" s="1">
        <f>SUM(N27*'Ranking Calculations'!$C$2,M27*'Ranking Calculations'!$C$3,L27*'Ranking Calculations'!$C$4,K27*'Ranking Calculations'!$C$5,H27*'Ranking Calculations'!$C$7,G27*'Ranking Calculations'!$C$6,P27*'Ranking Calculations'!$C$8,Q27*'Ranking Calculations'!$C$9,R27*'Ranking Calculations'!$C$10,S27*'Ranking Calculations'!$C$11,T27*'Ranking Calculations'!$C$12,U27*'Ranking Calculations'!$C$13,V27*'Ranking Calculations'!$C$14)</f>
        <v>0</v>
      </c>
      <c r="X27" s="11">
        <f>(SUM($D$2:D27)+(SUM($F$2:F27)/2))/((SUM($D$2:D27)+SUM($E$2:E27)+SUM($F$3)))</f>
        <v>0.5368421052631579</v>
      </c>
      <c r="Y27" s="1">
        <f>'Winning % Rank Over Time'!J27</f>
        <v>8</v>
      </c>
      <c r="Z27" s="7">
        <f>'Winning % Rank Over Time'!$B27*VLOOKUP(Y27,'Share of Reg Season Points'!$K$2:$L$30,2)</f>
        <v>0</v>
      </c>
      <c r="AA27" s="1">
        <f>SUM($I$2:I27)/COUNT($G$2:G27)</f>
        <v>0.41666666666666669</v>
      </c>
      <c r="AB27" s="1" cm="1">
        <f t="array" ref="AB27">_xlfn.IFS(AA27&gt;='Old Ranking Calculations'!$B$25,'Old Ranking Calculations'!$C$25,AA27&gt;='Old Ranking Calculations'!$B$26,'Old Ranking Calculations'!$C$26,AA27&gt;='Old Ranking Calculations'!$B$27,'Old Ranking Calculations'!$C$27,AA27&gt;='Old Ranking Calculations'!$B$28,'Old Ranking Calculations'!$C$28,AA27&gt;='Old Ranking Calculations'!$B$29,'Old Ranking Calculations'!$C$29,AA27&gt;='Old Ranking Calculations'!$B$30,'Old Ranking Calculations'!$C$30,AA27&gt;='Old Ranking Calculations'!$B$31,'Old Ranking Calculations'!$C$31,AA27&lt;'Old Ranking Calculations'!$B$32,'Old Ranking Calculations'!$C$32)</f>
        <v>0</v>
      </c>
      <c r="AC27" s="1">
        <f>COUNT($G$2:G27)/COUNT($D$2:D27)</f>
        <v>0.46153846153846156</v>
      </c>
      <c r="AD27" s="1" cm="1">
        <f t="array" ref="AD27">_xlfn.IFS(AC27&gt;='Old Ranking Calculations'!$B$15,'Old Ranking Calculations'!$C$15,AC27&gt;='Old Ranking Calculations'!$B$16,'Old Ranking Calculations'!$C$16,AC27&gt;='Old Ranking Calculations'!$B$17,'Old Ranking Calculations'!$C$17,AC27&gt;='Old Ranking Calculations'!$B$18,'Old Ranking Calculations'!$C$18,AC27&gt;='Old Ranking Calculations'!$B$19,'Old Ranking Calculations'!$C$19,AC27&gt;='Old Ranking Calculations'!$B$20,'Old Ranking Calculations'!$C$20,AC27&gt;='Old Ranking Calculations'!$B$21,'Old Ranking Calculations'!$C$21,AC27&gt;='Old Ranking Calculations'!$B$22,'Old Ranking Calculations'!$C$22,AC27&lt;'Old Ranking Calculations'!$B$23,'Old Ranking Calculations'!$C$23)</f>
        <v>12</v>
      </c>
      <c r="AE27" s="1">
        <f t="shared" si="0"/>
        <v>0</v>
      </c>
      <c r="AF27" s="1">
        <f>AVERAGE($O$2:O27)</f>
        <v>2.25</v>
      </c>
      <c r="AG27" s="16">
        <f>SUM($W$2:W27,Z27)</f>
        <v>65</v>
      </c>
    </row>
    <row r="28" spans="1:33" ht="15.75" customHeight="1" x14ac:dyDescent="0.2">
      <c r="A28" s="1">
        <v>1992</v>
      </c>
      <c r="B28" s="1" t="s">
        <v>7</v>
      </c>
      <c r="C28" s="1" t="str">
        <f>VLOOKUP(B28,Divisions!$A$1:$B$33,2,FALSE)</f>
        <v>AFC North</v>
      </c>
      <c r="D28" s="1">
        <v>7</v>
      </c>
      <c r="E28" s="1">
        <v>9</v>
      </c>
      <c r="W28" s="1">
        <f>SUM(N28*'Ranking Calculations'!$C$2,M28*'Ranking Calculations'!$C$3,L28*'Ranking Calculations'!$C$4,K28*'Ranking Calculations'!$C$5,H28*'Ranking Calculations'!$C$7,G28*'Ranking Calculations'!$C$6,P28*'Ranking Calculations'!$C$8,Q28*'Ranking Calculations'!$C$9,R28*'Ranking Calculations'!$C$10,S28*'Ranking Calculations'!$C$11,T28*'Ranking Calculations'!$C$12,U28*'Ranking Calculations'!$C$13,V28*'Ranking Calculations'!$C$14)</f>
        <v>0</v>
      </c>
      <c r="X28" s="11">
        <f>(SUM($D$2:D28)+(SUM($F$2:F28)/2))/((SUM($D$2:D28)+SUM($E$2:E28)+SUM($F$3)))</f>
        <v>0.53282828282828287</v>
      </c>
      <c r="Y28" s="1">
        <f>'Winning % Rank Over Time'!J28</f>
        <v>10</v>
      </c>
      <c r="Z28" s="7">
        <f>'Winning % Rank Over Time'!$B28*VLOOKUP(Y28,'Share of Reg Season Points'!$K$2:$L$30,2)</f>
        <v>0</v>
      </c>
      <c r="AA28" s="1">
        <f>SUM($I$2:I28)/COUNT($G$2:G28)</f>
        <v>0.41666666666666669</v>
      </c>
      <c r="AB28" s="1" cm="1">
        <f t="array" ref="AB28">_xlfn.IFS(AA28&gt;='Old Ranking Calculations'!$B$25,'Old Ranking Calculations'!$C$25,AA28&gt;='Old Ranking Calculations'!$B$26,'Old Ranking Calculations'!$C$26,AA28&gt;='Old Ranking Calculations'!$B$27,'Old Ranking Calculations'!$C$27,AA28&gt;='Old Ranking Calculations'!$B$28,'Old Ranking Calculations'!$C$28,AA28&gt;='Old Ranking Calculations'!$B$29,'Old Ranking Calculations'!$C$29,AA28&gt;='Old Ranking Calculations'!$B$30,'Old Ranking Calculations'!$C$30,AA28&gt;='Old Ranking Calculations'!$B$31,'Old Ranking Calculations'!$C$31,AA28&lt;'Old Ranking Calculations'!$B$32,'Old Ranking Calculations'!$C$32)</f>
        <v>0</v>
      </c>
      <c r="AC28" s="1">
        <f>COUNT($G$2:G28)/COUNT($D$2:D28)</f>
        <v>0.44444444444444442</v>
      </c>
      <c r="AD28" s="1" cm="1">
        <f t="array" ref="AD28">_xlfn.IFS(AC28&gt;='Old Ranking Calculations'!$B$15,'Old Ranking Calculations'!$C$15,AC28&gt;='Old Ranking Calculations'!$B$16,'Old Ranking Calculations'!$C$16,AC28&gt;='Old Ranking Calculations'!$B$17,'Old Ranking Calculations'!$C$17,AC28&gt;='Old Ranking Calculations'!$B$18,'Old Ranking Calculations'!$C$18,AC28&gt;='Old Ranking Calculations'!$B$19,'Old Ranking Calculations'!$C$19,AC28&gt;='Old Ranking Calculations'!$B$20,'Old Ranking Calculations'!$C$20,AC28&gt;='Old Ranking Calculations'!$B$21,'Old Ranking Calculations'!$C$21,AC28&gt;='Old Ranking Calculations'!$B$22,'Old Ranking Calculations'!$C$22,AC28&lt;'Old Ranking Calculations'!$B$23,'Old Ranking Calculations'!$C$23)</f>
        <v>10</v>
      </c>
      <c r="AE28" s="1">
        <f t="shared" si="0"/>
        <v>0</v>
      </c>
      <c r="AF28" s="1">
        <f>AVERAGE($O$2:O28)</f>
        <v>2.25</v>
      </c>
      <c r="AG28" s="16">
        <f>SUM($W$2:W28,Z28)</f>
        <v>65</v>
      </c>
    </row>
    <row r="29" spans="1:33" ht="15.75" customHeight="1" x14ac:dyDescent="0.2">
      <c r="A29" s="1">
        <v>1993</v>
      </c>
      <c r="B29" s="1" t="s">
        <v>7</v>
      </c>
      <c r="C29" s="1" t="str">
        <f>VLOOKUP(B29,Divisions!$A$1:$B$33,2,FALSE)</f>
        <v>AFC North</v>
      </c>
      <c r="D29" s="1">
        <v>7</v>
      </c>
      <c r="E29" s="1">
        <v>9</v>
      </c>
      <c r="W29" s="1">
        <f>SUM(N29*'Ranking Calculations'!$C$2,M29*'Ranking Calculations'!$C$3,L29*'Ranking Calculations'!$C$4,K29*'Ranking Calculations'!$C$5,H29*'Ranking Calculations'!$C$7,G29*'Ranking Calculations'!$C$6,P29*'Ranking Calculations'!$C$8,Q29*'Ranking Calculations'!$C$9,R29*'Ranking Calculations'!$C$10,S29*'Ranking Calculations'!$C$11,T29*'Ranking Calculations'!$C$12,U29*'Ranking Calculations'!$C$13,V29*'Ranking Calculations'!$C$14)</f>
        <v>0</v>
      </c>
      <c r="X29" s="11">
        <f>(SUM($D$2:D29)+(SUM($F$2:F29)/2))/((SUM($D$2:D29)+SUM($E$2:E29)+SUM($F$3)))</f>
        <v>0.529126213592233</v>
      </c>
      <c r="Y29" s="1">
        <f>'Winning % Rank Over Time'!J29</f>
        <v>10</v>
      </c>
      <c r="Z29" s="7">
        <f>'Winning % Rank Over Time'!$B29*VLOOKUP(Y29,'Share of Reg Season Points'!$K$2:$L$30,2)</f>
        <v>0</v>
      </c>
      <c r="AA29" s="1">
        <f>SUM($I$2:I29)/COUNT($G$2:G29)</f>
        <v>0.41666666666666669</v>
      </c>
      <c r="AB29" s="1" cm="1">
        <f t="array" ref="AB29">_xlfn.IFS(AA29&gt;='Old Ranking Calculations'!$B$25,'Old Ranking Calculations'!$C$25,AA29&gt;='Old Ranking Calculations'!$B$26,'Old Ranking Calculations'!$C$26,AA29&gt;='Old Ranking Calculations'!$B$27,'Old Ranking Calculations'!$C$27,AA29&gt;='Old Ranking Calculations'!$B$28,'Old Ranking Calculations'!$C$28,AA29&gt;='Old Ranking Calculations'!$B$29,'Old Ranking Calculations'!$C$29,AA29&gt;='Old Ranking Calculations'!$B$30,'Old Ranking Calculations'!$C$30,AA29&gt;='Old Ranking Calculations'!$B$31,'Old Ranking Calculations'!$C$31,AA29&lt;'Old Ranking Calculations'!$B$32,'Old Ranking Calculations'!$C$32)</f>
        <v>0</v>
      </c>
      <c r="AC29" s="1">
        <f>COUNT($G$2:G29)/COUNT($D$2:D29)</f>
        <v>0.42857142857142855</v>
      </c>
      <c r="AD29" s="1" cm="1">
        <f t="array" ref="AD29">_xlfn.IFS(AC29&gt;='Old Ranking Calculations'!$B$15,'Old Ranking Calculations'!$C$15,AC29&gt;='Old Ranking Calculations'!$B$16,'Old Ranking Calculations'!$C$16,AC29&gt;='Old Ranking Calculations'!$B$17,'Old Ranking Calculations'!$C$17,AC29&gt;='Old Ranking Calculations'!$B$18,'Old Ranking Calculations'!$C$18,AC29&gt;='Old Ranking Calculations'!$B$19,'Old Ranking Calculations'!$C$19,AC29&gt;='Old Ranking Calculations'!$B$20,'Old Ranking Calculations'!$C$20,AC29&gt;='Old Ranking Calculations'!$B$21,'Old Ranking Calculations'!$C$21,AC29&gt;='Old Ranking Calculations'!$B$22,'Old Ranking Calculations'!$C$22,AC29&lt;'Old Ranking Calculations'!$B$23,'Old Ranking Calculations'!$C$23)</f>
        <v>10</v>
      </c>
      <c r="AE29" s="1">
        <f t="shared" si="0"/>
        <v>0</v>
      </c>
      <c r="AF29" s="1">
        <f>AVERAGE($O$2:O29)</f>
        <v>2.25</v>
      </c>
      <c r="AG29" s="16">
        <f>SUM($W$2:W29,Z29)</f>
        <v>65</v>
      </c>
    </row>
    <row r="30" spans="1:33" ht="15.75" customHeight="1" x14ac:dyDescent="0.2">
      <c r="A30" s="1">
        <v>1994</v>
      </c>
      <c r="B30" s="1" t="s">
        <v>7</v>
      </c>
      <c r="C30" s="1" t="str">
        <f>VLOOKUP(B30,Divisions!$A$1:$B$33,2,FALSE)</f>
        <v>AFC North</v>
      </c>
      <c r="D30" s="1">
        <v>11</v>
      </c>
      <c r="E30" s="1">
        <v>5</v>
      </c>
      <c r="G30" s="1">
        <v>1</v>
      </c>
      <c r="I30" s="1">
        <v>1</v>
      </c>
      <c r="J30" s="1">
        <v>1</v>
      </c>
      <c r="K30" s="1">
        <v>1</v>
      </c>
      <c r="L30" s="1"/>
      <c r="M30" s="1"/>
      <c r="N30" s="1"/>
      <c r="O30">
        <v>2</v>
      </c>
      <c r="W30" s="1">
        <f>SUM(N30*'Ranking Calculations'!$C$2,M30*'Ranking Calculations'!$C$3,L30*'Ranking Calculations'!$C$4,K30*'Ranking Calculations'!$C$5,H30*'Ranking Calculations'!$C$7,G30*'Ranking Calculations'!$C$6,P30*'Ranking Calculations'!$C$8,Q30*'Ranking Calculations'!$C$9,R30*'Ranking Calculations'!$C$10,S30*'Ranking Calculations'!$C$11,T30*'Ranking Calculations'!$C$12,U30*'Ranking Calculations'!$C$13,V30*'Ranking Calculations'!$C$14)</f>
        <v>3</v>
      </c>
      <c r="X30" s="11">
        <f>(SUM($D$2:D30)+(SUM($F$2:F30)/2))/((SUM($D$2:D30)+SUM($E$2:E30)+SUM($F$3)))</f>
        <v>0.53504672897196259</v>
      </c>
      <c r="Y30" s="1">
        <f>'Winning % Rank Over Time'!J30</f>
        <v>9</v>
      </c>
      <c r="Z30" s="7">
        <f>'Winning % Rank Over Time'!$B30*VLOOKUP(Y30,'Share of Reg Season Points'!$K$2:$L$30,2)</f>
        <v>0</v>
      </c>
      <c r="AA30" s="1">
        <f>SUM($I$2:I30)/COUNT($G$2:G30)</f>
        <v>0.46153846153846156</v>
      </c>
      <c r="AB30" s="1" cm="1">
        <f t="array" ref="AB30">_xlfn.IFS(AA30&gt;='Old Ranking Calculations'!$B$25,'Old Ranking Calculations'!$C$25,AA30&gt;='Old Ranking Calculations'!$B$26,'Old Ranking Calculations'!$C$26,AA30&gt;='Old Ranking Calculations'!$B$27,'Old Ranking Calculations'!$C$27,AA30&gt;='Old Ranking Calculations'!$B$28,'Old Ranking Calculations'!$C$28,AA30&gt;='Old Ranking Calculations'!$B$29,'Old Ranking Calculations'!$C$29,AA30&gt;='Old Ranking Calculations'!$B$30,'Old Ranking Calculations'!$C$30,AA30&gt;='Old Ranking Calculations'!$B$31,'Old Ranking Calculations'!$C$31,AA30&lt;'Old Ranking Calculations'!$B$32,'Old Ranking Calculations'!$C$32)</f>
        <v>0</v>
      </c>
      <c r="AC30" s="1">
        <f>COUNT($G$2:G30)/COUNT($D$2:D30)</f>
        <v>0.44827586206896552</v>
      </c>
      <c r="AD30" s="1" cm="1">
        <f t="array" ref="AD30">_xlfn.IFS(AC30&gt;='Old Ranking Calculations'!$B$15,'Old Ranking Calculations'!$C$15,AC30&gt;='Old Ranking Calculations'!$B$16,'Old Ranking Calculations'!$C$16,AC30&gt;='Old Ranking Calculations'!$B$17,'Old Ranking Calculations'!$C$17,AC30&gt;='Old Ranking Calculations'!$B$18,'Old Ranking Calculations'!$C$18,AC30&gt;='Old Ranking Calculations'!$B$19,'Old Ranking Calculations'!$C$19,AC30&gt;='Old Ranking Calculations'!$B$20,'Old Ranking Calculations'!$C$20,AC30&gt;='Old Ranking Calculations'!$B$21,'Old Ranking Calculations'!$C$21,AC30&gt;='Old Ranking Calculations'!$B$22,'Old Ranking Calculations'!$C$22,AC30&lt;'Old Ranking Calculations'!$B$23,'Old Ranking Calculations'!$C$23)</f>
        <v>10</v>
      </c>
      <c r="AE30" s="1">
        <f t="shared" si="0"/>
        <v>0</v>
      </c>
      <c r="AF30" s="1">
        <f>AVERAGE($O$2:O30)</f>
        <v>2.2307692307692308</v>
      </c>
      <c r="AG30" s="16">
        <f>SUM($W$2:W30,Z30)</f>
        <v>68</v>
      </c>
    </row>
    <row r="31" spans="1:33" ht="15.75" customHeight="1" x14ac:dyDescent="0.2">
      <c r="A31" s="1">
        <v>1995</v>
      </c>
      <c r="B31" s="1" t="s">
        <v>7</v>
      </c>
      <c r="C31" s="1" t="str">
        <f>VLOOKUP(B31,Divisions!$A$1:$B$33,2,FALSE)</f>
        <v>AFC North</v>
      </c>
      <c r="D31" s="1">
        <v>5</v>
      </c>
      <c r="E31" s="1">
        <v>11</v>
      </c>
      <c r="W31" s="1">
        <f>SUM(N31*'Ranking Calculations'!$C$2,M31*'Ranking Calculations'!$C$3,L31*'Ranking Calculations'!$C$4,K31*'Ranking Calculations'!$C$5,H31*'Ranking Calculations'!$C$7,G31*'Ranking Calculations'!$C$6,P31*'Ranking Calculations'!$C$8,Q31*'Ranking Calculations'!$C$9,R31*'Ranking Calculations'!$C$10,S31*'Ranking Calculations'!$C$11,T31*'Ranking Calculations'!$C$12,U31*'Ranking Calculations'!$C$13,V31*'Ranking Calculations'!$C$14)</f>
        <v>0</v>
      </c>
      <c r="X31" s="11">
        <f>(SUM($D$2:D31)+(SUM($F$2:F31)/2))/((SUM($D$2:D31)+SUM($E$2:E31)+SUM($F$3)))</f>
        <v>0.52702702702702697</v>
      </c>
      <c r="Y31" s="1">
        <f>'Winning % Rank Over Time'!J31</f>
        <v>11</v>
      </c>
      <c r="Z31" s="7">
        <f>'Winning % Rank Over Time'!$B31*VLOOKUP(Y31,'Share of Reg Season Points'!$F$2:$G$32,2)</f>
        <v>0</v>
      </c>
      <c r="AA31" s="1">
        <f>SUM($I$2:I31)/COUNT($G$2:G31)</f>
        <v>0.46153846153846156</v>
      </c>
      <c r="AB31" s="1" cm="1">
        <f t="array" ref="AB31">_xlfn.IFS(AA31&gt;='Old Ranking Calculations'!$B$25,'Old Ranking Calculations'!$C$25,AA31&gt;='Old Ranking Calculations'!$B$26,'Old Ranking Calculations'!$C$26,AA31&gt;='Old Ranking Calculations'!$B$27,'Old Ranking Calculations'!$C$27,AA31&gt;='Old Ranking Calculations'!$B$28,'Old Ranking Calculations'!$C$28,AA31&gt;='Old Ranking Calculations'!$B$29,'Old Ranking Calculations'!$C$29,AA31&gt;='Old Ranking Calculations'!$B$30,'Old Ranking Calculations'!$C$30,AA31&gt;='Old Ranking Calculations'!$B$31,'Old Ranking Calculations'!$C$31,AA31&lt;'Old Ranking Calculations'!$B$32,'Old Ranking Calculations'!$C$32)</f>
        <v>0</v>
      </c>
      <c r="AC31" s="1">
        <f>COUNT($G$2:G31)/COUNT($D$2:D31)</f>
        <v>0.43333333333333335</v>
      </c>
      <c r="AD31" s="1" cm="1">
        <f t="array" ref="AD31">_xlfn.IFS(AC31&gt;='Old Ranking Calculations'!$B$15,'Old Ranking Calculations'!$C$15,AC31&gt;='Old Ranking Calculations'!$B$16,'Old Ranking Calculations'!$C$16,AC31&gt;='Old Ranking Calculations'!$B$17,'Old Ranking Calculations'!$C$17,AC31&gt;='Old Ranking Calculations'!$B$18,'Old Ranking Calculations'!$C$18,AC31&gt;='Old Ranking Calculations'!$B$19,'Old Ranking Calculations'!$C$19,AC31&gt;='Old Ranking Calculations'!$B$20,'Old Ranking Calculations'!$C$20,AC31&gt;='Old Ranking Calculations'!$B$21,'Old Ranking Calculations'!$C$21,AC31&gt;='Old Ranking Calculations'!$B$22,'Old Ranking Calculations'!$C$22,AC31&lt;'Old Ranking Calculations'!$B$23,'Old Ranking Calculations'!$C$23)</f>
        <v>10</v>
      </c>
      <c r="AE31" s="1">
        <f t="shared" si="0"/>
        <v>0</v>
      </c>
      <c r="AF31" s="1">
        <f>AVERAGE($O$2:O31)</f>
        <v>2.2307692307692308</v>
      </c>
      <c r="AG31" s="16">
        <f>SUM($W$2:W31,Z31)</f>
        <v>68</v>
      </c>
    </row>
    <row r="32" spans="1:33" ht="15.75" customHeight="1" x14ac:dyDescent="0.2">
      <c r="A32" s="1">
        <v>1996</v>
      </c>
      <c r="B32" s="1" t="s">
        <v>7</v>
      </c>
      <c r="C32" s="1"/>
      <c r="W32" s="1">
        <f>SUM(N32*'Ranking Calculations'!$C$2,M32*'Ranking Calculations'!$C$3,L32*'Ranking Calculations'!$C$4,K32*'Ranking Calculations'!$C$5,H32*'Ranking Calculations'!$C$7,G32*'Ranking Calculations'!$C$6,P32*'Ranking Calculations'!$C$8,Q32*'Ranking Calculations'!$C$9,R32*'Ranking Calculations'!$C$10,S32*'Ranking Calculations'!$C$11,T32*'Ranking Calculations'!$C$12,U32*'Ranking Calculations'!$C$13,V32*'Ranking Calculations'!$C$14)</f>
        <v>0</v>
      </c>
      <c r="X32" s="11">
        <f>(SUM($D$2:D32)+(SUM($F$2:F32)/2))/((SUM($D$2:D32)+SUM($E$2:E32)+SUM($F$3)))</f>
        <v>0.52702702702702697</v>
      </c>
      <c r="Y32" s="1">
        <f>'Winning % Rank Over Time'!J32</f>
        <v>12</v>
      </c>
      <c r="Z32" s="7">
        <f>'Winning % Rank Over Time'!$B32*VLOOKUP(Y32,'Share of Reg Season Points'!$F$2:$G$32,2)</f>
        <v>0</v>
      </c>
      <c r="AA32" s="1">
        <f>SUM($I$2:I32)/COUNT($G$2:G32)</f>
        <v>0.46153846153846156</v>
      </c>
      <c r="AB32" s="1" cm="1">
        <f t="array" ref="AB32">_xlfn.IFS(AA32&gt;='Old Ranking Calculations'!$B$25,'Old Ranking Calculations'!$C$25,AA32&gt;='Old Ranking Calculations'!$B$26,'Old Ranking Calculations'!$C$26,AA32&gt;='Old Ranking Calculations'!$B$27,'Old Ranking Calculations'!$C$27,AA32&gt;='Old Ranking Calculations'!$B$28,'Old Ranking Calculations'!$C$28,AA32&gt;='Old Ranking Calculations'!$B$29,'Old Ranking Calculations'!$C$29,AA32&gt;='Old Ranking Calculations'!$B$30,'Old Ranking Calculations'!$C$30,AA32&gt;='Old Ranking Calculations'!$B$31,'Old Ranking Calculations'!$C$31,AA32&lt;'Old Ranking Calculations'!$B$32,'Old Ranking Calculations'!$C$32)</f>
        <v>0</v>
      </c>
      <c r="AC32" s="1">
        <f>COUNT($G$2:G32)/COUNT($D$2:D32)</f>
        <v>0.43333333333333335</v>
      </c>
      <c r="AD32" s="1" cm="1">
        <f t="array" ref="AD32">_xlfn.IFS(AC32&gt;='Old Ranking Calculations'!$B$15,'Old Ranking Calculations'!$C$15,AC32&gt;='Old Ranking Calculations'!$B$16,'Old Ranking Calculations'!$C$16,AC32&gt;='Old Ranking Calculations'!$B$17,'Old Ranking Calculations'!$C$17,AC32&gt;='Old Ranking Calculations'!$B$18,'Old Ranking Calculations'!$C$18,AC32&gt;='Old Ranking Calculations'!$B$19,'Old Ranking Calculations'!$C$19,AC32&gt;='Old Ranking Calculations'!$B$20,'Old Ranking Calculations'!$C$20,AC32&gt;='Old Ranking Calculations'!$B$21,'Old Ranking Calculations'!$C$21,AC32&gt;='Old Ranking Calculations'!$B$22,'Old Ranking Calculations'!$C$22,AC32&lt;'Old Ranking Calculations'!$B$23,'Old Ranking Calculations'!$C$23)</f>
        <v>10</v>
      </c>
      <c r="AE32" s="1">
        <f t="shared" si="0"/>
        <v>0</v>
      </c>
      <c r="AF32" s="1">
        <f>AVERAGE($O$2:O32)</f>
        <v>2.2307692307692308</v>
      </c>
      <c r="AG32" s="16">
        <f>SUM($W$2:W32,Z32)</f>
        <v>68</v>
      </c>
    </row>
    <row r="33" spans="1:33" ht="15.75" customHeight="1" x14ac:dyDescent="0.2">
      <c r="A33" s="1">
        <v>1997</v>
      </c>
      <c r="B33" s="1" t="s">
        <v>7</v>
      </c>
      <c r="C33" s="1"/>
      <c r="W33" s="1">
        <f>SUM(N33*'Ranking Calculations'!$C$2,M33*'Ranking Calculations'!$C$3,L33*'Ranking Calculations'!$C$4,K33*'Ranking Calculations'!$C$5,H33*'Ranking Calculations'!$C$7,G33*'Ranking Calculations'!$C$6,P33*'Ranking Calculations'!$C$8,Q33*'Ranking Calculations'!$C$9,R33*'Ranking Calculations'!$C$10,S33*'Ranking Calculations'!$C$11,T33*'Ranking Calculations'!$C$12,U33*'Ranking Calculations'!$C$13,V33*'Ranking Calculations'!$C$14)</f>
        <v>0</v>
      </c>
      <c r="X33" s="11">
        <f>(SUM($D$2:D33)+(SUM($F$2:F33)/2))/((SUM($D$2:D33)+SUM($E$2:E33)+SUM($F$3)))</f>
        <v>0.52702702702702697</v>
      </c>
      <c r="Y33" s="1">
        <f>'Winning % Rank Over Time'!J33</f>
        <v>12</v>
      </c>
      <c r="Z33" s="7">
        <f>'Winning % Rank Over Time'!$B33*VLOOKUP(Y33,'Share of Reg Season Points'!$F$2:$G$32,2)</f>
        <v>0</v>
      </c>
      <c r="AA33" s="1">
        <f>SUM($I$2:I33)/COUNT($G$2:G33)</f>
        <v>0.46153846153846156</v>
      </c>
      <c r="AB33" s="1" cm="1">
        <f t="array" ref="AB33">_xlfn.IFS(AA33&gt;='Old Ranking Calculations'!$B$25,'Old Ranking Calculations'!$C$25,AA33&gt;='Old Ranking Calculations'!$B$26,'Old Ranking Calculations'!$C$26,AA33&gt;='Old Ranking Calculations'!$B$27,'Old Ranking Calculations'!$C$27,AA33&gt;='Old Ranking Calculations'!$B$28,'Old Ranking Calculations'!$C$28,AA33&gt;='Old Ranking Calculations'!$B$29,'Old Ranking Calculations'!$C$29,AA33&gt;='Old Ranking Calculations'!$B$30,'Old Ranking Calculations'!$C$30,AA33&gt;='Old Ranking Calculations'!$B$31,'Old Ranking Calculations'!$C$31,AA33&lt;'Old Ranking Calculations'!$B$32,'Old Ranking Calculations'!$C$32)</f>
        <v>0</v>
      </c>
      <c r="AC33" s="1">
        <f>COUNT($G$2:G33)/COUNT($D$2:D33)</f>
        <v>0.43333333333333335</v>
      </c>
      <c r="AD33" s="1" cm="1">
        <f t="array" ref="AD33">_xlfn.IFS(AC33&gt;='Old Ranking Calculations'!$B$15,'Old Ranking Calculations'!$C$15,AC33&gt;='Old Ranking Calculations'!$B$16,'Old Ranking Calculations'!$C$16,AC33&gt;='Old Ranking Calculations'!$B$17,'Old Ranking Calculations'!$C$17,AC33&gt;='Old Ranking Calculations'!$B$18,'Old Ranking Calculations'!$C$18,AC33&gt;='Old Ranking Calculations'!$B$19,'Old Ranking Calculations'!$C$19,AC33&gt;='Old Ranking Calculations'!$B$20,'Old Ranking Calculations'!$C$20,AC33&gt;='Old Ranking Calculations'!$B$21,'Old Ranking Calculations'!$C$21,AC33&gt;='Old Ranking Calculations'!$B$22,'Old Ranking Calculations'!$C$22,AC33&lt;'Old Ranking Calculations'!$B$23,'Old Ranking Calculations'!$C$23)</f>
        <v>10</v>
      </c>
      <c r="AE33" s="1">
        <f t="shared" si="0"/>
        <v>0</v>
      </c>
      <c r="AF33" s="1">
        <f>AVERAGE($O$2:O33)</f>
        <v>2.2307692307692308</v>
      </c>
      <c r="AG33" s="16">
        <f>SUM($W$2:W33,Z33)</f>
        <v>68</v>
      </c>
    </row>
    <row r="34" spans="1:33" ht="15.75" customHeight="1" x14ac:dyDescent="0.2">
      <c r="A34" s="1">
        <v>1998</v>
      </c>
      <c r="B34" s="1" t="s">
        <v>7</v>
      </c>
      <c r="C34" s="1"/>
      <c r="W34" s="1">
        <f>SUM(N34*'Ranking Calculations'!$C$2,M34*'Ranking Calculations'!$C$3,L34*'Ranking Calculations'!$C$4,K34*'Ranking Calculations'!$C$5,H34*'Ranking Calculations'!$C$7,G34*'Ranking Calculations'!$C$6,P34*'Ranking Calculations'!$C$8,Q34*'Ranking Calculations'!$C$9,R34*'Ranking Calculations'!$C$10,S34*'Ranking Calculations'!$C$11,T34*'Ranking Calculations'!$C$12,U34*'Ranking Calculations'!$C$13,V34*'Ranking Calculations'!$C$14)</f>
        <v>0</v>
      </c>
      <c r="X34" s="11">
        <f>(SUM($D$2:D34)+(SUM($F$2:F34)/2))/((SUM($D$2:D34)+SUM($E$2:E34)+SUM($F$3)))</f>
        <v>0.52702702702702697</v>
      </c>
      <c r="Y34" s="1">
        <f>'Winning % Rank Over Time'!J34</f>
        <v>12</v>
      </c>
      <c r="Z34" s="7">
        <f>'Winning % Rank Over Time'!$B34*VLOOKUP(Y34,'Share of Reg Season Points'!$F$2:$G$32,2)</f>
        <v>0</v>
      </c>
      <c r="AA34" s="1">
        <f>SUM($I$2:I34)/COUNT($G$2:G34)</f>
        <v>0.46153846153846156</v>
      </c>
      <c r="AB34" s="1" cm="1">
        <f t="array" ref="AB34">_xlfn.IFS(AA34&gt;='Old Ranking Calculations'!$B$25,'Old Ranking Calculations'!$C$25,AA34&gt;='Old Ranking Calculations'!$B$26,'Old Ranking Calculations'!$C$26,AA34&gt;='Old Ranking Calculations'!$B$27,'Old Ranking Calculations'!$C$27,AA34&gt;='Old Ranking Calculations'!$B$28,'Old Ranking Calculations'!$C$28,AA34&gt;='Old Ranking Calculations'!$B$29,'Old Ranking Calculations'!$C$29,AA34&gt;='Old Ranking Calculations'!$B$30,'Old Ranking Calculations'!$C$30,AA34&gt;='Old Ranking Calculations'!$B$31,'Old Ranking Calculations'!$C$31,AA34&lt;'Old Ranking Calculations'!$B$32,'Old Ranking Calculations'!$C$32)</f>
        <v>0</v>
      </c>
      <c r="AC34" s="1">
        <f>COUNT($G$2:G34)/COUNT($D$2:D34)</f>
        <v>0.43333333333333335</v>
      </c>
      <c r="AD34" s="1" cm="1">
        <f t="array" ref="AD34">_xlfn.IFS(AC34&gt;='Old Ranking Calculations'!$B$15,'Old Ranking Calculations'!$C$15,AC34&gt;='Old Ranking Calculations'!$B$16,'Old Ranking Calculations'!$C$16,AC34&gt;='Old Ranking Calculations'!$B$17,'Old Ranking Calculations'!$C$17,AC34&gt;='Old Ranking Calculations'!$B$18,'Old Ranking Calculations'!$C$18,AC34&gt;='Old Ranking Calculations'!$B$19,'Old Ranking Calculations'!$C$19,AC34&gt;='Old Ranking Calculations'!$B$20,'Old Ranking Calculations'!$C$20,AC34&gt;='Old Ranking Calculations'!$B$21,'Old Ranking Calculations'!$C$21,AC34&gt;='Old Ranking Calculations'!$B$22,'Old Ranking Calculations'!$C$22,AC34&lt;'Old Ranking Calculations'!$B$23,'Old Ranking Calculations'!$C$23)</f>
        <v>10</v>
      </c>
      <c r="AE34" s="1">
        <f t="shared" si="0"/>
        <v>0</v>
      </c>
      <c r="AF34" s="1">
        <f>AVERAGE($O$2:O34)</f>
        <v>2.2307692307692308</v>
      </c>
      <c r="AG34" s="16">
        <f>SUM($W$2:W34,Z34)</f>
        <v>68</v>
      </c>
    </row>
    <row r="35" spans="1:33" ht="15.75" customHeight="1" x14ac:dyDescent="0.2">
      <c r="A35" s="1">
        <v>1999</v>
      </c>
      <c r="B35" s="1" t="s">
        <v>7</v>
      </c>
      <c r="C35" s="1" t="str">
        <f>VLOOKUP(B35,Divisions!$A$1:$B$33,2,FALSE)</f>
        <v>AFC North</v>
      </c>
      <c r="D35" s="1">
        <v>2</v>
      </c>
      <c r="E35" s="1">
        <v>14</v>
      </c>
      <c r="W35" s="1">
        <f>SUM(N35*'Ranking Calculations'!$C$2,M35*'Ranking Calculations'!$C$3,L35*'Ranking Calculations'!$C$4,K35*'Ranking Calculations'!$C$5,H35*'Ranking Calculations'!$C$7,G35*'Ranking Calculations'!$C$6,P35*'Ranking Calculations'!$C$8,Q35*'Ranking Calculations'!$C$9,R35*'Ranking Calculations'!$C$10,S35*'Ranking Calculations'!$C$11,T35*'Ranking Calculations'!$C$12,U35*'Ranking Calculations'!$C$13,V35*'Ranking Calculations'!$C$14)</f>
        <v>0</v>
      </c>
      <c r="X35" s="11">
        <f>(SUM($D$2:D35)+(SUM($F$2:F35)/2))/((SUM($D$2:D35)+SUM($E$2:E35)+SUM($F$3)))</f>
        <v>0.5130434782608696</v>
      </c>
      <c r="Y35" s="1">
        <f>'Winning % Rank Over Time'!J35</f>
        <v>12</v>
      </c>
      <c r="Z35" s="7">
        <f>'Winning % Rank Over Time'!$B35*VLOOKUP(Y35,'Share of Reg Season Points'!$F$2:$G$32,2)</f>
        <v>0</v>
      </c>
      <c r="AA35" s="1">
        <f>SUM($I$2:I35)/COUNT($G$2:G35)</f>
        <v>0.46153846153846156</v>
      </c>
      <c r="AB35" s="1" cm="1">
        <f t="array" ref="AB35">_xlfn.IFS(AA35&gt;='Old Ranking Calculations'!$B$25,'Old Ranking Calculations'!$C$25,AA35&gt;='Old Ranking Calculations'!$B$26,'Old Ranking Calculations'!$C$26,AA35&gt;='Old Ranking Calculations'!$B$27,'Old Ranking Calculations'!$C$27,AA35&gt;='Old Ranking Calculations'!$B$28,'Old Ranking Calculations'!$C$28,AA35&gt;='Old Ranking Calculations'!$B$29,'Old Ranking Calculations'!$C$29,AA35&gt;='Old Ranking Calculations'!$B$30,'Old Ranking Calculations'!$C$30,AA35&gt;='Old Ranking Calculations'!$B$31,'Old Ranking Calculations'!$C$31,AA35&lt;'Old Ranking Calculations'!$B$32,'Old Ranking Calculations'!$C$32)</f>
        <v>0</v>
      </c>
      <c r="AC35" s="1">
        <f>COUNT($G$2:G35)/COUNT($D$2:D35)</f>
        <v>0.41935483870967744</v>
      </c>
      <c r="AD35" s="1" cm="1">
        <f t="array" ref="AD35">_xlfn.IFS(AC35&gt;='Old Ranking Calculations'!$B$15,'Old Ranking Calculations'!$C$15,AC35&gt;='Old Ranking Calculations'!$B$16,'Old Ranking Calculations'!$C$16,AC35&gt;='Old Ranking Calculations'!$B$17,'Old Ranking Calculations'!$C$17,AC35&gt;='Old Ranking Calculations'!$B$18,'Old Ranking Calculations'!$C$18,AC35&gt;='Old Ranking Calculations'!$B$19,'Old Ranking Calculations'!$C$19,AC35&gt;='Old Ranking Calculations'!$B$20,'Old Ranking Calculations'!$C$20,AC35&gt;='Old Ranking Calculations'!$B$21,'Old Ranking Calculations'!$C$21,AC35&gt;='Old Ranking Calculations'!$B$22,'Old Ranking Calculations'!$C$22,AC35&lt;'Old Ranking Calculations'!$B$23,'Old Ranking Calculations'!$C$23)</f>
        <v>10</v>
      </c>
      <c r="AE35" s="1">
        <f t="shared" si="0"/>
        <v>0</v>
      </c>
      <c r="AF35" s="1">
        <f>AVERAGE($O$2:O35)</f>
        <v>2.2307692307692308</v>
      </c>
      <c r="AG35" s="16">
        <f>SUM($W$2:W35,Z35)</f>
        <v>68</v>
      </c>
    </row>
    <row r="36" spans="1:33" ht="15.75" customHeight="1" x14ac:dyDescent="0.2">
      <c r="A36" s="1">
        <v>2000</v>
      </c>
      <c r="B36" s="1" t="s">
        <v>7</v>
      </c>
      <c r="C36" s="1" t="str">
        <f>VLOOKUP(B36,Divisions!$A$1:$B$33,2,FALSE)</f>
        <v>AFC North</v>
      </c>
      <c r="D36" s="1">
        <v>3</v>
      </c>
      <c r="E36" s="1">
        <v>13</v>
      </c>
      <c r="W36" s="1">
        <f>SUM(N36*'Ranking Calculations'!$C$2,M36*'Ranking Calculations'!$C$3,L36*'Ranking Calculations'!$C$4,K36*'Ranking Calculations'!$C$5,H36*'Ranking Calculations'!$C$7,G36*'Ranking Calculations'!$C$6,P36*'Ranking Calculations'!$C$8,Q36*'Ranking Calculations'!$C$9,R36*'Ranking Calculations'!$C$10,S36*'Ranking Calculations'!$C$11,T36*'Ranking Calculations'!$C$12,U36*'Ranking Calculations'!$C$13,V36*'Ranking Calculations'!$C$14)</f>
        <v>0</v>
      </c>
      <c r="X36" s="11">
        <f>(SUM($D$2:D36)+(SUM($F$2:F36)/2))/((SUM($D$2:D36)+SUM($E$2:E36)+SUM($F$3)))</f>
        <v>0.50210084033613445</v>
      </c>
      <c r="Y36" s="1">
        <f>'Winning % Rank Over Time'!J36</f>
        <v>12</v>
      </c>
      <c r="Z36" s="7">
        <f>'Winning % Rank Over Time'!$B36*VLOOKUP(Y36,'Share of Reg Season Points'!$F$2:$G$32,2)</f>
        <v>0</v>
      </c>
      <c r="AA36" s="1">
        <f>SUM($I$2:I36)/COUNT($G$2:G36)</f>
        <v>0.46153846153846156</v>
      </c>
      <c r="AB36" s="1" cm="1">
        <f t="array" ref="AB36">_xlfn.IFS(AA36&gt;='Old Ranking Calculations'!$B$25,'Old Ranking Calculations'!$C$25,AA36&gt;='Old Ranking Calculations'!$B$26,'Old Ranking Calculations'!$C$26,AA36&gt;='Old Ranking Calculations'!$B$27,'Old Ranking Calculations'!$C$27,AA36&gt;='Old Ranking Calculations'!$B$28,'Old Ranking Calculations'!$C$28,AA36&gt;='Old Ranking Calculations'!$B$29,'Old Ranking Calculations'!$C$29,AA36&gt;='Old Ranking Calculations'!$B$30,'Old Ranking Calculations'!$C$30,AA36&gt;='Old Ranking Calculations'!$B$31,'Old Ranking Calculations'!$C$31,AA36&lt;'Old Ranking Calculations'!$B$32,'Old Ranking Calculations'!$C$32)</f>
        <v>0</v>
      </c>
      <c r="AC36" s="1">
        <f>COUNT($G$2:G36)/COUNT($D$2:D36)</f>
        <v>0.40625</v>
      </c>
      <c r="AD36" s="1" cm="1">
        <f t="array" ref="AD36">_xlfn.IFS(AC36&gt;='Old Ranking Calculations'!$B$15,'Old Ranking Calculations'!$C$15,AC36&gt;='Old Ranking Calculations'!$B$16,'Old Ranking Calculations'!$C$16,AC36&gt;='Old Ranking Calculations'!$B$17,'Old Ranking Calculations'!$C$17,AC36&gt;='Old Ranking Calculations'!$B$18,'Old Ranking Calculations'!$C$18,AC36&gt;='Old Ranking Calculations'!$B$19,'Old Ranking Calculations'!$C$19,AC36&gt;='Old Ranking Calculations'!$B$20,'Old Ranking Calculations'!$C$20,AC36&gt;='Old Ranking Calculations'!$B$21,'Old Ranking Calculations'!$C$21,AC36&gt;='Old Ranking Calculations'!$B$22,'Old Ranking Calculations'!$C$22,AC36&lt;'Old Ranking Calculations'!$B$23,'Old Ranking Calculations'!$C$23)</f>
        <v>10</v>
      </c>
      <c r="AE36" s="1">
        <f t="shared" si="0"/>
        <v>0</v>
      </c>
      <c r="AF36" s="1">
        <f>AVERAGE($O$2:O36)</f>
        <v>2.2307692307692308</v>
      </c>
      <c r="AG36" s="16">
        <f>SUM($W$2:W36,Z36)</f>
        <v>68</v>
      </c>
    </row>
    <row r="37" spans="1:33" ht="15.75" customHeight="1" x14ac:dyDescent="0.2">
      <c r="A37" s="1">
        <v>2001</v>
      </c>
      <c r="B37" s="1" t="s">
        <v>7</v>
      </c>
      <c r="C37" s="1" t="str">
        <f>VLOOKUP(B37,Divisions!$A$1:$B$33,2,FALSE)</f>
        <v>AFC North</v>
      </c>
      <c r="D37" s="1">
        <v>7</v>
      </c>
      <c r="E37" s="1">
        <v>9</v>
      </c>
      <c r="W37" s="1">
        <f>SUM(N37*'Ranking Calculations'!$C$2,M37*'Ranking Calculations'!$C$3,L37*'Ranking Calculations'!$C$4,K37*'Ranking Calculations'!$C$5,H37*'Ranking Calculations'!$C$7,G37*'Ranking Calculations'!$C$6,P37*'Ranking Calculations'!$C$8,Q37*'Ranking Calculations'!$C$9,R37*'Ranking Calculations'!$C$10,S37*'Ranking Calculations'!$C$11,T37*'Ranking Calculations'!$C$12,U37*'Ranking Calculations'!$C$13,V37*'Ranking Calculations'!$C$14)</f>
        <v>0</v>
      </c>
      <c r="X37" s="11">
        <f>(SUM($D$2:D37)+(SUM($F$2:F37)/2))/((SUM($D$2:D37)+SUM($E$2:E37)+SUM($F$3)))</f>
        <v>0.5</v>
      </c>
      <c r="Y37" s="1">
        <f>'Winning % Rank Over Time'!J37</f>
        <v>13</v>
      </c>
      <c r="Z37" s="7">
        <f>'Winning % Rank Over Time'!$B37*VLOOKUP(Y37,'Share of Reg Season Points'!$F$2:$G$32,2)</f>
        <v>0</v>
      </c>
      <c r="AA37" s="1">
        <f>SUM($I$2:I37)/COUNT($G$2:G37)</f>
        <v>0.46153846153846156</v>
      </c>
      <c r="AB37" s="1" cm="1">
        <f t="array" ref="AB37">_xlfn.IFS(AA37&gt;='Old Ranking Calculations'!$B$25,'Old Ranking Calculations'!$C$25,AA37&gt;='Old Ranking Calculations'!$B$26,'Old Ranking Calculations'!$C$26,AA37&gt;='Old Ranking Calculations'!$B$27,'Old Ranking Calculations'!$C$27,AA37&gt;='Old Ranking Calculations'!$B$28,'Old Ranking Calculations'!$C$28,AA37&gt;='Old Ranking Calculations'!$B$29,'Old Ranking Calculations'!$C$29,AA37&gt;='Old Ranking Calculations'!$B$30,'Old Ranking Calculations'!$C$30,AA37&gt;='Old Ranking Calculations'!$B$31,'Old Ranking Calculations'!$C$31,AA37&lt;'Old Ranking Calculations'!$B$32,'Old Ranking Calculations'!$C$32)</f>
        <v>0</v>
      </c>
      <c r="AC37" s="1">
        <f>COUNT($G$2:G37)/COUNT($D$2:D37)</f>
        <v>0.39393939393939392</v>
      </c>
      <c r="AD37" s="1" cm="1">
        <f t="array" ref="AD37">_xlfn.IFS(AC37&gt;='Old Ranking Calculations'!$B$15,'Old Ranking Calculations'!$C$15,AC37&gt;='Old Ranking Calculations'!$B$16,'Old Ranking Calculations'!$C$16,AC37&gt;='Old Ranking Calculations'!$B$17,'Old Ranking Calculations'!$C$17,AC37&gt;='Old Ranking Calculations'!$B$18,'Old Ranking Calculations'!$C$18,AC37&gt;='Old Ranking Calculations'!$B$19,'Old Ranking Calculations'!$C$19,AC37&gt;='Old Ranking Calculations'!$B$20,'Old Ranking Calculations'!$C$20,AC37&gt;='Old Ranking Calculations'!$B$21,'Old Ranking Calculations'!$C$21,AC37&gt;='Old Ranking Calculations'!$B$22,'Old Ranking Calculations'!$C$22,AC37&lt;'Old Ranking Calculations'!$B$23,'Old Ranking Calculations'!$C$23)</f>
        <v>7</v>
      </c>
      <c r="AE37" s="1">
        <f t="shared" si="0"/>
        <v>0</v>
      </c>
      <c r="AF37" s="1">
        <f>AVERAGE($O$2:O37)</f>
        <v>2.2307692307692308</v>
      </c>
      <c r="AG37" s="16">
        <f>SUM($W$2:W37,Z37)</f>
        <v>68</v>
      </c>
    </row>
    <row r="38" spans="1:33" ht="15.75" customHeight="1" x14ac:dyDescent="0.2">
      <c r="A38" s="1">
        <v>2002</v>
      </c>
      <c r="B38" s="1" t="s">
        <v>7</v>
      </c>
      <c r="C38" s="1" t="str">
        <f>VLOOKUP(B38,Divisions!$A$1:$B$33,2,FALSE)</f>
        <v>AFC North</v>
      </c>
      <c r="D38" s="1">
        <v>9</v>
      </c>
      <c r="E38" s="1">
        <v>7</v>
      </c>
      <c r="G38" s="1">
        <v>1</v>
      </c>
      <c r="I38" s="1">
        <v>0</v>
      </c>
      <c r="J38" s="1">
        <v>1</v>
      </c>
      <c r="K38" s="1"/>
      <c r="L38" s="1"/>
      <c r="M38" s="1"/>
      <c r="N38" s="1"/>
      <c r="O38">
        <v>1</v>
      </c>
      <c r="W38" s="1">
        <f>SUM(N38*'Ranking Calculations'!$C$2,M38*'Ranking Calculations'!$C$3,L38*'Ranking Calculations'!$C$4,K38*'Ranking Calculations'!$C$5,H38*'Ranking Calculations'!$C$7,G38*'Ranking Calculations'!$C$6,P38*'Ranking Calculations'!$C$8,Q38*'Ranking Calculations'!$C$9,R38*'Ranking Calculations'!$C$10,S38*'Ranking Calculations'!$C$11,T38*'Ranking Calculations'!$C$12,U38*'Ranking Calculations'!$C$13,V38*'Ranking Calculations'!$C$14)</f>
        <v>1</v>
      </c>
      <c r="X38" s="11">
        <f>(SUM($D$2:D38)+(SUM($F$2:F38)/2))/((SUM($D$2:D38)+SUM($E$2:E38)+SUM($F$3)))</f>
        <v>0.50196850393700787</v>
      </c>
      <c r="Y38" s="1">
        <f>'Winning % Rank Over Time'!J38</f>
        <v>13</v>
      </c>
      <c r="Z38" s="7">
        <f>'Winning % Rank Over Time'!$B38*VLOOKUP(Y38,'Share of Reg Season Points'!$A$2:$B$33,2)</f>
        <v>0</v>
      </c>
      <c r="AA38" s="1">
        <f>SUM($I$2:I38)/COUNT($G$2:G38)</f>
        <v>0.42857142857142855</v>
      </c>
      <c r="AB38" s="1" cm="1">
        <f t="array" ref="AB38">_xlfn.IFS(AA38&gt;='Old Ranking Calculations'!$B$25,'Old Ranking Calculations'!$C$25,AA38&gt;='Old Ranking Calculations'!$B$26,'Old Ranking Calculations'!$C$26,AA38&gt;='Old Ranking Calculations'!$B$27,'Old Ranking Calculations'!$C$27,AA38&gt;='Old Ranking Calculations'!$B$28,'Old Ranking Calculations'!$C$28,AA38&gt;='Old Ranking Calculations'!$B$29,'Old Ranking Calculations'!$C$29,AA38&gt;='Old Ranking Calculations'!$B$30,'Old Ranking Calculations'!$C$30,AA38&gt;='Old Ranking Calculations'!$B$31,'Old Ranking Calculations'!$C$31,AA38&lt;'Old Ranking Calculations'!$B$32,'Old Ranking Calculations'!$C$32)</f>
        <v>0</v>
      </c>
      <c r="AC38" s="1">
        <f>COUNT($G$2:G38)/COUNT($D$2:D38)</f>
        <v>0.41176470588235292</v>
      </c>
      <c r="AD38" s="1" cm="1">
        <f t="array" ref="AD38">_xlfn.IFS(AC38&gt;='Old Ranking Calculations'!$B$15,'Old Ranking Calculations'!$C$15,AC38&gt;='Old Ranking Calculations'!$B$16,'Old Ranking Calculations'!$C$16,AC38&gt;='Old Ranking Calculations'!$B$17,'Old Ranking Calculations'!$C$17,AC38&gt;='Old Ranking Calculations'!$B$18,'Old Ranking Calculations'!$C$18,AC38&gt;='Old Ranking Calculations'!$B$19,'Old Ranking Calculations'!$C$19,AC38&gt;='Old Ranking Calculations'!$B$20,'Old Ranking Calculations'!$C$20,AC38&gt;='Old Ranking Calculations'!$B$21,'Old Ranking Calculations'!$C$21,AC38&gt;='Old Ranking Calculations'!$B$22,'Old Ranking Calculations'!$C$22,AC38&lt;'Old Ranking Calculations'!$B$23,'Old Ranking Calculations'!$C$23)</f>
        <v>10</v>
      </c>
      <c r="AE38" s="1">
        <f t="shared" si="0"/>
        <v>0</v>
      </c>
      <c r="AF38" s="1">
        <f>AVERAGE($O$2:O38)</f>
        <v>2.1428571428571428</v>
      </c>
      <c r="AG38" s="16">
        <f>SUM($W$2:W38,Z38)</f>
        <v>69</v>
      </c>
    </row>
    <row r="39" spans="1:33" ht="15.75" customHeight="1" x14ac:dyDescent="0.2">
      <c r="A39" s="1">
        <v>2003</v>
      </c>
      <c r="B39" s="1" t="s">
        <v>7</v>
      </c>
      <c r="C39" s="1" t="str">
        <f>VLOOKUP(B39,Divisions!$A$1:$B$33,2,FALSE)</f>
        <v>AFC North</v>
      </c>
      <c r="D39" s="1">
        <v>5</v>
      </c>
      <c r="E39" s="1">
        <v>11</v>
      </c>
      <c r="W39" s="1">
        <f>SUM(N39*'Ranking Calculations'!$C$2,M39*'Ranking Calculations'!$C$3,L39*'Ranking Calculations'!$C$4,K39*'Ranking Calculations'!$C$5,H39*'Ranking Calculations'!$C$7,G39*'Ranking Calculations'!$C$6,P39*'Ranking Calculations'!$C$8,Q39*'Ranking Calculations'!$C$9,R39*'Ranking Calculations'!$C$10,S39*'Ranking Calculations'!$C$11,T39*'Ranking Calculations'!$C$12,U39*'Ranking Calculations'!$C$13,V39*'Ranking Calculations'!$C$14)</f>
        <v>0</v>
      </c>
      <c r="X39" s="11">
        <f>(SUM($D$2:D39)+(SUM($F$2:F39)/2))/((SUM($D$2:D39)+SUM($E$2:E39)+SUM($F$3)))</f>
        <v>0.49618320610687022</v>
      </c>
      <c r="Y39" s="1">
        <f>'Winning % Rank Over Time'!J39</f>
        <v>13</v>
      </c>
      <c r="Z39" s="7">
        <f>'Winning % Rank Over Time'!$B39*VLOOKUP(Y39,'Share of Reg Season Points'!$A$2:$B$33,2)</f>
        <v>0</v>
      </c>
      <c r="AA39" s="1">
        <f>SUM($I$2:I39)/COUNT($G$2:G39)</f>
        <v>0.42857142857142855</v>
      </c>
      <c r="AB39" s="1" cm="1">
        <f t="array" ref="AB39">_xlfn.IFS(AA39&gt;='Old Ranking Calculations'!$B$25,'Old Ranking Calculations'!$C$25,AA39&gt;='Old Ranking Calculations'!$B$26,'Old Ranking Calculations'!$C$26,AA39&gt;='Old Ranking Calculations'!$B$27,'Old Ranking Calculations'!$C$27,AA39&gt;='Old Ranking Calculations'!$B$28,'Old Ranking Calculations'!$C$28,AA39&gt;='Old Ranking Calculations'!$B$29,'Old Ranking Calculations'!$C$29,AA39&gt;='Old Ranking Calculations'!$B$30,'Old Ranking Calculations'!$C$30,AA39&gt;='Old Ranking Calculations'!$B$31,'Old Ranking Calculations'!$C$31,AA39&lt;'Old Ranking Calculations'!$B$32,'Old Ranking Calculations'!$C$32)</f>
        <v>0</v>
      </c>
      <c r="AC39" s="1">
        <f>COUNT($G$2:G39)/COUNT($D$2:D39)</f>
        <v>0.4</v>
      </c>
      <c r="AD39" s="1" cm="1">
        <f t="array" ref="AD39">_xlfn.IFS(AC39&gt;='Old Ranking Calculations'!$B$15,'Old Ranking Calculations'!$C$15,AC39&gt;='Old Ranking Calculations'!$B$16,'Old Ranking Calculations'!$C$16,AC39&gt;='Old Ranking Calculations'!$B$17,'Old Ranking Calculations'!$C$17,AC39&gt;='Old Ranking Calculations'!$B$18,'Old Ranking Calculations'!$C$18,AC39&gt;='Old Ranking Calculations'!$B$19,'Old Ranking Calculations'!$C$19,AC39&gt;='Old Ranking Calculations'!$B$20,'Old Ranking Calculations'!$C$20,AC39&gt;='Old Ranking Calculations'!$B$21,'Old Ranking Calculations'!$C$21,AC39&gt;='Old Ranking Calculations'!$B$22,'Old Ranking Calculations'!$C$22,AC39&lt;'Old Ranking Calculations'!$B$23,'Old Ranking Calculations'!$C$23)</f>
        <v>10</v>
      </c>
      <c r="AE39" s="1">
        <f t="shared" si="0"/>
        <v>0</v>
      </c>
      <c r="AF39" s="1">
        <f>AVERAGE($O$2:O39)</f>
        <v>2.1428571428571428</v>
      </c>
      <c r="AG39" s="16">
        <f>SUM($W$2:W39,Z39)</f>
        <v>69</v>
      </c>
    </row>
    <row r="40" spans="1:33" ht="15.75" customHeight="1" x14ac:dyDescent="0.2">
      <c r="A40" s="1">
        <v>2004</v>
      </c>
      <c r="B40" s="1" t="s">
        <v>7</v>
      </c>
      <c r="C40" s="1" t="str">
        <f>VLOOKUP(B40,Divisions!$A$1:$B$33,2,FALSE)</f>
        <v>AFC North</v>
      </c>
      <c r="D40" s="1">
        <v>4</v>
      </c>
      <c r="E40" s="1">
        <v>12</v>
      </c>
      <c r="W40" s="1">
        <f>SUM(N40*'Ranking Calculations'!$C$2,M40*'Ranking Calculations'!$C$3,L40*'Ranking Calculations'!$C$4,K40*'Ranking Calculations'!$C$5,H40*'Ranking Calculations'!$C$7,G40*'Ranking Calculations'!$C$6,P40*'Ranking Calculations'!$C$8,Q40*'Ranking Calculations'!$C$9,R40*'Ranking Calculations'!$C$10,S40*'Ranking Calculations'!$C$11,T40*'Ranking Calculations'!$C$12,U40*'Ranking Calculations'!$C$13,V40*'Ranking Calculations'!$C$14)</f>
        <v>0</v>
      </c>
      <c r="X40" s="11">
        <f>(SUM($D$2:D40)+(SUM($F$2:F40)/2))/((SUM($D$2:D40)+SUM($E$2:E40)+SUM($F$3)))</f>
        <v>0.48888888888888887</v>
      </c>
      <c r="Y40" s="1">
        <f>'Winning % Rank Over Time'!J40</f>
        <v>15</v>
      </c>
      <c r="Z40" s="7">
        <f>'Winning % Rank Over Time'!$B40*VLOOKUP(Y40,'Share of Reg Season Points'!$A$2:$B$33,2)</f>
        <v>0</v>
      </c>
      <c r="AA40" s="1">
        <f>SUM($I$2:I40)/COUNT($G$2:G40)</f>
        <v>0.42857142857142855</v>
      </c>
      <c r="AB40" s="1" cm="1">
        <f t="array" ref="AB40">_xlfn.IFS(AA40&gt;='Old Ranking Calculations'!$B$25,'Old Ranking Calculations'!$C$25,AA40&gt;='Old Ranking Calculations'!$B$26,'Old Ranking Calculations'!$C$26,AA40&gt;='Old Ranking Calculations'!$B$27,'Old Ranking Calculations'!$C$27,AA40&gt;='Old Ranking Calculations'!$B$28,'Old Ranking Calculations'!$C$28,AA40&gt;='Old Ranking Calculations'!$B$29,'Old Ranking Calculations'!$C$29,AA40&gt;='Old Ranking Calculations'!$B$30,'Old Ranking Calculations'!$C$30,AA40&gt;='Old Ranking Calculations'!$B$31,'Old Ranking Calculations'!$C$31,AA40&lt;'Old Ranking Calculations'!$B$32,'Old Ranking Calculations'!$C$32)</f>
        <v>0</v>
      </c>
      <c r="AC40" s="1">
        <f>COUNT($G$2:G40)/COUNT($D$2:D40)</f>
        <v>0.3888888888888889</v>
      </c>
      <c r="AD40" s="1" cm="1">
        <f t="array" ref="AD40">_xlfn.IFS(AC40&gt;='Old Ranking Calculations'!$B$15,'Old Ranking Calculations'!$C$15,AC40&gt;='Old Ranking Calculations'!$B$16,'Old Ranking Calculations'!$C$16,AC40&gt;='Old Ranking Calculations'!$B$17,'Old Ranking Calculations'!$C$17,AC40&gt;='Old Ranking Calculations'!$B$18,'Old Ranking Calculations'!$C$18,AC40&gt;='Old Ranking Calculations'!$B$19,'Old Ranking Calculations'!$C$19,AC40&gt;='Old Ranking Calculations'!$B$20,'Old Ranking Calculations'!$C$20,AC40&gt;='Old Ranking Calculations'!$B$21,'Old Ranking Calculations'!$C$21,AC40&gt;='Old Ranking Calculations'!$B$22,'Old Ranking Calculations'!$C$22,AC40&lt;'Old Ranking Calculations'!$B$23,'Old Ranking Calculations'!$C$23)</f>
        <v>7</v>
      </c>
      <c r="AE40" s="1">
        <f t="shared" si="0"/>
        <v>0</v>
      </c>
      <c r="AF40" s="1">
        <f>AVERAGE($O$2:O40)</f>
        <v>2.1428571428571428</v>
      </c>
      <c r="AG40" s="16">
        <f>SUM($W$2:W40,Z40)</f>
        <v>69</v>
      </c>
    </row>
    <row r="41" spans="1:33" ht="15.75" customHeight="1" x14ac:dyDescent="0.2">
      <c r="A41" s="1">
        <v>2005</v>
      </c>
      <c r="B41" s="1" t="s">
        <v>7</v>
      </c>
      <c r="C41" s="1" t="str">
        <f>VLOOKUP(B41,Divisions!$A$1:$B$33,2,FALSE)</f>
        <v>AFC North</v>
      </c>
      <c r="D41" s="1">
        <v>6</v>
      </c>
      <c r="E41" s="1">
        <v>10</v>
      </c>
      <c r="W41" s="1">
        <f>SUM(N41*'Ranking Calculations'!$C$2,M41*'Ranking Calculations'!$C$3,L41*'Ranking Calculations'!$C$4,K41*'Ranking Calculations'!$C$5,H41*'Ranking Calculations'!$C$7,G41*'Ranking Calculations'!$C$6,P41*'Ranking Calculations'!$C$8,Q41*'Ranking Calculations'!$C$9,R41*'Ranking Calculations'!$C$10,S41*'Ranking Calculations'!$C$11,T41*'Ranking Calculations'!$C$12,U41*'Ranking Calculations'!$C$13,V41*'Ranking Calculations'!$C$14)</f>
        <v>0</v>
      </c>
      <c r="X41" s="11">
        <f>(SUM($D$2:D41)+(SUM($F$2:F41)/2))/((SUM($D$2:D41)+SUM($E$2:E41)+SUM($F$3)))</f>
        <v>0.48561151079136688</v>
      </c>
      <c r="Y41" s="1">
        <f>'Winning % Rank Over Time'!J41</f>
        <v>17</v>
      </c>
      <c r="Z41" s="7">
        <f>'Winning % Rank Over Time'!$B41*VLOOKUP(Y41,'Share of Reg Season Points'!$A$2:$B$33,2)</f>
        <v>0</v>
      </c>
      <c r="AA41" s="1">
        <f>SUM($I$2:I41)/COUNT($G$2:G41)</f>
        <v>0.42857142857142855</v>
      </c>
      <c r="AB41" s="1" cm="1">
        <f t="array" ref="AB41">_xlfn.IFS(AA41&gt;='Old Ranking Calculations'!$B$25,'Old Ranking Calculations'!$C$25,AA41&gt;='Old Ranking Calculations'!$B$26,'Old Ranking Calculations'!$C$26,AA41&gt;='Old Ranking Calculations'!$B$27,'Old Ranking Calculations'!$C$27,AA41&gt;='Old Ranking Calculations'!$B$28,'Old Ranking Calculations'!$C$28,AA41&gt;='Old Ranking Calculations'!$B$29,'Old Ranking Calculations'!$C$29,AA41&gt;='Old Ranking Calculations'!$B$30,'Old Ranking Calculations'!$C$30,AA41&gt;='Old Ranking Calculations'!$B$31,'Old Ranking Calculations'!$C$31,AA41&lt;'Old Ranking Calculations'!$B$32,'Old Ranking Calculations'!$C$32)</f>
        <v>0</v>
      </c>
      <c r="AC41" s="1">
        <f>COUNT($G$2:G41)/COUNT($D$2:D41)</f>
        <v>0.3783783783783784</v>
      </c>
      <c r="AD41" s="1" cm="1">
        <f t="array" ref="AD41">_xlfn.IFS(AC41&gt;='Old Ranking Calculations'!$B$15,'Old Ranking Calculations'!$C$15,AC41&gt;='Old Ranking Calculations'!$B$16,'Old Ranking Calculations'!$C$16,AC41&gt;='Old Ranking Calculations'!$B$17,'Old Ranking Calculations'!$C$17,AC41&gt;='Old Ranking Calculations'!$B$18,'Old Ranking Calculations'!$C$18,AC41&gt;='Old Ranking Calculations'!$B$19,'Old Ranking Calculations'!$C$19,AC41&gt;='Old Ranking Calculations'!$B$20,'Old Ranking Calculations'!$C$20,AC41&gt;='Old Ranking Calculations'!$B$21,'Old Ranking Calculations'!$C$21,AC41&gt;='Old Ranking Calculations'!$B$22,'Old Ranking Calculations'!$C$22,AC41&lt;'Old Ranking Calculations'!$B$23,'Old Ranking Calculations'!$C$23)</f>
        <v>7</v>
      </c>
      <c r="AE41" s="1">
        <f t="shared" si="0"/>
        <v>0</v>
      </c>
      <c r="AF41" s="1">
        <f>AVERAGE($O$2:O41)</f>
        <v>2.1428571428571428</v>
      </c>
      <c r="AG41" s="16">
        <f>SUM($W$2:W41,Z41)</f>
        <v>69</v>
      </c>
    </row>
    <row r="42" spans="1:33" ht="15.75" customHeight="1" x14ac:dyDescent="0.2">
      <c r="A42" s="1">
        <v>2006</v>
      </c>
      <c r="B42" s="1" t="s">
        <v>7</v>
      </c>
      <c r="C42" s="1" t="str">
        <f>VLOOKUP(B42,Divisions!$A$1:$B$33,2,FALSE)</f>
        <v>AFC North</v>
      </c>
      <c r="D42" s="1">
        <v>4</v>
      </c>
      <c r="E42" s="1">
        <v>12</v>
      </c>
      <c r="W42" s="1">
        <f>SUM(N42*'Ranking Calculations'!$C$2,M42*'Ranking Calculations'!$C$3,L42*'Ranking Calculations'!$C$4,K42*'Ranking Calculations'!$C$5,H42*'Ranking Calculations'!$C$7,G42*'Ranking Calculations'!$C$6,P42*'Ranking Calculations'!$C$8,Q42*'Ranking Calculations'!$C$9,R42*'Ranking Calculations'!$C$10,S42*'Ranking Calculations'!$C$11,T42*'Ranking Calculations'!$C$12,U42*'Ranking Calculations'!$C$13,V42*'Ranking Calculations'!$C$14)</f>
        <v>0</v>
      </c>
      <c r="X42" s="11">
        <f>(SUM($D$2:D42)+(SUM($F$2:F42)/2))/((SUM($D$2:D42)+SUM($E$2:E42)+SUM($F$3)))</f>
        <v>0.47902097902097901</v>
      </c>
      <c r="Y42" s="1">
        <f>'Winning % Rank Over Time'!J42</f>
        <v>19</v>
      </c>
      <c r="Z42" s="7">
        <f>'Winning % Rank Over Time'!$B42*VLOOKUP(Y42,'Share of Reg Season Points'!$A$2:$B$33,2)</f>
        <v>0</v>
      </c>
      <c r="AA42" s="1">
        <f>SUM($I$2:I42)/COUNT($G$2:G42)</f>
        <v>0.42857142857142855</v>
      </c>
      <c r="AB42" s="1" cm="1">
        <f t="array" ref="AB42">_xlfn.IFS(AA42&gt;='Old Ranking Calculations'!$B$25,'Old Ranking Calculations'!$C$25,AA42&gt;='Old Ranking Calculations'!$B$26,'Old Ranking Calculations'!$C$26,AA42&gt;='Old Ranking Calculations'!$B$27,'Old Ranking Calculations'!$C$27,AA42&gt;='Old Ranking Calculations'!$B$28,'Old Ranking Calculations'!$C$28,AA42&gt;='Old Ranking Calculations'!$B$29,'Old Ranking Calculations'!$C$29,AA42&gt;='Old Ranking Calculations'!$B$30,'Old Ranking Calculations'!$C$30,AA42&gt;='Old Ranking Calculations'!$B$31,'Old Ranking Calculations'!$C$31,AA42&lt;'Old Ranking Calculations'!$B$32,'Old Ranking Calculations'!$C$32)</f>
        <v>0</v>
      </c>
      <c r="AC42" s="1">
        <f>COUNT($G$2:G42)/COUNT($D$2:D42)</f>
        <v>0.36842105263157893</v>
      </c>
      <c r="AD42" s="1" cm="1">
        <f t="array" ref="AD42">_xlfn.IFS(AC42&gt;='Old Ranking Calculations'!$B$15,'Old Ranking Calculations'!$C$15,AC42&gt;='Old Ranking Calculations'!$B$16,'Old Ranking Calculations'!$C$16,AC42&gt;='Old Ranking Calculations'!$B$17,'Old Ranking Calculations'!$C$17,AC42&gt;='Old Ranking Calculations'!$B$18,'Old Ranking Calculations'!$C$18,AC42&gt;='Old Ranking Calculations'!$B$19,'Old Ranking Calculations'!$C$19,AC42&gt;='Old Ranking Calculations'!$B$20,'Old Ranking Calculations'!$C$20,AC42&gt;='Old Ranking Calculations'!$B$21,'Old Ranking Calculations'!$C$21,AC42&gt;='Old Ranking Calculations'!$B$22,'Old Ranking Calculations'!$C$22,AC42&lt;'Old Ranking Calculations'!$B$23,'Old Ranking Calculations'!$C$23)</f>
        <v>7</v>
      </c>
      <c r="AE42" s="1">
        <f t="shared" si="0"/>
        <v>0</v>
      </c>
      <c r="AF42" s="1">
        <f>AVERAGE($O$2:O42)</f>
        <v>2.1428571428571428</v>
      </c>
      <c r="AG42" s="16">
        <f>SUM($W$2:W42,Z42)</f>
        <v>69</v>
      </c>
    </row>
    <row r="43" spans="1:33" ht="15.75" customHeight="1" x14ac:dyDescent="0.2">
      <c r="A43" s="1">
        <v>2007</v>
      </c>
      <c r="B43" s="1" t="s">
        <v>7</v>
      </c>
      <c r="C43" s="1" t="str">
        <f>VLOOKUP(B43,Divisions!$A$1:$B$33,2,FALSE)</f>
        <v>AFC North</v>
      </c>
      <c r="D43" s="1">
        <v>10</v>
      </c>
      <c r="E43" s="1">
        <v>6</v>
      </c>
      <c r="W43" s="1">
        <f>SUM(N43*'Ranking Calculations'!$C$2,M43*'Ranking Calculations'!$C$3,L43*'Ranking Calculations'!$C$4,K43*'Ranking Calculations'!$C$5,H43*'Ranking Calculations'!$C$7,G43*'Ranking Calculations'!$C$6,P43*'Ranking Calculations'!$C$8,Q43*'Ranking Calculations'!$C$9,R43*'Ranking Calculations'!$C$10,S43*'Ranking Calculations'!$C$11,T43*'Ranking Calculations'!$C$12,U43*'Ranking Calculations'!$C$13,V43*'Ranking Calculations'!$C$14)</f>
        <v>0</v>
      </c>
      <c r="X43" s="11">
        <f>(SUM($D$2:D43)+(SUM($F$2:F43)/2))/((SUM($D$2:D43)+SUM($E$2:E43)+SUM($F$3)))</f>
        <v>0.48299319727891155</v>
      </c>
      <c r="Y43" s="1">
        <f>'Winning % Rank Over Time'!J43</f>
        <v>19</v>
      </c>
      <c r="Z43" s="7">
        <f>'Winning % Rank Over Time'!$B43*VLOOKUP(Y43,'Share of Reg Season Points'!$A$2:$B$33,2)</f>
        <v>0</v>
      </c>
      <c r="AA43" s="1">
        <f>SUM($I$2:I43)/COUNT($G$2:G43)</f>
        <v>0.42857142857142855</v>
      </c>
      <c r="AB43" s="1" cm="1">
        <f t="array" ref="AB43">_xlfn.IFS(AA43&gt;='Old Ranking Calculations'!$B$25,'Old Ranking Calculations'!$C$25,AA43&gt;='Old Ranking Calculations'!$B$26,'Old Ranking Calculations'!$C$26,AA43&gt;='Old Ranking Calculations'!$B$27,'Old Ranking Calculations'!$C$27,AA43&gt;='Old Ranking Calculations'!$B$28,'Old Ranking Calculations'!$C$28,AA43&gt;='Old Ranking Calculations'!$B$29,'Old Ranking Calculations'!$C$29,AA43&gt;='Old Ranking Calculations'!$B$30,'Old Ranking Calculations'!$C$30,AA43&gt;='Old Ranking Calculations'!$B$31,'Old Ranking Calculations'!$C$31,AA43&lt;'Old Ranking Calculations'!$B$32,'Old Ranking Calculations'!$C$32)</f>
        <v>0</v>
      </c>
      <c r="AC43" s="1">
        <f>COUNT($G$2:G43)/COUNT($D$2:D43)</f>
        <v>0.35897435897435898</v>
      </c>
      <c r="AD43" s="1" cm="1">
        <f t="array" ref="AD43">_xlfn.IFS(AC43&gt;='Old Ranking Calculations'!$B$15,'Old Ranking Calculations'!$C$15,AC43&gt;='Old Ranking Calculations'!$B$16,'Old Ranking Calculations'!$C$16,AC43&gt;='Old Ranking Calculations'!$B$17,'Old Ranking Calculations'!$C$17,AC43&gt;='Old Ranking Calculations'!$B$18,'Old Ranking Calculations'!$C$18,AC43&gt;='Old Ranking Calculations'!$B$19,'Old Ranking Calculations'!$C$19,AC43&gt;='Old Ranking Calculations'!$B$20,'Old Ranking Calculations'!$C$20,AC43&gt;='Old Ranking Calculations'!$B$21,'Old Ranking Calculations'!$C$21,AC43&gt;='Old Ranking Calculations'!$B$22,'Old Ranking Calculations'!$C$22,AC43&lt;'Old Ranking Calculations'!$B$23,'Old Ranking Calculations'!$C$23)</f>
        <v>7</v>
      </c>
      <c r="AE43" s="1">
        <f t="shared" si="0"/>
        <v>0</v>
      </c>
      <c r="AF43" s="1">
        <f>AVERAGE($O$2:O43)</f>
        <v>2.1428571428571428</v>
      </c>
      <c r="AG43" s="16">
        <f>SUM($W$2:W43,Z43)</f>
        <v>69</v>
      </c>
    </row>
    <row r="44" spans="1:33" ht="15.75" customHeight="1" x14ac:dyDescent="0.2">
      <c r="A44" s="1">
        <v>2008</v>
      </c>
      <c r="B44" s="1" t="s">
        <v>7</v>
      </c>
      <c r="C44" s="1" t="str">
        <f>VLOOKUP(B44,Divisions!$A$1:$B$33,2,FALSE)</f>
        <v>AFC North</v>
      </c>
      <c r="D44" s="1">
        <v>4</v>
      </c>
      <c r="E44" s="1">
        <v>12</v>
      </c>
      <c r="W44" s="1">
        <f>SUM(N44*'Ranking Calculations'!$C$2,M44*'Ranking Calculations'!$C$3,L44*'Ranking Calculations'!$C$4,K44*'Ranking Calculations'!$C$5,H44*'Ranking Calculations'!$C$7,G44*'Ranking Calculations'!$C$6,P44*'Ranking Calculations'!$C$8,Q44*'Ranking Calculations'!$C$9,R44*'Ranking Calculations'!$C$10,S44*'Ranking Calculations'!$C$11,T44*'Ranking Calculations'!$C$12,U44*'Ranking Calculations'!$C$13,V44*'Ranking Calculations'!$C$14)</f>
        <v>0</v>
      </c>
      <c r="X44" s="11">
        <f>(SUM($D$2:D44)+(SUM($F$2:F44)/2))/((SUM($D$2:D44)+SUM($E$2:E44)+SUM($F$3)))</f>
        <v>0.47682119205298013</v>
      </c>
      <c r="Y44" s="1">
        <f>'Winning % Rank Over Time'!J44</f>
        <v>22</v>
      </c>
      <c r="Z44" s="7">
        <f>'Winning % Rank Over Time'!$B44*VLOOKUP(Y44,'Share of Reg Season Points'!$A$2:$B$33,2)</f>
        <v>0</v>
      </c>
      <c r="AA44" s="1">
        <f>SUM($I$2:I44)/COUNT($G$2:G44)</f>
        <v>0.42857142857142855</v>
      </c>
      <c r="AB44" s="1" cm="1">
        <f t="array" ref="AB44">_xlfn.IFS(AA44&gt;='Old Ranking Calculations'!$B$25,'Old Ranking Calculations'!$C$25,AA44&gt;='Old Ranking Calculations'!$B$26,'Old Ranking Calculations'!$C$26,AA44&gt;='Old Ranking Calculations'!$B$27,'Old Ranking Calculations'!$C$27,AA44&gt;='Old Ranking Calculations'!$B$28,'Old Ranking Calculations'!$C$28,AA44&gt;='Old Ranking Calculations'!$B$29,'Old Ranking Calculations'!$C$29,AA44&gt;='Old Ranking Calculations'!$B$30,'Old Ranking Calculations'!$C$30,AA44&gt;='Old Ranking Calculations'!$B$31,'Old Ranking Calculations'!$C$31,AA44&lt;'Old Ranking Calculations'!$B$32,'Old Ranking Calculations'!$C$32)</f>
        <v>0</v>
      </c>
      <c r="AC44" s="1">
        <f>COUNT($G$2:G44)/COUNT($D$2:D44)</f>
        <v>0.35</v>
      </c>
      <c r="AD44" s="1" cm="1">
        <f t="array" ref="AD44">_xlfn.IFS(AC44&gt;='Old Ranking Calculations'!$B$15,'Old Ranking Calculations'!$C$15,AC44&gt;='Old Ranking Calculations'!$B$16,'Old Ranking Calculations'!$C$16,AC44&gt;='Old Ranking Calculations'!$B$17,'Old Ranking Calculations'!$C$17,AC44&gt;='Old Ranking Calculations'!$B$18,'Old Ranking Calculations'!$C$18,AC44&gt;='Old Ranking Calculations'!$B$19,'Old Ranking Calculations'!$C$19,AC44&gt;='Old Ranking Calculations'!$B$20,'Old Ranking Calculations'!$C$20,AC44&gt;='Old Ranking Calculations'!$B$21,'Old Ranking Calculations'!$C$21,AC44&gt;='Old Ranking Calculations'!$B$22,'Old Ranking Calculations'!$C$22,AC44&lt;'Old Ranking Calculations'!$B$23,'Old Ranking Calculations'!$C$23)</f>
        <v>7</v>
      </c>
      <c r="AE44" s="1">
        <f t="shared" si="0"/>
        <v>0</v>
      </c>
      <c r="AF44" s="1">
        <f>AVERAGE($O$2:O44)</f>
        <v>2.1428571428571428</v>
      </c>
      <c r="AG44" s="16">
        <f>SUM($W$2:W44,Z44)</f>
        <v>69</v>
      </c>
    </row>
    <row r="45" spans="1:33" ht="15.75" customHeight="1" x14ac:dyDescent="0.2">
      <c r="A45" s="1">
        <v>2009</v>
      </c>
      <c r="B45" s="1" t="s">
        <v>7</v>
      </c>
      <c r="C45" s="1" t="str">
        <f>VLOOKUP(B45,Divisions!$A$1:$B$33,2,FALSE)</f>
        <v>AFC North</v>
      </c>
      <c r="D45" s="1">
        <v>5</v>
      </c>
      <c r="E45" s="1">
        <v>11</v>
      </c>
      <c r="W45" s="1">
        <f>SUM(N45*'Ranking Calculations'!$C$2,M45*'Ranking Calculations'!$C$3,L45*'Ranking Calculations'!$C$4,K45*'Ranking Calculations'!$C$5,H45*'Ranking Calculations'!$C$7,G45*'Ranking Calculations'!$C$6,P45*'Ranking Calculations'!$C$8,Q45*'Ranking Calculations'!$C$9,R45*'Ranking Calculations'!$C$10,S45*'Ranking Calculations'!$C$11,T45*'Ranking Calculations'!$C$12,U45*'Ranking Calculations'!$C$13,V45*'Ranking Calculations'!$C$14)</f>
        <v>0</v>
      </c>
      <c r="X45" s="11">
        <f>(SUM($D$2:D45)+(SUM($F$2:F45)/2))/((SUM($D$2:D45)+SUM($E$2:E45)+SUM($F$3)))</f>
        <v>0.47258064516129034</v>
      </c>
      <c r="Y45" s="1">
        <f>'Winning % Rank Over Time'!J45</f>
        <v>23</v>
      </c>
      <c r="Z45" s="7">
        <f>'Winning % Rank Over Time'!$B45*VLOOKUP(Y45,'Share of Reg Season Points'!$A$2:$B$33,2)</f>
        <v>0</v>
      </c>
      <c r="AA45" s="1">
        <f>SUM($I$2:I45)/COUNT($G$2:G45)</f>
        <v>0.42857142857142855</v>
      </c>
      <c r="AB45" s="1" cm="1">
        <f t="array" ref="AB45">_xlfn.IFS(AA45&gt;='Old Ranking Calculations'!$B$25,'Old Ranking Calculations'!$C$25,AA45&gt;='Old Ranking Calculations'!$B$26,'Old Ranking Calculations'!$C$26,AA45&gt;='Old Ranking Calculations'!$B$27,'Old Ranking Calculations'!$C$27,AA45&gt;='Old Ranking Calculations'!$B$28,'Old Ranking Calculations'!$C$28,AA45&gt;='Old Ranking Calculations'!$B$29,'Old Ranking Calculations'!$C$29,AA45&gt;='Old Ranking Calculations'!$B$30,'Old Ranking Calculations'!$C$30,AA45&gt;='Old Ranking Calculations'!$B$31,'Old Ranking Calculations'!$C$31,AA45&lt;'Old Ranking Calculations'!$B$32,'Old Ranking Calculations'!$C$32)</f>
        <v>0</v>
      </c>
      <c r="AC45" s="1">
        <f>COUNT($G$2:G45)/COUNT($D$2:D45)</f>
        <v>0.34146341463414637</v>
      </c>
      <c r="AD45" s="1" cm="1">
        <f t="array" ref="AD45">_xlfn.IFS(AC45&gt;='Old Ranking Calculations'!$B$15,'Old Ranking Calculations'!$C$15,AC45&gt;='Old Ranking Calculations'!$B$16,'Old Ranking Calculations'!$C$16,AC45&gt;='Old Ranking Calculations'!$B$17,'Old Ranking Calculations'!$C$17,AC45&gt;='Old Ranking Calculations'!$B$18,'Old Ranking Calculations'!$C$18,AC45&gt;='Old Ranking Calculations'!$B$19,'Old Ranking Calculations'!$C$19,AC45&gt;='Old Ranking Calculations'!$B$20,'Old Ranking Calculations'!$C$20,AC45&gt;='Old Ranking Calculations'!$B$21,'Old Ranking Calculations'!$C$21,AC45&gt;='Old Ranking Calculations'!$B$22,'Old Ranking Calculations'!$C$22,AC45&lt;'Old Ranking Calculations'!$B$23,'Old Ranking Calculations'!$C$23)</f>
        <v>3</v>
      </c>
      <c r="AE45" s="1">
        <f t="shared" si="0"/>
        <v>0</v>
      </c>
      <c r="AF45" s="1">
        <f>AVERAGE($O$2:O45)</f>
        <v>2.1428571428571428</v>
      </c>
      <c r="AG45" s="16">
        <f>SUM($W$2:W45,Z45)</f>
        <v>69</v>
      </c>
    </row>
    <row r="46" spans="1:33" ht="15.75" customHeight="1" x14ac:dyDescent="0.2">
      <c r="A46" s="1">
        <v>2010</v>
      </c>
      <c r="B46" s="1" t="s">
        <v>7</v>
      </c>
      <c r="C46" s="1" t="str">
        <f>VLOOKUP(B46,Divisions!$A$1:$B$33,2,FALSE)</f>
        <v>AFC North</v>
      </c>
      <c r="D46" s="1">
        <v>5</v>
      </c>
      <c r="E46" s="1">
        <v>11</v>
      </c>
      <c r="W46" s="1">
        <f>SUM(N46*'Ranking Calculations'!$C$2,M46*'Ranking Calculations'!$C$3,L46*'Ranking Calculations'!$C$4,K46*'Ranking Calculations'!$C$5,H46*'Ranking Calculations'!$C$7,G46*'Ranking Calculations'!$C$6,P46*'Ranking Calculations'!$C$8,Q46*'Ranking Calculations'!$C$9,R46*'Ranking Calculations'!$C$10,S46*'Ranking Calculations'!$C$11,T46*'Ranking Calculations'!$C$12,U46*'Ranking Calculations'!$C$13,V46*'Ranking Calculations'!$C$14)</f>
        <v>0</v>
      </c>
      <c r="X46" s="11">
        <f>(SUM($D$2:D46)+(SUM($F$2:F46)/2))/((SUM($D$2:D46)+SUM($E$2:E46)+SUM($F$3)))</f>
        <v>0.46855345911949686</v>
      </c>
      <c r="Y46" s="1">
        <f>'Winning % Rank Over Time'!J46</f>
        <v>22</v>
      </c>
      <c r="Z46" s="7">
        <f>'Winning % Rank Over Time'!$B46*VLOOKUP(Y46,'Share of Reg Season Points'!$A$2:$B$33,2)</f>
        <v>0</v>
      </c>
      <c r="AA46" s="1">
        <f>SUM($I$2:I46)/COUNT($G$2:G46)</f>
        <v>0.42857142857142855</v>
      </c>
      <c r="AB46" s="1" cm="1">
        <f t="array" ref="AB46">_xlfn.IFS(AA46&gt;='Old Ranking Calculations'!$B$25,'Old Ranking Calculations'!$C$25,AA46&gt;='Old Ranking Calculations'!$B$26,'Old Ranking Calculations'!$C$26,AA46&gt;='Old Ranking Calculations'!$B$27,'Old Ranking Calculations'!$C$27,AA46&gt;='Old Ranking Calculations'!$B$28,'Old Ranking Calculations'!$C$28,AA46&gt;='Old Ranking Calculations'!$B$29,'Old Ranking Calculations'!$C$29,AA46&gt;='Old Ranking Calculations'!$B$30,'Old Ranking Calculations'!$C$30,AA46&gt;='Old Ranking Calculations'!$B$31,'Old Ranking Calculations'!$C$31,AA46&lt;'Old Ranking Calculations'!$B$32,'Old Ranking Calculations'!$C$32)</f>
        <v>0</v>
      </c>
      <c r="AC46" s="1">
        <f>COUNT($G$2:G46)/COUNT($D$2:D46)</f>
        <v>0.33333333333333331</v>
      </c>
      <c r="AD46" s="1" cm="1">
        <f t="array" ref="AD46">_xlfn.IFS(AC46&gt;='Old Ranking Calculations'!$B$15,'Old Ranking Calculations'!$C$15,AC46&gt;='Old Ranking Calculations'!$B$16,'Old Ranking Calculations'!$C$16,AC46&gt;='Old Ranking Calculations'!$B$17,'Old Ranking Calculations'!$C$17,AC46&gt;='Old Ranking Calculations'!$B$18,'Old Ranking Calculations'!$C$18,AC46&gt;='Old Ranking Calculations'!$B$19,'Old Ranking Calculations'!$C$19,AC46&gt;='Old Ranking Calculations'!$B$20,'Old Ranking Calculations'!$C$20,AC46&gt;='Old Ranking Calculations'!$B$21,'Old Ranking Calculations'!$C$21,AC46&gt;='Old Ranking Calculations'!$B$22,'Old Ranking Calculations'!$C$22,AC46&lt;'Old Ranking Calculations'!$B$23,'Old Ranking Calculations'!$C$23)</f>
        <v>3</v>
      </c>
      <c r="AE46" s="1">
        <f t="shared" si="0"/>
        <v>0</v>
      </c>
      <c r="AF46" s="1">
        <f>AVERAGE($O$2:O46)</f>
        <v>2.1428571428571428</v>
      </c>
      <c r="AG46" s="16">
        <f>SUM($W$2:W46,Z46)</f>
        <v>69</v>
      </c>
    </row>
    <row r="47" spans="1:33" ht="15.75" customHeight="1" x14ac:dyDescent="0.2">
      <c r="A47" s="1">
        <v>2011</v>
      </c>
      <c r="B47" s="1" t="s">
        <v>7</v>
      </c>
      <c r="C47" s="1" t="str">
        <f>VLOOKUP(B47,Divisions!$A$1:$B$33,2,FALSE)</f>
        <v>AFC North</v>
      </c>
      <c r="D47" s="1">
        <v>4</v>
      </c>
      <c r="E47" s="1">
        <v>12</v>
      </c>
      <c r="W47" s="1">
        <f>SUM(N47*'Ranking Calculations'!$C$2,M47*'Ranking Calculations'!$C$3,L47*'Ranking Calculations'!$C$4,K47*'Ranking Calculations'!$C$5,H47*'Ranking Calculations'!$C$7,G47*'Ranking Calculations'!$C$6,P47*'Ranking Calculations'!$C$8,Q47*'Ranking Calculations'!$C$9,R47*'Ranking Calculations'!$C$10,S47*'Ranking Calculations'!$C$11,T47*'Ranking Calculations'!$C$12,U47*'Ranking Calculations'!$C$13,V47*'Ranking Calculations'!$C$14)</f>
        <v>0</v>
      </c>
      <c r="X47" s="11">
        <f>(SUM($D$2:D47)+(SUM($F$2:F47)/2))/((SUM($D$2:D47)+SUM($E$2:E47)+SUM($F$3)))</f>
        <v>0.46319018404907975</v>
      </c>
      <c r="Y47" s="1">
        <f>'Winning % Rank Over Time'!J47</f>
        <v>23</v>
      </c>
      <c r="Z47" s="7">
        <f>'Winning % Rank Over Time'!$B47*VLOOKUP(Y47,'Share of Reg Season Points'!$A$2:$B$33,2)</f>
        <v>0</v>
      </c>
      <c r="AA47" s="1">
        <f>SUM($I$2:I47)/COUNT($G$2:G47)</f>
        <v>0.42857142857142855</v>
      </c>
      <c r="AB47" s="1" cm="1">
        <f t="array" ref="AB47">_xlfn.IFS(AA47&gt;='Old Ranking Calculations'!$B$25,'Old Ranking Calculations'!$C$25,AA47&gt;='Old Ranking Calculations'!$B$26,'Old Ranking Calculations'!$C$26,AA47&gt;='Old Ranking Calculations'!$B$27,'Old Ranking Calculations'!$C$27,AA47&gt;='Old Ranking Calculations'!$B$28,'Old Ranking Calculations'!$C$28,AA47&gt;='Old Ranking Calculations'!$B$29,'Old Ranking Calculations'!$C$29,AA47&gt;='Old Ranking Calculations'!$B$30,'Old Ranking Calculations'!$C$30,AA47&gt;='Old Ranking Calculations'!$B$31,'Old Ranking Calculations'!$C$31,AA47&lt;'Old Ranking Calculations'!$B$32,'Old Ranking Calculations'!$C$32)</f>
        <v>0</v>
      </c>
      <c r="AC47" s="1">
        <f>COUNT($G$2:G47)/COUNT($D$2:D47)</f>
        <v>0.32558139534883723</v>
      </c>
      <c r="AD47" s="1" cm="1">
        <f t="array" ref="AD47">_xlfn.IFS(AC47&gt;='Old Ranking Calculations'!$B$15,'Old Ranking Calculations'!$C$15,AC47&gt;='Old Ranking Calculations'!$B$16,'Old Ranking Calculations'!$C$16,AC47&gt;='Old Ranking Calculations'!$B$17,'Old Ranking Calculations'!$C$17,AC47&gt;='Old Ranking Calculations'!$B$18,'Old Ranking Calculations'!$C$18,AC47&gt;='Old Ranking Calculations'!$B$19,'Old Ranking Calculations'!$C$19,AC47&gt;='Old Ranking Calculations'!$B$20,'Old Ranking Calculations'!$C$20,AC47&gt;='Old Ranking Calculations'!$B$21,'Old Ranking Calculations'!$C$21,AC47&gt;='Old Ranking Calculations'!$B$22,'Old Ranking Calculations'!$C$22,AC47&lt;'Old Ranking Calculations'!$B$23,'Old Ranking Calculations'!$C$23)</f>
        <v>3</v>
      </c>
      <c r="AE47" s="1">
        <f t="shared" si="0"/>
        <v>0</v>
      </c>
      <c r="AF47" s="1">
        <f>AVERAGE($O$2:O47)</f>
        <v>2.1428571428571428</v>
      </c>
      <c r="AG47" s="16">
        <f>SUM($W$2:W47,Z47)</f>
        <v>69</v>
      </c>
    </row>
    <row r="48" spans="1:33" ht="15.75" customHeight="1" x14ac:dyDescent="0.2">
      <c r="A48" s="1">
        <v>2012</v>
      </c>
      <c r="B48" s="1" t="s">
        <v>7</v>
      </c>
      <c r="C48" s="1" t="str">
        <f>VLOOKUP(B48,Divisions!$A$1:$B$33,2,FALSE)</f>
        <v>AFC North</v>
      </c>
      <c r="D48" s="1">
        <v>5</v>
      </c>
      <c r="E48" s="1">
        <v>11</v>
      </c>
      <c r="W48" s="1">
        <f>SUM(N48*'Ranking Calculations'!$C$2,M48*'Ranking Calculations'!$C$3,L48*'Ranking Calculations'!$C$4,K48*'Ranking Calculations'!$C$5,H48*'Ranking Calculations'!$C$7,G48*'Ranking Calculations'!$C$6,P48*'Ranking Calculations'!$C$8,Q48*'Ranking Calculations'!$C$9,R48*'Ranking Calculations'!$C$10,S48*'Ranking Calculations'!$C$11,T48*'Ranking Calculations'!$C$12,U48*'Ranking Calculations'!$C$13,V48*'Ranking Calculations'!$C$14)</f>
        <v>0</v>
      </c>
      <c r="X48" s="11">
        <f>(SUM($D$2:D48)+(SUM($F$2:F48)/2))/((SUM($D$2:D48)+SUM($E$2:E48)+SUM($F$3)))</f>
        <v>0.45958083832335328</v>
      </c>
      <c r="Y48" s="1">
        <f>'Winning % Rank Over Time'!J48</f>
        <v>23</v>
      </c>
      <c r="Z48" s="7">
        <f>'Winning % Rank Over Time'!$B48*VLOOKUP(Y48,'Share of Reg Season Points'!$A$2:$B$33,2)</f>
        <v>0</v>
      </c>
      <c r="AA48" s="1">
        <f>SUM($I$2:I48)/COUNT($G$2:G48)</f>
        <v>0.42857142857142855</v>
      </c>
      <c r="AB48" s="1" cm="1">
        <f t="array" ref="AB48">_xlfn.IFS(AA48&gt;='Old Ranking Calculations'!$B$25,'Old Ranking Calculations'!$C$25,AA48&gt;='Old Ranking Calculations'!$B$26,'Old Ranking Calculations'!$C$26,AA48&gt;='Old Ranking Calculations'!$B$27,'Old Ranking Calculations'!$C$27,AA48&gt;='Old Ranking Calculations'!$B$28,'Old Ranking Calculations'!$C$28,AA48&gt;='Old Ranking Calculations'!$B$29,'Old Ranking Calculations'!$C$29,AA48&gt;='Old Ranking Calculations'!$B$30,'Old Ranking Calculations'!$C$30,AA48&gt;='Old Ranking Calculations'!$B$31,'Old Ranking Calculations'!$C$31,AA48&lt;'Old Ranking Calculations'!$B$32,'Old Ranking Calculations'!$C$32)</f>
        <v>0</v>
      </c>
      <c r="AC48" s="1">
        <f>COUNT($G$2:G48)/COUNT($D$2:D48)</f>
        <v>0.31818181818181818</v>
      </c>
      <c r="AD48" s="1" cm="1">
        <f t="array" ref="AD48">_xlfn.IFS(AC48&gt;='Old Ranking Calculations'!$B$15,'Old Ranking Calculations'!$C$15,AC48&gt;='Old Ranking Calculations'!$B$16,'Old Ranking Calculations'!$C$16,AC48&gt;='Old Ranking Calculations'!$B$17,'Old Ranking Calculations'!$C$17,AC48&gt;='Old Ranking Calculations'!$B$18,'Old Ranking Calculations'!$C$18,AC48&gt;='Old Ranking Calculations'!$B$19,'Old Ranking Calculations'!$C$19,AC48&gt;='Old Ranking Calculations'!$B$20,'Old Ranking Calculations'!$C$20,AC48&gt;='Old Ranking Calculations'!$B$21,'Old Ranking Calculations'!$C$21,AC48&gt;='Old Ranking Calculations'!$B$22,'Old Ranking Calculations'!$C$22,AC48&lt;'Old Ranking Calculations'!$B$23,'Old Ranking Calculations'!$C$23)</f>
        <v>3</v>
      </c>
      <c r="AE48" s="1">
        <f t="shared" si="0"/>
        <v>0</v>
      </c>
      <c r="AF48" s="1">
        <f>AVERAGE($O$2:O48)</f>
        <v>2.1428571428571428</v>
      </c>
      <c r="AG48" s="16">
        <f>SUM($W$2:W48,Z48)</f>
        <v>69</v>
      </c>
    </row>
    <row r="49" spans="1:33" ht="15.75" customHeight="1" x14ac:dyDescent="0.2">
      <c r="A49" s="1">
        <v>2013</v>
      </c>
      <c r="B49" s="1" t="s">
        <v>7</v>
      </c>
      <c r="C49" s="1" t="str">
        <f>VLOOKUP(B49,Divisions!$A$1:$B$33,2,FALSE)</f>
        <v>AFC North</v>
      </c>
      <c r="D49" s="1">
        <v>4</v>
      </c>
      <c r="E49" s="1">
        <v>12</v>
      </c>
      <c r="W49" s="1">
        <f>SUM(N49*'Ranking Calculations'!$C$2,M49*'Ranking Calculations'!$C$3,L49*'Ranking Calculations'!$C$4,K49*'Ranking Calculations'!$C$5,H49*'Ranking Calculations'!$C$7,G49*'Ranking Calculations'!$C$6,P49*'Ranking Calculations'!$C$8,Q49*'Ranking Calculations'!$C$9,R49*'Ranking Calculations'!$C$10,S49*'Ranking Calculations'!$C$11,T49*'Ranking Calculations'!$C$12,U49*'Ranking Calculations'!$C$13,V49*'Ranking Calculations'!$C$14)</f>
        <v>0</v>
      </c>
      <c r="X49" s="11">
        <f>(SUM($D$2:D49)+(SUM($F$2:F49)/2))/((SUM($D$2:D49)+SUM($E$2:E49)+SUM($F$3)))</f>
        <v>0.4546783625730994</v>
      </c>
      <c r="Y49" s="1">
        <f>'Winning % Rank Over Time'!J49</f>
        <v>24</v>
      </c>
      <c r="Z49" s="7">
        <f>'Winning % Rank Over Time'!$B49*VLOOKUP(Y49,'Share of Reg Season Points'!$A$2:$B$33,2)</f>
        <v>0</v>
      </c>
      <c r="AA49" s="1">
        <f>SUM($I$2:I49)/COUNT($G$2:G49)</f>
        <v>0.42857142857142855</v>
      </c>
      <c r="AB49" s="1" cm="1">
        <f t="array" ref="AB49">_xlfn.IFS(AA49&gt;='Old Ranking Calculations'!$B$25,'Old Ranking Calculations'!$C$25,AA49&gt;='Old Ranking Calculations'!$B$26,'Old Ranking Calculations'!$C$26,AA49&gt;='Old Ranking Calculations'!$B$27,'Old Ranking Calculations'!$C$27,AA49&gt;='Old Ranking Calculations'!$B$28,'Old Ranking Calculations'!$C$28,AA49&gt;='Old Ranking Calculations'!$B$29,'Old Ranking Calculations'!$C$29,AA49&gt;='Old Ranking Calculations'!$B$30,'Old Ranking Calculations'!$C$30,AA49&gt;='Old Ranking Calculations'!$B$31,'Old Ranking Calculations'!$C$31,AA49&lt;'Old Ranking Calculations'!$B$32,'Old Ranking Calculations'!$C$32)</f>
        <v>0</v>
      </c>
      <c r="AC49" s="1">
        <f>COUNT($G$2:G49)/COUNT($D$2:D49)</f>
        <v>0.31111111111111112</v>
      </c>
      <c r="AD49" s="1" cm="1">
        <f t="array" ref="AD49">_xlfn.IFS(AC49&gt;='Old Ranking Calculations'!$B$15,'Old Ranking Calculations'!$C$15,AC49&gt;='Old Ranking Calculations'!$B$16,'Old Ranking Calculations'!$C$16,AC49&gt;='Old Ranking Calculations'!$B$17,'Old Ranking Calculations'!$C$17,AC49&gt;='Old Ranking Calculations'!$B$18,'Old Ranking Calculations'!$C$18,AC49&gt;='Old Ranking Calculations'!$B$19,'Old Ranking Calculations'!$C$19,AC49&gt;='Old Ranking Calculations'!$B$20,'Old Ranking Calculations'!$C$20,AC49&gt;='Old Ranking Calculations'!$B$21,'Old Ranking Calculations'!$C$21,AC49&gt;='Old Ranking Calculations'!$B$22,'Old Ranking Calculations'!$C$22,AC49&lt;'Old Ranking Calculations'!$B$23,'Old Ranking Calculations'!$C$23)</f>
        <v>3</v>
      </c>
      <c r="AE49" s="1">
        <f t="shared" si="0"/>
        <v>0</v>
      </c>
      <c r="AF49" s="1">
        <f>AVERAGE($O$2:O49)</f>
        <v>2.1428571428571428</v>
      </c>
      <c r="AG49" s="16">
        <f>SUM($W$2:W49,Z49)</f>
        <v>69</v>
      </c>
    </row>
    <row r="50" spans="1:33" ht="15.75" customHeight="1" x14ac:dyDescent="0.2">
      <c r="A50" s="1">
        <v>2014</v>
      </c>
      <c r="B50" s="1" t="s">
        <v>7</v>
      </c>
      <c r="C50" s="1" t="str">
        <f>VLOOKUP(B50,Divisions!$A$1:$B$33,2,FALSE)</f>
        <v>AFC North</v>
      </c>
      <c r="D50" s="1">
        <v>7</v>
      </c>
      <c r="E50" s="1">
        <v>9</v>
      </c>
      <c r="W50" s="1">
        <f>SUM(N50*'Ranking Calculations'!$C$2,M50*'Ranking Calculations'!$C$3,L50*'Ranking Calculations'!$C$4,K50*'Ranking Calculations'!$C$5,H50*'Ranking Calculations'!$C$7,G50*'Ranking Calculations'!$C$6,P50*'Ranking Calculations'!$C$8,Q50*'Ranking Calculations'!$C$9,R50*'Ranking Calculations'!$C$10,S50*'Ranking Calculations'!$C$11,T50*'Ranking Calculations'!$C$12,U50*'Ranking Calculations'!$C$13,V50*'Ranking Calculations'!$C$14)</f>
        <v>0</v>
      </c>
      <c r="X50" s="11">
        <f>(SUM($D$2:D50)+(SUM($F$2:F50)/2))/((SUM($D$2:D50)+SUM($E$2:E50)+SUM($F$3)))</f>
        <v>0.45428571428571429</v>
      </c>
      <c r="Y50" s="1">
        <f>'Winning % Rank Over Time'!J50</f>
        <v>24</v>
      </c>
      <c r="Z50" s="7">
        <f>'Winning % Rank Over Time'!$B50*VLOOKUP(Y50,'Share of Reg Season Points'!$A$2:$B$33,2)</f>
        <v>0</v>
      </c>
      <c r="AA50" s="1">
        <f>SUM($I$2:I50)/COUNT($G$2:G50)</f>
        <v>0.42857142857142855</v>
      </c>
      <c r="AB50" s="1" cm="1">
        <f t="array" ref="AB50">_xlfn.IFS(AA50&gt;='Old Ranking Calculations'!$B$25,'Old Ranking Calculations'!$C$25,AA50&gt;='Old Ranking Calculations'!$B$26,'Old Ranking Calculations'!$C$26,AA50&gt;='Old Ranking Calculations'!$B$27,'Old Ranking Calculations'!$C$27,AA50&gt;='Old Ranking Calculations'!$B$28,'Old Ranking Calculations'!$C$28,AA50&gt;='Old Ranking Calculations'!$B$29,'Old Ranking Calculations'!$C$29,AA50&gt;='Old Ranking Calculations'!$B$30,'Old Ranking Calculations'!$C$30,AA50&gt;='Old Ranking Calculations'!$B$31,'Old Ranking Calculations'!$C$31,AA50&lt;'Old Ranking Calculations'!$B$32,'Old Ranking Calculations'!$C$32)</f>
        <v>0</v>
      </c>
      <c r="AC50" s="1">
        <f>COUNT($G$2:G50)/COUNT($D$2:D50)</f>
        <v>0.30434782608695654</v>
      </c>
      <c r="AD50" s="1" cm="1">
        <f t="array" ref="AD50">_xlfn.IFS(AC50&gt;='Old Ranking Calculations'!$B$15,'Old Ranking Calculations'!$C$15,AC50&gt;='Old Ranking Calculations'!$B$16,'Old Ranking Calculations'!$C$16,AC50&gt;='Old Ranking Calculations'!$B$17,'Old Ranking Calculations'!$C$17,AC50&gt;='Old Ranking Calculations'!$B$18,'Old Ranking Calculations'!$C$18,AC50&gt;='Old Ranking Calculations'!$B$19,'Old Ranking Calculations'!$C$19,AC50&gt;='Old Ranking Calculations'!$B$20,'Old Ranking Calculations'!$C$20,AC50&gt;='Old Ranking Calculations'!$B$21,'Old Ranking Calculations'!$C$21,AC50&gt;='Old Ranking Calculations'!$B$22,'Old Ranking Calculations'!$C$22,AC50&lt;'Old Ranking Calculations'!$B$23,'Old Ranking Calculations'!$C$23)</f>
        <v>3</v>
      </c>
      <c r="AE50" s="1">
        <f t="shared" si="0"/>
        <v>0</v>
      </c>
      <c r="AF50" s="1">
        <f>AVERAGE($O$2:O50)</f>
        <v>2.1428571428571428</v>
      </c>
      <c r="AG50" s="16">
        <f>SUM($W$2:W50,Z50)</f>
        <v>69</v>
      </c>
    </row>
    <row r="51" spans="1:33" ht="15.75" customHeight="1" x14ac:dyDescent="0.2">
      <c r="A51" s="1">
        <v>2015</v>
      </c>
      <c r="B51" s="1" t="s">
        <v>7</v>
      </c>
      <c r="C51" s="1" t="str">
        <f>VLOOKUP(B51,Divisions!$A$1:$B$33,2,FALSE)</f>
        <v>AFC North</v>
      </c>
      <c r="D51" s="1">
        <v>3</v>
      </c>
      <c r="E51" s="1">
        <v>13</v>
      </c>
      <c r="W51" s="1">
        <f>SUM(N51*'Ranking Calculations'!$C$2,M51*'Ranking Calculations'!$C$3,L51*'Ranking Calculations'!$C$4,K51*'Ranking Calculations'!$C$5,H51*'Ranking Calculations'!$C$7,G51*'Ranking Calculations'!$C$6,P51*'Ranking Calculations'!$C$8,Q51*'Ranking Calculations'!$C$9,R51*'Ranking Calculations'!$C$10,S51*'Ranking Calculations'!$C$11,T51*'Ranking Calculations'!$C$12,U51*'Ranking Calculations'!$C$13,V51*'Ranking Calculations'!$C$14)</f>
        <v>0</v>
      </c>
      <c r="X51" s="11">
        <f>(SUM($D$2:D51)+(SUM($F$2:F51)/2))/((SUM($D$2:D51)+SUM($E$2:E51)+SUM($F$3)))</f>
        <v>0.4483240223463687</v>
      </c>
      <c r="Y51" s="1">
        <f>'Winning % Rank Over Time'!J51</f>
        <v>26</v>
      </c>
      <c r="Z51" s="7">
        <f>'Winning % Rank Over Time'!$B51*VLOOKUP(Y51,'Share of Reg Season Points'!$A$2:$B$33,2)</f>
        <v>0</v>
      </c>
      <c r="AA51" s="1">
        <f>SUM($I$2:I51)/COUNT($G$2:G51)</f>
        <v>0.42857142857142855</v>
      </c>
      <c r="AB51" s="1" cm="1">
        <f t="array" ref="AB51">_xlfn.IFS(AA51&gt;='Old Ranking Calculations'!$B$25,'Old Ranking Calculations'!$C$25,AA51&gt;='Old Ranking Calculations'!$B$26,'Old Ranking Calculations'!$C$26,AA51&gt;='Old Ranking Calculations'!$B$27,'Old Ranking Calculations'!$C$27,AA51&gt;='Old Ranking Calculations'!$B$28,'Old Ranking Calculations'!$C$28,AA51&gt;='Old Ranking Calculations'!$B$29,'Old Ranking Calculations'!$C$29,AA51&gt;='Old Ranking Calculations'!$B$30,'Old Ranking Calculations'!$C$30,AA51&gt;='Old Ranking Calculations'!$B$31,'Old Ranking Calculations'!$C$31,AA51&lt;'Old Ranking Calculations'!$B$32,'Old Ranking Calculations'!$C$32)</f>
        <v>0</v>
      </c>
      <c r="AC51" s="1">
        <f>COUNT($G$2:G51)/COUNT($D$2:D51)</f>
        <v>0.2978723404255319</v>
      </c>
      <c r="AD51" s="1" cm="1">
        <f t="array" ref="AD51">_xlfn.IFS(AC51&gt;='Old Ranking Calculations'!$B$15,'Old Ranking Calculations'!$C$15,AC51&gt;='Old Ranking Calculations'!$B$16,'Old Ranking Calculations'!$C$16,AC51&gt;='Old Ranking Calculations'!$B$17,'Old Ranking Calculations'!$C$17,AC51&gt;='Old Ranking Calculations'!$B$18,'Old Ranking Calculations'!$C$18,AC51&gt;='Old Ranking Calculations'!$B$19,'Old Ranking Calculations'!$C$19,AC51&gt;='Old Ranking Calculations'!$B$20,'Old Ranking Calculations'!$C$20,AC51&gt;='Old Ranking Calculations'!$B$21,'Old Ranking Calculations'!$C$21,AC51&gt;='Old Ranking Calculations'!$B$22,'Old Ranking Calculations'!$C$22,AC51&lt;'Old Ranking Calculations'!$B$23,'Old Ranking Calculations'!$C$23)</f>
        <v>3</v>
      </c>
      <c r="AE51" s="1">
        <f t="shared" si="0"/>
        <v>0</v>
      </c>
      <c r="AF51" s="1">
        <f>AVERAGE($O$2:O51)</f>
        <v>2.1428571428571428</v>
      </c>
      <c r="AG51" s="16">
        <f>SUM($W$2:W51,Z51)</f>
        <v>69</v>
      </c>
    </row>
    <row r="52" spans="1:33" ht="15.75" customHeight="1" x14ac:dyDescent="0.2">
      <c r="A52" s="1">
        <v>2016</v>
      </c>
      <c r="B52" s="1" t="s">
        <v>7</v>
      </c>
      <c r="C52" s="1" t="str">
        <f>VLOOKUP(B52,Divisions!$A$1:$B$33,2,FALSE)</f>
        <v>AFC North</v>
      </c>
      <c r="D52" s="1">
        <v>1</v>
      </c>
      <c r="E52" s="1">
        <v>15</v>
      </c>
      <c r="W52" s="1">
        <f>SUM(N52*'Ranking Calculations'!$C$2,M52*'Ranking Calculations'!$C$3,L52*'Ranking Calculations'!$C$4,K52*'Ranking Calculations'!$C$5,H52*'Ranking Calculations'!$C$7,G52*'Ranking Calculations'!$C$6,P52*'Ranking Calculations'!$C$8,Q52*'Ranking Calculations'!$C$9,R52*'Ranking Calculations'!$C$10,S52*'Ranking Calculations'!$C$11,T52*'Ranking Calculations'!$C$12,U52*'Ranking Calculations'!$C$13,V52*'Ranking Calculations'!$C$14)</f>
        <v>0</v>
      </c>
      <c r="X52" s="11">
        <f>(SUM($D$2:D52)+(SUM($F$2:F52)/2))/((SUM($D$2:D52)+SUM($E$2:E52)+SUM($F$3)))</f>
        <v>0.43989071038251365</v>
      </c>
      <c r="Y52" s="1">
        <f>'Winning % Rank Over Time'!J52</f>
        <v>28</v>
      </c>
      <c r="Z52" s="7">
        <f>'Winning % Rank Over Time'!$B52*VLOOKUP(Y52,'Share of Reg Season Points'!$A$2:$B$33,2)</f>
        <v>0</v>
      </c>
      <c r="AA52" s="1">
        <f>SUM($I$2:I52)/COUNT($G$2:G52)</f>
        <v>0.42857142857142855</v>
      </c>
      <c r="AB52" s="1" cm="1">
        <f t="array" ref="AB52">_xlfn.IFS(AA52&gt;='Old Ranking Calculations'!$B$25,'Old Ranking Calculations'!$C$25,AA52&gt;='Old Ranking Calculations'!$B$26,'Old Ranking Calculations'!$C$26,AA52&gt;='Old Ranking Calculations'!$B$27,'Old Ranking Calculations'!$C$27,AA52&gt;='Old Ranking Calculations'!$B$28,'Old Ranking Calculations'!$C$28,AA52&gt;='Old Ranking Calculations'!$B$29,'Old Ranking Calculations'!$C$29,AA52&gt;='Old Ranking Calculations'!$B$30,'Old Ranking Calculations'!$C$30,AA52&gt;='Old Ranking Calculations'!$B$31,'Old Ranking Calculations'!$C$31,AA52&lt;'Old Ranking Calculations'!$B$32,'Old Ranking Calculations'!$C$32)</f>
        <v>0</v>
      </c>
      <c r="AC52" s="1">
        <f>COUNT($G$2:G52)/COUNT($D$2:D52)</f>
        <v>0.29166666666666669</v>
      </c>
      <c r="AD52" s="1" cm="1">
        <f t="array" ref="AD52">_xlfn.IFS(AC52&gt;='Old Ranking Calculations'!$B$15,'Old Ranking Calculations'!$C$15,AC52&gt;='Old Ranking Calculations'!$B$16,'Old Ranking Calculations'!$C$16,AC52&gt;='Old Ranking Calculations'!$B$17,'Old Ranking Calculations'!$C$17,AC52&gt;='Old Ranking Calculations'!$B$18,'Old Ranking Calculations'!$C$18,AC52&gt;='Old Ranking Calculations'!$B$19,'Old Ranking Calculations'!$C$19,AC52&gt;='Old Ranking Calculations'!$B$20,'Old Ranking Calculations'!$C$20,AC52&gt;='Old Ranking Calculations'!$B$21,'Old Ranking Calculations'!$C$21,AC52&gt;='Old Ranking Calculations'!$B$22,'Old Ranking Calculations'!$C$22,AC52&lt;'Old Ranking Calculations'!$B$23,'Old Ranking Calculations'!$C$23)</f>
        <v>3</v>
      </c>
      <c r="AE52" s="1">
        <f t="shared" si="0"/>
        <v>0</v>
      </c>
      <c r="AF52" s="1">
        <f>AVERAGE($O$2:O52)</f>
        <v>2.1428571428571428</v>
      </c>
      <c r="AG52" s="16">
        <f>SUM($W$2:W52,Z52)</f>
        <v>69</v>
      </c>
    </row>
    <row r="53" spans="1:33" ht="15.75" customHeight="1" x14ac:dyDescent="0.2">
      <c r="A53" s="1">
        <v>2017</v>
      </c>
      <c r="B53" s="1" t="s">
        <v>7</v>
      </c>
      <c r="C53" s="1" t="str">
        <f>VLOOKUP(B53,Divisions!$A$1:$B$33,2,FALSE)</f>
        <v>AFC North</v>
      </c>
      <c r="D53" s="1">
        <v>0</v>
      </c>
      <c r="E53" s="1">
        <v>16</v>
      </c>
      <c r="W53" s="1">
        <f>SUM(N53*'Ranking Calculations'!$C$2,M53*'Ranking Calculations'!$C$3,L53*'Ranking Calculations'!$C$4,K53*'Ranking Calculations'!$C$5,H53*'Ranking Calculations'!$C$7,G53*'Ranking Calculations'!$C$6,P53*'Ranking Calculations'!$C$8,Q53*'Ranking Calculations'!$C$9,R53*'Ranking Calculations'!$C$10,S53*'Ranking Calculations'!$C$11,T53*'Ranking Calculations'!$C$12,U53*'Ranking Calculations'!$C$13,V53*'Ranking Calculations'!$C$14)</f>
        <v>0</v>
      </c>
      <c r="X53" s="11">
        <f>(SUM($D$2:D53)+(SUM($F$2:F53)/2))/((SUM($D$2:D53)+SUM($E$2:E53)+SUM($F$3)))</f>
        <v>0.43048128342245989</v>
      </c>
      <c r="Y53" s="1">
        <f>'Winning % Rank Over Time'!J53</f>
        <v>29</v>
      </c>
      <c r="Z53" s="7">
        <f>'Winning % Rank Over Time'!$B53*VLOOKUP(Y53,'Share of Reg Season Points'!$A$2:$B$33,2)</f>
        <v>0</v>
      </c>
      <c r="AA53" s="1">
        <f>SUM($I$2:I53)/COUNT($G$2:G53)</f>
        <v>0.42857142857142855</v>
      </c>
      <c r="AB53" s="1" cm="1">
        <f t="array" ref="AB53">_xlfn.IFS(AA53&gt;='Old Ranking Calculations'!$B$25,'Old Ranking Calculations'!$C$25,AA53&gt;='Old Ranking Calculations'!$B$26,'Old Ranking Calculations'!$C$26,AA53&gt;='Old Ranking Calculations'!$B$27,'Old Ranking Calculations'!$C$27,AA53&gt;='Old Ranking Calculations'!$B$28,'Old Ranking Calculations'!$C$28,AA53&gt;='Old Ranking Calculations'!$B$29,'Old Ranking Calculations'!$C$29,AA53&gt;='Old Ranking Calculations'!$B$30,'Old Ranking Calculations'!$C$30,AA53&gt;='Old Ranking Calculations'!$B$31,'Old Ranking Calculations'!$C$31,AA53&lt;'Old Ranking Calculations'!$B$32,'Old Ranking Calculations'!$C$32)</f>
        <v>0</v>
      </c>
      <c r="AC53" s="1">
        <f>COUNT($G$2:G53)/COUNT($D$2:D53)</f>
        <v>0.2857142857142857</v>
      </c>
      <c r="AD53" s="1" cm="1">
        <f t="array" ref="AD53">_xlfn.IFS(AC53&gt;='Old Ranking Calculations'!$B$15,'Old Ranking Calculations'!$C$15,AC53&gt;='Old Ranking Calculations'!$B$16,'Old Ranking Calculations'!$C$16,AC53&gt;='Old Ranking Calculations'!$B$17,'Old Ranking Calculations'!$C$17,AC53&gt;='Old Ranking Calculations'!$B$18,'Old Ranking Calculations'!$C$18,AC53&gt;='Old Ranking Calculations'!$B$19,'Old Ranking Calculations'!$C$19,AC53&gt;='Old Ranking Calculations'!$B$20,'Old Ranking Calculations'!$C$20,AC53&gt;='Old Ranking Calculations'!$B$21,'Old Ranking Calculations'!$C$21,AC53&gt;='Old Ranking Calculations'!$B$22,'Old Ranking Calculations'!$C$22,AC53&lt;'Old Ranking Calculations'!$B$23,'Old Ranking Calculations'!$C$23)</f>
        <v>3</v>
      </c>
      <c r="AE53" s="1">
        <f t="shared" si="0"/>
        <v>0</v>
      </c>
      <c r="AF53" s="1">
        <f>AVERAGE($O$2:O53)</f>
        <v>2.1428571428571428</v>
      </c>
      <c r="AG53" s="16">
        <f>SUM($W$2:W53,Z53)</f>
        <v>69</v>
      </c>
    </row>
    <row r="54" spans="1:33" ht="15.75" customHeight="1" x14ac:dyDescent="0.2">
      <c r="A54" s="1">
        <v>2018</v>
      </c>
      <c r="B54" s="1" t="s">
        <v>7</v>
      </c>
      <c r="C54" s="1" t="str">
        <f>VLOOKUP(B54,Divisions!$A$1:$B$33,2,FALSE)</f>
        <v>AFC North</v>
      </c>
      <c r="D54" s="1">
        <v>7</v>
      </c>
      <c r="E54" s="1">
        <v>8</v>
      </c>
      <c r="F54" s="1">
        <v>1</v>
      </c>
      <c r="W54" s="1">
        <f>SUM(N54*'Ranking Calculations'!$C$2,M54*'Ranking Calculations'!$C$3,L54*'Ranking Calculations'!$C$4,K54*'Ranking Calculations'!$C$5,H54*'Ranking Calculations'!$C$7,G54*'Ranking Calculations'!$C$6,P54*'Ranking Calculations'!$C$8,Q54*'Ranking Calculations'!$C$9,R54*'Ranking Calculations'!$C$10,S54*'Ranking Calculations'!$C$11,T54*'Ranking Calculations'!$C$12,U54*'Ranking Calculations'!$C$13,V54*'Ranking Calculations'!$C$14)</f>
        <v>0</v>
      </c>
      <c r="X54" s="11">
        <f>(SUM($D$2:D54)+(SUM($F$2:F54)/2))/((SUM($D$2:D54)+SUM($E$2:E54)+SUM($F$3)))</f>
        <v>0.43184796854521623</v>
      </c>
      <c r="Y54" s="1">
        <f>'Winning % Rank Over Time'!J54</f>
        <v>30</v>
      </c>
      <c r="Z54" s="7">
        <f>'Winning % Rank Over Time'!$B54*VLOOKUP(Y54,'Share of Reg Season Points'!$A$2:$B$33,2)</f>
        <v>0</v>
      </c>
      <c r="AA54" s="1">
        <f>SUM($I$2:I54)/COUNT($G$2:G54)</f>
        <v>0.42857142857142855</v>
      </c>
      <c r="AB54" s="1" cm="1">
        <f t="array" ref="AB54">_xlfn.IFS(AA54&gt;='Old Ranking Calculations'!$B$25,'Old Ranking Calculations'!$C$25,AA54&gt;='Old Ranking Calculations'!$B$26,'Old Ranking Calculations'!$C$26,AA54&gt;='Old Ranking Calculations'!$B$27,'Old Ranking Calculations'!$C$27,AA54&gt;='Old Ranking Calculations'!$B$28,'Old Ranking Calculations'!$C$28,AA54&gt;='Old Ranking Calculations'!$B$29,'Old Ranking Calculations'!$C$29,AA54&gt;='Old Ranking Calculations'!$B$30,'Old Ranking Calculations'!$C$30,AA54&gt;='Old Ranking Calculations'!$B$31,'Old Ranking Calculations'!$C$31,AA54&lt;'Old Ranking Calculations'!$B$32,'Old Ranking Calculations'!$C$32)</f>
        <v>0</v>
      </c>
      <c r="AC54" s="1">
        <f>COUNT($G$2:G54)/COUNT($D$2:D54)</f>
        <v>0.28000000000000003</v>
      </c>
      <c r="AD54" s="1" cm="1">
        <f t="array" ref="AD54">_xlfn.IFS(AC54&gt;='Old Ranking Calculations'!$B$15,'Old Ranking Calculations'!$C$15,AC54&gt;='Old Ranking Calculations'!$B$16,'Old Ranking Calculations'!$C$16,AC54&gt;='Old Ranking Calculations'!$B$17,'Old Ranking Calculations'!$C$17,AC54&gt;='Old Ranking Calculations'!$B$18,'Old Ranking Calculations'!$C$18,AC54&gt;='Old Ranking Calculations'!$B$19,'Old Ranking Calculations'!$C$19,AC54&gt;='Old Ranking Calculations'!$B$20,'Old Ranking Calculations'!$C$20,AC54&gt;='Old Ranking Calculations'!$B$21,'Old Ranking Calculations'!$C$21,AC54&gt;='Old Ranking Calculations'!$B$22,'Old Ranking Calculations'!$C$22,AC54&lt;'Old Ranking Calculations'!$B$23,'Old Ranking Calculations'!$C$23)</f>
        <v>3</v>
      </c>
      <c r="AE54" s="1">
        <f t="shared" si="0"/>
        <v>0</v>
      </c>
      <c r="AF54" s="1">
        <f>AVERAGE($O$2:O54)</f>
        <v>2.1428571428571428</v>
      </c>
      <c r="AG54" s="16">
        <f>SUM($W$2:W54,Z54)</f>
        <v>69</v>
      </c>
    </row>
    <row r="55" spans="1:33" ht="15.75" customHeight="1" x14ac:dyDescent="0.2">
      <c r="A55" s="1">
        <v>2019</v>
      </c>
      <c r="B55" s="1" t="s">
        <v>7</v>
      </c>
      <c r="C55" s="1" t="str">
        <f>VLOOKUP(B55,Divisions!$A$1:$B$33,2,FALSE)</f>
        <v>AFC North</v>
      </c>
      <c r="D55" s="1">
        <v>6</v>
      </c>
      <c r="E55" s="1">
        <v>10</v>
      </c>
      <c r="W55" s="1">
        <f>SUM(N55*'Ranking Calculations'!$C$2,M55*'Ranking Calculations'!$C$3,L55*'Ranking Calculations'!$C$4,K55*'Ranking Calculations'!$C$5,H55*'Ranking Calculations'!$C$7,G55*'Ranking Calculations'!$C$6,P55*'Ranking Calculations'!$C$8,Q55*'Ranking Calculations'!$C$9,R55*'Ranking Calculations'!$C$10,S55*'Ranking Calculations'!$C$11,T55*'Ranking Calculations'!$C$12,U55*'Ranking Calculations'!$C$13,V55*'Ranking Calculations'!$C$14)</f>
        <v>0</v>
      </c>
      <c r="X55" s="11">
        <f>(SUM($D$2:D55)+(SUM($F$2:F55)/2))/((SUM($D$2:D55)+SUM($E$2:E55)+SUM($F$3)))</f>
        <v>0.4306803594351733</v>
      </c>
      <c r="Y55" s="1">
        <f>'Winning % Rank Over Time'!J55</f>
        <v>30</v>
      </c>
      <c r="Z55" s="7">
        <f>'Winning % Rank Over Time'!$B55*VLOOKUP(Y55,'Share of Reg Season Points'!$A$2:$B$33,2)</f>
        <v>0</v>
      </c>
      <c r="AA55" s="1">
        <f>SUM($I$2:I55)/COUNT($G$2:G55)</f>
        <v>0.42857142857142855</v>
      </c>
      <c r="AB55" s="1" cm="1">
        <f t="array" ref="AB55">_xlfn.IFS(AA55&gt;='Old Ranking Calculations'!$B$25,'Old Ranking Calculations'!$C$25,AA55&gt;='Old Ranking Calculations'!$B$26,'Old Ranking Calculations'!$C$26,AA55&gt;='Old Ranking Calculations'!$B$27,'Old Ranking Calculations'!$C$27,AA55&gt;='Old Ranking Calculations'!$B$28,'Old Ranking Calculations'!$C$28,AA55&gt;='Old Ranking Calculations'!$B$29,'Old Ranking Calculations'!$C$29,AA55&gt;='Old Ranking Calculations'!$B$30,'Old Ranking Calculations'!$C$30,AA55&gt;='Old Ranking Calculations'!$B$31,'Old Ranking Calculations'!$C$31,AA55&lt;'Old Ranking Calculations'!$B$32,'Old Ranking Calculations'!$C$32)</f>
        <v>0</v>
      </c>
      <c r="AC55" s="1">
        <f>COUNT($G$2:G55)/COUNT($D$2:D55)</f>
        <v>0.27450980392156865</v>
      </c>
      <c r="AD55" s="1" cm="1">
        <f t="array" ref="AD55">_xlfn.IFS(AC55&gt;='Old Ranking Calculations'!$B$15,'Old Ranking Calculations'!$C$15,AC55&gt;='Old Ranking Calculations'!$B$16,'Old Ranking Calculations'!$C$16,AC55&gt;='Old Ranking Calculations'!$B$17,'Old Ranking Calculations'!$C$17,AC55&gt;='Old Ranking Calculations'!$B$18,'Old Ranking Calculations'!$C$18,AC55&gt;='Old Ranking Calculations'!$B$19,'Old Ranking Calculations'!$C$19,AC55&gt;='Old Ranking Calculations'!$B$20,'Old Ranking Calculations'!$C$20,AC55&gt;='Old Ranking Calculations'!$B$21,'Old Ranking Calculations'!$C$21,AC55&gt;='Old Ranking Calculations'!$B$22,'Old Ranking Calculations'!$C$22,AC55&lt;'Old Ranking Calculations'!$B$23,'Old Ranking Calculations'!$C$23)</f>
        <v>3</v>
      </c>
      <c r="AE55" s="1">
        <f t="shared" si="0"/>
        <v>0</v>
      </c>
      <c r="AF55" s="1">
        <f>AVERAGE($O$2:O55)</f>
        <v>2.1428571428571428</v>
      </c>
      <c r="AG55" s="16">
        <f>SUM($W$2:W55,Z55)</f>
        <v>69</v>
      </c>
    </row>
    <row r="56" spans="1:33" ht="15.75" customHeight="1" x14ac:dyDescent="0.2">
      <c r="A56" s="1">
        <v>2020</v>
      </c>
      <c r="B56" s="1" t="s">
        <v>7</v>
      </c>
      <c r="C56" s="1" t="str">
        <f>VLOOKUP(B56,Divisions!$A$1:$B$33,2,FALSE)</f>
        <v>AFC North</v>
      </c>
      <c r="D56" s="1">
        <v>11</v>
      </c>
      <c r="E56" s="1">
        <v>5</v>
      </c>
      <c r="G56" s="1">
        <v>1</v>
      </c>
      <c r="I56" s="1">
        <v>1</v>
      </c>
      <c r="J56" s="1">
        <v>1</v>
      </c>
      <c r="K56" s="1">
        <v>1</v>
      </c>
      <c r="L56" s="1"/>
      <c r="M56" s="1"/>
      <c r="N56" s="1"/>
      <c r="O56">
        <v>2</v>
      </c>
      <c r="U56" s="1">
        <v>1</v>
      </c>
      <c r="W56" s="1">
        <f>SUM(N56*'Ranking Calculations'!$C$2,M56*'Ranking Calculations'!$C$3,L56*'Ranking Calculations'!$C$4,K56*'Ranking Calculations'!$C$5,H56*'Ranking Calculations'!$C$7,G56*'Ranking Calculations'!$C$6,P56*'Ranking Calculations'!$C$8,Q56*'Ranking Calculations'!$C$9,R56*'Ranking Calculations'!$C$10,S56*'Ranking Calculations'!$C$11,T56*'Ranking Calculations'!$C$12,U56*'Ranking Calculations'!$C$13,V56*'Ranking Calculations'!$C$14)</f>
        <v>3</v>
      </c>
      <c r="X56" s="11">
        <f>(SUM($D$2:D56)+(SUM($F$2:F56)/2))/((SUM($D$2:D56)+SUM($E$2:E56)+SUM($F$3)))</f>
        <v>0.4358490566037736</v>
      </c>
      <c r="Y56" s="1">
        <f>'Winning % Rank Over Time'!J56</f>
        <v>28</v>
      </c>
      <c r="Z56" s="7">
        <f>'Winning % Rank Over Time'!$B56*VLOOKUP(Y56,'Share of Reg Season Points'!$A$2:$B$33,2)</f>
        <v>0</v>
      </c>
      <c r="AA56" s="1">
        <f>SUM($I$2:I56)/COUNT($G$2:G56)</f>
        <v>0.46666666666666667</v>
      </c>
      <c r="AB56" s="1" cm="1">
        <f t="array" ref="AB56">_xlfn.IFS(AA56&gt;='Old Ranking Calculations'!$B$25,'Old Ranking Calculations'!$C$25,AA56&gt;='Old Ranking Calculations'!$B$26,'Old Ranking Calculations'!$C$26,AA56&gt;='Old Ranking Calculations'!$B$27,'Old Ranking Calculations'!$C$27,AA56&gt;='Old Ranking Calculations'!$B$28,'Old Ranking Calculations'!$C$28,AA56&gt;='Old Ranking Calculations'!$B$29,'Old Ranking Calculations'!$C$29,AA56&gt;='Old Ranking Calculations'!$B$30,'Old Ranking Calculations'!$C$30,AA56&gt;='Old Ranking Calculations'!$B$31,'Old Ranking Calculations'!$C$31,AA56&lt;'Old Ranking Calculations'!$B$32,'Old Ranking Calculations'!$C$32)</f>
        <v>0</v>
      </c>
      <c r="AC56" s="1">
        <f>COUNT($G$2:G56)/COUNT($D$2:D56)</f>
        <v>0.28846153846153844</v>
      </c>
      <c r="AD56" s="1" cm="1">
        <f t="array" ref="AD56">_xlfn.IFS(AC56&gt;='Old Ranking Calculations'!$B$15,'Old Ranking Calculations'!$C$15,AC56&gt;='Old Ranking Calculations'!$B$16,'Old Ranking Calculations'!$C$16,AC56&gt;='Old Ranking Calculations'!$B$17,'Old Ranking Calculations'!$C$17,AC56&gt;='Old Ranking Calculations'!$B$18,'Old Ranking Calculations'!$C$18,AC56&gt;='Old Ranking Calculations'!$B$19,'Old Ranking Calculations'!$C$19,AC56&gt;='Old Ranking Calculations'!$B$20,'Old Ranking Calculations'!$C$20,AC56&gt;='Old Ranking Calculations'!$B$21,'Old Ranking Calculations'!$C$21,AC56&gt;='Old Ranking Calculations'!$B$22,'Old Ranking Calculations'!$C$22,AC56&lt;'Old Ranking Calculations'!$B$23,'Old Ranking Calculations'!$C$23)</f>
        <v>3</v>
      </c>
      <c r="AE56" s="1">
        <f t="shared" si="0"/>
        <v>0</v>
      </c>
      <c r="AF56" s="1">
        <f>AVERAGE($O$2:O56)</f>
        <v>2.1333333333333333</v>
      </c>
      <c r="AG56" s="16">
        <f>SUM($W$2:W56,Z56)</f>
        <v>72</v>
      </c>
    </row>
    <row r="57" spans="1:33" ht="15.75" customHeight="1" x14ac:dyDescent="0.2">
      <c r="A57" s="1">
        <v>2021</v>
      </c>
      <c r="B57" s="1" t="s">
        <v>7</v>
      </c>
      <c r="C57" s="1" t="str">
        <f>VLOOKUP(B57,Divisions!$A$1:$B$33,2,FALSE)</f>
        <v>AFC North</v>
      </c>
      <c r="D57" s="1">
        <v>8</v>
      </c>
      <c r="E57" s="1">
        <v>9</v>
      </c>
      <c r="W57" s="1">
        <f>SUM(N57*'Ranking Calculations'!$C$2,M57*'Ranking Calculations'!$C$3,L57*'Ranking Calculations'!$C$4,K57*'Ranking Calculations'!$C$5,H57*'Ranking Calculations'!$C$7,G57*'Ranking Calculations'!$C$6,P57*'Ranking Calculations'!$C$8,Q57*'Ranking Calculations'!$C$9,R57*'Ranking Calculations'!$C$10,S57*'Ranking Calculations'!$C$11,T57*'Ranking Calculations'!$C$12,U57*'Ranking Calculations'!$C$13,V57*'Ranking Calculations'!$C$14)</f>
        <v>0</v>
      </c>
      <c r="X57" s="11">
        <f>(SUM($D$2:D57)+(SUM($F$2:F57)/2))/((SUM($D$2:D57)+SUM($E$2:E57)+SUM($F$3)))</f>
        <v>0.43657635467980294</v>
      </c>
      <c r="Y57" s="1">
        <f>'Winning % Rank Over Time'!J57</f>
        <v>28</v>
      </c>
      <c r="Z57" s="7">
        <f>'Winning % Rank Over Time'!$B57*VLOOKUP(Y57,'Share of Reg Season Points'!$A$2:$B$33,2)</f>
        <v>0</v>
      </c>
      <c r="AA57" s="1">
        <f>SUM($I$2:I57)/COUNT($G$2:G57)</f>
        <v>0.46666666666666667</v>
      </c>
      <c r="AB57" s="1" cm="1">
        <f t="array" ref="AB57">_xlfn.IFS(AA57&gt;='Old Ranking Calculations'!$B$25,'Old Ranking Calculations'!$C$25,AA57&gt;='Old Ranking Calculations'!$B$26,'Old Ranking Calculations'!$C$26,AA57&gt;='Old Ranking Calculations'!$B$27,'Old Ranking Calculations'!$C$27,AA57&gt;='Old Ranking Calculations'!$B$28,'Old Ranking Calculations'!$C$28,AA57&gt;='Old Ranking Calculations'!$B$29,'Old Ranking Calculations'!$C$29,AA57&gt;='Old Ranking Calculations'!$B$30,'Old Ranking Calculations'!$C$30,AA57&gt;='Old Ranking Calculations'!$B$31,'Old Ranking Calculations'!$C$31,AA57&lt;'Old Ranking Calculations'!$B$32,'Old Ranking Calculations'!$C$32)</f>
        <v>0</v>
      </c>
      <c r="AC57" s="1">
        <f>COUNT($G$2:G57)/COUNT($D$2:D57)</f>
        <v>0.28301886792452829</v>
      </c>
      <c r="AD57" s="1" cm="1">
        <f t="array" ref="AD57">_xlfn.IFS(AC57&gt;='Old Ranking Calculations'!$B$15,'Old Ranking Calculations'!$C$15,AC57&gt;='Old Ranking Calculations'!$B$16,'Old Ranking Calculations'!$C$16,AC57&gt;='Old Ranking Calculations'!$B$17,'Old Ranking Calculations'!$C$17,AC57&gt;='Old Ranking Calculations'!$B$18,'Old Ranking Calculations'!$C$18,AC57&gt;='Old Ranking Calculations'!$B$19,'Old Ranking Calculations'!$C$19,AC57&gt;='Old Ranking Calculations'!$B$20,'Old Ranking Calculations'!$C$20,AC57&gt;='Old Ranking Calculations'!$B$21,'Old Ranking Calculations'!$C$21,AC57&gt;='Old Ranking Calculations'!$B$22,'Old Ranking Calculations'!$C$22,AC57&lt;'Old Ranking Calculations'!$B$23,'Old Ranking Calculations'!$C$23)</f>
        <v>3</v>
      </c>
      <c r="AE57" s="1">
        <f t="shared" si="0"/>
        <v>0</v>
      </c>
      <c r="AF57" s="1">
        <f>AVERAGE($O$2:O57)</f>
        <v>2.1333333333333333</v>
      </c>
      <c r="AG57" s="16">
        <f>SUM($W$2:W57,Z57)</f>
        <v>72</v>
      </c>
    </row>
    <row r="58" spans="1:33" ht="15.75" customHeight="1" x14ac:dyDescent="0.2">
      <c r="A58">
        <v>2022</v>
      </c>
      <c r="B58" s="1" t="s">
        <v>7</v>
      </c>
      <c r="C58" s="1" t="str">
        <f>VLOOKUP(B58,Divisions!$A$1:$B$33,2,FALSE)</f>
        <v>AFC North</v>
      </c>
      <c r="D58">
        <v>7</v>
      </c>
      <c r="E58">
        <v>10</v>
      </c>
      <c r="W58" s="1">
        <f>SUM(N58*'Ranking Calculations'!$C$2,M58*'Ranking Calculations'!$C$3,L58*'Ranking Calculations'!$C$4,K58*'Ranking Calculations'!$C$5,H58*'Ranking Calculations'!$C$7,G58*'Ranking Calculations'!$C$6,P58*'Ranking Calculations'!$C$8,Q58*'Ranking Calculations'!$C$9,R58*'Ranking Calculations'!$C$10,S58*'Ranking Calculations'!$C$11,T58*'Ranking Calculations'!$C$12,U58*'Ranking Calculations'!$C$13,V58*'Ranking Calculations'!$C$14)</f>
        <v>0</v>
      </c>
      <c r="X58" s="11">
        <f>(SUM($D$2:D58)+(SUM($F$2:F58)/2))/((SUM($D$2:D58)+SUM($E$2:E58)+SUM($F$3)))</f>
        <v>0.43606755126658625</v>
      </c>
      <c r="Y58" s="1">
        <f>'Winning % Rank Over Time'!J58</f>
        <v>27</v>
      </c>
      <c r="Z58" s="7">
        <f>'Winning % Rank Over Time'!$B58*VLOOKUP(Y58,'Share of Reg Season Points'!$A$2:$B$33,2)</f>
        <v>0</v>
      </c>
      <c r="AA58" s="1">
        <f>SUM($I$2:I58)/COUNT($G$2:G58)</f>
        <v>0.46666666666666667</v>
      </c>
      <c r="AB58" s="1" cm="1">
        <f t="array" ref="AB58">_xlfn.IFS(AA58&gt;='Old Ranking Calculations'!$B$25,'Old Ranking Calculations'!$C$25,AA58&gt;='Old Ranking Calculations'!$B$26,'Old Ranking Calculations'!$C$26,AA58&gt;='Old Ranking Calculations'!$B$27,'Old Ranking Calculations'!$C$27,AA58&gt;='Old Ranking Calculations'!$B$28,'Old Ranking Calculations'!$C$28,AA58&gt;='Old Ranking Calculations'!$B$29,'Old Ranking Calculations'!$C$29,AA58&gt;='Old Ranking Calculations'!$B$30,'Old Ranking Calculations'!$C$30,AA58&gt;='Old Ranking Calculations'!$B$31,'Old Ranking Calculations'!$C$31,AA58&lt;'Old Ranking Calculations'!$B$32,'Old Ranking Calculations'!$C$32)</f>
        <v>0</v>
      </c>
      <c r="AC58" s="1">
        <f>COUNT($G$2:G58)/COUNT($D$2:D58)</f>
        <v>0.27777777777777779</v>
      </c>
      <c r="AD58" s="1" cm="1">
        <f t="array" ref="AD58">_xlfn.IFS(AC58&gt;='Old Ranking Calculations'!$B$15,'Old Ranking Calculations'!$C$15,AC58&gt;='Old Ranking Calculations'!$B$16,'Old Ranking Calculations'!$C$16,AC58&gt;='Old Ranking Calculations'!$B$17,'Old Ranking Calculations'!$C$17,AC58&gt;='Old Ranking Calculations'!$B$18,'Old Ranking Calculations'!$C$18,AC58&gt;='Old Ranking Calculations'!$B$19,'Old Ranking Calculations'!$C$19,AC58&gt;='Old Ranking Calculations'!$B$20,'Old Ranking Calculations'!$C$20,AC58&gt;='Old Ranking Calculations'!$B$21,'Old Ranking Calculations'!$C$21,AC58&gt;='Old Ranking Calculations'!$B$22,'Old Ranking Calculations'!$C$22,AC58&lt;'Old Ranking Calculations'!$B$23,'Old Ranking Calculations'!$C$23)</f>
        <v>3</v>
      </c>
      <c r="AE58" s="1">
        <f t="shared" si="0"/>
        <v>0</v>
      </c>
      <c r="AF58" s="1">
        <f>AVERAGE($O$2:O58)</f>
        <v>2.1333333333333333</v>
      </c>
      <c r="AG58" s="16">
        <f>SUM($W$2:W58,Z58)</f>
        <v>72</v>
      </c>
    </row>
    <row r="59" spans="1:33" ht="15.75" customHeight="1" x14ac:dyDescent="0.2">
      <c r="A59">
        <v>2023</v>
      </c>
      <c r="B59" s="1" t="s">
        <v>7</v>
      </c>
      <c r="C59" s="1" t="str">
        <f>VLOOKUP(B59,Divisions!$A$1:$B$33,2,FALSE)</f>
        <v>AFC North</v>
      </c>
      <c r="D59">
        <v>11</v>
      </c>
      <c r="E59">
        <v>6</v>
      </c>
      <c r="G59">
        <v>1</v>
      </c>
      <c r="I59">
        <v>0</v>
      </c>
      <c r="J59">
        <v>1</v>
      </c>
      <c r="O59">
        <v>1</v>
      </c>
      <c r="R59">
        <v>1</v>
      </c>
      <c r="U59">
        <v>1</v>
      </c>
      <c r="V59">
        <v>1</v>
      </c>
      <c r="W59" s="1">
        <f>SUM(N59*'Ranking Calculations'!$C$2,M59*'Ranking Calculations'!$C$3,L59*'Ranking Calculations'!$C$4,K59*'Ranking Calculations'!$C$5,H59*'Ranking Calculations'!$C$7,G59*'Ranking Calculations'!$C$6,P59*'Ranking Calculations'!$C$8,Q59*'Ranking Calculations'!$C$9,R59*'Ranking Calculations'!$C$10,S59*'Ranking Calculations'!$C$11,T59*'Ranking Calculations'!$C$12,U59*'Ranking Calculations'!$C$13,V59*'Ranking Calculations'!$C$14)</f>
        <v>2</v>
      </c>
      <c r="X59" s="11">
        <f>(SUM($D$2:D59)+(SUM($F$2:F59)/2))/((SUM($D$2:D59)+SUM($E$2:E59)+SUM($F$3)))</f>
        <v>0.44030732860520094</v>
      </c>
      <c r="Y59" s="1">
        <f>'Winning % Rank Over Time'!J59</f>
        <v>26</v>
      </c>
      <c r="Z59" s="7">
        <f>'Winning % Rank Over Time'!$B59*VLOOKUP(Y59,'Share of Reg Season Points'!$A$2:$B$33,2)</f>
        <v>0</v>
      </c>
      <c r="AA59" s="1">
        <f>SUM($I$2:I59)/COUNT($G$2:G59)</f>
        <v>0.4375</v>
      </c>
      <c r="AB59" s="1" cm="1">
        <f t="array" ref="AB59">_xlfn.IFS(AA59&gt;='Old Ranking Calculations'!$B$25,'Old Ranking Calculations'!$C$25,AA59&gt;='Old Ranking Calculations'!$B$26,'Old Ranking Calculations'!$C$26,AA59&gt;='Old Ranking Calculations'!$B$27,'Old Ranking Calculations'!$C$27,AA59&gt;='Old Ranking Calculations'!$B$28,'Old Ranking Calculations'!$C$28,AA59&gt;='Old Ranking Calculations'!$B$29,'Old Ranking Calculations'!$C$29,AA59&gt;='Old Ranking Calculations'!$B$30,'Old Ranking Calculations'!$C$30,AA59&gt;='Old Ranking Calculations'!$B$31,'Old Ranking Calculations'!$C$31,AA59&lt;'Old Ranking Calculations'!$B$32,'Old Ranking Calculations'!$C$32)</f>
        <v>0</v>
      </c>
      <c r="AC59" s="1">
        <f>COUNT($G$2:G59)/COUNT($D$2:D59)</f>
        <v>0.29090909090909089</v>
      </c>
      <c r="AD59" s="1" cm="1">
        <f t="array" ref="AD59">_xlfn.IFS(AC59&gt;='Old Ranking Calculations'!$B$15,'Old Ranking Calculations'!$C$15,AC59&gt;='Old Ranking Calculations'!$B$16,'Old Ranking Calculations'!$C$16,AC59&gt;='Old Ranking Calculations'!$B$17,'Old Ranking Calculations'!$C$17,AC59&gt;='Old Ranking Calculations'!$B$18,'Old Ranking Calculations'!$C$18,AC59&gt;='Old Ranking Calculations'!$B$19,'Old Ranking Calculations'!$C$19,AC59&gt;='Old Ranking Calculations'!$B$20,'Old Ranking Calculations'!$C$20,AC59&gt;='Old Ranking Calculations'!$B$21,'Old Ranking Calculations'!$C$21,AC59&gt;='Old Ranking Calculations'!$B$22,'Old Ranking Calculations'!$C$22,AC59&lt;'Old Ranking Calculations'!$B$23,'Old Ranking Calculations'!$C$23)</f>
        <v>3</v>
      </c>
      <c r="AE59" s="1">
        <f t="shared" si="0"/>
        <v>0</v>
      </c>
      <c r="AF59" s="1">
        <f>AVERAGE($O$2:O59)</f>
        <v>2.0625</v>
      </c>
      <c r="AG59" s="16">
        <f>SUM($W$2:W59,Z59)</f>
        <v>74</v>
      </c>
    </row>
    <row r="60" spans="1:33" ht="15.75" customHeight="1" x14ac:dyDescent="0.2">
      <c r="A60">
        <v>2024</v>
      </c>
      <c r="B60" s="1" t="s">
        <v>7</v>
      </c>
      <c r="C60" s="1" t="str">
        <f>VLOOKUP(B60,Divisions!$A$1:$B$33,2,FALSE)</f>
        <v>AFC North</v>
      </c>
      <c r="D60">
        <v>3</v>
      </c>
      <c r="E60">
        <v>14</v>
      </c>
      <c r="W60" s="1">
        <f>SUM(N60*'Ranking Calculations'!$C$2,M60*'Ranking Calculations'!$C$3,L60*'Ranking Calculations'!$C$4,K60*'Ranking Calculations'!$C$5,H60*'Ranking Calculations'!$C$7,G60*'Ranking Calculations'!$C$6,P60*'Ranking Calculations'!$C$8,Q60*'Ranking Calculations'!$C$9,R60*'Ranking Calculations'!$C$10,S60*'Ranking Calculations'!$C$11,T60*'Ranking Calculations'!$C$12,U60*'Ranking Calculations'!$C$13,V60*'Ranking Calculations'!$C$14)</f>
        <v>0</v>
      </c>
      <c r="X60" s="11">
        <f>(SUM($D$2:D60)+(SUM($F$2:F60)/2))/((SUM($D$2:D60)+SUM($E$2:E60)+SUM($F$3)))</f>
        <v>0.43511008111239863</v>
      </c>
      <c r="Y60" s="1">
        <f>'Winning % Rank Over Time'!J60</f>
        <v>28</v>
      </c>
      <c r="Z60" s="7">
        <f>'Winning % Rank Over Time'!$B60*VLOOKUP(Y60,'Share of Reg Season Points'!$A$2:$B$33,2)</f>
        <v>0</v>
      </c>
      <c r="AA60" s="1">
        <f>SUM($I$2:I60)/COUNT($G$2:G60)</f>
        <v>0.4375</v>
      </c>
      <c r="AB60" s="1" cm="1">
        <f t="array" ref="AB60">_xlfn.IFS(AA60&gt;='Old Ranking Calculations'!$B$25,'Old Ranking Calculations'!$C$25,AA60&gt;='Old Ranking Calculations'!$B$26,'Old Ranking Calculations'!$C$26,AA60&gt;='Old Ranking Calculations'!$B$27,'Old Ranking Calculations'!$C$27,AA60&gt;='Old Ranking Calculations'!$B$28,'Old Ranking Calculations'!$C$28,AA60&gt;='Old Ranking Calculations'!$B$29,'Old Ranking Calculations'!$C$29,AA60&gt;='Old Ranking Calculations'!$B$30,'Old Ranking Calculations'!$C$30,AA60&gt;='Old Ranking Calculations'!$B$31,'Old Ranking Calculations'!$C$31,AA60&lt;'Old Ranking Calculations'!$B$32,'Old Ranking Calculations'!$C$32)</f>
        <v>0</v>
      </c>
      <c r="AC60" s="1">
        <f>COUNT($G$2:G60)/COUNT($D$2:D60)</f>
        <v>0.2857142857142857</v>
      </c>
      <c r="AD60" s="1" cm="1">
        <f t="array" ref="AD60">_xlfn.IFS(AC60&gt;='Old Ranking Calculations'!$B$15,'Old Ranking Calculations'!$C$15,AC60&gt;='Old Ranking Calculations'!$B$16,'Old Ranking Calculations'!$C$16,AC60&gt;='Old Ranking Calculations'!$B$17,'Old Ranking Calculations'!$C$17,AC60&gt;='Old Ranking Calculations'!$B$18,'Old Ranking Calculations'!$C$18,AC60&gt;='Old Ranking Calculations'!$B$19,'Old Ranking Calculations'!$C$19,AC60&gt;='Old Ranking Calculations'!$B$20,'Old Ranking Calculations'!$C$20,AC60&gt;='Old Ranking Calculations'!$B$21,'Old Ranking Calculations'!$C$21,AC60&gt;='Old Ranking Calculations'!$B$22,'Old Ranking Calculations'!$C$22,AC60&lt;'Old Ranking Calculations'!$B$23,'Old Ranking Calculations'!$C$23)</f>
        <v>3</v>
      </c>
      <c r="AE60" s="1">
        <f t="shared" si="0"/>
        <v>0</v>
      </c>
      <c r="AF60" s="1">
        <f>AVERAGE($O$2:O60)</f>
        <v>2.0625</v>
      </c>
      <c r="AG60" s="16">
        <f>SUM($W$2:W60,Z60)</f>
        <v>74</v>
      </c>
    </row>
    <row r="61" spans="1:33" ht="15.75" customHeight="1" x14ac:dyDescent="0.2">
      <c r="A61">
        <v>2025</v>
      </c>
      <c r="B61" s="1" t="s">
        <v>7</v>
      </c>
      <c r="C61" s="1" t="str">
        <f>VLOOKUP(B61,Divisions!$A$1:$B$33,2,FALSE)</f>
        <v>AFC North</v>
      </c>
      <c r="D61">
        <v>5</v>
      </c>
      <c r="E61">
        <v>12</v>
      </c>
      <c r="R61">
        <v>1</v>
      </c>
      <c r="T61">
        <v>1</v>
      </c>
      <c r="W61" s="1">
        <f>SUM(N61*'Ranking Calculations'!$C$2,M61*'Ranking Calculations'!$C$3,L61*'Ranking Calculations'!$C$4,K61*'Ranking Calculations'!$C$5,H61*'Ranking Calculations'!$C$7,G61*'Ranking Calculations'!$C$6,P61*'Ranking Calculations'!$C$8,Q61*'Ranking Calculations'!$C$9,R61*'Ranking Calculations'!$C$10,S61*'Ranking Calculations'!$C$11,T61*'Ranking Calculations'!$C$12,U61*'Ranking Calculations'!$C$13,V61*'Ranking Calculations'!$C$14)</f>
        <v>1</v>
      </c>
      <c r="X61" s="11">
        <f>(SUM($D$2:D61)+(SUM($F$2:F61)/2))/((SUM($D$2:D61)+SUM($E$2:E61)+SUM($F$3)))</f>
        <v>0.43238636363636362</v>
      </c>
      <c r="Y61" s="1">
        <f>'Winning % Rank Over Time'!J61</f>
        <v>28</v>
      </c>
      <c r="Z61" s="7">
        <f>'Winning % Rank Over Time'!$B61*VLOOKUP(Y61,'Share of Reg Season Points'!$A$2:$B$33,2)</f>
        <v>0</v>
      </c>
      <c r="AA61" s="1">
        <f>SUM($I$2:I61)/COUNT($G$2:G61)</f>
        <v>0.4375</v>
      </c>
      <c r="AB61" s="1" cm="1">
        <f t="array" ref="AB61">_xlfn.IFS(AA61&gt;='Old Ranking Calculations'!$B$25,'Old Ranking Calculations'!$C$25,AA61&gt;='Old Ranking Calculations'!$B$26,'Old Ranking Calculations'!$C$26,AA61&gt;='Old Ranking Calculations'!$B$27,'Old Ranking Calculations'!$C$27,AA61&gt;='Old Ranking Calculations'!$B$28,'Old Ranking Calculations'!$C$28,AA61&gt;='Old Ranking Calculations'!$B$29,'Old Ranking Calculations'!$C$29,AA61&gt;='Old Ranking Calculations'!$B$30,'Old Ranking Calculations'!$C$30,AA61&gt;='Old Ranking Calculations'!$B$31,'Old Ranking Calculations'!$C$31,AA61&lt;'Old Ranking Calculations'!$B$32,'Old Ranking Calculations'!$C$32)</f>
        <v>0</v>
      </c>
      <c r="AC61" s="1">
        <f>COUNT($G$2:G61)/COUNT($D$2:D61)</f>
        <v>0.2807017543859649</v>
      </c>
      <c r="AD61" s="1" cm="1">
        <f t="array" ref="AD61">_xlfn.IFS(AC61&gt;='Old Ranking Calculations'!$B$15,'Old Ranking Calculations'!$C$15,AC61&gt;='Old Ranking Calculations'!$B$16,'Old Ranking Calculations'!$C$16,AC61&gt;='Old Ranking Calculations'!$B$17,'Old Ranking Calculations'!$C$17,AC61&gt;='Old Ranking Calculations'!$B$18,'Old Ranking Calculations'!$C$18,AC61&gt;='Old Ranking Calculations'!$B$19,'Old Ranking Calculations'!$C$19,AC61&gt;='Old Ranking Calculations'!$B$20,'Old Ranking Calculations'!$C$20,AC61&gt;='Old Ranking Calculations'!$B$21,'Old Ranking Calculations'!$C$21,AC61&gt;='Old Ranking Calculations'!$B$22,'Old Ranking Calculations'!$C$22,AC61&lt;'Old Ranking Calculations'!$B$23,'Old Ranking Calculations'!$C$23)</f>
        <v>3</v>
      </c>
      <c r="AE61" s="1">
        <f t="shared" si="0"/>
        <v>0</v>
      </c>
      <c r="AF61" s="1">
        <f>AVERAGE($O$2:O61)</f>
        <v>2.0625</v>
      </c>
      <c r="AG61" s="16">
        <f>SUM($W$2:W61,Z61)</f>
        <v>75</v>
      </c>
    </row>
    <row r="62" spans="1:33" ht="15.75" customHeight="1" x14ac:dyDescent="0.2"/>
    <row r="63" spans="1:33" ht="15.75" customHeight="1" x14ac:dyDescent="0.2"/>
    <row r="64" spans="1:33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</sheetData>
  <pageMargins left="0.7" right="0.7" top="0.75" bottom="0.75" header="0" footer="0"/>
  <pageSetup orientation="landscape"/>
  <headerFooter>
    <oddHeader>&amp;R&amp;"Calibri"&amp;10&amp;K000000 Business Use&amp;1#_x000D_</oddHeader>
  </headerFooter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5"/>
  <dimension ref="A1:AG999"/>
  <sheetViews>
    <sheetView topLeftCell="N1" workbookViewId="0">
      <pane ySplit="1" topLeftCell="A40" activePane="bottomLeft" state="frozen"/>
      <selection pane="bottomLeft" activeCell="AG62" sqref="AG62"/>
    </sheetView>
  </sheetViews>
  <sheetFormatPr baseColWidth="10" defaultColWidth="11.1640625" defaultRowHeight="15" customHeight="1" x14ac:dyDescent="0.2"/>
  <cols>
    <col min="1" max="33" width="10.6640625" customWidth="1"/>
  </cols>
  <sheetData>
    <row r="1" spans="1:33" ht="15.75" customHeight="1" x14ac:dyDescent="0.2">
      <c r="A1" s="6" t="s">
        <v>51</v>
      </c>
      <c r="B1" s="6" t="s">
        <v>71</v>
      </c>
      <c r="C1" s="1" t="s">
        <v>139</v>
      </c>
      <c r="D1" s="6" t="s">
        <v>52</v>
      </c>
      <c r="E1" s="6" t="s">
        <v>53</v>
      </c>
      <c r="F1" s="6" t="s">
        <v>54</v>
      </c>
      <c r="G1" s="6" t="s">
        <v>55</v>
      </c>
      <c r="H1" s="6" t="s">
        <v>56</v>
      </c>
      <c r="I1" s="6" t="s">
        <v>57</v>
      </c>
      <c r="J1" s="6" t="s">
        <v>58</v>
      </c>
      <c r="K1" s="6" t="s">
        <v>161</v>
      </c>
      <c r="L1" s="6" t="s">
        <v>162</v>
      </c>
      <c r="M1" s="6" t="s">
        <v>163</v>
      </c>
      <c r="N1" s="6" t="s">
        <v>61</v>
      </c>
      <c r="O1" s="6" t="s">
        <v>72</v>
      </c>
      <c r="P1" s="6" t="s">
        <v>37</v>
      </c>
      <c r="Q1" s="6" t="s">
        <v>39</v>
      </c>
      <c r="R1" s="6" t="s">
        <v>40</v>
      </c>
      <c r="S1" s="6" t="s">
        <v>41</v>
      </c>
      <c r="T1" s="6" t="s">
        <v>42</v>
      </c>
      <c r="U1" s="6" t="s">
        <v>43</v>
      </c>
      <c r="V1" s="6" t="s">
        <v>44</v>
      </c>
      <c r="W1" s="1" t="s">
        <v>63</v>
      </c>
      <c r="X1" s="1" t="s">
        <v>64</v>
      </c>
      <c r="Y1" s="1" t="s">
        <v>198</v>
      </c>
      <c r="Z1" s="1" t="s">
        <v>65</v>
      </c>
      <c r="AA1" s="1" t="s">
        <v>66</v>
      </c>
      <c r="AB1" s="1" t="s">
        <v>67</v>
      </c>
      <c r="AC1" s="1" t="s">
        <v>79</v>
      </c>
      <c r="AD1" t="s">
        <v>68</v>
      </c>
      <c r="AE1" s="1" t="s">
        <v>69</v>
      </c>
      <c r="AF1" s="1" t="s">
        <v>73</v>
      </c>
      <c r="AG1" s="1" t="s">
        <v>70</v>
      </c>
    </row>
    <row r="2" spans="1:33" ht="15.75" customHeight="1" x14ac:dyDescent="0.2">
      <c r="A2" s="6">
        <v>1966</v>
      </c>
      <c r="B2" s="6" t="s">
        <v>8</v>
      </c>
      <c r="C2" s="1" t="str">
        <f>VLOOKUP(B2,Divisions!$A$1:$B$33,2,FALSE)</f>
        <v>NFC East</v>
      </c>
      <c r="D2" s="6">
        <v>10</v>
      </c>
      <c r="E2" s="6">
        <v>3</v>
      </c>
      <c r="F2" s="6">
        <v>1</v>
      </c>
      <c r="G2" s="6">
        <v>1</v>
      </c>
      <c r="H2" s="6">
        <v>1</v>
      </c>
      <c r="I2" s="6">
        <v>0</v>
      </c>
      <c r="J2" s="6">
        <v>1</v>
      </c>
      <c r="K2" s="6">
        <v>1</v>
      </c>
      <c r="L2" s="6">
        <v>1</v>
      </c>
      <c r="M2" s="6"/>
      <c r="N2" s="6"/>
      <c r="O2" s="6">
        <v>3</v>
      </c>
      <c r="P2" s="6"/>
      <c r="Q2" s="6"/>
      <c r="R2" s="6"/>
      <c r="S2" s="6"/>
      <c r="T2" s="6"/>
      <c r="U2" s="6">
        <v>1</v>
      </c>
      <c r="V2" s="6"/>
      <c r="W2" s="1">
        <f>SUM(N2*'Ranking Calculations'!$C$2,M2*'Ranking Calculations'!$C$3,L2*'Ranking Calculations'!$C$4,K2*'Ranking Calculations'!$C$5,H2*'Ranking Calculations'!$C$7,G2*'Ranking Calculations'!$C$6,P2*'Ranking Calculations'!$C$8,Q2*'Ranking Calculations'!$C$9,R2*'Ranking Calculations'!$C$10,S2*'Ranking Calculations'!$C$11,T2*'Ranking Calculations'!$C$12,U2*'Ranking Calculations'!$C$13,V2*'Ranking Calculations'!$C$14)</f>
        <v>8</v>
      </c>
      <c r="X2" s="11">
        <f>(SUM(D2)+(SUM(F2)/2))/((SUM(D2)+SUM(E2)+SUM(F2)))</f>
        <v>0.75</v>
      </c>
      <c r="Y2" s="1">
        <f>'Winning % Rank Over Time'!K2</f>
        <v>3</v>
      </c>
      <c r="Z2" s="7">
        <f>'Winning % Rank Over Time'!$B2*VLOOKUP(Y2,'Share of Reg Season Points'!$P$2:$Q$27,2)</f>
        <v>0</v>
      </c>
      <c r="AA2" s="1">
        <f>SUM(I2)/COUNT(G2)</f>
        <v>0</v>
      </c>
      <c r="AB2" s="1">
        <v>3</v>
      </c>
      <c r="AC2" s="1">
        <f>COUNT(G2)/COUNT(A2)</f>
        <v>1</v>
      </c>
      <c r="AD2" s="1" cm="1">
        <f t="array" ref="AD2">_xlfn.IFS(AC2&gt;='Old Ranking Calculations'!$B$15,'Old Ranking Calculations'!$C$15,AC2&gt;='Old Ranking Calculations'!$B$16,'Old Ranking Calculations'!$C$16,AC2&gt;='Old Ranking Calculations'!$B$17,'Old Ranking Calculations'!$C$17,AC2&gt;='Old Ranking Calculations'!$B$18,'Old Ranking Calculations'!$C$18,AC2&gt;='Old Ranking Calculations'!$B$19,'Old Ranking Calculations'!$C$19,AC2&gt;='Old Ranking Calculations'!$B$20,'Old Ranking Calculations'!$C$20,AC2&gt;='Old Ranking Calculations'!$B$21,'Old Ranking Calculations'!$C$21,AC2&gt;='Old Ranking Calculations'!$B$22,'Old Ranking Calculations'!$C$22,AC2&lt;'Old Ranking Calculations'!$B$23,'Old Ranking Calculations'!$C$23)</f>
        <v>20</v>
      </c>
      <c r="AE2" s="1">
        <f t="shared" ref="AE2:AE61" si="0">0</f>
        <v>0</v>
      </c>
      <c r="AF2" s="1">
        <f>AVERAGE($O$2:O2)</f>
        <v>3</v>
      </c>
      <c r="AG2" s="16">
        <f>SUM(W$2:$W2,Z2)</f>
        <v>8</v>
      </c>
    </row>
    <row r="3" spans="1:33" ht="15.75" customHeight="1" x14ac:dyDescent="0.2">
      <c r="A3" s="1">
        <v>1967</v>
      </c>
      <c r="B3" s="6" t="s">
        <v>8</v>
      </c>
      <c r="C3" s="1" t="str">
        <f>VLOOKUP(B3,Divisions!$A$1:$B$33,2,FALSE)</f>
        <v>NFC East</v>
      </c>
      <c r="D3" s="1">
        <v>9</v>
      </c>
      <c r="E3" s="1">
        <v>5</v>
      </c>
      <c r="G3" s="1">
        <v>1</v>
      </c>
      <c r="H3" s="1">
        <v>1</v>
      </c>
      <c r="I3" s="1">
        <v>1</v>
      </c>
      <c r="J3" s="1">
        <v>1</v>
      </c>
      <c r="K3" s="1">
        <v>1</v>
      </c>
      <c r="L3" s="1">
        <v>1</v>
      </c>
      <c r="M3" s="1"/>
      <c r="N3" s="1"/>
      <c r="O3">
        <v>3</v>
      </c>
      <c r="W3" s="1">
        <f>SUM(N3*'Ranking Calculations'!$C$2,M3*'Ranking Calculations'!$C$3,L3*'Ranking Calculations'!$C$4,K3*'Ranking Calculations'!$C$5,H3*'Ranking Calculations'!$C$7,G3*'Ranking Calculations'!$C$6,P3*'Ranking Calculations'!$C$8,Q3*'Ranking Calculations'!$C$9,R3*'Ranking Calculations'!$C$10,S3*'Ranking Calculations'!$C$11,T3*'Ranking Calculations'!$C$12,U3*'Ranking Calculations'!$C$13,V3*'Ranking Calculations'!$C$14)</f>
        <v>8</v>
      </c>
      <c r="X3" s="11">
        <f>(SUM($D$2:D3)+(SUM($F$2:F3)/2))/((SUM($D$2:D3)+SUM($E$2:E3)+SUM($F$2:F3)))</f>
        <v>0.6964285714285714</v>
      </c>
      <c r="Y3" s="1">
        <f>'Winning % Rank Over Time'!K3</f>
        <v>6</v>
      </c>
      <c r="Z3" s="7">
        <f>'Winning % Rank Over Time'!$B3*VLOOKUP(Y3,'Share of Reg Season Points'!$P$2:$Q$27,2)</f>
        <v>0</v>
      </c>
      <c r="AA3" s="1">
        <f>SUM($I$2:I3)/COUNT($G$2:G3)</f>
        <v>0.5</v>
      </c>
      <c r="AB3" s="1">
        <v>4</v>
      </c>
      <c r="AC3" s="1">
        <f>COUNT(G$2:$G3)/COUNT($D$2:D3)</f>
        <v>1</v>
      </c>
      <c r="AD3" s="1" cm="1">
        <f t="array" ref="AD3">_xlfn.IFS(AC3&gt;='Old Ranking Calculations'!$B$15,'Old Ranking Calculations'!$C$15,AC3&gt;='Old Ranking Calculations'!$B$16,'Old Ranking Calculations'!$C$16,AC3&gt;='Old Ranking Calculations'!$B$17,'Old Ranking Calculations'!$C$17,AC3&gt;='Old Ranking Calculations'!$B$18,'Old Ranking Calculations'!$C$18,AC3&gt;='Old Ranking Calculations'!$B$19,'Old Ranking Calculations'!$C$19,AC3&gt;='Old Ranking Calculations'!$B$20,'Old Ranking Calculations'!$C$20,AC3&gt;='Old Ranking Calculations'!$B$21,'Old Ranking Calculations'!$C$21,AC3&gt;='Old Ranking Calculations'!$B$22,'Old Ranking Calculations'!$C$22,AC3&lt;'Old Ranking Calculations'!$B$23,'Old Ranking Calculations'!$C$23)</f>
        <v>20</v>
      </c>
      <c r="AE3" s="1">
        <f t="shared" si="0"/>
        <v>0</v>
      </c>
      <c r="AF3" s="1">
        <f>AVERAGE($O$2:O3)</f>
        <v>3</v>
      </c>
      <c r="AG3" s="16">
        <f>SUM(W$2:$W3,Z3)</f>
        <v>16</v>
      </c>
    </row>
    <row r="4" spans="1:33" ht="15.75" customHeight="1" x14ac:dyDescent="0.2">
      <c r="A4" s="6">
        <v>1968</v>
      </c>
      <c r="B4" s="6" t="s">
        <v>8</v>
      </c>
      <c r="C4" s="1" t="str">
        <f>VLOOKUP(B4,Divisions!$A$1:$B$33,2,FALSE)</f>
        <v>NFC East</v>
      </c>
      <c r="D4" s="1">
        <v>12</v>
      </c>
      <c r="E4" s="1">
        <v>2</v>
      </c>
      <c r="G4" s="1">
        <v>1</v>
      </c>
      <c r="H4" s="1">
        <v>1</v>
      </c>
      <c r="I4" s="1">
        <v>0</v>
      </c>
      <c r="J4" s="1">
        <v>1</v>
      </c>
      <c r="K4" s="1">
        <v>1</v>
      </c>
      <c r="L4" s="1"/>
      <c r="M4" s="1"/>
      <c r="N4" s="1"/>
      <c r="O4">
        <v>2</v>
      </c>
      <c r="W4" s="1">
        <f>SUM(N4*'Ranking Calculations'!$C$2,M4*'Ranking Calculations'!$C$3,L4*'Ranking Calculations'!$C$4,K4*'Ranking Calculations'!$C$5,H4*'Ranking Calculations'!$C$7,G4*'Ranking Calculations'!$C$6,P4*'Ranking Calculations'!$C$8,Q4*'Ranking Calculations'!$C$9,R4*'Ranking Calculations'!$C$10,S4*'Ranking Calculations'!$C$11,T4*'Ranking Calculations'!$C$12,U4*'Ranking Calculations'!$C$13,V4*'Ranking Calculations'!$C$14)</f>
        <v>4</v>
      </c>
      <c r="X4" s="11">
        <f>(SUM($D$2:D4)+(SUM($F$2:F4)/2))/((SUM($D$2:D4)+SUM($E$2:E4)+SUM($F$2:F4)))</f>
        <v>0.75</v>
      </c>
      <c r="Y4" s="1">
        <f>'Winning % Rank Over Time'!K4</f>
        <v>4</v>
      </c>
      <c r="Z4" s="7">
        <f>'Winning % Rank Over Time'!$B4*VLOOKUP(Y4,'Share of Reg Season Points'!$P$2:$Q$27,2)</f>
        <v>0</v>
      </c>
      <c r="AA4" s="1">
        <f>SUM($I$2:I4)/COUNT($G$2:G4)</f>
        <v>0.33333333333333331</v>
      </c>
      <c r="AB4" s="1" cm="1">
        <f t="array" ref="AB4">_xlfn.IFS(AA4&gt;='Old Ranking Calculations'!$B$25,'Old Ranking Calculations'!$C$25,AA4&gt;='Old Ranking Calculations'!$B$26,'Old Ranking Calculations'!$C$26,AA4&gt;='Old Ranking Calculations'!$B$27,'Old Ranking Calculations'!$C$27,AA4&gt;='Old Ranking Calculations'!$B$28,'Old Ranking Calculations'!$C$28,AA4&gt;='Old Ranking Calculations'!$B$29,'Old Ranking Calculations'!$C$29,AA4&gt;='Old Ranking Calculations'!$B$30,'Old Ranking Calculations'!$C$30,AA4&gt;='Old Ranking Calculations'!$B$31,'Old Ranking Calculations'!$C$31,AA4&lt;'Old Ranking Calculations'!$B$32,'Old Ranking Calculations'!$C$32)</f>
        <v>0</v>
      </c>
      <c r="AC4" s="1">
        <f>COUNT(G$2:$G4)/COUNT($D$2:D4)</f>
        <v>1</v>
      </c>
      <c r="AD4" s="1" cm="1">
        <f t="array" ref="AD4">_xlfn.IFS(AC4&gt;='Old Ranking Calculations'!$B$15,'Old Ranking Calculations'!$C$15,AC4&gt;='Old Ranking Calculations'!$B$16,'Old Ranking Calculations'!$C$16,AC4&gt;='Old Ranking Calculations'!$B$17,'Old Ranking Calculations'!$C$17,AC4&gt;='Old Ranking Calculations'!$B$18,'Old Ranking Calculations'!$C$18,AC4&gt;='Old Ranking Calculations'!$B$19,'Old Ranking Calculations'!$C$19,AC4&gt;='Old Ranking Calculations'!$B$20,'Old Ranking Calculations'!$C$20,AC4&gt;='Old Ranking Calculations'!$B$21,'Old Ranking Calculations'!$C$21,AC4&gt;='Old Ranking Calculations'!$B$22,'Old Ranking Calculations'!$C$22,AC4&lt;'Old Ranking Calculations'!$B$23,'Old Ranking Calculations'!$C$23)</f>
        <v>20</v>
      </c>
      <c r="AE4" s="1">
        <f t="shared" si="0"/>
        <v>0</v>
      </c>
      <c r="AF4" s="1">
        <f>AVERAGE($O$2:O4)</f>
        <v>2.6666666666666665</v>
      </c>
      <c r="AG4" s="16">
        <f>SUM(W$2:$W4,Z4)</f>
        <v>20</v>
      </c>
    </row>
    <row r="5" spans="1:33" ht="15.75" customHeight="1" x14ac:dyDescent="0.2">
      <c r="A5" s="1">
        <v>1969</v>
      </c>
      <c r="B5" s="6" t="s">
        <v>8</v>
      </c>
      <c r="C5" s="1" t="str">
        <f>VLOOKUP(B5,Divisions!$A$1:$B$33,2,FALSE)</f>
        <v>NFC East</v>
      </c>
      <c r="D5" s="1">
        <v>11</v>
      </c>
      <c r="E5" s="1">
        <v>2</v>
      </c>
      <c r="F5" s="1">
        <v>1</v>
      </c>
      <c r="G5" s="1">
        <v>1</v>
      </c>
      <c r="H5" s="1">
        <v>1</v>
      </c>
      <c r="I5" s="1">
        <v>0</v>
      </c>
      <c r="J5" s="1">
        <v>1</v>
      </c>
      <c r="K5" s="1">
        <v>1</v>
      </c>
      <c r="L5" s="1"/>
      <c r="M5" s="1"/>
      <c r="N5" s="1"/>
      <c r="O5">
        <v>2</v>
      </c>
      <c r="S5" s="1">
        <v>1</v>
      </c>
      <c r="W5" s="1">
        <f>SUM(N5*'Ranking Calculations'!$C$2,M5*'Ranking Calculations'!$C$3,L5*'Ranking Calculations'!$C$4,K5*'Ranking Calculations'!$C$5,H5*'Ranking Calculations'!$C$7,G5*'Ranking Calculations'!$C$6,P5*'Ranking Calculations'!$C$8,Q5*'Ranking Calculations'!$C$9,R5*'Ranking Calculations'!$C$10,S5*'Ranking Calculations'!$C$11,T5*'Ranking Calculations'!$C$12,U5*'Ranking Calculations'!$C$13,V5*'Ranking Calculations'!$C$14)</f>
        <v>4</v>
      </c>
      <c r="X5" s="11">
        <f>(SUM($D$2:D5)+(SUM($F$2:F5)/2))/((SUM($D$2:D5)+SUM($E$2:E5)+SUM($F$2:F5)))</f>
        <v>0.7678571428571429</v>
      </c>
      <c r="Y5" s="1">
        <f>'Winning % Rank Over Time'!K5</f>
        <v>3</v>
      </c>
      <c r="Z5" s="7">
        <f>'Winning % Rank Over Time'!$B5*VLOOKUP(Y5,'Share of Reg Season Points'!$P$2:$Q$27,2)</f>
        <v>0</v>
      </c>
      <c r="AA5" s="1">
        <f>SUM($I$2:I5)/COUNT($G$2:G5)</f>
        <v>0.25</v>
      </c>
      <c r="AB5" s="1" cm="1">
        <f t="array" ref="AB5">_xlfn.IFS(AA5&gt;='Old Ranking Calculations'!$B$25,'Old Ranking Calculations'!$C$25,AA5&gt;='Old Ranking Calculations'!$B$26,'Old Ranking Calculations'!$C$26,AA5&gt;='Old Ranking Calculations'!$B$27,'Old Ranking Calculations'!$C$27,AA5&gt;='Old Ranking Calculations'!$B$28,'Old Ranking Calculations'!$C$28,AA5&gt;='Old Ranking Calculations'!$B$29,'Old Ranking Calculations'!$C$29,AA5&gt;='Old Ranking Calculations'!$B$30,'Old Ranking Calculations'!$C$30,AA5&gt;='Old Ranking Calculations'!$B$31,'Old Ranking Calculations'!$C$31,AA5&lt;'Old Ranking Calculations'!$B$32,'Old Ranking Calculations'!$C$32)</f>
        <v>0</v>
      </c>
      <c r="AC5" s="1">
        <f>COUNT(G$2:$G5)/COUNT($D$2:D5)</f>
        <v>1</v>
      </c>
      <c r="AD5" s="1" cm="1">
        <f t="array" ref="AD5">_xlfn.IFS(AC5&gt;='Old Ranking Calculations'!$B$15,'Old Ranking Calculations'!$C$15,AC5&gt;='Old Ranking Calculations'!$B$16,'Old Ranking Calculations'!$C$16,AC5&gt;='Old Ranking Calculations'!$B$17,'Old Ranking Calculations'!$C$17,AC5&gt;='Old Ranking Calculations'!$B$18,'Old Ranking Calculations'!$C$18,AC5&gt;='Old Ranking Calculations'!$B$19,'Old Ranking Calculations'!$C$19,AC5&gt;='Old Ranking Calculations'!$B$20,'Old Ranking Calculations'!$C$20,AC5&gt;='Old Ranking Calculations'!$B$21,'Old Ranking Calculations'!$C$21,AC5&gt;='Old Ranking Calculations'!$B$22,'Old Ranking Calculations'!$C$22,AC5&lt;'Old Ranking Calculations'!$B$23,'Old Ranking Calculations'!$C$23)</f>
        <v>20</v>
      </c>
      <c r="AE5" s="1">
        <f t="shared" si="0"/>
        <v>0</v>
      </c>
      <c r="AF5" s="1">
        <f>AVERAGE($O$2:O5)</f>
        <v>2.5</v>
      </c>
      <c r="AG5" s="16">
        <f>SUM(W$2:$W5,Z5)</f>
        <v>24</v>
      </c>
    </row>
    <row r="6" spans="1:33" ht="15.75" customHeight="1" x14ac:dyDescent="0.2">
      <c r="A6" s="6">
        <v>1970</v>
      </c>
      <c r="B6" s="6" t="s">
        <v>8</v>
      </c>
      <c r="C6" s="1" t="str">
        <f>VLOOKUP(B6,Divisions!$A$1:$B$33,2,FALSE)</f>
        <v>NFC East</v>
      </c>
      <c r="D6" s="1">
        <v>10</v>
      </c>
      <c r="E6" s="1">
        <v>4</v>
      </c>
      <c r="G6" s="1">
        <v>1</v>
      </c>
      <c r="H6" s="1">
        <v>1</v>
      </c>
      <c r="I6" s="1">
        <v>2</v>
      </c>
      <c r="J6" s="1">
        <v>1</v>
      </c>
      <c r="K6" s="1">
        <v>1</v>
      </c>
      <c r="L6" s="1">
        <v>1</v>
      </c>
      <c r="M6" s="1">
        <v>1</v>
      </c>
      <c r="N6" s="1"/>
      <c r="O6">
        <v>4</v>
      </c>
      <c r="W6" s="1">
        <f>SUM(N6*'Ranking Calculations'!$C$2,M6*'Ranking Calculations'!$C$3,L6*'Ranking Calculations'!$C$4,K6*'Ranking Calculations'!$C$5,H6*'Ranking Calculations'!$C$7,G6*'Ranking Calculations'!$C$6,P6*'Ranking Calculations'!$C$8,Q6*'Ranking Calculations'!$C$9,R6*'Ranking Calculations'!$C$10,S6*'Ranking Calculations'!$C$11,T6*'Ranking Calculations'!$C$12,U6*'Ranking Calculations'!$C$13,V6*'Ranking Calculations'!$C$14)</f>
        <v>17</v>
      </c>
      <c r="X6" s="11">
        <f>(SUM($D$2:D6)+(SUM($F$2:F6)/2))/((SUM($D$2:D6)+SUM($E$2:E6)+SUM($F$2:F6)))</f>
        <v>0.75714285714285712</v>
      </c>
      <c r="Y6" s="1">
        <f>'Winning % Rank Over Time'!K6</f>
        <v>3</v>
      </c>
      <c r="Z6" s="7">
        <f>'Winning % Rank Over Time'!$B6*VLOOKUP(Y6,'Share of Reg Season Points'!$P$2:$Q$27,2)</f>
        <v>0</v>
      </c>
      <c r="AA6" s="1">
        <f>SUM($I$2:I6)/COUNT($G$2:G6)</f>
        <v>0.6</v>
      </c>
      <c r="AB6" s="1" cm="1">
        <f t="array" ref="AB6">_xlfn.IFS(AA6&gt;='Old Ranking Calculations'!$B$25,'Old Ranking Calculations'!$C$25,AA6&gt;='Old Ranking Calculations'!$B$26,'Old Ranking Calculations'!$C$26,AA6&gt;='Old Ranking Calculations'!$B$27,'Old Ranking Calculations'!$C$27,AA6&gt;='Old Ranking Calculations'!$B$28,'Old Ranking Calculations'!$C$28,AA6&gt;='Old Ranking Calculations'!$B$29,'Old Ranking Calculations'!$C$29,AA6&gt;='Old Ranking Calculations'!$B$30,'Old Ranking Calculations'!$C$30,AA6&gt;='Old Ranking Calculations'!$B$31,'Old Ranking Calculations'!$C$31,AA6&lt;'Old Ranking Calculations'!$B$32,'Old Ranking Calculations'!$C$32)</f>
        <v>4</v>
      </c>
      <c r="AC6" s="1">
        <f>COUNT(G$2:$G6)/COUNT($D$2:D6)</f>
        <v>1</v>
      </c>
      <c r="AD6" s="1" cm="1">
        <f t="array" ref="AD6">_xlfn.IFS(AC6&gt;='Old Ranking Calculations'!$B$15,'Old Ranking Calculations'!$C$15,AC6&gt;='Old Ranking Calculations'!$B$16,'Old Ranking Calculations'!$C$16,AC6&gt;='Old Ranking Calculations'!$B$17,'Old Ranking Calculations'!$C$17,AC6&gt;='Old Ranking Calculations'!$B$18,'Old Ranking Calculations'!$C$18,AC6&gt;='Old Ranking Calculations'!$B$19,'Old Ranking Calculations'!$C$19,AC6&gt;='Old Ranking Calculations'!$B$20,'Old Ranking Calculations'!$C$20,AC6&gt;='Old Ranking Calculations'!$B$21,'Old Ranking Calculations'!$C$21,AC6&gt;='Old Ranking Calculations'!$B$22,'Old Ranking Calculations'!$C$22,AC6&lt;'Old Ranking Calculations'!$B$23,'Old Ranking Calculations'!$C$23)</f>
        <v>20</v>
      </c>
      <c r="AE6" s="1">
        <f t="shared" si="0"/>
        <v>0</v>
      </c>
      <c r="AF6" s="1">
        <f>AVERAGE($O$2:O6)</f>
        <v>2.8</v>
      </c>
      <c r="AG6" s="16">
        <f>SUM(W$2:$W6,Z6)</f>
        <v>41</v>
      </c>
    </row>
    <row r="7" spans="1:33" ht="15.75" customHeight="1" x14ac:dyDescent="0.2">
      <c r="A7" s="1">
        <v>1971</v>
      </c>
      <c r="B7" s="6" t="s">
        <v>8</v>
      </c>
      <c r="C7" s="1" t="str">
        <f>VLOOKUP(B7,Divisions!$A$1:$B$33,2,FALSE)</f>
        <v>NFC East</v>
      </c>
      <c r="D7" s="1">
        <v>11</v>
      </c>
      <c r="E7" s="1">
        <v>3</v>
      </c>
      <c r="G7" s="1">
        <v>1</v>
      </c>
      <c r="H7" s="1">
        <v>1</v>
      </c>
      <c r="I7" s="1">
        <v>3</v>
      </c>
      <c r="J7" s="1">
        <v>0</v>
      </c>
      <c r="K7" s="1">
        <v>1</v>
      </c>
      <c r="L7" s="1">
        <v>1</v>
      </c>
      <c r="M7" s="1">
        <v>1</v>
      </c>
      <c r="N7" s="1">
        <v>1</v>
      </c>
      <c r="O7">
        <v>4</v>
      </c>
      <c r="W7" s="1">
        <f>SUM(N7*'Ranking Calculations'!$C$2,M7*'Ranking Calculations'!$C$3,L7*'Ranking Calculations'!$C$4,K7*'Ranking Calculations'!$C$5,H7*'Ranking Calculations'!$C$7,G7*'Ranking Calculations'!$C$6,P7*'Ranking Calculations'!$C$8,Q7*'Ranking Calculations'!$C$9,R7*'Ranking Calculations'!$C$10,S7*'Ranking Calculations'!$C$11,T7*'Ranking Calculations'!$C$12,U7*'Ranking Calculations'!$C$13,V7*'Ranking Calculations'!$C$14)</f>
        <v>40</v>
      </c>
      <c r="X7" s="11">
        <f>(SUM($D$2:D7)+(SUM($F$2:F7)/2))/((SUM($D$2:D7)+SUM($E$2:E7)+SUM($F$2:F7)))</f>
        <v>0.76190476190476186</v>
      </c>
      <c r="Y7" s="1">
        <f>'Winning % Rank Over Time'!K7</f>
        <v>2</v>
      </c>
      <c r="Z7" s="7">
        <f>'Winning % Rank Over Time'!$B7*VLOOKUP(Y7,'Share of Reg Season Points'!$P$2:$Q$27,2)</f>
        <v>0</v>
      </c>
      <c r="AA7" s="1">
        <f>SUM($I$2:I7)/COUNT($G$2:G7)</f>
        <v>1</v>
      </c>
      <c r="AB7" s="1" cm="1">
        <f t="array" ref="AB7">_xlfn.IFS(AA7&gt;='Old Ranking Calculations'!$B$25,'Old Ranking Calculations'!$C$25,AA7&gt;='Old Ranking Calculations'!$B$26,'Old Ranking Calculations'!$C$26,AA7&gt;='Old Ranking Calculations'!$B$27,'Old Ranking Calculations'!$C$27,AA7&gt;='Old Ranking Calculations'!$B$28,'Old Ranking Calculations'!$C$28,AA7&gt;='Old Ranking Calculations'!$B$29,'Old Ranking Calculations'!$C$29,AA7&gt;='Old Ranking Calculations'!$B$30,'Old Ranking Calculations'!$C$30,AA7&gt;='Old Ranking Calculations'!$B$31,'Old Ranking Calculations'!$C$31,AA7&lt;'Old Ranking Calculations'!$B$32,'Old Ranking Calculations'!$C$32)</f>
        <v>10</v>
      </c>
      <c r="AC7" s="1">
        <f>COUNT(G$2:$G7)/COUNT($D$2:D7)</f>
        <v>1</v>
      </c>
      <c r="AD7" s="1" cm="1">
        <f t="array" ref="AD7">_xlfn.IFS(AC7&gt;='Old Ranking Calculations'!$B$15,'Old Ranking Calculations'!$C$15,AC7&gt;='Old Ranking Calculations'!$B$16,'Old Ranking Calculations'!$C$16,AC7&gt;='Old Ranking Calculations'!$B$17,'Old Ranking Calculations'!$C$17,AC7&gt;='Old Ranking Calculations'!$B$18,'Old Ranking Calculations'!$C$18,AC7&gt;='Old Ranking Calculations'!$B$19,'Old Ranking Calculations'!$C$19,AC7&gt;='Old Ranking Calculations'!$B$20,'Old Ranking Calculations'!$C$20,AC7&gt;='Old Ranking Calculations'!$B$21,'Old Ranking Calculations'!$C$21,AC7&gt;='Old Ranking Calculations'!$B$22,'Old Ranking Calculations'!$C$22,AC7&lt;'Old Ranking Calculations'!$B$23,'Old Ranking Calculations'!$C$23)</f>
        <v>20</v>
      </c>
      <c r="AE7" s="1">
        <f t="shared" si="0"/>
        <v>0</v>
      </c>
      <c r="AF7" s="1">
        <f>AVERAGE($O$2:O7)</f>
        <v>3</v>
      </c>
      <c r="AG7" s="16">
        <f>SUM(W$2:$W7,Z7)</f>
        <v>81</v>
      </c>
    </row>
    <row r="8" spans="1:33" ht="15.75" customHeight="1" x14ac:dyDescent="0.2">
      <c r="A8" s="6">
        <v>1972</v>
      </c>
      <c r="B8" s="6" t="s">
        <v>8</v>
      </c>
      <c r="C8" s="1" t="str">
        <f>VLOOKUP(B8,Divisions!$A$1:$B$33,2,FALSE)</f>
        <v>NFC East</v>
      </c>
      <c r="D8" s="1">
        <v>10</v>
      </c>
      <c r="E8" s="1">
        <v>4</v>
      </c>
      <c r="G8" s="1">
        <v>1</v>
      </c>
      <c r="I8" s="1">
        <v>1</v>
      </c>
      <c r="J8" s="1">
        <v>1</v>
      </c>
      <c r="K8" s="1">
        <v>1</v>
      </c>
      <c r="L8" s="1">
        <v>1</v>
      </c>
      <c r="M8" s="1"/>
      <c r="N8" s="1"/>
      <c r="O8">
        <v>3</v>
      </c>
      <c r="W8" s="1">
        <f>SUM(N8*'Ranking Calculations'!$C$2,M8*'Ranking Calculations'!$C$3,L8*'Ranking Calculations'!$C$4,K8*'Ranking Calculations'!$C$5,H8*'Ranking Calculations'!$C$7,G8*'Ranking Calculations'!$C$6,P8*'Ranking Calculations'!$C$8,Q8*'Ranking Calculations'!$C$9,R8*'Ranking Calculations'!$C$10,S8*'Ranking Calculations'!$C$11,T8*'Ranking Calculations'!$C$12,U8*'Ranking Calculations'!$C$13,V8*'Ranking Calculations'!$C$14)</f>
        <v>7</v>
      </c>
      <c r="X8" s="11">
        <f>(SUM($D$2:D8)+(SUM($F$2:F8)/2))/((SUM($D$2:D8)+SUM($E$2:E8)+SUM($F$2:F8)))</f>
        <v>0.75510204081632648</v>
      </c>
      <c r="Y8" s="1">
        <f>'Winning % Rank Over Time'!K8</f>
        <v>2</v>
      </c>
      <c r="Z8" s="7">
        <f>'Winning % Rank Over Time'!$B8*VLOOKUP(Y8,'Share of Reg Season Points'!$P$2:$Q$27,2)</f>
        <v>0</v>
      </c>
      <c r="AA8" s="1">
        <f>SUM($I$2:I8)/COUNT($G$2:G8)</f>
        <v>1</v>
      </c>
      <c r="AB8" s="1" cm="1">
        <f t="array" ref="AB8">_xlfn.IFS(AA8&gt;='Old Ranking Calculations'!$B$25,'Old Ranking Calculations'!$C$25,AA8&gt;='Old Ranking Calculations'!$B$26,'Old Ranking Calculations'!$C$26,AA8&gt;='Old Ranking Calculations'!$B$27,'Old Ranking Calculations'!$C$27,AA8&gt;='Old Ranking Calculations'!$B$28,'Old Ranking Calculations'!$C$28,AA8&gt;='Old Ranking Calculations'!$B$29,'Old Ranking Calculations'!$C$29,AA8&gt;='Old Ranking Calculations'!$B$30,'Old Ranking Calculations'!$C$30,AA8&gt;='Old Ranking Calculations'!$B$31,'Old Ranking Calculations'!$C$31,AA8&lt;'Old Ranking Calculations'!$B$32,'Old Ranking Calculations'!$C$32)</f>
        <v>10</v>
      </c>
      <c r="AC8" s="1">
        <f>COUNT(G$2:$G8)/COUNT($D$2:D8)</f>
        <v>1</v>
      </c>
      <c r="AD8" s="1" cm="1">
        <f t="array" ref="AD8">_xlfn.IFS(AC8&gt;='Old Ranking Calculations'!$B$15,'Old Ranking Calculations'!$C$15,AC8&gt;='Old Ranking Calculations'!$B$16,'Old Ranking Calculations'!$C$16,AC8&gt;='Old Ranking Calculations'!$B$17,'Old Ranking Calculations'!$C$17,AC8&gt;='Old Ranking Calculations'!$B$18,'Old Ranking Calculations'!$C$18,AC8&gt;='Old Ranking Calculations'!$B$19,'Old Ranking Calculations'!$C$19,AC8&gt;='Old Ranking Calculations'!$B$20,'Old Ranking Calculations'!$C$20,AC8&gt;='Old Ranking Calculations'!$B$21,'Old Ranking Calculations'!$C$21,AC8&gt;='Old Ranking Calculations'!$B$22,'Old Ranking Calculations'!$C$22,AC8&lt;'Old Ranking Calculations'!$B$23,'Old Ranking Calculations'!$C$23)</f>
        <v>20</v>
      </c>
      <c r="AE8" s="1">
        <f t="shared" si="0"/>
        <v>0</v>
      </c>
      <c r="AF8" s="1">
        <f>AVERAGE($O$2:O8)</f>
        <v>3</v>
      </c>
      <c r="AG8" s="16">
        <f>SUM(W$2:$W8,Z8)</f>
        <v>88</v>
      </c>
    </row>
    <row r="9" spans="1:33" ht="15.75" customHeight="1" x14ac:dyDescent="0.2">
      <c r="A9" s="1">
        <v>1973</v>
      </c>
      <c r="B9" s="6" t="s">
        <v>8</v>
      </c>
      <c r="C9" s="1" t="str">
        <f>VLOOKUP(B9,Divisions!$A$1:$B$33,2,FALSE)</f>
        <v>NFC East</v>
      </c>
      <c r="D9" s="1">
        <v>10</v>
      </c>
      <c r="E9" s="1">
        <v>4</v>
      </c>
      <c r="G9" s="1">
        <v>1</v>
      </c>
      <c r="H9" s="1">
        <v>1</v>
      </c>
      <c r="I9" s="1">
        <v>1</v>
      </c>
      <c r="J9" s="1">
        <v>1</v>
      </c>
      <c r="K9" s="1">
        <v>1</v>
      </c>
      <c r="L9" s="1">
        <v>1</v>
      </c>
      <c r="M9" s="1"/>
      <c r="N9" s="1"/>
      <c r="O9">
        <v>3</v>
      </c>
      <c r="W9" s="1">
        <f>SUM(N9*'Ranking Calculations'!$C$2,M9*'Ranking Calculations'!$C$3,L9*'Ranking Calculations'!$C$4,K9*'Ranking Calculations'!$C$5,H9*'Ranking Calculations'!$C$7,G9*'Ranking Calculations'!$C$6,P9*'Ranking Calculations'!$C$8,Q9*'Ranking Calculations'!$C$9,R9*'Ranking Calculations'!$C$10,S9*'Ranking Calculations'!$C$11,T9*'Ranking Calculations'!$C$12,U9*'Ranking Calculations'!$C$13,V9*'Ranking Calculations'!$C$14)</f>
        <v>8</v>
      </c>
      <c r="X9" s="11">
        <f>(SUM($D$2:D9)+(SUM($F$2:F9)/2))/((SUM($D$2:D9)+SUM($E$2:E9)+SUM($F$2:F9)))</f>
        <v>0.75</v>
      </c>
      <c r="Y9" s="1">
        <f>'Winning % Rank Over Time'!K9</f>
        <v>1</v>
      </c>
      <c r="Z9" s="7">
        <f>'Winning % Rank Over Time'!$B9*VLOOKUP(Y9,'Share of Reg Season Points'!$P$2:$Q$27,2)</f>
        <v>0</v>
      </c>
      <c r="AA9" s="1">
        <f>SUM($I$2:I9)/COUNT($G$2:G9)</f>
        <v>1</v>
      </c>
      <c r="AB9" s="1" cm="1">
        <f t="array" ref="AB9">_xlfn.IFS(AA9&gt;='Old Ranking Calculations'!$B$25,'Old Ranking Calculations'!$C$25,AA9&gt;='Old Ranking Calculations'!$B$26,'Old Ranking Calculations'!$C$26,AA9&gt;='Old Ranking Calculations'!$B$27,'Old Ranking Calculations'!$C$27,AA9&gt;='Old Ranking Calculations'!$B$28,'Old Ranking Calculations'!$C$28,AA9&gt;='Old Ranking Calculations'!$B$29,'Old Ranking Calculations'!$C$29,AA9&gt;='Old Ranking Calculations'!$B$30,'Old Ranking Calculations'!$C$30,AA9&gt;='Old Ranking Calculations'!$B$31,'Old Ranking Calculations'!$C$31,AA9&lt;'Old Ranking Calculations'!$B$32,'Old Ranking Calculations'!$C$32)</f>
        <v>10</v>
      </c>
      <c r="AC9" s="1">
        <f>COUNT(G$2:$G9)/COUNT($D$2:D9)</f>
        <v>1</v>
      </c>
      <c r="AD9" s="1" cm="1">
        <f t="array" ref="AD9">_xlfn.IFS(AC9&gt;='Old Ranking Calculations'!$B$15,'Old Ranking Calculations'!$C$15,AC9&gt;='Old Ranking Calculations'!$B$16,'Old Ranking Calculations'!$C$16,AC9&gt;='Old Ranking Calculations'!$B$17,'Old Ranking Calculations'!$C$17,AC9&gt;='Old Ranking Calculations'!$B$18,'Old Ranking Calculations'!$C$18,AC9&gt;='Old Ranking Calculations'!$B$19,'Old Ranking Calculations'!$C$19,AC9&gt;='Old Ranking Calculations'!$B$20,'Old Ranking Calculations'!$C$20,AC9&gt;='Old Ranking Calculations'!$B$21,'Old Ranking Calculations'!$C$21,AC9&gt;='Old Ranking Calculations'!$B$22,'Old Ranking Calculations'!$C$22,AC9&lt;'Old Ranking Calculations'!$B$23,'Old Ranking Calculations'!$C$23)</f>
        <v>20</v>
      </c>
      <c r="AE9" s="1">
        <f t="shared" si="0"/>
        <v>0</v>
      </c>
      <c r="AF9" s="1">
        <f>AVERAGE($O$2:O9)</f>
        <v>3</v>
      </c>
      <c r="AG9" s="16">
        <f>SUM(W$2:$W9,Z9)</f>
        <v>96</v>
      </c>
    </row>
    <row r="10" spans="1:33" ht="15.75" customHeight="1" x14ac:dyDescent="0.2">
      <c r="A10" s="6">
        <v>1974</v>
      </c>
      <c r="B10" s="6" t="s">
        <v>8</v>
      </c>
      <c r="C10" s="1" t="str">
        <f>VLOOKUP(B10,Divisions!$A$1:$B$33,2,FALSE)</f>
        <v>NFC East</v>
      </c>
      <c r="D10" s="1">
        <v>8</v>
      </c>
      <c r="E10" s="1">
        <v>6</v>
      </c>
      <c r="W10" s="1">
        <f>SUM(N10*'Ranking Calculations'!$C$2,M10*'Ranking Calculations'!$C$3,L10*'Ranking Calculations'!$C$4,K10*'Ranking Calculations'!$C$5,H10*'Ranking Calculations'!$C$7,G10*'Ranking Calculations'!$C$6,P10*'Ranking Calculations'!$C$8,Q10*'Ranking Calculations'!$C$9,R10*'Ranking Calculations'!$C$10,S10*'Ranking Calculations'!$C$11,T10*'Ranking Calculations'!$C$12,U10*'Ranking Calculations'!$C$13,V10*'Ranking Calculations'!$C$14)</f>
        <v>0</v>
      </c>
      <c r="X10" s="11">
        <f>(SUM($D$2:D10)+(SUM($F$2:F10)/2))/((SUM($D$2:D10)+SUM($E$2:E10)+SUM($F$2:F10)))</f>
        <v>0.73015873015873012</v>
      </c>
      <c r="Y10" s="1">
        <f>'Winning % Rank Over Time'!K10</f>
        <v>2</v>
      </c>
      <c r="Z10" s="7">
        <f>'Winning % Rank Over Time'!$B10*VLOOKUP(Y10,'Share of Reg Season Points'!$P$2:$Q$27,2)</f>
        <v>0</v>
      </c>
      <c r="AA10" s="1">
        <f>SUM($I$2:I10)/COUNT($G$2:G10)</f>
        <v>1</v>
      </c>
      <c r="AB10" s="1" cm="1">
        <f t="array" ref="AB10">_xlfn.IFS(AA10&gt;='Old Ranking Calculations'!$B$25,'Old Ranking Calculations'!$C$25,AA10&gt;='Old Ranking Calculations'!$B$26,'Old Ranking Calculations'!$C$26,AA10&gt;='Old Ranking Calculations'!$B$27,'Old Ranking Calculations'!$C$27,AA10&gt;='Old Ranking Calculations'!$B$28,'Old Ranking Calculations'!$C$28,AA10&gt;='Old Ranking Calculations'!$B$29,'Old Ranking Calculations'!$C$29,AA10&gt;='Old Ranking Calculations'!$B$30,'Old Ranking Calculations'!$C$30,AA10&gt;='Old Ranking Calculations'!$B$31,'Old Ranking Calculations'!$C$31,AA10&lt;'Old Ranking Calculations'!$B$32,'Old Ranking Calculations'!$C$32)</f>
        <v>10</v>
      </c>
      <c r="AC10" s="1">
        <f>COUNT(G$2:$G10)/COUNT($D$2:D10)</f>
        <v>0.88888888888888884</v>
      </c>
      <c r="AD10" s="1" cm="1">
        <f t="array" ref="AD10">_xlfn.IFS(AC10&gt;='Old Ranking Calculations'!$B$15,'Old Ranking Calculations'!$C$15,AC10&gt;='Old Ranking Calculations'!$B$16,'Old Ranking Calculations'!$C$16,AC10&gt;='Old Ranking Calculations'!$B$17,'Old Ranking Calculations'!$C$17,AC10&gt;='Old Ranking Calculations'!$B$18,'Old Ranking Calculations'!$C$18,AC10&gt;='Old Ranking Calculations'!$B$19,'Old Ranking Calculations'!$C$19,AC10&gt;='Old Ranking Calculations'!$B$20,'Old Ranking Calculations'!$C$20,AC10&gt;='Old Ranking Calculations'!$B$21,'Old Ranking Calculations'!$C$21,AC10&gt;='Old Ranking Calculations'!$B$22,'Old Ranking Calculations'!$C$22,AC10&lt;'Old Ranking Calculations'!$B$23,'Old Ranking Calculations'!$C$23)</f>
        <v>20</v>
      </c>
      <c r="AE10" s="1">
        <f t="shared" si="0"/>
        <v>0</v>
      </c>
      <c r="AF10" s="1">
        <f>AVERAGE($O$2:O10)</f>
        <v>3</v>
      </c>
      <c r="AG10" s="16">
        <f>SUM(W$2:$W10,Z10)</f>
        <v>96</v>
      </c>
    </row>
    <row r="11" spans="1:33" ht="15.75" customHeight="1" x14ac:dyDescent="0.2">
      <c r="A11" s="1">
        <v>1975</v>
      </c>
      <c r="B11" s="6" t="s">
        <v>8</v>
      </c>
      <c r="C11" s="1" t="str">
        <f>VLOOKUP(B11,Divisions!$A$1:$B$33,2,FALSE)</f>
        <v>NFC East</v>
      </c>
      <c r="D11" s="1">
        <v>10</v>
      </c>
      <c r="E11" s="1">
        <v>4</v>
      </c>
      <c r="G11" s="1">
        <v>1</v>
      </c>
      <c r="I11" s="1">
        <v>2</v>
      </c>
      <c r="J11" s="1">
        <v>1</v>
      </c>
      <c r="K11" s="1">
        <v>1</v>
      </c>
      <c r="L11" s="1">
        <v>1</v>
      </c>
      <c r="M11" s="1">
        <v>1</v>
      </c>
      <c r="N11" s="1"/>
      <c r="O11">
        <v>4</v>
      </c>
      <c r="W11" s="1">
        <f>SUM(N11*'Ranking Calculations'!$C$2,M11*'Ranking Calculations'!$C$3,L11*'Ranking Calculations'!$C$4,K11*'Ranking Calculations'!$C$5,H11*'Ranking Calculations'!$C$7,G11*'Ranking Calculations'!$C$6,P11*'Ranking Calculations'!$C$8,Q11*'Ranking Calculations'!$C$9,R11*'Ranking Calculations'!$C$10,S11*'Ranking Calculations'!$C$11,T11*'Ranking Calculations'!$C$12,U11*'Ranking Calculations'!$C$13,V11*'Ranking Calculations'!$C$14)</f>
        <v>16</v>
      </c>
      <c r="X11" s="11">
        <f>(SUM($D$2:D11)+(SUM($F$2:F11)/2))/((SUM($D$2:D11)+SUM($E$2:E11)+SUM($F$2:F11)))</f>
        <v>0.72857142857142854</v>
      </c>
      <c r="Y11" s="1">
        <f>'Winning % Rank Over Time'!K11</f>
        <v>2</v>
      </c>
      <c r="Z11" s="7">
        <f>'Winning % Rank Over Time'!$B11*VLOOKUP(Y11,'Share of Reg Season Points'!$P$2:$Q$27,2)</f>
        <v>0</v>
      </c>
      <c r="AA11" s="1">
        <f>SUM($I$2:I11)/COUNT($G$2:G11)</f>
        <v>1.1111111111111112</v>
      </c>
      <c r="AB11" s="1" cm="1">
        <f t="array" ref="AB11">_xlfn.IFS(AA11&gt;='Old Ranking Calculations'!$B$25,'Old Ranking Calculations'!$C$25,AA11&gt;='Old Ranking Calculations'!$B$26,'Old Ranking Calculations'!$C$26,AA11&gt;='Old Ranking Calculations'!$B$27,'Old Ranking Calculations'!$C$27,AA11&gt;='Old Ranking Calculations'!$B$28,'Old Ranking Calculations'!$C$28,AA11&gt;='Old Ranking Calculations'!$B$29,'Old Ranking Calculations'!$C$29,AA11&gt;='Old Ranking Calculations'!$B$30,'Old Ranking Calculations'!$C$30,AA11&gt;='Old Ranking Calculations'!$B$31,'Old Ranking Calculations'!$C$31,AA11&lt;'Old Ranking Calculations'!$B$32,'Old Ranking Calculations'!$C$32)</f>
        <v>10</v>
      </c>
      <c r="AC11" s="1">
        <f>COUNT(G$2:$G11)/COUNT($D$2:D11)</f>
        <v>0.9</v>
      </c>
      <c r="AD11" s="1" cm="1">
        <f t="array" ref="AD11">_xlfn.IFS(AC11&gt;='Old Ranking Calculations'!$B$15,'Old Ranking Calculations'!$C$15,AC11&gt;='Old Ranking Calculations'!$B$16,'Old Ranking Calculations'!$C$16,AC11&gt;='Old Ranking Calculations'!$B$17,'Old Ranking Calculations'!$C$17,AC11&gt;='Old Ranking Calculations'!$B$18,'Old Ranking Calculations'!$C$18,AC11&gt;='Old Ranking Calculations'!$B$19,'Old Ranking Calculations'!$C$19,AC11&gt;='Old Ranking Calculations'!$B$20,'Old Ranking Calculations'!$C$20,AC11&gt;='Old Ranking Calculations'!$B$21,'Old Ranking Calculations'!$C$21,AC11&gt;='Old Ranking Calculations'!$B$22,'Old Ranking Calculations'!$C$22,AC11&lt;'Old Ranking Calculations'!$B$23,'Old Ranking Calculations'!$C$23)</f>
        <v>20</v>
      </c>
      <c r="AE11" s="1">
        <f t="shared" si="0"/>
        <v>0</v>
      </c>
      <c r="AF11" s="1">
        <f>AVERAGE($O$2:O11)</f>
        <v>3.1111111111111112</v>
      </c>
      <c r="AG11" s="16">
        <f>SUM(W$2:$W11,Z11)</f>
        <v>112</v>
      </c>
    </row>
    <row r="12" spans="1:33" ht="15.75" customHeight="1" x14ac:dyDescent="0.2">
      <c r="A12" s="6">
        <v>1976</v>
      </c>
      <c r="B12" s="6" t="s">
        <v>8</v>
      </c>
      <c r="C12" s="1" t="str">
        <f>VLOOKUP(B12,Divisions!$A$1:$B$33,2,FALSE)</f>
        <v>NFC East</v>
      </c>
      <c r="D12" s="1">
        <v>11</v>
      </c>
      <c r="E12" s="1">
        <v>3</v>
      </c>
      <c r="G12" s="1">
        <v>1</v>
      </c>
      <c r="H12" s="1">
        <v>1</v>
      </c>
      <c r="I12" s="1">
        <v>0</v>
      </c>
      <c r="J12" s="1">
        <v>1</v>
      </c>
      <c r="K12" s="1">
        <v>1</v>
      </c>
      <c r="L12" s="1"/>
      <c r="M12" s="1"/>
      <c r="N12" s="1"/>
      <c r="O12">
        <v>2</v>
      </c>
      <c r="W12" s="1">
        <f>SUM(N12*'Ranking Calculations'!$C$2,M12*'Ranking Calculations'!$C$3,L12*'Ranking Calculations'!$C$4,K12*'Ranking Calculations'!$C$5,H12*'Ranking Calculations'!$C$7,G12*'Ranking Calculations'!$C$6,P12*'Ranking Calculations'!$C$8,Q12*'Ranking Calculations'!$C$9,R12*'Ranking Calculations'!$C$10,S12*'Ranking Calculations'!$C$11,T12*'Ranking Calculations'!$C$12,U12*'Ranking Calculations'!$C$13,V12*'Ranking Calculations'!$C$14)</f>
        <v>4</v>
      </c>
      <c r="X12" s="11">
        <f>(SUM($D$2:D12)+(SUM($F$2:F12)/2))/((SUM($D$2:D12)+SUM($E$2:E12)+SUM($F$2:F12)))</f>
        <v>0.73376623376623373</v>
      </c>
      <c r="Y12" s="1">
        <f>'Winning % Rank Over Time'!K12</f>
        <v>2</v>
      </c>
      <c r="Z12" s="7">
        <f>'Winning % Rank Over Time'!$B12*VLOOKUP(Y12,'Share of Reg Season Points'!$K$2:$L$30,2)</f>
        <v>0</v>
      </c>
      <c r="AA12" s="1">
        <f>SUM($I$2:I12)/COUNT($G$2:G12)</f>
        <v>1</v>
      </c>
      <c r="AB12" s="1" cm="1">
        <f t="array" ref="AB12">_xlfn.IFS(AA12&gt;='Old Ranking Calculations'!$B$25,'Old Ranking Calculations'!$C$25,AA12&gt;='Old Ranking Calculations'!$B$26,'Old Ranking Calculations'!$C$26,AA12&gt;='Old Ranking Calculations'!$B$27,'Old Ranking Calculations'!$C$27,AA12&gt;='Old Ranking Calculations'!$B$28,'Old Ranking Calculations'!$C$28,AA12&gt;='Old Ranking Calculations'!$B$29,'Old Ranking Calculations'!$C$29,AA12&gt;='Old Ranking Calculations'!$B$30,'Old Ranking Calculations'!$C$30,AA12&gt;='Old Ranking Calculations'!$B$31,'Old Ranking Calculations'!$C$31,AA12&lt;'Old Ranking Calculations'!$B$32,'Old Ranking Calculations'!$C$32)</f>
        <v>10</v>
      </c>
      <c r="AC12" s="1">
        <f>COUNT(G$2:$G12)/COUNT($D$2:D12)</f>
        <v>0.90909090909090906</v>
      </c>
      <c r="AD12" s="1" cm="1">
        <f t="array" ref="AD12">_xlfn.IFS(AC12&gt;='Old Ranking Calculations'!$B$15,'Old Ranking Calculations'!$C$15,AC12&gt;='Old Ranking Calculations'!$B$16,'Old Ranking Calculations'!$C$16,AC12&gt;='Old Ranking Calculations'!$B$17,'Old Ranking Calculations'!$C$17,AC12&gt;='Old Ranking Calculations'!$B$18,'Old Ranking Calculations'!$C$18,AC12&gt;='Old Ranking Calculations'!$B$19,'Old Ranking Calculations'!$C$19,AC12&gt;='Old Ranking Calculations'!$B$20,'Old Ranking Calculations'!$C$20,AC12&gt;='Old Ranking Calculations'!$B$21,'Old Ranking Calculations'!$C$21,AC12&gt;='Old Ranking Calculations'!$B$22,'Old Ranking Calculations'!$C$22,AC12&lt;'Old Ranking Calculations'!$B$23,'Old Ranking Calculations'!$C$23)</f>
        <v>20</v>
      </c>
      <c r="AE12" s="1">
        <f t="shared" si="0"/>
        <v>0</v>
      </c>
      <c r="AF12" s="1">
        <f>AVERAGE($O$2:O12)</f>
        <v>3</v>
      </c>
      <c r="AG12" s="16">
        <f>SUM(W$2:$W12,Z12)</f>
        <v>116</v>
      </c>
    </row>
    <row r="13" spans="1:33" ht="15.75" customHeight="1" x14ac:dyDescent="0.2">
      <c r="A13" s="1">
        <v>1977</v>
      </c>
      <c r="B13" s="6" t="s">
        <v>8</v>
      </c>
      <c r="C13" s="1" t="str">
        <f>VLOOKUP(B13,Divisions!$A$1:$B$33,2,FALSE)</f>
        <v>NFC East</v>
      </c>
      <c r="D13" s="1">
        <v>12</v>
      </c>
      <c r="E13" s="1">
        <v>2</v>
      </c>
      <c r="G13" s="1">
        <v>1</v>
      </c>
      <c r="H13" s="1">
        <v>1</v>
      </c>
      <c r="I13" s="1">
        <v>3</v>
      </c>
      <c r="J13" s="1">
        <v>0</v>
      </c>
      <c r="K13" s="1">
        <v>1</v>
      </c>
      <c r="L13" s="1">
        <v>1</v>
      </c>
      <c r="M13" s="1">
        <v>1</v>
      </c>
      <c r="N13" s="1">
        <v>1</v>
      </c>
      <c r="O13">
        <v>4</v>
      </c>
      <c r="R13" s="1">
        <v>1</v>
      </c>
      <c r="S13" s="1">
        <v>1</v>
      </c>
      <c r="W13" s="1">
        <f>SUM(N13*'Ranking Calculations'!$C$2,M13*'Ranking Calculations'!$C$3,L13*'Ranking Calculations'!$C$4,K13*'Ranking Calculations'!$C$5,H13*'Ranking Calculations'!$C$7,G13*'Ranking Calculations'!$C$6,P13*'Ranking Calculations'!$C$8,Q13*'Ranking Calculations'!$C$9,R13*'Ranking Calculations'!$C$10,S13*'Ranking Calculations'!$C$11,T13*'Ranking Calculations'!$C$12,U13*'Ranking Calculations'!$C$13,V13*'Ranking Calculations'!$C$14)</f>
        <v>41</v>
      </c>
      <c r="X13" s="11">
        <f>(SUM($D$2:D13)+(SUM($F$2:F13)/2))/((SUM($D$2:D13)+SUM($E$2:E13)+SUM($F$2:F13)))</f>
        <v>0.74404761904761907</v>
      </c>
      <c r="Y13" s="1">
        <f>'Winning % Rank Over Time'!K13</f>
        <v>2</v>
      </c>
      <c r="Z13" s="7">
        <f>'Winning % Rank Over Time'!$B13*VLOOKUP(Y13,'Share of Reg Season Points'!$K$2:$L$30,2)</f>
        <v>0</v>
      </c>
      <c r="AA13" s="1">
        <f>SUM($I$2:I13)/COUNT($G$2:G13)</f>
        <v>1.1818181818181819</v>
      </c>
      <c r="AB13" s="1" cm="1">
        <f t="array" ref="AB13">_xlfn.IFS(AA13&gt;='Old Ranking Calculations'!$B$25,'Old Ranking Calculations'!$C$25,AA13&gt;='Old Ranking Calculations'!$B$26,'Old Ranking Calculations'!$C$26,AA13&gt;='Old Ranking Calculations'!$B$27,'Old Ranking Calculations'!$C$27,AA13&gt;='Old Ranking Calculations'!$B$28,'Old Ranking Calculations'!$C$28,AA13&gt;='Old Ranking Calculations'!$B$29,'Old Ranking Calculations'!$C$29,AA13&gt;='Old Ranking Calculations'!$B$30,'Old Ranking Calculations'!$C$30,AA13&gt;='Old Ranking Calculations'!$B$31,'Old Ranking Calculations'!$C$31,AA13&lt;'Old Ranking Calculations'!$B$32,'Old Ranking Calculations'!$C$32)</f>
        <v>10</v>
      </c>
      <c r="AC13" s="1">
        <f>COUNT(G$2:$G13)/COUNT($D$2:D13)</f>
        <v>0.91666666666666663</v>
      </c>
      <c r="AD13" s="1" cm="1">
        <f t="array" ref="AD13">_xlfn.IFS(AC13&gt;='Old Ranking Calculations'!$B$15,'Old Ranking Calculations'!$C$15,AC13&gt;='Old Ranking Calculations'!$B$16,'Old Ranking Calculations'!$C$16,AC13&gt;='Old Ranking Calculations'!$B$17,'Old Ranking Calculations'!$C$17,AC13&gt;='Old Ranking Calculations'!$B$18,'Old Ranking Calculations'!$C$18,AC13&gt;='Old Ranking Calculations'!$B$19,'Old Ranking Calculations'!$C$19,AC13&gt;='Old Ranking Calculations'!$B$20,'Old Ranking Calculations'!$C$20,AC13&gt;='Old Ranking Calculations'!$B$21,'Old Ranking Calculations'!$C$21,AC13&gt;='Old Ranking Calculations'!$B$22,'Old Ranking Calculations'!$C$22,AC13&lt;'Old Ranking Calculations'!$B$23,'Old Ranking Calculations'!$C$23)</f>
        <v>20</v>
      </c>
      <c r="AE13" s="1">
        <f t="shared" si="0"/>
        <v>0</v>
      </c>
      <c r="AF13" s="1">
        <f>AVERAGE($O$2:O13)</f>
        <v>3.0909090909090908</v>
      </c>
      <c r="AG13" s="16">
        <f>SUM(W$2:$W13,Z13)</f>
        <v>157</v>
      </c>
    </row>
    <row r="14" spans="1:33" ht="15.75" customHeight="1" x14ac:dyDescent="0.2">
      <c r="A14" s="6">
        <v>1978</v>
      </c>
      <c r="B14" s="6" t="s">
        <v>8</v>
      </c>
      <c r="C14" s="1" t="str">
        <f>VLOOKUP(B14,Divisions!$A$1:$B$33,2,FALSE)</f>
        <v>NFC East</v>
      </c>
      <c r="D14" s="1">
        <v>12</v>
      </c>
      <c r="E14" s="1">
        <v>4</v>
      </c>
      <c r="G14" s="1">
        <v>1</v>
      </c>
      <c r="H14" s="1">
        <v>1</v>
      </c>
      <c r="I14" s="1">
        <v>2</v>
      </c>
      <c r="J14" s="1">
        <v>1</v>
      </c>
      <c r="K14" s="1">
        <v>1</v>
      </c>
      <c r="L14" s="1">
        <v>1</v>
      </c>
      <c r="M14" s="1">
        <v>1</v>
      </c>
      <c r="N14" s="1"/>
      <c r="O14">
        <v>4</v>
      </c>
      <c r="W14" s="1">
        <f>SUM(N14*'Ranking Calculations'!$C$2,M14*'Ranking Calculations'!$C$3,L14*'Ranking Calculations'!$C$4,K14*'Ranking Calculations'!$C$5,H14*'Ranking Calculations'!$C$7,G14*'Ranking Calculations'!$C$6,P14*'Ranking Calculations'!$C$8,Q14*'Ranking Calculations'!$C$9,R14*'Ranking Calculations'!$C$10,S14*'Ranking Calculations'!$C$11,T14*'Ranking Calculations'!$C$12,U14*'Ranking Calculations'!$C$13,V14*'Ranking Calculations'!$C$14)</f>
        <v>17</v>
      </c>
      <c r="X14" s="11">
        <f>(SUM($D$2:D14)+(SUM($F$2:F14)/2))/((SUM($D$2:D14)+SUM($E$2:E14)+SUM($F$2:F14)))</f>
        <v>0.74456521739130432</v>
      </c>
      <c r="Y14" s="1">
        <f>'Winning % Rank Over Time'!K14</f>
        <v>2</v>
      </c>
      <c r="Z14" s="7">
        <f>'Winning % Rank Over Time'!$B14*VLOOKUP(Y14,'Share of Reg Season Points'!$K$2:$L$30,2)</f>
        <v>0</v>
      </c>
      <c r="AA14" s="1">
        <f>SUM($I$2:I14)/COUNT($G$2:G14)</f>
        <v>1.25</v>
      </c>
      <c r="AB14" s="1" cm="1">
        <f t="array" ref="AB14">_xlfn.IFS(AA14&gt;='Old Ranking Calculations'!$B$25,'Old Ranking Calculations'!$C$25,AA14&gt;='Old Ranking Calculations'!$B$26,'Old Ranking Calculations'!$C$26,AA14&gt;='Old Ranking Calculations'!$B$27,'Old Ranking Calculations'!$C$27,AA14&gt;='Old Ranking Calculations'!$B$28,'Old Ranking Calculations'!$C$28,AA14&gt;='Old Ranking Calculations'!$B$29,'Old Ranking Calculations'!$C$29,AA14&gt;='Old Ranking Calculations'!$B$30,'Old Ranking Calculations'!$C$30,AA14&gt;='Old Ranking Calculations'!$B$31,'Old Ranking Calculations'!$C$31,AA14&lt;'Old Ranking Calculations'!$B$32,'Old Ranking Calculations'!$C$32)</f>
        <v>12</v>
      </c>
      <c r="AC14" s="1">
        <f>COUNT(G$2:$G14)/COUNT($D$2:D14)</f>
        <v>0.92307692307692313</v>
      </c>
      <c r="AD14" s="1" cm="1">
        <f t="array" ref="AD14">_xlfn.IFS(AC14&gt;='Old Ranking Calculations'!$B$15,'Old Ranking Calculations'!$C$15,AC14&gt;='Old Ranking Calculations'!$B$16,'Old Ranking Calculations'!$C$16,AC14&gt;='Old Ranking Calculations'!$B$17,'Old Ranking Calculations'!$C$17,AC14&gt;='Old Ranking Calculations'!$B$18,'Old Ranking Calculations'!$C$18,AC14&gt;='Old Ranking Calculations'!$B$19,'Old Ranking Calculations'!$C$19,AC14&gt;='Old Ranking Calculations'!$B$20,'Old Ranking Calculations'!$C$20,AC14&gt;='Old Ranking Calculations'!$B$21,'Old Ranking Calculations'!$C$21,AC14&gt;='Old Ranking Calculations'!$B$22,'Old Ranking Calculations'!$C$22,AC14&lt;'Old Ranking Calculations'!$B$23,'Old Ranking Calculations'!$C$23)</f>
        <v>20</v>
      </c>
      <c r="AE14" s="1">
        <f t="shared" si="0"/>
        <v>0</v>
      </c>
      <c r="AF14" s="1">
        <f>AVERAGE($O$2:O14)</f>
        <v>3.1666666666666665</v>
      </c>
      <c r="AG14" s="16">
        <f>SUM(W$2:$W14,Z14)</f>
        <v>174</v>
      </c>
    </row>
    <row r="15" spans="1:33" ht="15.75" customHeight="1" x14ac:dyDescent="0.2">
      <c r="A15" s="1">
        <v>1979</v>
      </c>
      <c r="B15" s="6" t="s">
        <v>8</v>
      </c>
      <c r="C15" s="1" t="str">
        <f>VLOOKUP(B15,Divisions!$A$1:$B$33,2,FALSE)</f>
        <v>NFC East</v>
      </c>
      <c r="D15" s="1">
        <v>11</v>
      </c>
      <c r="E15" s="1">
        <v>5</v>
      </c>
      <c r="G15" s="1">
        <v>1</v>
      </c>
      <c r="H15" s="1">
        <v>1</v>
      </c>
      <c r="I15" s="1">
        <v>0</v>
      </c>
      <c r="J15" s="1">
        <v>1</v>
      </c>
      <c r="K15" s="1">
        <v>1</v>
      </c>
      <c r="L15" s="1"/>
      <c r="M15" s="1"/>
      <c r="N15" s="1"/>
      <c r="O15">
        <v>2</v>
      </c>
      <c r="W15" s="1">
        <f>SUM(N15*'Ranking Calculations'!$C$2,M15*'Ranking Calculations'!$C$3,L15*'Ranking Calculations'!$C$4,K15*'Ranking Calculations'!$C$5,H15*'Ranking Calculations'!$C$7,G15*'Ranking Calculations'!$C$6,P15*'Ranking Calculations'!$C$8,Q15*'Ranking Calculations'!$C$9,R15*'Ranking Calculations'!$C$10,S15*'Ranking Calculations'!$C$11,T15*'Ranking Calculations'!$C$12,U15*'Ranking Calculations'!$C$13,V15*'Ranking Calculations'!$C$14)</f>
        <v>4</v>
      </c>
      <c r="X15" s="11">
        <f>(SUM($D$2:D15)+(SUM($F$2:F15)/2))/((SUM($D$2:D15)+SUM($E$2:E15)+SUM($F$2:F15)))</f>
        <v>0.74</v>
      </c>
      <c r="Y15" s="1">
        <f>'Winning % Rank Over Time'!K15</f>
        <v>2</v>
      </c>
      <c r="Z15" s="7">
        <f>'Winning % Rank Over Time'!$B15*VLOOKUP(Y15,'Share of Reg Season Points'!$K$2:$L$30,2)</f>
        <v>0</v>
      </c>
      <c r="AA15" s="1">
        <f>SUM($I$2:I15)/COUNT($G$2:G15)</f>
        <v>1.1538461538461537</v>
      </c>
      <c r="AB15" s="1" cm="1">
        <f t="array" ref="AB15">_xlfn.IFS(AA15&gt;='Old Ranking Calculations'!$B$25,'Old Ranking Calculations'!$C$25,AA15&gt;='Old Ranking Calculations'!$B$26,'Old Ranking Calculations'!$C$26,AA15&gt;='Old Ranking Calculations'!$B$27,'Old Ranking Calculations'!$C$27,AA15&gt;='Old Ranking Calculations'!$B$28,'Old Ranking Calculations'!$C$28,AA15&gt;='Old Ranking Calculations'!$B$29,'Old Ranking Calculations'!$C$29,AA15&gt;='Old Ranking Calculations'!$B$30,'Old Ranking Calculations'!$C$30,AA15&gt;='Old Ranking Calculations'!$B$31,'Old Ranking Calculations'!$C$31,AA15&lt;'Old Ranking Calculations'!$B$32,'Old Ranking Calculations'!$C$32)</f>
        <v>10</v>
      </c>
      <c r="AC15" s="1">
        <f>COUNT(G$2:$G15)/COUNT($D$2:D15)</f>
        <v>0.9285714285714286</v>
      </c>
      <c r="AD15" s="1" cm="1">
        <f t="array" ref="AD15">_xlfn.IFS(AC15&gt;='Old Ranking Calculations'!$B$15,'Old Ranking Calculations'!$C$15,AC15&gt;='Old Ranking Calculations'!$B$16,'Old Ranking Calculations'!$C$16,AC15&gt;='Old Ranking Calculations'!$B$17,'Old Ranking Calculations'!$C$17,AC15&gt;='Old Ranking Calculations'!$B$18,'Old Ranking Calculations'!$C$18,AC15&gt;='Old Ranking Calculations'!$B$19,'Old Ranking Calculations'!$C$19,AC15&gt;='Old Ranking Calculations'!$B$20,'Old Ranking Calculations'!$C$20,AC15&gt;='Old Ranking Calculations'!$B$21,'Old Ranking Calculations'!$C$21,AC15&gt;='Old Ranking Calculations'!$B$22,'Old Ranking Calculations'!$C$22,AC15&lt;'Old Ranking Calculations'!$B$23,'Old Ranking Calculations'!$C$23)</f>
        <v>20</v>
      </c>
      <c r="AE15" s="1">
        <f t="shared" si="0"/>
        <v>0</v>
      </c>
      <c r="AF15" s="1">
        <f>AVERAGE($O$2:O15)</f>
        <v>3.0769230769230771</v>
      </c>
      <c r="AG15" s="16">
        <f>SUM(W$2:$W15,Z15)</f>
        <v>178</v>
      </c>
    </row>
    <row r="16" spans="1:33" ht="15.75" customHeight="1" x14ac:dyDescent="0.2">
      <c r="A16" s="6">
        <v>1980</v>
      </c>
      <c r="B16" s="6" t="s">
        <v>8</v>
      </c>
      <c r="C16" s="1" t="str">
        <f>VLOOKUP(B16,Divisions!$A$1:$B$33,2,FALSE)</f>
        <v>NFC East</v>
      </c>
      <c r="D16" s="1">
        <v>12</v>
      </c>
      <c r="E16" s="1">
        <v>4</v>
      </c>
      <c r="G16" s="1">
        <v>1</v>
      </c>
      <c r="I16" s="1">
        <v>2</v>
      </c>
      <c r="J16" s="1">
        <v>1</v>
      </c>
      <c r="K16" s="1">
        <v>1</v>
      </c>
      <c r="L16" s="1">
        <v>1</v>
      </c>
      <c r="M16" s="1"/>
      <c r="N16" s="1"/>
      <c r="O16">
        <v>3</v>
      </c>
      <c r="W16" s="1">
        <f>SUM(N16*'Ranking Calculations'!$C$2,M16*'Ranking Calculations'!$C$3,L16*'Ranking Calculations'!$C$4,K16*'Ranking Calculations'!$C$5,H16*'Ranking Calculations'!$C$7,G16*'Ranking Calculations'!$C$6,P16*'Ranking Calculations'!$C$8,Q16*'Ranking Calculations'!$C$9,R16*'Ranking Calculations'!$C$10,S16*'Ranking Calculations'!$C$11,T16*'Ranking Calculations'!$C$12,U16*'Ranking Calculations'!$C$13,V16*'Ranking Calculations'!$C$14)</f>
        <v>7</v>
      </c>
      <c r="X16" s="11">
        <f>(SUM($D$2:D16)+(SUM($F$2:F16)/2))/((SUM($D$2:D16)+SUM($E$2:E16)+SUM($F$2:F16)))</f>
        <v>0.7407407407407407</v>
      </c>
      <c r="Y16" s="1">
        <f>'Winning % Rank Over Time'!K16</f>
        <v>1</v>
      </c>
      <c r="Z16" s="7">
        <f>'Winning % Rank Over Time'!$B16*VLOOKUP(Y16,'Share of Reg Season Points'!$K$2:$L$30,2)</f>
        <v>0</v>
      </c>
      <c r="AA16" s="1">
        <f>SUM($I$2:I16)/COUNT($G$2:G16)</f>
        <v>1.2142857142857142</v>
      </c>
      <c r="AB16" s="1" cm="1">
        <f t="array" ref="AB16">_xlfn.IFS(AA16&gt;='Old Ranking Calculations'!$B$25,'Old Ranking Calculations'!$C$25,AA16&gt;='Old Ranking Calculations'!$B$26,'Old Ranking Calculations'!$C$26,AA16&gt;='Old Ranking Calculations'!$B$27,'Old Ranking Calculations'!$C$27,AA16&gt;='Old Ranking Calculations'!$B$28,'Old Ranking Calculations'!$C$28,AA16&gt;='Old Ranking Calculations'!$B$29,'Old Ranking Calculations'!$C$29,AA16&gt;='Old Ranking Calculations'!$B$30,'Old Ranking Calculations'!$C$30,AA16&gt;='Old Ranking Calculations'!$B$31,'Old Ranking Calculations'!$C$31,AA16&lt;'Old Ranking Calculations'!$B$32,'Old Ranking Calculations'!$C$32)</f>
        <v>10</v>
      </c>
      <c r="AC16" s="1">
        <f>COUNT(G$2:$G16)/COUNT($D$2:D16)</f>
        <v>0.93333333333333335</v>
      </c>
      <c r="AD16" s="1" cm="1">
        <f t="array" ref="AD16">_xlfn.IFS(AC16&gt;='Old Ranking Calculations'!$B$15,'Old Ranking Calculations'!$C$15,AC16&gt;='Old Ranking Calculations'!$B$16,'Old Ranking Calculations'!$C$16,AC16&gt;='Old Ranking Calculations'!$B$17,'Old Ranking Calculations'!$C$17,AC16&gt;='Old Ranking Calculations'!$B$18,'Old Ranking Calculations'!$C$18,AC16&gt;='Old Ranking Calculations'!$B$19,'Old Ranking Calculations'!$C$19,AC16&gt;='Old Ranking Calculations'!$B$20,'Old Ranking Calculations'!$C$20,AC16&gt;='Old Ranking Calculations'!$B$21,'Old Ranking Calculations'!$C$21,AC16&gt;='Old Ranking Calculations'!$B$22,'Old Ranking Calculations'!$C$22,AC16&lt;'Old Ranking Calculations'!$B$23,'Old Ranking Calculations'!$C$23)</f>
        <v>20</v>
      </c>
      <c r="AE16" s="1">
        <f t="shared" si="0"/>
        <v>0</v>
      </c>
      <c r="AF16" s="1">
        <f>AVERAGE($O$2:O16)</f>
        <v>3.0714285714285716</v>
      </c>
      <c r="AG16" s="16">
        <f>SUM(W$2:$W16,Z16)</f>
        <v>185</v>
      </c>
    </row>
    <row r="17" spans="1:33" ht="15.75" customHeight="1" x14ac:dyDescent="0.2">
      <c r="A17" s="1">
        <v>1981</v>
      </c>
      <c r="B17" s="6" t="s">
        <v>8</v>
      </c>
      <c r="C17" s="1" t="str">
        <f>VLOOKUP(B17,Divisions!$A$1:$B$33,2,FALSE)</f>
        <v>NFC East</v>
      </c>
      <c r="D17" s="1">
        <v>12</v>
      </c>
      <c r="E17" s="1">
        <v>4</v>
      </c>
      <c r="G17" s="1">
        <v>1</v>
      </c>
      <c r="H17" s="1">
        <v>1</v>
      </c>
      <c r="I17" s="1">
        <v>1</v>
      </c>
      <c r="J17" s="1">
        <v>1</v>
      </c>
      <c r="K17" s="1">
        <v>1</v>
      </c>
      <c r="L17" s="1">
        <v>1</v>
      </c>
      <c r="M17" s="1"/>
      <c r="N17" s="1"/>
      <c r="O17">
        <v>3</v>
      </c>
      <c r="W17" s="1">
        <f>SUM(N17*'Ranking Calculations'!$C$2,M17*'Ranking Calculations'!$C$3,L17*'Ranking Calculations'!$C$4,K17*'Ranking Calculations'!$C$5,H17*'Ranking Calculations'!$C$7,G17*'Ranking Calculations'!$C$6,P17*'Ranking Calculations'!$C$8,Q17*'Ranking Calculations'!$C$9,R17*'Ranking Calculations'!$C$10,S17*'Ranking Calculations'!$C$11,T17*'Ranking Calculations'!$C$12,U17*'Ranking Calculations'!$C$13,V17*'Ranking Calculations'!$C$14)</f>
        <v>8</v>
      </c>
      <c r="X17" s="11">
        <f>(SUM($D$2:D17)+(SUM($F$2:F17)/2))/((SUM($D$2:D17)+SUM($E$2:E17)+SUM($F$2:F17)))</f>
        <v>0.74137931034482762</v>
      </c>
      <c r="Y17" s="1">
        <f>'Winning % Rank Over Time'!K17</f>
        <v>1</v>
      </c>
      <c r="Z17" s="7">
        <f>'Winning % Rank Over Time'!$B17*VLOOKUP(Y17,'Share of Reg Season Points'!$K$2:$L$30,2)</f>
        <v>0</v>
      </c>
      <c r="AA17" s="1">
        <f>SUM($I$2:I17)/COUNT($G$2:G17)</f>
        <v>1.2</v>
      </c>
      <c r="AB17" s="1" cm="1">
        <f t="array" ref="AB17">_xlfn.IFS(AA17&gt;='Old Ranking Calculations'!$B$25,'Old Ranking Calculations'!$C$25,AA17&gt;='Old Ranking Calculations'!$B$26,'Old Ranking Calculations'!$C$26,AA17&gt;='Old Ranking Calculations'!$B$27,'Old Ranking Calculations'!$C$27,AA17&gt;='Old Ranking Calculations'!$B$28,'Old Ranking Calculations'!$C$28,AA17&gt;='Old Ranking Calculations'!$B$29,'Old Ranking Calculations'!$C$29,AA17&gt;='Old Ranking Calculations'!$B$30,'Old Ranking Calculations'!$C$30,AA17&gt;='Old Ranking Calculations'!$B$31,'Old Ranking Calculations'!$C$31,AA17&lt;'Old Ranking Calculations'!$B$32,'Old Ranking Calculations'!$C$32)</f>
        <v>10</v>
      </c>
      <c r="AC17" s="1">
        <f>COUNT(G$2:$G17)/COUNT($D$2:D17)</f>
        <v>0.9375</v>
      </c>
      <c r="AD17" s="1" cm="1">
        <f t="array" ref="AD17">_xlfn.IFS(AC17&gt;='Old Ranking Calculations'!$B$15,'Old Ranking Calculations'!$C$15,AC17&gt;='Old Ranking Calculations'!$B$16,'Old Ranking Calculations'!$C$16,AC17&gt;='Old Ranking Calculations'!$B$17,'Old Ranking Calculations'!$C$17,AC17&gt;='Old Ranking Calculations'!$B$18,'Old Ranking Calculations'!$C$18,AC17&gt;='Old Ranking Calculations'!$B$19,'Old Ranking Calculations'!$C$19,AC17&gt;='Old Ranking Calculations'!$B$20,'Old Ranking Calculations'!$C$20,AC17&gt;='Old Ranking Calculations'!$B$21,'Old Ranking Calculations'!$C$21,AC17&gt;='Old Ranking Calculations'!$B$22,'Old Ranking Calculations'!$C$22,AC17&lt;'Old Ranking Calculations'!$B$23,'Old Ranking Calculations'!$C$23)</f>
        <v>20</v>
      </c>
      <c r="AE17" s="1">
        <f t="shared" si="0"/>
        <v>0</v>
      </c>
      <c r="AF17" s="1">
        <f>AVERAGE($O$2:O17)</f>
        <v>3.0666666666666669</v>
      </c>
      <c r="AG17" s="16">
        <f>SUM(W$2:$W17,Z17)</f>
        <v>193</v>
      </c>
    </row>
    <row r="18" spans="1:33" ht="15.75" customHeight="1" x14ac:dyDescent="0.2">
      <c r="A18" s="6">
        <v>1982</v>
      </c>
      <c r="B18" s="6" t="s">
        <v>8</v>
      </c>
      <c r="C18" s="1" t="str">
        <f>VLOOKUP(B18,Divisions!$A$1:$B$33,2,FALSE)</f>
        <v>NFC East</v>
      </c>
      <c r="D18" s="1">
        <v>6</v>
      </c>
      <c r="E18" s="1">
        <v>3</v>
      </c>
      <c r="G18" s="1">
        <v>1</v>
      </c>
      <c r="I18" s="1">
        <v>2</v>
      </c>
      <c r="J18" s="1">
        <v>1</v>
      </c>
      <c r="K18" s="1">
        <v>1</v>
      </c>
      <c r="L18" s="1">
        <v>1</v>
      </c>
      <c r="M18" s="1"/>
      <c r="N18" s="1"/>
      <c r="O18">
        <v>3</v>
      </c>
      <c r="W18" s="1">
        <f>SUM(N18*'Ranking Calculations'!$C$2,M18*'Ranking Calculations'!$C$3,L18*'Ranking Calculations'!$C$4,K18*'Ranking Calculations'!$C$5,H18*'Ranking Calculations'!$C$7,G18*'Ranking Calculations'!$C$6,P18*'Ranking Calculations'!$C$8,Q18*'Ranking Calculations'!$C$9,R18*'Ranking Calculations'!$C$10,S18*'Ranking Calculations'!$C$11,T18*'Ranking Calculations'!$C$12,U18*'Ranking Calculations'!$C$13,V18*'Ranking Calculations'!$C$14)</f>
        <v>7</v>
      </c>
      <c r="X18" s="11">
        <f>(SUM($D$2:D18)+(SUM($F$2:F18)/2))/((SUM($D$2:D18)+SUM($E$2:E18)+SUM($F$2:F18)))</f>
        <v>0.7385892116182573</v>
      </c>
      <c r="Y18" s="1">
        <f>'Winning % Rank Over Time'!K18</f>
        <v>1</v>
      </c>
      <c r="Z18" s="7">
        <f>'Winning % Rank Over Time'!$B18*VLOOKUP(Y18,'Share of Reg Season Points'!$K$2:$L$30,2)</f>
        <v>0</v>
      </c>
      <c r="AA18" s="1">
        <f>SUM($I$2:I18)/COUNT($G$2:G18)</f>
        <v>1.25</v>
      </c>
      <c r="AB18" s="1" cm="1">
        <f t="array" ref="AB18">_xlfn.IFS(AA18&gt;='Old Ranking Calculations'!$B$25,'Old Ranking Calculations'!$C$25,AA18&gt;='Old Ranking Calculations'!$B$26,'Old Ranking Calculations'!$C$26,AA18&gt;='Old Ranking Calculations'!$B$27,'Old Ranking Calculations'!$C$27,AA18&gt;='Old Ranking Calculations'!$B$28,'Old Ranking Calculations'!$C$28,AA18&gt;='Old Ranking Calculations'!$B$29,'Old Ranking Calculations'!$C$29,AA18&gt;='Old Ranking Calculations'!$B$30,'Old Ranking Calculations'!$C$30,AA18&gt;='Old Ranking Calculations'!$B$31,'Old Ranking Calculations'!$C$31,AA18&lt;'Old Ranking Calculations'!$B$32,'Old Ranking Calculations'!$C$32)</f>
        <v>12</v>
      </c>
      <c r="AC18" s="1">
        <f>COUNT(G$2:$G18)/COUNT($D$2:D18)</f>
        <v>0.94117647058823528</v>
      </c>
      <c r="AD18" s="1" cm="1">
        <f t="array" ref="AD18">_xlfn.IFS(AC18&gt;='Old Ranking Calculations'!$B$15,'Old Ranking Calculations'!$C$15,AC18&gt;='Old Ranking Calculations'!$B$16,'Old Ranking Calculations'!$C$16,AC18&gt;='Old Ranking Calculations'!$B$17,'Old Ranking Calculations'!$C$17,AC18&gt;='Old Ranking Calculations'!$B$18,'Old Ranking Calculations'!$C$18,AC18&gt;='Old Ranking Calculations'!$B$19,'Old Ranking Calculations'!$C$19,AC18&gt;='Old Ranking Calculations'!$B$20,'Old Ranking Calculations'!$C$20,AC18&gt;='Old Ranking Calculations'!$B$21,'Old Ranking Calculations'!$C$21,AC18&gt;='Old Ranking Calculations'!$B$22,'Old Ranking Calculations'!$C$22,AC18&lt;'Old Ranking Calculations'!$B$23,'Old Ranking Calculations'!$C$23)</f>
        <v>20</v>
      </c>
      <c r="AE18" s="1">
        <f t="shared" si="0"/>
        <v>0</v>
      </c>
      <c r="AF18" s="1">
        <f>AVERAGE($O$2:O18)</f>
        <v>3.0625</v>
      </c>
      <c r="AG18" s="16">
        <f>SUM(W$2:$W18,Z18)</f>
        <v>200</v>
      </c>
    </row>
    <row r="19" spans="1:33" ht="15.75" customHeight="1" x14ac:dyDescent="0.2">
      <c r="A19" s="1">
        <v>1983</v>
      </c>
      <c r="B19" s="6" t="s">
        <v>8</v>
      </c>
      <c r="C19" s="1" t="str">
        <f>VLOOKUP(B19,Divisions!$A$1:$B$33,2,FALSE)</f>
        <v>NFC East</v>
      </c>
      <c r="D19" s="1">
        <v>12</v>
      </c>
      <c r="E19" s="1">
        <v>4</v>
      </c>
      <c r="G19" s="1">
        <v>1</v>
      </c>
      <c r="I19" s="1">
        <v>0</v>
      </c>
      <c r="J19" s="1">
        <v>1</v>
      </c>
      <c r="K19" s="1"/>
      <c r="L19" s="1"/>
      <c r="M19" s="1"/>
      <c r="N19" s="1"/>
      <c r="O19">
        <v>1</v>
      </c>
      <c r="W19" s="1">
        <f>SUM(N19*'Ranking Calculations'!$C$2,M19*'Ranking Calculations'!$C$3,L19*'Ranking Calculations'!$C$4,K19*'Ranking Calculations'!$C$5,H19*'Ranking Calculations'!$C$7,G19*'Ranking Calculations'!$C$6,P19*'Ranking Calculations'!$C$8,Q19*'Ranking Calculations'!$C$9,R19*'Ranking Calculations'!$C$10,S19*'Ranking Calculations'!$C$11,T19*'Ranking Calculations'!$C$12,U19*'Ranking Calculations'!$C$13,V19*'Ranking Calculations'!$C$14)</f>
        <v>1</v>
      </c>
      <c r="X19" s="11">
        <f>(SUM($D$2:D19)+(SUM($F$2:F19)/2))/((SUM($D$2:D19)+SUM($E$2:E19)+SUM($F$2:F19)))</f>
        <v>0.73929961089494167</v>
      </c>
      <c r="Y19" s="1">
        <f>'Winning % Rank Over Time'!K19</f>
        <v>1</v>
      </c>
      <c r="Z19" s="7">
        <f>'Winning % Rank Over Time'!$B19*VLOOKUP(Y19,'Share of Reg Season Points'!$K$2:$L$30,2)</f>
        <v>0</v>
      </c>
      <c r="AA19" s="1">
        <f>SUM($I$2:I19)/COUNT($G$2:G19)</f>
        <v>1.1764705882352942</v>
      </c>
      <c r="AB19" s="1" cm="1">
        <f t="array" ref="AB19">_xlfn.IFS(AA19&gt;='Old Ranking Calculations'!$B$25,'Old Ranking Calculations'!$C$25,AA19&gt;='Old Ranking Calculations'!$B$26,'Old Ranking Calculations'!$C$26,AA19&gt;='Old Ranking Calculations'!$B$27,'Old Ranking Calculations'!$C$27,AA19&gt;='Old Ranking Calculations'!$B$28,'Old Ranking Calculations'!$C$28,AA19&gt;='Old Ranking Calculations'!$B$29,'Old Ranking Calculations'!$C$29,AA19&gt;='Old Ranking Calculations'!$B$30,'Old Ranking Calculations'!$C$30,AA19&gt;='Old Ranking Calculations'!$B$31,'Old Ranking Calculations'!$C$31,AA19&lt;'Old Ranking Calculations'!$B$32,'Old Ranking Calculations'!$C$32)</f>
        <v>10</v>
      </c>
      <c r="AC19" s="1">
        <f>COUNT(G$2:$G19)/COUNT($D$2:D19)</f>
        <v>0.94444444444444442</v>
      </c>
      <c r="AD19" s="1" cm="1">
        <f t="array" ref="AD19">_xlfn.IFS(AC19&gt;='Old Ranking Calculations'!$B$15,'Old Ranking Calculations'!$C$15,AC19&gt;='Old Ranking Calculations'!$B$16,'Old Ranking Calculations'!$C$16,AC19&gt;='Old Ranking Calculations'!$B$17,'Old Ranking Calculations'!$C$17,AC19&gt;='Old Ranking Calculations'!$B$18,'Old Ranking Calculations'!$C$18,AC19&gt;='Old Ranking Calculations'!$B$19,'Old Ranking Calculations'!$C$19,AC19&gt;='Old Ranking Calculations'!$B$20,'Old Ranking Calculations'!$C$20,AC19&gt;='Old Ranking Calculations'!$B$21,'Old Ranking Calculations'!$C$21,AC19&gt;='Old Ranking Calculations'!$B$22,'Old Ranking Calculations'!$C$22,AC19&lt;'Old Ranking Calculations'!$B$23,'Old Ranking Calculations'!$C$23)</f>
        <v>20</v>
      </c>
      <c r="AE19" s="1">
        <f t="shared" si="0"/>
        <v>0</v>
      </c>
      <c r="AF19" s="1">
        <f>AVERAGE($O$2:O19)</f>
        <v>2.9411764705882355</v>
      </c>
      <c r="AG19" s="16">
        <f>SUM(W$2:$W19,Z19)</f>
        <v>201</v>
      </c>
    </row>
    <row r="20" spans="1:33" ht="15.75" customHeight="1" x14ac:dyDescent="0.2">
      <c r="A20" s="6">
        <v>1984</v>
      </c>
      <c r="B20" s="6" t="s">
        <v>8</v>
      </c>
      <c r="C20" s="1" t="str">
        <f>VLOOKUP(B20,Divisions!$A$1:$B$33,2,FALSE)</f>
        <v>NFC East</v>
      </c>
      <c r="D20" s="1">
        <v>9</v>
      </c>
      <c r="E20" s="1">
        <v>7</v>
      </c>
      <c r="W20" s="1">
        <f>SUM(N20*'Ranking Calculations'!$C$2,M20*'Ranking Calculations'!$C$3,L20*'Ranking Calculations'!$C$4,K20*'Ranking Calculations'!$C$5,H20*'Ranking Calculations'!$C$7,G20*'Ranking Calculations'!$C$6,P20*'Ranking Calculations'!$C$8,Q20*'Ranking Calculations'!$C$9,R20*'Ranking Calculations'!$C$10,S20*'Ranking Calculations'!$C$11,T20*'Ranking Calculations'!$C$12,U20*'Ranking Calculations'!$C$13,V20*'Ranking Calculations'!$C$14)</f>
        <v>0</v>
      </c>
      <c r="X20" s="11">
        <f>(SUM($D$2:D20)+(SUM($F$2:F20)/2))/((SUM($D$2:D20)+SUM($E$2:E20)+SUM($F$2:F20)))</f>
        <v>0.7289377289377289</v>
      </c>
      <c r="Y20" s="1">
        <f>'Winning % Rank Over Time'!K20</f>
        <v>1</v>
      </c>
      <c r="Z20" s="7">
        <f>'Winning % Rank Over Time'!$B20*VLOOKUP(Y20,'Share of Reg Season Points'!$K$2:$L$30,2)</f>
        <v>0</v>
      </c>
      <c r="AA20" s="1">
        <f>SUM($I$2:I20)/COUNT($G$2:G20)</f>
        <v>1.1764705882352942</v>
      </c>
      <c r="AB20" s="1" cm="1">
        <f t="array" ref="AB20">_xlfn.IFS(AA20&gt;='Old Ranking Calculations'!$B$25,'Old Ranking Calculations'!$C$25,AA20&gt;='Old Ranking Calculations'!$B$26,'Old Ranking Calculations'!$C$26,AA20&gt;='Old Ranking Calculations'!$B$27,'Old Ranking Calculations'!$C$27,AA20&gt;='Old Ranking Calculations'!$B$28,'Old Ranking Calculations'!$C$28,AA20&gt;='Old Ranking Calculations'!$B$29,'Old Ranking Calculations'!$C$29,AA20&gt;='Old Ranking Calculations'!$B$30,'Old Ranking Calculations'!$C$30,AA20&gt;='Old Ranking Calculations'!$B$31,'Old Ranking Calculations'!$C$31,AA20&lt;'Old Ranking Calculations'!$B$32,'Old Ranking Calculations'!$C$32)</f>
        <v>10</v>
      </c>
      <c r="AC20" s="1">
        <f>COUNT(G$2:$G20)/COUNT($D$2:D20)</f>
        <v>0.89473684210526316</v>
      </c>
      <c r="AD20" s="1" cm="1">
        <f t="array" ref="AD20">_xlfn.IFS(AC20&gt;='Old Ranking Calculations'!$B$15,'Old Ranking Calculations'!$C$15,AC20&gt;='Old Ranking Calculations'!$B$16,'Old Ranking Calculations'!$C$16,AC20&gt;='Old Ranking Calculations'!$B$17,'Old Ranking Calculations'!$C$17,AC20&gt;='Old Ranking Calculations'!$B$18,'Old Ranking Calculations'!$C$18,AC20&gt;='Old Ranking Calculations'!$B$19,'Old Ranking Calculations'!$C$19,AC20&gt;='Old Ranking Calculations'!$B$20,'Old Ranking Calculations'!$C$20,AC20&gt;='Old Ranking Calculations'!$B$21,'Old Ranking Calculations'!$C$21,AC20&gt;='Old Ranking Calculations'!$B$22,'Old Ranking Calculations'!$C$22,AC20&lt;'Old Ranking Calculations'!$B$23,'Old Ranking Calculations'!$C$23)</f>
        <v>20</v>
      </c>
      <c r="AE20" s="1">
        <f t="shared" si="0"/>
        <v>0</v>
      </c>
      <c r="AF20" s="1">
        <f>AVERAGE($O$2:O20)</f>
        <v>2.9411764705882355</v>
      </c>
      <c r="AG20" s="16">
        <f>SUM(W$2:$W20,Z20)</f>
        <v>201</v>
      </c>
    </row>
    <row r="21" spans="1:33" ht="15.75" customHeight="1" x14ac:dyDescent="0.2">
      <c r="A21" s="1">
        <v>1985</v>
      </c>
      <c r="B21" s="6" t="s">
        <v>8</v>
      </c>
      <c r="C21" s="1" t="str">
        <f>VLOOKUP(B21,Divisions!$A$1:$B$33,2,FALSE)</f>
        <v>NFC East</v>
      </c>
      <c r="D21" s="1">
        <v>10</v>
      </c>
      <c r="E21" s="1">
        <v>6</v>
      </c>
      <c r="G21" s="1">
        <v>1</v>
      </c>
      <c r="H21" s="1">
        <v>1</v>
      </c>
      <c r="I21" s="1">
        <v>0</v>
      </c>
      <c r="J21" s="1">
        <v>1</v>
      </c>
      <c r="K21" s="1">
        <v>1</v>
      </c>
      <c r="L21" s="1"/>
      <c r="M21" s="1"/>
      <c r="N21" s="1"/>
      <c r="O21">
        <v>2</v>
      </c>
      <c r="W21" s="1">
        <f>SUM(N21*'Ranking Calculations'!$C$2,M21*'Ranking Calculations'!$C$3,L21*'Ranking Calculations'!$C$4,K21*'Ranking Calculations'!$C$5,H21*'Ranking Calculations'!$C$7,G21*'Ranking Calculations'!$C$6,P21*'Ranking Calculations'!$C$8,Q21*'Ranking Calculations'!$C$9,R21*'Ranking Calculations'!$C$10,S21*'Ranking Calculations'!$C$11,T21*'Ranking Calculations'!$C$12,U21*'Ranking Calculations'!$C$13,V21*'Ranking Calculations'!$C$14)</f>
        <v>4</v>
      </c>
      <c r="X21" s="11">
        <f>(SUM($D$2:D21)+(SUM($F$2:F21)/2))/((SUM($D$2:D21)+SUM($E$2:E21)+SUM($F$2:F21)))</f>
        <v>0.72318339100346019</v>
      </c>
      <c r="Y21" s="1">
        <f>'Winning % Rank Over Time'!K21</f>
        <v>2</v>
      </c>
      <c r="Z21" s="7">
        <f>'Winning % Rank Over Time'!$B21*VLOOKUP(Y21,'Share of Reg Season Points'!$K$2:$L$30,2)</f>
        <v>0</v>
      </c>
      <c r="AA21" s="1">
        <f>SUM($I$2:I21)/COUNT($G$2:G21)</f>
        <v>1.1111111111111112</v>
      </c>
      <c r="AB21" s="1" cm="1">
        <f t="array" ref="AB21">_xlfn.IFS(AA21&gt;='Old Ranking Calculations'!$B$25,'Old Ranking Calculations'!$C$25,AA21&gt;='Old Ranking Calculations'!$B$26,'Old Ranking Calculations'!$C$26,AA21&gt;='Old Ranking Calculations'!$B$27,'Old Ranking Calculations'!$C$27,AA21&gt;='Old Ranking Calculations'!$B$28,'Old Ranking Calculations'!$C$28,AA21&gt;='Old Ranking Calculations'!$B$29,'Old Ranking Calculations'!$C$29,AA21&gt;='Old Ranking Calculations'!$B$30,'Old Ranking Calculations'!$C$30,AA21&gt;='Old Ranking Calculations'!$B$31,'Old Ranking Calculations'!$C$31,AA21&lt;'Old Ranking Calculations'!$B$32,'Old Ranking Calculations'!$C$32)</f>
        <v>10</v>
      </c>
      <c r="AC21" s="1">
        <f>COUNT(G$2:$G21)/COUNT($D$2:D21)</f>
        <v>0.9</v>
      </c>
      <c r="AD21" s="1" cm="1">
        <f t="array" ref="AD21">_xlfn.IFS(AC21&gt;='Old Ranking Calculations'!$B$15,'Old Ranking Calculations'!$C$15,AC21&gt;='Old Ranking Calculations'!$B$16,'Old Ranking Calculations'!$C$16,AC21&gt;='Old Ranking Calculations'!$B$17,'Old Ranking Calculations'!$C$17,AC21&gt;='Old Ranking Calculations'!$B$18,'Old Ranking Calculations'!$C$18,AC21&gt;='Old Ranking Calculations'!$B$19,'Old Ranking Calculations'!$C$19,AC21&gt;='Old Ranking Calculations'!$B$20,'Old Ranking Calculations'!$C$20,AC21&gt;='Old Ranking Calculations'!$B$21,'Old Ranking Calculations'!$C$21,AC21&gt;='Old Ranking Calculations'!$B$22,'Old Ranking Calculations'!$C$22,AC21&lt;'Old Ranking Calculations'!$B$23,'Old Ranking Calculations'!$C$23)</f>
        <v>20</v>
      </c>
      <c r="AE21" s="1">
        <f t="shared" si="0"/>
        <v>0</v>
      </c>
      <c r="AF21" s="1">
        <f>AVERAGE($O$2:O21)</f>
        <v>2.8888888888888888</v>
      </c>
      <c r="AG21" s="16">
        <f>SUM(W$2:$W21,Z21)</f>
        <v>205</v>
      </c>
    </row>
    <row r="22" spans="1:33" ht="15.75" customHeight="1" x14ac:dyDescent="0.2">
      <c r="A22" s="6">
        <v>1986</v>
      </c>
      <c r="B22" s="6" t="s">
        <v>8</v>
      </c>
      <c r="C22" s="1" t="str">
        <f>VLOOKUP(B22,Divisions!$A$1:$B$33,2,FALSE)</f>
        <v>NFC East</v>
      </c>
      <c r="D22" s="1">
        <v>7</v>
      </c>
      <c r="E22" s="1">
        <v>9</v>
      </c>
      <c r="W22" s="1">
        <f>SUM(N22*'Ranking Calculations'!$C$2,M22*'Ranking Calculations'!$C$3,L22*'Ranking Calculations'!$C$4,K22*'Ranking Calculations'!$C$5,H22*'Ranking Calculations'!$C$7,G22*'Ranking Calculations'!$C$6,P22*'Ranking Calculations'!$C$8,Q22*'Ranking Calculations'!$C$9,R22*'Ranking Calculations'!$C$10,S22*'Ranking Calculations'!$C$11,T22*'Ranking Calculations'!$C$12,U22*'Ranking Calculations'!$C$13,V22*'Ranking Calculations'!$C$14)</f>
        <v>0</v>
      </c>
      <c r="X22" s="11">
        <f>(SUM($D$2:D22)+(SUM($F$2:F22)/2))/((SUM($D$2:D22)+SUM($E$2:E22)+SUM($F$2:F22)))</f>
        <v>0.70819672131147537</v>
      </c>
      <c r="Y22" s="1">
        <f>'Winning % Rank Over Time'!K22</f>
        <v>2</v>
      </c>
      <c r="Z22" s="7">
        <f>'Winning % Rank Over Time'!$B22*VLOOKUP(Y22,'Share of Reg Season Points'!$K$2:$L$30,2)</f>
        <v>0</v>
      </c>
      <c r="AA22" s="1">
        <f>SUM($I$2:I22)/COUNT($G$2:G22)</f>
        <v>1.1111111111111112</v>
      </c>
      <c r="AB22" s="1" cm="1">
        <f t="array" ref="AB22">_xlfn.IFS(AA22&gt;='Old Ranking Calculations'!$B$25,'Old Ranking Calculations'!$C$25,AA22&gt;='Old Ranking Calculations'!$B$26,'Old Ranking Calculations'!$C$26,AA22&gt;='Old Ranking Calculations'!$B$27,'Old Ranking Calculations'!$C$27,AA22&gt;='Old Ranking Calculations'!$B$28,'Old Ranking Calculations'!$C$28,AA22&gt;='Old Ranking Calculations'!$B$29,'Old Ranking Calculations'!$C$29,AA22&gt;='Old Ranking Calculations'!$B$30,'Old Ranking Calculations'!$C$30,AA22&gt;='Old Ranking Calculations'!$B$31,'Old Ranking Calculations'!$C$31,AA22&lt;'Old Ranking Calculations'!$B$32,'Old Ranking Calculations'!$C$32)</f>
        <v>10</v>
      </c>
      <c r="AC22" s="1">
        <f>COUNT(G$2:$G22)/COUNT($D$2:D22)</f>
        <v>0.8571428571428571</v>
      </c>
      <c r="AD22" s="1" cm="1">
        <f t="array" ref="AD22">_xlfn.IFS(AC22&gt;='Old Ranking Calculations'!$B$15,'Old Ranking Calculations'!$C$15,AC22&gt;='Old Ranking Calculations'!$B$16,'Old Ranking Calculations'!$C$16,AC22&gt;='Old Ranking Calculations'!$B$17,'Old Ranking Calculations'!$C$17,AC22&gt;='Old Ranking Calculations'!$B$18,'Old Ranking Calculations'!$C$18,AC22&gt;='Old Ranking Calculations'!$B$19,'Old Ranking Calculations'!$C$19,AC22&gt;='Old Ranking Calculations'!$B$20,'Old Ranking Calculations'!$C$20,AC22&gt;='Old Ranking Calculations'!$B$21,'Old Ranking Calculations'!$C$21,AC22&gt;='Old Ranking Calculations'!$B$22,'Old Ranking Calculations'!$C$22,AC22&lt;'Old Ranking Calculations'!$B$23,'Old Ranking Calculations'!$C$23)</f>
        <v>20</v>
      </c>
      <c r="AE22" s="1">
        <f t="shared" si="0"/>
        <v>0</v>
      </c>
      <c r="AF22" s="1">
        <f>AVERAGE($O$2:O22)</f>
        <v>2.8888888888888888</v>
      </c>
      <c r="AG22" s="16">
        <f>SUM(W$2:$W22,Z22)</f>
        <v>205</v>
      </c>
    </row>
    <row r="23" spans="1:33" ht="15.75" customHeight="1" x14ac:dyDescent="0.2">
      <c r="A23" s="1">
        <v>1987</v>
      </c>
      <c r="B23" s="6" t="s">
        <v>8</v>
      </c>
      <c r="C23" s="1" t="str">
        <f>VLOOKUP(B23,Divisions!$A$1:$B$33,2,FALSE)</f>
        <v>NFC East</v>
      </c>
      <c r="D23" s="1">
        <v>7</v>
      </c>
      <c r="E23" s="1">
        <v>8</v>
      </c>
      <c r="W23" s="1">
        <f>SUM(N23*'Ranking Calculations'!$C$2,M23*'Ranking Calculations'!$C$3,L23*'Ranking Calculations'!$C$4,K23*'Ranking Calculations'!$C$5,H23*'Ranking Calculations'!$C$7,G23*'Ranking Calculations'!$C$6,P23*'Ranking Calculations'!$C$8,Q23*'Ranking Calculations'!$C$9,R23*'Ranking Calculations'!$C$10,S23*'Ranking Calculations'!$C$11,T23*'Ranking Calculations'!$C$12,U23*'Ranking Calculations'!$C$13,V23*'Ranking Calculations'!$C$14)</f>
        <v>0</v>
      </c>
      <c r="X23" s="11">
        <f>(SUM($D$2:D23)+(SUM($F$2:F23)/2))/((SUM($D$2:D23)+SUM($E$2:E23)+SUM($F$2:F23)))</f>
        <v>0.69687500000000002</v>
      </c>
      <c r="Y23" s="1">
        <f>'Winning % Rank Over Time'!K23</f>
        <v>1</v>
      </c>
      <c r="Z23" s="7">
        <f>'Winning % Rank Over Time'!$B23*VLOOKUP(Y23,'Share of Reg Season Points'!$K$2:$L$30,2)</f>
        <v>0</v>
      </c>
      <c r="AA23" s="1">
        <f>SUM($I$2:I23)/COUNT($G$2:G23)</f>
        <v>1.1111111111111112</v>
      </c>
      <c r="AB23" s="1" cm="1">
        <f t="array" ref="AB23">_xlfn.IFS(AA23&gt;='Old Ranking Calculations'!$B$25,'Old Ranking Calculations'!$C$25,AA23&gt;='Old Ranking Calculations'!$B$26,'Old Ranking Calculations'!$C$26,AA23&gt;='Old Ranking Calculations'!$B$27,'Old Ranking Calculations'!$C$27,AA23&gt;='Old Ranking Calculations'!$B$28,'Old Ranking Calculations'!$C$28,AA23&gt;='Old Ranking Calculations'!$B$29,'Old Ranking Calculations'!$C$29,AA23&gt;='Old Ranking Calculations'!$B$30,'Old Ranking Calculations'!$C$30,AA23&gt;='Old Ranking Calculations'!$B$31,'Old Ranking Calculations'!$C$31,AA23&lt;'Old Ranking Calculations'!$B$32,'Old Ranking Calculations'!$C$32)</f>
        <v>10</v>
      </c>
      <c r="AC23" s="1">
        <f>COUNT(G$2:$G23)/COUNT($D$2:D23)</f>
        <v>0.81818181818181823</v>
      </c>
      <c r="AD23" s="1" cm="1">
        <f t="array" ref="AD23">_xlfn.IFS(AC23&gt;='Old Ranking Calculations'!$B$15,'Old Ranking Calculations'!$C$15,AC23&gt;='Old Ranking Calculations'!$B$16,'Old Ranking Calculations'!$C$16,AC23&gt;='Old Ranking Calculations'!$B$17,'Old Ranking Calculations'!$C$17,AC23&gt;='Old Ranking Calculations'!$B$18,'Old Ranking Calculations'!$C$18,AC23&gt;='Old Ranking Calculations'!$B$19,'Old Ranking Calculations'!$C$19,AC23&gt;='Old Ranking Calculations'!$B$20,'Old Ranking Calculations'!$C$20,AC23&gt;='Old Ranking Calculations'!$B$21,'Old Ranking Calculations'!$C$21,AC23&gt;='Old Ranking Calculations'!$B$22,'Old Ranking Calculations'!$C$22,AC23&lt;'Old Ranking Calculations'!$B$23,'Old Ranking Calculations'!$C$23)</f>
        <v>20</v>
      </c>
      <c r="AE23" s="1">
        <f t="shared" si="0"/>
        <v>0</v>
      </c>
      <c r="AF23" s="1">
        <f>AVERAGE($O$2:O23)</f>
        <v>2.8888888888888888</v>
      </c>
      <c r="AG23" s="16">
        <f>SUM(W$2:$W23,Z23)</f>
        <v>205</v>
      </c>
    </row>
    <row r="24" spans="1:33" ht="15.75" customHeight="1" x14ac:dyDescent="0.2">
      <c r="A24" s="6">
        <v>1988</v>
      </c>
      <c r="B24" s="6" t="s">
        <v>8</v>
      </c>
      <c r="C24" s="1" t="str">
        <f>VLOOKUP(B24,Divisions!$A$1:$B$33,2,FALSE)</f>
        <v>NFC East</v>
      </c>
      <c r="D24" s="1">
        <v>3</v>
      </c>
      <c r="E24" s="1">
        <v>13</v>
      </c>
      <c r="W24" s="1">
        <f>SUM(N24*'Ranking Calculations'!$C$2,M24*'Ranking Calculations'!$C$3,L24*'Ranking Calculations'!$C$4,K24*'Ranking Calculations'!$C$5,H24*'Ranking Calculations'!$C$7,G24*'Ranking Calculations'!$C$6,P24*'Ranking Calculations'!$C$8,Q24*'Ranking Calculations'!$C$9,R24*'Ranking Calculations'!$C$10,S24*'Ranking Calculations'!$C$11,T24*'Ranking Calculations'!$C$12,U24*'Ranking Calculations'!$C$13,V24*'Ranking Calculations'!$C$14)</f>
        <v>0</v>
      </c>
      <c r="X24" s="11">
        <f>(SUM($D$2:D24)+(SUM($F$2:F24)/2))/((SUM($D$2:D24)+SUM($E$2:E24)+SUM($F$2:F24)))</f>
        <v>0.67261904761904767</v>
      </c>
      <c r="Y24" s="1">
        <f>'Winning % Rank Over Time'!K24</f>
        <v>2</v>
      </c>
      <c r="Z24" s="7">
        <f>'Winning % Rank Over Time'!$B24*VLOOKUP(Y24,'Share of Reg Season Points'!$K$2:$L$30,2)</f>
        <v>0</v>
      </c>
      <c r="AA24" s="1">
        <f>SUM($I$2:I24)/COUNT($G$2:G24)</f>
        <v>1.1111111111111112</v>
      </c>
      <c r="AB24" s="1" cm="1">
        <f t="array" ref="AB24">_xlfn.IFS(AA24&gt;='Old Ranking Calculations'!$B$25,'Old Ranking Calculations'!$C$25,AA24&gt;='Old Ranking Calculations'!$B$26,'Old Ranking Calculations'!$C$26,AA24&gt;='Old Ranking Calculations'!$B$27,'Old Ranking Calculations'!$C$27,AA24&gt;='Old Ranking Calculations'!$B$28,'Old Ranking Calculations'!$C$28,AA24&gt;='Old Ranking Calculations'!$B$29,'Old Ranking Calculations'!$C$29,AA24&gt;='Old Ranking Calculations'!$B$30,'Old Ranking Calculations'!$C$30,AA24&gt;='Old Ranking Calculations'!$B$31,'Old Ranking Calculations'!$C$31,AA24&lt;'Old Ranking Calculations'!$B$32,'Old Ranking Calculations'!$C$32)</f>
        <v>10</v>
      </c>
      <c r="AC24" s="1">
        <f>COUNT(G$2:$G24)/COUNT($D$2:D24)</f>
        <v>0.78260869565217395</v>
      </c>
      <c r="AD24" s="1" cm="1">
        <f t="array" ref="AD24">_xlfn.IFS(AC24&gt;='Old Ranking Calculations'!$B$15,'Old Ranking Calculations'!$C$15,AC24&gt;='Old Ranking Calculations'!$B$16,'Old Ranking Calculations'!$C$16,AC24&gt;='Old Ranking Calculations'!$B$17,'Old Ranking Calculations'!$C$17,AC24&gt;='Old Ranking Calculations'!$B$18,'Old Ranking Calculations'!$C$18,AC24&gt;='Old Ranking Calculations'!$B$19,'Old Ranking Calculations'!$C$19,AC24&gt;='Old Ranking Calculations'!$B$20,'Old Ranking Calculations'!$C$20,AC24&gt;='Old Ranking Calculations'!$B$21,'Old Ranking Calculations'!$C$21,AC24&gt;='Old Ranking Calculations'!$B$22,'Old Ranking Calculations'!$C$22,AC24&lt;'Old Ranking Calculations'!$B$23,'Old Ranking Calculations'!$C$23)</f>
        <v>20</v>
      </c>
      <c r="AE24" s="1">
        <f t="shared" si="0"/>
        <v>0</v>
      </c>
      <c r="AF24" s="1">
        <f>AVERAGE($O$2:O24)</f>
        <v>2.8888888888888888</v>
      </c>
      <c r="AG24" s="16">
        <f>SUM(W$2:$W24,Z24)</f>
        <v>205</v>
      </c>
    </row>
    <row r="25" spans="1:33" ht="15.75" customHeight="1" x14ac:dyDescent="0.2">
      <c r="A25" s="1">
        <v>1989</v>
      </c>
      <c r="B25" s="6" t="s">
        <v>8</v>
      </c>
      <c r="C25" s="1" t="str">
        <f>VLOOKUP(B25,Divisions!$A$1:$B$33,2,FALSE)</f>
        <v>NFC East</v>
      </c>
      <c r="D25" s="1">
        <v>1</v>
      </c>
      <c r="E25" s="1">
        <v>15</v>
      </c>
      <c r="W25" s="1">
        <f>SUM(N25*'Ranking Calculations'!$C$2,M25*'Ranking Calculations'!$C$3,L25*'Ranking Calculations'!$C$4,K25*'Ranking Calculations'!$C$5,H25*'Ranking Calculations'!$C$7,G25*'Ranking Calculations'!$C$6,P25*'Ranking Calculations'!$C$8,Q25*'Ranking Calculations'!$C$9,R25*'Ranking Calculations'!$C$10,S25*'Ranking Calculations'!$C$11,T25*'Ranking Calculations'!$C$12,U25*'Ranking Calculations'!$C$13,V25*'Ranking Calculations'!$C$14)</f>
        <v>0</v>
      </c>
      <c r="X25" s="11">
        <f>(SUM($D$2:D25)+(SUM($F$2:F25)/2))/((SUM($D$2:D25)+SUM($E$2:E25)+SUM($F$2:F25)))</f>
        <v>0.64488636363636365</v>
      </c>
      <c r="Y25" s="1">
        <f>'Winning % Rank Over Time'!K25</f>
        <v>3</v>
      </c>
      <c r="Z25" s="7">
        <f>'Winning % Rank Over Time'!$B25*VLOOKUP(Y25,'Share of Reg Season Points'!$K$2:$L$30,2)</f>
        <v>0</v>
      </c>
      <c r="AA25" s="1">
        <f>SUM($I$2:I25)/COUNT($G$2:G25)</f>
        <v>1.1111111111111112</v>
      </c>
      <c r="AB25" s="1" cm="1">
        <f t="array" ref="AB25">_xlfn.IFS(AA25&gt;='Old Ranking Calculations'!$B$25,'Old Ranking Calculations'!$C$25,AA25&gt;='Old Ranking Calculations'!$B$26,'Old Ranking Calculations'!$C$26,AA25&gt;='Old Ranking Calculations'!$B$27,'Old Ranking Calculations'!$C$27,AA25&gt;='Old Ranking Calculations'!$B$28,'Old Ranking Calculations'!$C$28,AA25&gt;='Old Ranking Calculations'!$B$29,'Old Ranking Calculations'!$C$29,AA25&gt;='Old Ranking Calculations'!$B$30,'Old Ranking Calculations'!$C$30,AA25&gt;='Old Ranking Calculations'!$B$31,'Old Ranking Calculations'!$C$31,AA25&lt;'Old Ranking Calculations'!$B$32,'Old Ranking Calculations'!$C$32)</f>
        <v>10</v>
      </c>
      <c r="AC25" s="1">
        <f>COUNT(G$2:$G25)/COUNT($D$2:D25)</f>
        <v>0.75</v>
      </c>
      <c r="AD25" s="1" cm="1">
        <f t="array" ref="AD25">_xlfn.IFS(AC25&gt;='Old Ranking Calculations'!$B$15,'Old Ranking Calculations'!$C$15,AC25&gt;='Old Ranking Calculations'!$B$16,'Old Ranking Calculations'!$C$16,AC25&gt;='Old Ranking Calculations'!$B$17,'Old Ranking Calculations'!$C$17,AC25&gt;='Old Ranking Calculations'!$B$18,'Old Ranking Calculations'!$C$18,AC25&gt;='Old Ranking Calculations'!$B$19,'Old Ranking Calculations'!$C$19,AC25&gt;='Old Ranking Calculations'!$B$20,'Old Ranking Calculations'!$C$20,AC25&gt;='Old Ranking Calculations'!$B$21,'Old Ranking Calculations'!$C$21,AC25&gt;='Old Ranking Calculations'!$B$22,'Old Ranking Calculations'!$C$22,AC25&lt;'Old Ranking Calculations'!$B$23,'Old Ranking Calculations'!$C$23)</f>
        <v>20</v>
      </c>
      <c r="AE25" s="1">
        <f t="shared" si="0"/>
        <v>0</v>
      </c>
      <c r="AF25" s="1">
        <f>AVERAGE($O$2:O25)</f>
        <v>2.8888888888888888</v>
      </c>
      <c r="AG25" s="16">
        <f>SUM(W$2:$W25,Z25)</f>
        <v>205</v>
      </c>
    </row>
    <row r="26" spans="1:33" ht="15.75" customHeight="1" x14ac:dyDescent="0.2">
      <c r="A26" s="6">
        <v>1990</v>
      </c>
      <c r="B26" s="6" t="s">
        <v>8</v>
      </c>
      <c r="C26" s="1" t="str">
        <f>VLOOKUP(B26,Divisions!$A$1:$B$33,2,FALSE)</f>
        <v>NFC East</v>
      </c>
      <c r="D26" s="1">
        <v>7</v>
      </c>
      <c r="E26" s="1">
        <v>9</v>
      </c>
      <c r="S26" s="1">
        <v>1</v>
      </c>
      <c r="U26" s="1">
        <v>1</v>
      </c>
      <c r="W26" s="1">
        <f>SUM(N26*'Ranking Calculations'!$C$2,M26*'Ranking Calculations'!$C$3,L26*'Ranking Calculations'!$C$4,K26*'Ranking Calculations'!$C$5,H26*'Ranking Calculations'!$C$7,G26*'Ranking Calculations'!$C$6,P26*'Ranking Calculations'!$C$8,Q26*'Ranking Calculations'!$C$9,R26*'Ranking Calculations'!$C$10,S26*'Ranking Calculations'!$C$11,T26*'Ranking Calculations'!$C$12,U26*'Ranking Calculations'!$C$13,V26*'Ranking Calculations'!$C$14)</f>
        <v>0</v>
      </c>
      <c r="X26" s="11">
        <f>(SUM($D$2:D26)+(SUM($F$2:F26)/2))/((SUM($D$2:D26)+SUM($E$2:E26)+SUM($F$2:F26)))</f>
        <v>0.63586956521739135</v>
      </c>
      <c r="Y26" s="1">
        <f>'Winning % Rank Over Time'!K26</f>
        <v>2</v>
      </c>
      <c r="Z26" s="7">
        <f>'Winning % Rank Over Time'!$B26*VLOOKUP(Y26,'Share of Reg Season Points'!$K$2:$L$30,2)</f>
        <v>0</v>
      </c>
      <c r="AA26" s="1">
        <f>SUM($I$2:I26)/COUNT($G$2:G26)</f>
        <v>1.1111111111111112</v>
      </c>
      <c r="AB26" s="1" cm="1">
        <f t="array" ref="AB26">_xlfn.IFS(AA26&gt;='Old Ranking Calculations'!$B$25,'Old Ranking Calculations'!$C$25,AA26&gt;='Old Ranking Calculations'!$B$26,'Old Ranking Calculations'!$C$26,AA26&gt;='Old Ranking Calculations'!$B$27,'Old Ranking Calculations'!$C$27,AA26&gt;='Old Ranking Calculations'!$B$28,'Old Ranking Calculations'!$C$28,AA26&gt;='Old Ranking Calculations'!$B$29,'Old Ranking Calculations'!$C$29,AA26&gt;='Old Ranking Calculations'!$B$30,'Old Ranking Calculations'!$C$30,AA26&gt;='Old Ranking Calculations'!$B$31,'Old Ranking Calculations'!$C$31,AA26&lt;'Old Ranking Calculations'!$B$32,'Old Ranking Calculations'!$C$32)</f>
        <v>10</v>
      </c>
      <c r="AC26" s="1">
        <f>COUNT(G$2:$G26)/COUNT($D$2:D26)</f>
        <v>0.72</v>
      </c>
      <c r="AD26" s="1" cm="1">
        <f t="array" ref="AD26">_xlfn.IFS(AC26&gt;='Old Ranking Calculations'!$B$15,'Old Ranking Calculations'!$C$15,AC26&gt;='Old Ranking Calculations'!$B$16,'Old Ranking Calculations'!$C$16,AC26&gt;='Old Ranking Calculations'!$B$17,'Old Ranking Calculations'!$C$17,AC26&gt;='Old Ranking Calculations'!$B$18,'Old Ranking Calculations'!$C$18,AC26&gt;='Old Ranking Calculations'!$B$19,'Old Ranking Calculations'!$C$19,AC26&gt;='Old Ranking Calculations'!$B$20,'Old Ranking Calculations'!$C$20,AC26&gt;='Old Ranking Calculations'!$B$21,'Old Ranking Calculations'!$C$21,AC26&gt;='Old Ranking Calculations'!$B$22,'Old Ranking Calculations'!$C$22,AC26&lt;'Old Ranking Calculations'!$B$23,'Old Ranking Calculations'!$C$23)</f>
        <v>20</v>
      </c>
      <c r="AE26" s="1">
        <f t="shared" si="0"/>
        <v>0</v>
      </c>
      <c r="AF26" s="1">
        <f>AVERAGE($O$2:O26)</f>
        <v>2.8888888888888888</v>
      </c>
      <c r="AG26" s="16">
        <f>SUM(W$2:$W26,Z26)</f>
        <v>205</v>
      </c>
    </row>
    <row r="27" spans="1:33" ht="15.75" customHeight="1" x14ac:dyDescent="0.2">
      <c r="A27" s="1">
        <v>1991</v>
      </c>
      <c r="B27" s="6" t="s">
        <v>8</v>
      </c>
      <c r="C27" s="1" t="str">
        <f>VLOOKUP(B27,Divisions!$A$1:$B$33,2,FALSE)</f>
        <v>NFC East</v>
      </c>
      <c r="D27" s="1">
        <v>11</v>
      </c>
      <c r="E27" s="1">
        <v>5</v>
      </c>
      <c r="G27" s="1">
        <v>1</v>
      </c>
      <c r="I27" s="1">
        <v>1</v>
      </c>
      <c r="J27" s="1">
        <v>1</v>
      </c>
      <c r="K27" s="1">
        <v>1</v>
      </c>
      <c r="L27" s="1"/>
      <c r="M27" s="1"/>
      <c r="N27" s="1"/>
      <c r="O27">
        <v>2</v>
      </c>
      <c r="W27" s="1">
        <f>SUM(N27*'Ranking Calculations'!$C$2,M27*'Ranking Calculations'!$C$3,L27*'Ranking Calculations'!$C$4,K27*'Ranking Calculations'!$C$5,H27*'Ranking Calculations'!$C$7,G27*'Ranking Calculations'!$C$6,P27*'Ranking Calculations'!$C$8,Q27*'Ranking Calculations'!$C$9,R27*'Ranking Calculations'!$C$10,S27*'Ranking Calculations'!$C$11,T27*'Ranking Calculations'!$C$12,U27*'Ranking Calculations'!$C$13,V27*'Ranking Calculations'!$C$14)</f>
        <v>3</v>
      </c>
      <c r="X27" s="11">
        <f>(SUM($D$2:D27)+(SUM($F$2:F27)/2))/((SUM($D$2:D27)+SUM($E$2:E27)+SUM($F$2:F27)))</f>
        <v>0.63802083333333337</v>
      </c>
      <c r="Y27" s="1">
        <f>'Winning % Rank Over Time'!K27</f>
        <v>2</v>
      </c>
      <c r="Z27" s="7">
        <f>'Winning % Rank Over Time'!$B27*VLOOKUP(Y27,'Share of Reg Season Points'!$K$2:$L$30,2)</f>
        <v>0</v>
      </c>
      <c r="AA27" s="1">
        <f>SUM($I$2:I27)/COUNT($G$2:G27)</f>
        <v>1.1052631578947369</v>
      </c>
      <c r="AB27" s="1" cm="1">
        <f t="array" ref="AB27">_xlfn.IFS(AA27&gt;='Old Ranking Calculations'!$B$25,'Old Ranking Calculations'!$C$25,AA27&gt;='Old Ranking Calculations'!$B$26,'Old Ranking Calculations'!$C$26,AA27&gt;='Old Ranking Calculations'!$B$27,'Old Ranking Calculations'!$C$27,AA27&gt;='Old Ranking Calculations'!$B$28,'Old Ranking Calculations'!$C$28,AA27&gt;='Old Ranking Calculations'!$B$29,'Old Ranking Calculations'!$C$29,AA27&gt;='Old Ranking Calculations'!$B$30,'Old Ranking Calculations'!$C$30,AA27&gt;='Old Ranking Calculations'!$B$31,'Old Ranking Calculations'!$C$31,AA27&lt;'Old Ranking Calculations'!$B$32,'Old Ranking Calculations'!$C$32)</f>
        <v>10</v>
      </c>
      <c r="AC27" s="1">
        <f>COUNT(G$2:$G27)/COUNT($D$2:D27)</f>
        <v>0.73076923076923073</v>
      </c>
      <c r="AD27" s="1" cm="1">
        <f t="array" ref="AD27">_xlfn.IFS(AC27&gt;='Old Ranking Calculations'!$B$15,'Old Ranking Calculations'!$C$15,AC27&gt;='Old Ranking Calculations'!$B$16,'Old Ranking Calculations'!$C$16,AC27&gt;='Old Ranking Calculations'!$B$17,'Old Ranking Calculations'!$C$17,AC27&gt;='Old Ranking Calculations'!$B$18,'Old Ranking Calculations'!$C$18,AC27&gt;='Old Ranking Calculations'!$B$19,'Old Ranking Calculations'!$C$19,AC27&gt;='Old Ranking Calculations'!$B$20,'Old Ranking Calculations'!$C$20,AC27&gt;='Old Ranking Calculations'!$B$21,'Old Ranking Calculations'!$C$21,AC27&gt;='Old Ranking Calculations'!$B$22,'Old Ranking Calculations'!$C$22,AC27&lt;'Old Ranking Calculations'!$B$23,'Old Ranking Calculations'!$C$23)</f>
        <v>20</v>
      </c>
      <c r="AE27" s="1">
        <f t="shared" si="0"/>
        <v>0</v>
      </c>
      <c r="AF27" s="1">
        <f>AVERAGE($O$2:O27)</f>
        <v>2.8421052631578947</v>
      </c>
      <c r="AG27" s="16">
        <f>SUM(W$2:$W27,Z27)</f>
        <v>208</v>
      </c>
    </row>
    <row r="28" spans="1:33" ht="15.75" customHeight="1" x14ac:dyDescent="0.2">
      <c r="A28" s="6">
        <v>1992</v>
      </c>
      <c r="B28" s="6" t="s">
        <v>8</v>
      </c>
      <c r="C28" s="1" t="str">
        <f>VLOOKUP(B28,Divisions!$A$1:$B$33,2,FALSE)</f>
        <v>NFC East</v>
      </c>
      <c r="D28" s="1">
        <v>13</v>
      </c>
      <c r="E28" s="1">
        <v>3</v>
      </c>
      <c r="G28" s="1">
        <v>1</v>
      </c>
      <c r="H28" s="1">
        <v>1</v>
      </c>
      <c r="I28" s="1">
        <v>3</v>
      </c>
      <c r="J28" s="1">
        <v>0</v>
      </c>
      <c r="K28" s="1">
        <v>1</v>
      </c>
      <c r="L28" s="1">
        <v>1</v>
      </c>
      <c r="M28" s="1">
        <v>1</v>
      </c>
      <c r="N28" s="1">
        <v>1</v>
      </c>
      <c r="O28">
        <v>4</v>
      </c>
      <c r="W28" s="1">
        <f>SUM(N28*'Ranking Calculations'!$C$2,M28*'Ranking Calculations'!$C$3,L28*'Ranking Calculations'!$C$4,K28*'Ranking Calculations'!$C$5,H28*'Ranking Calculations'!$C$7,G28*'Ranking Calculations'!$C$6,P28*'Ranking Calculations'!$C$8,Q28*'Ranking Calculations'!$C$9,R28*'Ranking Calculations'!$C$10,S28*'Ranking Calculations'!$C$11,T28*'Ranking Calculations'!$C$12,U28*'Ranking Calculations'!$C$13,V28*'Ranking Calculations'!$C$14)</f>
        <v>40</v>
      </c>
      <c r="X28" s="11">
        <f>(SUM($D$2:D28)+(SUM($F$2:F28)/2))/((SUM($D$2:D28)+SUM($E$2:E28)+SUM($F$2:F28)))</f>
        <v>0.64500000000000002</v>
      </c>
      <c r="Y28" s="1">
        <f>'Winning % Rank Over Time'!K28</f>
        <v>2</v>
      </c>
      <c r="Z28" s="7">
        <f>'Winning % Rank Over Time'!$B28*VLOOKUP(Y28,'Share of Reg Season Points'!$K$2:$L$30,2)</f>
        <v>0</v>
      </c>
      <c r="AA28" s="1">
        <f>SUM($I$2:I28)/COUNT($G$2:G28)</f>
        <v>1.2</v>
      </c>
      <c r="AB28" s="1" cm="1">
        <f t="array" ref="AB28">_xlfn.IFS(AA28&gt;='Old Ranking Calculations'!$B$25,'Old Ranking Calculations'!$C$25,AA28&gt;='Old Ranking Calculations'!$B$26,'Old Ranking Calculations'!$C$26,AA28&gt;='Old Ranking Calculations'!$B$27,'Old Ranking Calculations'!$C$27,AA28&gt;='Old Ranking Calculations'!$B$28,'Old Ranking Calculations'!$C$28,AA28&gt;='Old Ranking Calculations'!$B$29,'Old Ranking Calculations'!$C$29,AA28&gt;='Old Ranking Calculations'!$B$30,'Old Ranking Calculations'!$C$30,AA28&gt;='Old Ranking Calculations'!$B$31,'Old Ranking Calculations'!$C$31,AA28&lt;'Old Ranking Calculations'!$B$32,'Old Ranking Calculations'!$C$32)</f>
        <v>10</v>
      </c>
      <c r="AC28" s="1">
        <f>COUNT(G$2:$G28)/COUNT($D$2:D28)</f>
        <v>0.7407407407407407</v>
      </c>
      <c r="AD28" s="1" cm="1">
        <f t="array" ref="AD28">_xlfn.IFS(AC28&gt;='Old Ranking Calculations'!$B$15,'Old Ranking Calculations'!$C$15,AC28&gt;='Old Ranking Calculations'!$B$16,'Old Ranking Calculations'!$C$16,AC28&gt;='Old Ranking Calculations'!$B$17,'Old Ranking Calculations'!$C$17,AC28&gt;='Old Ranking Calculations'!$B$18,'Old Ranking Calculations'!$C$18,AC28&gt;='Old Ranking Calculations'!$B$19,'Old Ranking Calculations'!$C$19,AC28&gt;='Old Ranking Calculations'!$B$20,'Old Ranking Calculations'!$C$20,AC28&gt;='Old Ranking Calculations'!$B$21,'Old Ranking Calculations'!$C$21,AC28&gt;='Old Ranking Calculations'!$B$22,'Old Ranking Calculations'!$C$22,AC28&lt;'Old Ranking Calculations'!$B$23,'Old Ranking Calculations'!$C$23)</f>
        <v>20</v>
      </c>
      <c r="AE28" s="1">
        <f t="shared" si="0"/>
        <v>0</v>
      </c>
      <c r="AF28" s="1">
        <f>AVERAGE($O$2:O28)</f>
        <v>2.9</v>
      </c>
      <c r="AG28" s="16">
        <f>SUM(W$2:$W28,Z28)</f>
        <v>248</v>
      </c>
    </row>
    <row r="29" spans="1:33" ht="15.75" customHeight="1" x14ac:dyDescent="0.2">
      <c r="A29" s="1">
        <v>1993</v>
      </c>
      <c r="B29" s="6" t="s">
        <v>8</v>
      </c>
      <c r="C29" s="1" t="str">
        <f>VLOOKUP(B29,Divisions!$A$1:$B$33,2,FALSE)</f>
        <v>NFC East</v>
      </c>
      <c r="D29" s="1">
        <v>12</v>
      </c>
      <c r="E29" s="1">
        <v>4</v>
      </c>
      <c r="G29" s="1">
        <v>1</v>
      </c>
      <c r="H29" s="1">
        <v>1</v>
      </c>
      <c r="I29" s="1">
        <v>3</v>
      </c>
      <c r="J29" s="1">
        <v>0</v>
      </c>
      <c r="K29" s="1">
        <v>1</v>
      </c>
      <c r="L29" s="1">
        <v>1</v>
      </c>
      <c r="M29" s="1">
        <v>1</v>
      </c>
      <c r="N29" s="1">
        <v>1</v>
      </c>
      <c r="O29">
        <v>4</v>
      </c>
      <c r="P29" s="1">
        <v>1</v>
      </c>
      <c r="W29" s="1">
        <f>SUM(N29*'Ranking Calculations'!$C$2,M29*'Ranking Calculations'!$C$3,L29*'Ranking Calculations'!$C$4,K29*'Ranking Calculations'!$C$5,H29*'Ranking Calculations'!$C$7,G29*'Ranking Calculations'!$C$6,P29*'Ranking Calculations'!$C$8,Q29*'Ranking Calculations'!$C$9,R29*'Ranking Calculations'!$C$10,S29*'Ranking Calculations'!$C$11,T29*'Ranking Calculations'!$C$12,U29*'Ranking Calculations'!$C$13,V29*'Ranking Calculations'!$C$14)</f>
        <v>43</v>
      </c>
      <c r="X29" s="11">
        <f>(SUM($D$2:D29)+(SUM($F$2:F29)/2))/((SUM($D$2:D29)+SUM($E$2:E29)+SUM($F$2:F29)))</f>
        <v>0.64903846153846156</v>
      </c>
      <c r="Y29" s="1">
        <f>'Winning % Rank Over Time'!K29</f>
        <v>2</v>
      </c>
      <c r="Z29" s="7">
        <f>'Winning % Rank Over Time'!$B29*VLOOKUP(Y29,'Share of Reg Season Points'!$K$2:$L$30,2)</f>
        <v>0</v>
      </c>
      <c r="AA29" s="1">
        <f>SUM($I$2:I29)/COUNT($G$2:G29)</f>
        <v>1.2857142857142858</v>
      </c>
      <c r="AB29" s="1" cm="1">
        <f t="array" ref="AB29">_xlfn.IFS(AA29&gt;='Old Ranking Calculations'!$B$25,'Old Ranking Calculations'!$C$25,AA29&gt;='Old Ranking Calculations'!$B$26,'Old Ranking Calculations'!$C$26,AA29&gt;='Old Ranking Calculations'!$B$27,'Old Ranking Calculations'!$C$27,AA29&gt;='Old Ranking Calculations'!$B$28,'Old Ranking Calculations'!$C$28,AA29&gt;='Old Ranking Calculations'!$B$29,'Old Ranking Calculations'!$C$29,AA29&gt;='Old Ranking Calculations'!$B$30,'Old Ranking Calculations'!$C$30,AA29&gt;='Old Ranking Calculations'!$B$31,'Old Ranking Calculations'!$C$31,AA29&lt;'Old Ranking Calculations'!$B$32,'Old Ranking Calculations'!$C$32)</f>
        <v>12</v>
      </c>
      <c r="AC29" s="1">
        <f>COUNT(G$2:$G29)/COUNT($D$2:D29)</f>
        <v>0.75</v>
      </c>
      <c r="AD29" s="1" cm="1">
        <f t="array" ref="AD29">_xlfn.IFS(AC29&gt;='Old Ranking Calculations'!$B$15,'Old Ranking Calculations'!$C$15,AC29&gt;='Old Ranking Calculations'!$B$16,'Old Ranking Calculations'!$C$16,AC29&gt;='Old Ranking Calculations'!$B$17,'Old Ranking Calculations'!$C$17,AC29&gt;='Old Ranking Calculations'!$B$18,'Old Ranking Calculations'!$C$18,AC29&gt;='Old Ranking Calculations'!$B$19,'Old Ranking Calculations'!$C$19,AC29&gt;='Old Ranking Calculations'!$B$20,'Old Ranking Calculations'!$C$20,AC29&gt;='Old Ranking Calculations'!$B$21,'Old Ranking Calculations'!$C$21,AC29&gt;='Old Ranking Calculations'!$B$22,'Old Ranking Calculations'!$C$22,AC29&lt;'Old Ranking Calculations'!$B$23,'Old Ranking Calculations'!$C$23)</f>
        <v>20</v>
      </c>
      <c r="AE29" s="1">
        <f t="shared" si="0"/>
        <v>0</v>
      </c>
      <c r="AF29" s="1">
        <f>AVERAGE($O$2:O29)</f>
        <v>2.9523809523809526</v>
      </c>
      <c r="AG29" s="16">
        <f>SUM(W$2:$W29,Z29)</f>
        <v>291</v>
      </c>
    </row>
    <row r="30" spans="1:33" ht="15.75" customHeight="1" x14ac:dyDescent="0.2">
      <c r="A30" s="6">
        <v>1994</v>
      </c>
      <c r="B30" s="6" t="s">
        <v>8</v>
      </c>
      <c r="C30" s="1" t="str">
        <f>VLOOKUP(B30,Divisions!$A$1:$B$33,2,FALSE)</f>
        <v>NFC East</v>
      </c>
      <c r="D30" s="1">
        <v>12</v>
      </c>
      <c r="E30" s="1">
        <v>4</v>
      </c>
      <c r="G30" s="1">
        <v>1</v>
      </c>
      <c r="H30" s="1">
        <v>1</v>
      </c>
      <c r="I30" s="1">
        <v>1</v>
      </c>
      <c r="J30" s="1">
        <v>1</v>
      </c>
      <c r="K30" s="1">
        <v>1</v>
      </c>
      <c r="L30" s="1">
        <v>1</v>
      </c>
      <c r="M30" s="1"/>
      <c r="N30" s="1"/>
      <c r="O30">
        <v>3</v>
      </c>
      <c r="W30" s="1">
        <f>SUM(N30*'Ranking Calculations'!$C$2,M30*'Ranking Calculations'!$C$3,L30*'Ranking Calculations'!$C$4,K30*'Ranking Calculations'!$C$5,H30*'Ranking Calculations'!$C$7,G30*'Ranking Calculations'!$C$6,P30*'Ranking Calculations'!$C$8,Q30*'Ranking Calculations'!$C$9,R30*'Ranking Calculations'!$C$10,S30*'Ranking Calculations'!$C$11,T30*'Ranking Calculations'!$C$12,U30*'Ranking Calculations'!$C$13,V30*'Ranking Calculations'!$C$14)</f>
        <v>8</v>
      </c>
      <c r="X30" s="11">
        <f>(SUM($D$2:D30)+(SUM($F$2:F30)/2))/((SUM($D$2:D30)+SUM($E$2:E30)+SUM($F$2:F30)))</f>
        <v>0.65277777777777779</v>
      </c>
      <c r="Y30" s="1">
        <f>'Winning % Rank Over Time'!K30</f>
        <v>2</v>
      </c>
      <c r="Z30" s="7">
        <f>'Winning % Rank Over Time'!$B30*VLOOKUP(Y30,'Share of Reg Season Points'!$K$2:$L$30,2)</f>
        <v>0</v>
      </c>
      <c r="AA30" s="1">
        <f>SUM($I$2:I30)/COUNT($G$2:G30)</f>
        <v>1.2727272727272727</v>
      </c>
      <c r="AB30" s="1" cm="1">
        <f t="array" ref="AB30">_xlfn.IFS(AA30&gt;='Old Ranking Calculations'!$B$25,'Old Ranking Calculations'!$C$25,AA30&gt;='Old Ranking Calculations'!$B$26,'Old Ranking Calculations'!$C$26,AA30&gt;='Old Ranking Calculations'!$B$27,'Old Ranking Calculations'!$C$27,AA30&gt;='Old Ranking Calculations'!$B$28,'Old Ranking Calculations'!$C$28,AA30&gt;='Old Ranking Calculations'!$B$29,'Old Ranking Calculations'!$C$29,AA30&gt;='Old Ranking Calculations'!$B$30,'Old Ranking Calculations'!$C$30,AA30&gt;='Old Ranking Calculations'!$B$31,'Old Ranking Calculations'!$C$31,AA30&lt;'Old Ranking Calculations'!$B$32,'Old Ranking Calculations'!$C$32)</f>
        <v>12</v>
      </c>
      <c r="AC30" s="1">
        <f>COUNT(G$2:$G30)/COUNT($D$2:D30)</f>
        <v>0.75862068965517238</v>
      </c>
      <c r="AD30" s="1" cm="1">
        <f t="array" ref="AD30">_xlfn.IFS(AC30&gt;='Old Ranking Calculations'!$B$15,'Old Ranking Calculations'!$C$15,AC30&gt;='Old Ranking Calculations'!$B$16,'Old Ranking Calculations'!$C$16,AC30&gt;='Old Ranking Calculations'!$B$17,'Old Ranking Calculations'!$C$17,AC30&gt;='Old Ranking Calculations'!$B$18,'Old Ranking Calculations'!$C$18,AC30&gt;='Old Ranking Calculations'!$B$19,'Old Ranking Calculations'!$C$19,AC30&gt;='Old Ranking Calculations'!$B$20,'Old Ranking Calculations'!$C$20,AC30&gt;='Old Ranking Calculations'!$B$21,'Old Ranking Calculations'!$C$21,AC30&gt;='Old Ranking Calculations'!$B$22,'Old Ranking Calculations'!$C$22,AC30&lt;'Old Ranking Calculations'!$B$23,'Old Ranking Calculations'!$C$23)</f>
        <v>20</v>
      </c>
      <c r="AE30" s="1">
        <f t="shared" si="0"/>
        <v>0</v>
      </c>
      <c r="AF30" s="1">
        <f>AVERAGE($O$2:O30)</f>
        <v>2.9545454545454546</v>
      </c>
      <c r="AG30" s="16">
        <f>SUM(W$2:$W30,Z30)</f>
        <v>299</v>
      </c>
    </row>
    <row r="31" spans="1:33" ht="15.75" customHeight="1" x14ac:dyDescent="0.2">
      <c r="A31" s="1">
        <v>1995</v>
      </c>
      <c r="B31" s="6" t="s">
        <v>8</v>
      </c>
      <c r="C31" s="1" t="str">
        <f>VLOOKUP(B31,Divisions!$A$1:$B$33,2,FALSE)</f>
        <v>NFC East</v>
      </c>
      <c r="D31" s="1">
        <v>12</v>
      </c>
      <c r="E31" s="1">
        <v>4</v>
      </c>
      <c r="G31" s="1">
        <v>1</v>
      </c>
      <c r="H31" s="1">
        <v>1</v>
      </c>
      <c r="I31" s="1">
        <v>3</v>
      </c>
      <c r="J31" s="1">
        <v>0</v>
      </c>
      <c r="K31" s="1">
        <v>1</v>
      </c>
      <c r="L31" s="1">
        <v>1</v>
      </c>
      <c r="M31" s="1">
        <v>1</v>
      </c>
      <c r="N31" s="1">
        <v>1</v>
      </c>
      <c r="O31">
        <v>4</v>
      </c>
      <c r="W31" s="1">
        <f>SUM(N31*'Ranking Calculations'!$C$2,M31*'Ranking Calculations'!$C$3,L31*'Ranking Calculations'!$C$4,K31*'Ranking Calculations'!$C$5,H31*'Ranking Calculations'!$C$7,G31*'Ranking Calculations'!$C$6,P31*'Ranking Calculations'!$C$8,Q31*'Ranking Calculations'!$C$9,R31*'Ranking Calculations'!$C$10,S31*'Ranking Calculations'!$C$11,T31*'Ranking Calculations'!$C$12,U31*'Ranking Calculations'!$C$13,V31*'Ranking Calculations'!$C$14)</f>
        <v>40</v>
      </c>
      <c r="X31" s="11">
        <f>(SUM($D$2:D31)+(SUM($F$2:F31)/2))/((SUM($D$2:D31)+SUM($E$2:E31)+SUM($F$2:F31)))</f>
        <v>0.65625</v>
      </c>
      <c r="Y31" s="1">
        <f>'Winning % Rank Over Time'!K31</f>
        <v>1</v>
      </c>
      <c r="Z31" s="7">
        <f>'Winning % Rank Over Time'!$B31*VLOOKUP(Y31,'Share of Reg Season Points'!$F$2:$G$32,2)</f>
        <v>0</v>
      </c>
      <c r="AA31" s="1">
        <f>SUM($I$2:I31)/COUNT($G$2:G31)</f>
        <v>1.3478260869565217</v>
      </c>
      <c r="AB31" s="1" cm="1">
        <f t="array" ref="AB31">_xlfn.IFS(AA31&gt;='Old Ranking Calculations'!$B$25,'Old Ranking Calculations'!$C$25,AA31&gt;='Old Ranking Calculations'!$B$26,'Old Ranking Calculations'!$C$26,AA31&gt;='Old Ranking Calculations'!$B$27,'Old Ranking Calculations'!$C$27,AA31&gt;='Old Ranking Calculations'!$B$28,'Old Ranking Calculations'!$C$28,AA31&gt;='Old Ranking Calculations'!$B$29,'Old Ranking Calculations'!$C$29,AA31&gt;='Old Ranking Calculations'!$B$30,'Old Ranking Calculations'!$C$30,AA31&gt;='Old Ranking Calculations'!$B$31,'Old Ranking Calculations'!$C$31,AA31&lt;'Old Ranking Calculations'!$B$32,'Old Ranking Calculations'!$C$32)</f>
        <v>12</v>
      </c>
      <c r="AC31" s="1">
        <f>COUNT(G$2:$G31)/COUNT($D$2:D31)</f>
        <v>0.76666666666666672</v>
      </c>
      <c r="AD31" s="1" cm="1">
        <f t="array" ref="AD31">_xlfn.IFS(AC31&gt;='Old Ranking Calculations'!$B$15,'Old Ranking Calculations'!$C$15,AC31&gt;='Old Ranking Calculations'!$B$16,'Old Ranking Calculations'!$C$16,AC31&gt;='Old Ranking Calculations'!$B$17,'Old Ranking Calculations'!$C$17,AC31&gt;='Old Ranking Calculations'!$B$18,'Old Ranking Calculations'!$C$18,AC31&gt;='Old Ranking Calculations'!$B$19,'Old Ranking Calculations'!$C$19,AC31&gt;='Old Ranking Calculations'!$B$20,'Old Ranking Calculations'!$C$20,AC31&gt;='Old Ranking Calculations'!$B$21,'Old Ranking Calculations'!$C$21,AC31&gt;='Old Ranking Calculations'!$B$22,'Old Ranking Calculations'!$C$22,AC31&lt;'Old Ranking Calculations'!$B$23,'Old Ranking Calculations'!$C$23)</f>
        <v>20</v>
      </c>
      <c r="AE31" s="1">
        <f t="shared" si="0"/>
        <v>0</v>
      </c>
      <c r="AF31" s="1">
        <f>AVERAGE($O$2:O31)</f>
        <v>3</v>
      </c>
      <c r="AG31" s="16">
        <f>SUM(W$2:$W31,Z31)</f>
        <v>339</v>
      </c>
    </row>
    <row r="32" spans="1:33" ht="15.75" customHeight="1" x14ac:dyDescent="0.2">
      <c r="A32" s="6">
        <v>1996</v>
      </c>
      <c r="B32" s="6" t="s">
        <v>8</v>
      </c>
      <c r="C32" s="1" t="str">
        <f>VLOOKUP(B32,Divisions!$A$1:$B$33,2,FALSE)</f>
        <v>NFC East</v>
      </c>
      <c r="D32" s="1">
        <v>10</v>
      </c>
      <c r="E32" s="1">
        <v>6</v>
      </c>
      <c r="G32" s="1">
        <v>1</v>
      </c>
      <c r="H32" s="1">
        <v>1</v>
      </c>
      <c r="I32" s="1">
        <v>1</v>
      </c>
      <c r="J32" s="1">
        <v>1</v>
      </c>
      <c r="K32" s="1">
        <v>1</v>
      </c>
      <c r="L32" s="1"/>
      <c r="M32" s="1"/>
      <c r="N32" s="1"/>
      <c r="O32">
        <v>2</v>
      </c>
      <c r="W32" s="1">
        <f>SUM(N32*'Ranking Calculations'!$C$2,M32*'Ranking Calculations'!$C$3,L32*'Ranking Calculations'!$C$4,K32*'Ranking Calculations'!$C$5,H32*'Ranking Calculations'!$C$7,G32*'Ranking Calculations'!$C$6,P32*'Ranking Calculations'!$C$8,Q32*'Ranking Calculations'!$C$9,R32*'Ranking Calculations'!$C$10,S32*'Ranking Calculations'!$C$11,T32*'Ranking Calculations'!$C$12,U32*'Ranking Calculations'!$C$13,V32*'Ranking Calculations'!$C$14)</f>
        <v>4</v>
      </c>
      <c r="X32" s="11">
        <f>(SUM($D$2:D32)+(SUM($F$2:F32)/2))/((SUM($D$2:D32)+SUM($E$2:E32)+SUM($F$2:F32)))</f>
        <v>0.65517241379310343</v>
      </c>
      <c r="Y32" s="1">
        <f>'Winning % Rank Over Time'!K32</f>
        <v>1</v>
      </c>
      <c r="Z32" s="7">
        <f>'Winning % Rank Over Time'!$B32*VLOOKUP(Y32,'Share of Reg Season Points'!$F$2:$G$32,2)</f>
        <v>0</v>
      </c>
      <c r="AA32" s="1">
        <f>SUM($I$2:I32)/COUNT($G$2:G32)</f>
        <v>1.3333333333333333</v>
      </c>
      <c r="AB32" s="1" cm="1">
        <f t="array" ref="AB32">_xlfn.IFS(AA32&gt;='Old Ranking Calculations'!$B$25,'Old Ranking Calculations'!$C$25,AA32&gt;='Old Ranking Calculations'!$B$26,'Old Ranking Calculations'!$C$26,AA32&gt;='Old Ranking Calculations'!$B$27,'Old Ranking Calculations'!$C$27,AA32&gt;='Old Ranking Calculations'!$B$28,'Old Ranking Calculations'!$C$28,AA32&gt;='Old Ranking Calculations'!$B$29,'Old Ranking Calculations'!$C$29,AA32&gt;='Old Ranking Calculations'!$B$30,'Old Ranking Calculations'!$C$30,AA32&gt;='Old Ranking Calculations'!$B$31,'Old Ranking Calculations'!$C$31,AA32&lt;'Old Ranking Calculations'!$B$32,'Old Ranking Calculations'!$C$32)</f>
        <v>12</v>
      </c>
      <c r="AC32" s="1">
        <f>COUNT(G$2:$G32)/COUNT($D$2:D32)</f>
        <v>0.77419354838709675</v>
      </c>
      <c r="AD32" s="1" cm="1">
        <f t="array" ref="AD32">_xlfn.IFS(AC32&gt;='Old Ranking Calculations'!$B$15,'Old Ranking Calculations'!$C$15,AC32&gt;='Old Ranking Calculations'!$B$16,'Old Ranking Calculations'!$C$16,AC32&gt;='Old Ranking Calculations'!$B$17,'Old Ranking Calculations'!$C$17,AC32&gt;='Old Ranking Calculations'!$B$18,'Old Ranking Calculations'!$C$18,AC32&gt;='Old Ranking Calculations'!$B$19,'Old Ranking Calculations'!$C$19,AC32&gt;='Old Ranking Calculations'!$B$20,'Old Ranking Calculations'!$C$20,AC32&gt;='Old Ranking Calculations'!$B$21,'Old Ranking Calculations'!$C$21,AC32&gt;='Old Ranking Calculations'!$B$22,'Old Ranking Calculations'!$C$22,AC32&lt;'Old Ranking Calculations'!$B$23,'Old Ranking Calculations'!$C$23)</f>
        <v>20</v>
      </c>
      <c r="AE32" s="1">
        <f t="shared" si="0"/>
        <v>0</v>
      </c>
      <c r="AF32" s="1">
        <f>AVERAGE($O$2:O32)</f>
        <v>2.9583333333333335</v>
      </c>
      <c r="AG32" s="16">
        <f>SUM(W$2:$W32,Z32)</f>
        <v>343</v>
      </c>
    </row>
    <row r="33" spans="1:33" ht="15.75" customHeight="1" x14ac:dyDescent="0.2">
      <c r="A33" s="1">
        <v>1997</v>
      </c>
      <c r="B33" s="6" t="s">
        <v>8</v>
      </c>
      <c r="C33" s="1" t="str">
        <f>VLOOKUP(B33,Divisions!$A$1:$B$33,2,FALSE)</f>
        <v>NFC East</v>
      </c>
      <c r="D33" s="1">
        <v>6</v>
      </c>
      <c r="E33" s="1">
        <v>10</v>
      </c>
      <c r="W33" s="1">
        <f>SUM(N33*'Ranking Calculations'!$C$2,M33*'Ranking Calculations'!$C$3,L33*'Ranking Calculations'!$C$4,K33*'Ranking Calculations'!$C$5,H33*'Ranking Calculations'!$C$7,G33*'Ranking Calculations'!$C$6,P33*'Ranking Calculations'!$C$8,Q33*'Ranking Calculations'!$C$9,R33*'Ranking Calculations'!$C$10,S33*'Ranking Calculations'!$C$11,T33*'Ranking Calculations'!$C$12,U33*'Ranking Calculations'!$C$13,V33*'Ranking Calculations'!$C$14)</f>
        <v>0</v>
      </c>
      <c r="X33" s="11">
        <f>(SUM($D$2:D33)+(SUM($F$2:F33)/2))/((SUM($D$2:D33)+SUM($E$2:E33)+SUM($F$2:F33)))</f>
        <v>0.64583333333333337</v>
      </c>
      <c r="Y33" s="1">
        <f>'Winning % Rank Over Time'!K33</f>
        <v>1</v>
      </c>
      <c r="Z33" s="7">
        <f>'Winning % Rank Over Time'!$B33*VLOOKUP(Y33,'Share of Reg Season Points'!$F$2:$G$32,2)</f>
        <v>0</v>
      </c>
      <c r="AA33" s="1">
        <f>SUM($I$2:I33)/COUNT($G$2:G33)</f>
        <v>1.3333333333333333</v>
      </c>
      <c r="AB33" s="1" cm="1">
        <f t="array" ref="AB33">_xlfn.IFS(AA33&gt;='Old Ranking Calculations'!$B$25,'Old Ranking Calculations'!$C$25,AA33&gt;='Old Ranking Calculations'!$B$26,'Old Ranking Calculations'!$C$26,AA33&gt;='Old Ranking Calculations'!$B$27,'Old Ranking Calculations'!$C$27,AA33&gt;='Old Ranking Calculations'!$B$28,'Old Ranking Calculations'!$C$28,AA33&gt;='Old Ranking Calculations'!$B$29,'Old Ranking Calculations'!$C$29,AA33&gt;='Old Ranking Calculations'!$B$30,'Old Ranking Calculations'!$C$30,AA33&gt;='Old Ranking Calculations'!$B$31,'Old Ranking Calculations'!$C$31,AA33&lt;'Old Ranking Calculations'!$B$32,'Old Ranking Calculations'!$C$32)</f>
        <v>12</v>
      </c>
      <c r="AC33" s="1">
        <f>COUNT(G$2:$G33)/COUNT($D$2:D33)</f>
        <v>0.75</v>
      </c>
      <c r="AD33" s="1" cm="1">
        <f t="array" ref="AD33">_xlfn.IFS(AC33&gt;='Old Ranking Calculations'!$B$15,'Old Ranking Calculations'!$C$15,AC33&gt;='Old Ranking Calculations'!$B$16,'Old Ranking Calculations'!$C$16,AC33&gt;='Old Ranking Calculations'!$B$17,'Old Ranking Calculations'!$C$17,AC33&gt;='Old Ranking Calculations'!$B$18,'Old Ranking Calculations'!$C$18,AC33&gt;='Old Ranking Calculations'!$B$19,'Old Ranking Calculations'!$C$19,AC33&gt;='Old Ranking Calculations'!$B$20,'Old Ranking Calculations'!$C$20,AC33&gt;='Old Ranking Calculations'!$B$21,'Old Ranking Calculations'!$C$21,AC33&gt;='Old Ranking Calculations'!$B$22,'Old Ranking Calculations'!$C$22,AC33&lt;'Old Ranking Calculations'!$B$23,'Old Ranking Calculations'!$C$23)</f>
        <v>20</v>
      </c>
      <c r="AE33" s="1">
        <f t="shared" si="0"/>
        <v>0</v>
      </c>
      <c r="AF33" s="1">
        <f>AVERAGE($O$2:O33)</f>
        <v>2.9583333333333335</v>
      </c>
      <c r="AG33" s="16">
        <f>SUM(W$2:$W33,Z33)</f>
        <v>343</v>
      </c>
    </row>
    <row r="34" spans="1:33" ht="15.75" customHeight="1" x14ac:dyDescent="0.2">
      <c r="A34" s="6">
        <v>1998</v>
      </c>
      <c r="B34" s="6" t="s">
        <v>8</v>
      </c>
      <c r="C34" s="1" t="str">
        <f>VLOOKUP(B34,Divisions!$A$1:$B$33,2,FALSE)</f>
        <v>NFC East</v>
      </c>
      <c r="D34" s="1">
        <v>10</v>
      </c>
      <c r="E34" s="1">
        <v>6</v>
      </c>
      <c r="G34" s="1">
        <v>1</v>
      </c>
      <c r="H34" s="1">
        <v>1</v>
      </c>
      <c r="I34" s="1">
        <v>0</v>
      </c>
      <c r="J34" s="1">
        <v>1</v>
      </c>
      <c r="K34" s="1"/>
      <c r="L34" s="1"/>
      <c r="M34" s="1"/>
      <c r="N34" s="1"/>
      <c r="O34">
        <v>1</v>
      </c>
      <c r="W34" s="1">
        <f>SUM(N34*'Ranking Calculations'!$C$2,M34*'Ranking Calculations'!$C$3,L34*'Ranking Calculations'!$C$4,K34*'Ranking Calculations'!$C$5,H34*'Ranking Calculations'!$C$7,G34*'Ranking Calculations'!$C$6,P34*'Ranking Calculations'!$C$8,Q34*'Ranking Calculations'!$C$9,R34*'Ranking Calculations'!$C$10,S34*'Ranking Calculations'!$C$11,T34*'Ranking Calculations'!$C$12,U34*'Ranking Calculations'!$C$13,V34*'Ranking Calculations'!$C$14)</f>
        <v>2</v>
      </c>
      <c r="X34" s="11">
        <f>(SUM($D$2:D34)+(SUM($F$2:F34)/2))/((SUM($D$2:D34)+SUM($E$2:E34)+SUM($F$2:F34)))</f>
        <v>0.64516129032258063</v>
      </c>
      <c r="Y34" s="1">
        <f>'Winning % Rank Over Time'!K34</f>
        <v>1</v>
      </c>
      <c r="Z34" s="7">
        <f>'Winning % Rank Over Time'!$B34*VLOOKUP(Y34,'Share of Reg Season Points'!$F$2:$G$32,2)</f>
        <v>0</v>
      </c>
      <c r="AA34" s="1">
        <f>SUM($I$2:I34)/COUNT($G$2:G34)</f>
        <v>1.28</v>
      </c>
      <c r="AB34" s="1" cm="1">
        <f t="array" ref="AB34">_xlfn.IFS(AA34&gt;='Old Ranking Calculations'!$B$25,'Old Ranking Calculations'!$C$25,AA34&gt;='Old Ranking Calculations'!$B$26,'Old Ranking Calculations'!$C$26,AA34&gt;='Old Ranking Calculations'!$B$27,'Old Ranking Calculations'!$C$27,AA34&gt;='Old Ranking Calculations'!$B$28,'Old Ranking Calculations'!$C$28,AA34&gt;='Old Ranking Calculations'!$B$29,'Old Ranking Calculations'!$C$29,AA34&gt;='Old Ranking Calculations'!$B$30,'Old Ranking Calculations'!$C$30,AA34&gt;='Old Ranking Calculations'!$B$31,'Old Ranking Calculations'!$C$31,AA34&lt;'Old Ranking Calculations'!$B$32,'Old Ranking Calculations'!$C$32)</f>
        <v>12</v>
      </c>
      <c r="AC34" s="1">
        <f>COUNT(G$2:$G34)/COUNT($D$2:D34)</f>
        <v>0.75757575757575757</v>
      </c>
      <c r="AD34" s="1" cm="1">
        <f t="array" ref="AD34">_xlfn.IFS(AC34&gt;='Old Ranking Calculations'!$B$15,'Old Ranking Calculations'!$C$15,AC34&gt;='Old Ranking Calculations'!$B$16,'Old Ranking Calculations'!$C$16,AC34&gt;='Old Ranking Calculations'!$B$17,'Old Ranking Calculations'!$C$17,AC34&gt;='Old Ranking Calculations'!$B$18,'Old Ranking Calculations'!$C$18,AC34&gt;='Old Ranking Calculations'!$B$19,'Old Ranking Calculations'!$C$19,AC34&gt;='Old Ranking Calculations'!$B$20,'Old Ranking Calculations'!$C$20,AC34&gt;='Old Ranking Calculations'!$B$21,'Old Ranking Calculations'!$C$21,AC34&gt;='Old Ranking Calculations'!$B$22,'Old Ranking Calculations'!$C$22,AC34&lt;'Old Ranking Calculations'!$B$23,'Old Ranking Calculations'!$C$23)</f>
        <v>20</v>
      </c>
      <c r="AE34" s="1">
        <f t="shared" si="0"/>
        <v>0</v>
      </c>
      <c r="AF34" s="1">
        <f>AVERAGE($O$2:O34)</f>
        <v>2.88</v>
      </c>
      <c r="AG34" s="16">
        <f>SUM(W$2:$W34,Z34)</f>
        <v>345</v>
      </c>
    </row>
    <row r="35" spans="1:33" ht="15.75" customHeight="1" x14ac:dyDescent="0.2">
      <c r="A35" s="1">
        <v>1999</v>
      </c>
      <c r="B35" s="6" t="s">
        <v>8</v>
      </c>
      <c r="C35" s="1" t="str">
        <f>VLOOKUP(B35,Divisions!$A$1:$B$33,2,FALSE)</f>
        <v>NFC East</v>
      </c>
      <c r="D35" s="1">
        <v>8</v>
      </c>
      <c r="E35" s="1">
        <v>8</v>
      </c>
      <c r="G35" s="1">
        <v>1</v>
      </c>
      <c r="I35" s="1">
        <v>0</v>
      </c>
      <c r="J35" s="1">
        <v>1</v>
      </c>
      <c r="K35" s="1"/>
      <c r="L35" s="1"/>
      <c r="M35" s="1"/>
      <c r="N35" s="1"/>
      <c r="O35">
        <v>1</v>
      </c>
      <c r="W35" s="1">
        <f>SUM(N35*'Ranking Calculations'!$C$2,M35*'Ranking Calculations'!$C$3,L35*'Ranking Calculations'!$C$4,K35*'Ranking Calculations'!$C$5,H35*'Ranking Calculations'!$C$7,G35*'Ranking Calculations'!$C$6,P35*'Ranking Calculations'!$C$8,Q35*'Ranking Calculations'!$C$9,R35*'Ranking Calculations'!$C$10,S35*'Ranking Calculations'!$C$11,T35*'Ranking Calculations'!$C$12,U35*'Ranking Calculations'!$C$13,V35*'Ranking Calculations'!$C$14)</f>
        <v>1</v>
      </c>
      <c r="X35" s="11">
        <f>(SUM($D$2:D35)+(SUM($F$2:F35)/2))/((SUM($D$2:D35)+SUM($E$2:E35)+SUM($F$2:F35)))</f>
        <v>0.640625</v>
      </c>
      <c r="Y35" s="1">
        <f>'Winning % Rank Over Time'!K35</f>
        <v>1</v>
      </c>
      <c r="Z35" s="7">
        <f>'Winning % Rank Over Time'!$B35*VLOOKUP(Y35,'Share of Reg Season Points'!$F$2:$G$32,2)</f>
        <v>0</v>
      </c>
      <c r="AA35" s="1">
        <f>SUM($I$2:I35)/COUNT($G$2:G35)</f>
        <v>1.2307692307692308</v>
      </c>
      <c r="AB35" s="1" cm="1">
        <f t="array" ref="AB35">_xlfn.IFS(AA35&gt;='Old Ranking Calculations'!$B$25,'Old Ranking Calculations'!$C$25,AA35&gt;='Old Ranking Calculations'!$B$26,'Old Ranking Calculations'!$C$26,AA35&gt;='Old Ranking Calculations'!$B$27,'Old Ranking Calculations'!$C$27,AA35&gt;='Old Ranking Calculations'!$B$28,'Old Ranking Calculations'!$C$28,AA35&gt;='Old Ranking Calculations'!$B$29,'Old Ranking Calculations'!$C$29,AA35&gt;='Old Ranking Calculations'!$B$30,'Old Ranking Calculations'!$C$30,AA35&gt;='Old Ranking Calculations'!$B$31,'Old Ranking Calculations'!$C$31,AA35&lt;'Old Ranking Calculations'!$B$32,'Old Ranking Calculations'!$C$32)</f>
        <v>10</v>
      </c>
      <c r="AC35" s="1">
        <f>COUNT(G$2:$G35)/COUNT($D$2:D35)</f>
        <v>0.76470588235294112</v>
      </c>
      <c r="AD35" s="1" cm="1">
        <f t="array" ref="AD35">_xlfn.IFS(AC35&gt;='Old Ranking Calculations'!$B$15,'Old Ranking Calculations'!$C$15,AC35&gt;='Old Ranking Calculations'!$B$16,'Old Ranking Calculations'!$C$16,AC35&gt;='Old Ranking Calculations'!$B$17,'Old Ranking Calculations'!$C$17,AC35&gt;='Old Ranking Calculations'!$B$18,'Old Ranking Calculations'!$C$18,AC35&gt;='Old Ranking Calculations'!$B$19,'Old Ranking Calculations'!$C$19,AC35&gt;='Old Ranking Calculations'!$B$20,'Old Ranking Calculations'!$C$20,AC35&gt;='Old Ranking Calculations'!$B$21,'Old Ranking Calculations'!$C$21,AC35&gt;='Old Ranking Calculations'!$B$22,'Old Ranking Calculations'!$C$22,AC35&lt;'Old Ranking Calculations'!$B$23,'Old Ranking Calculations'!$C$23)</f>
        <v>20</v>
      </c>
      <c r="AE35" s="1">
        <f t="shared" si="0"/>
        <v>0</v>
      </c>
      <c r="AF35" s="1">
        <f>AVERAGE($O$2:O35)</f>
        <v>2.8076923076923075</v>
      </c>
      <c r="AG35" s="16">
        <f>SUM(W$2:$W35,Z35)</f>
        <v>346</v>
      </c>
    </row>
    <row r="36" spans="1:33" ht="15.75" customHeight="1" x14ac:dyDescent="0.2">
      <c r="A36" s="6">
        <v>2000</v>
      </c>
      <c r="B36" s="6" t="s">
        <v>8</v>
      </c>
      <c r="C36" s="1" t="str">
        <f>VLOOKUP(B36,Divisions!$A$1:$B$33,2,FALSE)</f>
        <v>NFC East</v>
      </c>
      <c r="D36" s="1">
        <v>5</v>
      </c>
      <c r="E36" s="1">
        <v>11</v>
      </c>
      <c r="W36" s="1">
        <f>SUM(N36*'Ranking Calculations'!$C$2,M36*'Ranking Calculations'!$C$3,L36*'Ranking Calculations'!$C$4,K36*'Ranking Calculations'!$C$5,H36*'Ranking Calculations'!$C$7,G36*'Ranking Calculations'!$C$6,P36*'Ranking Calculations'!$C$8,Q36*'Ranking Calculations'!$C$9,R36*'Ranking Calculations'!$C$10,S36*'Ranking Calculations'!$C$11,T36*'Ranking Calculations'!$C$12,U36*'Ranking Calculations'!$C$13,V36*'Ranking Calculations'!$C$14)</f>
        <v>0</v>
      </c>
      <c r="X36" s="11">
        <f>(SUM($D$2:D36)+(SUM($F$2:F36)/2))/((SUM($D$2:D36)+SUM($E$2:E36)+SUM($F$2:F36)))</f>
        <v>0.63068181818181823</v>
      </c>
      <c r="Y36" s="1">
        <f>'Winning % Rank Over Time'!K36</f>
        <v>1</v>
      </c>
      <c r="Z36" s="7">
        <f>'Winning % Rank Over Time'!$B36*VLOOKUP(Y36,'Share of Reg Season Points'!$F$2:$G$32,2)</f>
        <v>0</v>
      </c>
      <c r="AA36" s="1">
        <f>SUM($I$2:I36)/COUNT($G$2:G36)</f>
        <v>1.2307692307692308</v>
      </c>
      <c r="AB36" s="1" cm="1">
        <f t="array" ref="AB36">_xlfn.IFS(AA36&gt;='Old Ranking Calculations'!$B$25,'Old Ranking Calculations'!$C$25,AA36&gt;='Old Ranking Calculations'!$B$26,'Old Ranking Calculations'!$C$26,AA36&gt;='Old Ranking Calculations'!$B$27,'Old Ranking Calculations'!$C$27,AA36&gt;='Old Ranking Calculations'!$B$28,'Old Ranking Calculations'!$C$28,AA36&gt;='Old Ranking Calculations'!$B$29,'Old Ranking Calculations'!$C$29,AA36&gt;='Old Ranking Calculations'!$B$30,'Old Ranking Calculations'!$C$30,AA36&gt;='Old Ranking Calculations'!$B$31,'Old Ranking Calculations'!$C$31,AA36&lt;'Old Ranking Calculations'!$B$32,'Old Ranking Calculations'!$C$32)</f>
        <v>10</v>
      </c>
      <c r="AC36" s="1">
        <f>COUNT(G$2:$G36)/COUNT($D$2:D36)</f>
        <v>0.74285714285714288</v>
      </c>
      <c r="AD36" s="1" cm="1">
        <f t="array" ref="AD36">_xlfn.IFS(AC36&gt;='Old Ranking Calculations'!$B$15,'Old Ranking Calculations'!$C$15,AC36&gt;='Old Ranking Calculations'!$B$16,'Old Ranking Calculations'!$C$16,AC36&gt;='Old Ranking Calculations'!$B$17,'Old Ranking Calculations'!$C$17,AC36&gt;='Old Ranking Calculations'!$B$18,'Old Ranking Calculations'!$C$18,AC36&gt;='Old Ranking Calculations'!$B$19,'Old Ranking Calculations'!$C$19,AC36&gt;='Old Ranking Calculations'!$B$20,'Old Ranking Calculations'!$C$20,AC36&gt;='Old Ranking Calculations'!$B$21,'Old Ranking Calculations'!$C$21,AC36&gt;='Old Ranking Calculations'!$B$22,'Old Ranking Calculations'!$C$22,AC36&lt;'Old Ranking Calculations'!$B$23,'Old Ranking Calculations'!$C$23)</f>
        <v>20</v>
      </c>
      <c r="AE36" s="1">
        <f t="shared" si="0"/>
        <v>0</v>
      </c>
      <c r="AF36" s="1">
        <f>AVERAGE($O$2:O36)</f>
        <v>2.8076923076923075</v>
      </c>
      <c r="AG36" s="16">
        <f>SUM(W$2:$W36,Z36)</f>
        <v>346</v>
      </c>
    </row>
    <row r="37" spans="1:33" ht="15.75" customHeight="1" x14ac:dyDescent="0.2">
      <c r="A37" s="1">
        <v>2001</v>
      </c>
      <c r="B37" s="6" t="s">
        <v>8</v>
      </c>
      <c r="C37" s="1" t="str">
        <f>VLOOKUP(B37,Divisions!$A$1:$B$33,2,FALSE)</f>
        <v>NFC East</v>
      </c>
      <c r="D37" s="1">
        <v>5</v>
      </c>
      <c r="E37" s="1">
        <v>11</v>
      </c>
      <c r="W37" s="1">
        <f>SUM(N37*'Ranking Calculations'!$C$2,M37*'Ranking Calculations'!$C$3,L37*'Ranking Calculations'!$C$4,K37*'Ranking Calculations'!$C$5,H37*'Ranking Calculations'!$C$7,G37*'Ranking Calculations'!$C$6,P37*'Ranking Calculations'!$C$8,Q37*'Ranking Calculations'!$C$9,R37*'Ranking Calculations'!$C$10,S37*'Ranking Calculations'!$C$11,T37*'Ranking Calculations'!$C$12,U37*'Ranking Calculations'!$C$13,V37*'Ranking Calculations'!$C$14)</f>
        <v>0</v>
      </c>
      <c r="X37" s="11">
        <f>(SUM($D$2:D37)+(SUM($F$2:F37)/2))/((SUM($D$2:D37)+SUM($E$2:E37)+SUM($F$2:F37)))</f>
        <v>0.62132352941176472</v>
      </c>
      <c r="Y37" s="1">
        <f>'Winning % Rank Over Time'!K37</f>
        <v>2</v>
      </c>
      <c r="Z37" s="7">
        <f>'Winning % Rank Over Time'!$B37*VLOOKUP(Y37,'Share of Reg Season Points'!$F$2:$G$32,2)</f>
        <v>0</v>
      </c>
      <c r="AA37" s="1">
        <f>SUM($I$2:I37)/COUNT($G$2:G37)</f>
        <v>1.2307692307692308</v>
      </c>
      <c r="AB37" s="1" cm="1">
        <f t="array" ref="AB37">_xlfn.IFS(AA37&gt;='Old Ranking Calculations'!$B$25,'Old Ranking Calculations'!$C$25,AA37&gt;='Old Ranking Calculations'!$B$26,'Old Ranking Calculations'!$C$26,AA37&gt;='Old Ranking Calculations'!$B$27,'Old Ranking Calculations'!$C$27,AA37&gt;='Old Ranking Calculations'!$B$28,'Old Ranking Calculations'!$C$28,AA37&gt;='Old Ranking Calculations'!$B$29,'Old Ranking Calculations'!$C$29,AA37&gt;='Old Ranking Calculations'!$B$30,'Old Ranking Calculations'!$C$30,AA37&gt;='Old Ranking Calculations'!$B$31,'Old Ranking Calculations'!$C$31,AA37&lt;'Old Ranking Calculations'!$B$32,'Old Ranking Calculations'!$C$32)</f>
        <v>10</v>
      </c>
      <c r="AC37" s="1">
        <f>COUNT(G$2:$G37)/COUNT($D$2:D37)</f>
        <v>0.72222222222222221</v>
      </c>
      <c r="AD37" s="1" cm="1">
        <f t="array" ref="AD37">_xlfn.IFS(AC37&gt;='Old Ranking Calculations'!$B$15,'Old Ranking Calculations'!$C$15,AC37&gt;='Old Ranking Calculations'!$B$16,'Old Ranking Calculations'!$C$16,AC37&gt;='Old Ranking Calculations'!$B$17,'Old Ranking Calculations'!$C$17,AC37&gt;='Old Ranking Calculations'!$B$18,'Old Ranking Calculations'!$C$18,AC37&gt;='Old Ranking Calculations'!$B$19,'Old Ranking Calculations'!$C$19,AC37&gt;='Old Ranking Calculations'!$B$20,'Old Ranking Calculations'!$C$20,AC37&gt;='Old Ranking Calculations'!$B$21,'Old Ranking Calculations'!$C$21,AC37&gt;='Old Ranking Calculations'!$B$22,'Old Ranking Calculations'!$C$22,AC37&lt;'Old Ranking Calculations'!$B$23,'Old Ranking Calculations'!$C$23)</f>
        <v>20</v>
      </c>
      <c r="AE37" s="1">
        <f t="shared" si="0"/>
        <v>0</v>
      </c>
      <c r="AF37" s="1">
        <f>AVERAGE($O$2:O37)</f>
        <v>2.8076923076923075</v>
      </c>
      <c r="AG37" s="16">
        <f>SUM(W$2:$W37,Z37)</f>
        <v>346</v>
      </c>
    </row>
    <row r="38" spans="1:33" ht="15.75" customHeight="1" x14ac:dyDescent="0.2">
      <c r="A38" s="6">
        <v>2002</v>
      </c>
      <c r="B38" s="6" t="s">
        <v>8</v>
      </c>
      <c r="C38" s="1" t="str">
        <f>VLOOKUP(B38,Divisions!$A$1:$B$33,2,FALSE)</f>
        <v>NFC East</v>
      </c>
      <c r="D38" s="1">
        <v>5</v>
      </c>
      <c r="E38" s="1">
        <v>11</v>
      </c>
      <c r="W38" s="1">
        <f>SUM(N38*'Ranking Calculations'!$C$2,M38*'Ranking Calculations'!$C$3,L38*'Ranking Calculations'!$C$4,K38*'Ranking Calculations'!$C$5,H38*'Ranking Calculations'!$C$7,G38*'Ranking Calculations'!$C$6,P38*'Ranking Calculations'!$C$8,Q38*'Ranking Calculations'!$C$9,R38*'Ranking Calculations'!$C$10,S38*'Ranking Calculations'!$C$11,T38*'Ranking Calculations'!$C$12,U38*'Ranking Calculations'!$C$13,V38*'Ranking Calculations'!$C$14)</f>
        <v>0</v>
      </c>
      <c r="X38" s="11">
        <f>(SUM($D$2:D38)+(SUM($F$2:F38)/2))/((SUM($D$2:D38)+SUM($E$2:E38)+SUM($F$2:F38)))</f>
        <v>0.61250000000000004</v>
      </c>
      <c r="Y38" s="1">
        <f>'Winning % Rank Over Time'!K38</f>
        <v>2</v>
      </c>
      <c r="Z38" s="7">
        <f>'Winning % Rank Over Time'!$B38*VLOOKUP(Y38,'Share of Reg Season Points'!$A$2:$B$33,2)</f>
        <v>0</v>
      </c>
      <c r="AA38" s="1">
        <f>SUM($I$2:I38)/COUNT($G$2:G38)</f>
        <v>1.2307692307692308</v>
      </c>
      <c r="AB38" s="1" cm="1">
        <f t="array" ref="AB38">_xlfn.IFS(AA38&gt;='Old Ranking Calculations'!$B$25,'Old Ranking Calculations'!$C$25,AA38&gt;='Old Ranking Calculations'!$B$26,'Old Ranking Calculations'!$C$26,AA38&gt;='Old Ranking Calculations'!$B$27,'Old Ranking Calculations'!$C$27,AA38&gt;='Old Ranking Calculations'!$B$28,'Old Ranking Calculations'!$C$28,AA38&gt;='Old Ranking Calculations'!$B$29,'Old Ranking Calculations'!$C$29,AA38&gt;='Old Ranking Calculations'!$B$30,'Old Ranking Calculations'!$C$30,AA38&gt;='Old Ranking Calculations'!$B$31,'Old Ranking Calculations'!$C$31,AA38&lt;'Old Ranking Calculations'!$B$32,'Old Ranking Calculations'!$C$32)</f>
        <v>10</v>
      </c>
      <c r="AC38" s="1">
        <f>COUNT(G$2:$G38)/COUNT($D$2:D38)</f>
        <v>0.70270270270270274</v>
      </c>
      <c r="AD38" s="1" cm="1">
        <f t="array" ref="AD38">_xlfn.IFS(AC38&gt;='Old Ranking Calculations'!$B$15,'Old Ranking Calculations'!$C$15,AC38&gt;='Old Ranking Calculations'!$B$16,'Old Ranking Calculations'!$C$16,AC38&gt;='Old Ranking Calculations'!$B$17,'Old Ranking Calculations'!$C$17,AC38&gt;='Old Ranking Calculations'!$B$18,'Old Ranking Calculations'!$C$18,AC38&gt;='Old Ranking Calculations'!$B$19,'Old Ranking Calculations'!$C$19,AC38&gt;='Old Ranking Calculations'!$B$20,'Old Ranking Calculations'!$C$20,AC38&gt;='Old Ranking Calculations'!$B$21,'Old Ranking Calculations'!$C$21,AC38&gt;='Old Ranking Calculations'!$B$22,'Old Ranking Calculations'!$C$22,AC38&lt;'Old Ranking Calculations'!$B$23,'Old Ranking Calculations'!$C$23)</f>
        <v>20</v>
      </c>
      <c r="AE38" s="1">
        <f t="shared" si="0"/>
        <v>0</v>
      </c>
      <c r="AF38" s="1">
        <f>AVERAGE($O$2:O38)</f>
        <v>2.8076923076923075</v>
      </c>
      <c r="AG38" s="16">
        <f>SUM(W$2:$W38,Z38)</f>
        <v>346</v>
      </c>
    </row>
    <row r="39" spans="1:33" ht="15.75" customHeight="1" x14ac:dyDescent="0.2">
      <c r="A39" s="1">
        <v>2003</v>
      </c>
      <c r="B39" s="6" t="s">
        <v>8</v>
      </c>
      <c r="C39" s="1" t="str">
        <f>VLOOKUP(B39,Divisions!$A$1:$B$33,2,FALSE)</f>
        <v>NFC East</v>
      </c>
      <c r="D39" s="1">
        <v>10</v>
      </c>
      <c r="E39" s="1">
        <v>6</v>
      </c>
      <c r="G39" s="1">
        <v>1</v>
      </c>
      <c r="I39" s="1">
        <v>0</v>
      </c>
      <c r="J39" s="1">
        <v>1</v>
      </c>
      <c r="K39" s="1"/>
      <c r="L39" s="1"/>
      <c r="M39" s="1"/>
      <c r="N39" s="1"/>
      <c r="O39">
        <v>1</v>
      </c>
      <c r="W39" s="1">
        <f>SUM(N39*'Ranking Calculations'!$C$2,M39*'Ranking Calculations'!$C$3,L39*'Ranking Calculations'!$C$4,K39*'Ranking Calculations'!$C$5,H39*'Ranking Calculations'!$C$7,G39*'Ranking Calculations'!$C$6,P39*'Ranking Calculations'!$C$8,Q39*'Ranking Calculations'!$C$9,R39*'Ranking Calculations'!$C$10,S39*'Ranking Calculations'!$C$11,T39*'Ranking Calculations'!$C$12,U39*'Ranking Calculations'!$C$13,V39*'Ranking Calculations'!$C$14)</f>
        <v>1</v>
      </c>
      <c r="X39" s="11">
        <f>(SUM($D$2:D39)+(SUM($F$2:F39)/2))/((SUM($D$2:D39)+SUM($E$2:E39)+SUM($F$2:F39)))</f>
        <v>0.61284722222222221</v>
      </c>
      <c r="Y39" s="1">
        <f>'Winning % Rank Over Time'!K39</f>
        <v>2</v>
      </c>
      <c r="Z39" s="7">
        <f>'Winning % Rank Over Time'!$B39*VLOOKUP(Y39,'Share of Reg Season Points'!$A$2:$B$33,2)</f>
        <v>0</v>
      </c>
      <c r="AA39" s="1">
        <f>SUM($I$2:I39)/COUNT($G$2:G39)</f>
        <v>1.1851851851851851</v>
      </c>
      <c r="AB39" s="1" cm="1">
        <f t="array" ref="AB39">_xlfn.IFS(AA39&gt;='Old Ranking Calculations'!$B$25,'Old Ranking Calculations'!$C$25,AA39&gt;='Old Ranking Calculations'!$B$26,'Old Ranking Calculations'!$C$26,AA39&gt;='Old Ranking Calculations'!$B$27,'Old Ranking Calculations'!$C$27,AA39&gt;='Old Ranking Calculations'!$B$28,'Old Ranking Calculations'!$C$28,AA39&gt;='Old Ranking Calculations'!$B$29,'Old Ranking Calculations'!$C$29,AA39&gt;='Old Ranking Calculations'!$B$30,'Old Ranking Calculations'!$C$30,AA39&gt;='Old Ranking Calculations'!$B$31,'Old Ranking Calculations'!$C$31,AA39&lt;'Old Ranking Calculations'!$B$32,'Old Ranking Calculations'!$C$32)</f>
        <v>10</v>
      </c>
      <c r="AC39" s="1">
        <f>COUNT(G$2:$G39)/COUNT($D$2:D39)</f>
        <v>0.71052631578947367</v>
      </c>
      <c r="AD39" s="1" cm="1">
        <f t="array" ref="AD39">_xlfn.IFS(AC39&gt;='Old Ranking Calculations'!$B$15,'Old Ranking Calculations'!$C$15,AC39&gt;='Old Ranking Calculations'!$B$16,'Old Ranking Calculations'!$C$16,AC39&gt;='Old Ranking Calculations'!$B$17,'Old Ranking Calculations'!$C$17,AC39&gt;='Old Ranking Calculations'!$B$18,'Old Ranking Calculations'!$C$18,AC39&gt;='Old Ranking Calculations'!$B$19,'Old Ranking Calculations'!$C$19,AC39&gt;='Old Ranking Calculations'!$B$20,'Old Ranking Calculations'!$C$20,AC39&gt;='Old Ranking Calculations'!$B$21,'Old Ranking Calculations'!$C$21,AC39&gt;='Old Ranking Calculations'!$B$22,'Old Ranking Calculations'!$C$22,AC39&lt;'Old Ranking Calculations'!$B$23,'Old Ranking Calculations'!$C$23)</f>
        <v>20</v>
      </c>
      <c r="AE39" s="1">
        <f t="shared" si="0"/>
        <v>0</v>
      </c>
      <c r="AF39" s="1">
        <f>AVERAGE($O$2:O39)</f>
        <v>2.7407407407407409</v>
      </c>
      <c r="AG39" s="16">
        <f>SUM(W$2:$W39,Z39)</f>
        <v>347</v>
      </c>
    </row>
    <row r="40" spans="1:33" ht="15.75" customHeight="1" x14ac:dyDescent="0.2">
      <c r="A40" s="6">
        <v>2004</v>
      </c>
      <c r="B40" s="6" t="s">
        <v>8</v>
      </c>
      <c r="C40" s="1" t="str">
        <f>VLOOKUP(B40,Divisions!$A$1:$B$33,2,FALSE)</f>
        <v>NFC East</v>
      </c>
      <c r="D40" s="1">
        <v>6</v>
      </c>
      <c r="E40" s="1">
        <v>10</v>
      </c>
      <c r="W40" s="1">
        <f>SUM(N40*'Ranking Calculations'!$C$2,M40*'Ranking Calculations'!$C$3,L40*'Ranking Calculations'!$C$4,K40*'Ranking Calculations'!$C$5,H40*'Ranking Calculations'!$C$7,G40*'Ranking Calculations'!$C$6,P40*'Ranking Calculations'!$C$8,Q40*'Ranking Calculations'!$C$9,R40*'Ranking Calculations'!$C$10,S40*'Ranking Calculations'!$C$11,T40*'Ranking Calculations'!$C$12,U40*'Ranking Calculations'!$C$13,V40*'Ranking Calculations'!$C$14)</f>
        <v>0</v>
      </c>
      <c r="X40" s="11">
        <f>(SUM($D$2:D40)+(SUM($F$2:F40)/2))/((SUM($D$2:D40)+SUM($E$2:E40)+SUM($F$2:F40)))</f>
        <v>0.60641891891891897</v>
      </c>
      <c r="Y40" s="1">
        <f>'Winning % Rank Over Time'!K40</f>
        <v>2</v>
      </c>
      <c r="Z40" s="7">
        <f>'Winning % Rank Over Time'!$B40*VLOOKUP(Y40,'Share of Reg Season Points'!$A$2:$B$33,2)</f>
        <v>0</v>
      </c>
      <c r="AA40" s="1">
        <f>SUM($I$2:I40)/COUNT($G$2:G40)</f>
        <v>1.1851851851851851</v>
      </c>
      <c r="AB40" s="1" cm="1">
        <f t="array" ref="AB40">_xlfn.IFS(AA40&gt;='Old Ranking Calculations'!$B$25,'Old Ranking Calculations'!$C$25,AA40&gt;='Old Ranking Calculations'!$B$26,'Old Ranking Calculations'!$C$26,AA40&gt;='Old Ranking Calculations'!$B$27,'Old Ranking Calculations'!$C$27,AA40&gt;='Old Ranking Calculations'!$B$28,'Old Ranking Calculations'!$C$28,AA40&gt;='Old Ranking Calculations'!$B$29,'Old Ranking Calculations'!$C$29,AA40&gt;='Old Ranking Calculations'!$B$30,'Old Ranking Calculations'!$C$30,AA40&gt;='Old Ranking Calculations'!$B$31,'Old Ranking Calculations'!$C$31,AA40&lt;'Old Ranking Calculations'!$B$32,'Old Ranking Calculations'!$C$32)</f>
        <v>10</v>
      </c>
      <c r="AC40" s="1">
        <f>COUNT(G$2:$G40)/COUNT($D$2:D40)</f>
        <v>0.69230769230769229</v>
      </c>
      <c r="AD40" s="1" cm="1">
        <f t="array" ref="AD40">_xlfn.IFS(AC40&gt;='Old Ranking Calculations'!$B$15,'Old Ranking Calculations'!$C$15,AC40&gt;='Old Ranking Calculations'!$B$16,'Old Ranking Calculations'!$C$16,AC40&gt;='Old Ranking Calculations'!$B$17,'Old Ranking Calculations'!$C$17,AC40&gt;='Old Ranking Calculations'!$B$18,'Old Ranking Calculations'!$C$18,AC40&gt;='Old Ranking Calculations'!$B$19,'Old Ranking Calculations'!$C$19,AC40&gt;='Old Ranking Calculations'!$B$20,'Old Ranking Calculations'!$C$20,AC40&gt;='Old Ranking Calculations'!$B$21,'Old Ranking Calculations'!$C$21,AC40&gt;='Old Ranking Calculations'!$B$22,'Old Ranking Calculations'!$C$22,AC40&lt;'Old Ranking Calculations'!$B$23,'Old Ranking Calculations'!$C$23)</f>
        <v>20</v>
      </c>
      <c r="AE40" s="1">
        <f t="shared" si="0"/>
        <v>0</v>
      </c>
      <c r="AF40" s="1">
        <f>AVERAGE($O$2:O40)</f>
        <v>2.7407407407407409</v>
      </c>
      <c r="AG40" s="16">
        <f>SUM(W$2:$W40,Z40)</f>
        <v>347</v>
      </c>
    </row>
    <row r="41" spans="1:33" ht="15.75" customHeight="1" x14ac:dyDescent="0.2">
      <c r="A41" s="1">
        <v>2005</v>
      </c>
      <c r="B41" s="6" t="s">
        <v>8</v>
      </c>
      <c r="C41" s="1" t="str">
        <f>VLOOKUP(B41,Divisions!$A$1:$B$33,2,FALSE)</f>
        <v>NFC East</v>
      </c>
      <c r="D41" s="1">
        <v>9</v>
      </c>
      <c r="E41" s="1">
        <v>7</v>
      </c>
      <c r="W41" s="1">
        <f>SUM(N41*'Ranking Calculations'!$C$2,M41*'Ranking Calculations'!$C$3,L41*'Ranking Calculations'!$C$4,K41*'Ranking Calculations'!$C$5,H41*'Ranking Calculations'!$C$7,G41*'Ranking Calculations'!$C$6,P41*'Ranking Calculations'!$C$8,Q41*'Ranking Calculations'!$C$9,R41*'Ranking Calculations'!$C$10,S41*'Ranking Calculations'!$C$11,T41*'Ranking Calculations'!$C$12,U41*'Ranking Calculations'!$C$13,V41*'Ranking Calculations'!$C$14)</f>
        <v>0</v>
      </c>
      <c r="X41" s="11">
        <f>(SUM($D$2:D41)+(SUM($F$2:F41)/2))/((SUM($D$2:D41)+SUM($E$2:E41)+SUM($F$2:F41)))</f>
        <v>0.60526315789473684</v>
      </c>
      <c r="Y41" s="1">
        <f>'Winning % Rank Over Time'!K41</f>
        <v>1</v>
      </c>
      <c r="Z41" s="7">
        <f>'Winning % Rank Over Time'!$B41*VLOOKUP(Y41,'Share of Reg Season Points'!$A$2:$B$33,2)</f>
        <v>0</v>
      </c>
      <c r="AA41" s="1">
        <f>SUM($I$2:I41)/COUNT($G$2:G41)</f>
        <v>1.1851851851851851</v>
      </c>
      <c r="AB41" s="1" cm="1">
        <f t="array" ref="AB41">_xlfn.IFS(AA41&gt;='Old Ranking Calculations'!$B$25,'Old Ranking Calculations'!$C$25,AA41&gt;='Old Ranking Calculations'!$B$26,'Old Ranking Calculations'!$C$26,AA41&gt;='Old Ranking Calculations'!$B$27,'Old Ranking Calculations'!$C$27,AA41&gt;='Old Ranking Calculations'!$B$28,'Old Ranking Calculations'!$C$28,AA41&gt;='Old Ranking Calculations'!$B$29,'Old Ranking Calculations'!$C$29,AA41&gt;='Old Ranking Calculations'!$B$30,'Old Ranking Calculations'!$C$30,AA41&gt;='Old Ranking Calculations'!$B$31,'Old Ranking Calculations'!$C$31,AA41&lt;'Old Ranking Calculations'!$B$32,'Old Ranking Calculations'!$C$32)</f>
        <v>10</v>
      </c>
      <c r="AC41" s="1">
        <f>COUNT(G$2:$G41)/COUNT($D$2:D41)</f>
        <v>0.67500000000000004</v>
      </c>
      <c r="AD41" s="1" cm="1">
        <f t="array" ref="AD41">_xlfn.IFS(AC41&gt;='Old Ranking Calculations'!$B$15,'Old Ranking Calculations'!$C$15,AC41&gt;='Old Ranking Calculations'!$B$16,'Old Ranking Calculations'!$C$16,AC41&gt;='Old Ranking Calculations'!$B$17,'Old Ranking Calculations'!$C$17,AC41&gt;='Old Ranking Calculations'!$B$18,'Old Ranking Calculations'!$C$18,AC41&gt;='Old Ranking Calculations'!$B$19,'Old Ranking Calculations'!$C$19,AC41&gt;='Old Ranking Calculations'!$B$20,'Old Ranking Calculations'!$C$20,AC41&gt;='Old Ranking Calculations'!$B$21,'Old Ranking Calculations'!$C$21,AC41&gt;='Old Ranking Calculations'!$B$22,'Old Ranking Calculations'!$C$22,AC41&lt;'Old Ranking Calculations'!$B$23,'Old Ranking Calculations'!$C$23)</f>
        <v>20</v>
      </c>
      <c r="AE41" s="1">
        <f t="shared" si="0"/>
        <v>0</v>
      </c>
      <c r="AF41" s="1">
        <f>AVERAGE($O$2:O41)</f>
        <v>2.7407407407407409</v>
      </c>
      <c r="AG41" s="16">
        <f>SUM(W$2:$W41,Z41)</f>
        <v>347</v>
      </c>
    </row>
    <row r="42" spans="1:33" ht="15.75" customHeight="1" x14ac:dyDescent="0.2">
      <c r="A42" s="6">
        <v>2006</v>
      </c>
      <c r="B42" s="6" t="s">
        <v>8</v>
      </c>
      <c r="C42" s="1" t="str">
        <f>VLOOKUP(B42,Divisions!$A$1:$B$33,2,FALSE)</f>
        <v>NFC East</v>
      </c>
      <c r="D42" s="1">
        <v>9</v>
      </c>
      <c r="E42" s="1">
        <v>7</v>
      </c>
      <c r="G42" s="1">
        <v>1</v>
      </c>
      <c r="I42" s="1">
        <v>0</v>
      </c>
      <c r="J42" s="1">
        <v>1</v>
      </c>
      <c r="K42" s="1"/>
      <c r="L42" s="1"/>
      <c r="M42" s="1"/>
      <c r="N42" s="1"/>
      <c r="O42">
        <v>1</v>
      </c>
      <c r="W42" s="1">
        <f>SUM(N42*'Ranking Calculations'!$C$2,M42*'Ranking Calculations'!$C$3,L42*'Ranking Calculations'!$C$4,K42*'Ranking Calculations'!$C$5,H42*'Ranking Calculations'!$C$7,G42*'Ranking Calculations'!$C$6,P42*'Ranking Calculations'!$C$8,Q42*'Ranking Calculations'!$C$9,R42*'Ranking Calculations'!$C$10,S42*'Ranking Calculations'!$C$11,T42*'Ranking Calculations'!$C$12,U42*'Ranking Calculations'!$C$13,V42*'Ranking Calculations'!$C$14)</f>
        <v>1</v>
      </c>
      <c r="X42" s="11">
        <f>(SUM($D$2:D42)+(SUM($F$2:F42)/2))/((SUM($D$2:D42)+SUM($E$2:E42)+SUM($F$2:F42)))</f>
        <v>0.60416666666666663</v>
      </c>
      <c r="Y42" s="1">
        <f>'Winning % Rank Over Time'!K42</f>
        <v>1</v>
      </c>
      <c r="Z42" s="7">
        <f>'Winning % Rank Over Time'!$B42*VLOOKUP(Y42,'Share of Reg Season Points'!$A$2:$B$33,2)</f>
        <v>0</v>
      </c>
      <c r="AA42" s="1">
        <f>SUM($I$2:I42)/COUNT($G$2:G42)</f>
        <v>1.1428571428571428</v>
      </c>
      <c r="AB42" s="1" cm="1">
        <f t="array" ref="AB42">_xlfn.IFS(AA42&gt;='Old Ranking Calculations'!$B$25,'Old Ranking Calculations'!$C$25,AA42&gt;='Old Ranking Calculations'!$B$26,'Old Ranking Calculations'!$C$26,AA42&gt;='Old Ranking Calculations'!$B$27,'Old Ranking Calculations'!$C$27,AA42&gt;='Old Ranking Calculations'!$B$28,'Old Ranking Calculations'!$C$28,AA42&gt;='Old Ranking Calculations'!$B$29,'Old Ranking Calculations'!$C$29,AA42&gt;='Old Ranking Calculations'!$B$30,'Old Ranking Calculations'!$C$30,AA42&gt;='Old Ranking Calculations'!$B$31,'Old Ranking Calculations'!$C$31,AA42&lt;'Old Ranking Calculations'!$B$32,'Old Ranking Calculations'!$C$32)</f>
        <v>10</v>
      </c>
      <c r="AC42" s="1">
        <f>COUNT(G$2:$G42)/COUNT($D$2:D42)</f>
        <v>0.68292682926829273</v>
      </c>
      <c r="AD42" s="1" cm="1">
        <f t="array" ref="AD42">_xlfn.IFS(AC42&gt;='Old Ranking Calculations'!$B$15,'Old Ranking Calculations'!$C$15,AC42&gt;='Old Ranking Calculations'!$B$16,'Old Ranking Calculations'!$C$16,AC42&gt;='Old Ranking Calculations'!$B$17,'Old Ranking Calculations'!$C$17,AC42&gt;='Old Ranking Calculations'!$B$18,'Old Ranking Calculations'!$C$18,AC42&gt;='Old Ranking Calculations'!$B$19,'Old Ranking Calculations'!$C$19,AC42&gt;='Old Ranking Calculations'!$B$20,'Old Ranking Calculations'!$C$20,AC42&gt;='Old Ranking Calculations'!$B$21,'Old Ranking Calculations'!$C$21,AC42&gt;='Old Ranking Calculations'!$B$22,'Old Ranking Calculations'!$C$22,AC42&lt;'Old Ranking Calculations'!$B$23,'Old Ranking Calculations'!$C$23)</f>
        <v>20</v>
      </c>
      <c r="AE42" s="1">
        <f t="shared" si="0"/>
        <v>0</v>
      </c>
      <c r="AF42" s="1">
        <f>AVERAGE($O$2:O42)</f>
        <v>2.6785714285714284</v>
      </c>
      <c r="AG42" s="16">
        <f>SUM(W$2:$W42,Z42)</f>
        <v>348</v>
      </c>
    </row>
    <row r="43" spans="1:33" ht="15.75" customHeight="1" x14ac:dyDescent="0.2">
      <c r="A43" s="1">
        <v>2007</v>
      </c>
      <c r="B43" s="6" t="s">
        <v>8</v>
      </c>
      <c r="C43" s="1" t="str">
        <f>VLOOKUP(B43,Divisions!$A$1:$B$33,2,FALSE)</f>
        <v>NFC East</v>
      </c>
      <c r="D43" s="1">
        <v>13</v>
      </c>
      <c r="E43" s="1">
        <v>3</v>
      </c>
      <c r="G43" s="1">
        <v>1</v>
      </c>
      <c r="H43" s="1">
        <v>1</v>
      </c>
      <c r="I43" s="1">
        <v>0</v>
      </c>
      <c r="J43" s="1">
        <v>1</v>
      </c>
      <c r="K43" s="1">
        <v>1</v>
      </c>
      <c r="L43" s="1"/>
      <c r="M43" s="1"/>
      <c r="N43" s="1"/>
      <c r="O43">
        <v>2</v>
      </c>
      <c r="V43" s="1">
        <v>1</v>
      </c>
      <c r="W43" s="1">
        <f>SUM(N43*'Ranking Calculations'!$C$2,M43*'Ranking Calculations'!$C$3,L43*'Ranking Calculations'!$C$4,K43*'Ranking Calculations'!$C$5,H43*'Ranking Calculations'!$C$7,G43*'Ranking Calculations'!$C$6,P43*'Ranking Calculations'!$C$8,Q43*'Ranking Calculations'!$C$9,R43*'Ranking Calculations'!$C$10,S43*'Ranking Calculations'!$C$11,T43*'Ranking Calculations'!$C$12,U43*'Ranking Calculations'!$C$13,V43*'Ranking Calculations'!$C$14)</f>
        <v>4</v>
      </c>
      <c r="X43" s="11">
        <f>(SUM($D$2:D43)+(SUM($F$2:F43)/2))/((SUM($D$2:D43)+SUM($E$2:E43)+SUM($F$2:F43)))</f>
        <v>0.609375</v>
      </c>
      <c r="Y43" s="1">
        <f>'Winning % Rank Over Time'!K43</f>
        <v>1</v>
      </c>
      <c r="Z43" s="7">
        <f>'Winning % Rank Over Time'!$B43*VLOOKUP(Y43,'Share of Reg Season Points'!$A$2:$B$33,2)</f>
        <v>0</v>
      </c>
      <c r="AA43" s="1">
        <f>SUM($I$2:I43)/COUNT($G$2:G43)</f>
        <v>1.103448275862069</v>
      </c>
      <c r="AB43" s="1" cm="1">
        <f t="array" ref="AB43">_xlfn.IFS(AA43&gt;='Old Ranking Calculations'!$B$25,'Old Ranking Calculations'!$C$25,AA43&gt;='Old Ranking Calculations'!$B$26,'Old Ranking Calculations'!$C$26,AA43&gt;='Old Ranking Calculations'!$B$27,'Old Ranking Calculations'!$C$27,AA43&gt;='Old Ranking Calculations'!$B$28,'Old Ranking Calculations'!$C$28,AA43&gt;='Old Ranking Calculations'!$B$29,'Old Ranking Calculations'!$C$29,AA43&gt;='Old Ranking Calculations'!$B$30,'Old Ranking Calculations'!$C$30,AA43&gt;='Old Ranking Calculations'!$B$31,'Old Ranking Calculations'!$C$31,AA43&lt;'Old Ranking Calculations'!$B$32,'Old Ranking Calculations'!$C$32)</f>
        <v>10</v>
      </c>
      <c r="AC43" s="1">
        <f>COUNT(G$2:$G43)/COUNT($D$2:D43)</f>
        <v>0.69047619047619047</v>
      </c>
      <c r="AD43" s="1" cm="1">
        <f t="array" ref="AD43">_xlfn.IFS(AC43&gt;='Old Ranking Calculations'!$B$15,'Old Ranking Calculations'!$C$15,AC43&gt;='Old Ranking Calculations'!$B$16,'Old Ranking Calculations'!$C$16,AC43&gt;='Old Ranking Calculations'!$B$17,'Old Ranking Calculations'!$C$17,AC43&gt;='Old Ranking Calculations'!$B$18,'Old Ranking Calculations'!$C$18,AC43&gt;='Old Ranking Calculations'!$B$19,'Old Ranking Calculations'!$C$19,AC43&gt;='Old Ranking Calculations'!$B$20,'Old Ranking Calculations'!$C$20,AC43&gt;='Old Ranking Calculations'!$B$21,'Old Ranking Calculations'!$C$21,AC43&gt;='Old Ranking Calculations'!$B$22,'Old Ranking Calculations'!$C$22,AC43&lt;'Old Ranking Calculations'!$B$23,'Old Ranking Calculations'!$C$23)</f>
        <v>20</v>
      </c>
      <c r="AE43" s="1">
        <f t="shared" si="0"/>
        <v>0</v>
      </c>
      <c r="AF43" s="1">
        <f>AVERAGE($O$2:O43)</f>
        <v>2.6551724137931036</v>
      </c>
      <c r="AG43" s="16">
        <f>SUM(W$2:$W43,Z43)</f>
        <v>352</v>
      </c>
    </row>
    <row r="44" spans="1:33" ht="15.75" customHeight="1" x14ac:dyDescent="0.2">
      <c r="A44" s="6">
        <v>2008</v>
      </c>
      <c r="B44" s="6" t="s">
        <v>8</v>
      </c>
      <c r="C44" s="1" t="str">
        <f>VLOOKUP(B44,Divisions!$A$1:$B$33,2,FALSE)</f>
        <v>NFC East</v>
      </c>
      <c r="D44" s="1">
        <v>9</v>
      </c>
      <c r="E44" s="1">
        <v>7</v>
      </c>
      <c r="W44" s="1">
        <f>SUM(N44*'Ranking Calculations'!$C$2,M44*'Ranking Calculations'!$C$3,L44*'Ranking Calculations'!$C$4,K44*'Ranking Calculations'!$C$5,H44*'Ranking Calculations'!$C$7,G44*'Ranking Calculations'!$C$6,P44*'Ranking Calculations'!$C$8,Q44*'Ranking Calculations'!$C$9,R44*'Ranking Calculations'!$C$10,S44*'Ranking Calculations'!$C$11,T44*'Ranking Calculations'!$C$12,U44*'Ranking Calculations'!$C$13,V44*'Ranking Calculations'!$C$14)</f>
        <v>0</v>
      </c>
      <c r="X44" s="11">
        <f>(SUM($D$2:D44)+(SUM($F$2:F44)/2))/((SUM($D$2:D44)+SUM($E$2:E44)+SUM($F$2:F44)))</f>
        <v>0.60823170731707321</v>
      </c>
      <c r="Y44" s="1">
        <f>'Winning % Rank Over Time'!K44</f>
        <v>1</v>
      </c>
      <c r="Z44" s="7">
        <f>'Winning % Rank Over Time'!$B44*VLOOKUP(Y44,'Share of Reg Season Points'!$A$2:$B$33,2)</f>
        <v>0</v>
      </c>
      <c r="AA44" s="1">
        <f>SUM($I$2:I44)/COUNT($G$2:G44)</f>
        <v>1.103448275862069</v>
      </c>
      <c r="AB44" s="1" cm="1">
        <f t="array" ref="AB44">_xlfn.IFS(AA44&gt;='Old Ranking Calculations'!$B$25,'Old Ranking Calculations'!$C$25,AA44&gt;='Old Ranking Calculations'!$B$26,'Old Ranking Calculations'!$C$26,AA44&gt;='Old Ranking Calculations'!$B$27,'Old Ranking Calculations'!$C$27,AA44&gt;='Old Ranking Calculations'!$B$28,'Old Ranking Calculations'!$C$28,AA44&gt;='Old Ranking Calculations'!$B$29,'Old Ranking Calculations'!$C$29,AA44&gt;='Old Ranking Calculations'!$B$30,'Old Ranking Calculations'!$C$30,AA44&gt;='Old Ranking Calculations'!$B$31,'Old Ranking Calculations'!$C$31,AA44&lt;'Old Ranking Calculations'!$B$32,'Old Ranking Calculations'!$C$32)</f>
        <v>10</v>
      </c>
      <c r="AC44" s="1">
        <f>COUNT(G$2:$G44)/COUNT($D$2:D44)</f>
        <v>0.67441860465116277</v>
      </c>
      <c r="AD44" s="1" cm="1">
        <f t="array" ref="AD44">_xlfn.IFS(AC44&gt;='Old Ranking Calculations'!$B$15,'Old Ranking Calculations'!$C$15,AC44&gt;='Old Ranking Calculations'!$B$16,'Old Ranking Calculations'!$C$16,AC44&gt;='Old Ranking Calculations'!$B$17,'Old Ranking Calculations'!$C$17,AC44&gt;='Old Ranking Calculations'!$B$18,'Old Ranking Calculations'!$C$18,AC44&gt;='Old Ranking Calculations'!$B$19,'Old Ranking Calculations'!$C$19,AC44&gt;='Old Ranking Calculations'!$B$20,'Old Ranking Calculations'!$C$20,AC44&gt;='Old Ranking Calculations'!$B$21,'Old Ranking Calculations'!$C$21,AC44&gt;='Old Ranking Calculations'!$B$22,'Old Ranking Calculations'!$C$22,AC44&lt;'Old Ranking Calculations'!$B$23,'Old Ranking Calculations'!$C$23)</f>
        <v>20</v>
      </c>
      <c r="AE44" s="1">
        <f t="shared" si="0"/>
        <v>0</v>
      </c>
      <c r="AF44" s="1">
        <f>AVERAGE($O$2:O44)</f>
        <v>2.6551724137931036</v>
      </c>
      <c r="AG44" s="16">
        <f>SUM(W$2:$W44,Z44)</f>
        <v>352</v>
      </c>
    </row>
    <row r="45" spans="1:33" ht="15.75" customHeight="1" x14ac:dyDescent="0.2">
      <c r="A45" s="1">
        <v>2009</v>
      </c>
      <c r="B45" s="6" t="s">
        <v>8</v>
      </c>
      <c r="C45" s="1" t="str">
        <f>VLOOKUP(B45,Divisions!$A$1:$B$33,2,FALSE)</f>
        <v>NFC East</v>
      </c>
      <c r="D45" s="1">
        <v>11</v>
      </c>
      <c r="E45" s="1">
        <v>5</v>
      </c>
      <c r="G45" s="1">
        <v>1</v>
      </c>
      <c r="H45" s="1">
        <v>1</v>
      </c>
      <c r="I45" s="1">
        <v>1</v>
      </c>
      <c r="J45" s="1">
        <v>1</v>
      </c>
      <c r="K45" s="1">
        <v>1</v>
      </c>
      <c r="L45" s="1"/>
      <c r="M45" s="1"/>
      <c r="N45" s="1"/>
      <c r="O45">
        <v>2</v>
      </c>
      <c r="W45" s="1">
        <f>SUM(N45*'Ranking Calculations'!$C$2,M45*'Ranking Calculations'!$C$3,L45*'Ranking Calculations'!$C$4,K45*'Ranking Calculations'!$C$5,H45*'Ranking Calculations'!$C$7,G45*'Ranking Calculations'!$C$6,P45*'Ranking Calculations'!$C$8,Q45*'Ranking Calculations'!$C$9,R45*'Ranking Calculations'!$C$10,S45*'Ranking Calculations'!$C$11,T45*'Ranking Calculations'!$C$12,U45*'Ranking Calculations'!$C$13,V45*'Ranking Calculations'!$C$14)</f>
        <v>4</v>
      </c>
      <c r="X45" s="11">
        <f>(SUM($D$2:D45)+(SUM($F$2:F45)/2))/((SUM($D$2:D45)+SUM($E$2:E45)+SUM($F$2:F45)))</f>
        <v>0.61011904761904767</v>
      </c>
      <c r="Y45" s="1">
        <f>'Winning % Rank Over Time'!K45</f>
        <v>1</v>
      </c>
      <c r="Z45" s="7">
        <f>'Winning % Rank Over Time'!$B45*VLOOKUP(Y45,'Share of Reg Season Points'!$A$2:$B$33,2)</f>
        <v>0</v>
      </c>
      <c r="AA45" s="1">
        <f>SUM($I$2:I45)/COUNT($G$2:G45)</f>
        <v>1.1000000000000001</v>
      </c>
      <c r="AB45" s="1" cm="1">
        <f t="array" ref="AB45">_xlfn.IFS(AA45&gt;='Old Ranking Calculations'!$B$25,'Old Ranking Calculations'!$C$25,AA45&gt;='Old Ranking Calculations'!$B$26,'Old Ranking Calculations'!$C$26,AA45&gt;='Old Ranking Calculations'!$B$27,'Old Ranking Calculations'!$C$27,AA45&gt;='Old Ranking Calculations'!$B$28,'Old Ranking Calculations'!$C$28,AA45&gt;='Old Ranking Calculations'!$B$29,'Old Ranking Calculations'!$C$29,AA45&gt;='Old Ranking Calculations'!$B$30,'Old Ranking Calculations'!$C$30,AA45&gt;='Old Ranking Calculations'!$B$31,'Old Ranking Calculations'!$C$31,AA45&lt;'Old Ranking Calculations'!$B$32,'Old Ranking Calculations'!$C$32)</f>
        <v>10</v>
      </c>
      <c r="AC45" s="1">
        <f>COUNT(G$2:$G45)/COUNT($D$2:D45)</f>
        <v>0.68181818181818177</v>
      </c>
      <c r="AD45" s="1" cm="1">
        <f t="array" ref="AD45">_xlfn.IFS(AC45&gt;='Old Ranking Calculations'!$B$15,'Old Ranking Calculations'!$C$15,AC45&gt;='Old Ranking Calculations'!$B$16,'Old Ranking Calculations'!$C$16,AC45&gt;='Old Ranking Calculations'!$B$17,'Old Ranking Calculations'!$C$17,AC45&gt;='Old Ranking Calculations'!$B$18,'Old Ranking Calculations'!$C$18,AC45&gt;='Old Ranking Calculations'!$B$19,'Old Ranking Calculations'!$C$19,AC45&gt;='Old Ranking Calculations'!$B$20,'Old Ranking Calculations'!$C$20,AC45&gt;='Old Ranking Calculations'!$B$21,'Old Ranking Calculations'!$C$21,AC45&gt;='Old Ranking Calculations'!$B$22,'Old Ranking Calculations'!$C$22,AC45&lt;'Old Ranking Calculations'!$B$23,'Old Ranking Calculations'!$C$23)</f>
        <v>20</v>
      </c>
      <c r="AE45" s="1">
        <f t="shared" si="0"/>
        <v>0</v>
      </c>
      <c r="AF45" s="1">
        <f>AVERAGE($O$2:O45)</f>
        <v>2.6333333333333333</v>
      </c>
      <c r="AG45" s="16">
        <f>SUM(W$2:$W45,Z45)</f>
        <v>356</v>
      </c>
    </row>
    <row r="46" spans="1:33" ht="15.75" customHeight="1" x14ac:dyDescent="0.2">
      <c r="A46" s="6">
        <v>2010</v>
      </c>
      <c r="B46" s="6" t="s">
        <v>8</v>
      </c>
      <c r="C46" s="1" t="str">
        <f>VLOOKUP(B46,Divisions!$A$1:$B$33,2,FALSE)</f>
        <v>NFC East</v>
      </c>
      <c r="D46" s="1">
        <v>6</v>
      </c>
      <c r="E46" s="1">
        <v>10</v>
      </c>
      <c r="W46" s="1">
        <f>SUM(N46*'Ranking Calculations'!$C$2,M46*'Ranking Calculations'!$C$3,L46*'Ranking Calculations'!$C$4,K46*'Ranking Calculations'!$C$5,H46*'Ranking Calculations'!$C$7,G46*'Ranking Calculations'!$C$6,P46*'Ranking Calculations'!$C$8,Q46*'Ranking Calculations'!$C$9,R46*'Ranking Calculations'!$C$10,S46*'Ranking Calculations'!$C$11,T46*'Ranking Calculations'!$C$12,U46*'Ranking Calculations'!$C$13,V46*'Ranking Calculations'!$C$14)</f>
        <v>0</v>
      </c>
      <c r="X46" s="11">
        <f>(SUM($D$2:D46)+(SUM($F$2:F46)/2))/((SUM($D$2:D46)+SUM($E$2:E46)+SUM($F$2:F46)))</f>
        <v>0.60465116279069764</v>
      </c>
      <c r="Y46" s="1">
        <f>'Winning % Rank Over Time'!K46</f>
        <v>1</v>
      </c>
      <c r="Z46" s="7">
        <f>'Winning % Rank Over Time'!$B46*VLOOKUP(Y46,'Share of Reg Season Points'!$A$2:$B$33,2)</f>
        <v>0</v>
      </c>
      <c r="AA46" s="1">
        <f>SUM($I$2:I46)/COUNT($G$2:G46)</f>
        <v>1.1000000000000001</v>
      </c>
      <c r="AB46" s="1" cm="1">
        <f t="array" ref="AB46">_xlfn.IFS(AA46&gt;='Old Ranking Calculations'!$B$25,'Old Ranking Calculations'!$C$25,AA46&gt;='Old Ranking Calculations'!$B$26,'Old Ranking Calculations'!$C$26,AA46&gt;='Old Ranking Calculations'!$B$27,'Old Ranking Calculations'!$C$27,AA46&gt;='Old Ranking Calculations'!$B$28,'Old Ranking Calculations'!$C$28,AA46&gt;='Old Ranking Calculations'!$B$29,'Old Ranking Calculations'!$C$29,AA46&gt;='Old Ranking Calculations'!$B$30,'Old Ranking Calculations'!$C$30,AA46&gt;='Old Ranking Calculations'!$B$31,'Old Ranking Calculations'!$C$31,AA46&lt;'Old Ranking Calculations'!$B$32,'Old Ranking Calculations'!$C$32)</f>
        <v>10</v>
      </c>
      <c r="AC46" s="1">
        <f>COUNT(G$2:$G46)/COUNT($D$2:D46)</f>
        <v>0.66666666666666663</v>
      </c>
      <c r="AD46" s="1" cm="1">
        <f t="array" ref="AD46">_xlfn.IFS(AC46&gt;='Old Ranking Calculations'!$B$15,'Old Ranking Calculations'!$C$15,AC46&gt;='Old Ranking Calculations'!$B$16,'Old Ranking Calculations'!$C$16,AC46&gt;='Old Ranking Calculations'!$B$17,'Old Ranking Calculations'!$C$17,AC46&gt;='Old Ranking Calculations'!$B$18,'Old Ranking Calculations'!$C$18,AC46&gt;='Old Ranking Calculations'!$B$19,'Old Ranking Calculations'!$C$19,AC46&gt;='Old Ranking Calculations'!$B$20,'Old Ranking Calculations'!$C$20,AC46&gt;='Old Ranking Calculations'!$B$21,'Old Ranking Calculations'!$C$21,AC46&gt;='Old Ranking Calculations'!$B$22,'Old Ranking Calculations'!$C$22,AC46&lt;'Old Ranking Calculations'!$B$23,'Old Ranking Calculations'!$C$23)</f>
        <v>20</v>
      </c>
      <c r="AE46" s="1">
        <f t="shared" si="0"/>
        <v>0</v>
      </c>
      <c r="AF46" s="1">
        <f>AVERAGE($O$2:O46)</f>
        <v>2.6333333333333333</v>
      </c>
      <c r="AG46" s="16">
        <f>SUM(W$2:$W46,Z46)</f>
        <v>356</v>
      </c>
    </row>
    <row r="47" spans="1:33" ht="15.75" customHeight="1" x14ac:dyDescent="0.2">
      <c r="A47" s="1">
        <v>2011</v>
      </c>
      <c r="B47" s="6" t="s">
        <v>8</v>
      </c>
      <c r="C47" s="1" t="str">
        <f>VLOOKUP(B47,Divisions!$A$1:$B$33,2,FALSE)</f>
        <v>NFC East</v>
      </c>
      <c r="D47" s="1">
        <v>8</v>
      </c>
      <c r="E47" s="1">
        <v>8</v>
      </c>
      <c r="W47" s="1">
        <f>SUM(N47*'Ranking Calculations'!$C$2,M47*'Ranking Calculations'!$C$3,L47*'Ranking Calculations'!$C$4,K47*'Ranking Calculations'!$C$5,H47*'Ranking Calculations'!$C$7,G47*'Ranking Calculations'!$C$6,P47*'Ranking Calculations'!$C$8,Q47*'Ranking Calculations'!$C$9,R47*'Ranking Calculations'!$C$10,S47*'Ranking Calculations'!$C$11,T47*'Ranking Calculations'!$C$12,U47*'Ranking Calculations'!$C$13,V47*'Ranking Calculations'!$C$14)</f>
        <v>0</v>
      </c>
      <c r="X47" s="11">
        <f>(SUM($D$2:D47)+(SUM($F$2:F47)/2))/((SUM($D$2:D47)+SUM($E$2:E47)+SUM($F$2:F47)))</f>
        <v>0.60227272727272729</v>
      </c>
      <c r="Y47" s="1">
        <f>'Winning % Rank Over Time'!K47</f>
        <v>1</v>
      </c>
      <c r="Z47" s="7">
        <f>'Winning % Rank Over Time'!$B47*VLOOKUP(Y47,'Share of Reg Season Points'!$A$2:$B$33,2)</f>
        <v>0</v>
      </c>
      <c r="AA47" s="1">
        <f>SUM($I$2:I47)/COUNT($G$2:G47)</f>
        <v>1.1000000000000001</v>
      </c>
      <c r="AB47" s="1" cm="1">
        <f t="array" ref="AB47">_xlfn.IFS(AA47&gt;='Old Ranking Calculations'!$B$25,'Old Ranking Calculations'!$C$25,AA47&gt;='Old Ranking Calculations'!$B$26,'Old Ranking Calculations'!$C$26,AA47&gt;='Old Ranking Calculations'!$B$27,'Old Ranking Calculations'!$C$27,AA47&gt;='Old Ranking Calculations'!$B$28,'Old Ranking Calculations'!$C$28,AA47&gt;='Old Ranking Calculations'!$B$29,'Old Ranking Calculations'!$C$29,AA47&gt;='Old Ranking Calculations'!$B$30,'Old Ranking Calculations'!$C$30,AA47&gt;='Old Ranking Calculations'!$B$31,'Old Ranking Calculations'!$C$31,AA47&lt;'Old Ranking Calculations'!$B$32,'Old Ranking Calculations'!$C$32)</f>
        <v>10</v>
      </c>
      <c r="AC47" s="1">
        <f>COUNT(G$2:$G47)/COUNT($D$2:D47)</f>
        <v>0.65217391304347827</v>
      </c>
      <c r="AD47" s="1" cm="1">
        <f t="array" ref="AD47">_xlfn.IFS(AC47&gt;='Old Ranking Calculations'!$B$15,'Old Ranking Calculations'!$C$15,AC47&gt;='Old Ranking Calculations'!$B$16,'Old Ranking Calculations'!$C$16,AC47&gt;='Old Ranking Calculations'!$B$17,'Old Ranking Calculations'!$C$17,AC47&gt;='Old Ranking Calculations'!$B$18,'Old Ranking Calculations'!$C$18,AC47&gt;='Old Ranking Calculations'!$B$19,'Old Ranking Calculations'!$C$19,AC47&gt;='Old Ranking Calculations'!$B$20,'Old Ranking Calculations'!$C$20,AC47&gt;='Old Ranking Calculations'!$B$21,'Old Ranking Calculations'!$C$21,AC47&gt;='Old Ranking Calculations'!$B$22,'Old Ranking Calculations'!$C$22,AC47&lt;'Old Ranking Calculations'!$B$23,'Old Ranking Calculations'!$C$23)</f>
        <v>20</v>
      </c>
      <c r="AE47" s="1">
        <f t="shared" si="0"/>
        <v>0</v>
      </c>
      <c r="AF47" s="1">
        <f>AVERAGE($O$2:O47)</f>
        <v>2.6333333333333333</v>
      </c>
      <c r="AG47" s="16">
        <f>SUM(W$2:$W47,Z47)</f>
        <v>356</v>
      </c>
    </row>
    <row r="48" spans="1:33" ht="15.75" customHeight="1" x14ac:dyDescent="0.2">
      <c r="A48" s="6">
        <v>2012</v>
      </c>
      <c r="B48" s="6" t="s">
        <v>8</v>
      </c>
      <c r="C48" s="1" t="str">
        <f>VLOOKUP(B48,Divisions!$A$1:$B$33,2,FALSE)</f>
        <v>NFC East</v>
      </c>
      <c r="D48" s="1">
        <v>8</v>
      </c>
      <c r="E48" s="1">
        <v>8</v>
      </c>
      <c r="W48" s="1">
        <f>SUM(N48*'Ranking Calculations'!$C$2,M48*'Ranking Calculations'!$C$3,L48*'Ranking Calculations'!$C$4,K48*'Ranking Calculations'!$C$5,H48*'Ranking Calculations'!$C$7,G48*'Ranking Calculations'!$C$6,P48*'Ranking Calculations'!$C$8,Q48*'Ranking Calculations'!$C$9,R48*'Ranking Calculations'!$C$10,S48*'Ranking Calculations'!$C$11,T48*'Ranking Calculations'!$C$12,U48*'Ranking Calculations'!$C$13,V48*'Ranking Calculations'!$C$14)</f>
        <v>0</v>
      </c>
      <c r="X48" s="11">
        <f>(SUM($D$2:D48)+(SUM($F$2:F48)/2))/((SUM($D$2:D48)+SUM($E$2:E48)+SUM($F$2:F48)))</f>
        <v>0.6</v>
      </c>
      <c r="Y48" s="1">
        <f>'Winning % Rank Over Time'!K48</f>
        <v>1</v>
      </c>
      <c r="Z48" s="7">
        <f>'Winning % Rank Over Time'!$B48*VLOOKUP(Y48,'Share of Reg Season Points'!$A$2:$B$33,2)</f>
        <v>0</v>
      </c>
      <c r="AA48" s="1">
        <f>SUM($I$2:I48)/COUNT($G$2:G48)</f>
        <v>1.1000000000000001</v>
      </c>
      <c r="AB48" s="1" cm="1">
        <f t="array" ref="AB48">_xlfn.IFS(AA48&gt;='Old Ranking Calculations'!$B$25,'Old Ranking Calculations'!$C$25,AA48&gt;='Old Ranking Calculations'!$B$26,'Old Ranking Calculations'!$C$26,AA48&gt;='Old Ranking Calculations'!$B$27,'Old Ranking Calculations'!$C$27,AA48&gt;='Old Ranking Calculations'!$B$28,'Old Ranking Calculations'!$C$28,AA48&gt;='Old Ranking Calculations'!$B$29,'Old Ranking Calculations'!$C$29,AA48&gt;='Old Ranking Calculations'!$B$30,'Old Ranking Calculations'!$C$30,AA48&gt;='Old Ranking Calculations'!$B$31,'Old Ranking Calculations'!$C$31,AA48&lt;'Old Ranking Calculations'!$B$32,'Old Ranking Calculations'!$C$32)</f>
        <v>10</v>
      </c>
      <c r="AC48" s="1">
        <f>COUNT(G$2:$G48)/COUNT($D$2:D48)</f>
        <v>0.63829787234042556</v>
      </c>
      <c r="AD48" s="1" cm="1">
        <f t="array" ref="AD48">_xlfn.IFS(AC48&gt;='Old Ranking Calculations'!$B$15,'Old Ranking Calculations'!$C$15,AC48&gt;='Old Ranking Calculations'!$B$16,'Old Ranking Calculations'!$C$16,AC48&gt;='Old Ranking Calculations'!$B$17,'Old Ranking Calculations'!$C$17,AC48&gt;='Old Ranking Calculations'!$B$18,'Old Ranking Calculations'!$C$18,AC48&gt;='Old Ranking Calculations'!$B$19,'Old Ranking Calculations'!$C$19,AC48&gt;='Old Ranking Calculations'!$B$20,'Old Ranking Calculations'!$C$20,AC48&gt;='Old Ranking Calculations'!$B$21,'Old Ranking Calculations'!$C$21,AC48&gt;='Old Ranking Calculations'!$B$22,'Old Ranking Calculations'!$C$22,AC48&lt;'Old Ranking Calculations'!$B$23,'Old Ranking Calculations'!$C$23)</f>
        <v>20</v>
      </c>
      <c r="AE48" s="1">
        <f t="shared" si="0"/>
        <v>0</v>
      </c>
      <c r="AF48" s="1">
        <f>AVERAGE($O$2:O48)</f>
        <v>2.6333333333333333</v>
      </c>
      <c r="AG48" s="16">
        <f>SUM(W$2:$W48,Z48)</f>
        <v>356</v>
      </c>
    </row>
    <row r="49" spans="1:33" ht="15.75" customHeight="1" x14ac:dyDescent="0.2">
      <c r="A49" s="1">
        <v>2013</v>
      </c>
      <c r="B49" s="6" t="s">
        <v>8</v>
      </c>
      <c r="C49" s="1" t="str">
        <f>VLOOKUP(B49,Divisions!$A$1:$B$33,2,FALSE)</f>
        <v>NFC East</v>
      </c>
      <c r="D49" s="1">
        <v>8</v>
      </c>
      <c r="E49" s="1">
        <v>8</v>
      </c>
      <c r="W49" s="1">
        <f>SUM(N49*'Ranking Calculations'!$C$2,M49*'Ranking Calculations'!$C$3,L49*'Ranking Calculations'!$C$4,K49*'Ranking Calculations'!$C$5,H49*'Ranking Calculations'!$C$7,G49*'Ranking Calculations'!$C$6,P49*'Ranking Calculations'!$C$8,Q49*'Ranking Calculations'!$C$9,R49*'Ranking Calculations'!$C$10,S49*'Ranking Calculations'!$C$11,T49*'Ranking Calculations'!$C$12,U49*'Ranking Calculations'!$C$13,V49*'Ranking Calculations'!$C$14)</f>
        <v>0</v>
      </c>
      <c r="X49" s="11">
        <f>(SUM($D$2:D49)+(SUM($F$2:F49)/2))/((SUM($D$2:D49)+SUM($E$2:E49)+SUM($F$2:F49)))</f>
        <v>0.59782608695652173</v>
      </c>
      <c r="Y49" s="1">
        <f>'Winning % Rank Over Time'!K49</f>
        <v>1</v>
      </c>
      <c r="Z49" s="7">
        <f>'Winning % Rank Over Time'!$B49*VLOOKUP(Y49,'Share of Reg Season Points'!$A$2:$B$33,2)</f>
        <v>0</v>
      </c>
      <c r="AA49" s="1">
        <f>SUM($I$2:I49)/COUNT($G$2:G49)</f>
        <v>1.1000000000000001</v>
      </c>
      <c r="AB49" s="1" cm="1">
        <f t="array" ref="AB49">_xlfn.IFS(AA49&gt;='Old Ranking Calculations'!$B$25,'Old Ranking Calculations'!$C$25,AA49&gt;='Old Ranking Calculations'!$B$26,'Old Ranking Calculations'!$C$26,AA49&gt;='Old Ranking Calculations'!$B$27,'Old Ranking Calculations'!$C$27,AA49&gt;='Old Ranking Calculations'!$B$28,'Old Ranking Calculations'!$C$28,AA49&gt;='Old Ranking Calculations'!$B$29,'Old Ranking Calculations'!$C$29,AA49&gt;='Old Ranking Calculations'!$B$30,'Old Ranking Calculations'!$C$30,AA49&gt;='Old Ranking Calculations'!$B$31,'Old Ranking Calculations'!$C$31,AA49&lt;'Old Ranking Calculations'!$B$32,'Old Ranking Calculations'!$C$32)</f>
        <v>10</v>
      </c>
      <c r="AC49" s="1">
        <f>COUNT(G$2:$G49)/COUNT($D$2:D49)</f>
        <v>0.625</v>
      </c>
      <c r="AD49" s="1" cm="1">
        <f t="array" ref="AD49">_xlfn.IFS(AC49&gt;='Old Ranking Calculations'!$B$15,'Old Ranking Calculations'!$C$15,AC49&gt;='Old Ranking Calculations'!$B$16,'Old Ranking Calculations'!$C$16,AC49&gt;='Old Ranking Calculations'!$B$17,'Old Ranking Calculations'!$C$17,AC49&gt;='Old Ranking Calculations'!$B$18,'Old Ranking Calculations'!$C$18,AC49&gt;='Old Ranking Calculations'!$B$19,'Old Ranking Calculations'!$C$19,AC49&gt;='Old Ranking Calculations'!$B$20,'Old Ranking Calculations'!$C$20,AC49&gt;='Old Ranking Calculations'!$B$21,'Old Ranking Calculations'!$C$21,AC49&gt;='Old Ranking Calculations'!$B$22,'Old Ranking Calculations'!$C$22,AC49&lt;'Old Ranking Calculations'!$B$23,'Old Ranking Calculations'!$C$23)</f>
        <v>20</v>
      </c>
      <c r="AE49" s="1">
        <f t="shared" si="0"/>
        <v>0</v>
      </c>
      <c r="AF49" s="1">
        <f>AVERAGE($O$2:O49)</f>
        <v>2.6333333333333333</v>
      </c>
      <c r="AG49" s="16">
        <f>SUM(W$2:$W49,Z49)</f>
        <v>356</v>
      </c>
    </row>
    <row r="50" spans="1:33" ht="15.75" customHeight="1" x14ac:dyDescent="0.2">
      <c r="A50" s="6">
        <v>2014</v>
      </c>
      <c r="B50" s="6" t="s">
        <v>8</v>
      </c>
      <c r="C50" s="1" t="str">
        <f>VLOOKUP(B50,Divisions!$A$1:$B$33,2,FALSE)</f>
        <v>NFC East</v>
      </c>
      <c r="D50" s="1">
        <v>12</v>
      </c>
      <c r="E50" s="1">
        <v>4</v>
      </c>
      <c r="G50" s="1">
        <v>1</v>
      </c>
      <c r="H50" s="1">
        <v>1</v>
      </c>
      <c r="I50" s="1">
        <v>1</v>
      </c>
      <c r="J50" s="1">
        <v>1</v>
      </c>
      <c r="K50" s="1">
        <v>1</v>
      </c>
      <c r="L50" s="1"/>
      <c r="M50" s="1"/>
      <c r="N50" s="1"/>
      <c r="O50">
        <v>2</v>
      </c>
      <c r="Q50" s="1">
        <v>1</v>
      </c>
      <c r="W50" s="1">
        <f>SUM(N50*'Ranking Calculations'!$C$2,M50*'Ranking Calculations'!$C$3,L50*'Ranking Calculations'!$C$4,K50*'Ranking Calculations'!$C$5,H50*'Ranking Calculations'!$C$7,G50*'Ranking Calculations'!$C$6,P50*'Ranking Calculations'!$C$8,Q50*'Ranking Calculations'!$C$9,R50*'Ranking Calculations'!$C$10,S50*'Ranking Calculations'!$C$11,T50*'Ranking Calculations'!$C$12,U50*'Ranking Calculations'!$C$13,V50*'Ranking Calculations'!$C$14)</f>
        <v>5</v>
      </c>
      <c r="X50" s="11">
        <f>(SUM($D$2:D50)+(SUM($F$2:F50)/2))/((SUM($D$2:D50)+SUM($E$2:E50)+SUM($F$2:F50)))</f>
        <v>0.60106382978723405</v>
      </c>
      <c r="Y50" s="1">
        <f>'Winning % Rank Over Time'!K50</f>
        <v>1</v>
      </c>
      <c r="Z50" s="7">
        <f>'Winning % Rank Over Time'!$B50*VLOOKUP(Y50,'Share of Reg Season Points'!$A$2:$B$33,2)</f>
        <v>0</v>
      </c>
      <c r="AA50" s="1">
        <f>SUM($I$2:I50)/COUNT($G$2:G50)</f>
        <v>1.096774193548387</v>
      </c>
      <c r="AB50" s="1" cm="1">
        <f t="array" ref="AB50">_xlfn.IFS(AA50&gt;='Old Ranking Calculations'!$B$25,'Old Ranking Calculations'!$C$25,AA50&gt;='Old Ranking Calculations'!$B$26,'Old Ranking Calculations'!$C$26,AA50&gt;='Old Ranking Calculations'!$B$27,'Old Ranking Calculations'!$C$27,AA50&gt;='Old Ranking Calculations'!$B$28,'Old Ranking Calculations'!$C$28,AA50&gt;='Old Ranking Calculations'!$B$29,'Old Ranking Calculations'!$C$29,AA50&gt;='Old Ranking Calculations'!$B$30,'Old Ranking Calculations'!$C$30,AA50&gt;='Old Ranking Calculations'!$B$31,'Old Ranking Calculations'!$C$31,AA50&lt;'Old Ranking Calculations'!$B$32,'Old Ranking Calculations'!$C$32)</f>
        <v>10</v>
      </c>
      <c r="AC50" s="1">
        <f>COUNT(G$2:$G50)/COUNT($D$2:D50)</f>
        <v>0.63265306122448983</v>
      </c>
      <c r="AD50" s="1" cm="1">
        <f t="array" ref="AD50">_xlfn.IFS(AC50&gt;='Old Ranking Calculations'!$B$15,'Old Ranking Calculations'!$C$15,AC50&gt;='Old Ranking Calculations'!$B$16,'Old Ranking Calculations'!$C$16,AC50&gt;='Old Ranking Calculations'!$B$17,'Old Ranking Calculations'!$C$17,AC50&gt;='Old Ranking Calculations'!$B$18,'Old Ranking Calculations'!$C$18,AC50&gt;='Old Ranking Calculations'!$B$19,'Old Ranking Calculations'!$C$19,AC50&gt;='Old Ranking Calculations'!$B$20,'Old Ranking Calculations'!$C$20,AC50&gt;='Old Ranking Calculations'!$B$21,'Old Ranking Calculations'!$C$21,AC50&gt;='Old Ranking Calculations'!$B$22,'Old Ranking Calculations'!$C$22,AC50&lt;'Old Ranking Calculations'!$B$23,'Old Ranking Calculations'!$C$23)</f>
        <v>20</v>
      </c>
      <c r="AE50" s="1">
        <f t="shared" si="0"/>
        <v>0</v>
      </c>
      <c r="AF50" s="1">
        <f>AVERAGE($O$2:O50)</f>
        <v>2.6129032258064515</v>
      </c>
      <c r="AG50" s="16">
        <f>SUM(W$2:$W50,Z50)</f>
        <v>361</v>
      </c>
    </row>
    <row r="51" spans="1:33" ht="15.75" customHeight="1" x14ac:dyDescent="0.2">
      <c r="A51" s="1">
        <v>2015</v>
      </c>
      <c r="B51" s="6" t="s">
        <v>8</v>
      </c>
      <c r="C51" s="1" t="str">
        <f>VLOOKUP(B51,Divisions!$A$1:$B$33,2,FALSE)</f>
        <v>NFC East</v>
      </c>
      <c r="D51" s="1">
        <v>4</v>
      </c>
      <c r="E51" s="1">
        <v>12</v>
      </c>
      <c r="W51" s="1">
        <f>SUM(N51*'Ranking Calculations'!$C$2,M51*'Ranking Calculations'!$C$3,L51*'Ranking Calculations'!$C$4,K51*'Ranking Calculations'!$C$5,H51*'Ranking Calculations'!$C$7,G51*'Ranking Calculations'!$C$6,P51*'Ranking Calculations'!$C$8,Q51*'Ranking Calculations'!$C$9,R51*'Ranking Calculations'!$C$10,S51*'Ranking Calculations'!$C$11,T51*'Ranking Calculations'!$C$12,U51*'Ranking Calculations'!$C$13,V51*'Ranking Calculations'!$C$14)</f>
        <v>0</v>
      </c>
      <c r="X51" s="11">
        <f>(SUM($D$2:D51)+(SUM($F$2:F51)/2))/((SUM($D$2:D51)+SUM($E$2:E51)+SUM($F$2:F51)))</f>
        <v>0.59375</v>
      </c>
      <c r="Y51" s="1">
        <f>'Winning % Rank Over Time'!K51</f>
        <v>1</v>
      </c>
      <c r="Z51" s="7">
        <f>'Winning % Rank Over Time'!$B51*VLOOKUP(Y51,'Share of Reg Season Points'!$A$2:$B$33,2)</f>
        <v>0</v>
      </c>
      <c r="AA51" s="1">
        <f>SUM($I$2:I51)/COUNT($G$2:G51)</f>
        <v>1.096774193548387</v>
      </c>
      <c r="AB51" s="1" cm="1">
        <f t="array" ref="AB51">_xlfn.IFS(AA51&gt;='Old Ranking Calculations'!$B$25,'Old Ranking Calculations'!$C$25,AA51&gt;='Old Ranking Calculations'!$B$26,'Old Ranking Calculations'!$C$26,AA51&gt;='Old Ranking Calculations'!$B$27,'Old Ranking Calculations'!$C$27,AA51&gt;='Old Ranking Calculations'!$B$28,'Old Ranking Calculations'!$C$28,AA51&gt;='Old Ranking Calculations'!$B$29,'Old Ranking Calculations'!$C$29,AA51&gt;='Old Ranking Calculations'!$B$30,'Old Ranking Calculations'!$C$30,AA51&gt;='Old Ranking Calculations'!$B$31,'Old Ranking Calculations'!$C$31,AA51&lt;'Old Ranking Calculations'!$B$32,'Old Ranking Calculations'!$C$32)</f>
        <v>10</v>
      </c>
      <c r="AC51" s="1">
        <f>COUNT(G$2:$G51)/COUNT($D$2:D51)</f>
        <v>0.62</v>
      </c>
      <c r="AD51" s="1" cm="1">
        <f t="array" ref="AD51">_xlfn.IFS(AC51&gt;='Old Ranking Calculations'!$B$15,'Old Ranking Calculations'!$C$15,AC51&gt;='Old Ranking Calculations'!$B$16,'Old Ranking Calculations'!$C$16,AC51&gt;='Old Ranking Calculations'!$B$17,'Old Ranking Calculations'!$C$17,AC51&gt;='Old Ranking Calculations'!$B$18,'Old Ranking Calculations'!$C$18,AC51&gt;='Old Ranking Calculations'!$B$19,'Old Ranking Calculations'!$C$19,AC51&gt;='Old Ranking Calculations'!$B$20,'Old Ranking Calculations'!$C$20,AC51&gt;='Old Ranking Calculations'!$B$21,'Old Ranking Calculations'!$C$21,AC51&gt;='Old Ranking Calculations'!$B$22,'Old Ranking Calculations'!$C$22,AC51&lt;'Old Ranking Calculations'!$B$23,'Old Ranking Calculations'!$C$23)</f>
        <v>20</v>
      </c>
      <c r="AE51" s="1">
        <f t="shared" si="0"/>
        <v>0</v>
      </c>
      <c r="AF51" s="1">
        <f>AVERAGE($O$2:O51)</f>
        <v>2.6129032258064515</v>
      </c>
      <c r="AG51" s="16">
        <f>SUM(W$2:$W51,Z51)</f>
        <v>361</v>
      </c>
    </row>
    <row r="52" spans="1:33" ht="15.75" customHeight="1" x14ac:dyDescent="0.2">
      <c r="A52" s="6">
        <v>2016</v>
      </c>
      <c r="B52" s="6" t="s">
        <v>8</v>
      </c>
      <c r="C52" s="1" t="str">
        <f>VLOOKUP(B52,Divisions!$A$1:$B$33,2,FALSE)</f>
        <v>NFC East</v>
      </c>
      <c r="D52" s="1">
        <v>13</v>
      </c>
      <c r="E52" s="1">
        <v>3</v>
      </c>
      <c r="G52" s="1">
        <v>1</v>
      </c>
      <c r="H52" s="1">
        <v>1</v>
      </c>
      <c r="I52" s="1">
        <v>0</v>
      </c>
      <c r="J52" s="1">
        <v>1</v>
      </c>
      <c r="K52" s="1">
        <v>1</v>
      </c>
      <c r="L52" s="1"/>
      <c r="M52" s="1"/>
      <c r="N52" s="1"/>
      <c r="O52">
        <v>2</v>
      </c>
      <c r="S52" s="1">
        <v>1</v>
      </c>
      <c r="U52" s="1">
        <v>1</v>
      </c>
      <c r="W52" s="1">
        <f>SUM(N52*'Ranking Calculations'!$C$2,M52*'Ranking Calculations'!$C$3,L52*'Ranking Calculations'!$C$4,K52*'Ranking Calculations'!$C$5,H52*'Ranking Calculations'!$C$7,G52*'Ranking Calculations'!$C$6,P52*'Ranking Calculations'!$C$8,Q52*'Ranking Calculations'!$C$9,R52*'Ranking Calculations'!$C$10,S52*'Ranking Calculations'!$C$11,T52*'Ranking Calculations'!$C$12,U52*'Ranking Calculations'!$C$13,V52*'Ranking Calculations'!$C$14)</f>
        <v>4</v>
      </c>
      <c r="X52" s="11">
        <f>(SUM($D$2:D52)+(SUM($F$2:F52)/2))/((SUM($D$2:D52)+SUM($E$2:E52)+SUM($F$2:F52)))</f>
        <v>0.5982142857142857</v>
      </c>
      <c r="Y52" s="1">
        <f>'Winning % Rank Over Time'!K52</f>
        <v>1</v>
      </c>
      <c r="Z52" s="7">
        <f>'Winning % Rank Over Time'!$B52*VLOOKUP(Y52,'Share of Reg Season Points'!$A$2:$B$33,2)</f>
        <v>0</v>
      </c>
      <c r="AA52" s="1">
        <f>SUM($I$2:I52)/COUNT($G$2:G52)</f>
        <v>1.0625</v>
      </c>
      <c r="AB52" s="1" cm="1">
        <f t="array" ref="AB52">_xlfn.IFS(AA52&gt;='Old Ranking Calculations'!$B$25,'Old Ranking Calculations'!$C$25,AA52&gt;='Old Ranking Calculations'!$B$26,'Old Ranking Calculations'!$C$26,AA52&gt;='Old Ranking Calculations'!$B$27,'Old Ranking Calculations'!$C$27,AA52&gt;='Old Ranking Calculations'!$B$28,'Old Ranking Calculations'!$C$28,AA52&gt;='Old Ranking Calculations'!$B$29,'Old Ranking Calculations'!$C$29,AA52&gt;='Old Ranking Calculations'!$B$30,'Old Ranking Calculations'!$C$30,AA52&gt;='Old Ranking Calculations'!$B$31,'Old Ranking Calculations'!$C$31,AA52&lt;'Old Ranking Calculations'!$B$32,'Old Ranking Calculations'!$C$32)</f>
        <v>10</v>
      </c>
      <c r="AC52" s="1">
        <f>COUNT(G$2:$G52)/COUNT($D$2:D52)</f>
        <v>0.62745098039215685</v>
      </c>
      <c r="AD52" s="1" cm="1">
        <f t="array" ref="AD52">_xlfn.IFS(AC52&gt;='Old Ranking Calculations'!$B$15,'Old Ranking Calculations'!$C$15,AC52&gt;='Old Ranking Calculations'!$B$16,'Old Ranking Calculations'!$C$16,AC52&gt;='Old Ranking Calculations'!$B$17,'Old Ranking Calculations'!$C$17,AC52&gt;='Old Ranking Calculations'!$B$18,'Old Ranking Calculations'!$C$18,AC52&gt;='Old Ranking Calculations'!$B$19,'Old Ranking Calculations'!$C$19,AC52&gt;='Old Ranking Calculations'!$B$20,'Old Ranking Calculations'!$C$20,AC52&gt;='Old Ranking Calculations'!$B$21,'Old Ranking Calculations'!$C$21,AC52&gt;='Old Ranking Calculations'!$B$22,'Old Ranking Calculations'!$C$22,AC52&lt;'Old Ranking Calculations'!$B$23,'Old Ranking Calculations'!$C$23)</f>
        <v>20</v>
      </c>
      <c r="AE52" s="1">
        <f t="shared" si="0"/>
        <v>0</v>
      </c>
      <c r="AF52" s="1">
        <f>AVERAGE($O$2:O52)</f>
        <v>2.59375</v>
      </c>
      <c r="AG52" s="16">
        <f>SUM(W$2:$W52,Z52)</f>
        <v>365</v>
      </c>
    </row>
    <row r="53" spans="1:33" ht="15.75" customHeight="1" x14ac:dyDescent="0.2">
      <c r="A53" s="1">
        <v>2017</v>
      </c>
      <c r="B53" s="6" t="s">
        <v>8</v>
      </c>
      <c r="C53" s="1" t="str">
        <f>VLOOKUP(B53,Divisions!$A$1:$B$33,2,FALSE)</f>
        <v>NFC East</v>
      </c>
      <c r="D53" s="1">
        <v>9</v>
      </c>
      <c r="E53" s="1">
        <v>7</v>
      </c>
      <c r="W53" s="1">
        <f>SUM(N53*'Ranking Calculations'!$C$2,M53*'Ranking Calculations'!$C$3,L53*'Ranking Calculations'!$C$4,K53*'Ranking Calculations'!$C$5,H53*'Ranking Calculations'!$C$7,G53*'Ranking Calculations'!$C$6,P53*'Ranking Calculations'!$C$8,Q53*'Ranking Calculations'!$C$9,R53*'Ranking Calculations'!$C$10,S53*'Ranking Calculations'!$C$11,T53*'Ranking Calculations'!$C$12,U53*'Ranking Calculations'!$C$13,V53*'Ranking Calculations'!$C$14)</f>
        <v>0</v>
      </c>
      <c r="X53" s="11">
        <f>(SUM($D$2:D53)+(SUM($F$2:F53)/2))/((SUM($D$2:D53)+SUM($E$2:E53)+SUM($F$2:F53)))</f>
        <v>0.59750000000000003</v>
      </c>
      <c r="Y53" s="1">
        <f>'Winning % Rank Over Time'!K53</f>
        <v>1</v>
      </c>
      <c r="Z53" s="7">
        <f>'Winning % Rank Over Time'!$B53*VLOOKUP(Y53,'Share of Reg Season Points'!$A$2:$B$33,2)</f>
        <v>0</v>
      </c>
      <c r="AA53" s="1">
        <f>SUM($I$2:I53)/COUNT($G$2:G53)</f>
        <v>1.0625</v>
      </c>
      <c r="AB53" s="1" cm="1">
        <f t="array" ref="AB53">_xlfn.IFS(AA53&gt;='Old Ranking Calculations'!$B$25,'Old Ranking Calculations'!$C$25,AA53&gt;='Old Ranking Calculations'!$B$26,'Old Ranking Calculations'!$C$26,AA53&gt;='Old Ranking Calculations'!$B$27,'Old Ranking Calculations'!$C$27,AA53&gt;='Old Ranking Calculations'!$B$28,'Old Ranking Calculations'!$C$28,AA53&gt;='Old Ranking Calculations'!$B$29,'Old Ranking Calculations'!$C$29,AA53&gt;='Old Ranking Calculations'!$B$30,'Old Ranking Calculations'!$C$30,AA53&gt;='Old Ranking Calculations'!$B$31,'Old Ranking Calculations'!$C$31,AA53&lt;'Old Ranking Calculations'!$B$32,'Old Ranking Calculations'!$C$32)</f>
        <v>10</v>
      </c>
      <c r="AC53" s="1">
        <f>COUNT(G$2:$G53)/COUNT($D$2:D53)</f>
        <v>0.61538461538461542</v>
      </c>
      <c r="AD53" s="1" cm="1">
        <f t="array" ref="AD53">_xlfn.IFS(AC53&gt;='Old Ranking Calculations'!$B$15,'Old Ranking Calculations'!$C$15,AC53&gt;='Old Ranking Calculations'!$B$16,'Old Ranking Calculations'!$C$16,AC53&gt;='Old Ranking Calculations'!$B$17,'Old Ranking Calculations'!$C$17,AC53&gt;='Old Ranking Calculations'!$B$18,'Old Ranking Calculations'!$C$18,AC53&gt;='Old Ranking Calculations'!$B$19,'Old Ranking Calculations'!$C$19,AC53&gt;='Old Ranking Calculations'!$B$20,'Old Ranking Calculations'!$C$20,AC53&gt;='Old Ranking Calculations'!$B$21,'Old Ranking Calculations'!$C$21,AC53&gt;='Old Ranking Calculations'!$B$22,'Old Ranking Calculations'!$C$22,AC53&lt;'Old Ranking Calculations'!$B$23,'Old Ranking Calculations'!$C$23)</f>
        <v>20</v>
      </c>
      <c r="AE53" s="1">
        <f t="shared" si="0"/>
        <v>0</v>
      </c>
      <c r="AF53" s="1">
        <f>AVERAGE($O$2:O53)</f>
        <v>2.59375</v>
      </c>
      <c r="AG53" s="16">
        <f>SUM(W$2:$W53,Z53)</f>
        <v>365</v>
      </c>
    </row>
    <row r="54" spans="1:33" ht="15.75" customHeight="1" x14ac:dyDescent="0.2">
      <c r="A54" s="6">
        <v>2018</v>
      </c>
      <c r="B54" s="6" t="s">
        <v>8</v>
      </c>
      <c r="C54" s="1" t="str">
        <f>VLOOKUP(B54,Divisions!$A$1:$B$33,2,FALSE)</f>
        <v>NFC East</v>
      </c>
      <c r="D54" s="1">
        <v>10</v>
      </c>
      <c r="E54" s="1">
        <v>6</v>
      </c>
      <c r="G54" s="1">
        <v>1</v>
      </c>
      <c r="H54" s="1">
        <v>1</v>
      </c>
      <c r="I54" s="1">
        <v>1</v>
      </c>
      <c r="J54" s="1">
        <v>1</v>
      </c>
      <c r="K54" s="1">
        <v>1</v>
      </c>
      <c r="L54" s="1"/>
      <c r="M54" s="1"/>
      <c r="N54" s="1"/>
      <c r="O54">
        <v>2</v>
      </c>
      <c r="W54" s="1">
        <f>SUM(N54*'Ranking Calculations'!$C$2,M54*'Ranking Calculations'!$C$3,L54*'Ranking Calculations'!$C$4,K54*'Ranking Calculations'!$C$5,H54*'Ranking Calculations'!$C$7,G54*'Ranking Calculations'!$C$6,P54*'Ranking Calculations'!$C$8,Q54*'Ranking Calculations'!$C$9,R54*'Ranking Calculations'!$C$10,S54*'Ranking Calculations'!$C$11,T54*'Ranking Calculations'!$C$12,U54*'Ranking Calculations'!$C$13,V54*'Ranking Calculations'!$C$14)</f>
        <v>4</v>
      </c>
      <c r="X54" s="11">
        <f>(SUM($D$2:D54)+(SUM($F$2:F54)/2))/((SUM($D$2:D54)+SUM($E$2:E54)+SUM($F$2:F54)))</f>
        <v>0.59803921568627449</v>
      </c>
      <c r="Y54" s="1">
        <f>'Winning % Rank Over Time'!K54</f>
        <v>1</v>
      </c>
      <c r="Z54" s="7">
        <f>'Winning % Rank Over Time'!$B54*VLOOKUP(Y54,'Share of Reg Season Points'!$A$2:$B$33,2)</f>
        <v>0</v>
      </c>
      <c r="AA54" s="1">
        <f>SUM($I$2:I54)/COUNT($G$2:G54)</f>
        <v>1.0606060606060606</v>
      </c>
      <c r="AB54" s="1" cm="1">
        <f t="array" ref="AB54">_xlfn.IFS(AA54&gt;='Old Ranking Calculations'!$B$25,'Old Ranking Calculations'!$C$25,AA54&gt;='Old Ranking Calculations'!$B$26,'Old Ranking Calculations'!$C$26,AA54&gt;='Old Ranking Calculations'!$B$27,'Old Ranking Calculations'!$C$27,AA54&gt;='Old Ranking Calculations'!$B$28,'Old Ranking Calculations'!$C$28,AA54&gt;='Old Ranking Calculations'!$B$29,'Old Ranking Calculations'!$C$29,AA54&gt;='Old Ranking Calculations'!$B$30,'Old Ranking Calculations'!$C$30,AA54&gt;='Old Ranking Calculations'!$B$31,'Old Ranking Calculations'!$C$31,AA54&lt;'Old Ranking Calculations'!$B$32,'Old Ranking Calculations'!$C$32)</f>
        <v>10</v>
      </c>
      <c r="AC54" s="1">
        <f>COUNT(G$2:$G54)/COUNT($D$2:D54)</f>
        <v>0.62264150943396224</v>
      </c>
      <c r="AD54" s="1" cm="1">
        <f t="array" ref="AD54">_xlfn.IFS(AC54&gt;='Old Ranking Calculations'!$B$15,'Old Ranking Calculations'!$C$15,AC54&gt;='Old Ranking Calculations'!$B$16,'Old Ranking Calculations'!$C$16,AC54&gt;='Old Ranking Calculations'!$B$17,'Old Ranking Calculations'!$C$17,AC54&gt;='Old Ranking Calculations'!$B$18,'Old Ranking Calculations'!$C$18,AC54&gt;='Old Ranking Calculations'!$B$19,'Old Ranking Calculations'!$C$19,AC54&gt;='Old Ranking Calculations'!$B$20,'Old Ranking Calculations'!$C$20,AC54&gt;='Old Ranking Calculations'!$B$21,'Old Ranking Calculations'!$C$21,AC54&gt;='Old Ranking Calculations'!$B$22,'Old Ranking Calculations'!$C$22,AC54&lt;'Old Ranking Calculations'!$B$23,'Old Ranking Calculations'!$C$23)</f>
        <v>20</v>
      </c>
      <c r="AE54" s="1">
        <f t="shared" si="0"/>
        <v>0</v>
      </c>
      <c r="AF54" s="1">
        <f>AVERAGE($O$2:O54)</f>
        <v>2.5757575757575757</v>
      </c>
      <c r="AG54" s="16">
        <f>SUM(W$2:$W54,Z54)</f>
        <v>369</v>
      </c>
    </row>
    <row r="55" spans="1:33" ht="15.75" customHeight="1" x14ac:dyDescent="0.2">
      <c r="A55" s="1">
        <v>2019</v>
      </c>
      <c r="B55" s="6" t="s">
        <v>8</v>
      </c>
      <c r="C55" s="1" t="str">
        <f>VLOOKUP(B55,Divisions!$A$1:$B$33,2,FALSE)</f>
        <v>NFC East</v>
      </c>
      <c r="D55" s="1">
        <v>8</v>
      </c>
      <c r="E55" s="1">
        <v>8</v>
      </c>
      <c r="W55" s="1">
        <f>SUM(N55*'Ranking Calculations'!$C$2,M55*'Ranking Calculations'!$C$3,L55*'Ranking Calculations'!$C$4,K55*'Ranking Calculations'!$C$5,H55*'Ranking Calculations'!$C$7,G55*'Ranking Calculations'!$C$6,P55*'Ranking Calculations'!$C$8,Q55*'Ranking Calculations'!$C$9,R55*'Ranking Calculations'!$C$10,S55*'Ranking Calculations'!$C$11,T55*'Ranking Calculations'!$C$12,U55*'Ranking Calculations'!$C$13,V55*'Ranking Calculations'!$C$14)</f>
        <v>0</v>
      </c>
      <c r="X55" s="11">
        <f>(SUM($D$2:D55)+(SUM($F$2:F55)/2))/((SUM($D$2:D55)+SUM($E$2:E55)+SUM($F$2:F55)))</f>
        <v>0.59615384615384615</v>
      </c>
      <c r="Y55" s="1">
        <f>'Winning % Rank Over Time'!K55</f>
        <v>1</v>
      </c>
      <c r="Z55" s="7">
        <f>'Winning % Rank Over Time'!$B55*VLOOKUP(Y55,'Share of Reg Season Points'!$A$2:$B$33,2)</f>
        <v>0</v>
      </c>
      <c r="AA55" s="1">
        <f>SUM($I$2:I55)/COUNT($G$2:G55)</f>
        <v>1.0606060606060606</v>
      </c>
      <c r="AB55" s="1" cm="1">
        <f t="array" ref="AB55">_xlfn.IFS(AA55&gt;='Old Ranking Calculations'!$B$25,'Old Ranking Calculations'!$C$25,AA55&gt;='Old Ranking Calculations'!$B$26,'Old Ranking Calculations'!$C$26,AA55&gt;='Old Ranking Calculations'!$B$27,'Old Ranking Calculations'!$C$27,AA55&gt;='Old Ranking Calculations'!$B$28,'Old Ranking Calculations'!$C$28,AA55&gt;='Old Ranking Calculations'!$B$29,'Old Ranking Calculations'!$C$29,AA55&gt;='Old Ranking Calculations'!$B$30,'Old Ranking Calculations'!$C$30,AA55&gt;='Old Ranking Calculations'!$B$31,'Old Ranking Calculations'!$C$31,AA55&lt;'Old Ranking Calculations'!$B$32,'Old Ranking Calculations'!$C$32)</f>
        <v>10</v>
      </c>
      <c r="AC55" s="1">
        <f>COUNT(G$2:$G55)/COUNT($D$2:D55)</f>
        <v>0.61111111111111116</v>
      </c>
      <c r="AD55" s="1" cm="1">
        <f t="array" ref="AD55">_xlfn.IFS(AC55&gt;='Old Ranking Calculations'!$B$15,'Old Ranking Calculations'!$C$15,AC55&gt;='Old Ranking Calculations'!$B$16,'Old Ranking Calculations'!$C$16,AC55&gt;='Old Ranking Calculations'!$B$17,'Old Ranking Calculations'!$C$17,AC55&gt;='Old Ranking Calculations'!$B$18,'Old Ranking Calculations'!$C$18,AC55&gt;='Old Ranking Calculations'!$B$19,'Old Ranking Calculations'!$C$19,AC55&gt;='Old Ranking Calculations'!$B$20,'Old Ranking Calculations'!$C$20,AC55&gt;='Old Ranking Calculations'!$B$21,'Old Ranking Calculations'!$C$21,AC55&gt;='Old Ranking Calculations'!$B$22,'Old Ranking Calculations'!$C$22,AC55&lt;'Old Ranking Calculations'!$B$23,'Old Ranking Calculations'!$C$23)</f>
        <v>20</v>
      </c>
      <c r="AE55" s="1">
        <f t="shared" si="0"/>
        <v>0</v>
      </c>
      <c r="AF55" s="1">
        <f>AVERAGE($O$2:O55)</f>
        <v>2.5757575757575757</v>
      </c>
      <c r="AG55" s="16">
        <f>SUM(W$2:$W55,Z55)</f>
        <v>369</v>
      </c>
    </row>
    <row r="56" spans="1:33" ht="15.75" customHeight="1" x14ac:dyDescent="0.2">
      <c r="A56" s="6">
        <v>2020</v>
      </c>
      <c r="B56" s="6" t="s">
        <v>8</v>
      </c>
      <c r="C56" s="1" t="str">
        <f>VLOOKUP(B56,Divisions!$A$1:$B$33,2,FALSE)</f>
        <v>NFC East</v>
      </c>
      <c r="D56" s="1">
        <v>6</v>
      </c>
      <c r="E56" s="1">
        <v>10</v>
      </c>
      <c r="W56" s="1">
        <f>SUM(N56*'Ranking Calculations'!$C$2,M56*'Ranking Calculations'!$C$3,L56*'Ranking Calculations'!$C$4,K56*'Ranking Calculations'!$C$5,H56*'Ranking Calculations'!$C$7,G56*'Ranking Calculations'!$C$6,P56*'Ranking Calculations'!$C$8,Q56*'Ranking Calculations'!$C$9,R56*'Ranking Calculations'!$C$10,S56*'Ranking Calculations'!$C$11,T56*'Ranking Calculations'!$C$12,U56*'Ranking Calculations'!$C$13,V56*'Ranking Calculations'!$C$14)</f>
        <v>0</v>
      </c>
      <c r="X56" s="11">
        <f>(SUM($D$2:D56)+(SUM($F$2:F56)/2))/((SUM($D$2:D56)+SUM($E$2:E56)+SUM($F$2:F56)))</f>
        <v>0.59198113207547165</v>
      </c>
      <c r="Y56" s="1">
        <f>'Winning % Rank Over Time'!K56</f>
        <v>1</v>
      </c>
      <c r="Z56" s="7">
        <f>'Winning % Rank Over Time'!$B56*VLOOKUP(Y56,'Share of Reg Season Points'!$A$2:$B$33,2)</f>
        <v>0</v>
      </c>
      <c r="AA56" s="1">
        <f>SUM($I$2:I56)/COUNT($G$2:G56)</f>
        <v>1.0606060606060606</v>
      </c>
      <c r="AB56" s="1" cm="1">
        <f t="array" ref="AB56">_xlfn.IFS(AA56&gt;='Old Ranking Calculations'!$B$25,'Old Ranking Calculations'!$C$25,AA56&gt;='Old Ranking Calculations'!$B$26,'Old Ranking Calculations'!$C$26,AA56&gt;='Old Ranking Calculations'!$B$27,'Old Ranking Calculations'!$C$27,AA56&gt;='Old Ranking Calculations'!$B$28,'Old Ranking Calculations'!$C$28,AA56&gt;='Old Ranking Calculations'!$B$29,'Old Ranking Calculations'!$C$29,AA56&gt;='Old Ranking Calculations'!$B$30,'Old Ranking Calculations'!$C$30,AA56&gt;='Old Ranking Calculations'!$B$31,'Old Ranking Calculations'!$C$31,AA56&lt;'Old Ranking Calculations'!$B$32,'Old Ranking Calculations'!$C$32)</f>
        <v>10</v>
      </c>
      <c r="AC56" s="1">
        <f>COUNT(G$2:$G56)/COUNT($D$2:D56)</f>
        <v>0.6</v>
      </c>
      <c r="AD56" s="1" cm="1">
        <f t="array" ref="AD56">_xlfn.IFS(AC56&gt;='Old Ranking Calculations'!$B$15,'Old Ranking Calculations'!$C$15,AC56&gt;='Old Ranking Calculations'!$B$16,'Old Ranking Calculations'!$C$16,AC56&gt;='Old Ranking Calculations'!$B$17,'Old Ranking Calculations'!$C$17,AC56&gt;='Old Ranking Calculations'!$B$18,'Old Ranking Calculations'!$C$18,AC56&gt;='Old Ranking Calculations'!$B$19,'Old Ranking Calculations'!$C$19,AC56&gt;='Old Ranking Calculations'!$B$20,'Old Ranking Calculations'!$C$20,AC56&gt;='Old Ranking Calculations'!$B$21,'Old Ranking Calculations'!$C$21,AC56&gt;='Old Ranking Calculations'!$B$22,'Old Ranking Calculations'!$C$22,AC56&lt;'Old Ranking Calculations'!$B$23,'Old Ranking Calculations'!$C$23)</f>
        <v>20</v>
      </c>
      <c r="AE56" s="1">
        <f t="shared" si="0"/>
        <v>0</v>
      </c>
      <c r="AF56" s="1">
        <f>AVERAGE($O$2:O56)</f>
        <v>2.5757575757575757</v>
      </c>
      <c r="AG56" s="16">
        <f>SUM(W$2:$W56,Z56)</f>
        <v>369</v>
      </c>
    </row>
    <row r="57" spans="1:33" ht="15.75" customHeight="1" x14ac:dyDescent="0.2">
      <c r="A57" s="1">
        <v>2021</v>
      </c>
      <c r="B57" s="6" t="s">
        <v>8</v>
      </c>
      <c r="C57" s="1" t="str">
        <f>VLOOKUP(B57,Divisions!$A$1:$B$33,2,FALSE)</f>
        <v>NFC East</v>
      </c>
      <c r="D57" s="1">
        <v>12</v>
      </c>
      <c r="E57" s="1">
        <v>5</v>
      </c>
      <c r="G57" s="1">
        <v>1</v>
      </c>
      <c r="H57" s="1">
        <v>1</v>
      </c>
      <c r="I57" s="1">
        <v>0</v>
      </c>
      <c r="J57" s="1">
        <v>1</v>
      </c>
      <c r="K57" s="1"/>
      <c r="L57" s="1"/>
      <c r="M57" s="1"/>
      <c r="N57" s="1"/>
      <c r="O57">
        <v>1</v>
      </c>
      <c r="T57" s="1">
        <v>1</v>
      </c>
      <c r="W57" s="1">
        <f>SUM(N57*'Ranking Calculations'!$C$2,M57*'Ranking Calculations'!$C$3,L57*'Ranking Calculations'!$C$4,K57*'Ranking Calculations'!$C$5,H57*'Ranking Calculations'!$C$7,G57*'Ranking Calculations'!$C$6,P57*'Ranking Calculations'!$C$8,Q57*'Ranking Calculations'!$C$9,R57*'Ranking Calculations'!$C$10,S57*'Ranking Calculations'!$C$11,T57*'Ranking Calculations'!$C$12,U57*'Ranking Calculations'!$C$13,V57*'Ranking Calculations'!$C$14)</f>
        <v>2</v>
      </c>
      <c r="X57" s="11">
        <f>(SUM($D$2:D57)+(SUM($F$2:F57)/2))/((SUM($D$2:D57)+SUM($E$2:E57)+SUM($F$2:F57)))</f>
        <v>0.59421965317919079</v>
      </c>
      <c r="Y57" s="1">
        <f>'Winning % Rank Over Time'!K57</f>
        <v>1</v>
      </c>
      <c r="Z57" s="7">
        <f>'Winning % Rank Over Time'!$B57*VLOOKUP(Y57,'Share of Reg Season Points'!$A$2:$B$33,2)</f>
        <v>0</v>
      </c>
      <c r="AA57" s="1">
        <f>SUM($I$2:I57)/COUNT($G$2:G57)</f>
        <v>1.0294117647058822</v>
      </c>
      <c r="AB57" s="1" cm="1">
        <f t="array" ref="AB57">_xlfn.IFS(AA57&gt;='Old Ranking Calculations'!$B$25,'Old Ranking Calculations'!$C$25,AA57&gt;='Old Ranking Calculations'!$B$26,'Old Ranking Calculations'!$C$26,AA57&gt;='Old Ranking Calculations'!$B$27,'Old Ranking Calculations'!$C$27,AA57&gt;='Old Ranking Calculations'!$B$28,'Old Ranking Calculations'!$C$28,AA57&gt;='Old Ranking Calculations'!$B$29,'Old Ranking Calculations'!$C$29,AA57&gt;='Old Ranking Calculations'!$B$30,'Old Ranking Calculations'!$C$30,AA57&gt;='Old Ranking Calculations'!$B$31,'Old Ranking Calculations'!$C$31,AA57&lt;'Old Ranking Calculations'!$B$32,'Old Ranking Calculations'!$C$32)</f>
        <v>10</v>
      </c>
      <c r="AC57" s="1">
        <f>COUNT(G$2:$G57)/COUNT($D$2:D57)</f>
        <v>0.6071428571428571</v>
      </c>
      <c r="AD57" s="1" cm="1">
        <f t="array" ref="AD57">_xlfn.IFS(AC57&gt;='Old Ranking Calculations'!$B$15,'Old Ranking Calculations'!$C$15,AC57&gt;='Old Ranking Calculations'!$B$16,'Old Ranking Calculations'!$C$16,AC57&gt;='Old Ranking Calculations'!$B$17,'Old Ranking Calculations'!$C$17,AC57&gt;='Old Ranking Calculations'!$B$18,'Old Ranking Calculations'!$C$18,AC57&gt;='Old Ranking Calculations'!$B$19,'Old Ranking Calculations'!$C$19,AC57&gt;='Old Ranking Calculations'!$B$20,'Old Ranking Calculations'!$C$20,AC57&gt;='Old Ranking Calculations'!$B$21,'Old Ranking Calculations'!$C$21,AC57&gt;='Old Ranking Calculations'!$B$22,'Old Ranking Calculations'!$C$22,AC57&lt;'Old Ranking Calculations'!$B$23,'Old Ranking Calculations'!$C$23)</f>
        <v>20</v>
      </c>
      <c r="AE57" s="1">
        <f t="shared" si="0"/>
        <v>0</v>
      </c>
      <c r="AF57" s="1">
        <f>AVERAGE($O$2:O57)</f>
        <v>2.5294117647058822</v>
      </c>
      <c r="AG57" s="16">
        <f>SUM(W$2:$W57,Z57)</f>
        <v>371</v>
      </c>
    </row>
    <row r="58" spans="1:33" ht="15.75" customHeight="1" x14ac:dyDescent="0.2">
      <c r="A58">
        <v>2022</v>
      </c>
      <c r="B58" s="6" t="s">
        <v>8</v>
      </c>
      <c r="C58" s="1" t="str">
        <f>VLOOKUP(B58,Divisions!$A$1:$B$33,2,FALSE)</f>
        <v>NFC East</v>
      </c>
      <c r="D58">
        <v>12</v>
      </c>
      <c r="E58">
        <v>5</v>
      </c>
      <c r="G58">
        <v>1</v>
      </c>
      <c r="I58">
        <v>1</v>
      </c>
      <c r="J58">
        <v>1</v>
      </c>
      <c r="K58">
        <v>1</v>
      </c>
      <c r="O58">
        <v>2</v>
      </c>
      <c r="W58" s="1">
        <f>SUM(N58*'Ranking Calculations'!$C$2,M58*'Ranking Calculations'!$C$3,L58*'Ranking Calculations'!$C$4,K58*'Ranking Calculations'!$C$5,H58*'Ranking Calculations'!$C$7,G58*'Ranking Calculations'!$C$6,P58*'Ranking Calculations'!$C$8,Q58*'Ranking Calculations'!$C$9,R58*'Ranking Calculations'!$C$10,S58*'Ranking Calculations'!$C$11,T58*'Ranking Calculations'!$C$12,U58*'Ranking Calculations'!$C$13,V58*'Ranking Calculations'!$C$14)</f>
        <v>3</v>
      </c>
      <c r="X58" s="11">
        <f>(SUM($D$2:D58)+(SUM($F$2:F58)/2))/((SUM($D$2:D58)+SUM($E$2:E58)+SUM($F$2:F58)))</f>
        <v>0.59637188208616776</v>
      </c>
      <c r="Y58" s="1">
        <f>'Winning % Rank Over Time'!K58</f>
        <v>1</v>
      </c>
      <c r="Z58" s="7">
        <f>'Winning % Rank Over Time'!$B58*VLOOKUP(Y58,'Share of Reg Season Points'!$A$2:$B$33,2)</f>
        <v>0</v>
      </c>
      <c r="AA58" s="1">
        <f>SUM($I$2:I58)/COUNT($G$2:G58)</f>
        <v>1.0285714285714285</v>
      </c>
      <c r="AB58" s="1" cm="1">
        <f t="array" ref="AB58">_xlfn.IFS(AA58&gt;='Old Ranking Calculations'!$B$25,'Old Ranking Calculations'!$C$25,AA58&gt;='Old Ranking Calculations'!$B$26,'Old Ranking Calculations'!$C$26,AA58&gt;='Old Ranking Calculations'!$B$27,'Old Ranking Calculations'!$C$27,AA58&gt;='Old Ranking Calculations'!$B$28,'Old Ranking Calculations'!$C$28,AA58&gt;='Old Ranking Calculations'!$B$29,'Old Ranking Calculations'!$C$29,AA58&gt;='Old Ranking Calculations'!$B$30,'Old Ranking Calculations'!$C$30,AA58&gt;='Old Ranking Calculations'!$B$31,'Old Ranking Calculations'!$C$31,AA58&lt;'Old Ranking Calculations'!$B$32,'Old Ranking Calculations'!$C$32)</f>
        <v>10</v>
      </c>
      <c r="AC58" s="1">
        <f>COUNT(G$2:$G58)/COUNT($D$2:D58)</f>
        <v>0.61403508771929827</v>
      </c>
      <c r="AD58" s="1" cm="1">
        <f t="array" ref="AD58">_xlfn.IFS(AC58&gt;='Old Ranking Calculations'!$B$15,'Old Ranking Calculations'!$C$15,AC58&gt;='Old Ranking Calculations'!$B$16,'Old Ranking Calculations'!$C$16,AC58&gt;='Old Ranking Calculations'!$B$17,'Old Ranking Calculations'!$C$17,AC58&gt;='Old Ranking Calculations'!$B$18,'Old Ranking Calculations'!$C$18,AC58&gt;='Old Ranking Calculations'!$B$19,'Old Ranking Calculations'!$C$19,AC58&gt;='Old Ranking Calculations'!$B$20,'Old Ranking Calculations'!$C$20,AC58&gt;='Old Ranking Calculations'!$B$21,'Old Ranking Calculations'!$C$21,AC58&gt;='Old Ranking Calculations'!$B$22,'Old Ranking Calculations'!$C$22,AC58&lt;'Old Ranking Calculations'!$B$23,'Old Ranking Calculations'!$C$23)</f>
        <v>20</v>
      </c>
      <c r="AE58" s="1">
        <f t="shared" si="0"/>
        <v>0</v>
      </c>
      <c r="AF58" s="1">
        <f>AVERAGE($O$2:O58)</f>
        <v>2.5142857142857142</v>
      </c>
      <c r="AG58" s="16">
        <f>SUM(W$2:$W58,Z58)</f>
        <v>374</v>
      </c>
    </row>
    <row r="59" spans="1:33" ht="15.75" customHeight="1" x14ac:dyDescent="0.2">
      <c r="A59">
        <v>2023</v>
      </c>
      <c r="B59" s="6" t="s">
        <v>8</v>
      </c>
      <c r="C59" s="1" t="str">
        <f>VLOOKUP(B59,Divisions!$A$1:$B$33,2,FALSE)</f>
        <v>NFC East</v>
      </c>
      <c r="D59">
        <v>12</v>
      </c>
      <c r="E59">
        <v>5</v>
      </c>
      <c r="G59">
        <v>1</v>
      </c>
      <c r="H59">
        <v>1</v>
      </c>
      <c r="I59">
        <v>0</v>
      </c>
      <c r="J59">
        <v>1</v>
      </c>
      <c r="O59">
        <v>1</v>
      </c>
      <c r="W59" s="1">
        <f>SUM(N59*'Ranking Calculations'!$C$2,M59*'Ranking Calculations'!$C$3,L59*'Ranking Calculations'!$C$4,K59*'Ranking Calculations'!$C$5,H59*'Ranking Calculations'!$C$7,G59*'Ranking Calculations'!$C$6,P59*'Ranking Calculations'!$C$8,Q59*'Ranking Calculations'!$C$9,R59*'Ranking Calculations'!$C$10,S59*'Ranking Calculations'!$C$11,T59*'Ranking Calculations'!$C$12,U59*'Ranking Calculations'!$C$13,V59*'Ranking Calculations'!$C$14)</f>
        <v>2</v>
      </c>
      <c r="X59" s="11">
        <f>(SUM($D$2:D59)+(SUM($F$2:F59)/2))/((SUM($D$2:D59)+SUM($E$2:E59)+SUM($F$2:F59)))</f>
        <v>0.59844271412680761</v>
      </c>
      <c r="Y59" s="1">
        <f>'Winning % Rank Over Time'!K59</f>
        <v>1</v>
      </c>
      <c r="Z59" s="7">
        <f>'Winning % Rank Over Time'!$B59*VLOOKUP(Y59,'Share of Reg Season Points'!$A$2:$B$33,2)</f>
        <v>0</v>
      </c>
      <c r="AA59" s="1">
        <f>SUM($I$2:I59)/COUNT($G$2:G59)</f>
        <v>1</v>
      </c>
      <c r="AB59" s="1" cm="1">
        <f t="array" ref="AB59">_xlfn.IFS(AA59&gt;='Old Ranking Calculations'!$B$25,'Old Ranking Calculations'!$C$25,AA59&gt;='Old Ranking Calculations'!$B$26,'Old Ranking Calculations'!$C$26,AA59&gt;='Old Ranking Calculations'!$B$27,'Old Ranking Calculations'!$C$27,AA59&gt;='Old Ranking Calculations'!$B$28,'Old Ranking Calculations'!$C$28,AA59&gt;='Old Ranking Calculations'!$B$29,'Old Ranking Calculations'!$C$29,AA59&gt;='Old Ranking Calculations'!$B$30,'Old Ranking Calculations'!$C$30,AA59&gt;='Old Ranking Calculations'!$B$31,'Old Ranking Calculations'!$C$31,AA59&lt;'Old Ranking Calculations'!$B$32,'Old Ranking Calculations'!$C$32)</f>
        <v>10</v>
      </c>
      <c r="AC59" s="1">
        <f>COUNT(G$2:$G59)/COUNT($D$2:D59)</f>
        <v>0.62068965517241381</v>
      </c>
      <c r="AD59" s="1" cm="1">
        <f t="array" ref="AD59">_xlfn.IFS(AC59&gt;='Old Ranking Calculations'!$B$15,'Old Ranking Calculations'!$C$15,AC59&gt;='Old Ranking Calculations'!$B$16,'Old Ranking Calculations'!$C$16,AC59&gt;='Old Ranking Calculations'!$B$17,'Old Ranking Calculations'!$C$17,AC59&gt;='Old Ranking Calculations'!$B$18,'Old Ranking Calculations'!$C$18,AC59&gt;='Old Ranking Calculations'!$B$19,'Old Ranking Calculations'!$C$19,AC59&gt;='Old Ranking Calculations'!$B$20,'Old Ranking Calculations'!$C$20,AC59&gt;='Old Ranking Calculations'!$B$21,'Old Ranking Calculations'!$C$21,AC59&gt;='Old Ranking Calculations'!$B$22,'Old Ranking Calculations'!$C$22,AC59&lt;'Old Ranking Calculations'!$B$23,'Old Ranking Calculations'!$C$23)</f>
        <v>20</v>
      </c>
      <c r="AE59" s="1">
        <f t="shared" si="0"/>
        <v>0</v>
      </c>
      <c r="AF59" s="1">
        <f>AVERAGE($O$2:O59)</f>
        <v>2.4722222222222223</v>
      </c>
      <c r="AG59" s="16">
        <f>SUM(W$2:$W59,Z59)</f>
        <v>376</v>
      </c>
    </row>
    <row r="60" spans="1:33" ht="15.75" customHeight="1" x14ac:dyDescent="0.2">
      <c r="A60">
        <v>2024</v>
      </c>
      <c r="B60" s="6" t="s">
        <v>8</v>
      </c>
      <c r="C60" s="1" t="str">
        <f>VLOOKUP(B60,Divisions!$A$1:$B$33,2,FALSE)</f>
        <v>NFC East</v>
      </c>
      <c r="D60">
        <v>7</v>
      </c>
      <c r="E60">
        <v>10</v>
      </c>
      <c r="W60" s="1">
        <f>SUM(N60*'Ranking Calculations'!$C$2,M60*'Ranking Calculations'!$C$3,L60*'Ranking Calculations'!$C$4,K60*'Ranking Calculations'!$C$5,H60*'Ranking Calculations'!$C$7,G60*'Ranking Calculations'!$C$6,P60*'Ranking Calculations'!$C$8,Q60*'Ranking Calculations'!$C$9,R60*'Ranking Calculations'!$C$10,S60*'Ranking Calculations'!$C$11,T60*'Ranking Calculations'!$C$12,U60*'Ranking Calculations'!$C$13,V60*'Ranking Calculations'!$C$14)</f>
        <v>0</v>
      </c>
      <c r="X60" s="11">
        <f>(SUM($D$2:D60)+(SUM($F$2:F60)/2))/((SUM($D$2:D60)+SUM($E$2:E60)+SUM($F$2:F60)))</f>
        <v>0.59497816593886466</v>
      </c>
      <c r="Y60" s="1">
        <f>'Winning % Rank Over Time'!K60</f>
        <v>1</v>
      </c>
      <c r="Z60" s="7">
        <f>'Winning % Rank Over Time'!$B60*VLOOKUP(Y60,'Share of Reg Season Points'!$A$2:$B$33,2)</f>
        <v>0</v>
      </c>
      <c r="AA60" s="1">
        <f>SUM($I$2:I60)/COUNT($G$2:G60)</f>
        <v>1</v>
      </c>
      <c r="AB60" s="1" cm="1">
        <f t="array" ref="AB60">_xlfn.IFS(AA60&gt;='Old Ranking Calculations'!$B$25,'Old Ranking Calculations'!$C$25,AA60&gt;='Old Ranking Calculations'!$B$26,'Old Ranking Calculations'!$C$26,AA60&gt;='Old Ranking Calculations'!$B$27,'Old Ranking Calculations'!$C$27,AA60&gt;='Old Ranking Calculations'!$B$28,'Old Ranking Calculations'!$C$28,AA60&gt;='Old Ranking Calculations'!$B$29,'Old Ranking Calculations'!$C$29,AA60&gt;='Old Ranking Calculations'!$B$30,'Old Ranking Calculations'!$C$30,AA60&gt;='Old Ranking Calculations'!$B$31,'Old Ranking Calculations'!$C$31,AA60&lt;'Old Ranking Calculations'!$B$32,'Old Ranking Calculations'!$C$32)</f>
        <v>10</v>
      </c>
      <c r="AC60" s="1">
        <f>COUNT(G$2:$G60)/COUNT($D$2:D60)</f>
        <v>0.61016949152542377</v>
      </c>
      <c r="AD60" s="1" cm="1">
        <f t="array" ref="AD60">_xlfn.IFS(AC60&gt;='Old Ranking Calculations'!$B$15,'Old Ranking Calculations'!$C$15,AC60&gt;='Old Ranking Calculations'!$B$16,'Old Ranking Calculations'!$C$16,AC60&gt;='Old Ranking Calculations'!$B$17,'Old Ranking Calculations'!$C$17,AC60&gt;='Old Ranking Calculations'!$B$18,'Old Ranking Calculations'!$C$18,AC60&gt;='Old Ranking Calculations'!$B$19,'Old Ranking Calculations'!$C$19,AC60&gt;='Old Ranking Calculations'!$B$20,'Old Ranking Calculations'!$C$20,AC60&gt;='Old Ranking Calculations'!$B$21,'Old Ranking Calculations'!$C$21,AC60&gt;='Old Ranking Calculations'!$B$22,'Old Ranking Calculations'!$C$22,AC60&lt;'Old Ranking Calculations'!$B$23,'Old Ranking Calculations'!$C$23)</f>
        <v>20</v>
      </c>
      <c r="AE60" s="1">
        <f t="shared" si="0"/>
        <v>0</v>
      </c>
      <c r="AF60" s="1">
        <f>AVERAGE($O$2:O60)</f>
        <v>2.4722222222222223</v>
      </c>
      <c r="AG60" s="16">
        <f>SUM(W$2:$W60,Z60)</f>
        <v>376</v>
      </c>
    </row>
    <row r="61" spans="1:33" ht="15.75" customHeight="1" x14ac:dyDescent="0.2">
      <c r="A61">
        <v>2025</v>
      </c>
      <c r="B61" s="6" t="s">
        <v>8</v>
      </c>
      <c r="C61" s="1" t="str">
        <f>VLOOKUP(B61,Divisions!$A$1:$B$33,2,FALSE)</f>
        <v>NFC East</v>
      </c>
      <c r="D61">
        <v>7</v>
      </c>
      <c r="E61">
        <v>9</v>
      </c>
      <c r="F61">
        <v>1</v>
      </c>
      <c r="W61" s="1">
        <f>SUM(N61*'Ranking Calculations'!$C$2,M61*'Ranking Calculations'!$C$3,L61*'Ranking Calculations'!$C$4,K61*'Ranking Calculations'!$C$5,H61*'Ranking Calculations'!$C$7,G61*'Ranking Calculations'!$C$6,P61*'Ranking Calculations'!$C$8,Q61*'Ranking Calculations'!$C$9,R61*'Ranking Calculations'!$C$10,S61*'Ranking Calculations'!$C$11,T61*'Ranking Calculations'!$C$12,U61*'Ranking Calculations'!$C$13,V61*'Ranking Calculations'!$C$14)</f>
        <v>0</v>
      </c>
      <c r="X61" s="11">
        <f>(SUM($D$2:D61)+(SUM($F$2:F61)/2))/((SUM($D$2:D61)+SUM($E$2:E61)+SUM($F$2:F61)))</f>
        <v>0.59217577706323687</v>
      </c>
      <c r="Y61" s="1">
        <f>'Winning % Rank Over Time'!K61</f>
        <v>1</v>
      </c>
      <c r="Z61" s="7">
        <f>'Winning % Rank Over Time'!$B61*VLOOKUP(Y61,'Share of Reg Season Points'!$A$2:$B$33,2)</f>
        <v>0</v>
      </c>
      <c r="AA61" s="1">
        <f>SUM($I$2:I61)/COUNT($G$2:G61)</f>
        <v>1</v>
      </c>
      <c r="AB61" s="1" cm="1">
        <f t="array" ref="AB61">_xlfn.IFS(AA61&gt;='Old Ranking Calculations'!$B$25,'Old Ranking Calculations'!$C$25,AA61&gt;='Old Ranking Calculations'!$B$26,'Old Ranking Calculations'!$C$26,AA61&gt;='Old Ranking Calculations'!$B$27,'Old Ranking Calculations'!$C$27,AA61&gt;='Old Ranking Calculations'!$B$28,'Old Ranking Calculations'!$C$28,AA61&gt;='Old Ranking Calculations'!$B$29,'Old Ranking Calculations'!$C$29,AA61&gt;='Old Ranking Calculations'!$B$30,'Old Ranking Calculations'!$C$30,AA61&gt;='Old Ranking Calculations'!$B$31,'Old Ranking Calculations'!$C$31,AA61&lt;'Old Ranking Calculations'!$B$32,'Old Ranking Calculations'!$C$32)</f>
        <v>10</v>
      </c>
      <c r="AC61" s="1">
        <f>COUNT(G$2:$G61)/COUNT($D$2:D61)</f>
        <v>0.6</v>
      </c>
      <c r="AD61" s="1" cm="1">
        <f t="array" ref="AD61">_xlfn.IFS(AC61&gt;='Old Ranking Calculations'!$B$15,'Old Ranking Calculations'!$C$15,AC61&gt;='Old Ranking Calculations'!$B$16,'Old Ranking Calculations'!$C$16,AC61&gt;='Old Ranking Calculations'!$B$17,'Old Ranking Calculations'!$C$17,AC61&gt;='Old Ranking Calculations'!$B$18,'Old Ranking Calculations'!$C$18,AC61&gt;='Old Ranking Calculations'!$B$19,'Old Ranking Calculations'!$C$19,AC61&gt;='Old Ranking Calculations'!$B$20,'Old Ranking Calculations'!$C$20,AC61&gt;='Old Ranking Calculations'!$B$21,'Old Ranking Calculations'!$C$21,AC61&gt;='Old Ranking Calculations'!$B$22,'Old Ranking Calculations'!$C$22,AC61&lt;'Old Ranking Calculations'!$B$23,'Old Ranking Calculations'!$C$23)</f>
        <v>20</v>
      </c>
      <c r="AE61" s="1">
        <f t="shared" si="0"/>
        <v>0</v>
      </c>
      <c r="AF61" s="1">
        <f>AVERAGE($O$2:O61)</f>
        <v>2.4722222222222223</v>
      </c>
      <c r="AG61" s="16">
        <f>SUM(W$2:$W61,Z61)</f>
        <v>376</v>
      </c>
    </row>
    <row r="62" spans="1:33" ht="15.75" customHeight="1" x14ac:dyDescent="0.2"/>
    <row r="63" spans="1:33" ht="15.75" customHeight="1" x14ac:dyDescent="0.2"/>
    <row r="64" spans="1:33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</sheetData>
  <pageMargins left="0.7" right="0.7" top="0.75" bottom="0.75" header="0" footer="0"/>
  <pageSetup orientation="landscape"/>
  <headerFooter>
    <oddHeader>&amp;R&amp;"Calibri"&amp;10&amp;K000000 Business Use&amp;1#_x000D_</oddHeader>
  </headerFooter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6"/>
  <dimension ref="A1:AG1000"/>
  <sheetViews>
    <sheetView topLeftCell="P1" zoomScale="98" workbookViewId="0">
      <pane ySplit="1" topLeftCell="A46" activePane="bottomLeft" state="frozen"/>
      <selection pane="bottomLeft" activeCell="AH63" sqref="AH63"/>
    </sheetView>
  </sheetViews>
  <sheetFormatPr baseColWidth="10" defaultColWidth="11.1640625" defaultRowHeight="15" customHeight="1" x14ac:dyDescent="0.2"/>
  <cols>
    <col min="1" max="33" width="10.6640625" customWidth="1"/>
  </cols>
  <sheetData>
    <row r="1" spans="1:33" ht="15.75" customHeight="1" x14ac:dyDescent="0.2">
      <c r="A1" s="1" t="s">
        <v>51</v>
      </c>
      <c r="B1" s="1" t="s">
        <v>71</v>
      </c>
      <c r="C1" s="1" t="s">
        <v>139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57</v>
      </c>
      <c r="J1" s="1" t="s">
        <v>58</v>
      </c>
      <c r="K1" s="6" t="s">
        <v>161</v>
      </c>
      <c r="L1" s="6" t="s">
        <v>162</v>
      </c>
      <c r="M1" s="6" t="s">
        <v>163</v>
      </c>
      <c r="N1" s="6" t="s">
        <v>61</v>
      </c>
      <c r="O1" s="1" t="s">
        <v>72</v>
      </c>
      <c r="P1" s="1" t="s">
        <v>37</v>
      </c>
      <c r="Q1" s="1" t="s">
        <v>39</v>
      </c>
      <c r="R1" s="1" t="s">
        <v>40</v>
      </c>
      <c r="S1" s="1" t="s">
        <v>41</v>
      </c>
      <c r="T1" s="1" t="s">
        <v>42</v>
      </c>
      <c r="U1" s="1" t="s">
        <v>43</v>
      </c>
      <c r="V1" s="1" t="s">
        <v>44</v>
      </c>
      <c r="W1" s="1" t="s">
        <v>63</v>
      </c>
      <c r="X1" s="1" t="s">
        <v>64</v>
      </c>
      <c r="Y1" s="1" t="s">
        <v>198</v>
      </c>
      <c r="Z1" s="1" t="s">
        <v>65</v>
      </c>
      <c r="AA1" s="1" t="s">
        <v>66</v>
      </c>
      <c r="AB1" s="1" t="s">
        <v>67</v>
      </c>
      <c r="AC1" s="1" t="s">
        <v>79</v>
      </c>
      <c r="AD1" s="1" t="s">
        <v>68</v>
      </c>
      <c r="AE1" s="1" t="s">
        <v>69</v>
      </c>
      <c r="AF1" s="1" t="s">
        <v>73</v>
      </c>
      <c r="AG1" s="1" t="s">
        <v>70</v>
      </c>
    </row>
    <row r="2" spans="1:33" ht="15.75" customHeight="1" x14ac:dyDescent="0.2">
      <c r="A2" s="1">
        <v>1966</v>
      </c>
      <c r="B2" s="1" t="s">
        <v>9</v>
      </c>
      <c r="C2" s="1" t="str">
        <f>VLOOKUP(B2,Divisions!$A$1:$B$33,2,FALSE)</f>
        <v>AFC West</v>
      </c>
      <c r="D2" s="1">
        <v>4</v>
      </c>
      <c r="E2" s="1">
        <v>10</v>
      </c>
      <c r="W2" s="1">
        <f>SUM(N2*'Ranking Calculations'!$C$2,M2*'Ranking Calculations'!$C$3,L2*'Ranking Calculations'!$C$4,K2*'Ranking Calculations'!$C$5,H2*'Ranking Calculations'!$C$7,G2*'Ranking Calculations'!$C$6,P2*'Ranking Calculations'!$C$8,Q2*'Ranking Calculations'!$C$9,R2*'Ranking Calculations'!$C$10,S2*'Ranking Calculations'!$C$11,T2*'Ranking Calculations'!$C$12,U2*'Ranking Calculations'!$C$13,V2*'Ranking Calculations'!$C$14)</f>
        <v>0</v>
      </c>
      <c r="X2" s="11">
        <f>(SUM(D2)+(SUM(F2)/2))/((SUM(D2)+SUM(E2)+SUM(F2)))</f>
        <v>0.2857142857142857</v>
      </c>
      <c r="Y2" s="1">
        <f>'Winning % Rank Over Time'!L2</f>
        <v>20</v>
      </c>
      <c r="Z2" s="7">
        <f>'Winning % Rank Over Time'!$B2*VLOOKUP(Y2,'Share of Reg Season Points'!$P$2:$Q$27,2)</f>
        <v>0</v>
      </c>
      <c r="AA2" s="1">
        <v>0</v>
      </c>
      <c r="AB2" s="1" cm="1">
        <f t="array" ref="AB2">_xlfn.IFS(AA2&gt;='Old Ranking Calculations'!$B$25,'Old Ranking Calculations'!$C$25,AA2&gt;='Old Ranking Calculations'!$B$26,'Old Ranking Calculations'!$C$26,AA2&gt;='Old Ranking Calculations'!$B$27,'Old Ranking Calculations'!$C$27,AA2&gt;='Old Ranking Calculations'!$B$28,'Old Ranking Calculations'!$C$28,AA2&gt;='Old Ranking Calculations'!$B$29,'Old Ranking Calculations'!$C$29,AA2&gt;='Old Ranking Calculations'!$B$30,'Old Ranking Calculations'!$C$30,AA2&gt;='Old Ranking Calculations'!$B$31,'Old Ranking Calculations'!$C$31,AA2&lt;'Old Ranking Calculations'!$B$32,'Old Ranking Calculations'!$C$32)</f>
        <v>0</v>
      </c>
      <c r="AC2" s="1">
        <f>COUNT(G2)/COUNT(A2)</f>
        <v>0</v>
      </c>
      <c r="AD2" s="1" cm="1">
        <f t="array" ref="AD2">_xlfn.IFS(AC2&gt;='Old Ranking Calculations'!$B$15,'Old Ranking Calculations'!$C$15,AC2&gt;='Old Ranking Calculations'!$B$16,'Old Ranking Calculations'!$C$16,AC2&gt;='Old Ranking Calculations'!$B$17,'Old Ranking Calculations'!$C$17,AC2&gt;='Old Ranking Calculations'!$B$18,'Old Ranking Calculations'!$C$18,AC2&gt;='Old Ranking Calculations'!$B$19,'Old Ranking Calculations'!$C$19,AC2&gt;='Old Ranking Calculations'!$B$20,'Old Ranking Calculations'!$C$20,AC2&gt;='Old Ranking Calculations'!$B$21,'Old Ranking Calculations'!$C$21,AC2&gt;='Old Ranking Calculations'!$B$22,'Old Ranking Calculations'!$C$22,AC2&lt;'Old Ranking Calculations'!$B$23,'Old Ranking Calculations'!$C$23)</f>
        <v>0</v>
      </c>
      <c r="AE2" s="1">
        <f t="shared" ref="AE2:AE61" si="0">0</f>
        <v>0</v>
      </c>
      <c r="AF2" s="1">
        <v>0</v>
      </c>
      <c r="AG2" s="16">
        <f>SUM($W$2:W2,Z2)</f>
        <v>0</v>
      </c>
    </row>
    <row r="3" spans="1:33" ht="15.75" customHeight="1" x14ac:dyDescent="0.2">
      <c r="A3" s="1">
        <v>1967</v>
      </c>
      <c r="B3" s="1" t="s">
        <v>9</v>
      </c>
      <c r="C3" s="1" t="str">
        <f>VLOOKUP(B3,Divisions!$A$1:$B$33,2,FALSE)</f>
        <v>AFC West</v>
      </c>
      <c r="D3" s="1">
        <v>3</v>
      </c>
      <c r="E3" s="1">
        <v>11</v>
      </c>
      <c r="W3" s="1">
        <f>SUM(N3*'Ranking Calculations'!$C$2,M3*'Ranking Calculations'!$C$3,L3*'Ranking Calculations'!$C$4,K3*'Ranking Calculations'!$C$5,H3*'Ranking Calculations'!$C$7,G3*'Ranking Calculations'!$C$6,P3*'Ranking Calculations'!$C$8,Q3*'Ranking Calculations'!$C$9,R3*'Ranking Calculations'!$C$10,S3*'Ranking Calculations'!$C$11,T3*'Ranking Calculations'!$C$12,U3*'Ranking Calculations'!$C$13,V3*'Ranking Calculations'!$C$14)</f>
        <v>0</v>
      </c>
      <c r="X3" s="11">
        <f>(SUM($D$2:D3)+(SUM($F$2:F3)/2))/((SUM($D$2:D3)+SUM($E$2:E3)+SUM($F$2:F3)))</f>
        <v>0.25</v>
      </c>
      <c r="Y3" s="1">
        <f>'Winning % Rank Over Time'!L3</f>
        <v>22</v>
      </c>
      <c r="Z3" s="7">
        <f>'Winning % Rank Over Time'!$B3*VLOOKUP(Y3,'Share of Reg Season Points'!$P$2:$Q$27,2)</f>
        <v>0</v>
      </c>
      <c r="AA3" s="1">
        <v>0</v>
      </c>
      <c r="AB3" s="1" cm="1">
        <f t="array" ref="AB3">_xlfn.IFS(AA3&gt;='Old Ranking Calculations'!$B$25,'Old Ranking Calculations'!$C$25,AA3&gt;='Old Ranking Calculations'!$B$26,'Old Ranking Calculations'!$C$26,AA3&gt;='Old Ranking Calculations'!$B$27,'Old Ranking Calculations'!$C$27,AA3&gt;='Old Ranking Calculations'!$B$28,'Old Ranking Calculations'!$C$28,AA3&gt;='Old Ranking Calculations'!$B$29,'Old Ranking Calculations'!$C$29,AA3&gt;='Old Ranking Calculations'!$B$30,'Old Ranking Calculations'!$C$30,AA3&gt;='Old Ranking Calculations'!$B$31,'Old Ranking Calculations'!$C$31,AA3&lt;'Old Ranking Calculations'!$B$32,'Old Ranking Calculations'!$C$32)</f>
        <v>0</v>
      </c>
      <c r="AC3" s="1">
        <f>COUNT($G$2:G3)/COUNT($D$2:D3)</f>
        <v>0</v>
      </c>
      <c r="AD3" s="1" cm="1">
        <f t="array" ref="AD3">_xlfn.IFS(AC3&gt;='Old Ranking Calculations'!$B$15,'Old Ranking Calculations'!$C$15,AC3&gt;='Old Ranking Calculations'!$B$16,'Old Ranking Calculations'!$C$16,AC3&gt;='Old Ranking Calculations'!$B$17,'Old Ranking Calculations'!$C$17,AC3&gt;='Old Ranking Calculations'!$B$18,'Old Ranking Calculations'!$C$18,AC3&gt;='Old Ranking Calculations'!$B$19,'Old Ranking Calculations'!$C$19,AC3&gt;='Old Ranking Calculations'!$B$20,'Old Ranking Calculations'!$C$20,AC3&gt;='Old Ranking Calculations'!$B$21,'Old Ranking Calculations'!$C$21,AC3&gt;='Old Ranking Calculations'!$B$22,'Old Ranking Calculations'!$C$22,AC3&lt;'Old Ranking Calculations'!$B$23,'Old Ranking Calculations'!$C$23)</f>
        <v>0</v>
      </c>
      <c r="AE3" s="1">
        <f t="shared" si="0"/>
        <v>0</v>
      </c>
      <c r="AF3" s="1">
        <v>0</v>
      </c>
      <c r="AG3" s="16">
        <f>SUM($W$2:W3,Z3)</f>
        <v>0</v>
      </c>
    </row>
    <row r="4" spans="1:33" ht="15.75" customHeight="1" x14ac:dyDescent="0.2">
      <c r="A4" s="1">
        <v>1968</v>
      </c>
      <c r="B4" s="1" t="s">
        <v>9</v>
      </c>
      <c r="C4" s="1" t="str">
        <f>VLOOKUP(B4,Divisions!$A$1:$B$33,2,FALSE)</f>
        <v>AFC West</v>
      </c>
      <c r="D4" s="1">
        <v>5</v>
      </c>
      <c r="E4" s="1">
        <v>9</v>
      </c>
      <c r="W4" s="1">
        <f>SUM(N4*'Ranking Calculations'!$C$2,M4*'Ranking Calculations'!$C$3,L4*'Ranking Calculations'!$C$4,K4*'Ranking Calculations'!$C$5,H4*'Ranking Calculations'!$C$7,G4*'Ranking Calculations'!$C$6,P4*'Ranking Calculations'!$C$8,Q4*'Ranking Calculations'!$C$9,R4*'Ranking Calculations'!$C$10,S4*'Ranking Calculations'!$C$11,T4*'Ranking Calculations'!$C$12,U4*'Ranking Calculations'!$C$13,V4*'Ranking Calculations'!$C$14)</f>
        <v>0</v>
      </c>
      <c r="X4" s="11">
        <f>(SUM($D$2:D4)+(SUM($F$2:F4)/2))/((SUM($D$2:D4)+SUM($E$2:E4)+SUM($F$2:F4)))</f>
        <v>0.2857142857142857</v>
      </c>
      <c r="Y4" s="1">
        <f>'Winning % Rank Over Time'!L4</f>
        <v>23</v>
      </c>
      <c r="Z4" s="7">
        <f>'Winning % Rank Over Time'!$B4*VLOOKUP(Y4,'Share of Reg Season Points'!$P$2:$Q$27,2)</f>
        <v>0</v>
      </c>
      <c r="AA4" s="1">
        <v>0</v>
      </c>
      <c r="AB4" s="1" cm="1">
        <f t="array" ref="AB4">_xlfn.IFS(AA4&gt;='Old Ranking Calculations'!$B$25,'Old Ranking Calculations'!$C$25,AA4&gt;='Old Ranking Calculations'!$B$26,'Old Ranking Calculations'!$C$26,AA4&gt;='Old Ranking Calculations'!$B$27,'Old Ranking Calculations'!$C$27,AA4&gt;='Old Ranking Calculations'!$B$28,'Old Ranking Calculations'!$C$28,AA4&gt;='Old Ranking Calculations'!$B$29,'Old Ranking Calculations'!$C$29,AA4&gt;='Old Ranking Calculations'!$B$30,'Old Ranking Calculations'!$C$30,AA4&gt;='Old Ranking Calculations'!$B$31,'Old Ranking Calculations'!$C$31,AA4&lt;'Old Ranking Calculations'!$B$32,'Old Ranking Calculations'!$C$32)</f>
        <v>0</v>
      </c>
      <c r="AC4" s="1">
        <f>COUNT($G$2:G4)/COUNT($D$2:D4)</f>
        <v>0</v>
      </c>
      <c r="AD4" s="1" cm="1">
        <f t="array" ref="AD4">_xlfn.IFS(AC4&gt;='Old Ranking Calculations'!$B$15,'Old Ranking Calculations'!$C$15,AC4&gt;='Old Ranking Calculations'!$B$16,'Old Ranking Calculations'!$C$16,AC4&gt;='Old Ranking Calculations'!$B$17,'Old Ranking Calculations'!$C$17,AC4&gt;='Old Ranking Calculations'!$B$18,'Old Ranking Calculations'!$C$18,AC4&gt;='Old Ranking Calculations'!$B$19,'Old Ranking Calculations'!$C$19,AC4&gt;='Old Ranking Calculations'!$B$20,'Old Ranking Calculations'!$C$20,AC4&gt;='Old Ranking Calculations'!$B$21,'Old Ranking Calculations'!$C$21,AC4&gt;='Old Ranking Calculations'!$B$22,'Old Ranking Calculations'!$C$22,AC4&lt;'Old Ranking Calculations'!$B$23,'Old Ranking Calculations'!$C$23)</f>
        <v>0</v>
      </c>
      <c r="AE4" s="1">
        <f t="shared" si="0"/>
        <v>0</v>
      </c>
      <c r="AF4" s="1">
        <v>0</v>
      </c>
      <c r="AG4" s="16">
        <f>SUM($W$2:W4,Z4)</f>
        <v>0</v>
      </c>
    </row>
    <row r="5" spans="1:33" ht="15.75" customHeight="1" x14ac:dyDescent="0.2">
      <c r="A5" s="1">
        <v>1969</v>
      </c>
      <c r="B5" s="1" t="s">
        <v>9</v>
      </c>
      <c r="C5" s="1" t="str">
        <f>VLOOKUP(B5,Divisions!$A$1:$B$33,2,FALSE)</f>
        <v>AFC West</v>
      </c>
      <c r="D5" s="1">
        <v>5</v>
      </c>
      <c r="E5" s="1">
        <v>8</v>
      </c>
      <c r="F5" s="1">
        <v>1</v>
      </c>
      <c r="W5" s="1">
        <f>SUM(N5*'Ranking Calculations'!$C$2,M5*'Ranking Calculations'!$C$3,L5*'Ranking Calculations'!$C$4,K5*'Ranking Calculations'!$C$5,H5*'Ranking Calculations'!$C$7,G5*'Ranking Calculations'!$C$6,P5*'Ranking Calculations'!$C$8,Q5*'Ranking Calculations'!$C$9,R5*'Ranking Calculations'!$C$10,S5*'Ranking Calculations'!$C$11,T5*'Ranking Calculations'!$C$12,U5*'Ranking Calculations'!$C$13,V5*'Ranking Calculations'!$C$14)</f>
        <v>0</v>
      </c>
      <c r="X5" s="11">
        <f>(SUM($D$2:D5)+(SUM($F$2:F5)/2))/((SUM($D$2:D5)+SUM($E$2:E5)+SUM($F$2:F5)))</f>
        <v>0.3125</v>
      </c>
      <c r="Y5" s="1">
        <f>'Winning % Rank Over Time'!L5</f>
        <v>21</v>
      </c>
      <c r="Z5" s="7">
        <f>'Winning % Rank Over Time'!$B5*VLOOKUP(Y5,'Share of Reg Season Points'!$P$2:$Q$27,2)</f>
        <v>0</v>
      </c>
      <c r="AA5" s="1">
        <v>0</v>
      </c>
      <c r="AB5" s="1" cm="1">
        <f t="array" ref="AB5">_xlfn.IFS(AA5&gt;='Old Ranking Calculations'!$B$25,'Old Ranking Calculations'!$C$25,AA5&gt;='Old Ranking Calculations'!$B$26,'Old Ranking Calculations'!$C$26,AA5&gt;='Old Ranking Calculations'!$B$27,'Old Ranking Calculations'!$C$27,AA5&gt;='Old Ranking Calculations'!$B$28,'Old Ranking Calculations'!$C$28,AA5&gt;='Old Ranking Calculations'!$B$29,'Old Ranking Calculations'!$C$29,AA5&gt;='Old Ranking Calculations'!$B$30,'Old Ranking Calculations'!$C$30,AA5&gt;='Old Ranking Calculations'!$B$31,'Old Ranking Calculations'!$C$31,AA5&lt;'Old Ranking Calculations'!$B$32,'Old Ranking Calculations'!$C$32)</f>
        <v>0</v>
      </c>
      <c r="AC5" s="1">
        <f>COUNT($G$2:G5)/COUNT($D$2:D5)</f>
        <v>0</v>
      </c>
      <c r="AD5" s="1" cm="1">
        <f t="array" ref="AD5">_xlfn.IFS(AC5&gt;='Old Ranking Calculations'!$B$15,'Old Ranking Calculations'!$C$15,AC5&gt;='Old Ranking Calculations'!$B$16,'Old Ranking Calculations'!$C$16,AC5&gt;='Old Ranking Calculations'!$B$17,'Old Ranking Calculations'!$C$17,AC5&gt;='Old Ranking Calculations'!$B$18,'Old Ranking Calculations'!$C$18,AC5&gt;='Old Ranking Calculations'!$B$19,'Old Ranking Calculations'!$C$19,AC5&gt;='Old Ranking Calculations'!$B$20,'Old Ranking Calculations'!$C$20,AC5&gt;='Old Ranking Calculations'!$B$21,'Old Ranking Calculations'!$C$21,AC5&gt;='Old Ranking Calculations'!$B$22,'Old Ranking Calculations'!$C$22,AC5&lt;'Old Ranking Calculations'!$B$23,'Old Ranking Calculations'!$C$23)</f>
        <v>0</v>
      </c>
      <c r="AE5" s="1">
        <f t="shared" si="0"/>
        <v>0</v>
      </c>
      <c r="AF5" s="1">
        <v>0</v>
      </c>
      <c r="AG5" s="16">
        <f>SUM($W$2:W5,Z5)</f>
        <v>0</v>
      </c>
    </row>
    <row r="6" spans="1:33" ht="15.75" customHeight="1" x14ac:dyDescent="0.2">
      <c r="A6" s="1">
        <v>1970</v>
      </c>
      <c r="B6" s="1" t="s">
        <v>9</v>
      </c>
      <c r="C6" s="1" t="str">
        <f>VLOOKUP(B6,Divisions!$A$1:$B$33,2,FALSE)</f>
        <v>AFC West</v>
      </c>
      <c r="D6" s="1">
        <v>5</v>
      </c>
      <c r="E6" s="1">
        <v>8</v>
      </c>
      <c r="F6" s="1">
        <v>1</v>
      </c>
      <c r="W6" s="1">
        <f>SUM(N6*'Ranking Calculations'!$C$2,M6*'Ranking Calculations'!$C$3,L6*'Ranking Calculations'!$C$4,K6*'Ranking Calculations'!$C$5,H6*'Ranking Calculations'!$C$7,G6*'Ranking Calculations'!$C$6,P6*'Ranking Calculations'!$C$8,Q6*'Ranking Calculations'!$C$9,R6*'Ranking Calculations'!$C$10,S6*'Ranking Calculations'!$C$11,T6*'Ranking Calculations'!$C$12,U6*'Ranking Calculations'!$C$13,V6*'Ranking Calculations'!$C$14)</f>
        <v>0</v>
      </c>
      <c r="X6" s="11">
        <f>(SUM($D$2:D6)+(SUM($F$2:F6)/2))/((SUM($D$2:D6)+SUM($E$2:E6)+SUM($F$2:F6)))</f>
        <v>0.32857142857142857</v>
      </c>
      <c r="Y6" s="1">
        <f>'Winning % Rank Over Time'!L6</f>
        <v>21</v>
      </c>
      <c r="Z6" s="7">
        <f>'Winning % Rank Over Time'!$B6*VLOOKUP(Y6,'Share of Reg Season Points'!$P$2:$Q$27,2)</f>
        <v>0</v>
      </c>
      <c r="AA6" s="1">
        <v>0</v>
      </c>
      <c r="AB6" s="1" cm="1">
        <f t="array" ref="AB6">_xlfn.IFS(AA6&gt;='Old Ranking Calculations'!$B$25,'Old Ranking Calculations'!$C$25,AA6&gt;='Old Ranking Calculations'!$B$26,'Old Ranking Calculations'!$C$26,AA6&gt;='Old Ranking Calculations'!$B$27,'Old Ranking Calculations'!$C$27,AA6&gt;='Old Ranking Calculations'!$B$28,'Old Ranking Calculations'!$C$28,AA6&gt;='Old Ranking Calculations'!$B$29,'Old Ranking Calculations'!$C$29,AA6&gt;='Old Ranking Calculations'!$B$30,'Old Ranking Calculations'!$C$30,AA6&gt;='Old Ranking Calculations'!$B$31,'Old Ranking Calculations'!$C$31,AA6&lt;'Old Ranking Calculations'!$B$32,'Old Ranking Calculations'!$C$32)</f>
        <v>0</v>
      </c>
      <c r="AC6" s="1">
        <f>COUNT($G$2:G6)/COUNT($D$2:D6)</f>
        <v>0</v>
      </c>
      <c r="AD6" s="1" cm="1">
        <f t="array" ref="AD6">_xlfn.IFS(AC6&gt;='Old Ranking Calculations'!$B$15,'Old Ranking Calculations'!$C$15,AC6&gt;='Old Ranking Calculations'!$B$16,'Old Ranking Calculations'!$C$16,AC6&gt;='Old Ranking Calculations'!$B$17,'Old Ranking Calculations'!$C$17,AC6&gt;='Old Ranking Calculations'!$B$18,'Old Ranking Calculations'!$C$18,AC6&gt;='Old Ranking Calculations'!$B$19,'Old Ranking Calculations'!$C$19,AC6&gt;='Old Ranking Calculations'!$B$20,'Old Ranking Calculations'!$C$20,AC6&gt;='Old Ranking Calculations'!$B$21,'Old Ranking Calculations'!$C$21,AC6&gt;='Old Ranking Calculations'!$B$22,'Old Ranking Calculations'!$C$22,AC6&lt;'Old Ranking Calculations'!$B$23,'Old Ranking Calculations'!$C$23)</f>
        <v>0</v>
      </c>
      <c r="AE6" s="1">
        <f t="shared" si="0"/>
        <v>0</v>
      </c>
      <c r="AF6" s="1">
        <v>0</v>
      </c>
      <c r="AG6" s="16">
        <f>SUM($W$2:W6,Z6)</f>
        <v>0</v>
      </c>
    </row>
    <row r="7" spans="1:33" ht="15.75" customHeight="1" x14ac:dyDescent="0.2">
      <c r="A7" s="1">
        <v>1971</v>
      </c>
      <c r="B7" s="1" t="s">
        <v>9</v>
      </c>
      <c r="C7" s="1" t="str">
        <f>VLOOKUP(B7,Divisions!$A$1:$B$33,2,FALSE)</f>
        <v>AFC West</v>
      </c>
      <c r="D7" s="1">
        <v>4</v>
      </c>
      <c r="E7" s="1">
        <v>9</v>
      </c>
      <c r="F7" s="1">
        <v>1</v>
      </c>
      <c r="W7" s="1">
        <f>SUM(N7*'Ranking Calculations'!$C$2,M7*'Ranking Calculations'!$C$3,L7*'Ranking Calculations'!$C$4,K7*'Ranking Calculations'!$C$5,H7*'Ranking Calculations'!$C$7,G7*'Ranking Calculations'!$C$6,P7*'Ranking Calculations'!$C$8,Q7*'Ranking Calculations'!$C$9,R7*'Ranking Calculations'!$C$10,S7*'Ranking Calculations'!$C$11,T7*'Ranking Calculations'!$C$12,U7*'Ranking Calculations'!$C$13,V7*'Ranking Calculations'!$C$14)</f>
        <v>0</v>
      </c>
      <c r="X7" s="11">
        <f>(SUM($D$2:D7)+(SUM($F$2:F7)/2))/((SUM($D$2:D7)+SUM($E$2:E7)+SUM($F$2:F7)))</f>
        <v>0.32738095238095238</v>
      </c>
      <c r="Y7" s="1">
        <f>'Winning % Rank Over Time'!L7</f>
        <v>22</v>
      </c>
      <c r="Z7" s="7">
        <f>'Winning % Rank Over Time'!$B7*VLOOKUP(Y7,'Share of Reg Season Points'!$P$2:$Q$27,2)</f>
        <v>0</v>
      </c>
      <c r="AA7" s="1">
        <v>0</v>
      </c>
      <c r="AB7" s="1" cm="1">
        <f t="array" ref="AB7">_xlfn.IFS(AA7&gt;='Old Ranking Calculations'!$B$25,'Old Ranking Calculations'!$C$25,AA7&gt;='Old Ranking Calculations'!$B$26,'Old Ranking Calculations'!$C$26,AA7&gt;='Old Ranking Calculations'!$B$27,'Old Ranking Calculations'!$C$27,AA7&gt;='Old Ranking Calculations'!$B$28,'Old Ranking Calculations'!$C$28,AA7&gt;='Old Ranking Calculations'!$B$29,'Old Ranking Calculations'!$C$29,AA7&gt;='Old Ranking Calculations'!$B$30,'Old Ranking Calculations'!$C$30,AA7&gt;='Old Ranking Calculations'!$B$31,'Old Ranking Calculations'!$C$31,AA7&lt;'Old Ranking Calculations'!$B$32,'Old Ranking Calculations'!$C$32)</f>
        <v>0</v>
      </c>
      <c r="AC7" s="1">
        <f>COUNT($G$2:G7)/COUNT($D$2:D7)</f>
        <v>0</v>
      </c>
      <c r="AD7" s="1" cm="1">
        <f t="array" ref="AD7">_xlfn.IFS(AC7&gt;='Old Ranking Calculations'!$B$15,'Old Ranking Calculations'!$C$15,AC7&gt;='Old Ranking Calculations'!$B$16,'Old Ranking Calculations'!$C$16,AC7&gt;='Old Ranking Calculations'!$B$17,'Old Ranking Calculations'!$C$17,AC7&gt;='Old Ranking Calculations'!$B$18,'Old Ranking Calculations'!$C$18,AC7&gt;='Old Ranking Calculations'!$B$19,'Old Ranking Calculations'!$C$19,AC7&gt;='Old Ranking Calculations'!$B$20,'Old Ranking Calculations'!$C$20,AC7&gt;='Old Ranking Calculations'!$B$21,'Old Ranking Calculations'!$C$21,AC7&gt;='Old Ranking Calculations'!$B$22,'Old Ranking Calculations'!$C$22,AC7&lt;'Old Ranking Calculations'!$B$23,'Old Ranking Calculations'!$C$23)</f>
        <v>0</v>
      </c>
      <c r="AE7" s="1">
        <f t="shared" si="0"/>
        <v>0</v>
      </c>
      <c r="AF7" s="1">
        <v>0</v>
      </c>
      <c r="AG7" s="16">
        <f>SUM($W$2:W7,Z7)</f>
        <v>0</v>
      </c>
    </row>
    <row r="8" spans="1:33" ht="15.75" customHeight="1" x14ac:dyDescent="0.2">
      <c r="A8" s="1">
        <v>1972</v>
      </c>
      <c r="B8" s="1" t="s">
        <v>9</v>
      </c>
      <c r="C8" s="1" t="str">
        <f>VLOOKUP(B8,Divisions!$A$1:$B$33,2,FALSE)</f>
        <v>AFC West</v>
      </c>
      <c r="D8" s="1">
        <v>5</v>
      </c>
      <c r="E8" s="1">
        <v>9</v>
      </c>
      <c r="W8" s="1">
        <f>SUM(N8*'Ranking Calculations'!$C$2,M8*'Ranking Calculations'!$C$3,L8*'Ranking Calculations'!$C$4,K8*'Ranking Calculations'!$C$5,H8*'Ranking Calculations'!$C$7,G8*'Ranking Calculations'!$C$6,P8*'Ranking Calculations'!$C$8,Q8*'Ranking Calculations'!$C$9,R8*'Ranking Calculations'!$C$10,S8*'Ranking Calculations'!$C$11,T8*'Ranking Calculations'!$C$12,U8*'Ranking Calculations'!$C$13,V8*'Ranking Calculations'!$C$14)</f>
        <v>0</v>
      </c>
      <c r="X8" s="11">
        <f>(SUM($D$2:D8)+(SUM($F$2:F8)/2))/((SUM($D$2:D8)+SUM($E$2:E8)+SUM($F$2:F8)))</f>
        <v>0.33163265306122447</v>
      </c>
      <c r="Y8" s="1">
        <f>'Winning % Rank Over Time'!L8</f>
        <v>22</v>
      </c>
      <c r="Z8" s="7">
        <f>'Winning % Rank Over Time'!$B8*VLOOKUP(Y8,'Share of Reg Season Points'!$P$2:$Q$27,2)</f>
        <v>0</v>
      </c>
      <c r="AA8" s="1">
        <v>0</v>
      </c>
      <c r="AB8" s="1" cm="1">
        <f t="array" ref="AB8">_xlfn.IFS(AA8&gt;='Old Ranking Calculations'!$B$25,'Old Ranking Calculations'!$C$25,AA8&gt;='Old Ranking Calculations'!$B$26,'Old Ranking Calculations'!$C$26,AA8&gt;='Old Ranking Calculations'!$B$27,'Old Ranking Calculations'!$C$27,AA8&gt;='Old Ranking Calculations'!$B$28,'Old Ranking Calculations'!$C$28,AA8&gt;='Old Ranking Calculations'!$B$29,'Old Ranking Calculations'!$C$29,AA8&gt;='Old Ranking Calculations'!$B$30,'Old Ranking Calculations'!$C$30,AA8&gt;='Old Ranking Calculations'!$B$31,'Old Ranking Calculations'!$C$31,AA8&lt;'Old Ranking Calculations'!$B$32,'Old Ranking Calculations'!$C$32)</f>
        <v>0</v>
      </c>
      <c r="AC8" s="1">
        <f>COUNT($G$2:G8)/COUNT($D$2:D8)</f>
        <v>0</v>
      </c>
      <c r="AD8" s="1" cm="1">
        <f t="array" ref="AD8">_xlfn.IFS(AC8&gt;='Old Ranking Calculations'!$B$15,'Old Ranking Calculations'!$C$15,AC8&gt;='Old Ranking Calculations'!$B$16,'Old Ranking Calculations'!$C$16,AC8&gt;='Old Ranking Calculations'!$B$17,'Old Ranking Calculations'!$C$17,AC8&gt;='Old Ranking Calculations'!$B$18,'Old Ranking Calculations'!$C$18,AC8&gt;='Old Ranking Calculations'!$B$19,'Old Ranking Calculations'!$C$19,AC8&gt;='Old Ranking Calculations'!$B$20,'Old Ranking Calculations'!$C$20,AC8&gt;='Old Ranking Calculations'!$B$21,'Old Ranking Calculations'!$C$21,AC8&gt;='Old Ranking Calculations'!$B$22,'Old Ranking Calculations'!$C$22,AC8&lt;'Old Ranking Calculations'!$B$23,'Old Ranking Calculations'!$C$23)</f>
        <v>0</v>
      </c>
      <c r="AE8" s="1">
        <f t="shared" si="0"/>
        <v>0</v>
      </c>
      <c r="AF8" s="1">
        <v>0</v>
      </c>
      <c r="AG8" s="16">
        <f>SUM($W$2:W8,Z8)</f>
        <v>0</v>
      </c>
    </row>
    <row r="9" spans="1:33" ht="15.75" customHeight="1" x14ac:dyDescent="0.2">
      <c r="A9" s="1">
        <v>1973</v>
      </c>
      <c r="B9" s="1" t="s">
        <v>9</v>
      </c>
      <c r="C9" s="1" t="str">
        <f>VLOOKUP(B9,Divisions!$A$1:$B$33,2,FALSE)</f>
        <v>AFC West</v>
      </c>
      <c r="D9" s="1">
        <v>7</v>
      </c>
      <c r="E9" s="1">
        <v>5</v>
      </c>
      <c r="F9" s="1">
        <v>2</v>
      </c>
      <c r="W9" s="1">
        <f>SUM(N9*'Ranking Calculations'!$C$2,M9*'Ranking Calculations'!$C$3,L9*'Ranking Calculations'!$C$4,K9*'Ranking Calculations'!$C$5,H9*'Ranking Calculations'!$C$7,G9*'Ranking Calculations'!$C$6,P9*'Ranking Calculations'!$C$8,Q9*'Ranking Calculations'!$C$9,R9*'Ranking Calculations'!$C$10,S9*'Ranking Calculations'!$C$11,T9*'Ranking Calculations'!$C$12,U9*'Ranking Calculations'!$C$13,V9*'Ranking Calculations'!$C$14)</f>
        <v>0</v>
      </c>
      <c r="X9" s="11">
        <f>(SUM($D$2:D9)+(SUM($F$2:F9)/2))/((SUM($D$2:D9)+SUM($E$2:E9)+SUM($F$2:F9)))</f>
        <v>0.36160714285714285</v>
      </c>
      <c r="Y9" s="1">
        <f>'Winning % Rank Over Time'!L9</f>
        <v>21</v>
      </c>
      <c r="Z9" s="7">
        <f>'Winning % Rank Over Time'!$B9*VLOOKUP(Y9,'Share of Reg Season Points'!$P$2:$Q$27,2)</f>
        <v>0</v>
      </c>
      <c r="AA9" s="1">
        <v>0</v>
      </c>
      <c r="AB9" s="1" cm="1">
        <f t="array" ref="AB9">_xlfn.IFS(AA9&gt;='Old Ranking Calculations'!$B$25,'Old Ranking Calculations'!$C$25,AA9&gt;='Old Ranking Calculations'!$B$26,'Old Ranking Calculations'!$C$26,AA9&gt;='Old Ranking Calculations'!$B$27,'Old Ranking Calculations'!$C$27,AA9&gt;='Old Ranking Calculations'!$B$28,'Old Ranking Calculations'!$C$28,AA9&gt;='Old Ranking Calculations'!$B$29,'Old Ranking Calculations'!$C$29,AA9&gt;='Old Ranking Calculations'!$B$30,'Old Ranking Calculations'!$C$30,AA9&gt;='Old Ranking Calculations'!$B$31,'Old Ranking Calculations'!$C$31,AA9&lt;'Old Ranking Calculations'!$B$32,'Old Ranking Calculations'!$C$32)</f>
        <v>0</v>
      </c>
      <c r="AC9" s="1">
        <f>COUNT($G$2:G9)/COUNT($D$2:D9)</f>
        <v>0</v>
      </c>
      <c r="AD9" s="1" cm="1">
        <f t="array" ref="AD9">_xlfn.IFS(AC9&gt;='Old Ranking Calculations'!$B$15,'Old Ranking Calculations'!$C$15,AC9&gt;='Old Ranking Calculations'!$B$16,'Old Ranking Calculations'!$C$16,AC9&gt;='Old Ranking Calculations'!$B$17,'Old Ranking Calculations'!$C$17,AC9&gt;='Old Ranking Calculations'!$B$18,'Old Ranking Calculations'!$C$18,AC9&gt;='Old Ranking Calculations'!$B$19,'Old Ranking Calculations'!$C$19,AC9&gt;='Old Ranking Calculations'!$B$20,'Old Ranking Calculations'!$C$20,AC9&gt;='Old Ranking Calculations'!$B$21,'Old Ranking Calculations'!$C$21,AC9&gt;='Old Ranking Calculations'!$B$22,'Old Ranking Calculations'!$C$22,AC9&lt;'Old Ranking Calculations'!$B$23,'Old Ranking Calculations'!$C$23)</f>
        <v>0</v>
      </c>
      <c r="AE9" s="1">
        <f t="shared" si="0"/>
        <v>0</v>
      </c>
      <c r="AF9" s="1">
        <v>0</v>
      </c>
      <c r="AG9" s="16">
        <f>SUM($W$2:W9,Z9)</f>
        <v>0</v>
      </c>
    </row>
    <row r="10" spans="1:33" ht="15.75" customHeight="1" x14ac:dyDescent="0.2">
      <c r="A10" s="1">
        <v>1974</v>
      </c>
      <c r="B10" s="1" t="s">
        <v>9</v>
      </c>
      <c r="C10" s="1" t="str">
        <f>VLOOKUP(B10,Divisions!$A$1:$B$33,2,FALSE)</f>
        <v>AFC West</v>
      </c>
      <c r="D10" s="1">
        <v>7</v>
      </c>
      <c r="E10" s="1">
        <v>6</v>
      </c>
      <c r="F10" s="1">
        <v>1</v>
      </c>
      <c r="W10" s="1">
        <f>SUM(N10*'Ranking Calculations'!$C$2,M10*'Ranking Calculations'!$C$3,L10*'Ranking Calculations'!$C$4,K10*'Ranking Calculations'!$C$5,H10*'Ranking Calculations'!$C$7,G10*'Ranking Calculations'!$C$6,P10*'Ranking Calculations'!$C$8,Q10*'Ranking Calculations'!$C$9,R10*'Ranking Calculations'!$C$10,S10*'Ranking Calculations'!$C$11,T10*'Ranking Calculations'!$C$12,U10*'Ranking Calculations'!$C$13,V10*'Ranking Calculations'!$C$14)</f>
        <v>0</v>
      </c>
      <c r="X10" s="11">
        <f>(SUM($D$2:D10)+(SUM($F$2:F10)/2))/((SUM($D$2:D10)+SUM($E$2:E10)+SUM($F$2:F10)))</f>
        <v>0.38095238095238093</v>
      </c>
      <c r="Y10" s="1">
        <f>'Winning % Rank Over Time'!L10</f>
        <v>18</v>
      </c>
      <c r="Z10" s="7">
        <f>'Winning % Rank Over Time'!$B10*VLOOKUP(Y10,'Share of Reg Season Points'!$P$2:$Q$27,2)</f>
        <v>0</v>
      </c>
      <c r="AA10" s="1">
        <v>0</v>
      </c>
      <c r="AB10" s="1" cm="1">
        <f t="array" ref="AB10">_xlfn.IFS(AA10&gt;='Old Ranking Calculations'!$B$25,'Old Ranking Calculations'!$C$25,AA10&gt;='Old Ranking Calculations'!$B$26,'Old Ranking Calculations'!$C$26,AA10&gt;='Old Ranking Calculations'!$B$27,'Old Ranking Calculations'!$C$27,AA10&gt;='Old Ranking Calculations'!$B$28,'Old Ranking Calculations'!$C$28,AA10&gt;='Old Ranking Calculations'!$B$29,'Old Ranking Calculations'!$C$29,AA10&gt;='Old Ranking Calculations'!$B$30,'Old Ranking Calculations'!$C$30,AA10&gt;='Old Ranking Calculations'!$B$31,'Old Ranking Calculations'!$C$31,AA10&lt;'Old Ranking Calculations'!$B$32,'Old Ranking Calculations'!$C$32)</f>
        <v>0</v>
      </c>
      <c r="AC10" s="1">
        <f>COUNT($G$2:G10)/COUNT($D$2:D10)</f>
        <v>0</v>
      </c>
      <c r="AD10" s="1" cm="1">
        <f t="array" ref="AD10">_xlfn.IFS(AC10&gt;='Old Ranking Calculations'!$B$15,'Old Ranking Calculations'!$C$15,AC10&gt;='Old Ranking Calculations'!$B$16,'Old Ranking Calculations'!$C$16,AC10&gt;='Old Ranking Calculations'!$B$17,'Old Ranking Calculations'!$C$17,AC10&gt;='Old Ranking Calculations'!$B$18,'Old Ranking Calculations'!$C$18,AC10&gt;='Old Ranking Calculations'!$B$19,'Old Ranking Calculations'!$C$19,AC10&gt;='Old Ranking Calculations'!$B$20,'Old Ranking Calculations'!$C$20,AC10&gt;='Old Ranking Calculations'!$B$21,'Old Ranking Calculations'!$C$21,AC10&gt;='Old Ranking Calculations'!$B$22,'Old Ranking Calculations'!$C$22,AC10&lt;'Old Ranking Calculations'!$B$23,'Old Ranking Calculations'!$C$23)</f>
        <v>0</v>
      </c>
      <c r="AE10" s="1">
        <f t="shared" si="0"/>
        <v>0</v>
      </c>
      <c r="AF10" s="1">
        <v>0</v>
      </c>
      <c r="AG10" s="16">
        <f>SUM($W$2:W10,Z10)</f>
        <v>0</v>
      </c>
    </row>
    <row r="11" spans="1:33" ht="15.75" customHeight="1" x14ac:dyDescent="0.2">
      <c r="A11" s="1">
        <v>1975</v>
      </c>
      <c r="B11" s="1" t="s">
        <v>9</v>
      </c>
      <c r="C11" s="1" t="str">
        <f>VLOOKUP(B11,Divisions!$A$1:$B$33,2,FALSE)</f>
        <v>AFC West</v>
      </c>
      <c r="D11" s="1">
        <v>6</v>
      </c>
      <c r="E11" s="1">
        <v>8</v>
      </c>
      <c r="W11" s="1">
        <f>SUM(N11*'Ranking Calculations'!$C$2,M11*'Ranking Calculations'!$C$3,L11*'Ranking Calculations'!$C$4,K11*'Ranking Calculations'!$C$5,H11*'Ranking Calculations'!$C$7,G11*'Ranking Calculations'!$C$6,P11*'Ranking Calculations'!$C$8,Q11*'Ranking Calculations'!$C$9,R11*'Ranking Calculations'!$C$10,S11*'Ranking Calculations'!$C$11,T11*'Ranking Calculations'!$C$12,U11*'Ranking Calculations'!$C$13,V11*'Ranking Calculations'!$C$14)</f>
        <v>0</v>
      </c>
      <c r="X11" s="11">
        <f>(SUM($D$2:D11)+(SUM($F$2:F11)/2))/((SUM($D$2:D11)+SUM($E$2:E11)+SUM($F$2:F11)))</f>
        <v>0.38571428571428573</v>
      </c>
      <c r="Y11" s="1">
        <f>'Winning % Rank Over Time'!L11</f>
        <v>18</v>
      </c>
      <c r="Z11" s="7">
        <f>'Winning % Rank Over Time'!$B11*VLOOKUP(Y11,'Share of Reg Season Points'!$P$2:$Q$27,2)</f>
        <v>0</v>
      </c>
      <c r="AA11" s="1">
        <v>0</v>
      </c>
      <c r="AB11" s="1" cm="1">
        <f t="array" ref="AB11">_xlfn.IFS(AA11&gt;='Old Ranking Calculations'!$B$25,'Old Ranking Calculations'!$C$25,AA11&gt;='Old Ranking Calculations'!$B$26,'Old Ranking Calculations'!$C$26,AA11&gt;='Old Ranking Calculations'!$B$27,'Old Ranking Calculations'!$C$27,AA11&gt;='Old Ranking Calculations'!$B$28,'Old Ranking Calculations'!$C$28,AA11&gt;='Old Ranking Calculations'!$B$29,'Old Ranking Calculations'!$C$29,AA11&gt;='Old Ranking Calculations'!$B$30,'Old Ranking Calculations'!$C$30,AA11&gt;='Old Ranking Calculations'!$B$31,'Old Ranking Calculations'!$C$31,AA11&lt;'Old Ranking Calculations'!$B$32,'Old Ranking Calculations'!$C$32)</f>
        <v>0</v>
      </c>
      <c r="AC11" s="1">
        <f>COUNT($G$2:G11)/COUNT($D$2:D11)</f>
        <v>0</v>
      </c>
      <c r="AD11" s="1" cm="1">
        <f t="array" ref="AD11">_xlfn.IFS(AC11&gt;='Old Ranking Calculations'!$B$15,'Old Ranking Calculations'!$C$15,AC11&gt;='Old Ranking Calculations'!$B$16,'Old Ranking Calculations'!$C$16,AC11&gt;='Old Ranking Calculations'!$B$17,'Old Ranking Calculations'!$C$17,AC11&gt;='Old Ranking Calculations'!$B$18,'Old Ranking Calculations'!$C$18,AC11&gt;='Old Ranking Calculations'!$B$19,'Old Ranking Calculations'!$C$19,AC11&gt;='Old Ranking Calculations'!$B$20,'Old Ranking Calculations'!$C$20,AC11&gt;='Old Ranking Calculations'!$B$21,'Old Ranking Calculations'!$C$21,AC11&gt;='Old Ranking Calculations'!$B$22,'Old Ranking Calculations'!$C$22,AC11&lt;'Old Ranking Calculations'!$B$23,'Old Ranking Calculations'!$C$23)</f>
        <v>0</v>
      </c>
      <c r="AE11" s="1">
        <f t="shared" si="0"/>
        <v>0</v>
      </c>
      <c r="AF11" s="1">
        <v>0</v>
      </c>
      <c r="AG11" s="16">
        <f>SUM($W$2:W11,Z11)</f>
        <v>0</v>
      </c>
    </row>
    <row r="12" spans="1:33" ht="15.75" customHeight="1" x14ac:dyDescent="0.2">
      <c r="A12" s="1">
        <v>1976</v>
      </c>
      <c r="B12" s="1" t="s">
        <v>9</v>
      </c>
      <c r="C12" s="1" t="str">
        <f>VLOOKUP(B12,Divisions!$A$1:$B$33,2,FALSE)</f>
        <v>AFC West</v>
      </c>
      <c r="D12" s="1">
        <v>9</v>
      </c>
      <c r="E12" s="1">
        <v>5</v>
      </c>
      <c r="W12" s="1">
        <f>SUM(N12*'Ranking Calculations'!$C$2,M12*'Ranking Calculations'!$C$3,L12*'Ranking Calculations'!$C$4,K12*'Ranking Calculations'!$C$5,H12*'Ranking Calculations'!$C$7,G12*'Ranking Calculations'!$C$6,P12*'Ranking Calculations'!$C$8,Q12*'Ranking Calculations'!$C$9,R12*'Ranking Calculations'!$C$10,S12*'Ranking Calculations'!$C$11,T12*'Ranking Calculations'!$C$12,U12*'Ranking Calculations'!$C$13,V12*'Ranking Calculations'!$C$14)</f>
        <v>0</v>
      </c>
      <c r="X12" s="11">
        <f>(SUM($D$2:D12)+(SUM($F$2:F12)/2))/((SUM($D$2:D12)+SUM($E$2:E12)+SUM($F$2:F12)))</f>
        <v>0.40909090909090912</v>
      </c>
      <c r="Y12" s="1">
        <f>'Winning % Rank Over Time'!L12</f>
        <v>18</v>
      </c>
      <c r="Z12" s="7">
        <f>'Winning % Rank Over Time'!$B12*VLOOKUP(Y12,'Share of Reg Season Points'!$K$2:$L$30,2)</f>
        <v>0</v>
      </c>
      <c r="AA12" s="1">
        <v>0</v>
      </c>
      <c r="AB12" s="1" cm="1">
        <f t="array" ref="AB12">_xlfn.IFS(AA12&gt;='Old Ranking Calculations'!$B$25,'Old Ranking Calculations'!$C$25,AA12&gt;='Old Ranking Calculations'!$B$26,'Old Ranking Calculations'!$C$26,AA12&gt;='Old Ranking Calculations'!$B$27,'Old Ranking Calculations'!$C$27,AA12&gt;='Old Ranking Calculations'!$B$28,'Old Ranking Calculations'!$C$28,AA12&gt;='Old Ranking Calculations'!$B$29,'Old Ranking Calculations'!$C$29,AA12&gt;='Old Ranking Calculations'!$B$30,'Old Ranking Calculations'!$C$30,AA12&gt;='Old Ranking Calculations'!$B$31,'Old Ranking Calculations'!$C$31,AA12&lt;'Old Ranking Calculations'!$B$32,'Old Ranking Calculations'!$C$32)</f>
        <v>0</v>
      </c>
      <c r="AC12" s="1">
        <f>COUNT($G$2:G12)/COUNT($D$2:D12)</f>
        <v>0</v>
      </c>
      <c r="AD12" s="1" cm="1">
        <f t="array" ref="AD12">_xlfn.IFS(AC12&gt;='Old Ranking Calculations'!$B$15,'Old Ranking Calculations'!$C$15,AC12&gt;='Old Ranking Calculations'!$B$16,'Old Ranking Calculations'!$C$16,AC12&gt;='Old Ranking Calculations'!$B$17,'Old Ranking Calculations'!$C$17,AC12&gt;='Old Ranking Calculations'!$B$18,'Old Ranking Calculations'!$C$18,AC12&gt;='Old Ranking Calculations'!$B$19,'Old Ranking Calculations'!$C$19,AC12&gt;='Old Ranking Calculations'!$B$20,'Old Ranking Calculations'!$C$20,AC12&gt;='Old Ranking Calculations'!$B$21,'Old Ranking Calculations'!$C$21,AC12&gt;='Old Ranking Calculations'!$B$22,'Old Ranking Calculations'!$C$22,AC12&lt;'Old Ranking Calculations'!$B$23,'Old Ranking Calculations'!$C$23)</f>
        <v>0</v>
      </c>
      <c r="AE12" s="1">
        <f t="shared" si="0"/>
        <v>0</v>
      </c>
      <c r="AF12" s="1">
        <v>0</v>
      </c>
      <c r="AG12" s="16">
        <f>SUM($W$2:W12,Z12)</f>
        <v>0</v>
      </c>
    </row>
    <row r="13" spans="1:33" ht="15.75" customHeight="1" x14ac:dyDescent="0.2">
      <c r="A13" s="1">
        <v>1977</v>
      </c>
      <c r="B13" s="1" t="s">
        <v>9</v>
      </c>
      <c r="C13" s="1" t="str">
        <f>VLOOKUP(B13,Divisions!$A$1:$B$33,2,FALSE)</f>
        <v>AFC West</v>
      </c>
      <c r="D13" s="1">
        <v>12</v>
      </c>
      <c r="E13" s="1">
        <v>2</v>
      </c>
      <c r="G13" s="1">
        <v>1</v>
      </c>
      <c r="H13" s="1">
        <v>1</v>
      </c>
      <c r="I13" s="1">
        <v>2</v>
      </c>
      <c r="J13" s="1">
        <v>1</v>
      </c>
      <c r="K13" s="1">
        <v>1</v>
      </c>
      <c r="L13" s="1">
        <v>1</v>
      </c>
      <c r="M13" s="1">
        <v>1</v>
      </c>
      <c r="N13" s="1"/>
      <c r="O13" s="1">
        <v>4</v>
      </c>
      <c r="V13" s="1">
        <v>1</v>
      </c>
      <c r="W13" s="1">
        <f>SUM(N13*'Ranking Calculations'!$C$2,M13*'Ranking Calculations'!$C$3,L13*'Ranking Calculations'!$C$4,K13*'Ranking Calculations'!$C$5,H13*'Ranking Calculations'!$C$7,G13*'Ranking Calculations'!$C$6,P13*'Ranking Calculations'!$C$8,Q13*'Ranking Calculations'!$C$9,R13*'Ranking Calculations'!$C$10,S13*'Ranking Calculations'!$C$11,T13*'Ranking Calculations'!$C$12,U13*'Ranking Calculations'!$C$13,V13*'Ranking Calculations'!$C$14)</f>
        <v>17</v>
      </c>
      <c r="X13" s="11">
        <f>(SUM($D$2:D13)+(SUM($F$2:F13)/2))/((SUM($D$2:D13)+SUM($E$2:E13)+SUM($F$2:F13)))</f>
        <v>0.44642857142857145</v>
      </c>
      <c r="Y13" s="1">
        <f>'Winning % Rank Over Time'!L13</f>
        <v>16</v>
      </c>
      <c r="Z13" s="7">
        <f>'Winning % Rank Over Time'!$B13*VLOOKUP(Y13,'Share of Reg Season Points'!$K$2:$L$30,2)</f>
        <v>0</v>
      </c>
      <c r="AA13" s="1">
        <f t="shared" ref="AA13:AA57" si="1">SUM($G$2:J13)/COUNT($E$2:H13)</f>
        <v>0.26315789473684209</v>
      </c>
      <c r="AB13" s="1" cm="1">
        <f t="array" ref="AB13">_xlfn.IFS(AA13&gt;='Old Ranking Calculations'!$B$25,'Old Ranking Calculations'!$C$25,AA13&gt;='Old Ranking Calculations'!$B$26,'Old Ranking Calculations'!$C$26,AA13&gt;='Old Ranking Calculations'!$B$27,'Old Ranking Calculations'!$C$27,AA13&gt;='Old Ranking Calculations'!$B$28,'Old Ranking Calculations'!$C$28,AA13&gt;='Old Ranking Calculations'!$B$29,'Old Ranking Calculations'!$C$29,AA13&gt;='Old Ranking Calculations'!$B$30,'Old Ranking Calculations'!$C$30,AA13&gt;='Old Ranking Calculations'!$B$31,'Old Ranking Calculations'!$C$31,AA13&lt;'Old Ranking Calculations'!$B$32,'Old Ranking Calculations'!$C$32)</f>
        <v>0</v>
      </c>
      <c r="AC13" s="1">
        <f>COUNT($G$2:G13)/COUNT($D$2:D13)</f>
        <v>8.3333333333333329E-2</v>
      </c>
      <c r="AD13" s="1" cm="1">
        <f t="array" ref="AD13">_xlfn.IFS(AC13&gt;='Old Ranking Calculations'!$B$15,'Old Ranking Calculations'!$C$15,AC13&gt;='Old Ranking Calculations'!$B$16,'Old Ranking Calculations'!$C$16,AC13&gt;='Old Ranking Calculations'!$B$17,'Old Ranking Calculations'!$C$17,AC13&gt;='Old Ranking Calculations'!$B$18,'Old Ranking Calculations'!$C$18,AC13&gt;='Old Ranking Calculations'!$B$19,'Old Ranking Calculations'!$C$19,AC13&gt;='Old Ranking Calculations'!$B$20,'Old Ranking Calculations'!$C$20,AC13&gt;='Old Ranking Calculations'!$B$21,'Old Ranking Calculations'!$C$21,AC13&gt;='Old Ranking Calculations'!$B$22,'Old Ranking Calculations'!$C$22,AC13&lt;'Old Ranking Calculations'!$B$23,'Old Ranking Calculations'!$C$23)</f>
        <v>0</v>
      </c>
      <c r="AE13" s="1">
        <f t="shared" si="0"/>
        <v>0</v>
      </c>
      <c r="AF13" s="1">
        <f>AVERAGE($O$2:O13)</f>
        <v>4</v>
      </c>
      <c r="AG13" s="16">
        <f>SUM($W$2:W13,Z13)</f>
        <v>17</v>
      </c>
    </row>
    <row r="14" spans="1:33" ht="15.75" customHeight="1" x14ac:dyDescent="0.2">
      <c r="A14" s="1">
        <v>1978</v>
      </c>
      <c r="B14" s="1" t="s">
        <v>9</v>
      </c>
      <c r="C14" s="1" t="str">
        <f>VLOOKUP(B14,Divisions!$A$1:$B$33,2,FALSE)</f>
        <v>AFC West</v>
      </c>
      <c r="D14" s="1">
        <v>10</v>
      </c>
      <c r="E14" s="1">
        <v>6</v>
      </c>
      <c r="G14" s="1">
        <v>1</v>
      </c>
      <c r="H14" s="1">
        <v>1</v>
      </c>
      <c r="I14" s="1">
        <v>0</v>
      </c>
      <c r="J14" s="1">
        <v>1</v>
      </c>
      <c r="K14" s="1">
        <v>1</v>
      </c>
      <c r="L14" s="1"/>
      <c r="M14" s="1"/>
      <c r="N14" s="1"/>
      <c r="O14" s="1">
        <v>2</v>
      </c>
      <c r="R14" s="1">
        <v>1</v>
      </c>
      <c r="W14" s="1">
        <f>SUM(N14*'Ranking Calculations'!$C$2,M14*'Ranking Calculations'!$C$3,L14*'Ranking Calculations'!$C$4,K14*'Ranking Calculations'!$C$5,H14*'Ranking Calculations'!$C$7,G14*'Ranking Calculations'!$C$6,P14*'Ranking Calculations'!$C$8,Q14*'Ranking Calculations'!$C$9,R14*'Ranking Calculations'!$C$10,S14*'Ranking Calculations'!$C$11,T14*'Ranking Calculations'!$C$12,U14*'Ranking Calculations'!$C$13,V14*'Ranking Calculations'!$C$14)</f>
        <v>5</v>
      </c>
      <c r="X14" s="11">
        <f>(SUM($D$2:D14)+(SUM($F$2:F14)/2))/((SUM($D$2:D14)+SUM($E$2:E14)+SUM($F$2:F14)))</f>
        <v>0.46195652173913043</v>
      </c>
      <c r="Y14" s="1">
        <f>'Winning % Rank Over Time'!L14</f>
        <v>16</v>
      </c>
      <c r="Z14" s="7">
        <f>'Winning % Rank Over Time'!$B14*VLOOKUP(Y14,'Share of Reg Season Points'!$K$2:$L$30,2)</f>
        <v>0</v>
      </c>
      <c r="AA14" s="1">
        <f t="shared" si="1"/>
        <v>0.36363636363636365</v>
      </c>
      <c r="AB14" s="1" cm="1">
        <f t="array" ref="AB14">_xlfn.IFS(AA14&gt;='Old Ranking Calculations'!$B$25,'Old Ranking Calculations'!$C$25,AA14&gt;='Old Ranking Calculations'!$B$26,'Old Ranking Calculations'!$C$26,AA14&gt;='Old Ranking Calculations'!$B$27,'Old Ranking Calculations'!$C$27,AA14&gt;='Old Ranking Calculations'!$B$28,'Old Ranking Calculations'!$C$28,AA14&gt;='Old Ranking Calculations'!$B$29,'Old Ranking Calculations'!$C$29,AA14&gt;='Old Ranking Calculations'!$B$30,'Old Ranking Calculations'!$C$30,AA14&gt;='Old Ranking Calculations'!$B$31,'Old Ranking Calculations'!$C$31,AA14&lt;'Old Ranking Calculations'!$B$32,'Old Ranking Calculations'!$C$32)</f>
        <v>0</v>
      </c>
      <c r="AC14" s="1">
        <f>COUNT($G$2:G14)/COUNT($D$2:D14)</f>
        <v>0.15384615384615385</v>
      </c>
      <c r="AD14" s="1" cm="1">
        <f t="array" ref="AD14">_xlfn.IFS(AC14&gt;='Old Ranking Calculations'!$B$15,'Old Ranking Calculations'!$C$15,AC14&gt;='Old Ranking Calculations'!$B$16,'Old Ranking Calculations'!$C$16,AC14&gt;='Old Ranking Calculations'!$B$17,'Old Ranking Calculations'!$C$17,AC14&gt;='Old Ranking Calculations'!$B$18,'Old Ranking Calculations'!$C$18,AC14&gt;='Old Ranking Calculations'!$B$19,'Old Ranking Calculations'!$C$19,AC14&gt;='Old Ranking Calculations'!$B$20,'Old Ranking Calculations'!$C$20,AC14&gt;='Old Ranking Calculations'!$B$21,'Old Ranking Calculations'!$C$21,AC14&gt;='Old Ranking Calculations'!$B$22,'Old Ranking Calculations'!$C$22,AC14&lt;'Old Ranking Calculations'!$B$23,'Old Ranking Calculations'!$C$23)</f>
        <v>0</v>
      </c>
      <c r="AE14" s="1">
        <f t="shared" si="0"/>
        <v>0</v>
      </c>
      <c r="AF14" s="1">
        <f>AVERAGE($O$2:O14)</f>
        <v>3</v>
      </c>
      <c r="AG14" s="16">
        <f>SUM($W$2:W14,Z14)</f>
        <v>22</v>
      </c>
    </row>
    <row r="15" spans="1:33" ht="15.75" customHeight="1" x14ac:dyDescent="0.2">
      <c r="A15" s="1">
        <v>1979</v>
      </c>
      <c r="B15" s="1" t="s">
        <v>9</v>
      </c>
      <c r="C15" s="1" t="str">
        <f>VLOOKUP(B15,Divisions!$A$1:$B$33,2,FALSE)</f>
        <v>AFC West</v>
      </c>
      <c r="D15" s="1">
        <v>10</v>
      </c>
      <c r="E15" s="1">
        <v>6</v>
      </c>
      <c r="G15" s="1">
        <v>1</v>
      </c>
      <c r="I15" s="1">
        <v>0</v>
      </c>
      <c r="J15" s="1">
        <v>1</v>
      </c>
      <c r="K15" s="1"/>
      <c r="L15" s="1"/>
      <c r="M15" s="1"/>
      <c r="N15" s="1"/>
      <c r="O15" s="1">
        <v>1</v>
      </c>
      <c r="W15" s="1">
        <f>SUM(N15*'Ranking Calculations'!$C$2,M15*'Ranking Calculations'!$C$3,L15*'Ranking Calculations'!$C$4,K15*'Ranking Calculations'!$C$5,H15*'Ranking Calculations'!$C$7,G15*'Ranking Calculations'!$C$6,P15*'Ranking Calculations'!$C$8,Q15*'Ranking Calculations'!$C$9,R15*'Ranking Calculations'!$C$10,S15*'Ranking Calculations'!$C$11,T15*'Ranking Calculations'!$C$12,U15*'Ranking Calculations'!$C$13,V15*'Ranking Calculations'!$C$14)</f>
        <v>1</v>
      </c>
      <c r="X15" s="11">
        <f>(SUM($D$2:D15)+(SUM($F$2:F15)/2))/((SUM($D$2:D15)+SUM($E$2:E15)+SUM($F$2:F15)))</f>
        <v>0.47499999999999998</v>
      </c>
      <c r="Y15" s="1">
        <f>'Winning % Rank Over Time'!L15</f>
        <v>13</v>
      </c>
      <c r="Z15" s="7">
        <f>'Winning % Rank Over Time'!$B15*VLOOKUP(Y15,'Share of Reg Season Points'!$K$2:$L$30,2)</f>
        <v>0</v>
      </c>
      <c r="AA15" s="1">
        <f t="shared" si="1"/>
        <v>0.41666666666666669</v>
      </c>
      <c r="AB15" s="1" cm="1">
        <f t="array" ref="AB15">_xlfn.IFS(AA15&gt;='Old Ranking Calculations'!$B$25,'Old Ranking Calculations'!$C$25,AA15&gt;='Old Ranking Calculations'!$B$26,'Old Ranking Calculations'!$C$26,AA15&gt;='Old Ranking Calculations'!$B$27,'Old Ranking Calculations'!$C$27,AA15&gt;='Old Ranking Calculations'!$B$28,'Old Ranking Calculations'!$C$28,AA15&gt;='Old Ranking Calculations'!$B$29,'Old Ranking Calculations'!$C$29,AA15&gt;='Old Ranking Calculations'!$B$30,'Old Ranking Calculations'!$C$30,AA15&gt;='Old Ranking Calculations'!$B$31,'Old Ranking Calculations'!$C$31,AA15&lt;'Old Ranking Calculations'!$B$32,'Old Ranking Calculations'!$C$32)</f>
        <v>0</v>
      </c>
      <c r="AC15" s="1">
        <f>COUNT($G$2:G15)/COUNT($D$2:D15)</f>
        <v>0.21428571428571427</v>
      </c>
      <c r="AD15" s="1" cm="1">
        <f t="array" ref="AD15">_xlfn.IFS(AC15&gt;='Old Ranking Calculations'!$B$15,'Old Ranking Calculations'!$C$15,AC15&gt;='Old Ranking Calculations'!$B$16,'Old Ranking Calculations'!$C$16,AC15&gt;='Old Ranking Calculations'!$B$17,'Old Ranking Calculations'!$C$17,AC15&gt;='Old Ranking Calculations'!$B$18,'Old Ranking Calculations'!$C$18,AC15&gt;='Old Ranking Calculations'!$B$19,'Old Ranking Calculations'!$C$19,AC15&gt;='Old Ranking Calculations'!$B$20,'Old Ranking Calculations'!$C$20,AC15&gt;='Old Ranking Calculations'!$B$21,'Old Ranking Calculations'!$C$21,AC15&gt;='Old Ranking Calculations'!$B$22,'Old Ranking Calculations'!$C$22,AC15&lt;'Old Ranking Calculations'!$B$23,'Old Ranking Calculations'!$C$23)</f>
        <v>1</v>
      </c>
      <c r="AE15" s="1">
        <f t="shared" si="0"/>
        <v>0</v>
      </c>
      <c r="AF15" s="1">
        <f>AVERAGE($O$2:O15)</f>
        <v>2.3333333333333335</v>
      </c>
      <c r="AG15" s="16">
        <f>SUM($W$2:W15,Z15)</f>
        <v>23</v>
      </c>
    </row>
    <row r="16" spans="1:33" ht="15.75" customHeight="1" x14ac:dyDescent="0.2">
      <c r="A16" s="1">
        <v>1980</v>
      </c>
      <c r="B16" s="1" t="s">
        <v>9</v>
      </c>
      <c r="C16" s="1" t="str">
        <f>VLOOKUP(B16,Divisions!$A$1:$B$33,2,FALSE)</f>
        <v>AFC West</v>
      </c>
      <c r="D16" s="1">
        <v>8</v>
      </c>
      <c r="E16" s="1">
        <v>8</v>
      </c>
      <c r="W16" s="1">
        <f>SUM(N16*'Ranking Calculations'!$C$2,M16*'Ranking Calculations'!$C$3,L16*'Ranking Calculations'!$C$4,K16*'Ranking Calculations'!$C$5,H16*'Ranking Calculations'!$C$7,G16*'Ranking Calculations'!$C$6,P16*'Ranking Calculations'!$C$8,Q16*'Ranking Calculations'!$C$9,R16*'Ranking Calculations'!$C$10,S16*'Ranking Calculations'!$C$11,T16*'Ranking Calculations'!$C$12,U16*'Ranking Calculations'!$C$13,V16*'Ranking Calculations'!$C$14)</f>
        <v>0</v>
      </c>
      <c r="X16" s="11">
        <f>(SUM($D$2:D16)+(SUM($F$2:F16)/2))/((SUM($D$2:D16)+SUM($E$2:E16)+SUM($F$2:F16)))</f>
        <v>0.47685185185185186</v>
      </c>
      <c r="Y16" s="1">
        <f>'Winning % Rank Over Time'!L16</f>
        <v>13</v>
      </c>
      <c r="Z16" s="7">
        <f>'Winning % Rank Over Time'!$B16*VLOOKUP(Y16,'Share of Reg Season Points'!$K$2:$L$30,2)</f>
        <v>0</v>
      </c>
      <c r="AA16" s="1">
        <f t="shared" si="1"/>
        <v>0.4</v>
      </c>
      <c r="AB16" s="1" cm="1">
        <f t="array" ref="AB16">_xlfn.IFS(AA16&gt;='Old Ranking Calculations'!$B$25,'Old Ranking Calculations'!$C$25,AA16&gt;='Old Ranking Calculations'!$B$26,'Old Ranking Calculations'!$C$26,AA16&gt;='Old Ranking Calculations'!$B$27,'Old Ranking Calculations'!$C$27,AA16&gt;='Old Ranking Calculations'!$B$28,'Old Ranking Calculations'!$C$28,AA16&gt;='Old Ranking Calculations'!$B$29,'Old Ranking Calculations'!$C$29,AA16&gt;='Old Ranking Calculations'!$B$30,'Old Ranking Calculations'!$C$30,AA16&gt;='Old Ranking Calculations'!$B$31,'Old Ranking Calculations'!$C$31,AA16&lt;'Old Ranking Calculations'!$B$32,'Old Ranking Calculations'!$C$32)</f>
        <v>0</v>
      </c>
      <c r="AC16" s="1">
        <f>COUNT($G$2:G16)/COUNT($D$2:D16)</f>
        <v>0.2</v>
      </c>
      <c r="AD16" s="1" cm="1">
        <f t="array" ref="AD16">_xlfn.IFS(AC16&gt;='Old Ranking Calculations'!$B$15,'Old Ranking Calculations'!$C$15,AC16&gt;='Old Ranking Calculations'!$B$16,'Old Ranking Calculations'!$C$16,AC16&gt;='Old Ranking Calculations'!$B$17,'Old Ranking Calculations'!$C$17,AC16&gt;='Old Ranking Calculations'!$B$18,'Old Ranking Calculations'!$C$18,AC16&gt;='Old Ranking Calculations'!$B$19,'Old Ranking Calculations'!$C$19,AC16&gt;='Old Ranking Calculations'!$B$20,'Old Ranking Calculations'!$C$20,AC16&gt;='Old Ranking Calculations'!$B$21,'Old Ranking Calculations'!$C$21,AC16&gt;='Old Ranking Calculations'!$B$22,'Old Ranking Calculations'!$C$22,AC16&lt;'Old Ranking Calculations'!$B$23,'Old Ranking Calculations'!$C$23)</f>
        <v>1</v>
      </c>
      <c r="AE16" s="1">
        <f t="shared" si="0"/>
        <v>0</v>
      </c>
      <c r="AF16" s="1">
        <f>AVERAGE($O$2:O16)</f>
        <v>2.3333333333333335</v>
      </c>
      <c r="AG16" s="16">
        <f>SUM($W$2:W16,Z16)</f>
        <v>23</v>
      </c>
    </row>
    <row r="17" spans="1:33" ht="15.75" customHeight="1" x14ac:dyDescent="0.2">
      <c r="A17" s="1">
        <v>1981</v>
      </c>
      <c r="B17" s="1" t="s">
        <v>9</v>
      </c>
      <c r="C17" s="1" t="str">
        <f>VLOOKUP(B17,Divisions!$A$1:$B$33,2,FALSE)</f>
        <v>AFC West</v>
      </c>
      <c r="D17" s="1">
        <v>10</v>
      </c>
      <c r="E17" s="1">
        <v>6</v>
      </c>
      <c r="W17" s="1">
        <f>SUM(N17*'Ranking Calculations'!$C$2,M17*'Ranking Calculations'!$C$3,L17*'Ranking Calculations'!$C$4,K17*'Ranking Calculations'!$C$5,H17*'Ranking Calculations'!$C$7,G17*'Ranking Calculations'!$C$6,P17*'Ranking Calculations'!$C$8,Q17*'Ranking Calculations'!$C$9,R17*'Ranking Calculations'!$C$10,S17*'Ranking Calculations'!$C$11,T17*'Ranking Calculations'!$C$12,U17*'Ranking Calculations'!$C$13,V17*'Ranking Calculations'!$C$14)</f>
        <v>0</v>
      </c>
      <c r="X17" s="11">
        <f>(SUM($D$2:D17)+(SUM($F$2:F17)/2))/((SUM($D$2:D17)+SUM($E$2:E17)+SUM($F$2:F17)))</f>
        <v>0.48706896551724138</v>
      </c>
      <c r="Y17" s="1">
        <f>'Winning % Rank Over Time'!L17</f>
        <v>13</v>
      </c>
      <c r="Z17" s="7">
        <f>'Winning % Rank Over Time'!$B17*VLOOKUP(Y17,'Share of Reg Season Points'!$K$2:$L$30,2)</f>
        <v>0</v>
      </c>
      <c r="AA17" s="1">
        <f t="shared" si="1"/>
        <v>0.38461538461538464</v>
      </c>
      <c r="AB17" s="1" cm="1">
        <f t="array" ref="AB17">_xlfn.IFS(AA17&gt;='Old Ranking Calculations'!$B$25,'Old Ranking Calculations'!$C$25,AA17&gt;='Old Ranking Calculations'!$B$26,'Old Ranking Calculations'!$C$26,AA17&gt;='Old Ranking Calculations'!$B$27,'Old Ranking Calculations'!$C$27,AA17&gt;='Old Ranking Calculations'!$B$28,'Old Ranking Calculations'!$C$28,AA17&gt;='Old Ranking Calculations'!$B$29,'Old Ranking Calculations'!$C$29,AA17&gt;='Old Ranking Calculations'!$B$30,'Old Ranking Calculations'!$C$30,AA17&gt;='Old Ranking Calculations'!$B$31,'Old Ranking Calculations'!$C$31,AA17&lt;'Old Ranking Calculations'!$B$32,'Old Ranking Calculations'!$C$32)</f>
        <v>0</v>
      </c>
      <c r="AC17" s="1">
        <f>COUNT($G$2:G17)/COUNT($D$2:D17)</f>
        <v>0.1875</v>
      </c>
      <c r="AD17" s="1" cm="1">
        <f t="array" ref="AD17">_xlfn.IFS(AC17&gt;='Old Ranking Calculations'!$B$15,'Old Ranking Calculations'!$C$15,AC17&gt;='Old Ranking Calculations'!$B$16,'Old Ranking Calculations'!$C$16,AC17&gt;='Old Ranking Calculations'!$B$17,'Old Ranking Calculations'!$C$17,AC17&gt;='Old Ranking Calculations'!$B$18,'Old Ranking Calculations'!$C$18,AC17&gt;='Old Ranking Calculations'!$B$19,'Old Ranking Calculations'!$C$19,AC17&gt;='Old Ranking Calculations'!$B$20,'Old Ranking Calculations'!$C$20,AC17&gt;='Old Ranking Calculations'!$B$21,'Old Ranking Calculations'!$C$21,AC17&gt;='Old Ranking Calculations'!$B$22,'Old Ranking Calculations'!$C$22,AC17&lt;'Old Ranking Calculations'!$B$23,'Old Ranking Calculations'!$C$23)</f>
        <v>0</v>
      </c>
      <c r="AE17" s="1">
        <f t="shared" si="0"/>
        <v>0</v>
      </c>
      <c r="AF17" s="1">
        <f>AVERAGE($O$2:O17)</f>
        <v>2.3333333333333335</v>
      </c>
      <c r="AG17" s="16">
        <f>SUM($W$2:W17,Z17)</f>
        <v>23</v>
      </c>
    </row>
    <row r="18" spans="1:33" ht="15.75" customHeight="1" x14ac:dyDescent="0.2">
      <c r="A18" s="1">
        <v>1982</v>
      </c>
      <c r="B18" s="1" t="s">
        <v>9</v>
      </c>
      <c r="C18" s="1" t="str">
        <f>VLOOKUP(B18,Divisions!$A$1:$B$33,2,FALSE)</f>
        <v>AFC West</v>
      </c>
      <c r="D18" s="1">
        <v>2</v>
      </c>
      <c r="E18" s="1">
        <v>7</v>
      </c>
      <c r="W18" s="1">
        <f>SUM(N18*'Ranking Calculations'!$C$2,M18*'Ranking Calculations'!$C$3,L18*'Ranking Calculations'!$C$4,K18*'Ranking Calculations'!$C$5,H18*'Ranking Calculations'!$C$7,G18*'Ranking Calculations'!$C$6,P18*'Ranking Calculations'!$C$8,Q18*'Ranking Calculations'!$C$9,R18*'Ranking Calculations'!$C$10,S18*'Ranking Calculations'!$C$11,T18*'Ranking Calculations'!$C$12,U18*'Ranking Calculations'!$C$13,V18*'Ranking Calculations'!$C$14)</f>
        <v>0</v>
      </c>
      <c r="X18" s="11">
        <f>(SUM($D$2:D18)+(SUM($F$2:F18)/2))/((SUM($D$2:D18)+SUM($E$2:E18)+SUM($F$2:F18)))</f>
        <v>0.47717842323651455</v>
      </c>
      <c r="Y18" s="1">
        <f>'Winning % Rank Over Time'!L18</f>
        <v>14</v>
      </c>
      <c r="Z18" s="7">
        <f>'Winning % Rank Over Time'!$B18*VLOOKUP(Y18,'Share of Reg Season Points'!$K$2:$L$30,2)</f>
        <v>0</v>
      </c>
      <c r="AA18" s="1">
        <f t="shared" si="1"/>
        <v>0.37037037037037035</v>
      </c>
      <c r="AB18" s="1" cm="1">
        <f t="array" ref="AB18">_xlfn.IFS(AA18&gt;='Old Ranking Calculations'!$B$25,'Old Ranking Calculations'!$C$25,AA18&gt;='Old Ranking Calculations'!$B$26,'Old Ranking Calculations'!$C$26,AA18&gt;='Old Ranking Calculations'!$B$27,'Old Ranking Calculations'!$C$27,AA18&gt;='Old Ranking Calculations'!$B$28,'Old Ranking Calculations'!$C$28,AA18&gt;='Old Ranking Calculations'!$B$29,'Old Ranking Calculations'!$C$29,AA18&gt;='Old Ranking Calculations'!$B$30,'Old Ranking Calculations'!$C$30,AA18&gt;='Old Ranking Calculations'!$B$31,'Old Ranking Calculations'!$C$31,AA18&lt;'Old Ranking Calculations'!$B$32,'Old Ranking Calculations'!$C$32)</f>
        <v>0</v>
      </c>
      <c r="AC18" s="1">
        <f>COUNT($G$2:G18)/COUNT($D$2:D18)</f>
        <v>0.17647058823529413</v>
      </c>
      <c r="AD18" s="1" cm="1">
        <f t="array" ref="AD18">_xlfn.IFS(AC18&gt;='Old Ranking Calculations'!$B$15,'Old Ranking Calculations'!$C$15,AC18&gt;='Old Ranking Calculations'!$B$16,'Old Ranking Calculations'!$C$16,AC18&gt;='Old Ranking Calculations'!$B$17,'Old Ranking Calculations'!$C$17,AC18&gt;='Old Ranking Calculations'!$B$18,'Old Ranking Calculations'!$C$18,AC18&gt;='Old Ranking Calculations'!$B$19,'Old Ranking Calculations'!$C$19,AC18&gt;='Old Ranking Calculations'!$B$20,'Old Ranking Calculations'!$C$20,AC18&gt;='Old Ranking Calculations'!$B$21,'Old Ranking Calculations'!$C$21,AC18&gt;='Old Ranking Calculations'!$B$22,'Old Ranking Calculations'!$C$22,AC18&lt;'Old Ranking Calculations'!$B$23,'Old Ranking Calculations'!$C$23)</f>
        <v>0</v>
      </c>
      <c r="AE18" s="1">
        <f t="shared" si="0"/>
        <v>0</v>
      </c>
      <c r="AF18" s="1">
        <f>AVERAGE($O$2:O18)</f>
        <v>2.3333333333333335</v>
      </c>
      <c r="AG18" s="16">
        <f>SUM($W$2:W18,Z18)</f>
        <v>23</v>
      </c>
    </row>
    <row r="19" spans="1:33" ht="15.75" customHeight="1" x14ac:dyDescent="0.2">
      <c r="A19" s="1">
        <v>1983</v>
      </c>
      <c r="B19" s="1" t="s">
        <v>9</v>
      </c>
      <c r="C19" s="1" t="str">
        <f>VLOOKUP(B19,Divisions!$A$1:$B$33,2,FALSE)</f>
        <v>AFC West</v>
      </c>
      <c r="D19" s="1">
        <v>9</v>
      </c>
      <c r="E19" s="1">
        <v>7</v>
      </c>
      <c r="G19" s="1">
        <v>1</v>
      </c>
      <c r="I19" s="1">
        <v>0</v>
      </c>
      <c r="J19" s="1">
        <v>1</v>
      </c>
      <c r="K19" s="1"/>
      <c r="L19" s="1"/>
      <c r="M19" s="1"/>
      <c r="N19" s="1"/>
      <c r="O19" s="1">
        <v>1</v>
      </c>
      <c r="W19" s="1">
        <f>SUM(N19*'Ranking Calculations'!$C$2,M19*'Ranking Calculations'!$C$3,L19*'Ranking Calculations'!$C$4,K19*'Ranking Calculations'!$C$5,H19*'Ranking Calculations'!$C$7,G19*'Ranking Calculations'!$C$6,P19*'Ranking Calculations'!$C$8,Q19*'Ranking Calculations'!$C$9,R19*'Ranking Calculations'!$C$10,S19*'Ranking Calculations'!$C$11,T19*'Ranking Calculations'!$C$12,U19*'Ranking Calculations'!$C$13,V19*'Ranking Calculations'!$C$14)</f>
        <v>1</v>
      </c>
      <c r="X19" s="11">
        <f>(SUM($D$2:D19)+(SUM($F$2:F19)/2))/((SUM($D$2:D19)+SUM($E$2:E19)+SUM($F$2:F19)))</f>
        <v>0.48249027237354086</v>
      </c>
      <c r="Y19" s="1">
        <f>'Winning % Rank Over Time'!L19</f>
        <v>14</v>
      </c>
      <c r="Z19" s="7">
        <f>'Winning % Rank Over Time'!$B19*VLOOKUP(Y19,'Share of Reg Season Points'!$K$2:$L$30,2)</f>
        <v>0</v>
      </c>
      <c r="AA19" s="1">
        <f t="shared" si="1"/>
        <v>0.41379310344827586</v>
      </c>
      <c r="AB19" s="1" cm="1">
        <f t="array" ref="AB19">_xlfn.IFS(AA19&gt;='Old Ranking Calculations'!$B$25,'Old Ranking Calculations'!$C$25,AA19&gt;='Old Ranking Calculations'!$B$26,'Old Ranking Calculations'!$C$26,AA19&gt;='Old Ranking Calculations'!$B$27,'Old Ranking Calculations'!$C$27,AA19&gt;='Old Ranking Calculations'!$B$28,'Old Ranking Calculations'!$C$28,AA19&gt;='Old Ranking Calculations'!$B$29,'Old Ranking Calculations'!$C$29,AA19&gt;='Old Ranking Calculations'!$B$30,'Old Ranking Calculations'!$C$30,AA19&gt;='Old Ranking Calculations'!$B$31,'Old Ranking Calculations'!$C$31,AA19&lt;'Old Ranking Calculations'!$B$32,'Old Ranking Calculations'!$C$32)</f>
        <v>0</v>
      </c>
      <c r="AC19" s="1">
        <f>COUNT($G$2:G19)/COUNT($D$2:D19)</f>
        <v>0.22222222222222221</v>
      </c>
      <c r="AD19" s="1" cm="1">
        <f t="array" ref="AD19">_xlfn.IFS(AC19&gt;='Old Ranking Calculations'!$B$15,'Old Ranking Calculations'!$C$15,AC19&gt;='Old Ranking Calculations'!$B$16,'Old Ranking Calculations'!$C$16,AC19&gt;='Old Ranking Calculations'!$B$17,'Old Ranking Calculations'!$C$17,AC19&gt;='Old Ranking Calculations'!$B$18,'Old Ranking Calculations'!$C$18,AC19&gt;='Old Ranking Calculations'!$B$19,'Old Ranking Calculations'!$C$19,AC19&gt;='Old Ranking Calculations'!$B$20,'Old Ranking Calculations'!$C$20,AC19&gt;='Old Ranking Calculations'!$B$21,'Old Ranking Calculations'!$C$21,AC19&gt;='Old Ranking Calculations'!$B$22,'Old Ranking Calculations'!$C$22,AC19&lt;'Old Ranking Calculations'!$B$23,'Old Ranking Calculations'!$C$23)</f>
        <v>1</v>
      </c>
      <c r="AE19" s="1">
        <f t="shared" si="0"/>
        <v>0</v>
      </c>
      <c r="AF19" s="1">
        <f>AVERAGE($O$2:O19)</f>
        <v>2</v>
      </c>
      <c r="AG19" s="16">
        <f>SUM($W$2:W19,Z19)</f>
        <v>24</v>
      </c>
    </row>
    <row r="20" spans="1:33" ht="15.75" customHeight="1" x14ac:dyDescent="0.2">
      <c r="A20" s="1">
        <v>1984</v>
      </c>
      <c r="B20" s="1" t="s">
        <v>9</v>
      </c>
      <c r="C20" s="1" t="str">
        <f>VLOOKUP(B20,Divisions!$A$1:$B$33,2,FALSE)</f>
        <v>AFC West</v>
      </c>
      <c r="D20" s="1">
        <v>13</v>
      </c>
      <c r="E20" s="1">
        <v>3</v>
      </c>
      <c r="G20" s="1">
        <v>1</v>
      </c>
      <c r="H20" s="1">
        <v>1</v>
      </c>
      <c r="I20" s="1">
        <v>0</v>
      </c>
      <c r="J20" s="1">
        <v>1</v>
      </c>
      <c r="K20" s="1">
        <v>1</v>
      </c>
      <c r="L20" s="1"/>
      <c r="M20" s="1"/>
      <c r="N20" s="1"/>
      <c r="O20" s="1">
        <v>2</v>
      </c>
      <c r="W20" s="1">
        <f>SUM(N20*'Ranking Calculations'!$C$2,M20*'Ranking Calculations'!$C$3,L20*'Ranking Calculations'!$C$4,K20*'Ranking Calculations'!$C$5,H20*'Ranking Calculations'!$C$7,G20*'Ranking Calculations'!$C$6,P20*'Ranking Calculations'!$C$8,Q20*'Ranking Calculations'!$C$9,R20*'Ranking Calculations'!$C$10,S20*'Ranking Calculations'!$C$11,T20*'Ranking Calculations'!$C$12,U20*'Ranking Calculations'!$C$13,V20*'Ranking Calculations'!$C$14)</f>
        <v>4</v>
      </c>
      <c r="X20" s="11">
        <f>(SUM($D$2:D20)+(SUM($F$2:F20)/2))/((SUM($D$2:D20)+SUM($E$2:E20)+SUM($F$2:F20)))</f>
        <v>0.50183150183150182</v>
      </c>
      <c r="Y20" s="1">
        <f>'Winning % Rank Over Time'!L20</f>
        <v>10</v>
      </c>
      <c r="Z20" s="7">
        <f>'Winning % Rank Over Time'!$B20*VLOOKUP(Y20,'Share of Reg Season Points'!$K$2:$L$30,2)</f>
        <v>0</v>
      </c>
      <c r="AA20" s="1">
        <f t="shared" si="1"/>
        <v>0.46875</v>
      </c>
      <c r="AB20" s="1" cm="1">
        <f t="array" ref="AB20">_xlfn.IFS(AA20&gt;='Old Ranking Calculations'!$B$25,'Old Ranking Calculations'!$C$25,AA20&gt;='Old Ranking Calculations'!$B$26,'Old Ranking Calculations'!$C$26,AA20&gt;='Old Ranking Calculations'!$B$27,'Old Ranking Calculations'!$C$27,AA20&gt;='Old Ranking Calculations'!$B$28,'Old Ranking Calculations'!$C$28,AA20&gt;='Old Ranking Calculations'!$B$29,'Old Ranking Calculations'!$C$29,AA20&gt;='Old Ranking Calculations'!$B$30,'Old Ranking Calculations'!$C$30,AA20&gt;='Old Ranking Calculations'!$B$31,'Old Ranking Calculations'!$C$31,AA20&lt;'Old Ranking Calculations'!$B$32,'Old Ranking Calculations'!$C$32)</f>
        <v>0</v>
      </c>
      <c r="AC20" s="1">
        <f>COUNT($G$2:G20)/COUNT($D$2:D20)</f>
        <v>0.26315789473684209</v>
      </c>
      <c r="AD20" s="1" cm="1">
        <f t="array" ref="AD20">_xlfn.IFS(AC20&gt;='Old Ranking Calculations'!$B$15,'Old Ranking Calculations'!$C$15,AC20&gt;='Old Ranking Calculations'!$B$16,'Old Ranking Calculations'!$C$16,AC20&gt;='Old Ranking Calculations'!$B$17,'Old Ranking Calculations'!$C$17,AC20&gt;='Old Ranking Calculations'!$B$18,'Old Ranking Calculations'!$C$18,AC20&gt;='Old Ranking Calculations'!$B$19,'Old Ranking Calculations'!$C$19,AC20&gt;='Old Ranking Calculations'!$B$20,'Old Ranking Calculations'!$C$20,AC20&gt;='Old Ranking Calculations'!$B$21,'Old Ranking Calculations'!$C$21,AC20&gt;='Old Ranking Calculations'!$B$22,'Old Ranking Calculations'!$C$22,AC20&lt;'Old Ranking Calculations'!$B$23,'Old Ranking Calculations'!$C$23)</f>
        <v>3</v>
      </c>
      <c r="AE20" s="1">
        <f t="shared" si="0"/>
        <v>0</v>
      </c>
      <c r="AF20" s="1">
        <f>AVERAGE($O$2:O20)</f>
        <v>2</v>
      </c>
      <c r="AG20" s="16">
        <f>SUM($W$2:W20,Z20)</f>
        <v>28</v>
      </c>
    </row>
    <row r="21" spans="1:33" ht="15.75" customHeight="1" x14ac:dyDescent="0.2">
      <c r="A21" s="1">
        <v>1985</v>
      </c>
      <c r="B21" s="1" t="s">
        <v>9</v>
      </c>
      <c r="C21" s="1" t="str">
        <f>VLOOKUP(B21,Divisions!$A$1:$B$33,2,FALSE)</f>
        <v>AFC West</v>
      </c>
      <c r="D21" s="1">
        <v>11</v>
      </c>
      <c r="E21" s="1">
        <v>5</v>
      </c>
      <c r="W21" s="1">
        <f>SUM(N21*'Ranking Calculations'!$C$2,M21*'Ranking Calculations'!$C$3,L21*'Ranking Calculations'!$C$4,K21*'Ranking Calculations'!$C$5,H21*'Ranking Calculations'!$C$7,G21*'Ranking Calculations'!$C$6,P21*'Ranking Calculations'!$C$8,Q21*'Ranking Calculations'!$C$9,R21*'Ranking Calculations'!$C$10,S21*'Ranking Calculations'!$C$11,T21*'Ranking Calculations'!$C$12,U21*'Ranking Calculations'!$C$13,V21*'Ranking Calculations'!$C$14)</f>
        <v>0</v>
      </c>
      <c r="X21" s="11">
        <f>(SUM($D$2:D21)+(SUM($F$2:F21)/2))/((SUM($D$2:D21)+SUM($E$2:E21)+SUM($F$2:F21)))</f>
        <v>0.51211072664359858</v>
      </c>
      <c r="Y21" s="1">
        <f>'Winning % Rank Over Time'!L21</f>
        <v>9</v>
      </c>
      <c r="Z21" s="7">
        <f>'Winning % Rank Over Time'!$B21*VLOOKUP(Y21,'Share of Reg Season Points'!$K$2:$L$30,2)</f>
        <v>0</v>
      </c>
      <c r="AA21" s="1">
        <f t="shared" si="1"/>
        <v>0.45454545454545453</v>
      </c>
      <c r="AB21" s="1" cm="1">
        <f t="array" ref="AB21">_xlfn.IFS(AA21&gt;='Old Ranking Calculations'!$B$25,'Old Ranking Calculations'!$C$25,AA21&gt;='Old Ranking Calculations'!$B$26,'Old Ranking Calculations'!$C$26,AA21&gt;='Old Ranking Calculations'!$B$27,'Old Ranking Calculations'!$C$27,AA21&gt;='Old Ranking Calculations'!$B$28,'Old Ranking Calculations'!$C$28,AA21&gt;='Old Ranking Calculations'!$B$29,'Old Ranking Calculations'!$C$29,AA21&gt;='Old Ranking Calculations'!$B$30,'Old Ranking Calculations'!$C$30,AA21&gt;='Old Ranking Calculations'!$B$31,'Old Ranking Calculations'!$C$31,AA21&lt;'Old Ranking Calculations'!$B$32,'Old Ranking Calculations'!$C$32)</f>
        <v>0</v>
      </c>
      <c r="AC21" s="1">
        <f>COUNT($G$2:G21)/COUNT($D$2:D21)</f>
        <v>0.25</v>
      </c>
      <c r="AD21" s="1" cm="1">
        <f t="array" ref="AD21">_xlfn.IFS(AC21&gt;='Old Ranking Calculations'!$B$15,'Old Ranking Calculations'!$C$15,AC21&gt;='Old Ranking Calculations'!$B$16,'Old Ranking Calculations'!$C$16,AC21&gt;='Old Ranking Calculations'!$B$17,'Old Ranking Calculations'!$C$17,AC21&gt;='Old Ranking Calculations'!$B$18,'Old Ranking Calculations'!$C$18,AC21&gt;='Old Ranking Calculations'!$B$19,'Old Ranking Calculations'!$C$19,AC21&gt;='Old Ranking Calculations'!$B$20,'Old Ranking Calculations'!$C$20,AC21&gt;='Old Ranking Calculations'!$B$21,'Old Ranking Calculations'!$C$21,AC21&gt;='Old Ranking Calculations'!$B$22,'Old Ranking Calculations'!$C$22,AC21&lt;'Old Ranking Calculations'!$B$23,'Old Ranking Calculations'!$C$23)</f>
        <v>3</v>
      </c>
      <c r="AE21" s="1">
        <f t="shared" si="0"/>
        <v>0</v>
      </c>
      <c r="AF21" s="1">
        <f>AVERAGE($O$2:O21)</f>
        <v>2</v>
      </c>
      <c r="AG21" s="16">
        <f>SUM($W$2:W21,Z21)</f>
        <v>28</v>
      </c>
    </row>
    <row r="22" spans="1:33" ht="15.75" customHeight="1" x14ac:dyDescent="0.2">
      <c r="A22" s="1">
        <v>1986</v>
      </c>
      <c r="B22" s="1" t="s">
        <v>9</v>
      </c>
      <c r="C22" s="1" t="str">
        <f>VLOOKUP(B22,Divisions!$A$1:$B$33,2,FALSE)</f>
        <v>AFC West</v>
      </c>
      <c r="D22" s="1">
        <v>11</v>
      </c>
      <c r="E22" s="1">
        <v>5</v>
      </c>
      <c r="G22" s="1">
        <v>1</v>
      </c>
      <c r="H22" s="1">
        <v>1</v>
      </c>
      <c r="I22" s="1">
        <v>2</v>
      </c>
      <c r="J22" s="1">
        <v>1</v>
      </c>
      <c r="K22" s="1">
        <v>1</v>
      </c>
      <c r="L22" s="1">
        <v>1</v>
      </c>
      <c r="M22" s="1">
        <v>1</v>
      </c>
      <c r="N22" s="1"/>
      <c r="O22" s="1">
        <v>4</v>
      </c>
      <c r="W22" s="1">
        <f>SUM(N22*'Ranking Calculations'!$C$2,M22*'Ranking Calculations'!$C$3,L22*'Ranking Calculations'!$C$4,K22*'Ranking Calculations'!$C$5,H22*'Ranking Calculations'!$C$7,G22*'Ranking Calculations'!$C$6,P22*'Ranking Calculations'!$C$8,Q22*'Ranking Calculations'!$C$9,R22*'Ranking Calculations'!$C$10,S22*'Ranking Calculations'!$C$11,T22*'Ranking Calculations'!$C$12,U22*'Ranking Calculations'!$C$13,V22*'Ranking Calculations'!$C$14)</f>
        <v>17</v>
      </c>
      <c r="X22" s="11">
        <f>(SUM($D$2:D22)+(SUM($F$2:F22)/2))/((SUM($D$2:D22)+SUM($E$2:E22)+SUM($F$2:F22)))</f>
        <v>0.52131147540983602</v>
      </c>
      <c r="Y22" s="1">
        <f>'Winning % Rank Over Time'!L22</f>
        <v>9</v>
      </c>
      <c r="Z22" s="7">
        <f>'Winning % Rank Over Time'!$B22*VLOOKUP(Y22,'Share of Reg Season Points'!$K$2:$L$30,2)</f>
        <v>0</v>
      </c>
      <c r="AA22" s="1">
        <f t="shared" si="1"/>
        <v>0.55555555555555558</v>
      </c>
      <c r="AB22" s="1" cm="1">
        <f t="array" ref="AB22">_xlfn.IFS(AA22&gt;='Old Ranking Calculations'!$B$25,'Old Ranking Calculations'!$C$25,AA22&gt;='Old Ranking Calculations'!$B$26,'Old Ranking Calculations'!$C$26,AA22&gt;='Old Ranking Calculations'!$B$27,'Old Ranking Calculations'!$C$27,AA22&gt;='Old Ranking Calculations'!$B$28,'Old Ranking Calculations'!$C$28,AA22&gt;='Old Ranking Calculations'!$B$29,'Old Ranking Calculations'!$C$29,AA22&gt;='Old Ranking Calculations'!$B$30,'Old Ranking Calculations'!$C$30,AA22&gt;='Old Ranking Calculations'!$B$31,'Old Ranking Calculations'!$C$31,AA22&lt;'Old Ranking Calculations'!$B$32,'Old Ranking Calculations'!$C$32)</f>
        <v>3</v>
      </c>
      <c r="AC22" s="1">
        <f>COUNT($G$2:G22)/COUNT($D$2:D22)</f>
        <v>0.2857142857142857</v>
      </c>
      <c r="AD22" s="1" cm="1">
        <f t="array" ref="AD22">_xlfn.IFS(AC22&gt;='Old Ranking Calculations'!$B$15,'Old Ranking Calculations'!$C$15,AC22&gt;='Old Ranking Calculations'!$B$16,'Old Ranking Calculations'!$C$16,AC22&gt;='Old Ranking Calculations'!$B$17,'Old Ranking Calculations'!$C$17,AC22&gt;='Old Ranking Calculations'!$B$18,'Old Ranking Calculations'!$C$18,AC22&gt;='Old Ranking Calculations'!$B$19,'Old Ranking Calculations'!$C$19,AC22&gt;='Old Ranking Calculations'!$B$20,'Old Ranking Calculations'!$C$20,AC22&gt;='Old Ranking Calculations'!$B$21,'Old Ranking Calculations'!$C$21,AC22&gt;='Old Ranking Calculations'!$B$22,'Old Ranking Calculations'!$C$22,AC22&lt;'Old Ranking Calculations'!$B$23,'Old Ranking Calculations'!$C$23)</f>
        <v>3</v>
      </c>
      <c r="AE22" s="1">
        <f t="shared" si="0"/>
        <v>0</v>
      </c>
      <c r="AF22" s="1">
        <f>AVERAGE($O$2:O22)</f>
        <v>2.3333333333333335</v>
      </c>
      <c r="AG22" s="16">
        <f>SUM($W$2:W22,Z22)</f>
        <v>45</v>
      </c>
    </row>
    <row r="23" spans="1:33" ht="15.75" customHeight="1" x14ac:dyDescent="0.2">
      <c r="A23" s="1">
        <v>1987</v>
      </c>
      <c r="B23" s="1" t="s">
        <v>9</v>
      </c>
      <c r="C23" s="1" t="str">
        <f>VLOOKUP(B23,Divisions!$A$1:$B$33,2,FALSE)</f>
        <v>AFC West</v>
      </c>
      <c r="D23" s="1">
        <v>10</v>
      </c>
      <c r="E23" s="1">
        <v>4</v>
      </c>
      <c r="F23" s="1">
        <v>1</v>
      </c>
      <c r="G23" s="1">
        <v>1</v>
      </c>
      <c r="H23" s="1">
        <v>1</v>
      </c>
      <c r="I23" s="1">
        <v>2</v>
      </c>
      <c r="J23" s="1">
        <v>1</v>
      </c>
      <c r="K23" s="1">
        <v>1</v>
      </c>
      <c r="L23" s="1">
        <v>1</v>
      </c>
      <c r="M23" s="1">
        <v>1</v>
      </c>
      <c r="N23" s="1"/>
      <c r="O23" s="1">
        <v>4</v>
      </c>
      <c r="P23" s="1">
        <v>1</v>
      </c>
      <c r="W23" s="1">
        <f>SUM(N23*'Ranking Calculations'!$C$2,M23*'Ranking Calculations'!$C$3,L23*'Ranking Calculations'!$C$4,K23*'Ranking Calculations'!$C$5,H23*'Ranking Calculations'!$C$7,G23*'Ranking Calculations'!$C$6,P23*'Ranking Calculations'!$C$8,Q23*'Ranking Calculations'!$C$9,R23*'Ranking Calculations'!$C$10,S23*'Ranking Calculations'!$C$11,T23*'Ranking Calculations'!$C$12,U23*'Ranking Calculations'!$C$13,V23*'Ranking Calculations'!$C$14)</f>
        <v>20</v>
      </c>
      <c r="X23" s="11">
        <f>(SUM($D$2:D23)+(SUM($F$2:F23)/2))/((SUM($D$2:D23)+SUM($E$2:E23)+SUM($F$2:F23)))</f>
        <v>0.52968749999999998</v>
      </c>
      <c r="Y23" s="1">
        <f>'Winning % Rank Over Time'!L23</f>
        <v>9</v>
      </c>
      <c r="Z23" s="7">
        <f>'Winning % Rank Over Time'!$B23*VLOOKUP(Y23,'Share of Reg Season Points'!$K$2:$L$30,2)</f>
        <v>0</v>
      </c>
      <c r="AA23" s="1">
        <f t="shared" si="1"/>
        <v>0.625</v>
      </c>
      <c r="AB23" s="1" cm="1">
        <f t="array" ref="AB23">_xlfn.IFS(AA23&gt;='Old Ranking Calculations'!$B$25,'Old Ranking Calculations'!$C$25,AA23&gt;='Old Ranking Calculations'!$B$26,'Old Ranking Calculations'!$C$26,AA23&gt;='Old Ranking Calculations'!$B$27,'Old Ranking Calculations'!$C$27,AA23&gt;='Old Ranking Calculations'!$B$28,'Old Ranking Calculations'!$C$28,AA23&gt;='Old Ranking Calculations'!$B$29,'Old Ranking Calculations'!$C$29,AA23&gt;='Old Ranking Calculations'!$B$30,'Old Ranking Calculations'!$C$30,AA23&gt;='Old Ranking Calculations'!$B$31,'Old Ranking Calculations'!$C$31,AA23&lt;'Old Ranking Calculations'!$B$32,'Old Ranking Calculations'!$C$32)</f>
        <v>4</v>
      </c>
      <c r="AC23" s="1">
        <f>COUNT($G$2:G23)/COUNT($D$2:D23)</f>
        <v>0.31818181818181818</v>
      </c>
      <c r="AD23" s="1" cm="1">
        <f t="array" ref="AD23">_xlfn.IFS(AC23&gt;='Old Ranking Calculations'!$B$15,'Old Ranking Calculations'!$C$15,AC23&gt;='Old Ranking Calculations'!$B$16,'Old Ranking Calculations'!$C$16,AC23&gt;='Old Ranking Calculations'!$B$17,'Old Ranking Calculations'!$C$17,AC23&gt;='Old Ranking Calculations'!$B$18,'Old Ranking Calculations'!$C$18,AC23&gt;='Old Ranking Calculations'!$B$19,'Old Ranking Calculations'!$C$19,AC23&gt;='Old Ranking Calculations'!$B$20,'Old Ranking Calculations'!$C$20,AC23&gt;='Old Ranking Calculations'!$B$21,'Old Ranking Calculations'!$C$21,AC23&gt;='Old Ranking Calculations'!$B$22,'Old Ranking Calculations'!$C$22,AC23&lt;'Old Ranking Calculations'!$B$23,'Old Ranking Calculations'!$C$23)</f>
        <v>3</v>
      </c>
      <c r="AE23" s="1">
        <f t="shared" si="0"/>
        <v>0</v>
      </c>
      <c r="AF23" s="1">
        <f>AVERAGE($O$2:O23)</f>
        <v>2.5714285714285716</v>
      </c>
      <c r="AG23" s="16">
        <f>SUM($W$2:W23,Z23)</f>
        <v>65</v>
      </c>
    </row>
    <row r="24" spans="1:33" ht="15.75" customHeight="1" x14ac:dyDescent="0.2">
      <c r="A24" s="1">
        <v>1988</v>
      </c>
      <c r="B24" s="1" t="s">
        <v>9</v>
      </c>
      <c r="C24" s="1" t="str">
        <f>VLOOKUP(B24,Divisions!$A$1:$B$33,2,FALSE)</f>
        <v>AFC West</v>
      </c>
      <c r="D24" s="1">
        <v>8</v>
      </c>
      <c r="E24" s="1">
        <v>8</v>
      </c>
      <c r="W24" s="1">
        <f>SUM(N24*'Ranking Calculations'!$C$2,M24*'Ranking Calculations'!$C$3,L24*'Ranking Calculations'!$C$4,K24*'Ranking Calculations'!$C$5,H24*'Ranking Calculations'!$C$7,G24*'Ranking Calculations'!$C$6,P24*'Ranking Calculations'!$C$8,Q24*'Ranking Calculations'!$C$9,R24*'Ranking Calculations'!$C$10,S24*'Ranking Calculations'!$C$11,T24*'Ranking Calculations'!$C$12,U24*'Ranking Calculations'!$C$13,V24*'Ranking Calculations'!$C$14)</f>
        <v>0</v>
      </c>
      <c r="X24" s="11">
        <f>(SUM($D$2:D24)+(SUM($F$2:F24)/2))/((SUM($D$2:D24)+SUM($E$2:E24)+SUM($F$2:F24)))</f>
        <v>0.52827380952380953</v>
      </c>
      <c r="Y24" s="1">
        <f>'Winning % Rank Over Time'!L24</f>
        <v>10</v>
      </c>
      <c r="Z24" s="7">
        <f>'Winning % Rank Over Time'!$B24*VLOOKUP(Y24,'Share of Reg Season Points'!$K$2:$L$30,2)</f>
        <v>0</v>
      </c>
      <c r="AA24" s="1">
        <f t="shared" si="1"/>
        <v>0.6097560975609756</v>
      </c>
      <c r="AB24" s="1" cm="1">
        <f t="array" ref="AB24">_xlfn.IFS(AA24&gt;='Old Ranking Calculations'!$B$25,'Old Ranking Calculations'!$C$25,AA24&gt;='Old Ranking Calculations'!$B$26,'Old Ranking Calculations'!$C$26,AA24&gt;='Old Ranking Calculations'!$B$27,'Old Ranking Calculations'!$C$27,AA24&gt;='Old Ranking Calculations'!$B$28,'Old Ranking Calculations'!$C$28,AA24&gt;='Old Ranking Calculations'!$B$29,'Old Ranking Calculations'!$C$29,AA24&gt;='Old Ranking Calculations'!$B$30,'Old Ranking Calculations'!$C$30,AA24&gt;='Old Ranking Calculations'!$B$31,'Old Ranking Calculations'!$C$31,AA24&lt;'Old Ranking Calculations'!$B$32,'Old Ranking Calculations'!$C$32)</f>
        <v>4</v>
      </c>
      <c r="AC24" s="1">
        <f>COUNT($G$2:G24)/COUNT($D$2:D24)</f>
        <v>0.30434782608695654</v>
      </c>
      <c r="AD24" s="1" cm="1">
        <f t="array" ref="AD24">_xlfn.IFS(AC24&gt;='Old Ranking Calculations'!$B$15,'Old Ranking Calculations'!$C$15,AC24&gt;='Old Ranking Calculations'!$B$16,'Old Ranking Calculations'!$C$16,AC24&gt;='Old Ranking Calculations'!$B$17,'Old Ranking Calculations'!$C$17,AC24&gt;='Old Ranking Calculations'!$B$18,'Old Ranking Calculations'!$C$18,AC24&gt;='Old Ranking Calculations'!$B$19,'Old Ranking Calculations'!$C$19,AC24&gt;='Old Ranking Calculations'!$B$20,'Old Ranking Calculations'!$C$20,AC24&gt;='Old Ranking Calculations'!$B$21,'Old Ranking Calculations'!$C$21,AC24&gt;='Old Ranking Calculations'!$B$22,'Old Ranking Calculations'!$C$22,AC24&lt;'Old Ranking Calculations'!$B$23,'Old Ranking Calculations'!$C$23)</f>
        <v>3</v>
      </c>
      <c r="AE24" s="1">
        <f t="shared" si="0"/>
        <v>0</v>
      </c>
      <c r="AF24" s="1">
        <f>AVERAGE($O$2:O24)</f>
        <v>2.5714285714285716</v>
      </c>
      <c r="AG24" s="16">
        <f>SUM($W$2:W24,Z24)</f>
        <v>65</v>
      </c>
    </row>
    <row r="25" spans="1:33" ht="15.75" customHeight="1" x14ac:dyDescent="0.2">
      <c r="A25" s="1">
        <v>1989</v>
      </c>
      <c r="B25" s="1" t="s">
        <v>9</v>
      </c>
      <c r="C25" s="1" t="str">
        <f>VLOOKUP(B25,Divisions!$A$1:$B$33,2,FALSE)</f>
        <v>AFC West</v>
      </c>
      <c r="D25" s="1">
        <v>11</v>
      </c>
      <c r="E25" s="1">
        <v>5</v>
      </c>
      <c r="G25" s="1">
        <v>1</v>
      </c>
      <c r="H25" s="1">
        <v>1</v>
      </c>
      <c r="I25" s="1">
        <v>2</v>
      </c>
      <c r="J25" s="1">
        <v>1</v>
      </c>
      <c r="K25" s="1">
        <v>1</v>
      </c>
      <c r="L25" s="1">
        <v>1</v>
      </c>
      <c r="M25" s="1">
        <v>1</v>
      </c>
      <c r="N25" s="1"/>
      <c r="O25" s="1">
        <v>4</v>
      </c>
      <c r="W25" s="1">
        <f>SUM(N25*'Ranking Calculations'!$C$2,M25*'Ranking Calculations'!$C$3,L25*'Ranking Calculations'!$C$4,K25*'Ranking Calculations'!$C$5,H25*'Ranking Calculations'!$C$7,G25*'Ranking Calculations'!$C$6,P25*'Ranking Calculations'!$C$8,Q25*'Ranking Calculations'!$C$9,R25*'Ranking Calculations'!$C$10,S25*'Ranking Calculations'!$C$11,T25*'Ranking Calculations'!$C$12,U25*'Ranking Calculations'!$C$13,V25*'Ranking Calculations'!$C$14)</f>
        <v>17</v>
      </c>
      <c r="X25" s="11">
        <f>(SUM($D$2:D25)+(SUM($F$2:F25)/2))/((SUM($D$2:D25)+SUM($E$2:E25)+SUM($F$2:F25)))</f>
        <v>0.53551136363636365</v>
      </c>
      <c r="Y25" s="1">
        <f>'Winning % Rank Over Time'!L25</f>
        <v>10</v>
      </c>
      <c r="Z25" s="7">
        <f>'Winning % Rank Over Time'!$B25*VLOOKUP(Y25,'Share of Reg Season Points'!$K$2:$L$30,2)</f>
        <v>0</v>
      </c>
      <c r="AA25" s="1">
        <f t="shared" si="1"/>
        <v>0.68181818181818177</v>
      </c>
      <c r="AB25" s="1" cm="1">
        <f t="array" ref="AB25">_xlfn.IFS(AA25&gt;='Old Ranking Calculations'!$B$25,'Old Ranking Calculations'!$C$25,AA25&gt;='Old Ranking Calculations'!$B$26,'Old Ranking Calculations'!$C$26,AA25&gt;='Old Ranking Calculations'!$B$27,'Old Ranking Calculations'!$C$27,AA25&gt;='Old Ranking Calculations'!$B$28,'Old Ranking Calculations'!$C$28,AA25&gt;='Old Ranking Calculations'!$B$29,'Old Ranking Calculations'!$C$29,AA25&gt;='Old Ranking Calculations'!$B$30,'Old Ranking Calculations'!$C$30,AA25&gt;='Old Ranking Calculations'!$B$31,'Old Ranking Calculations'!$C$31,AA25&lt;'Old Ranking Calculations'!$B$32,'Old Ranking Calculations'!$C$32)</f>
        <v>4</v>
      </c>
      <c r="AC25" s="1">
        <f>COUNT($G$2:G25)/COUNT($D$2:D25)</f>
        <v>0.33333333333333331</v>
      </c>
      <c r="AD25" s="1" cm="1">
        <f t="array" ref="AD25">_xlfn.IFS(AC25&gt;='Old Ranking Calculations'!$B$15,'Old Ranking Calculations'!$C$15,AC25&gt;='Old Ranking Calculations'!$B$16,'Old Ranking Calculations'!$C$16,AC25&gt;='Old Ranking Calculations'!$B$17,'Old Ranking Calculations'!$C$17,AC25&gt;='Old Ranking Calculations'!$B$18,'Old Ranking Calculations'!$C$18,AC25&gt;='Old Ranking Calculations'!$B$19,'Old Ranking Calculations'!$C$19,AC25&gt;='Old Ranking Calculations'!$B$20,'Old Ranking Calculations'!$C$20,AC25&gt;='Old Ranking Calculations'!$B$21,'Old Ranking Calculations'!$C$21,AC25&gt;='Old Ranking Calculations'!$B$22,'Old Ranking Calculations'!$C$22,AC25&lt;'Old Ranking Calculations'!$B$23,'Old Ranking Calculations'!$C$23)</f>
        <v>3</v>
      </c>
      <c r="AE25" s="1">
        <f t="shared" si="0"/>
        <v>0</v>
      </c>
      <c r="AF25" s="1">
        <f>AVERAGE($O$2:O25)</f>
        <v>2.75</v>
      </c>
      <c r="AG25" s="16">
        <f>SUM($W$2:W25,Z25)</f>
        <v>82</v>
      </c>
    </row>
    <row r="26" spans="1:33" ht="15.75" customHeight="1" x14ac:dyDescent="0.2">
      <c r="A26" s="1">
        <v>1990</v>
      </c>
      <c r="B26" s="1" t="s">
        <v>9</v>
      </c>
      <c r="C26" s="1" t="str">
        <f>VLOOKUP(B26,Divisions!$A$1:$B$33,2,FALSE)</f>
        <v>AFC West</v>
      </c>
      <c r="D26" s="1">
        <v>5</v>
      </c>
      <c r="E26" s="1">
        <v>11</v>
      </c>
      <c r="W26" s="1">
        <f>SUM(N26*'Ranking Calculations'!$C$2,M26*'Ranking Calculations'!$C$3,L26*'Ranking Calculations'!$C$4,K26*'Ranking Calculations'!$C$5,H26*'Ranking Calculations'!$C$7,G26*'Ranking Calculations'!$C$6,P26*'Ranking Calculations'!$C$8,Q26*'Ranking Calculations'!$C$9,R26*'Ranking Calculations'!$C$10,S26*'Ranking Calculations'!$C$11,T26*'Ranking Calculations'!$C$12,U26*'Ranking Calculations'!$C$13,V26*'Ranking Calculations'!$C$14)</f>
        <v>0</v>
      </c>
      <c r="X26" s="11">
        <f>(SUM($D$2:D26)+(SUM($F$2:F26)/2))/((SUM($D$2:D26)+SUM($E$2:E26)+SUM($F$2:F26)))</f>
        <v>0.52581521739130432</v>
      </c>
      <c r="Y26" s="1">
        <f>'Winning % Rank Over Time'!L26</f>
        <v>10</v>
      </c>
      <c r="Z26" s="7">
        <f>'Winning % Rank Over Time'!$B26*VLOOKUP(Y26,'Share of Reg Season Points'!$K$2:$L$30,2)</f>
        <v>0</v>
      </c>
      <c r="AA26" s="1">
        <f t="shared" si="1"/>
        <v>0.66666666666666663</v>
      </c>
      <c r="AB26" s="1" cm="1">
        <f t="array" ref="AB26">_xlfn.IFS(AA26&gt;='Old Ranking Calculations'!$B$25,'Old Ranking Calculations'!$C$25,AA26&gt;='Old Ranking Calculations'!$B$26,'Old Ranking Calculations'!$C$26,AA26&gt;='Old Ranking Calculations'!$B$27,'Old Ranking Calculations'!$C$27,AA26&gt;='Old Ranking Calculations'!$B$28,'Old Ranking Calculations'!$C$28,AA26&gt;='Old Ranking Calculations'!$B$29,'Old Ranking Calculations'!$C$29,AA26&gt;='Old Ranking Calculations'!$B$30,'Old Ranking Calculations'!$C$30,AA26&gt;='Old Ranking Calculations'!$B$31,'Old Ranking Calculations'!$C$31,AA26&lt;'Old Ranking Calculations'!$B$32,'Old Ranking Calculations'!$C$32)</f>
        <v>4</v>
      </c>
      <c r="AC26" s="1">
        <f>COUNT($G$2:G26)/COUNT($D$2:D26)</f>
        <v>0.32</v>
      </c>
      <c r="AD26" s="1" cm="1">
        <f t="array" ref="AD26">_xlfn.IFS(AC26&gt;='Old Ranking Calculations'!$B$15,'Old Ranking Calculations'!$C$15,AC26&gt;='Old Ranking Calculations'!$B$16,'Old Ranking Calculations'!$C$16,AC26&gt;='Old Ranking Calculations'!$B$17,'Old Ranking Calculations'!$C$17,AC26&gt;='Old Ranking Calculations'!$B$18,'Old Ranking Calculations'!$C$18,AC26&gt;='Old Ranking Calculations'!$B$19,'Old Ranking Calculations'!$C$19,AC26&gt;='Old Ranking Calculations'!$B$20,'Old Ranking Calculations'!$C$20,AC26&gt;='Old Ranking Calculations'!$B$21,'Old Ranking Calculations'!$C$21,AC26&gt;='Old Ranking Calculations'!$B$22,'Old Ranking Calculations'!$C$22,AC26&lt;'Old Ranking Calculations'!$B$23,'Old Ranking Calculations'!$C$23)</f>
        <v>3</v>
      </c>
      <c r="AE26" s="1">
        <f t="shared" si="0"/>
        <v>0</v>
      </c>
      <c r="AF26" s="1">
        <f>AVERAGE($O$2:O26)</f>
        <v>2.75</v>
      </c>
      <c r="AG26" s="16">
        <f>SUM($W$2:W26,Z26)</f>
        <v>82</v>
      </c>
    </row>
    <row r="27" spans="1:33" ht="15.75" customHeight="1" x14ac:dyDescent="0.2">
      <c r="A27" s="1">
        <v>1991</v>
      </c>
      <c r="B27" s="1" t="s">
        <v>9</v>
      </c>
      <c r="C27" s="1" t="str">
        <f>VLOOKUP(B27,Divisions!$A$1:$B$33,2,FALSE)</f>
        <v>AFC West</v>
      </c>
      <c r="D27" s="1">
        <v>12</v>
      </c>
      <c r="E27" s="1">
        <v>4</v>
      </c>
      <c r="G27" s="1">
        <v>1</v>
      </c>
      <c r="H27" s="1">
        <v>1</v>
      </c>
      <c r="I27" s="1">
        <v>1</v>
      </c>
      <c r="J27" s="1">
        <v>1</v>
      </c>
      <c r="K27" s="1">
        <v>1</v>
      </c>
      <c r="L27" s="1">
        <v>1</v>
      </c>
      <c r="M27" s="1"/>
      <c r="N27" s="1"/>
      <c r="O27" s="1">
        <v>3</v>
      </c>
      <c r="T27" s="1">
        <v>1</v>
      </c>
      <c r="W27" s="1">
        <f>SUM(N27*'Ranking Calculations'!$C$2,M27*'Ranking Calculations'!$C$3,L27*'Ranking Calculations'!$C$4,K27*'Ranking Calculations'!$C$5,H27*'Ranking Calculations'!$C$7,G27*'Ranking Calculations'!$C$6,P27*'Ranking Calculations'!$C$8,Q27*'Ranking Calculations'!$C$9,R27*'Ranking Calculations'!$C$10,S27*'Ranking Calculations'!$C$11,T27*'Ranking Calculations'!$C$12,U27*'Ranking Calculations'!$C$13,V27*'Ranking Calculations'!$C$14)</f>
        <v>8</v>
      </c>
      <c r="X27" s="11">
        <f>(SUM($D$2:D27)+(SUM($F$2:F27)/2))/((SUM($D$2:D27)+SUM($E$2:E27)+SUM($F$2:F27)))</f>
        <v>0.53515625</v>
      </c>
      <c r="Y27" s="1">
        <f>'Winning % Rank Over Time'!L27</f>
        <v>10</v>
      </c>
      <c r="Z27" s="7">
        <f>'Winning % Rank Over Time'!$B27*VLOOKUP(Y27,'Share of Reg Season Points'!$K$2:$L$30,2)</f>
        <v>0</v>
      </c>
      <c r="AA27" s="1">
        <f t="shared" si="1"/>
        <v>0.70833333333333337</v>
      </c>
      <c r="AB27" s="1" cm="1">
        <f t="array" ref="AB27">_xlfn.IFS(AA27&gt;='Old Ranking Calculations'!$B$25,'Old Ranking Calculations'!$C$25,AA27&gt;='Old Ranking Calculations'!$B$26,'Old Ranking Calculations'!$C$26,AA27&gt;='Old Ranking Calculations'!$B$27,'Old Ranking Calculations'!$C$27,AA27&gt;='Old Ranking Calculations'!$B$28,'Old Ranking Calculations'!$C$28,AA27&gt;='Old Ranking Calculations'!$B$29,'Old Ranking Calculations'!$C$29,AA27&gt;='Old Ranking Calculations'!$B$30,'Old Ranking Calculations'!$C$30,AA27&gt;='Old Ranking Calculations'!$B$31,'Old Ranking Calculations'!$C$31,AA27&lt;'Old Ranking Calculations'!$B$32,'Old Ranking Calculations'!$C$32)</f>
        <v>4</v>
      </c>
      <c r="AC27" s="1">
        <f>COUNT($G$2:G27)/COUNT($D$2:D27)</f>
        <v>0.34615384615384615</v>
      </c>
      <c r="AD27" s="1" cm="1">
        <f t="array" ref="AD27">_xlfn.IFS(AC27&gt;='Old Ranking Calculations'!$B$15,'Old Ranking Calculations'!$C$15,AC27&gt;='Old Ranking Calculations'!$B$16,'Old Ranking Calculations'!$C$16,AC27&gt;='Old Ranking Calculations'!$B$17,'Old Ranking Calculations'!$C$17,AC27&gt;='Old Ranking Calculations'!$B$18,'Old Ranking Calculations'!$C$18,AC27&gt;='Old Ranking Calculations'!$B$19,'Old Ranking Calculations'!$C$19,AC27&gt;='Old Ranking Calculations'!$B$20,'Old Ranking Calculations'!$C$20,AC27&gt;='Old Ranking Calculations'!$B$21,'Old Ranking Calculations'!$C$21,AC27&gt;='Old Ranking Calculations'!$B$22,'Old Ranking Calculations'!$C$22,AC27&lt;'Old Ranking Calculations'!$B$23,'Old Ranking Calculations'!$C$23)</f>
        <v>3</v>
      </c>
      <c r="AE27" s="1">
        <f t="shared" si="0"/>
        <v>0</v>
      </c>
      <c r="AF27" s="1">
        <f>AVERAGE($O$2:O27)</f>
        <v>2.7777777777777777</v>
      </c>
      <c r="AG27" s="16">
        <f>SUM($W$2:W27,Z27)</f>
        <v>90</v>
      </c>
    </row>
    <row r="28" spans="1:33" ht="15.75" customHeight="1" x14ac:dyDescent="0.2">
      <c r="A28" s="1">
        <v>1992</v>
      </c>
      <c r="B28" s="1" t="s">
        <v>9</v>
      </c>
      <c r="C28" s="1" t="str">
        <f>VLOOKUP(B28,Divisions!$A$1:$B$33,2,FALSE)</f>
        <v>AFC West</v>
      </c>
      <c r="D28" s="1">
        <v>8</v>
      </c>
      <c r="E28" s="1">
        <v>8</v>
      </c>
      <c r="W28" s="1">
        <f>SUM(N28*'Ranking Calculations'!$C$2,M28*'Ranking Calculations'!$C$3,L28*'Ranking Calculations'!$C$4,K28*'Ranking Calculations'!$C$5,H28*'Ranking Calculations'!$C$7,G28*'Ranking Calculations'!$C$6,P28*'Ranking Calculations'!$C$8,Q28*'Ranking Calculations'!$C$9,R28*'Ranking Calculations'!$C$10,S28*'Ranking Calculations'!$C$11,T28*'Ranking Calculations'!$C$12,U28*'Ranking Calculations'!$C$13,V28*'Ranking Calculations'!$C$14)</f>
        <v>0</v>
      </c>
      <c r="X28" s="11">
        <f>(SUM($D$2:D28)+(SUM($F$2:F28)/2))/((SUM($D$2:D28)+SUM($E$2:E28)+SUM($F$2:F28)))</f>
        <v>0.53374999999999995</v>
      </c>
      <c r="Y28" s="1">
        <f>'Winning % Rank Over Time'!L28</f>
        <v>9</v>
      </c>
      <c r="Z28" s="7">
        <f>'Winning % Rank Over Time'!$B28*VLOOKUP(Y28,'Share of Reg Season Points'!$K$2:$L$30,2)</f>
        <v>0</v>
      </c>
      <c r="AA28" s="1">
        <f t="shared" si="1"/>
        <v>0.69387755102040816</v>
      </c>
      <c r="AB28" s="1" cm="1">
        <f t="array" ref="AB28">_xlfn.IFS(AA28&gt;='Old Ranking Calculations'!$B$25,'Old Ranking Calculations'!$C$25,AA28&gt;='Old Ranking Calculations'!$B$26,'Old Ranking Calculations'!$C$26,AA28&gt;='Old Ranking Calculations'!$B$27,'Old Ranking Calculations'!$C$27,AA28&gt;='Old Ranking Calculations'!$B$28,'Old Ranking Calculations'!$C$28,AA28&gt;='Old Ranking Calculations'!$B$29,'Old Ranking Calculations'!$C$29,AA28&gt;='Old Ranking Calculations'!$B$30,'Old Ranking Calculations'!$C$30,AA28&gt;='Old Ranking Calculations'!$B$31,'Old Ranking Calculations'!$C$31,AA28&lt;'Old Ranking Calculations'!$B$32,'Old Ranking Calculations'!$C$32)</f>
        <v>4</v>
      </c>
      <c r="AC28" s="1">
        <f>COUNT($G$2:G28)/COUNT($D$2:D28)</f>
        <v>0.33333333333333331</v>
      </c>
      <c r="AD28" s="1" cm="1">
        <f t="array" ref="AD28">_xlfn.IFS(AC28&gt;='Old Ranking Calculations'!$B$15,'Old Ranking Calculations'!$C$15,AC28&gt;='Old Ranking Calculations'!$B$16,'Old Ranking Calculations'!$C$16,AC28&gt;='Old Ranking Calculations'!$B$17,'Old Ranking Calculations'!$C$17,AC28&gt;='Old Ranking Calculations'!$B$18,'Old Ranking Calculations'!$C$18,AC28&gt;='Old Ranking Calculations'!$B$19,'Old Ranking Calculations'!$C$19,AC28&gt;='Old Ranking Calculations'!$B$20,'Old Ranking Calculations'!$C$20,AC28&gt;='Old Ranking Calculations'!$B$21,'Old Ranking Calculations'!$C$21,AC28&gt;='Old Ranking Calculations'!$B$22,'Old Ranking Calculations'!$C$22,AC28&lt;'Old Ranking Calculations'!$B$23,'Old Ranking Calculations'!$C$23)</f>
        <v>3</v>
      </c>
      <c r="AE28" s="1">
        <f t="shared" si="0"/>
        <v>0</v>
      </c>
      <c r="AF28" s="1">
        <f>AVERAGE($O$2:O28)</f>
        <v>2.7777777777777777</v>
      </c>
      <c r="AG28" s="16">
        <f>SUM($W$2:W28,Z28)</f>
        <v>90</v>
      </c>
    </row>
    <row r="29" spans="1:33" ht="15.75" customHeight="1" x14ac:dyDescent="0.2">
      <c r="A29" s="1">
        <v>1993</v>
      </c>
      <c r="B29" s="1" t="s">
        <v>9</v>
      </c>
      <c r="C29" s="1" t="str">
        <f>VLOOKUP(B29,Divisions!$A$1:$B$33,2,FALSE)</f>
        <v>AFC West</v>
      </c>
      <c r="D29" s="1">
        <v>9</v>
      </c>
      <c r="E29" s="1">
        <v>7</v>
      </c>
      <c r="G29" s="1">
        <v>1</v>
      </c>
      <c r="I29" s="1">
        <v>0</v>
      </c>
      <c r="J29" s="1">
        <v>1</v>
      </c>
      <c r="K29" s="1"/>
      <c r="L29" s="1"/>
      <c r="M29" s="1"/>
      <c r="N29" s="1"/>
      <c r="O29" s="1">
        <v>1</v>
      </c>
      <c r="W29" s="1">
        <f>SUM(N29*'Ranking Calculations'!$C$2,M29*'Ranking Calculations'!$C$3,L29*'Ranking Calculations'!$C$4,K29*'Ranking Calculations'!$C$5,H29*'Ranking Calculations'!$C$7,G29*'Ranking Calculations'!$C$6,P29*'Ranking Calculations'!$C$8,Q29*'Ranking Calculations'!$C$9,R29*'Ranking Calculations'!$C$10,S29*'Ranking Calculations'!$C$11,T29*'Ranking Calculations'!$C$12,U29*'Ranking Calculations'!$C$13,V29*'Ranking Calculations'!$C$14)</f>
        <v>1</v>
      </c>
      <c r="X29" s="11">
        <f>(SUM($D$2:D29)+(SUM($F$2:F29)/2))/((SUM($D$2:D29)+SUM($E$2:E29)+SUM($F$2:F29)))</f>
        <v>0.53485576923076927</v>
      </c>
      <c r="Y29" s="1">
        <f>'Winning % Rank Over Time'!L29</f>
        <v>9</v>
      </c>
      <c r="Z29" s="7">
        <f>'Winning % Rank Over Time'!$B29*VLOOKUP(Y29,'Share of Reg Season Points'!$K$2:$L$30,2)</f>
        <v>0</v>
      </c>
      <c r="AA29" s="1">
        <f t="shared" si="1"/>
        <v>0.70588235294117652</v>
      </c>
      <c r="AB29" s="1" cm="1">
        <f t="array" ref="AB29">_xlfn.IFS(AA29&gt;='Old Ranking Calculations'!$B$25,'Old Ranking Calculations'!$C$25,AA29&gt;='Old Ranking Calculations'!$B$26,'Old Ranking Calculations'!$C$26,AA29&gt;='Old Ranking Calculations'!$B$27,'Old Ranking Calculations'!$C$27,AA29&gt;='Old Ranking Calculations'!$B$28,'Old Ranking Calculations'!$C$28,AA29&gt;='Old Ranking Calculations'!$B$29,'Old Ranking Calculations'!$C$29,AA29&gt;='Old Ranking Calculations'!$B$30,'Old Ranking Calculations'!$C$30,AA29&gt;='Old Ranking Calculations'!$B$31,'Old Ranking Calculations'!$C$31,AA29&lt;'Old Ranking Calculations'!$B$32,'Old Ranking Calculations'!$C$32)</f>
        <v>4</v>
      </c>
      <c r="AC29" s="1">
        <f>COUNT($G$2:G29)/COUNT($D$2:D29)</f>
        <v>0.35714285714285715</v>
      </c>
      <c r="AD29" s="1" cm="1">
        <f t="array" ref="AD29">_xlfn.IFS(AC29&gt;='Old Ranking Calculations'!$B$15,'Old Ranking Calculations'!$C$15,AC29&gt;='Old Ranking Calculations'!$B$16,'Old Ranking Calculations'!$C$16,AC29&gt;='Old Ranking Calculations'!$B$17,'Old Ranking Calculations'!$C$17,AC29&gt;='Old Ranking Calculations'!$B$18,'Old Ranking Calculations'!$C$18,AC29&gt;='Old Ranking Calculations'!$B$19,'Old Ranking Calculations'!$C$19,AC29&gt;='Old Ranking Calculations'!$B$20,'Old Ranking Calculations'!$C$20,AC29&gt;='Old Ranking Calculations'!$B$21,'Old Ranking Calculations'!$C$21,AC29&gt;='Old Ranking Calculations'!$B$22,'Old Ranking Calculations'!$C$22,AC29&lt;'Old Ranking Calculations'!$B$23,'Old Ranking Calculations'!$C$23)</f>
        <v>7</v>
      </c>
      <c r="AE29" s="1">
        <f t="shared" si="0"/>
        <v>0</v>
      </c>
      <c r="AF29" s="1">
        <f>AVERAGE($O$2:O29)</f>
        <v>2.6</v>
      </c>
      <c r="AG29" s="16">
        <f>SUM($W$2:W29,Z29)</f>
        <v>91</v>
      </c>
    </row>
    <row r="30" spans="1:33" ht="15.75" customHeight="1" x14ac:dyDescent="0.2">
      <c r="A30" s="1">
        <v>1994</v>
      </c>
      <c r="B30" s="1" t="s">
        <v>9</v>
      </c>
      <c r="C30" s="1" t="str">
        <f>VLOOKUP(B30,Divisions!$A$1:$B$33,2,FALSE)</f>
        <v>AFC West</v>
      </c>
      <c r="D30" s="1">
        <v>7</v>
      </c>
      <c r="E30" s="1">
        <v>9</v>
      </c>
      <c r="W30" s="1">
        <f>SUM(N30*'Ranking Calculations'!$C$2,M30*'Ranking Calculations'!$C$3,L30*'Ranking Calculations'!$C$4,K30*'Ranking Calculations'!$C$5,H30*'Ranking Calculations'!$C$7,G30*'Ranking Calculations'!$C$6,P30*'Ranking Calculations'!$C$8,Q30*'Ranking Calculations'!$C$9,R30*'Ranking Calculations'!$C$10,S30*'Ranking Calculations'!$C$11,T30*'Ranking Calculations'!$C$12,U30*'Ranking Calculations'!$C$13,V30*'Ranking Calculations'!$C$14)</f>
        <v>0</v>
      </c>
      <c r="X30" s="11">
        <f>(SUM($D$2:D30)+(SUM($F$2:F30)/2))/((SUM($D$2:D30)+SUM($E$2:E30)+SUM($F$2:F30)))</f>
        <v>0.53125</v>
      </c>
      <c r="Y30" s="1">
        <f>'Winning % Rank Over Time'!L30</f>
        <v>10</v>
      </c>
      <c r="Z30" s="7">
        <f>'Winning % Rank Over Time'!$B30*VLOOKUP(Y30,'Share of Reg Season Points'!$K$2:$L$30,2)</f>
        <v>0</v>
      </c>
      <c r="AA30" s="1">
        <f t="shared" si="1"/>
        <v>0.69230769230769229</v>
      </c>
      <c r="AB30" s="1" cm="1">
        <f t="array" ref="AB30">_xlfn.IFS(AA30&gt;='Old Ranking Calculations'!$B$25,'Old Ranking Calculations'!$C$25,AA30&gt;='Old Ranking Calculations'!$B$26,'Old Ranking Calculations'!$C$26,AA30&gt;='Old Ranking Calculations'!$B$27,'Old Ranking Calculations'!$C$27,AA30&gt;='Old Ranking Calculations'!$B$28,'Old Ranking Calculations'!$C$28,AA30&gt;='Old Ranking Calculations'!$B$29,'Old Ranking Calculations'!$C$29,AA30&gt;='Old Ranking Calculations'!$B$30,'Old Ranking Calculations'!$C$30,AA30&gt;='Old Ranking Calculations'!$B$31,'Old Ranking Calculations'!$C$31,AA30&lt;'Old Ranking Calculations'!$B$32,'Old Ranking Calculations'!$C$32)</f>
        <v>4</v>
      </c>
      <c r="AC30" s="1">
        <f>COUNT($G$2:G30)/COUNT($D$2:D30)</f>
        <v>0.34482758620689657</v>
      </c>
      <c r="AD30" s="1" cm="1">
        <f t="array" ref="AD30">_xlfn.IFS(AC30&gt;='Old Ranking Calculations'!$B$15,'Old Ranking Calculations'!$C$15,AC30&gt;='Old Ranking Calculations'!$B$16,'Old Ranking Calculations'!$C$16,AC30&gt;='Old Ranking Calculations'!$B$17,'Old Ranking Calculations'!$C$17,AC30&gt;='Old Ranking Calculations'!$B$18,'Old Ranking Calculations'!$C$18,AC30&gt;='Old Ranking Calculations'!$B$19,'Old Ranking Calculations'!$C$19,AC30&gt;='Old Ranking Calculations'!$B$20,'Old Ranking Calculations'!$C$20,AC30&gt;='Old Ranking Calculations'!$B$21,'Old Ranking Calculations'!$C$21,AC30&gt;='Old Ranking Calculations'!$B$22,'Old Ranking Calculations'!$C$22,AC30&lt;'Old Ranking Calculations'!$B$23,'Old Ranking Calculations'!$C$23)</f>
        <v>3</v>
      </c>
      <c r="AE30" s="1">
        <f t="shared" si="0"/>
        <v>0</v>
      </c>
      <c r="AF30" s="1">
        <f>AVERAGE($O$2:O30)</f>
        <v>2.6</v>
      </c>
      <c r="AG30" s="16">
        <f>SUM($W$2:W30,Z30)</f>
        <v>91</v>
      </c>
    </row>
    <row r="31" spans="1:33" ht="15.75" customHeight="1" x14ac:dyDescent="0.2">
      <c r="A31" s="1">
        <v>1995</v>
      </c>
      <c r="B31" s="1" t="s">
        <v>9</v>
      </c>
      <c r="C31" s="1" t="str">
        <f>VLOOKUP(B31,Divisions!$A$1:$B$33,2,FALSE)</f>
        <v>AFC West</v>
      </c>
      <c r="D31" s="1">
        <v>8</v>
      </c>
      <c r="E31" s="1">
        <v>8</v>
      </c>
      <c r="W31" s="1">
        <f>SUM(N31*'Ranking Calculations'!$C$2,M31*'Ranking Calculations'!$C$3,L31*'Ranking Calculations'!$C$4,K31*'Ranking Calculations'!$C$5,H31*'Ranking Calculations'!$C$7,G31*'Ranking Calculations'!$C$6,P31*'Ranking Calculations'!$C$8,Q31*'Ranking Calculations'!$C$9,R31*'Ranking Calculations'!$C$10,S31*'Ranking Calculations'!$C$11,T31*'Ranking Calculations'!$C$12,U31*'Ranking Calculations'!$C$13,V31*'Ranking Calculations'!$C$14)</f>
        <v>0</v>
      </c>
      <c r="X31" s="11">
        <f>(SUM($D$2:D31)+(SUM($F$2:F31)/2))/((SUM($D$2:D31)+SUM($E$2:E31)+SUM($F$2:F31)))</f>
        <v>0.5301339285714286</v>
      </c>
      <c r="Y31" s="1">
        <f>'Winning % Rank Over Time'!L31</f>
        <v>9</v>
      </c>
      <c r="Z31" s="7">
        <f>'Winning % Rank Over Time'!$B31*VLOOKUP(Y31,'Share of Reg Season Points'!$F$2:$G$32,2)</f>
        <v>0</v>
      </c>
      <c r="AA31" s="1">
        <f t="shared" si="1"/>
        <v>0.67924528301886788</v>
      </c>
      <c r="AB31" s="1" cm="1">
        <f t="array" ref="AB31">_xlfn.IFS(AA31&gt;='Old Ranking Calculations'!$B$25,'Old Ranking Calculations'!$C$25,AA31&gt;='Old Ranking Calculations'!$B$26,'Old Ranking Calculations'!$C$26,AA31&gt;='Old Ranking Calculations'!$B$27,'Old Ranking Calculations'!$C$27,AA31&gt;='Old Ranking Calculations'!$B$28,'Old Ranking Calculations'!$C$28,AA31&gt;='Old Ranking Calculations'!$B$29,'Old Ranking Calculations'!$C$29,AA31&gt;='Old Ranking Calculations'!$B$30,'Old Ranking Calculations'!$C$30,AA31&gt;='Old Ranking Calculations'!$B$31,'Old Ranking Calculations'!$C$31,AA31&lt;'Old Ranking Calculations'!$B$32,'Old Ranking Calculations'!$C$32)</f>
        <v>4</v>
      </c>
      <c r="AC31" s="1">
        <f>COUNT($G$2:G31)/COUNT($D$2:D31)</f>
        <v>0.33333333333333331</v>
      </c>
      <c r="AD31" s="1" cm="1">
        <f t="array" ref="AD31">_xlfn.IFS(AC31&gt;='Old Ranking Calculations'!$B$15,'Old Ranking Calculations'!$C$15,AC31&gt;='Old Ranking Calculations'!$B$16,'Old Ranking Calculations'!$C$16,AC31&gt;='Old Ranking Calculations'!$B$17,'Old Ranking Calculations'!$C$17,AC31&gt;='Old Ranking Calculations'!$B$18,'Old Ranking Calculations'!$C$18,AC31&gt;='Old Ranking Calculations'!$B$19,'Old Ranking Calculations'!$C$19,AC31&gt;='Old Ranking Calculations'!$B$20,'Old Ranking Calculations'!$C$20,AC31&gt;='Old Ranking Calculations'!$B$21,'Old Ranking Calculations'!$C$21,AC31&gt;='Old Ranking Calculations'!$B$22,'Old Ranking Calculations'!$C$22,AC31&lt;'Old Ranking Calculations'!$B$23,'Old Ranking Calculations'!$C$23)</f>
        <v>3</v>
      </c>
      <c r="AE31" s="1">
        <f t="shared" si="0"/>
        <v>0</v>
      </c>
      <c r="AF31" s="1">
        <f>AVERAGE($O$2:O31)</f>
        <v>2.6</v>
      </c>
      <c r="AG31" s="16">
        <f>SUM($W$2:W31,Z31)</f>
        <v>91</v>
      </c>
    </row>
    <row r="32" spans="1:33" ht="15.75" customHeight="1" x14ac:dyDescent="0.2">
      <c r="A32" s="1">
        <v>1996</v>
      </c>
      <c r="B32" s="1" t="s">
        <v>9</v>
      </c>
      <c r="C32" s="1" t="str">
        <f>VLOOKUP(B32,Divisions!$A$1:$B$33,2,FALSE)</f>
        <v>AFC West</v>
      </c>
      <c r="D32" s="1">
        <v>13</v>
      </c>
      <c r="E32" s="1">
        <v>3</v>
      </c>
      <c r="G32" s="1">
        <v>1</v>
      </c>
      <c r="H32" s="1">
        <v>1</v>
      </c>
      <c r="I32" s="1">
        <v>0</v>
      </c>
      <c r="J32" s="1">
        <v>1</v>
      </c>
      <c r="K32" s="1">
        <v>1</v>
      </c>
      <c r="L32" s="1"/>
      <c r="M32" s="1"/>
      <c r="N32" s="1"/>
      <c r="O32" s="1">
        <v>2</v>
      </c>
      <c r="Q32" s="1">
        <v>1</v>
      </c>
      <c r="W32" s="1">
        <f>SUM(N32*'Ranking Calculations'!$C$2,M32*'Ranking Calculations'!$C$3,L32*'Ranking Calculations'!$C$4,K32*'Ranking Calculations'!$C$5,H32*'Ranking Calculations'!$C$7,G32*'Ranking Calculations'!$C$6,P32*'Ranking Calculations'!$C$8,Q32*'Ranking Calculations'!$C$9,R32*'Ranking Calculations'!$C$10,S32*'Ranking Calculations'!$C$11,T32*'Ranking Calculations'!$C$12,U32*'Ranking Calculations'!$C$13,V32*'Ranking Calculations'!$C$14)</f>
        <v>5</v>
      </c>
      <c r="X32" s="11">
        <f>(SUM($D$2:D32)+(SUM($F$2:F32)/2))/((SUM($D$2:D32)+SUM($E$2:E32)+SUM($F$2:F32)))</f>
        <v>0.53987068965517238</v>
      </c>
      <c r="Y32" s="1">
        <f>'Winning % Rank Over Time'!L32</f>
        <v>10</v>
      </c>
      <c r="Z32" s="7">
        <f>'Winning % Rank Over Time'!$B32*VLOOKUP(Y32,'Share of Reg Season Points'!$F$2:$G$32,2)</f>
        <v>0</v>
      </c>
      <c r="AA32" s="1">
        <f t="shared" si="1"/>
        <v>0.6964285714285714</v>
      </c>
      <c r="AB32" s="1" cm="1">
        <f t="array" ref="AB32">_xlfn.IFS(AA32&gt;='Old Ranking Calculations'!$B$25,'Old Ranking Calculations'!$C$25,AA32&gt;='Old Ranking Calculations'!$B$26,'Old Ranking Calculations'!$C$26,AA32&gt;='Old Ranking Calculations'!$B$27,'Old Ranking Calculations'!$C$27,AA32&gt;='Old Ranking Calculations'!$B$28,'Old Ranking Calculations'!$C$28,AA32&gt;='Old Ranking Calculations'!$B$29,'Old Ranking Calculations'!$C$29,AA32&gt;='Old Ranking Calculations'!$B$30,'Old Ranking Calculations'!$C$30,AA32&gt;='Old Ranking Calculations'!$B$31,'Old Ranking Calculations'!$C$31,AA32&lt;'Old Ranking Calculations'!$B$32,'Old Ranking Calculations'!$C$32)</f>
        <v>4</v>
      </c>
      <c r="AC32" s="1">
        <f>COUNT($G$2:G32)/COUNT($D$2:D32)</f>
        <v>0.35483870967741937</v>
      </c>
      <c r="AD32" s="1" cm="1">
        <f t="array" ref="AD32">_xlfn.IFS(AC32&gt;='Old Ranking Calculations'!$B$15,'Old Ranking Calculations'!$C$15,AC32&gt;='Old Ranking Calculations'!$B$16,'Old Ranking Calculations'!$C$16,AC32&gt;='Old Ranking Calculations'!$B$17,'Old Ranking Calculations'!$C$17,AC32&gt;='Old Ranking Calculations'!$B$18,'Old Ranking Calculations'!$C$18,AC32&gt;='Old Ranking Calculations'!$B$19,'Old Ranking Calculations'!$C$19,AC32&gt;='Old Ranking Calculations'!$B$20,'Old Ranking Calculations'!$C$20,AC32&gt;='Old Ranking Calculations'!$B$21,'Old Ranking Calculations'!$C$21,AC32&gt;='Old Ranking Calculations'!$B$22,'Old Ranking Calculations'!$C$22,AC32&lt;'Old Ranking Calculations'!$B$23,'Old Ranking Calculations'!$C$23)</f>
        <v>7</v>
      </c>
      <c r="AE32" s="1">
        <f t="shared" si="0"/>
        <v>0</v>
      </c>
      <c r="AF32" s="1">
        <f>AVERAGE($O$2:O32)</f>
        <v>2.5454545454545454</v>
      </c>
      <c r="AG32" s="16">
        <f>SUM($W$2:W32,Z32)</f>
        <v>96</v>
      </c>
    </row>
    <row r="33" spans="1:33" ht="15.75" customHeight="1" x14ac:dyDescent="0.2">
      <c r="A33" s="1">
        <v>1997</v>
      </c>
      <c r="B33" s="1" t="s">
        <v>9</v>
      </c>
      <c r="C33" s="1" t="str">
        <f>VLOOKUP(B33,Divisions!$A$1:$B$33,2,FALSE)</f>
        <v>AFC West</v>
      </c>
      <c r="D33" s="1">
        <v>12</v>
      </c>
      <c r="E33" s="1">
        <v>4</v>
      </c>
      <c r="G33" s="1">
        <v>1</v>
      </c>
      <c r="I33" s="1">
        <v>4</v>
      </c>
      <c r="J33" s="1">
        <v>0</v>
      </c>
      <c r="K33" s="1">
        <v>1</v>
      </c>
      <c r="L33" s="1">
        <v>1</v>
      </c>
      <c r="M33" s="1">
        <v>1</v>
      </c>
      <c r="N33" s="1">
        <v>1</v>
      </c>
      <c r="O33" s="1">
        <v>4</v>
      </c>
      <c r="W33" s="1">
        <f>SUM(N33*'Ranking Calculations'!$C$2,M33*'Ranking Calculations'!$C$3,L33*'Ranking Calculations'!$C$4,K33*'Ranking Calculations'!$C$5,H33*'Ranking Calculations'!$C$7,G33*'Ranking Calculations'!$C$6,P33*'Ranking Calculations'!$C$8,Q33*'Ranking Calculations'!$C$9,R33*'Ranking Calculations'!$C$10,S33*'Ranking Calculations'!$C$11,T33*'Ranking Calculations'!$C$12,U33*'Ranking Calculations'!$C$13,V33*'Ranking Calculations'!$C$14)</f>
        <v>39</v>
      </c>
      <c r="X33" s="11">
        <f>(SUM($D$2:D33)+(SUM($F$2:F33)/2))/((SUM($D$2:D33)+SUM($E$2:E33)+SUM($F$2:F33)))</f>
        <v>0.546875</v>
      </c>
      <c r="Y33" s="1">
        <f>'Winning % Rank Over Time'!L33</f>
        <v>9</v>
      </c>
      <c r="Z33" s="7">
        <f>'Winning % Rank Over Time'!$B33*VLOOKUP(Y33,'Share of Reg Season Points'!$F$2:$G$32,2)</f>
        <v>0</v>
      </c>
      <c r="AA33" s="1">
        <f t="shared" si="1"/>
        <v>0.75862068965517238</v>
      </c>
      <c r="AB33" s="1" cm="1">
        <f t="array" ref="AB33">_xlfn.IFS(AA33&gt;='Old Ranking Calculations'!$B$25,'Old Ranking Calculations'!$C$25,AA33&gt;='Old Ranking Calculations'!$B$26,'Old Ranking Calculations'!$C$26,AA33&gt;='Old Ranking Calculations'!$B$27,'Old Ranking Calculations'!$C$27,AA33&gt;='Old Ranking Calculations'!$B$28,'Old Ranking Calculations'!$C$28,AA33&gt;='Old Ranking Calculations'!$B$29,'Old Ranking Calculations'!$C$29,AA33&gt;='Old Ranking Calculations'!$B$30,'Old Ranking Calculations'!$C$30,AA33&gt;='Old Ranking Calculations'!$B$31,'Old Ranking Calculations'!$C$31,AA33&lt;'Old Ranking Calculations'!$B$32,'Old Ranking Calculations'!$C$32)</f>
        <v>6</v>
      </c>
      <c r="AC33" s="1">
        <f>COUNT($G$2:G33)/COUNT($D$2:D33)</f>
        <v>0.375</v>
      </c>
      <c r="AD33" s="1" cm="1">
        <f t="array" ref="AD33">_xlfn.IFS(AC33&gt;='Old Ranking Calculations'!$B$15,'Old Ranking Calculations'!$C$15,AC33&gt;='Old Ranking Calculations'!$B$16,'Old Ranking Calculations'!$C$16,AC33&gt;='Old Ranking Calculations'!$B$17,'Old Ranking Calculations'!$C$17,AC33&gt;='Old Ranking Calculations'!$B$18,'Old Ranking Calculations'!$C$18,AC33&gt;='Old Ranking Calculations'!$B$19,'Old Ranking Calculations'!$C$19,AC33&gt;='Old Ranking Calculations'!$B$20,'Old Ranking Calculations'!$C$20,AC33&gt;='Old Ranking Calculations'!$B$21,'Old Ranking Calculations'!$C$21,AC33&gt;='Old Ranking Calculations'!$B$22,'Old Ranking Calculations'!$C$22,AC33&lt;'Old Ranking Calculations'!$B$23,'Old Ranking Calculations'!$C$23)</f>
        <v>7</v>
      </c>
      <c r="AE33" s="1">
        <f t="shared" si="0"/>
        <v>0</v>
      </c>
      <c r="AF33" s="1">
        <f>AVERAGE($O$2:O33)</f>
        <v>2.6666666666666665</v>
      </c>
      <c r="AG33" s="16">
        <f>SUM($W$2:W33,Z33)</f>
        <v>135</v>
      </c>
    </row>
    <row r="34" spans="1:33" ht="15.75" customHeight="1" x14ac:dyDescent="0.2">
      <c r="A34" s="1">
        <v>1998</v>
      </c>
      <c r="B34" s="1" t="s">
        <v>9</v>
      </c>
      <c r="C34" s="1" t="str">
        <f>VLOOKUP(B34,Divisions!$A$1:$B$33,2,FALSE)</f>
        <v>AFC West</v>
      </c>
      <c r="D34" s="1">
        <v>14</v>
      </c>
      <c r="E34" s="1">
        <v>2</v>
      </c>
      <c r="G34" s="1">
        <v>1</v>
      </c>
      <c r="H34" s="1">
        <v>1</v>
      </c>
      <c r="I34" s="1">
        <v>3</v>
      </c>
      <c r="J34" s="1">
        <v>0</v>
      </c>
      <c r="K34" s="1">
        <v>1</v>
      </c>
      <c r="L34" s="1">
        <v>1</v>
      </c>
      <c r="M34" s="1">
        <v>1</v>
      </c>
      <c r="N34" s="1">
        <v>1</v>
      </c>
      <c r="O34" s="1">
        <v>4</v>
      </c>
      <c r="P34" s="1">
        <v>1</v>
      </c>
      <c r="Q34" s="1">
        <v>1</v>
      </c>
      <c r="W34" s="1">
        <f>SUM(N34*'Ranking Calculations'!$C$2,M34*'Ranking Calculations'!$C$3,L34*'Ranking Calculations'!$C$4,K34*'Ranking Calculations'!$C$5,H34*'Ranking Calculations'!$C$7,G34*'Ranking Calculations'!$C$6,P34*'Ranking Calculations'!$C$8,Q34*'Ranking Calculations'!$C$9,R34*'Ranking Calculations'!$C$10,S34*'Ranking Calculations'!$C$11,T34*'Ranking Calculations'!$C$12,U34*'Ranking Calculations'!$C$13,V34*'Ranking Calculations'!$C$14)</f>
        <v>44</v>
      </c>
      <c r="X34" s="11">
        <f>(SUM($D$2:D34)+(SUM($F$2:F34)/2))/((SUM($D$2:D34)+SUM($E$2:E34)+SUM($F$2:F34)))</f>
        <v>0.55745967741935487</v>
      </c>
      <c r="Y34" s="1">
        <f>'Winning % Rank Over Time'!L34</f>
        <v>8</v>
      </c>
      <c r="Z34" s="7">
        <f>'Winning % Rank Over Time'!$B34*VLOOKUP(Y34,'Share of Reg Season Points'!$F$2:$G$32,2)</f>
        <v>0</v>
      </c>
      <c r="AA34" s="1">
        <f t="shared" si="1"/>
        <v>0.80327868852459017</v>
      </c>
      <c r="AB34" s="1" cm="1">
        <f t="array" ref="AB34">_xlfn.IFS(AA34&gt;='Old Ranking Calculations'!$B$25,'Old Ranking Calculations'!$C$25,AA34&gt;='Old Ranking Calculations'!$B$26,'Old Ranking Calculations'!$C$26,AA34&gt;='Old Ranking Calculations'!$B$27,'Old Ranking Calculations'!$C$27,AA34&gt;='Old Ranking Calculations'!$B$28,'Old Ranking Calculations'!$C$28,AA34&gt;='Old Ranking Calculations'!$B$29,'Old Ranking Calculations'!$C$29,AA34&gt;='Old Ranking Calculations'!$B$30,'Old Ranking Calculations'!$C$30,AA34&gt;='Old Ranking Calculations'!$B$31,'Old Ranking Calculations'!$C$31,AA34&lt;'Old Ranking Calculations'!$B$32,'Old Ranking Calculations'!$C$32)</f>
        <v>6</v>
      </c>
      <c r="AC34" s="1">
        <f>COUNT($G$2:G34)/COUNT($D$2:D34)</f>
        <v>0.39393939393939392</v>
      </c>
      <c r="AD34" s="1" cm="1">
        <f t="array" ref="AD34">_xlfn.IFS(AC34&gt;='Old Ranking Calculations'!$B$15,'Old Ranking Calculations'!$C$15,AC34&gt;='Old Ranking Calculations'!$B$16,'Old Ranking Calculations'!$C$16,AC34&gt;='Old Ranking Calculations'!$B$17,'Old Ranking Calculations'!$C$17,AC34&gt;='Old Ranking Calculations'!$B$18,'Old Ranking Calculations'!$C$18,AC34&gt;='Old Ranking Calculations'!$B$19,'Old Ranking Calculations'!$C$19,AC34&gt;='Old Ranking Calculations'!$B$20,'Old Ranking Calculations'!$C$20,AC34&gt;='Old Ranking Calculations'!$B$21,'Old Ranking Calculations'!$C$21,AC34&gt;='Old Ranking Calculations'!$B$22,'Old Ranking Calculations'!$C$22,AC34&lt;'Old Ranking Calculations'!$B$23,'Old Ranking Calculations'!$C$23)</f>
        <v>7</v>
      </c>
      <c r="AE34" s="1">
        <f t="shared" si="0"/>
        <v>0</v>
      </c>
      <c r="AF34" s="1">
        <f>AVERAGE($O$2:O34)</f>
        <v>2.7692307692307692</v>
      </c>
      <c r="AG34" s="16">
        <f>SUM($W$2:W34,Z34)</f>
        <v>179</v>
      </c>
    </row>
    <row r="35" spans="1:33" ht="15.75" customHeight="1" x14ac:dyDescent="0.2">
      <c r="A35" s="1">
        <v>1999</v>
      </c>
      <c r="B35" s="1" t="s">
        <v>9</v>
      </c>
      <c r="C35" s="1" t="str">
        <f>VLOOKUP(B35,Divisions!$A$1:$B$33,2,FALSE)</f>
        <v>AFC West</v>
      </c>
      <c r="D35" s="1">
        <v>6</v>
      </c>
      <c r="E35" s="1">
        <v>10</v>
      </c>
      <c r="W35" s="1">
        <f>SUM(N35*'Ranking Calculations'!$C$2,M35*'Ranking Calculations'!$C$3,L35*'Ranking Calculations'!$C$4,K35*'Ranking Calculations'!$C$5,H35*'Ranking Calculations'!$C$7,G35*'Ranking Calculations'!$C$6,P35*'Ranking Calculations'!$C$8,Q35*'Ranking Calculations'!$C$9,R35*'Ranking Calculations'!$C$10,S35*'Ranking Calculations'!$C$11,T35*'Ranking Calculations'!$C$12,U35*'Ranking Calculations'!$C$13,V35*'Ranking Calculations'!$C$14)</f>
        <v>0</v>
      </c>
      <c r="X35" s="11">
        <f>(SUM($D$2:D35)+(SUM($F$2:F35)/2))/((SUM($D$2:D35)+SUM($E$2:E35)+SUM($F$2:F35)))</f>
        <v>0.5517578125</v>
      </c>
      <c r="Y35" s="1">
        <f>'Winning % Rank Over Time'!L35</f>
        <v>10</v>
      </c>
      <c r="Z35" s="7">
        <f>'Winning % Rank Over Time'!$B35*VLOOKUP(Y35,'Share of Reg Season Points'!$F$2:$G$32,2)</f>
        <v>0</v>
      </c>
      <c r="AA35" s="1">
        <f t="shared" si="1"/>
        <v>0.79032258064516125</v>
      </c>
      <c r="AB35" s="1" cm="1">
        <f t="array" ref="AB35">_xlfn.IFS(AA35&gt;='Old Ranking Calculations'!$B$25,'Old Ranking Calculations'!$C$25,AA35&gt;='Old Ranking Calculations'!$B$26,'Old Ranking Calculations'!$C$26,AA35&gt;='Old Ranking Calculations'!$B$27,'Old Ranking Calculations'!$C$27,AA35&gt;='Old Ranking Calculations'!$B$28,'Old Ranking Calculations'!$C$28,AA35&gt;='Old Ranking Calculations'!$B$29,'Old Ranking Calculations'!$C$29,AA35&gt;='Old Ranking Calculations'!$B$30,'Old Ranking Calculations'!$C$30,AA35&gt;='Old Ranking Calculations'!$B$31,'Old Ranking Calculations'!$C$31,AA35&lt;'Old Ranking Calculations'!$B$32,'Old Ranking Calculations'!$C$32)</f>
        <v>6</v>
      </c>
      <c r="AC35" s="1">
        <f>COUNT($G$2:G35)/COUNT($D$2:D35)</f>
        <v>0.38235294117647056</v>
      </c>
      <c r="AD35" s="1" cm="1">
        <f t="array" ref="AD35">_xlfn.IFS(AC35&gt;='Old Ranking Calculations'!$B$15,'Old Ranking Calculations'!$C$15,AC35&gt;='Old Ranking Calculations'!$B$16,'Old Ranking Calculations'!$C$16,AC35&gt;='Old Ranking Calculations'!$B$17,'Old Ranking Calculations'!$C$17,AC35&gt;='Old Ranking Calculations'!$B$18,'Old Ranking Calculations'!$C$18,AC35&gt;='Old Ranking Calculations'!$B$19,'Old Ranking Calculations'!$C$19,AC35&gt;='Old Ranking Calculations'!$B$20,'Old Ranking Calculations'!$C$20,AC35&gt;='Old Ranking Calculations'!$B$21,'Old Ranking Calculations'!$C$21,AC35&gt;='Old Ranking Calculations'!$B$22,'Old Ranking Calculations'!$C$22,AC35&lt;'Old Ranking Calculations'!$B$23,'Old Ranking Calculations'!$C$23)</f>
        <v>7</v>
      </c>
      <c r="AE35" s="1">
        <f t="shared" si="0"/>
        <v>0</v>
      </c>
      <c r="AF35" s="1">
        <f>AVERAGE($O$2:O35)</f>
        <v>2.7692307692307692</v>
      </c>
      <c r="AG35" s="16">
        <f>SUM($W$2:W35,Z35)</f>
        <v>179</v>
      </c>
    </row>
    <row r="36" spans="1:33" ht="15.75" customHeight="1" x14ac:dyDescent="0.2">
      <c r="A36" s="1">
        <v>2000</v>
      </c>
      <c r="B36" s="1" t="s">
        <v>9</v>
      </c>
      <c r="C36" s="1" t="str">
        <f>VLOOKUP(B36,Divisions!$A$1:$B$33,2,FALSE)</f>
        <v>AFC West</v>
      </c>
      <c r="D36" s="1">
        <v>11</v>
      </c>
      <c r="E36" s="1">
        <v>5</v>
      </c>
      <c r="G36" s="1">
        <v>1</v>
      </c>
      <c r="I36" s="1">
        <v>0</v>
      </c>
      <c r="J36" s="1">
        <v>1</v>
      </c>
      <c r="K36" s="1"/>
      <c r="L36" s="1"/>
      <c r="M36" s="1"/>
      <c r="N36" s="1"/>
      <c r="O36" s="1">
        <v>1</v>
      </c>
      <c r="S36" s="1">
        <v>1</v>
      </c>
      <c r="W36" s="1">
        <f>SUM(N36*'Ranking Calculations'!$C$2,M36*'Ranking Calculations'!$C$3,L36*'Ranking Calculations'!$C$4,K36*'Ranking Calculations'!$C$5,H36*'Ranking Calculations'!$C$7,G36*'Ranking Calculations'!$C$6,P36*'Ranking Calculations'!$C$8,Q36*'Ranking Calculations'!$C$9,R36*'Ranking Calculations'!$C$10,S36*'Ranking Calculations'!$C$11,T36*'Ranking Calculations'!$C$12,U36*'Ranking Calculations'!$C$13,V36*'Ranking Calculations'!$C$14)</f>
        <v>1</v>
      </c>
      <c r="X36" s="11">
        <f>(SUM($D$2:D36)+(SUM($F$2:F36)/2))/((SUM($D$2:D36)+SUM($E$2:E36)+SUM($F$2:F36)))</f>
        <v>0.55587121212121215</v>
      </c>
      <c r="Y36" s="1">
        <f>'Winning % Rank Over Time'!L36</f>
        <v>9</v>
      </c>
      <c r="Z36" s="7">
        <f>'Winning % Rank Over Time'!$B36*VLOOKUP(Y36,'Share of Reg Season Points'!$F$2:$G$32,2)</f>
        <v>0</v>
      </c>
      <c r="AA36" s="1">
        <f t="shared" si="1"/>
        <v>0.796875</v>
      </c>
      <c r="AB36" s="1" cm="1">
        <f t="array" ref="AB36">_xlfn.IFS(AA36&gt;='Old Ranking Calculations'!$B$25,'Old Ranking Calculations'!$C$25,AA36&gt;='Old Ranking Calculations'!$B$26,'Old Ranking Calculations'!$C$26,AA36&gt;='Old Ranking Calculations'!$B$27,'Old Ranking Calculations'!$C$27,AA36&gt;='Old Ranking Calculations'!$B$28,'Old Ranking Calculations'!$C$28,AA36&gt;='Old Ranking Calculations'!$B$29,'Old Ranking Calculations'!$C$29,AA36&gt;='Old Ranking Calculations'!$B$30,'Old Ranking Calculations'!$C$30,AA36&gt;='Old Ranking Calculations'!$B$31,'Old Ranking Calculations'!$C$31,AA36&lt;'Old Ranking Calculations'!$B$32,'Old Ranking Calculations'!$C$32)</f>
        <v>6</v>
      </c>
      <c r="AC36" s="1">
        <f>COUNT($G$2:G36)/COUNT($D$2:D36)</f>
        <v>0.4</v>
      </c>
      <c r="AD36" s="1" cm="1">
        <f t="array" ref="AD36">_xlfn.IFS(AC36&gt;='Old Ranking Calculations'!$B$15,'Old Ranking Calculations'!$C$15,AC36&gt;='Old Ranking Calculations'!$B$16,'Old Ranking Calculations'!$C$16,AC36&gt;='Old Ranking Calculations'!$B$17,'Old Ranking Calculations'!$C$17,AC36&gt;='Old Ranking Calculations'!$B$18,'Old Ranking Calculations'!$C$18,AC36&gt;='Old Ranking Calculations'!$B$19,'Old Ranking Calculations'!$C$19,AC36&gt;='Old Ranking Calculations'!$B$20,'Old Ranking Calculations'!$C$20,AC36&gt;='Old Ranking Calculations'!$B$21,'Old Ranking Calculations'!$C$21,AC36&gt;='Old Ranking Calculations'!$B$22,'Old Ranking Calculations'!$C$22,AC36&lt;'Old Ranking Calculations'!$B$23,'Old Ranking Calculations'!$C$23)</f>
        <v>10</v>
      </c>
      <c r="AE36" s="1">
        <f t="shared" si="0"/>
        <v>0</v>
      </c>
      <c r="AF36" s="1">
        <f>AVERAGE($O$2:O36)</f>
        <v>2.6428571428571428</v>
      </c>
      <c r="AG36" s="16">
        <f>SUM($W$2:W36,Z36)</f>
        <v>180</v>
      </c>
    </row>
    <row r="37" spans="1:33" ht="15.75" customHeight="1" x14ac:dyDescent="0.2">
      <c r="A37" s="1">
        <v>2001</v>
      </c>
      <c r="B37" s="1" t="s">
        <v>9</v>
      </c>
      <c r="C37" s="1" t="str">
        <f>VLOOKUP(B37,Divisions!$A$1:$B$33,2,FALSE)</f>
        <v>AFC West</v>
      </c>
      <c r="D37" s="1">
        <v>8</v>
      </c>
      <c r="E37" s="1">
        <v>8</v>
      </c>
      <c r="W37" s="1">
        <f>SUM(N37*'Ranking Calculations'!$C$2,M37*'Ranking Calculations'!$C$3,L37*'Ranking Calculations'!$C$4,K37*'Ranking Calculations'!$C$5,H37*'Ranking Calculations'!$C$7,G37*'Ranking Calculations'!$C$6,P37*'Ranking Calculations'!$C$8,Q37*'Ranking Calculations'!$C$9,R37*'Ranking Calculations'!$C$10,S37*'Ranking Calculations'!$C$11,T37*'Ranking Calculations'!$C$12,U37*'Ranking Calculations'!$C$13,V37*'Ranking Calculations'!$C$14)</f>
        <v>0</v>
      </c>
      <c r="X37" s="11">
        <f>(SUM($D$2:D37)+(SUM($F$2:F37)/2))/((SUM($D$2:D37)+SUM($E$2:E37)+SUM($F$2:F37)))</f>
        <v>0.55422794117647056</v>
      </c>
      <c r="Y37" s="1">
        <f>'Winning % Rank Over Time'!L37</f>
        <v>9</v>
      </c>
      <c r="Z37" s="7">
        <f>'Winning % Rank Over Time'!$B37*VLOOKUP(Y37,'Share of Reg Season Points'!$F$2:$G$32,2)</f>
        <v>0</v>
      </c>
      <c r="AA37" s="1">
        <f t="shared" si="1"/>
        <v>0.7846153846153846</v>
      </c>
      <c r="AB37" s="1" cm="1">
        <f t="array" ref="AB37">_xlfn.IFS(AA37&gt;='Old Ranking Calculations'!$B$25,'Old Ranking Calculations'!$C$25,AA37&gt;='Old Ranking Calculations'!$B$26,'Old Ranking Calculations'!$C$26,AA37&gt;='Old Ranking Calculations'!$B$27,'Old Ranking Calculations'!$C$27,AA37&gt;='Old Ranking Calculations'!$B$28,'Old Ranking Calculations'!$C$28,AA37&gt;='Old Ranking Calculations'!$B$29,'Old Ranking Calculations'!$C$29,AA37&gt;='Old Ranking Calculations'!$B$30,'Old Ranking Calculations'!$C$30,AA37&gt;='Old Ranking Calculations'!$B$31,'Old Ranking Calculations'!$C$31,AA37&lt;'Old Ranking Calculations'!$B$32,'Old Ranking Calculations'!$C$32)</f>
        <v>6</v>
      </c>
      <c r="AC37" s="1">
        <f>COUNT($G$2:G37)/COUNT($D$2:D37)</f>
        <v>0.3888888888888889</v>
      </c>
      <c r="AD37" s="1" cm="1">
        <f t="array" ref="AD37">_xlfn.IFS(AC37&gt;='Old Ranking Calculations'!$B$15,'Old Ranking Calculations'!$C$15,AC37&gt;='Old Ranking Calculations'!$B$16,'Old Ranking Calculations'!$C$16,AC37&gt;='Old Ranking Calculations'!$B$17,'Old Ranking Calculations'!$C$17,AC37&gt;='Old Ranking Calculations'!$B$18,'Old Ranking Calculations'!$C$18,AC37&gt;='Old Ranking Calculations'!$B$19,'Old Ranking Calculations'!$C$19,AC37&gt;='Old Ranking Calculations'!$B$20,'Old Ranking Calculations'!$C$20,AC37&gt;='Old Ranking Calculations'!$B$21,'Old Ranking Calculations'!$C$21,AC37&gt;='Old Ranking Calculations'!$B$22,'Old Ranking Calculations'!$C$22,AC37&lt;'Old Ranking Calculations'!$B$23,'Old Ranking Calculations'!$C$23)</f>
        <v>7</v>
      </c>
      <c r="AE37" s="1">
        <f t="shared" si="0"/>
        <v>0</v>
      </c>
      <c r="AF37" s="1">
        <f>AVERAGE($O$2:O37)</f>
        <v>2.6428571428571428</v>
      </c>
      <c r="AG37" s="16">
        <f>SUM($W$2:W37,Z37)</f>
        <v>180</v>
      </c>
    </row>
    <row r="38" spans="1:33" ht="15.75" customHeight="1" x14ac:dyDescent="0.2">
      <c r="A38" s="1">
        <v>2002</v>
      </c>
      <c r="B38" s="1" t="s">
        <v>9</v>
      </c>
      <c r="C38" s="1" t="str">
        <f>VLOOKUP(B38,Divisions!$A$1:$B$33,2,FALSE)</f>
        <v>AFC West</v>
      </c>
      <c r="D38" s="1">
        <v>9</v>
      </c>
      <c r="E38" s="1">
        <v>7</v>
      </c>
      <c r="S38" s="1">
        <v>1</v>
      </c>
      <c r="W38" s="1">
        <f>SUM(N38*'Ranking Calculations'!$C$2,M38*'Ranking Calculations'!$C$3,L38*'Ranking Calculations'!$C$4,K38*'Ranking Calculations'!$C$5,H38*'Ranking Calculations'!$C$7,G38*'Ranking Calculations'!$C$6,P38*'Ranking Calculations'!$C$8,Q38*'Ranking Calculations'!$C$9,R38*'Ranking Calculations'!$C$10,S38*'Ranking Calculations'!$C$11,T38*'Ranking Calculations'!$C$12,U38*'Ranking Calculations'!$C$13,V38*'Ranking Calculations'!$C$14)</f>
        <v>0</v>
      </c>
      <c r="X38" s="11">
        <f>(SUM($D$2:D38)+(SUM($F$2:F38)/2))/((SUM($D$2:D38)+SUM($E$2:E38)+SUM($F$2:F38)))</f>
        <v>0.55446428571428574</v>
      </c>
      <c r="Y38" s="1">
        <f>'Winning % Rank Over Time'!L38</f>
        <v>9</v>
      </c>
      <c r="Z38" s="7">
        <f>'Winning % Rank Over Time'!$B38*VLOOKUP(Y38,'Share of Reg Season Points'!$A$2:$B$33,2)</f>
        <v>0</v>
      </c>
      <c r="AA38" s="1">
        <f t="shared" si="1"/>
        <v>0.77272727272727271</v>
      </c>
      <c r="AB38" s="1" cm="1">
        <f t="array" ref="AB38">_xlfn.IFS(AA38&gt;='Old Ranking Calculations'!$B$25,'Old Ranking Calculations'!$C$25,AA38&gt;='Old Ranking Calculations'!$B$26,'Old Ranking Calculations'!$C$26,AA38&gt;='Old Ranking Calculations'!$B$27,'Old Ranking Calculations'!$C$27,AA38&gt;='Old Ranking Calculations'!$B$28,'Old Ranking Calculations'!$C$28,AA38&gt;='Old Ranking Calculations'!$B$29,'Old Ranking Calculations'!$C$29,AA38&gt;='Old Ranking Calculations'!$B$30,'Old Ranking Calculations'!$C$30,AA38&gt;='Old Ranking Calculations'!$B$31,'Old Ranking Calculations'!$C$31,AA38&lt;'Old Ranking Calculations'!$B$32,'Old Ranking Calculations'!$C$32)</f>
        <v>6</v>
      </c>
      <c r="AC38" s="1">
        <f>COUNT($G$2:G38)/COUNT($D$2:D38)</f>
        <v>0.3783783783783784</v>
      </c>
      <c r="AD38" s="1" cm="1">
        <f t="array" ref="AD38">_xlfn.IFS(AC38&gt;='Old Ranking Calculations'!$B$15,'Old Ranking Calculations'!$C$15,AC38&gt;='Old Ranking Calculations'!$B$16,'Old Ranking Calculations'!$C$16,AC38&gt;='Old Ranking Calculations'!$B$17,'Old Ranking Calculations'!$C$17,AC38&gt;='Old Ranking Calculations'!$B$18,'Old Ranking Calculations'!$C$18,AC38&gt;='Old Ranking Calculations'!$B$19,'Old Ranking Calculations'!$C$19,AC38&gt;='Old Ranking Calculations'!$B$20,'Old Ranking Calculations'!$C$20,AC38&gt;='Old Ranking Calculations'!$B$21,'Old Ranking Calculations'!$C$21,AC38&gt;='Old Ranking Calculations'!$B$22,'Old Ranking Calculations'!$C$22,AC38&lt;'Old Ranking Calculations'!$B$23,'Old Ranking Calculations'!$C$23)</f>
        <v>7</v>
      </c>
      <c r="AE38" s="1">
        <f t="shared" si="0"/>
        <v>0</v>
      </c>
      <c r="AF38" s="1">
        <f>AVERAGE($O$2:O38)</f>
        <v>2.6428571428571428</v>
      </c>
      <c r="AG38" s="16">
        <f>SUM($W$2:W38,Z38)</f>
        <v>180</v>
      </c>
    </row>
    <row r="39" spans="1:33" ht="15.75" customHeight="1" x14ac:dyDescent="0.2">
      <c r="A39" s="1">
        <v>2003</v>
      </c>
      <c r="B39" s="1" t="s">
        <v>9</v>
      </c>
      <c r="C39" s="1" t="str">
        <f>VLOOKUP(B39,Divisions!$A$1:$B$33,2,FALSE)</f>
        <v>AFC West</v>
      </c>
      <c r="D39" s="1">
        <v>10</v>
      </c>
      <c r="E39" s="1">
        <v>6</v>
      </c>
      <c r="G39" s="1">
        <v>1</v>
      </c>
      <c r="I39" s="1">
        <v>0</v>
      </c>
      <c r="J39" s="1">
        <v>1</v>
      </c>
      <c r="K39" s="1"/>
      <c r="L39" s="1"/>
      <c r="M39" s="1"/>
      <c r="N39" s="1"/>
      <c r="O39" s="1">
        <v>1</v>
      </c>
      <c r="W39" s="1">
        <f>SUM(N39*'Ranking Calculations'!$C$2,M39*'Ranking Calculations'!$C$3,L39*'Ranking Calculations'!$C$4,K39*'Ranking Calculations'!$C$5,H39*'Ranking Calculations'!$C$7,G39*'Ranking Calculations'!$C$6,P39*'Ranking Calculations'!$C$8,Q39*'Ranking Calculations'!$C$9,R39*'Ranking Calculations'!$C$10,S39*'Ranking Calculations'!$C$11,T39*'Ranking Calculations'!$C$12,U39*'Ranking Calculations'!$C$13,V39*'Ranking Calculations'!$C$14)</f>
        <v>1</v>
      </c>
      <c r="X39" s="11">
        <f>(SUM($D$2:D39)+(SUM($F$2:F39)/2))/((SUM($D$2:D39)+SUM($E$2:E39)+SUM($F$2:F39)))</f>
        <v>0.55642361111111116</v>
      </c>
      <c r="Y39" s="1">
        <f>'Winning % Rank Over Time'!L39</f>
        <v>9</v>
      </c>
      <c r="Z39" s="7">
        <f>'Winning % Rank Over Time'!$B39*VLOOKUP(Y39,'Share of Reg Season Points'!$A$2:$B$33,2)</f>
        <v>0</v>
      </c>
      <c r="AA39" s="1">
        <f t="shared" si="1"/>
        <v>0.77941176470588236</v>
      </c>
      <c r="AB39" s="1" cm="1">
        <f t="array" ref="AB39">_xlfn.IFS(AA39&gt;='Old Ranking Calculations'!$B$25,'Old Ranking Calculations'!$C$25,AA39&gt;='Old Ranking Calculations'!$B$26,'Old Ranking Calculations'!$C$26,AA39&gt;='Old Ranking Calculations'!$B$27,'Old Ranking Calculations'!$C$27,AA39&gt;='Old Ranking Calculations'!$B$28,'Old Ranking Calculations'!$C$28,AA39&gt;='Old Ranking Calculations'!$B$29,'Old Ranking Calculations'!$C$29,AA39&gt;='Old Ranking Calculations'!$B$30,'Old Ranking Calculations'!$C$30,AA39&gt;='Old Ranking Calculations'!$B$31,'Old Ranking Calculations'!$C$31,AA39&lt;'Old Ranking Calculations'!$B$32,'Old Ranking Calculations'!$C$32)</f>
        <v>6</v>
      </c>
      <c r="AC39" s="1">
        <f>COUNT($G$2:G39)/COUNT($D$2:D39)</f>
        <v>0.39473684210526316</v>
      </c>
      <c r="AD39" s="1" cm="1">
        <f t="array" ref="AD39">_xlfn.IFS(AC39&gt;='Old Ranking Calculations'!$B$15,'Old Ranking Calculations'!$C$15,AC39&gt;='Old Ranking Calculations'!$B$16,'Old Ranking Calculations'!$C$16,AC39&gt;='Old Ranking Calculations'!$B$17,'Old Ranking Calculations'!$C$17,AC39&gt;='Old Ranking Calculations'!$B$18,'Old Ranking Calculations'!$C$18,AC39&gt;='Old Ranking Calculations'!$B$19,'Old Ranking Calculations'!$C$19,AC39&gt;='Old Ranking Calculations'!$B$20,'Old Ranking Calculations'!$C$20,AC39&gt;='Old Ranking Calculations'!$B$21,'Old Ranking Calculations'!$C$21,AC39&gt;='Old Ranking Calculations'!$B$22,'Old Ranking Calculations'!$C$22,AC39&lt;'Old Ranking Calculations'!$B$23,'Old Ranking Calculations'!$C$23)</f>
        <v>7</v>
      </c>
      <c r="AE39" s="1">
        <f t="shared" si="0"/>
        <v>0</v>
      </c>
      <c r="AF39" s="1">
        <f>AVERAGE($O$2:O39)</f>
        <v>2.5333333333333332</v>
      </c>
      <c r="AG39" s="16">
        <f>SUM($W$2:W39,Z39)</f>
        <v>181</v>
      </c>
    </row>
    <row r="40" spans="1:33" ht="15.75" customHeight="1" x14ac:dyDescent="0.2">
      <c r="A40" s="1">
        <v>2004</v>
      </c>
      <c r="B40" s="1" t="s">
        <v>9</v>
      </c>
      <c r="C40" s="1" t="str">
        <f>VLOOKUP(B40,Divisions!$A$1:$B$33,2,FALSE)</f>
        <v>AFC West</v>
      </c>
      <c r="D40" s="1">
        <v>10</v>
      </c>
      <c r="E40" s="1">
        <v>6</v>
      </c>
      <c r="G40" s="1">
        <v>1</v>
      </c>
      <c r="I40" s="1">
        <v>0</v>
      </c>
      <c r="J40" s="1">
        <v>1</v>
      </c>
      <c r="K40" s="1"/>
      <c r="L40" s="1"/>
      <c r="M40" s="1"/>
      <c r="N40" s="1"/>
      <c r="O40" s="1">
        <v>1</v>
      </c>
      <c r="W40" s="1">
        <f>SUM(N40*'Ranking Calculations'!$C$2,M40*'Ranking Calculations'!$C$3,L40*'Ranking Calculations'!$C$4,K40*'Ranking Calculations'!$C$5,H40*'Ranking Calculations'!$C$7,G40*'Ranking Calculations'!$C$6,P40*'Ranking Calculations'!$C$8,Q40*'Ranking Calculations'!$C$9,R40*'Ranking Calculations'!$C$10,S40*'Ranking Calculations'!$C$11,T40*'Ranking Calculations'!$C$12,U40*'Ranking Calculations'!$C$13,V40*'Ranking Calculations'!$C$14)</f>
        <v>1</v>
      </c>
      <c r="X40" s="11">
        <f>(SUM($D$2:D40)+(SUM($F$2:F40)/2))/((SUM($D$2:D40)+SUM($E$2:E40)+SUM($F$2:F40)))</f>
        <v>0.55827702702702697</v>
      </c>
      <c r="Y40" s="1">
        <f>'Winning % Rank Over Time'!L40</f>
        <v>8</v>
      </c>
      <c r="Z40" s="7">
        <f>'Winning % Rank Over Time'!$B40*VLOOKUP(Y40,'Share of Reg Season Points'!$A$2:$B$33,2)</f>
        <v>0</v>
      </c>
      <c r="AA40" s="1">
        <f t="shared" si="1"/>
        <v>0.7857142857142857</v>
      </c>
      <c r="AB40" s="1" cm="1">
        <f t="array" ref="AB40">_xlfn.IFS(AA40&gt;='Old Ranking Calculations'!$B$25,'Old Ranking Calculations'!$C$25,AA40&gt;='Old Ranking Calculations'!$B$26,'Old Ranking Calculations'!$C$26,AA40&gt;='Old Ranking Calculations'!$B$27,'Old Ranking Calculations'!$C$27,AA40&gt;='Old Ranking Calculations'!$B$28,'Old Ranking Calculations'!$C$28,AA40&gt;='Old Ranking Calculations'!$B$29,'Old Ranking Calculations'!$C$29,AA40&gt;='Old Ranking Calculations'!$B$30,'Old Ranking Calculations'!$C$30,AA40&gt;='Old Ranking Calculations'!$B$31,'Old Ranking Calculations'!$C$31,AA40&lt;'Old Ranking Calculations'!$B$32,'Old Ranking Calculations'!$C$32)</f>
        <v>6</v>
      </c>
      <c r="AC40" s="1">
        <f>COUNT($G$2:G40)/COUNT($D$2:D40)</f>
        <v>0.41025641025641024</v>
      </c>
      <c r="AD40" s="1" cm="1">
        <f t="array" ref="AD40">_xlfn.IFS(AC40&gt;='Old Ranking Calculations'!$B$15,'Old Ranking Calculations'!$C$15,AC40&gt;='Old Ranking Calculations'!$B$16,'Old Ranking Calculations'!$C$16,AC40&gt;='Old Ranking Calculations'!$B$17,'Old Ranking Calculations'!$C$17,AC40&gt;='Old Ranking Calculations'!$B$18,'Old Ranking Calculations'!$C$18,AC40&gt;='Old Ranking Calculations'!$B$19,'Old Ranking Calculations'!$C$19,AC40&gt;='Old Ranking Calculations'!$B$20,'Old Ranking Calculations'!$C$20,AC40&gt;='Old Ranking Calculations'!$B$21,'Old Ranking Calculations'!$C$21,AC40&gt;='Old Ranking Calculations'!$B$22,'Old Ranking Calculations'!$C$22,AC40&lt;'Old Ranking Calculations'!$B$23,'Old Ranking Calculations'!$C$23)</f>
        <v>10</v>
      </c>
      <c r="AE40" s="1">
        <f t="shared" si="0"/>
        <v>0</v>
      </c>
      <c r="AF40" s="1">
        <f>AVERAGE($O$2:O40)</f>
        <v>2.4375</v>
      </c>
      <c r="AG40" s="16">
        <f>SUM($W$2:W40,Z40)</f>
        <v>182</v>
      </c>
    </row>
    <row r="41" spans="1:33" ht="15.75" customHeight="1" x14ac:dyDescent="0.2">
      <c r="A41" s="1">
        <v>2005</v>
      </c>
      <c r="B41" s="1" t="s">
        <v>9</v>
      </c>
      <c r="C41" s="1" t="str">
        <f>VLOOKUP(B41,Divisions!$A$1:$B$33,2,FALSE)</f>
        <v>AFC West</v>
      </c>
      <c r="D41" s="1">
        <v>13</v>
      </c>
      <c r="E41" s="1">
        <v>3</v>
      </c>
      <c r="G41" s="1">
        <v>1</v>
      </c>
      <c r="H41" s="1">
        <v>1</v>
      </c>
      <c r="I41" s="1">
        <v>1</v>
      </c>
      <c r="J41" s="1">
        <v>1</v>
      </c>
      <c r="K41" s="1">
        <v>1</v>
      </c>
      <c r="L41" s="1">
        <v>1</v>
      </c>
      <c r="M41" s="1"/>
      <c r="N41" s="1"/>
      <c r="O41" s="1">
        <v>3</v>
      </c>
      <c r="W41" s="1">
        <f>SUM(N41*'Ranking Calculations'!$C$2,M41*'Ranking Calculations'!$C$3,L41*'Ranking Calculations'!$C$4,K41*'Ranking Calculations'!$C$5,H41*'Ranking Calculations'!$C$7,G41*'Ranking Calculations'!$C$6,P41*'Ranking Calculations'!$C$8,Q41*'Ranking Calculations'!$C$9,R41*'Ranking Calculations'!$C$10,S41*'Ranking Calculations'!$C$11,T41*'Ranking Calculations'!$C$12,U41*'Ranking Calculations'!$C$13,V41*'Ranking Calculations'!$C$14)</f>
        <v>8</v>
      </c>
      <c r="X41" s="11">
        <f>(SUM($D$2:D41)+(SUM($F$2:F41)/2))/((SUM($D$2:D41)+SUM($E$2:E41)+SUM($F$2:F41)))</f>
        <v>0.56496710526315785</v>
      </c>
      <c r="Y41" s="1">
        <f>'Winning % Rank Over Time'!L41</f>
        <v>7</v>
      </c>
      <c r="Z41" s="7">
        <f>'Winning % Rank Over Time'!$B41*VLOOKUP(Y41,'Share of Reg Season Points'!$A$2:$B$33,2)</f>
        <v>0</v>
      </c>
      <c r="AA41" s="1">
        <f t="shared" si="1"/>
        <v>0.80821917808219179</v>
      </c>
      <c r="AB41" s="1" cm="1">
        <f t="array" ref="AB41">_xlfn.IFS(AA41&gt;='Old Ranking Calculations'!$B$25,'Old Ranking Calculations'!$C$25,AA41&gt;='Old Ranking Calculations'!$B$26,'Old Ranking Calculations'!$C$26,AA41&gt;='Old Ranking Calculations'!$B$27,'Old Ranking Calculations'!$C$27,AA41&gt;='Old Ranking Calculations'!$B$28,'Old Ranking Calculations'!$C$28,AA41&gt;='Old Ranking Calculations'!$B$29,'Old Ranking Calculations'!$C$29,AA41&gt;='Old Ranking Calculations'!$B$30,'Old Ranking Calculations'!$C$30,AA41&gt;='Old Ranking Calculations'!$B$31,'Old Ranking Calculations'!$C$31,AA41&lt;'Old Ranking Calculations'!$B$32,'Old Ranking Calculations'!$C$32)</f>
        <v>6</v>
      </c>
      <c r="AC41" s="1">
        <f>COUNT($G$2:G41)/COUNT($D$2:D41)</f>
        <v>0.42499999999999999</v>
      </c>
      <c r="AD41" s="1" cm="1">
        <f t="array" ref="AD41">_xlfn.IFS(AC41&gt;='Old Ranking Calculations'!$B$15,'Old Ranking Calculations'!$C$15,AC41&gt;='Old Ranking Calculations'!$B$16,'Old Ranking Calculations'!$C$16,AC41&gt;='Old Ranking Calculations'!$B$17,'Old Ranking Calculations'!$C$17,AC41&gt;='Old Ranking Calculations'!$B$18,'Old Ranking Calculations'!$C$18,AC41&gt;='Old Ranking Calculations'!$B$19,'Old Ranking Calculations'!$C$19,AC41&gt;='Old Ranking Calculations'!$B$20,'Old Ranking Calculations'!$C$20,AC41&gt;='Old Ranking Calculations'!$B$21,'Old Ranking Calculations'!$C$21,AC41&gt;='Old Ranking Calculations'!$B$22,'Old Ranking Calculations'!$C$22,AC41&lt;'Old Ranking Calculations'!$B$23,'Old Ranking Calculations'!$C$23)</f>
        <v>10</v>
      </c>
      <c r="AE41" s="1">
        <f t="shared" si="0"/>
        <v>0</v>
      </c>
      <c r="AF41" s="1">
        <f>AVERAGE($O$2:O41)</f>
        <v>2.4705882352941178</v>
      </c>
      <c r="AG41" s="16">
        <f>SUM($W$2:W41,Z41)</f>
        <v>190</v>
      </c>
    </row>
    <row r="42" spans="1:33" ht="15.75" customHeight="1" x14ac:dyDescent="0.2">
      <c r="A42" s="1">
        <v>2006</v>
      </c>
      <c r="B42" s="1" t="s">
        <v>9</v>
      </c>
      <c r="C42" s="1" t="str">
        <f>VLOOKUP(B42,Divisions!$A$1:$B$33,2,FALSE)</f>
        <v>AFC West</v>
      </c>
      <c r="D42" s="1">
        <v>9</v>
      </c>
      <c r="E42" s="1">
        <v>7</v>
      </c>
      <c r="W42" s="1">
        <f>SUM(N42*'Ranking Calculations'!$C$2,M42*'Ranking Calculations'!$C$3,L42*'Ranking Calculations'!$C$4,K42*'Ranking Calculations'!$C$5,H42*'Ranking Calculations'!$C$7,G42*'Ranking Calculations'!$C$6,P42*'Ranking Calculations'!$C$8,Q42*'Ranking Calculations'!$C$9,R42*'Ranking Calculations'!$C$10,S42*'Ranking Calculations'!$C$11,T42*'Ranking Calculations'!$C$12,U42*'Ranking Calculations'!$C$13,V42*'Ranking Calculations'!$C$14)</f>
        <v>0</v>
      </c>
      <c r="X42" s="11">
        <f>(SUM($D$2:D42)+(SUM($F$2:F42)/2))/((SUM($D$2:D42)+SUM($E$2:E42)+SUM($F$2:F42)))</f>
        <v>0.56490384615384615</v>
      </c>
      <c r="Y42" s="1">
        <f>'Winning % Rank Over Time'!L42</f>
        <v>7</v>
      </c>
      <c r="Z42" s="7">
        <f>'Winning % Rank Over Time'!$B42*VLOOKUP(Y42,'Share of Reg Season Points'!$A$2:$B$33,2)</f>
        <v>0</v>
      </c>
      <c r="AA42" s="1">
        <f t="shared" si="1"/>
        <v>0.79729729729729726</v>
      </c>
      <c r="AB42" s="1" cm="1">
        <f t="array" ref="AB42">_xlfn.IFS(AA42&gt;='Old Ranking Calculations'!$B$25,'Old Ranking Calculations'!$C$25,AA42&gt;='Old Ranking Calculations'!$B$26,'Old Ranking Calculations'!$C$26,AA42&gt;='Old Ranking Calculations'!$B$27,'Old Ranking Calculations'!$C$27,AA42&gt;='Old Ranking Calculations'!$B$28,'Old Ranking Calculations'!$C$28,AA42&gt;='Old Ranking Calculations'!$B$29,'Old Ranking Calculations'!$C$29,AA42&gt;='Old Ranking Calculations'!$B$30,'Old Ranking Calculations'!$C$30,AA42&gt;='Old Ranking Calculations'!$B$31,'Old Ranking Calculations'!$C$31,AA42&lt;'Old Ranking Calculations'!$B$32,'Old Ranking Calculations'!$C$32)</f>
        <v>6</v>
      </c>
      <c r="AC42" s="1">
        <f>COUNT($G$2:G42)/COUNT($D$2:D42)</f>
        <v>0.41463414634146339</v>
      </c>
      <c r="AD42" s="1" cm="1">
        <f t="array" ref="AD42">_xlfn.IFS(AC42&gt;='Old Ranking Calculations'!$B$15,'Old Ranking Calculations'!$C$15,AC42&gt;='Old Ranking Calculations'!$B$16,'Old Ranking Calculations'!$C$16,AC42&gt;='Old Ranking Calculations'!$B$17,'Old Ranking Calculations'!$C$17,AC42&gt;='Old Ranking Calculations'!$B$18,'Old Ranking Calculations'!$C$18,AC42&gt;='Old Ranking Calculations'!$B$19,'Old Ranking Calculations'!$C$19,AC42&gt;='Old Ranking Calculations'!$B$20,'Old Ranking Calculations'!$C$20,AC42&gt;='Old Ranking Calculations'!$B$21,'Old Ranking Calculations'!$C$21,AC42&gt;='Old Ranking Calculations'!$B$22,'Old Ranking Calculations'!$C$22,AC42&lt;'Old Ranking Calculations'!$B$23,'Old Ranking Calculations'!$C$23)</f>
        <v>10</v>
      </c>
      <c r="AE42" s="1">
        <f t="shared" si="0"/>
        <v>0</v>
      </c>
      <c r="AF42" s="1">
        <f>AVERAGE($O$2:O42)</f>
        <v>2.4705882352941178</v>
      </c>
      <c r="AG42" s="16">
        <f>SUM($W$2:W42,Z42)</f>
        <v>190</v>
      </c>
    </row>
    <row r="43" spans="1:33" ht="15.75" customHeight="1" x14ac:dyDescent="0.2">
      <c r="A43" s="1">
        <v>2007</v>
      </c>
      <c r="B43" s="1" t="s">
        <v>9</v>
      </c>
      <c r="C43" s="1" t="str">
        <f>VLOOKUP(B43,Divisions!$A$1:$B$33,2,FALSE)</f>
        <v>AFC West</v>
      </c>
      <c r="D43" s="1">
        <v>7</v>
      </c>
      <c r="E43" s="1">
        <v>9</v>
      </c>
      <c r="W43" s="1">
        <f>SUM(N43*'Ranking Calculations'!$C$2,M43*'Ranking Calculations'!$C$3,L43*'Ranking Calculations'!$C$4,K43*'Ranking Calculations'!$C$5,H43*'Ranking Calculations'!$C$7,G43*'Ranking Calculations'!$C$6,P43*'Ranking Calculations'!$C$8,Q43*'Ranking Calculations'!$C$9,R43*'Ranking Calculations'!$C$10,S43*'Ranking Calculations'!$C$11,T43*'Ranking Calculations'!$C$12,U43*'Ranking Calculations'!$C$13,V43*'Ranking Calculations'!$C$14)</f>
        <v>0</v>
      </c>
      <c r="X43" s="11">
        <f>(SUM($D$2:D43)+(SUM($F$2:F43)/2))/((SUM($D$2:D43)+SUM($E$2:E43)+SUM($F$2:F43)))</f>
        <v>0.56171875000000004</v>
      </c>
      <c r="Y43" s="1">
        <f>'Winning % Rank Over Time'!L43</f>
        <v>6</v>
      </c>
      <c r="Z43" s="7">
        <f>'Winning % Rank Over Time'!$B43*VLOOKUP(Y43,'Share of Reg Season Points'!$A$2:$B$33,2)</f>
        <v>0</v>
      </c>
      <c r="AA43" s="1">
        <f t="shared" si="1"/>
        <v>0.78666666666666663</v>
      </c>
      <c r="AB43" s="1" cm="1">
        <f t="array" ref="AB43">_xlfn.IFS(AA43&gt;='Old Ranking Calculations'!$B$25,'Old Ranking Calculations'!$C$25,AA43&gt;='Old Ranking Calculations'!$B$26,'Old Ranking Calculations'!$C$26,AA43&gt;='Old Ranking Calculations'!$B$27,'Old Ranking Calculations'!$C$27,AA43&gt;='Old Ranking Calculations'!$B$28,'Old Ranking Calculations'!$C$28,AA43&gt;='Old Ranking Calculations'!$B$29,'Old Ranking Calculations'!$C$29,AA43&gt;='Old Ranking Calculations'!$B$30,'Old Ranking Calculations'!$C$30,AA43&gt;='Old Ranking Calculations'!$B$31,'Old Ranking Calculations'!$C$31,AA43&lt;'Old Ranking Calculations'!$B$32,'Old Ranking Calculations'!$C$32)</f>
        <v>6</v>
      </c>
      <c r="AC43" s="1">
        <f>COUNT($G$2:G43)/COUNT($D$2:D43)</f>
        <v>0.40476190476190477</v>
      </c>
      <c r="AD43" s="1" cm="1">
        <f t="array" ref="AD43">_xlfn.IFS(AC43&gt;='Old Ranking Calculations'!$B$15,'Old Ranking Calculations'!$C$15,AC43&gt;='Old Ranking Calculations'!$B$16,'Old Ranking Calculations'!$C$16,AC43&gt;='Old Ranking Calculations'!$B$17,'Old Ranking Calculations'!$C$17,AC43&gt;='Old Ranking Calculations'!$B$18,'Old Ranking Calculations'!$C$18,AC43&gt;='Old Ranking Calculations'!$B$19,'Old Ranking Calculations'!$C$19,AC43&gt;='Old Ranking Calculations'!$B$20,'Old Ranking Calculations'!$C$20,AC43&gt;='Old Ranking Calculations'!$B$21,'Old Ranking Calculations'!$C$21,AC43&gt;='Old Ranking Calculations'!$B$22,'Old Ranking Calculations'!$C$22,AC43&lt;'Old Ranking Calculations'!$B$23,'Old Ranking Calculations'!$C$23)</f>
        <v>10</v>
      </c>
      <c r="AE43" s="1">
        <f t="shared" si="0"/>
        <v>0</v>
      </c>
      <c r="AF43" s="1">
        <f>AVERAGE($O$2:O43)</f>
        <v>2.4705882352941178</v>
      </c>
      <c r="AG43" s="16">
        <f>SUM($W$2:W43,Z43)</f>
        <v>190</v>
      </c>
    </row>
    <row r="44" spans="1:33" ht="15.75" customHeight="1" x14ac:dyDescent="0.2">
      <c r="A44" s="1">
        <v>2008</v>
      </c>
      <c r="B44" s="1" t="s">
        <v>9</v>
      </c>
      <c r="C44" s="1" t="str">
        <f>VLOOKUP(B44,Divisions!$A$1:$B$33,2,FALSE)</f>
        <v>AFC West</v>
      </c>
      <c r="D44" s="1">
        <v>8</v>
      </c>
      <c r="E44" s="1">
        <v>8</v>
      </c>
      <c r="W44" s="1">
        <f>SUM(N44*'Ranking Calculations'!$C$2,M44*'Ranking Calculations'!$C$3,L44*'Ranking Calculations'!$C$4,K44*'Ranking Calculations'!$C$5,H44*'Ranking Calculations'!$C$7,G44*'Ranking Calculations'!$C$6,P44*'Ranking Calculations'!$C$8,Q44*'Ranking Calculations'!$C$9,R44*'Ranking Calculations'!$C$10,S44*'Ranking Calculations'!$C$11,T44*'Ranking Calculations'!$C$12,U44*'Ranking Calculations'!$C$13,V44*'Ranking Calculations'!$C$14)</f>
        <v>0</v>
      </c>
      <c r="X44" s="11">
        <f>(SUM($D$2:D44)+(SUM($F$2:F44)/2))/((SUM($D$2:D44)+SUM($E$2:E44)+SUM($F$2:F44)))</f>
        <v>0.56021341463414631</v>
      </c>
      <c r="Y44" s="1">
        <f>'Winning % Rank Over Time'!L44</f>
        <v>6</v>
      </c>
      <c r="Z44" s="7">
        <f>'Winning % Rank Over Time'!$B44*VLOOKUP(Y44,'Share of Reg Season Points'!$A$2:$B$33,2)</f>
        <v>0</v>
      </c>
      <c r="AA44" s="1">
        <f t="shared" si="1"/>
        <v>0.77631578947368418</v>
      </c>
      <c r="AB44" s="1" cm="1">
        <f t="array" ref="AB44">_xlfn.IFS(AA44&gt;='Old Ranking Calculations'!$B$25,'Old Ranking Calculations'!$C$25,AA44&gt;='Old Ranking Calculations'!$B$26,'Old Ranking Calculations'!$C$26,AA44&gt;='Old Ranking Calculations'!$B$27,'Old Ranking Calculations'!$C$27,AA44&gt;='Old Ranking Calculations'!$B$28,'Old Ranking Calculations'!$C$28,AA44&gt;='Old Ranking Calculations'!$B$29,'Old Ranking Calculations'!$C$29,AA44&gt;='Old Ranking Calculations'!$B$30,'Old Ranking Calculations'!$C$30,AA44&gt;='Old Ranking Calculations'!$B$31,'Old Ranking Calculations'!$C$31,AA44&lt;'Old Ranking Calculations'!$B$32,'Old Ranking Calculations'!$C$32)</f>
        <v>6</v>
      </c>
      <c r="AC44" s="1">
        <f>COUNT($G$2:G44)/COUNT($D$2:D44)</f>
        <v>0.39534883720930231</v>
      </c>
      <c r="AD44" s="1" cm="1">
        <f t="array" ref="AD44">_xlfn.IFS(AC44&gt;='Old Ranking Calculations'!$B$15,'Old Ranking Calculations'!$C$15,AC44&gt;='Old Ranking Calculations'!$B$16,'Old Ranking Calculations'!$C$16,AC44&gt;='Old Ranking Calculations'!$B$17,'Old Ranking Calculations'!$C$17,AC44&gt;='Old Ranking Calculations'!$B$18,'Old Ranking Calculations'!$C$18,AC44&gt;='Old Ranking Calculations'!$B$19,'Old Ranking Calculations'!$C$19,AC44&gt;='Old Ranking Calculations'!$B$20,'Old Ranking Calculations'!$C$20,AC44&gt;='Old Ranking Calculations'!$B$21,'Old Ranking Calculations'!$C$21,AC44&gt;='Old Ranking Calculations'!$B$22,'Old Ranking Calculations'!$C$22,AC44&lt;'Old Ranking Calculations'!$B$23,'Old Ranking Calculations'!$C$23)</f>
        <v>7</v>
      </c>
      <c r="AE44" s="1">
        <f t="shared" si="0"/>
        <v>0</v>
      </c>
      <c r="AF44" s="1">
        <f>AVERAGE($O$2:O44)</f>
        <v>2.4705882352941178</v>
      </c>
      <c r="AG44" s="16">
        <f>SUM($W$2:W44,Z44)</f>
        <v>190</v>
      </c>
    </row>
    <row r="45" spans="1:33" ht="15.75" customHeight="1" x14ac:dyDescent="0.2">
      <c r="A45" s="1">
        <v>2009</v>
      </c>
      <c r="B45" s="1" t="s">
        <v>9</v>
      </c>
      <c r="C45" s="1" t="str">
        <f>VLOOKUP(B45,Divisions!$A$1:$B$33,2,FALSE)</f>
        <v>AFC West</v>
      </c>
      <c r="D45" s="1">
        <v>8</v>
      </c>
      <c r="E45" s="1">
        <v>8</v>
      </c>
      <c r="W45" s="1">
        <f>SUM(N45*'Ranking Calculations'!$C$2,M45*'Ranking Calculations'!$C$3,L45*'Ranking Calculations'!$C$4,K45*'Ranking Calculations'!$C$5,H45*'Ranking Calculations'!$C$7,G45*'Ranking Calculations'!$C$6,P45*'Ranking Calculations'!$C$8,Q45*'Ranking Calculations'!$C$9,R45*'Ranking Calculations'!$C$10,S45*'Ranking Calculations'!$C$11,T45*'Ranking Calculations'!$C$12,U45*'Ranking Calculations'!$C$13,V45*'Ranking Calculations'!$C$14)</f>
        <v>0</v>
      </c>
      <c r="X45" s="11">
        <f>(SUM($D$2:D45)+(SUM($F$2:F45)/2))/((SUM($D$2:D45)+SUM($E$2:E45)+SUM($F$2:F45)))</f>
        <v>0.55877976190476186</v>
      </c>
      <c r="Y45" s="1">
        <f>'Winning % Rank Over Time'!L45</f>
        <v>6</v>
      </c>
      <c r="Z45" s="7">
        <f>'Winning % Rank Over Time'!$B45*VLOOKUP(Y45,'Share of Reg Season Points'!$A$2:$B$33,2)</f>
        <v>0</v>
      </c>
      <c r="AA45" s="1">
        <f t="shared" si="1"/>
        <v>0.76623376623376627</v>
      </c>
      <c r="AB45" s="1" cm="1">
        <f t="array" ref="AB45">_xlfn.IFS(AA45&gt;='Old Ranking Calculations'!$B$25,'Old Ranking Calculations'!$C$25,AA45&gt;='Old Ranking Calculations'!$B$26,'Old Ranking Calculations'!$C$26,AA45&gt;='Old Ranking Calculations'!$B$27,'Old Ranking Calculations'!$C$27,AA45&gt;='Old Ranking Calculations'!$B$28,'Old Ranking Calculations'!$C$28,AA45&gt;='Old Ranking Calculations'!$B$29,'Old Ranking Calculations'!$C$29,AA45&gt;='Old Ranking Calculations'!$B$30,'Old Ranking Calculations'!$C$30,AA45&gt;='Old Ranking Calculations'!$B$31,'Old Ranking Calculations'!$C$31,AA45&lt;'Old Ranking Calculations'!$B$32,'Old Ranking Calculations'!$C$32)</f>
        <v>6</v>
      </c>
      <c r="AC45" s="1">
        <f>COUNT($G$2:G45)/COUNT($D$2:D45)</f>
        <v>0.38636363636363635</v>
      </c>
      <c r="AD45" s="1" cm="1">
        <f t="array" ref="AD45">_xlfn.IFS(AC45&gt;='Old Ranking Calculations'!$B$15,'Old Ranking Calculations'!$C$15,AC45&gt;='Old Ranking Calculations'!$B$16,'Old Ranking Calculations'!$C$16,AC45&gt;='Old Ranking Calculations'!$B$17,'Old Ranking Calculations'!$C$17,AC45&gt;='Old Ranking Calculations'!$B$18,'Old Ranking Calculations'!$C$18,AC45&gt;='Old Ranking Calculations'!$B$19,'Old Ranking Calculations'!$C$19,AC45&gt;='Old Ranking Calculations'!$B$20,'Old Ranking Calculations'!$C$20,AC45&gt;='Old Ranking Calculations'!$B$21,'Old Ranking Calculations'!$C$21,AC45&gt;='Old Ranking Calculations'!$B$22,'Old Ranking Calculations'!$C$22,AC45&lt;'Old Ranking Calculations'!$B$23,'Old Ranking Calculations'!$C$23)</f>
        <v>7</v>
      </c>
      <c r="AE45" s="1">
        <f t="shared" si="0"/>
        <v>0</v>
      </c>
      <c r="AF45" s="1">
        <f>AVERAGE($O$2:O45)</f>
        <v>2.4705882352941178</v>
      </c>
      <c r="AG45" s="16">
        <f>SUM($W$2:W45,Z45)</f>
        <v>190</v>
      </c>
    </row>
    <row r="46" spans="1:33" ht="15.75" customHeight="1" x14ac:dyDescent="0.2">
      <c r="A46" s="1">
        <v>2010</v>
      </c>
      <c r="B46" s="1" t="s">
        <v>9</v>
      </c>
      <c r="C46" s="1" t="str">
        <f>VLOOKUP(B46,Divisions!$A$1:$B$33,2,FALSE)</f>
        <v>AFC West</v>
      </c>
      <c r="D46" s="1">
        <v>4</v>
      </c>
      <c r="E46" s="1">
        <v>12</v>
      </c>
      <c r="W46" s="1">
        <f>SUM(N46*'Ranking Calculations'!$C$2,M46*'Ranking Calculations'!$C$3,L46*'Ranking Calculations'!$C$4,K46*'Ranking Calculations'!$C$5,H46*'Ranking Calculations'!$C$7,G46*'Ranking Calculations'!$C$6,P46*'Ranking Calculations'!$C$8,Q46*'Ranking Calculations'!$C$9,R46*'Ranking Calculations'!$C$10,S46*'Ranking Calculations'!$C$11,T46*'Ranking Calculations'!$C$12,U46*'Ranking Calculations'!$C$13,V46*'Ranking Calculations'!$C$14)</f>
        <v>0</v>
      </c>
      <c r="X46" s="11">
        <f>(SUM($D$2:D46)+(SUM($F$2:F46)/2))/((SUM($D$2:D46)+SUM($E$2:E46)+SUM($F$2:F46)))</f>
        <v>0.55159883720930236</v>
      </c>
      <c r="Y46" s="1">
        <f>'Winning % Rank Over Time'!L46</f>
        <v>6</v>
      </c>
      <c r="Z46" s="7">
        <f>'Winning % Rank Over Time'!$B46*VLOOKUP(Y46,'Share of Reg Season Points'!$A$2:$B$33,2)</f>
        <v>0</v>
      </c>
      <c r="AA46" s="1">
        <f t="shared" si="1"/>
        <v>0.75641025641025639</v>
      </c>
      <c r="AB46" s="1" cm="1">
        <f t="array" ref="AB46">_xlfn.IFS(AA46&gt;='Old Ranking Calculations'!$B$25,'Old Ranking Calculations'!$C$25,AA46&gt;='Old Ranking Calculations'!$B$26,'Old Ranking Calculations'!$C$26,AA46&gt;='Old Ranking Calculations'!$B$27,'Old Ranking Calculations'!$C$27,AA46&gt;='Old Ranking Calculations'!$B$28,'Old Ranking Calculations'!$C$28,AA46&gt;='Old Ranking Calculations'!$B$29,'Old Ranking Calculations'!$C$29,AA46&gt;='Old Ranking Calculations'!$B$30,'Old Ranking Calculations'!$C$30,AA46&gt;='Old Ranking Calculations'!$B$31,'Old Ranking Calculations'!$C$31,AA46&lt;'Old Ranking Calculations'!$B$32,'Old Ranking Calculations'!$C$32)</f>
        <v>6</v>
      </c>
      <c r="AC46" s="1">
        <f>COUNT($G$2:G46)/COUNT($D$2:D46)</f>
        <v>0.37777777777777777</v>
      </c>
      <c r="AD46" s="1" cm="1">
        <f t="array" ref="AD46">_xlfn.IFS(AC46&gt;='Old Ranking Calculations'!$B$15,'Old Ranking Calculations'!$C$15,AC46&gt;='Old Ranking Calculations'!$B$16,'Old Ranking Calculations'!$C$16,AC46&gt;='Old Ranking Calculations'!$B$17,'Old Ranking Calculations'!$C$17,AC46&gt;='Old Ranking Calculations'!$B$18,'Old Ranking Calculations'!$C$18,AC46&gt;='Old Ranking Calculations'!$B$19,'Old Ranking Calculations'!$C$19,AC46&gt;='Old Ranking Calculations'!$B$20,'Old Ranking Calculations'!$C$20,AC46&gt;='Old Ranking Calculations'!$B$21,'Old Ranking Calculations'!$C$21,AC46&gt;='Old Ranking Calculations'!$B$22,'Old Ranking Calculations'!$C$22,AC46&lt;'Old Ranking Calculations'!$B$23,'Old Ranking Calculations'!$C$23)</f>
        <v>7</v>
      </c>
      <c r="AE46" s="1">
        <f t="shared" si="0"/>
        <v>0</v>
      </c>
      <c r="AF46" s="1">
        <f>AVERAGE($O$2:O46)</f>
        <v>2.4705882352941178</v>
      </c>
      <c r="AG46" s="16">
        <f>SUM($W$2:W46,Z46)</f>
        <v>190</v>
      </c>
    </row>
    <row r="47" spans="1:33" ht="15.75" customHeight="1" x14ac:dyDescent="0.2">
      <c r="A47" s="1">
        <v>2011</v>
      </c>
      <c r="B47" s="1" t="s">
        <v>9</v>
      </c>
      <c r="C47" s="1" t="str">
        <f>VLOOKUP(B47,Divisions!$A$1:$B$33,2,FALSE)</f>
        <v>AFC West</v>
      </c>
      <c r="D47" s="1">
        <v>8</v>
      </c>
      <c r="E47" s="1">
        <v>8</v>
      </c>
      <c r="G47" s="1">
        <v>1</v>
      </c>
      <c r="H47" s="1">
        <v>1</v>
      </c>
      <c r="I47" s="1">
        <v>1</v>
      </c>
      <c r="J47" s="1">
        <v>1</v>
      </c>
      <c r="K47" s="1">
        <v>1</v>
      </c>
      <c r="L47" s="1"/>
      <c r="M47" s="1"/>
      <c r="N47" s="1"/>
      <c r="O47" s="1">
        <v>2</v>
      </c>
      <c r="T47" s="1">
        <v>1</v>
      </c>
      <c r="W47" s="1">
        <f>SUM(N47*'Ranking Calculations'!$C$2,M47*'Ranking Calculations'!$C$3,L47*'Ranking Calculations'!$C$4,K47*'Ranking Calculations'!$C$5,H47*'Ranking Calculations'!$C$7,G47*'Ranking Calculations'!$C$6,P47*'Ranking Calculations'!$C$8,Q47*'Ranking Calculations'!$C$9,R47*'Ranking Calculations'!$C$10,S47*'Ranking Calculations'!$C$11,T47*'Ranking Calculations'!$C$12,U47*'Ranking Calculations'!$C$13,V47*'Ranking Calculations'!$C$14)</f>
        <v>4</v>
      </c>
      <c r="X47" s="11">
        <f>(SUM($D$2:D47)+(SUM($F$2:F47)/2))/((SUM($D$2:D47)+SUM($E$2:E47)+SUM($F$2:F47)))</f>
        <v>0.55042613636363635</v>
      </c>
      <c r="Y47" s="1">
        <f>'Winning % Rank Over Time'!L47</f>
        <v>7</v>
      </c>
      <c r="Z47" s="7">
        <f>'Winning % Rank Over Time'!$B47*VLOOKUP(Y47,'Share of Reg Season Points'!$A$2:$B$33,2)</f>
        <v>0</v>
      </c>
      <c r="AA47" s="1">
        <f t="shared" si="1"/>
        <v>0.77777777777777779</v>
      </c>
      <c r="AB47" s="1" cm="1">
        <f t="array" ref="AB47">_xlfn.IFS(AA47&gt;='Old Ranking Calculations'!$B$25,'Old Ranking Calculations'!$C$25,AA47&gt;='Old Ranking Calculations'!$B$26,'Old Ranking Calculations'!$C$26,AA47&gt;='Old Ranking Calculations'!$B$27,'Old Ranking Calculations'!$C$27,AA47&gt;='Old Ranking Calculations'!$B$28,'Old Ranking Calculations'!$C$28,AA47&gt;='Old Ranking Calculations'!$B$29,'Old Ranking Calculations'!$C$29,AA47&gt;='Old Ranking Calculations'!$B$30,'Old Ranking Calculations'!$C$30,AA47&gt;='Old Ranking Calculations'!$B$31,'Old Ranking Calculations'!$C$31,AA47&lt;'Old Ranking Calculations'!$B$32,'Old Ranking Calculations'!$C$32)</f>
        <v>6</v>
      </c>
      <c r="AC47" s="1">
        <f>COUNT($G$2:G47)/COUNT($D$2:D47)</f>
        <v>0.39130434782608697</v>
      </c>
      <c r="AD47" s="1" cm="1">
        <f t="array" ref="AD47">_xlfn.IFS(AC47&gt;='Old Ranking Calculations'!$B$15,'Old Ranking Calculations'!$C$15,AC47&gt;='Old Ranking Calculations'!$B$16,'Old Ranking Calculations'!$C$16,AC47&gt;='Old Ranking Calculations'!$B$17,'Old Ranking Calculations'!$C$17,AC47&gt;='Old Ranking Calculations'!$B$18,'Old Ranking Calculations'!$C$18,AC47&gt;='Old Ranking Calculations'!$B$19,'Old Ranking Calculations'!$C$19,AC47&gt;='Old Ranking Calculations'!$B$20,'Old Ranking Calculations'!$C$20,AC47&gt;='Old Ranking Calculations'!$B$21,'Old Ranking Calculations'!$C$21,AC47&gt;='Old Ranking Calculations'!$B$22,'Old Ranking Calculations'!$C$22,AC47&lt;'Old Ranking Calculations'!$B$23,'Old Ranking Calculations'!$C$23)</f>
        <v>7</v>
      </c>
      <c r="AE47" s="1">
        <f t="shared" si="0"/>
        <v>0</v>
      </c>
      <c r="AF47" s="1">
        <f>AVERAGE($O$2:O47)</f>
        <v>2.4444444444444446</v>
      </c>
      <c r="AG47" s="16">
        <f>SUM($W$2:W47,Z47)</f>
        <v>194</v>
      </c>
    </row>
    <row r="48" spans="1:33" ht="15.75" customHeight="1" x14ac:dyDescent="0.2">
      <c r="A48" s="1">
        <v>2012</v>
      </c>
      <c r="B48" s="1" t="s">
        <v>9</v>
      </c>
      <c r="C48" s="1" t="str">
        <f>VLOOKUP(B48,Divisions!$A$1:$B$33,2,FALSE)</f>
        <v>AFC West</v>
      </c>
      <c r="D48" s="1">
        <v>13</v>
      </c>
      <c r="E48" s="1">
        <v>3</v>
      </c>
      <c r="G48" s="1">
        <v>1</v>
      </c>
      <c r="H48" s="1">
        <v>1</v>
      </c>
      <c r="I48" s="1">
        <v>0</v>
      </c>
      <c r="J48" s="1">
        <v>1</v>
      </c>
      <c r="K48" s="1">
        <v>1</v>
      </c>
      <c r="L48" s="1"/>
      <c r="M48" s="1"/>
      <c r="N48" s="1"/>
      <c r="O48" s="1">
        <v>2</v>
      </c>
      <c r="V48" s="1">
        <v>1</v>
      </c>
      <c r="W48" s="1">
        <f>SUM(N48*'Ranking Calculations'!$C$2,M48*'Ranking Calculations'!$C$3,L48*'Ranking Calculations'!$C$4,K48*'Ranking Calculations'!$C$5,H48*'Ranking Calculations'!$C$7,G48*'Ranking Calculations'!$C$6,P48*'Ranking Calculations'!$C$8,Q48*'Ranking Calculations'!$C$9,R48*'Ranking Calculations'!$C$10,S48*'Ranking Calculations'!$C$11,T48*'Ranking Calculations'!$C$12,U48*'Ranking Calculations'!$C$13,V48*'Ranking Calculations'!$C$14)</f>
        <v>4</v>
      </c>
      <c r="X48" s="11">
        <f>(SUM($D$2:D48)+(SUM($F$2:F48)/2))/((SUM($D$2:D48)+SUM($E$2:E48)+SUM($F$2:F48)))</f>
        <v>0.55625000000000002</v>
      </c>
      <c r="Y48" s="1">
        <f>'Winning % Rank Over Time'!L48</f>
        <v>7</v>
      </c>
      <c r="Z48" s="7">
        <f>'Winning % Rank Over Time'!$B48*VLOOKUP(Y48,'Share of Reg Season Points'!$A$2:$B$33,2)</f>
        <v>0</v>
      </c>
      <c r="AA48" s="1">
        <f t="shared" si="1"/>
        <v>0.7857142857142857</v>
      </c>
      <c r="AB48" s="1" cm="1">
        <f t="array" ref="AB48">_xlfn.IFS(AA48&gt;='Old Ranking Calculations'!$B$25,'Old Ranking Calculations'!$C$25,AA48&gt;='Old Ranking Calculations'!$B$26,'Old Ranking Calculations'!$C$26,AA48&gt;='Old Ranking Calculations'!$B$27,'Old Ranking Calculations'!$C$27,AA48&gt;='Old Ranking Calculations'!$B$28,'Old Ranking Calculations'!$C$28,AA48&gt;='Old Ranking Calculations'!$B$29,'Old Ranking Calculations'!$C$29,AA48&gt;='Old Ranking Calculations'!$B$30,'Old Ranking Calculations'!$C$30,AA48&gt;='Old Ranking Calculations'!$B$31,'Old Ranking Calculations'!$C$31,AA48&lt;'Old Ranking Calculations'!$B$32,'Old Ranking Calculations'!$C$32)</f>
        <v>6</v>
      </c>
      <c r="AC48" s="1">
        <f>COUNT($G$2:G48)/COUNT($D$2:D48)</f>
        <v>0.40425531914893614</v>
      </c>
      <c r="AD48" s="1" cm="1">
        <f t="array" ref="AD48">_xlfn.IFS(AC48&gt;='Old Ranking Calculations'!$B$15,'Old Ranking Calculations'!$C$15,AC48&gt;='Old Ranking Calculations'!$B$16,'Old Ranking Calculations'!$C$16,AC48&gt;='Old Ranking Calculations'!$B$17,'Old Ranking Calculations'!$C$17,AC48&gt;='Old Ranking Calculations'!$B$18,'Old Ranking Calculations'!$C$18,AC48&gt;='Old Ranking Calculations'!$B$19,'Old Ranking Calculations'!$C$19,AC48&gt;='Old Ranking Calculations'!$B$20,'Old Ranking Calculations'!$C$20,AC48&gt;='Old Ranking Calculations'!$B$21,'Old Ranking Calculations'!$C$21,AC48&gt;='Old Ranking Calculations'!$B$22,'Old Ranking Calculations'!$C$22,AC48&lt;'Old Ranking Calculations'!$B$23,'Old Ranking Calculations'!$C$23)</f>
        <v>10</v>
      </c>
      <c r="AE48" s="1">
        <f t="shared" si="0"/>
        <v>0</v>
      </c>
      <c r="AF48" s="1">
        <f>AVERAGE($O$2:O48)</f>
        <v>2.4210526315789473</v>
      </c>
      <c r="AG48" s="16">
        <f>SUM($W$2:W48,Z48)</f>
        <v>198</v>
      </c>
    </row>
    <row r="49" spans="1:33" ht="15.75" customHeight="1" x14ac:dyDescent="0.2">
      <c r="A49" s="1">
        <v>2013</v>
      </c>
      <c r="B49" s="1" t="s">
        <v>9</v>
      </c>
      <c r="C49" s="1" t="str">
        <f>VLOOKUP(B49,Divisions!$A$1:$B$33,2,FALSE)</f>
        <v>AFC West</v>
      </c>
      <c r="D49" s="1">
        <v>13</v>
      </c>
      <c r="E49" s="1">
        <v>3</v>
      </c>
      <c r="G49" s="1">
        <v>1</v>
      </c>
      <c r="H49" s="1">
        <v>1</v>
      </c>
      <c r="I49" s="1">
        <v>2</v>
      </c>
      <c r="J49" s="1">
        <v>1</v>
      </c>
      <c r="K49" s="1">
        <v>1</v>
      </c>
      <c r="L49" s="1">
        <v>1</v>
      </c>
      <c r="M49" s="1">
        <v>1</v>
      </c>
      <c r="N49" s="1"/>
      <c r="O49" s="1">
        <v>4</v>
      </c>
      <c r="P49" s="1">
        <v>1</v>
      </c>
      <c r="Q49" s="1">
        <v>1</v>
      </c>
      <c r="W49" s="1">
        <f>SUM(N49*'Ranking Calculations'!$C$2,M49*'Ranking Calculations'!$C$3,L49*'Ranking Calculations'!$C$4,K49*'Ranking Calculations'!$C$5,H49*'Ranking Calculations'!$C$7,G49*'Ranking Calculations'!$C$6,P49*'Ranking Calculations'!$C$8,Q49*'Ranking Calculations'!$C$9,R49*'Ranking Calculations'!$C$10,S49*'Ranking Calculations'!$C$11,T49*'Ranking Calculations'!$C$12,U49*'Ranking Calculations'!$C$13,V49*'Ranking Calculations'!$C$14)</f>
        <v>21</v>
      </c>
      <c r="X49" s="11">
        <f>(SUM($D$2:D49)+(SUM($F$2:F49)/2))/((SUM($D$2:D49)+SUM($E$2:E49)+SUM($F$2:F49)))</f>
        <v>0.56182065217391308</v>
      </c>
      <c r="Y49" s="1">
        <f>'Winning % Rank Over Time'!L49</f>
        <v>5</v>
      </c>
      <c r="Z49" s="7">
        <f>'Winning % Rank Over Time'!$B49*VLOOKUP(Y49,'Share of Reg Season Points'!$A$2:$B$33,2)</f>
        <v>0</v>
      </c>
      <c r="AA49" s="1">
        <f t="shared" si="1"/>
        <v>0.81609195402298851</v>
      </c>
      <c r="AB49" s="1" cm="1">
        <f t="array" ref="AB49">_xlfn.IFS(AA49&gt;='Old Ranking Calculations'!$B$25,'Old Ranking Calculations'!$C$25,AA49&gt;='Old Ranking Calculations'!$B$26,'Old Ranking Calculations'!$C$26,AA49&gt;='Old Ranking Calculations'!$B$27,'Old Ranking Calculations'!$C$27,AA49&gt;='Old Ranking Calculations'!$B$28,'Old Ranking Calculations'!$C$28,AA49&gt;='Old Ranking Calculations'!$B$29,'Old Ranking Calculations'!$C$29,AA49&gt;='Old Ranking Calculations'!$B$30,'Old Ranking Calculations'!$C$30,AA49&gt;='Old Ranking Calculations'!$B$31,'Old Ranking Calculations'!$C$31,AA49&lt;'Old Ranking Calculations'!$B$32,'Old Ranking Calculations'!$C$32)</f>
        <v>6</v>
      </c>
      <c r="AC49" s="1">
        <f>COUNT($G$2:G49)/COUNT($D$2:D49)</f>
        <v>0.41666666666666669</v>
      </c>
      <c r="AD49" s="1" cm="1">
        <f t="array" ref="AD49">_xlfn.IFS(AC49&gt;='Old Ranking Calculations'!$B$15,'Old Ranking Calculations'!$C$15,AC49&gt;='Old Ranking Calculations'!$B$16,'Old Ranking Calculations'!$C$16,AC49&gt;='Old Ranking Calculations'!$B$17,'Old Ranking Calculations'!$C$17,AC49&gt;='Old Ranking Calculations'!$B$18,'Old Ranking Calculations'!$C$18,AC49&gt;='Old Ranking Calculations'!$B$19,'Old Ranking Calculations'!$C$19,AC49&gt;='Old Ranking Calculations'!$B$20,'Old Ranking Calculations'!$C$20,AC49&gt;='Old Ranking Calculations'!$B$21,'Old Ranking Calculations'!$C$21,AC49&gt;='Old Ranking Calculations'!$B$22,'Old Ranking Calculations'!$C$22,AC49&lt;'Old Ranking Calculations'!$B$23,'Old Ranking Calculations'!$C$23)</f>
        <v>10</v>
      </c>
      <c r="AE49" s="1">
        <f t="shared" si="0"/>
        <v>0</v>
      </c>
      <c r="AF49" s="1">
        <f>AVERAGE($O$2:O49)</f>
        <v>2.5</v>
      </c>
      <c r="AG49" s="16">
        <f>SUM($W$2:W49,Z49)</f>
        <v>219</v>
      </c>
    </row>
    <row r="50" spans="1:33" ht="15.75" customHeight="1" x14ac:dyDescent="0.2">
      <c r="A50" s="1">
        <v>2014</v>
      </c>
      <c r="B50" s="1" t="s">
        <v>9</v>
      </c>
      <c r="C50" s="1" t="str">
        <f>VLOOKUP(B50,Divisions!$A$1:$B$33,2,FALSE)</f>
        <v>AFC West</v>
      </c>
      <c r="D50" s="1">
        <v>12</v>
      </c>
      <c r="E50" s="1">
        <v>4</v>
      </c>
      <c r="G50" s="1">
        <v>1</v>
      </c>
      <c r="H50" s="1">
        <v>1</v>
      </c>
      <c r="I50" s="1">
        <v>0</v>
      </c>
      <c r="J50" s="1">
        <v>1</v>
      </c>
      <c r="K50" s="1">
        <v>1</v>
      </c>
      <c r="L50" s="1"/>
      <c r="M50" s="1"/>
      <c r="N50" s="1"/>
      <c r="O50" s="1">
        <v>2</v>
      </c>
      <c r="W50" s="1">
        <f>SUM(N50*'Ranking Calculations'!$C$2,M50*'Ranking Calculations'!$C$3,L50*'Ranking Calculations'!$C$4,K50*'Ranking Calculations'!$C$5,H50*'Ranking Calculations'!$C$7,G50*'Ranking Calculations'!$C$6,P50*'Ranking Calculations'!$C$8,Q50*'Ranking Calculations'!$C$9,R50*'Ranking Calculations'!$C$10,S50*'Ranking Calculations'!$C$11,T50*'Ranking Calculations'!$C$12,U50*'Ranking Calculations'!$C$13,V50*'Ranking Calculations'!$C$14)</f>
        <v>4</v>
      </c>
      <c r="X50" s="11">
        <f>(SUM($D$2:D50)+(SUM($F$2:F50)/2))/((SUM($D$2:D50)+SUM($E$2:E50)+SUM($F$2:F50)))</f>
        <v>0.56582446808510634</v>
      </c>
      <c r="Y50" s="1">
        <f>'Winning % Rank Over Time'!L50</f>
        <v>3</v>
      </c>
      <c r="Z50" s="7">
        <f>'Winning % Rank Over Time'!$B50*VLOOKUP(Y50,'Share of Reg Season Points'!$A$2:$B$33,2)</f>
        <v>0</v>
      </c>
      <c r="AA50" s="1">
        <f t="shared" si="1"/>
        <v>0.82222222222222219</v>
      </c>
      <c r="AB50" s="1" cm="1">
        <f t="array" ref="AB50">_xlfn.IFS(AA50&gt;='Old Ranking Calculations'!$B$25,'Old Ranking Calculations'!$C$25,AA50&gt;='Old Ranking Calculations'!$B$26,'Old Ranking Calculations'!$C$26,AA50&gt;='Old Ranking Calculations'!$B$27,'Old Ranking Calculations'!$C$27,AA50&gt;='Old Ranking Calculations'!$B$28,'Old Ranking Calculations'!$C$28,AA50&gt;='Old Ranking Calculations'!$B$29,'Old Ranking Calculations'!$C$29,AA50&gt;='Old Ranking Calculations'!$B$30,'Old Ranking Calculations'!$C$30,AA50&gt;='Old Ranking Calculations'!$B$31,'Old Ranking Calculations'!$C$31,AA50&lt;'Old Ranking Calculations'!$B$32,'Old Ranking Calculations'!$C$32)</f>
        <v>6</v>
      </c>
      <c r="AC50" s="1">
        <f>COUNT($G$2:G50)/COUNT($D$2:D50)</f>
        <v>0.42857142857142855</v>
      </c>
      <c r="AD50" s="1" cm="1">
        <f t="array" ref="AD50">_xlfn.IFS(AC50&gt;='Old Ranking Calculations'!$B$15,'Old Ranking Calculations'!$C$15,AC50&gt;='Old Ranking Calculations'!$B$16,'Old Ranking Calculations'!$C$16,AC50&gt;='Old Ranking Calculations'!$B$17,'Old Ranking Calculations'!$C$17,AC50&gt;='Old Ranking Calculations'!$B$18,'Old Ranking Calculations'!$C$18,AC50&gt;='Old Ranking Calculations'!$B$19,'Old Ranking Calculations'!$C$19,AC50&gt;='Old Ranking Calculations'!$B$20,'Old Ranking Calculations'!$C$20,AC50&gt;='Old Ranking Calculations'!$B$21,'Old Ranking Calculations'!$C$21,AC50&gt;='Old Ranking Calculations'!$B$22,'Old Ranking Calculations'!$C$22,AC50&lt;'Old Ranking Calculations'!$B$23,'Old Ranking Calculations'!$C$23)</f>
        <v>10</v>
      </c>
      <c r="AE50" s="1">
        <f t="shared" si="0"/>
        <v>0</v>
      </c>
      <c r="AF50" s="1">
        <f>AVERAGE($O$2:O50)</f>
        <v>2.4761904761904763</v>
      </c>
      <c r="AG50" s="16">
        <f>SUM($W$2:W50,Z50)</f>
        <v>223</v>
      </c>
    </row>
    <row r="51" spans="1:33" ht="15.75" customHeight="1" x14ac:dyDescent="0.2">
      <c r="A51" s="1">
        <v>2015</v>
      </c>
      <c r="B51" s="1" t="s">
        <v>9</v>
      </c>
      <c r="C51" s="1" t="str">
        <f>VLOOKUP(B51,Divisions!$A$1:$B$33,2,FALSE)</f>
        <v>AFC West</v>
      </c>
      <c r="D51" s="1">
        <v>12</v>
      </c>
      <c r="E51" s="1">
        <v>4</v>
      </c>
      <c r="G51" s="1">
        <v>1</v>
      </c>
      <c r="H51" s="1">
        <v>1</v>
      </c>
      <c r="I51" s="1">
        <v>3</v>
      </c>
      <c r="J51" s="1">
        <v>0</v>
      </c>
      <c r="K51" s="1">
        <v>1</v>
      </c>
      <c r="L51" s="1">
        <v>1</v>
      </c>
      <c r="M51" s="1">
        <v>1</v>
      </c>
      <c r="N51" s="1">
        <v>1</v>
      </c>
      <c r="O51" s="1">
        <v>4</v>
      </c>
      <c r="W51" s="1">
        <f>SUM(N51*'Ranking Calculations'!$C$2,M51*'Ranking Calculations'!$C$3,L51*'Ranking Calculations'!$C$4,K51*'Ranking Calculations'!$C$5,H51*'Ranking Calculations'!$C$7,G51*'Ranking Calculations'!$C$6,P51*'Ranking Calculations'!$C$8,Q51*'Ranking Calculations'!$C$9,R51*'Ranking Calculations'!$C$10,S51*'Ranking Calculations'!$C$11,T51*'Ranking Calculations'!$C$12,U51*'Ranking Calculations'!$C$13,V51*'Ranking Calculations'!$C$14)</f>
        <v>40</v>
      </c>
      <c r="X51" s="11">
        <f>(SUM($D$2:D51)+(SUM($F$2:F51)/2))/((SUM($D$2:D51)+SUM($E$2:E51)+SUM($F$2:F51)))</f>
        <v>0.56966145833333337</v>
      </c>
      <c r="Y51" s="1">
        <f>'Winning % Rank Over Time'!L51</f>
        <v>3</v>
      </c>
      <c r="Z51" s="7">
        <f>'Winning % Rank Over Time'!$B51*VLOOKUP(Y51,'Share of Reg Season Points'!$A$2:$B$33,2)</f>
        <v>0</v>
      </c>
      <c r="AA51" s="1">
        <f t="shared" si="1"/>
        <v>0.84946236559139787</v>
      </c>
      <c r="AB51" s="1" cm="1">
        <f t="array" ref="AB51">_xlfn.IFS(AA51&gt;='Old Ranking Calculations'!$B$25,'Old Ranking Calculations'!$C$25,AA51&gt;='Old Ranking Calculations'!$B$26,'Old Ranking Calculations'!$C$26,AA51&gt;='Old Ranking Calculations'!$B$27,'Old Ranking Calculations'!$C$27,AA51&gt;='Old Ranking Calculations'!$B$28,'Old Ranking Calculations'!$C$28,AA51&gt;='Old Ranking Calculations'!$B$29,'Old Ranking Calculations'!$C$29,AA51&gt;='Old Ranking Calculations'!$B$30,'Old Ranking Calculations'!$C$30,AA51&gt;='Old Ranking Calculations'!$B$31,'Old Ranking Calculations'!$C$31,AA51&lt;'Old Ranking Calculations'!$B$32,'Old Ranking Calculations'!$C$32)</f>
        <v>6</v>
      </c>
      <c r="AC51" s="1">
        <f>COUNT($G$2:G51)/COUNT($D$2:D51)</f>
        <v>0.44</v>
      </c>
      <c r="AD51" s="1" cm="1">
        <f t="array" ref="AD51">_xlfn.IFS(AC51&gt;='Old Ranking Calculations'!$B$15,'Old Ranking Calculations'!$C$15,AC51&gt;='Old Ranking Calculations'!$B$16,'Old Ranking Calculations'!$C$16,AC51&gt;='Old Ranking Calculations'!$B$17,'Old Ranking Calculations'!$C$17,AC51&gt;='Old Ranking Calculations'!$B$18,'Old Ranking Calculations'!$C$18,AC51&gt;='Old Ranking Calculations'!$B$19,'Old Ranking Calculations'!$C$19,AC51&gt;='Old Ranking Calculations'!$B$20,'Old Ranking Calculations'!$C$20,AC51&gt;='Old Ranking Calculations'!$B$21,'Old Ranking Calculations'!$C$21,AC51&gt;='Old Ranking Calculations'!$B$22,'Old Ranking Calculations'!$C$22,AC51&lt;'Old Ranking Calculations'!$B$23,'Old Ranking Calculations'!$C$23)</f>
        <v>10</v>
      </c>
      <c r="AE51" s="1">
        <f t="shared" si="0"/>
        <v>0</v>
      </c>
      <c r="AF51" s="1">
        <f>AVERAGE($O$2:O51)</f>
        <v>2.5454545454545454</v>
      </c>
      <c r="AG51" s="16">
        <f>SUM($W$2:W51,Z51)</f>
        <v>263</v>
      </c>
    </row>
    <row r="52" spans="1:33" ht="15.75" customHeight="1" x14ac:dyDescent="0.2">
      <c r="A52" s="1">
        <v>2016</v>
      </c>
      <c r="B52" s="1" t="s">
        <v>9</v>
      </c>
      <c r="C52" s="1" t="str">
        <f>VLOOKUP(B52,Divisions!$A$1:$B$33,2,FALSE)</f>
        <v>AFC West</v>
      </c>
      <c r="D52" s="1">
        <v>9</v>
      </c>
      <c r="E52" s="1">
        <v>7</v>
      </c>
      <c r="W52" s="1">
        <f>SUM(N52*'Ranking Calculations'!$C$2,M52*'Ranking Calculations'!$C$3,L52*'Ranking Calculations'!$C$4,K52*'Ranking Calculations'!$C$5,H52*'Ranking Calculations'!$C$7,G52*'Ranking Calculations'!$C$6,P52*'Ranking Calculations'!$C$8,Q52*'Ranking Calculations'!$C$9,R52*'Ranking Calculations'!$C$10,S52*'Ranking Calculations'!$C$11,T52*'Ranking Calculations'!$C$12,U52*'Ranking Calculations'!$C$13,V52*'Ranking Calculations'!$C$14)</f>
        <v>0</v>
      </c>
      <c r="X52" s="11">
        <f>(SUM($D$2:D52)+(SUM($F$2:F52)/2))/((SUM($D$2:D52)+SUM($E$2:E52)+SUM($F$2:F52)))</f>
        <v>0.56951530612244894</v>
      </c>
      <c r="Y52" s="1">
        <f>'Winning % Rank Over Time'!L52</f>
        <v>3</v>
      </c>
      <c r="Z52" s="7">
        <f>'Winning % Rank Over Time'!$B52*VLOOKUP(Y52,'Share of Reg Season Points'!$A$2:$B$33,2)</f>
        <v>0</v>
      </c>
      <c r="AA52" s="1">
        <f t="shared" si="1"/>
        <v>0.84042553191489366</v>
      </c>
      <c r="AB52" s="1" cm="1">
        <f t="array" ref="AB52">_xlfn.IFS(AA52&gt;='Old Ranking Calculations'!$B$25,'Old Ranking Calculations'!$C$25,AA52&gt;='Old Ranking Calculations'!$B$26,'Old Ranking Calculations'!$C$26,AA52&gt;='Old Ranking Calculations'!$B$27,'Old Ranking Calculations'!$C$27,AA52&gt;='Old Ranking Calculations'!$B$28,'Old Ranking Calculations'!$C$28,AA52&gt;='Old Ranking Calculations'!$B$29,'Old Ranking Calculations'!$C$29,AA52&gt;='Old Ranking Calculations'!$B$30,'Old Ranking Calculations'!$C$30,AA52&gt;='Old Ranking Calculations'!$B$31,'Old Ranking Calculations'!$C$31,AA52&lt;'Old Ranking Calculations'!$B$32,'Old Ranking Calculations'!$C$32)</f>
        <v>6</v>
      </c>
      <c r="AC52" s="1">
        <f>COUNT($G$2:G52)/COUNT($D$2:D52)</f>
        <v>0.43137254901960786</v>
      </c>
      <c r="AD52" s="1" cm="1">
        <f t="array" ref="AD52">_xlfn.IFS(AC52&gt;='Old Ranking Calculations'!$B$15,'Old Ranking Calculations'!$C$15,AC52&gt;='Old Ranking Calculations'!$B$16,'Old Ranking Calculations'!$C$16,AC52&gt;='Old Ranking Calculations'!$B$17,'Old Ranking Calculations'!$C$17,AC52&gt;='Old Ranking Calculations'!$B$18,'Old Ranking Calculations'!$C$18,AC52&gt;='Old Ranking Calculations'!$B$19,'Old Ranking Calculations'!$C$19,AC52&gt;='Old Ranking Calculations'!$B$20,'Old Ranking Calculations'!$C$20,AC52&gt;='Old Ranking Calculations'!$B$21,'Old Ranking Calculations'!$C$21,AC52&gt;='Old Ranking Calculations'!$B$22,'Old Ranking Calculations'!$C$22,AC52&lt;'Old Ranking Calculations'!$B$23,'Old Ranking Calculations'!$C$23)</f>
        <v>10</v>
      </c>
      <c r="AE52" s="1">
        <f t="shared" si="0"/>
        <v>0</v>
      </c>
      <c r="AF52" s="1">
        <f>AVERAGE($O$2:O52)</f>
        <v>2.5454545454545454</v>
      </c>
      <c r="AG52" s="16">
        <f>SUM($W$2:W52,Z52)</f>
        <v>263</v>
      </c>
    </row>
    <row r="53" spans="1:33" ht="15.75" customHeight="1" x14ac:dyDescent="0.2">
      <c r="A53" s="1">
        <v>2017</v>
      </c>
      <c r="B53" s="1" t="s">
        <v>9</v>
      </c>
      <c r="C53" s="1" t="str">
        <f>VLOOKUP(B53,Divisions!$A$1:$B$33,2,FALSE)</f>
        <v>AFC West</v>
      </c>
      <c r="D53" s="1">
        <v>5</v>
      </c>
      <c r="E53" s="1">
        <v>11</v>
      </c>
      <c r="W53" s="1">
        <f>SUM(N53*'Ranking Calculations'!$C$2,M53*'Ranking Calculations'!$C$3,L53*'Ranking Calculations'!$C$4,K53*'Ranking Calculations'!$C$5,H53*'Ranking Calculations'!$C$7,G53*'Ranking Calculations'!$C$6,P53*'Ranking Calculations'!$C$8,Q53*'Ranking Calculations'!$C$9,R53*'Ranking Calculations'!$C$10,S53*'Ranking Calculations'!$C$11,T53*'Ranking Calculations'!$C$12,U53*'Ranking Calculations'!$C$13,V53*'Ranking Calculations'!$C$14)</f>
        <v>0</v>
      </c>
      <c r="X53" s="11">
        <f>(SUM($D$2:D53)+(SUM($F$2:F53)/2))/((SUM($D$2:D53)+SUM($E$2:E53)+SUM($F$2:F53)))</f>
        <v>0.56437499999999996</v>
      </c>
      <c r="Y53" s="1">
        <f>'Winning % Rank Over Time'!L53</f>
        <v>3</v>
      </c>
      <c r="Z53" s="7">
        <f>'Winning % Rank Over Time'!$B53*VLOOKUP(Y53,'Share of Reg Season Points'!$A$2:$B$33,2)</f>
        <v>0</v>
      </c>
      <c r="AA53" s="1">
        <f t="shared" si="1"/>
        <v>0.83157894736842108</v>
      </c>
      <c r="AB53" s="1" cm="1">
        <f t="array" ref="AB53">_xlfn.IFS(AA53&gt;='Old Ranking Calculations'!$B$25,'Old Ranking Calculations'!$C$25,AA53&gt;='Old Ranking Calculations'!$B$26,'Old Ranking Calculations'!$C$26,AA53&gt;='Old Ranking Calculations'!$B$27,'Old Ranking Calculations'!$C$27,AA53&gt;='Old Ranking Calculations'!$B$28,'Old Ranking Calculations'!$C$28,AA53&gt;='Old Ranking Calculations'!$B$29,'Old Ranking Calculations'!$C$29,AA53&gt;='Old Ranking Calculations'!$B$30,'Old Ranking Calculations'!$C$30,AA53&gt;='Old Ranking Calculations'!$B$31,'Old Ranking Calculations'!$C$31,AA53&lt;'Old Ranking Calculations'!$B$32,'Old Ranking Calculations'!$C$32)</f>
        <v>6</v>
      </c>
      <c r="AC53" s="1">
        <f>COUNT($G$2:G53)/COUNT($D$2:D53)</f>
        <v>0.42307692307692307</v>
      </c>
      <c r="AD53" s="1" cm="1">
        <f t="array" ref="AD53">_xlfn.IFS(AC53&gt;='Old Ranking Calculations'!$B$15,'Old Ranking Calculations'!$C$15,AC53&gt;='Old Ranking Calculations'!$B$16,'Old Ranking Calculations'!$C$16,AC53&gt;='Old Ranking Calculations'!$B$17,'Old Ranking Calculations'!$C$17,AC53&gt;='Old Ranking Calculations'!$B$18,'Old Ranking Calculations'!$C$18,AC53&gt;='Old Ranking Calculations'!$B$19,'Old Ranking Calculations'!$C$19,AC53&gt;='Old Ranking Calculations'!$B$20,'Old Ranking Calculations'!$C$20,AC53&gt;='Old Ranking Calculations'!$B$21,'Old Ranking Calculations'!$C$21,AC53&gt;='Old Ranking Calculations'!$B$22,'Old Ranking Calculations'!$C$22,AC53&lt;'Old Ranking Calculations'!$B$23,'Old Ranking Calculations'!$C$23)</f>
        <v>10</v>
      </c>
      <c r="AE53" s="1">
        <f t="shared" si="0"/>
        <v>0</v>
      </c>
      <c r="AF53" s="1">
        <f>AVERAGE($O$2:O53)</f>
        <v>2.5454545454545454</v>
      </c>
      <c r="AG53" s="16">
        <f>SUM($W$2:W53,Z53)</f>
        <v>263</v>
      </c>
    </row>
    <row r="54" spans="1:33" ht="15.75" customHeight="1" x14ac:dyDescent="0.2">
      <c r="A54" s="1">
        <v>2018</v>
      </c>
      <c r="B54" s="1" t="s">
        <v>9</v>
      </c>
      <c r="C54" s="1" t="str">
        <f>VLOOKUP(B54,Divisions!$A$1:$B$33,2,FALSE)</f>
        <v>AFC West</v>
      </c>
      <c r="D54" s="1">
        <v>6</v>
      </c>
      <c r="E54" s="1">
        <v>10</v>
      </c>
      <c r="W54" s="1">
        <f>SUM(N54*'Ranking Calculations'!$C$2,M54*'Ranking Calculations'!$C$3,L54*'Ranking Calculations'!$C$4,K54*'Ranking Calculations'!$C$5,H54*'Ranking Calculations'!$C$7,G54*'Ranking Calculations'!$C$6,P54*'Ranking Calculations'!$C$8,Q54*'Ranking Calculations'!$C$9,R54*'Ranking Calculations'!$C$10,S54*'Ranking Calculations'!$C$11,T54*'Ranking Calculations'!$C$12,U54*'Ranking Calculations'!$C$13,V54*'Ranking Calculations'!$C$14)</f>
        <v>0</v>
      </c>
      <c r="X54" s="11">
        <f>(SUM($D$2:D54)+(SUM($F$2:F54)/2))/((SUM($D$2:D54)+SUM($E$2:E54)+SUM($F$2:F54)))</f>
        <v>0.56066176470588236</v>
      </c>
      <c r="Y54" s="1">
        <f>'Winning % Rank Over Time'!L54</f>
        <v>3</v>
      </c>
      <c r="Z54" s="7">
        <f>'Winning % Rank Over Time'!$B54*VLOOKUP(Y54,'Share of Reg Season Points'!$A$2:$B$33,2)</f>
        <v>0</v>
      </c>
      <c r="AA54" s="1">
        <f t="shared" si="1"/>
        <v>0.82291666666666663</v>
      </c>
      <c r="AB54" s="1" cm="1">
        <f t="array" ref="AB54">_xlfn.IFS(AA54&gt;='Old Ranking Calculations'!$B$25,'Old Ranking Calculations'!$C$25,AA54&gt;='Old Ranking Calculations'!$B$26,'Old Ranking Calculations'!$C$26,AA54&gt;='Old Ranking Calculations'!$B$27,'Old Ranking Calculations'!$C$27,AA54&gt;='Old Ranking Calculations'!$B$28,'Old Ranking Calculations'!$C$28,AA54&gt;='Old Ranking Calculations'!$B$29,'Old Ranking Calculations'!$C$29,AA54&gt;='Old Ranking Calculations'!$B$30,'Old Ranking Calculations'!$C$30,AA54&gt;='Old Ranking Calculations'!$B$31,'Old Ranking Calculations'!$C$31,AA54&lt;'Old Ranking Calculations'!$B$32,'Old Ranking Calculations'!$C$32)</f>
        <v>6</v>
      </c>
      <c r="AC54" s="1">
        <f>COUNT($G$2:G54)/COUNT($D$2:D54)</f>
        <v>0.41509433962264153</v>
      </c>
      <c r="AD54" s="1" cm="1">
        <f t="array" ref="AD54">_xlfn.IFS(AC54&gt;='Old Ranking Calculations'!$B$15,'Old Ranking Calculations'!$C$15,AC54&gt;='Old Ranking Calculations'!$B$16,'Old Ranking Calculations'!$C$16,AC54&gt;='Old Ranking Calculations'!$B$17,'Old Ranking Calculations'!$C$17,AC54&gt;='Old Ranking Calculations'!$B$18,'Old Ranking Calculations'!$C$18,AC54&gt;='Old Ranking Calculations'!$B$19,'Old Ranking Calculations'!$C$19,AC54&gt;='Old Ranking Calculations'!$B$20,'Old Ranking Calculations'!$C$20,AC54&gt;='Old Ranking Calculations'!$B$21,'Old Ranking Calculations'!$C$21,AC54&gt;='Old Ranking Calculations'!$B$22,'Old Ranking Calculations'!$C$22,AC54&lt;'Old Ranking Calculations'!$B$23,'Old Ranking Calculations'!$C$23)</f>
        <v>10</v>
      </c>
      <c r="AE54" s="1">
        <f t="shared" si="0"/>
        <v>0</v>
      </c>
      <c r="AF54" s="1">
        <f>AVERAGE($O$2:O54)</f>
        <v>2.5454545454545454</v>
      </c>
      <c r="AG54" s="16">
        <f>SUM($W$2:W54,Z54)</f>
        <v>263</v>
      </c>
    </row>
    <row r="55" spans="1:33" ht="15.75" customHeight="1" x14ac:dyDescent="0.2">
      <c r="A55" s="1">
        <v>2019</v>
      </c>
      <c r="B55" s="1" t="s">
        <v>9</v>
      </c>
      <c r="C55" s="1" t="str">
        <f>VLOOKUP(B55,Divisions!$A$1:$B$33,2,FALSE)</f>
        <v>AFC West</v>
      </c>
      <c r="D55" s="1">
        <v>7</v>
      </c>
      <c r="E55" s="1">
        <v>9</v>
      </c>
      <c r="W55" s="1">
        <f>SUM(N55*'Ranking Calculations'!$C$2,M55*'Ranking Calculations'!$C$3,L55*'Ranking Calculations'!$C$4,K55*'Ranking Calculations'!$C$5,H55*'Ranking Calculations'!$C$7,G55*'Ranking Calculations'!$C$6,P55*'Ranking Calculations'!$C$8,Q55*'Ranking Calculations'!$C$9,R55*'Ranking Calculations'!$C$10,S55*'Ranking Calculations'!$C$11,T55*'Ranking Calculations'!$C$12,U55*'Ranking Calculations'!$C$13,V55*'Ranking Calculations'!$C$14)</f>
        <v>0</v>
      </c>
      <c r="X55" s="11">
        <f>(SUM($D$2:D55)+(SUM($F$2:F55)/2))/((SUM($D$2:D55)+SUM($E$2:E55)+SUM($F$2:F55)))</f>
        <v>0.55829326923076927</v>
      </c>
      <c r="Y55" s="1">
        <f>'Winning % Rank Over Time'!L55</f>
        <v>6</v>
      </c>
      <c r="Z55" s="7">
        <f>'Winning % Rank Over Time'!$B55*VLOOKUP(Y55,'Share of Reg Season Points'!$A$2:$B$33,2)</f>
        <v>0</v>
      </c>
      <c r="AA55" s="1">
        <f t="shared" si="1"/>
        <v>0.81443298969072164</v>
      </c>
      <c r="AB55" s="1" cm="1">
        <f t="array" ref="AB55">_xlfn.IFS(AA55&gt;='Old Ranking Calculations'!$B$25,'Old Ranking Calculations'!$C$25,AA55&gt;='Old Ranking Calculations'!$B$26,'Old Ranking Calculations'!$C$26,AA55&gt;='Old Ranking Calculations'!$B$27,'Old Ranking Calculations'!$C$27,AA55&gt;='Old Ranking Calculations'!$B$28,'Old Ranking Calculations'!$C$28,AA55&gt;='Old Ranking Calculations'!$B$29,'Old Ranking Calculations'!$C$29,AA55&gt;='Old Ranking Calculations'!$B$30,'Old Ranking Calculations'!$C$30,AA55&gt;='Old Ranking Calculations'!$B$31,'Old Ranking Calculations'!$C$31,AA55&lt;'Old Ranking Calculations'!$B$32,'Old Ranking Calculations'!$C$32)</f>
        <v>6</v>
      </c>
      <c r="AC55" s="1">
        <f>COUNT($G$2:G55)/COUNT($D$2:D55)</f>
        <v>0.40740740740740738</v>
      </c>
      <c r="AD55" s="1" cm="1">
        <f t="array" ref="AD55">_xlfn.IFS(AC55&gt;='Old Ranking Calculations'!$B$15,'Old Ranking Calculations'!$C$15,AC55&gt;='Old Ranking Calculations'!$B$16,'Old Ranking Calculations'!$C$16,AC55&gt;='Old Ranking Calculations'!$B$17,'Old Ranking Calculations'!$C$17,AC55&gt;='Old Ranking Calculations'!$B$18,'Old Ranking Calculations'!$C$18,AC55&gt;='Old Ranking Calculations'!$B$19,'Old Ranking Calculations'!$C$19,AC55&gt;='Old Ranking Calculations'!$B$20,'Old Ranking Calculations'!$C$20,AC55&gt;='Old Ranking Calculations'!$B$21,'Old Ranking Calculations'!$C$21,AC55&gt;='Old Ranking Calculations'!$B$22,'Old Ranking Calculations'!$C$22,AC55&lt;'Old Ranking Calculations'!$B$23,'Old Ranking Calculations'!$C$23)</f>
        <v>10</v>
      </c>
      <c r="AE55" s="1">
        <f t="shared" si="0"/>
        <v>0</v>
      </c>
      <c r="AF55" s="1">
        <f>AVERAGE($O$2:O55)</f>
        <v>2.5454545454545454</v>
      </c>
      <c r="AG55" s="16">
        <f>SUM($W$2:W55,Z55)</f>
        <v>263</v>
      </c>
    </row>
    <row r="56" spans="1:33" ht="15.75" customHeight="1" x14ac:dyDescent="0.2">
      <c r="A56" s="1">
        <v>2020</v>
      </c>
      <c r="B56" s="1" t="s">
        <v>9</v>
      </c>
      <c r="C56" s="1" t="str">
        <f>VLOOKUP(B56,Divisions!$A$1:$B$33,2,FALSE)</f>
        <v>AFC West</v>
      </c>
      <c r="D56" s="1">
        <v>5</v>
      </c>
      <c r="E56" s="1">
        <v>11</v>
      </c>
      <c r="W56" s="1">
        <f>SUM(N56*'Ranking Calculations'!$C$2,M56*'Ranking Calculations'!$C$3,L56*'Ranking Calculations'!$C$4,K56*'Ranking Calculations'!$C$5,H56*'Ranking Calculations'!$C$7,G56*'Ranking Calculations'!$C$6,P56*'Ranking Calculations'!$C$8,Q56*'Ranking Calculations'!$C$9,R56*'Ranking Calculations'!$C$10,S56*'Ranking Calculations'!$C$11,T56*'Ranking Calculations'!$C$12,U56*'Ranking Calculations'!$C$13,V56*'Ranking Calculations'!$C$14)</f>
        <v>0</v>
      </c>
      <c r="X56" s="11">
        <f>(SUM($D$2:D56)+(SUM($F$2:F56)/2))/((SUM($D$2:D56)+SUM($E$2:E56)+SUM($F$2:F56)))</f>
        <v>0.55365566037735847</v>
      </c>
      <c r="Y56" s="1">
        <f>'Winning % Rank Over Time'!L56</f>
        <v>6</v>
      </c>
      <c r="Z56" s="7">
        <f>'Winning % Rank Over Time'!$B56*VLOOKUP(Y56,'Share of Reg Season Points'!$A$2:$B$33,2)</f>
        <v>0</v>
      </c>
      <c r="AA56" s="1">
        <f t="shared" si="1"/>
        <v>0.80612244897959184</v>
      </c>
      <c r="AB56" s="1" cm="1">
        <f t="array" ref="AB56">_xlfn.IFS(AA56&gt;='Old Ranking Calculations'!$B$25,'Old Ranking Calculations'!$C$25,AA56&gt;='Old Ranking Calculations'!$B$26,'Old Ranking Calculations'!$C$26,AA56&gt;='Old Ranking Calculations'!$B$27,'Old Ranking Calculations'!$C$27,AA56&gt;='Old Ranking Calculations'!$B$28,'Old Ranking Calculations'!$C$28,AA56&gt;='Old Ranking Calculations'!$B$29,'Old Ranking Calculations'!$C$29,AA56&gt;='Old Ranking Calculations'!$B$30,'Old Ranking Calculations'!$C$30,AA56&gt;='Old Ranking Calculations'!$B$31,'Old Ranking Calculations'!$C$31,AA56&lt;'Old Ranking Calculations'!$B$32,'Old Ranking Calculations'!$C$32)</f>
        <v>6</v>
      </c>
      <c r="AC56" s="1">
        <f>COUNT($G$2:G56)/COUNT($D$2:D56)</f>
        <v>0.4</v>
      </c>
      <c r="AD56" s="1" cm="1">
        <f t="array" ref="AD56">_xlfn.IFS(AC56&gt;='Old Ranking Calculations'!$B$15,'Old Ranking Calculations'!$C$15,AC56&gt;='Old Ranking Calculations'!$B$16,'Old Ranking Calculations'!$C$16,AC56&gt;='Old Ranking Calculations'!$B$17,'Old Ranking Calculations'!$C$17,AC56&gt;='Old Ranking Calculations'!$B$18,'Old Ranking Calculations'!$C$18,AC56&gt;='Old Ranking Calculations'!$B$19,'Old Ranking Calculations'!$C$19,AC56&gt;='Old Ranking Calculations'!$B$20,'Old Ranking Calculations'!$C$20,AC56&gt;='Old Ranking Calculations'!$B$21,'Old Ranking Calculations'!$C$21,AC56&gt;='Old Ranking Calculations'!$B$22,'Old Ranking Calculations'!$C$22,AC56&lt;'Old Ranking Calculations'!$B$23,'Old Ranking Calculations'!$C$23)</f>
        <v>10</v>
      </c>
      <c r="AE56" s="1">
        <f t="shared" si="0"/>
        <v>0</v>
      </c>
      <c r="AF56" s="1">
        <f>AVERAGE($O$2:O56)</f>
        <v>2.5454545454545454</v>
      </c>
      <c r="AG56" s="16">
        <f>SUM($W$2:W56,Z56)</f>
        <v>263</v>
      </c>
    </row>
    <row r="57" spans="1:33" ht="15.75" customHeight="1" x14ac:dyDescent="0.2">
      <c r="A57" s="1">
        <v>2021</v>
      </c>
      <c r="B57" s="1" t="s">
        <v>9</v>
      </c>
      <c r="C57" s="1" t="str">
        <f>VLOOKUP(B57,Divisions!$A$1:$B$33,2,FALSE)</f>
        <v>AFC West</v>
      </c>
      <c r="D57" s="1">
        <v>7</v>
      </c>
      <c r="E57" s="1">
        <v>10</v>
      </c>
      <c r="W57" s="1">
        <f>SUM(N57*'Ranking Calculations'!$C$2,M57*'Ranking Calculations'!$C$3,L57*'Ranking Calculations'!$C$4,K57*'Ranking Calculations'!$C$5,H57*'Ranking Calculations'!$C$7,G57*'Ranking Calculations'!$C$6,P57*'Ranking Calculations'!$C$8,Q57*'Ranking Calculations'!$C$9,R57*'Ranking Calculations'!$C$10,S57*'Ranking Calculations'!$C$11,T57*'Ranking Calculations'!$C$12,U57*'Ranking Calculations'!$C$13,V57*'Ranking Calculations'!$C$14)</f>
        <v>0</v>
      </c>
      <c r="X57" s="11">
        <f>(SUM($D$2:D57)+(SUM($F$2:F57)/2))/((SUM($D$2:D57)+SUM($E$2:E57)+SUM($F$2:F57)))</f>
        <v>0.55086705202312136</v>
      </c>
      <c r="Y57" s="1">
        <f>'Winning % Rank Over Time'!L57</f>
        <v>8</v>
      </c>
      <c r="Z57" s="7">
        <f>'Winning % Rank Over Time'!$B57*VLOOKUP(Y57,'Share of Reg Season Points'!$A$2:$B$33,2)</f>
        <v>0</v>
      </c>
      <c r="AA57" s="1">
        <f t="shared" si="1"/>
        <v>0.79797979797979801</v>
      </c>
      <c r="AB57" s="1" cm="1">
        <f t="array" ref="AB57">_xlfn.IFS(AA57&gt;='Old Ranking Calculations'!$B$25,'Old Ranking Calculations'!$C$25,AA57&gt;='Old Ranking Calculations'!$B$26,'Old Ranking Calculations'!$C$26,AA57&gt;='Old Ranking Calculations'!$B$27,'Old Ranking Calculations'!$C$27,AA57&gt;='Old Ranking Calculations'!$B$28,'Old Ranking Calculations'!$C$28,AA57&gt;='Old Ranking Calculations'!$B$29,'Old Ranking Calculations'!$C$29,AA57&gt;='Old Ranking Calculations'!$B$30,'Old Ranking Calculations'!$C$30,AA57&gt;='Old Ranking Calculations'!$B$31,'Old Ranking Calculations'!$C$31,AA57&lt;'Old Ranking Calculations'!$B$32,'Old Ranking Calculations'!$C$32)</f>
        <v>6</v>
      </c>
      <c r="AC57" s="1">
        <f>COUNT($G$2:G57)/COUNT($D$2:D57)</f>
        <v>0.39285714285714285</v>
      </c>
      <c r="AD57" s="1" cm="1">
        <f t="array" ref="AD57">_xlfn.IFS(AC57&gt;='Old Ranking Calculations'!$B$15,'Old Ranking Calculations'!$C$15,AC57&gt;='Old Ranking Calculations'!$B$16,'Old Ranking Calculations'!$C$16,AC57&gt;='Old Ranking Calculations'!$B$17,'Old Ranking Calculations'!$C$17,AC57&gt;='Old Ranking Calculations'!$B$18,'Old Ranking Calculations'!$C$18,AC57&gt;='Old Ranking Calculations'!$B$19,'Old Ranking Calculations'!$C$19,AC57&gt;='Old Ranking Calculations'!$B$20,'Old Ranking Calculations'!$C$20,AC57&gt;='Old Ranking Calculations'!$B$21,'Old Ranking Calculations'!$C$21,AC57&gt;='Old Ranking Calculations'!$B$22,'Old Ranking Calculations'!$C$22,AC57&lt;'Old Ranking Calculations'!$B$23,'Old Ranking Calculations'!$C$23)</f>
        <v>7</v>
      </c>
      <c r="AE57" s="1">
        <f t="shared" si="0"/>
        <v>0</v>
      </c>
      <c r="AF57" s="1">
        <f>AVERAGE($O$2:O57)</f>
        <v>2.5454545454545454</v>
      </c>
      <c r="AG57" s="16">
        <f>SUM($W$2:W57,Z57)</f>
        <v>263</v>
      </c>
    </row>
    <row r="58" spans="1:33" ht="15.75" customHeight="1" x14ac:dyDescent="0.2">
      <c r="A58">
        <v>2022</v>
      </c>
      <c r="B58" s="1" t="s">
        <v>9</v>
      </c>
      <c r="C58" s="1" t="str">
        <f>VLOOKUP(B58,Divisions!$A$1:$B$33,2,FALSE)</f>
        <v>AFC West</v>
      </c>
      <c r="D58">
        <v>5</v>
      </c>
      <c r="E58">
        <v>12</v>
      </c>
      <c r="W58" s="1">
        <f>SUM(N58*'Ranking Calculations'!$C$2,M58*'Ranking Calculations'!$C$3,L58*'Ranking Calculations'!$C$4,K58*'Ranking Calculations'!$C$5,H58*'Ranking Calculations'!$C$7,G58*'Ranking Calculations'!$C$6,P58*'Ranking Calculations'!$C$8,Q58*'Ranking Calculations'!$C$9,R58*'Ranking Calculations'!$C$10,S58*'Ranking Calculations'!$C$11,T58*'Ranking Calculations'!$C$12,U58*'Ranking Calculations'!$C$13,V58*'Ranking Calculations'!$C$14)</f>
        <v>0</v>
      </c>
      <c r="X58" s="11">
        <f>(SUM($D$2:D58)+(SUM($F$2:F58)/2))/((SUM($D$2:D58)+SUM($E$2:E58)+SUM($F$2:F58)))</f>
        <v>0.54591836734693877</v>
      </c>
      <c r="Y58" s="1">
        <f>'Winning % Rank Over Time'!L58</f>
        <v>9</v>
      </c>
      <c r="Z58" s="7">
        <f>'Winning % Rank Over Time'!$B58*VLOOKUP(Y58,'Share of Reg Season Points'!$A$2:$B$33,2)</f>
        <v>0</v>
      </c>
      <c r="AA58" s="1">
        <f t="shared" ref="AA58" si="2">SUM($G$2:J58)/COUNT($E$2:H58)</f>
        <v>0.79</v>
      </c>
      <c r="AB58" s="1" cm="1">
        <f t="array" ref="AB58">_xlfn.IFS(AA58&gt;='Old Ranking Calculations'!$B$25,'Old Ranking Calculations'!$C$25,AA58&gt;='Old Ranking Calculations'!$B$26,'Old Ranking Calculations'!$C$26,AA58&gt;='Old Ranking Calculations'!$B$27,'Old Ranking Calculations'!$C$27,AA58&gt;='Old Ranking Calculations'!$B$28,'Old Ranking Calculations'!$C$28,AA58&gt;='Old Ranking Calculations'!$B$29,'Old Ranking Calculations'!$C$29,AA58&gt;='Old Ranking Calculations'!$B$30,'Old Ranking Calculations'!$C$30,AA58&gt;='Old Ranking Calculations'!$B$31,'Old Ranking Calculations'!$C$31,AA58&lt;'Old Ranking Calculations'!$B$32,'Old Ranking Calculations'!$C$32)</f>
        <v>6</v>
      </c>
      <c r="AC58" s="1">
        <f>COUNT($G$2:G58)/COUNT($D$2:D58)</f>
        <v>0.38596491228070173</v>
      </c>
      <c r="AD58" s="1" cm="1">
        <f t="array" ref="AD58">_xlfn.IFS(AC58&gt;='Old Ranking Calculations'!$B$15,'Old Ranking Calculations'!$C$15,AC58&gt;='Old Ranking Calculations'!$B$16,'Old Ranking Calculations'!$C$16,AC58&gt;='Old Ranking Calculations'!$B$17,'Old Ranking Calculations'!$C$17,AC58&gt;='Old Ranking Calculations'!$B$18,'Old Ranking Calculations'!$C$18,AC58&gt;='Old Ranking Calculations'!$B$19,'Old Ranking Calculations'!$C$19,AC58&gt;='Old Ranking Calculations'!$B$20,'Old Ranking Calculations'!$C$20,AC58&gt;='Old Ranking Calculations'!$B$21,'Old Ranking Calculations'!$C$21,AC58&gt;='Old Ranking Calculations'!$B$22,'Old Ranking Calculations'!$C$22,AC58&lt;'Old Ranking Calculations'!$B$23,'Old Ranking Calculations'!$C$23)</f>
        <v>7</v>
      </c>
      <c r="AE58" s="1">
        <f t="shared" si="0"/>
        <v>0</v>
      </c>
      <c r="AF58" s="1">
        <f>AVERAGE($O$2:O58)</f>
        <v>2.5454545454545454</v>
      </c>
      <c r="AG58" s="16">
        <f>SUM($W$2:W58,Z58)</f>
        <v>263</v>
      </c>
    </row>
    <row r="59" spans="1:33" ht="15.75" customHeight="1" x14ac:dyDescent="0.2">
      <c r="A59">
        <v>2023</v>
      </c>
      <c r="B59" s="1" t="s">
        <v>9</v>
      </c>
      <c r="C59" s="1" t="str">
        <f>VLOOKUP(B59,Divisions!$A$1:$B$33,2,FALSE)</f>
        <v>AFC West</v>
      </c>
      <c r="D59">
        <v>8</v>
      </c>
      <c r="E59">
        <v>9</v>
      </c>
      <c r="W59" s="1">
        <f>SUM(N59*'Ranking Calculations'!$C$2,M59*'Ranking Calculations'!$C$3,L59*'Ranking Calculations'!$C$4,K59*'Ranking Calculations'!$C$5,H59*'Ranking Calculations'!$C$7,G59*'Ranking Calculations'!$C$6,P59*'Ranking Calculations'!$C$8,Q59*'Ranking Calculations'!$C$9,R59*'Ranking Calculations'!$C$10,S59*'Ranking Calculations'!$C$11,T59*'Ranking Calculations'!$C$12,U59*'Ranking Calculations'!$C$13,V59*'Ranking Calculations'!$C$14)</f>
        <v>0</v>
      </c>
      <c r="X59" s="11">
        <f>(SUM($D$2:D59)+(SUM($F$2:F59)/2))/((SUM($D$2:D59)+SUM($E$2:E59)+SUM($F$2:F59)))</f>
        <v>0.54449388209121241</v>
      </c>
      <c r="Y59" s="1">
        <f>'Winning % Rank Over Time'!L59</f>
        <v>10</v>
      </c>
      <c r="Z59" s="7">
        <f>'Winning % Rank Over Time'!$B59*VLOOKUP(Y59,'Share of Reg Season Points'!$A$2:$B$33,2)</f>
        <v>0</v>
      </c>
      <c r="AA59" s="1">
        <f t="shared" ref="AA59" si="3">SUM($G$2:J59)/COUNT($E$2:H59)</f>
        <v>0.78217821782178221</v>
      </c>
      <c r="AB59" s="1" cm="1">
        <f t="array" ref="AB59">_xlfn.IFS(AA59&gt;='Old Ranking Calculations'!$B$25,'Old Ranking Calculations'!$C$25,AA59&gt;='Old Ranking Calculations'!$B$26,'Old Ranking Calculations'!$C$26,AA59&gt;='Old Ranking Calculations'!$B$27,'Old Ranking Calculations'!$C$27,AA59&gt;='Old Ranking Calculations'!$B$28,'Old Ranking Calculations'!$C$28,AA59&gt;='Old Ranking Calculations'!$B$29,'Old Ranking Calculations'!$C$29,AA59&gt;='Old Ranking Calculations'!$B$30,'Old Ranking Calculations'!$C$30,AA59&gt;='Old Ranking Calculations'!$B$31,'Old Ranking Calculations'!$C$31,AA59&lt;'Old Ranking Calculations'!$B$32,'Old Ranking Calculations'!$C$32)</f>
        <v>6</v>
      </c>
      <c r="AC59" s="1">
        <f>COUNT($G$2:G59)/COUNT($D$2:D59)</f>
        <v>0.37931034482758619</v>
      </c>
      <c r="AD59" s="1" cm="1">
        <f t="array" ref="AD59">_xlfn.IFS(AC59&gt;='Old Ranking Calculations'!$B$15,'Old Ranking Calculations'!$C$15,AC59&gt;='Old Ranking Calculations'!$B$16,'Old Ranking Calculations'!$C$16,AC59&gt;='Old Ranking Calculations'!$B$17,'Old Ranking Calculations'!$C$17,AC59&gt;='Old Ranking Calculations'!$B$18,'Old Ranking Calculations'!$C$18,AC59&gt;='Old Ranking Calculations'!$B$19,'Old Ranking Calculations'!$C$19,AC59&gt;='Old Ranking Calculations'!$B$20,'Old Ranking Calculations'!$C$20,AC59&gt;='Old Ranking Calculations'!$B$21,'Old Ranking Calculations'!$C$21,AC59&gt;='Old Ranking Calculations'!$B$22,'Old Ranking Calculations'!$C$22,AC59&lt;'Old Ranking Calculations'!$B$23,'Old Ranking Calculations'!$C$23)</f>
        <v>7</v>
      </c>
      <c r="AE59" s="1">
        <f t="shared" si="0"/>
        <v>0</v>
      </c>
      <c r="AF59" s="1">
        <f>AVERAGE($O$2:O59)</f>
        <v>2.5454545454545454</v>
      </c>
      <c r="AG59" s="16">
        <f>SUM($W$2:W59,Z59)</f>
        <v>263</v>
      </c>
    </row>
    <row r="60" spans="1:33" ht="15.75" customHeight="1" x14ac:dyDescent="0.2">
      <c r="A60">
        <v>2024</v>
      </c>
      <c r="B60" s="1" t="s">
        <v>9</v>
      </c>
      <c r="C60" s="1" t="str">
        <f>VLOOKUP(B60,Divisions!$A$1:$B$33,2,FALSE)</f>
        <v>AFC West</v>
      </c>
      <c r="D60">
        <v>10</v>
      </c>
      <c r="E60">
        <v>7</v>
      </c>
      <c r="G60">
        <v>1</v>
      </c>
      <c r="I60">
        <v>0</v>
      </c>
      <c r="J60">
        <v>1</v>
      </c>
      <c r="O60">
        <v>1</v>
      </c>
      <c r="R60">
        <v>1</v>
      </c>
      <c r="W60" s="1">
        <f>SUM(N60*'Ranking Calculations'!$C$2,M60*'Ranking Calculations'!$C$3,L60*'Ranking Calculations'!$C$4,K60*'Ranking Calculations'!$C$5,H60*'Ranking Calculations'!$C$7,G60*'Ranking Calculations'!$C$6,P60*'Ranking Calculations'!$C$8,Q60*'Ranking Calculations'!$C$9,R60*'Ranking Calculations'!$C$10,S60*'Ranking Calculations'!$C$11,T60*'Ranking Calculations'!$C$12,U60*'Ranking Calculations'!$C$13,V60*'Ranking Calculations'!$C$14)</f>
        <v>2</v>
      </c>
      <c r="X60" s="11">
        <f>(SUM($D$2:D60)+(SUM($F$2:F60)/2))/((SUM($D$2:D60)+SUM($E$2:E60)+SUM($F$2:F60)))</f>
        <v>0.54530567685589515</v>
      </c>
      <c r="Y60" s="1">
        <f>'Winning % Rank Over Time'!L60</f>
        <v>10</v>
      </c>
      <c r="Z60" s="7">
        <f>'Winning % Rank Over Time'!$B60*VLOOKUP(Y60,'Share of Reg Season Points'!$A$2:$B$33,2)</f>
        <v>0</v>
      </c>
      <c r="AA60" s="1">
        <f t="shared" ref="AA60" si="4">SUM($G$2:J60)/COUNT($E$2:H60)</f>
        <v>0.78640776699029125</v>
      </c>
      <c r="AB60" s="1" cm="1">
        <f t="array" ref="AB60">_xlfn.IFS(AA60&gt;='Old Ranking Calculations'!$B$25,'Old Ranking Calculations'!$C$25,AA60&gt;='Old Ranking Calculations'!$B$26,'Old Ranking Calculations'!$C$26,AA60&gt;='Old Ranking Calculations'!$B$27,'Old Ranking Calculations'!$C$27,AA60&gt;='Old Ranking Calculations'!$B$28,'Old Ranking Calculations'!$C$28,AA60&gt;='Old Ranking Calculations'!$B$29,'Old Ranking Calculations'!$C$29,AA60&gt;='Old Ranking Calculations'!$B$30,'Old Ranking Calculations'!$C$30,AA60&gt;='Old Ranking Calculations'!$B$31,'Old Ranking Calculations'!$C$31,AA60&lt;'Old Ranking Calculations'!$B$32,'Old Ranking Calculations'!$C$32)</f>
        <v>6</v>
      </c>
      <c r="AC60" s="1">
        <f>COUNT($G$2:G60)/COUNT($D$2:D60)</f>
        <v>0.38983050847457629</v>
      </c>
      <c r="AD60" s="1" cm="1">
        <f t="array" ref="AD60">_xlfn.IFS(AC60&gt;='Old Ranking Calculations'!$B$15,'Old Ranking Calculations'!$C$15,AC60&gt;='Old Ranking Calculations'!$B$16,'Old Ranking Calculations'!$C$16,AC60&gt;='Old Ranking Calculations'!$B$17,'Old Ranking Calculations'!$C$17,AC60&gt;='Old Ranking Calculations'!$B$18,'Old Ranking Calculations'!$C$18,AC60&gt;='Old Ranking Calculations'!$B$19,'Old Ranking Calculations'!$C$19,AC60&gt;='Old Ranking Calculations'!$B$20,'Old Ranking Calculations'!$C$20,AC60&gt;='Old Ranking Calculations'!$B$21,'Old Ranking Calculations'!$C$21,AC60&gt;='Old Ranking Calculations'!$B$22,'Old Ranking Calculations'!$C$22,AC60&lt;'Old Ranking Calculations'!$B$23,'Old Ranking Calculations'!$C$23)</f>
        <v>7</v>
      </c>
      <c r="AE60" s="1">
        <f t="shared" si="0"/>
        <v>0</v>
      </c>
      <c r="AF60" s="1">
        <f>AVERAGE($O$2:O60)</f>
        <v>2.4782608695652173</v>
      </c>
      <c r="AG60" s="16">
        <f>SUM($W$2:W60,Z60)</f>
        <v>265</v>
      </c>
    </row>
    <row r="61" spans="1:33" ht="15.75" customHeight="1" x14ac:dyDescent="0.2">
      <c r="A61">
        <v>2025</v>
      </c>
      <c r="B61" s="1" t="s">
        <v>9</v>
      </c>
      <c r="C61" s="1" t="str">
        <f>VLOOKUP(B61,Divisions!$A$1:$B$33,2,FALSE)</f>
        <v>AFC West</v>
      </c>
      <c r="D61">
        <v>14</v>
      </c>
      <c r="E61">
        <v>3</v>
      </c>
      <c r="G61">
        <v>1</v>
      </c>
      <c r="H61">
        <v>1</v>
      </c>
      <c r="I61">
        <v>1</v>
      </c>
      <c r="J61">
        <v>1</v>
      </c>
      <c r="K61">
        <v>1</v>
      </c>
      <c r="L61">
        <v>1</v>
      </c>
      <c r="O61">
        <v>3</v>
      </c>
      <c r="W61" s="1">
        <f>SUM(N61*'Ranking Calculations'!$C$2,M61*'Ranking Calculations'!$C$3,L61*'Ranking Calculations'!$C$4,K61*'Ranking Calculations'!$C$5,H61*'Ranking Calculations'!$C$7,G61*'Ranking Calculations'!$C$6,P61*'Ranking Calculations'!$C$8,Q61*'Ranking Calculations'!$C$9,R61*'Ranking Calculations'!$C$10,S61*'Ranking Calculations'!$C$11,T61*'Ranking Calculations'!$C$12,U61*'Ranking Calculations'!$C$13,V61*'Ranking Calculations'!$C$14)</f>
        <v>8</v>
      </c>
      <c r="X61" s="11">
        <f>(SUM($D$2:D61)+(SUM($F$2:F61)/2))/((SUM($D$2:D61)+SUM($E$2:E61)+SUM($F$2:F61)))</f>
        <v>0.55037513397642013</v>
      </c>
      <c r="Y61" s="1">
        <f>'Winning % Rank Over Time'!L61</f>
        <v>7</v>
      </c>
      <c r="Z61" s="7">
        <f>'Winning % Rank Over Time'!$B61*VLOOKUP(Y61,'Share of Reg Season Points'!$A$2:$B$33,2)</f>
        <v>0</v>
      </c>
      <c r="AA61" s="1">
        <f t="shared" ref="AA61" si="5">SUM($G$2:J61)/COUNT($E$2:H61)</f>
        <v>0.80188679245283023</v>
      </c>
      <c r="AB61" s="1" cm="1">
        <f t="array" ref="AB61">_xlfn.IFS(AA61&gt;='Old Ranking Calculations'!$B$25,'Old Ranking Calculations'!$C$25,AA61&gt;='Old Ranking Calculations'!$B$26,'Old Ranking Calculations'!$C$26,AA61&gt;='Old Ranking Calculations'!$B$27,'Old Ranking Calculations'!$C$27,AA61&gt;='Old Ranking Calculations'!$B$28,'Old Ranking Calculations'!$C$28,AA61&gt;='Old Ranking Calculations'!$B$29,'Old Ranking Calculations'!$C$29,AA61&gt;='Old Ranking Calculations'!$B$30,'Old Ranking Calculations'!$C$30,AA61&gt;='Old Ranking Calculations'!$B$31,'Old Ranking Calculations'!$C$31,AA61&lt;'Old Ranking Calculations'!$B$32,'Old Ranking Calculations'!$C$32)</f>
        <v>6</v>
      </c>
      <c r="AC61" s="1">
        <f>COUNT($G$2:G61)/COUNT($D$2:D61)</f>
        <v>0.4</v>
      </c>
      <c r="AD61" s="1" cm="1">
        <f t="array" ref="AD61">_xlfn.IFS(AC61&gt;='Old Ranking Calculations'!$B$15,'Old Ranking Calculations'!$C$15,AC61&gt;='Old Ranking Calculations'!$B$16,'Old Ranking Calculations'!$C$16,AC61&gt;='Old Ranking Calculations'!$B$17,'Old Ranking Calculations'!$C$17,AC61&gt;='Old Ranking Calculations'!$B$18,'Old Ranking Calculations'!$C$18,AC61&gt;='Old Ranking Calculations'!$B$19,'Old Ranking Calculations'!$C$19,AC61&gt;='Old Ranking Calculations'!$B$20,'Old Ranking Calculations'!$C$20,AC61&gt;='Old Ranking Calculations'!$B$21,'Old Ranking Calculations'!$C$21,AC61&gt;='Old Ranking Calculations'!$B$22,'Old Ranking Calculations'!$C$22,AC61&lt;'Old Ranking Calculations'!$B$23,'Old Ranking Calculations'!$C$23)</f>
        <v>10</v>
      </c>
      <c r="AE61" s="1">
        <f t="shared" si="0"/>
        <v>0</v>
      </c>
      <c r="AF61" s="1">
        <f>AVERAGE($O$2:O61)</f>
        <v>2.5</v>
      </c>
      <c r="AG61" s="16">
        <f>SUM($W$2:W61,Z61)</f>
        <v>273</v>
      </c>
    </row>
    <row r="62" spans="1:33" ht="15.75" customHeight="1" x14ac:dyDescent="0.2"/>
    <row r="63" spans="1:33" ht="15.75" customHeight="1" x14ac:dyDescent="0.2"/>
    <row r="64" spans="1:33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  <headerFooter>
    <oddHeader>&amp;R&amp;"Calibri"&amp;10&amp;K000000 Business Use&amp;1#_x000D_</oddHeader>
  </headerFooter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27"/>
  <dimension ref="A1:AG999"/>
  <sheetViews>
    <sheetView topLeftCell="M1" workbookViewId="0">
      <pane ySplit="1" topLeftCell="A44" activePane="bottomLeft" state="frozen"/>
      <selection pane="bottomLeft" activeCell="AF64" sqref="AF64"/>
    </sheetView>
  </sheetViews>
  <sheetFormatPr baseColWidth="10" defaultColWidth="11.1640625" defaultRowHeight="15" customHeight="1" x14ac:dyDescent="0.2"/>
  <cols>
    <col min="1" max="33" width="10.6640625" customWidth="1"/>
  </cols>
  <sheetData>
    <row r="1" spans="1:33" ht="15.75" customHeight="1" x14ac:dyDescent="0.2">
      <c r="A1" s="1" t="s">
        <v>51</v>
      </c>
      <c r="B1" s="1" t="s">
        <v>71</v>
      </c>
      <c r="C1" s="1" t="s">
        <v>139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57</v>
      </c>
      <c r="J1" s="1" t="s">
        <v>58</v>
      </c>
      <c r="K1" s="6" t="s">
        <v>161</v>
      </c>
      <c r="L1" s="6" t="s">
        <v>162</v>
      </c>
      <c r="M1" s="6" t="s">
        <v>163</v>
      </c>
      <c r="N1" s="6" t="s">
        <v>61</v>
      </c>
      <c r="O1" s="1" t="s">
        <v>72</v>
      </c>
      <c r="P1" s="1" t="s">
        <v>37</v>
      </c>
      <c r="Q1" s="1" t="s">
        <v>39</v>
      </c>
      <c r="R1" s="1" t="s">
        <v>40</v>
      </c>
      <c r="S1" s="1" t="s">
        <v>41</v>
      </c>
      <c r="T1" s="1" t="s">
        <v>42</v>
      </c>
      <c r="U1" s="1" t="s">
        <v>43</v>
      </c>
      <c r="V1" s="1" t="s">
        <v>44</v>
      </c>
      <c r="W1" s="1" t="s">
        <v>63</v>
      </c>
      <c r="X1" s="1" t="s">
        <v>64</v>
      </c>
      <c r="Y1" s="1" t="s">
        <v>198</v>
      </c>
      <c r="Z1" s="1" t="s">
        <v>65</v>
      </c>
      <c r="AA1" s="1" t="s">
        <v>66</v>
      </c>
      <c r="AB1" s="1" t="s">
        <v>67</v>
      </c>
      <c r="AC1" s="1" t="s">
        <v>79</v>
      </c>
      <c r="AD1" s="1" t="s">
        <v>68</v>
      </c>
      <c r="AE1" s="1" t="s">
        <v>69</v>
      </c>
      <c r="AF1" s="1" t="s">
        <v>73</v>
      </c>
      <c r="AG1" s="1" t="s">
        <v>70</v>
      </c>
    </row>
    <row r="2" spans="1:33" ht="15.75" customHeight="1" x14ac:dyDescent="0.2">
      <c r="A2" s="1">
        <v>1966</v>
      </c>
      <c r="B2" s="1" t="s">
        <v>10</v>
      </c>
      <c r="C2" s="1" t="str">
        <f>VLOOKUP(B2,Divisions!$A$1:$B$33,2,FALSE)</f>
        <v>NFC North</v>
      </c>
      <c r="D2" s="1">
        <v>4</v>
      </c>
      <c r="E2" s="1">
        <v>9</v>
      </c>
      <c r="F2" s="1">
        <v>1</v>
      </c>
      <c r="W2" s="1">
        <f>SUM(N2*'Ranking Calculations'!$C$2,M2*'Ranking Calculations'!$C$3,L2*'Ranking Calculations'!$C$4,K2*'Ranking Calculations'!$C$5,H2*'Ranking Calculations'!$C$7,G2*'Ranking Calculations'!$C$6,P2*'Ranking Calculations'!$C$8,Q2*'Ranking Calculations'!$C$9,R2*'Ranking Calculations'!$C$10,S2*'Ranking Calculations'!$C$11,T2*'Ranking Calculations'!$C$12,U2*'Ranking Calculations'!$C$13,V2*'Ranking Calculations'!$C$14)</f>
        <v>0</v>
      </c>
      <c r="X2" s="11">
        <f>(SUM(D2)+(SUM(F2)/2))/((SUM(D2)+SUM(E2)+SUM(F2)))</f>
        <v>0.32142857142857145</v>
      </c>
      <c r="Y2" s="1">
        <f>'Winning % Rank Over Time'!M2</f>
        <v>18</v>
      </c>
      <c r="Z2" s="7">
        <f>'Winning % Rank Over Time'!$B2*VLOOKUP(Y2,'Share of Reg Season Points'!$P$2:$Q$27,2)</f>
        <v>0</v>
      </c>
      <c r="AA2" s="1">
        <v>0</v>
      </c>
      <c r="AB2" s="1" cm="1">
        <f t="array" ref="AB2">_xlfn.IFS(AA2&gt;='Old Ranking Calculations'!$B$25,'Old Ranking Calculations'!$C$25,AA2&gt;='Old Ranking Calculations'!$B$26,'Old Ranking Calculations'!$C$26,AA2&gt;='Old Ranking Calculations'!$B$27,'Old Ranking Calculations'!$C$27,AA2&gt;='Old Ranking Calculations'!$B$28,'Old Ranking Calculations'!$C$28,AA2&gt;='Old Ranking Calculations'!$B$29,'Old Ranking Calculations'!$C$29,AA2&gt;='Old Ranking Calculations'!$B$30,'Old Ranking Calculations'!$C$30,AA2&gt;='Old Ranking Calculations'!$B$31,'Old Ranking Calculations'!$C$31,AA2&lt;'Old Ranking Calculations'!$B$32,'Old Ranking Calculations'!$C$32)</f>
        <v>0</v>
      </c>
      <c r="AC2" s="1">
        <f>COUNT(G2)/COUNT(A2)</f>
        <v>0</v>
      </c>
      <c r="AD2" s="1" cm="1">
        <f t="array" ref="AD2">_xlfn.IFS(AC2&gt;='Old Ranking Calculations'!$B$15,'Old Ranking Calculations'!$C$15,AC2&gt;='Old Ranking Calculations'!$B$16,'Old Ranking Calculations'!$C$16,AC2&gt;='Old Ranking Calculations'!$B$17,'Old Ranking Calculations'!$C$17,AC2&gt;='Old Ranking Calculations'!$B$18,'Old Ranking Calculations'!$C$18,AC2&gt;='Old Ranking Calculations'!$B$19,'Old Ranking Calculations'!$C$19,AC2&gt;='Old Ranking Calculations'!$B$20,'Old Ranking Calculations'!$C$20,AC2&gt;='Old Ranking Calculations'!$B$21,'Old Ranking Calculations'!$C$21,AC2&gt;='Old Ranking Calculations'!$B$22,'Old Ranking Calculations'!$C$22,AC2&lt;'Old Ranking Calculations'!$B$23,'Old Ranking Calculations'!$C$23)</f>
        <v>0</v>
      </c>
      <c r="AE2" s="1">
        <f t="shared" ref="AE2:AE61" si="0">0</f>
        <v>0</v>
      </c>
      <c r="AF2" s="1">
        <v>0</v>
      </c>
      <c r="AG2" s="16">
        <f>SUM($W$2:W2,Z2)</f>
        <v>0</v>
      </c>
    </row>
    <row r="3" spans="1:33" ht="15.75" customHeight="1" x14ac:dyDescent="0.2">
      <c r="A3" s="1">
        <v>1967</v>
      </c>
      <c r="B3" s="1" t="s">
        <v>10</v>
      </c>
      <c r="C3" s="1" t="str">
        <f>VLOOKUP(B3,Divisions!$A$1:$B$33,2,FALSE)</f>
        <v>NFC North</v>
      </c>
      <c r="D3" s="1">
        <v>5</v>
      </c>
      <c r="E3" s="1">
        <v>7</v>
      </c>
      <c r="F3" s="1">
        <v>2</v>
      </c>
      <c r="S3" s="1">
        <v>1</v>
      </c>
      <c r="T3" s="1">
        <v>1</v>
      </c>
      <c r="W3" s="1">
        <f>SUM(N3*'Ranking Calculations'!$C$2,M3*'Ranking Calculations'!$C$3,L3*'Ranking Calculations'!$C$4,K3*'Ranking Calculations'!$C$5,H3*'Ranking Calculations'!$C$7,G3*'Ranking Calculations'!$C$6,P3*'Ranking Calculations'!$C$8,Q3*'Ranking Calculations'!$C$9,R3*'Ranking Calculations'!$C$10,S3*'Ranking Calculations'!$C$11,T3*'Ranking Calculations'!$C$12,U3*'Ranking Calculations'!$C$13,V3*'Ranking Calculations'!$C$14)</f>
        <v>0</v>
      </c>
      <c r="X3" s="11">
        <f>(SUM($D$2:D3)+(SUM($F$2:F3)/2))/((SUM($D$2:D3)+SUM($E$2:E3)+SUM($F$2:F3)))</f>
        <v>0.375</v>
      </c>
      <c r="Y3" s="1">
        <f>'Winning % Rank Over Time'!M3</f>
        <v>18</v>
      </c>
      <c r="Z3" s="7">
        <f>'Winning % Rank Over Time'!$B3*VLOOKUP(Y3,'Share of Reg Season Points'!$P$2:$Q$27,2)</f>
        <v>0</v>
      </c>
      <c r="AA3" s="1">
        <v>0</v>
      </c>
      <c r="AB3" s="1" cm="1">
        <f t="array" ref="AB3">_xlfn.IFS(AA3&gt;='Old Ranking Calculations'!$B$25,'Old Ranking Calculations'!$C$25,AA3&gt;='Old Ranking Calculations'!$B$26,'Old Ranking Calculations'!$C$26,AA3&gt;='Old Ranking Calculations'!$B$27,'Old Ranking Calculations'!$C$27,AA3&gt;='Old Ranking Calculations'!$B$28,'Old Ranking Calculations'!$C$28,AA3&gt;='Old Ranking Calculations'!$B$29,'Old Ranking Calculations'!$C$29,AA3&gt;='Old Ranking Calculations'!$B$30,'Old Ranking Calculations'!$C$30,AA3&gt;='Old Ranking Calculations'!$B$31,'Old Ranking Calculations'!$C$31,AA3&lt;'Old Ranking Calculations'!$B$32,'Old Ranking Calculations'!$C$32)</f>
        <v>0</v>
      </c>
      <c r="AC3" s="1">
        <f>COUNT($G$2:G3)/COUNT($D$2:D3)</f>
        <v>0</v>
      </c>
      <c r="AD3" s="1" cm="1">
        <f t="array" ref="AD3">_xlfn.IFS(AC3&gt;='Old Ranking Calculations'!$B$15,'Old Ranking Calculations'!$C$15,AC3&gt;='Old Ranking Calculations'!$B$16,'Old Ranking Calculations'!$C$16,AC3&gt;='Old Ranking Calculations'!$B$17,'Old Ranking Calculations'!$C$17,AC3&gt;='Old Ranking Calculations'!$B$18,'Old Ranking Calculations'!$C$18,AC3&gt;='Old Ranking Calculations'!$B$19,'Old Ranking Calculations'!$C$19,AC3&gt;='Old Ranking Calculations'!$B$20,'Old Ranking Calculations'!$C$20,AC3&gt;='Old Ranking Calculations'!$B$21,'Old Ranking Calculations'!$C$21,AC3&gt;='Old Ranking Calculations'!$B$22,'Old Ranking Calculations'!$C$22,AC3&lt;'Old Ranking Calculations'!$B$23,'Old Ranking Calculations'!$C$23)</f>
        <v>0</v>
      </c>
      <c r="AE3" s="1">
        <f t="shared" si="0"/>
        <v>0</v>
      </c>
      <c r="AF3" s="1">
        <v>0</v>
      </c>
      <c r="AG3" s="16">
        <f>SUM($W$2:W3,Z3)</f>
        <v>0</v>
      </c>
    </row>
    <row r="4" spans="1:33" ht="15.75" customHeight="1" x14ac:dyDescent="0.2">
      <c r="A4" s="1">
        <v>1968</v>
      </c>
      <c r="B4" s="1" t="s">
        <v>10</v>
      </c>
      <c r="C4" s="1" t="str">
        <f>VLOOKUP(B4,Divisions!$A$1:$B$33,2,FALSE)</f>
        <v>NFC North</v>
      </c>
      <c r="D4" s="1">
        <v>4</v>
      </c>
      <c r="E4" s="1">
        <v>8</v>
      </c>
      <c r="F4" s="1">
        <v>2</v>
      </c>
      <c r="S4" s="1">
        <v>1</v>
      </c>
      <c r="W4" s="1">
        <f>SUM(N4*'Ranking Calculations'!$C$2,M4*'Ranking Calculations'!$C$3,L4*'Ranking Calculations'!$C$4,K4*'Ranking Calculations'!$C$5,H4*'Ranking Calculations'!$C$7,G4*'Ranking Calculations'!$C$6,P4*'Ranking Calculations'!$C$8,Q4*'Ranking Calculations'!$C$9,R4*'Ranking Calculations'!$C$10,S4*'Ranking Calculations'!$C$11,T4*'Ranking Calculations'!$C$12,U4*'Ranking Calculations'!$C$13,V4*'Ranking Calculations'!$C$14)</f>
        <v>0</v>
      </c>
      <c r="X4" s="11">
        <f>(SUM($D$2:D4)+(SUM($F$2:F4)/2))/((SUM($D$2:D4)+SUM($E$2:E4)+SUM($F$2:F4)))</f>
        <v>0.36904761904761907</v>
      </c>
      <c r="Y4" s="1">
        <f>'Winning % Rank Over Time'!M4</f>
        <v>18</v>
      </c>
      <c r="Z4" s="7">
        <f>'Winning % Rank Over Time'!$B4*VLOOKUP(Y4,'Share of Reg Season Points'!$P$2:$Q$27,2)</f>
        <v>0</v>
      </c>
      <c r="AA4" s="1">
        <v>0</v>
      </c>
      <c r="AB4" s="1" cm="1">
        <f t="array" ref="AB4">_xlfn.IFS(AA4&gt;='Old Ranking Calculations'!$B$25,'Old Ranking Calculations'!$C$25,AA4&gt;='Old Ranking Calculations'!$B$26,'Old Ranking Calculations'!$C$26,AA4&gt;='Old Ranking Calculations'!$B$27,'Old Ranking Calculations'!$C$27,AA4&gt;='Old Ranking Calculations'!$B$28,'Old Ranking Calculations'!$C$28,AA4&gt;='Old Ranking Calculations'!$B$29,'Old Ranking Calculations'!$C$29,AA4&gt;='Old Ranking Calculations'!$B$30,'Old Ranking Calculations'!$C$30,AA4&gt;='Old Ranking Calculations'!$B$31,'Old Ranking Calculations'!$C$31,AA4&lt;'Old Ranking Calculations'!$B$32,'Old Ranking Calculations'!$C$32)</f>
        <v>0</v>
      </c>
      <c r="AC4" s="1">
        <f>COUNT($G$2:G4)/COUNT($D$2:D4)</f>
        <v>0</v>
      </c>
      <c r="AD4" s="1" cm="1">
        <f t="array" ref="AD4">_xlfn.IFS(AC4&gt;='Old Ranking Calculations'!$B$15,'Old Ranking Calculations'!$C$15,AC4&gt;='Old Ranking Calculations'!$B$16,'Old Ranking Calculations'!$C$16,AC4&gt;='Old Ranking Calculations'!$B$17,'Old Ranking Calculations'!$C$17,AC4&gt;='Old Ranking Calculations'!$B$18,'Old Ranking Calculations'!$C$18,AC4&gt;='Old Ranking Calculations'!$B$19,'Old Ranking Calculations'!$C$19,AC4&gt;='Old Ranking Calculations'!$B$20,'Old Ranking Calculations'!$C$20,AC4&gt;='Old Ranking Calculations'!$B$21,'Old Ranking Calculations'!$C$21,AC4&gt;='Old Ranking Calculations'!$B$22,'Old Ranking Calculations'!$C$22,AC4&lt;'Old Ranking Calculations'!$B$23,'Old Ranking Calculations'!$C$23)</f>
        <v>0</v>
      </c>
      <c r="AE4" s="1">
        <f t="shared" si="0"/>
        <v>0</v>
      </c>
      <c r="AF4" s="1">
        <v>0</v>
      </c>
      <c r="AG4" s="16">
        <f>SUM($W$2:W4,Z4)</f>
        <v>0</v>
      </c>
    </row>
    <row r="5" spans="1:33" ht="15.75" customHeight="1" x14ac:dyDescent="0.2">
      <c r="A5" s="1">
        <v>1969</v>
      </c>
      <c r="B5" s="1" t="s">
        <v>10</v>
      </c>
      <c r="C5" s="1" t="str">
        <f>VLOOKUP(B5,Divisions!$A$1:$B$33,2,FALSE)</f>
        <v>NFC North</v>
      </c>
      <c r="D5" s="1">
        <v>9</v>
      </c>
      <c r="E5" s="1">
        <v>4</v>
      </c>
      <c r="F5" s="1">
        <v>1</v>
      </c>
      <c r="W5" s="1">
        <f>SUM(N5*'Ranking Calculations'!$C$2,M5*'Ranking Calculations'!$C$3,L5*'Ranking Calculations'!$C$4,K5*'Ranking Calculations'!$C$5,H5*'Ranking Calculations'!$C$7,G5*'Ranking Calculations'!$C$6,P5*'Ranking Calculations'!$C$8,Q5*'Ranking Calculations'!$C$9,R5*'Ranking Calculations'!$C$10,S5*'Ranking Calculations'!$C$11,T5*'Ranking Calculations'!$C$12,U5*'Ranking Calculations'!$C$13,V5*'Ranking Calculations'!$C$14)</f>
        <v>0</v>
      </c>
      <c r="X5" s="11">
        <f>(SUM($D$2:D5)+(SUM($F$2:F5)/2))/((SUM($D$2:D5)+SUM($E$2:E5)+SUM($F$2:F5)))</f>
        <v>0.44642857142857145</v>
      </c>
      <c r="Y5" s="1">
        <f>'Winning % Rank Over Time'!M5</f>
        <v>15</v>
      </c>
      <c r="Z5" s="7">
        <f>'Winning % Rank Over Time'!$B5*VLOOKUP(Y5,'Share of Reg Season Points'!$P$2:$Q$27,2)</f>
        <v>0</v>
      </c>
      <c r="AA5" s="1">
        <v>0</v>
      </c>
      <c r="AB5" s="1" cm="1">
        <f t="array" ref="AB5">_xlfn.IFS(AA5&gt;='Old Ranking Calculations'!$B$25,'Old Ranking Calculations'!$C$25,AA5&gt;='Old Ranking Calculations'!$B$26,'Old Ranking Calculations'!$C$26,AA5&gt;='Old Ranking Calculations'!$B$27,'Old Ranking Calculations'!$C$27,AA5&gt;='Old Ranking Calculations'!$B$28,'Old Ranking Calculations'!$C$28,AA5&gt;='Old Ranking Calculations'!$B$29,'Old Ranking Calculations'!$C$29,AA5&gt;='Old Ranking Calculations'!$B$30,'Old Ranking Calculations'!$C$30,AA5&gt;='Old Ranking Calculations'!$B$31,'Old Ranking Calculations'!$C$31,AA5&lt;'Old Ranking Calculations'!$B$32,'Old Ranking Calculations'!$C$32)</f>
        <v>0</v>
      </c>
      <c r="AC5" s="1">
        <f>COUNT($G$2:G5)/COUNT($D$2:D5)</f>
        <v>0</v>
      </c>
      <c r="AD5" s="1" cm="1">
        <f t="array" ref="AD5">_xlfn.IFS(AC5&gt;='Old Ranking Calculations'!$B$15,'Old Ranking Calculations'!$C$15,AC5&gt;='Old Ranking Calculations'!$B$16,'Old Ranking Calculations'!$C$16,AC5&gt;='Old Ranking Calculations'!$B$17,'Old Ranking Calculations'!$C$17,AC5&gt;='Old Ranking Calculations'!$B$18,'Old Ranking Calculations'!$C$18,AC5&gt;='Old Ranking Calculations'!$B$19,'Old Ranking Calculations'!$C$19,AC5&gt;='Old Ranking Calculations'!$B$20,'Old Ranking Calculations'!$C$20,AC5&gt;='Old Ranking Calculations'!$B$21,'Old Ranking Calculations'!$C$21,AC5&gt;='Old Ranking Calculations'!$B$22,'Old Ranking Calculations'!$C$22,AC5&lt;'Old Ranking Calculations'!$B$23,'Old Ranking Calculations'!$C$23)</f>
        <v>0</v>
      </c>
      <c r="AE5" s="1">
        <f t="shared" si="0"/>
        <v>0</v>
      </c>
      <c r="AF5" s="1">
        <v>0</v>
      </c>
      <c r="AG5" s="16">
        <f>SUM($W$2:W5,Z5)</f>
        <v>0</v>
      </c>
    </row>
    <row r="6" spans="1:33" ht="15.75" customHeight="1" x14ac:dyDescent="0.2">
      <c r="A6" s="1">
        <v>1970</v>
      </c>
      <c r="B6" s="1" t="s">
        <v>10</v>
      </c>
      <c r="C6" s="1" t="str">
        <f>VLOOKUP(B6,Divisions!$A$1:$B$33,2,FALSE)</f>
        <v>NFC North</v>
      </c>
      <c r="D6" s="1">
        <v>10</v>
      </c>
      <c r="E6" s="1">
        <v>4</v>
      </c>
      <c r="G6" s="1">
        <v>1</v>
      </c>
      <c r="I6" s="1">
        <v>0</v>
      </c>
      <c r="J6" s="1">
        <v>1</v>
      </c>
      <c r="K6" s="1">
        <v>1</v>
      </c>
      <c r="L6" s="1"/>
      <c r="M6" s="1"/>
      <c r="N6" s="1"/>
      <c r="O6" s="1">
        <v>1</v>
      </c>
      <c r="W6" s="1">
        <f>SUM(N6*'Ranking Calculations'!$C$2,M6*'Ranking Calculations'!$C$3,L6*'Ranking Calculations'!$C$4,K6*'Ranking Calculations'!$C$5,H6*'Ranking Calculations'!$C$7,G6*'Ranking Calculations'!$C$6,P6*'Ranking Calculations'!$C$8,Q6*'Ranking Calculations'!$C$9,R6*'Ranking Calculations'!$C$10,S6*'Ranking Calculations'!$C$11,T6*'Ranking Calculations'!$C$12,U6*'Ranking Calculations'!$C$13,V6*'Ranking Calculations'!$C$14)</f>
        <v>3</v>
      </c>
      <c r="X6" s="11">
        <f>(SUM($D$2:D6)+(SUM($F$2:F6)/2))/((SUM($D$2:D6)+SUM($E$2:E6)+SUM($F$2:F6)))</f>
        <v>0.5</v>
      </c>
      <c r="Y6" s="1">
        <f>'Winning % Rank Over Time'!M6</f>
        <v>13</v>
      </c>
      <c r="Z6" s="7">
        <f>'Winning % Rank Over Time'!$B6*VLOOKUP(Y6,'Share of Reg Season Points'!$P$2:$Q$27,2)</f>
        <v>0</v>
      </c>
      <c r="AA6" s="1">
        <f t="shared" ref="AA6:AA57" si="1">SUM($G$2:J6)/COUNT($E$2:H6)</f>
        <v>0.2</v>
      </c>
      <c r="AB6" s="1" cm="1">
        <f t="array" ref="AB6">_xlfn.IFS(AA6&gt;='Old Ranking Calculations'!$B$25,'Old Ranking Calculations'!$C$25,AA6&gt;='Old Ranking Calculations'!$B$26,'Old Ranking Calculations'!$C$26,AA6&gt;='Old Ranking Calculations'!$B$27,'Old Ranking Calculations'!$C$27,AA6&gt;='Old Ranking Calculations'!$B$28,'Old Ranking Calculations'!$C$28,AA6&gt;='Old Ranking Calculations'!$B$29,'Old Ranking Calculations'!$C$29,AA6&gt;='Old Ranking Calculations'!$B$30,'Old Ranking Calculations'!$C$30,AA6&gt;='Old Ranking Calculations'!$B$31,'Old Ranking Calculations'!$C$31,AA6&lt;'Old Ranking Calculations'!$B$32,'Old Ranking Calculations'!$C$32)</f>
        <v>0</v>
      </c>
      <c r="AC6" s="1">
        <f>COUNT($G$2:G6)/COUNT($D$2:D6)</f>
        <v>0.2</v>
      </c>
      <c r="AD6" s="1" cm="1">
        <f t="array" ref="AD6">_xlfn.IFS(AC6&gt;='Old Ranking Calculations'!$B$15,'Old Ranking Calculations'!$C$15,AC6&gt;='Old Ranking Calculations'!$B$16,'Old Ranking Calculations'!$C$16,AC6&gt;='Old Ranking Calculations'!$B$17,'Old Ranking Calculations'!$C$17,AC6&gt;='Old Ranking Calculations'!$B$18,'Old Ranking Calculations'!$C$18,AC6&gt;='Old Ranking Calculations'!$B$19,'Old Ranking Calculations'!$C$19,AC6&gt;='Old Ranking Calculations'!$B$20,'Old Ranking Calculations'!$C$20,AC6&gt;='Old Ranking Calculations'!$B$21,'Old Ranking Calculations'!$C$21,AC6&gt;='Old Ranking Calculations'!$B$22,'Old Ranking Calculations'!$C$22,AC6&lt;'Old Ranking Calculations'!$B$23,'Old Ranking Calculations'!$C$23)</f>
        <v>1</v>
      </c>
      <c r="AE6" s="1">
        <f t="shared" si="0"/>
        <v>0</v>
      </c>
      <c r="AF6" s="1">
        <f>SUM($O$2:O6)/SUM($G$2:G6)</f>
        <v>1</v>
      </c>
      <c r="AG6" s="16">
        <f>SUM($W$2:W6,Z6)</f>
        <v>3</v>
      </c>
    </row>
    <row r="7" spans="1:33" ht="15.75" customHeight="1" x14ac:dyDescent="0.2">
      <c r="A7" s="1">
        <v>1971</v>
      </c>
      <c r="B7" s="1" t="s">
        <v>10</v>
      </c>
      <c r="C7" s="1" t="str">
        <f>VLOOKUP(B7,Divisions!$A$1:$B$33,2,FALSE)</f>
        <v>NFC North</v>
      </c>
      <c r="D7" s="1">
        <v>7</v>
      </c>
      <c r="E7" s="1">
        <v>6</v>
      </c>
      <c r="F7" s="1">
        <v>1</v>
      </c>
      <c r="W7" s="1">
        <f>SUM(N7*'Ranking Calculations'!$C$2,M7*'Ranking Calculations'!$C$3,L7*'Ranking Calculations'!$C$4,K7*'Ranking Calculations'!$C$5,H7*'Ranking Calculations'!$C$7,G7*'Ranking Calculations'!$C$6,P7*'Ranking Calculations'!$C$8,Q7*'Ranking Calculations'!$C$9,R7*'Ranking Calculations'!$C$10,S7*'Ranking Calculations'!$C$11,T7*'Ranking Calculations'!$C$12,U7*'Ranking Calculations'!$C$13,V7*'Ranking Calculations'!$C$14)</f>
        <v>0</v>
      </c>
      <c r="X7" s="11">
        <f>(SUM($D$2:D7)+(SUM($F$2:F7)/2))/((SUM($D$2:D7)+SUM($E$2:E7)+SUM($F$2:F7)))</f>
        <v>0.50595238095238093</v>
      </c>
      <c r="Y7" s="1">
        <f>'Winning % Rank Over Time'!M7</f>
        <v>12</v>
      </c>
      <c r="Z7" s="7">
        <f>'Winning % Rank Over Time'!$B7*VLOOKUP(Y7,'Share of Reg Season Points'!$P$2:$Q$27,2)</f>
        <v>0</v>
      </c>
      <c r="AA7" s="1">
        <f t="shared" si="1"/>
        <v>0.16666666666666666</v>
      </c>
      <c r="AB7" s="1" cm="1">
        <f t="array" ref="AB7">_xlfn.IFS(AA7&gt;='Old Ranking Calculations'!$B$25,'Old Ranking Calculations'!$C$25,AA7&gt;='Old Ranking Calculations'!$B$26,'Old Ranking Calculations'!$C$26,AA7&gt;='Old Ranking Calculations'!$B$27,'Old Ranking Calculations'!$C$27,AA7&gt;='Old Ranking Calculations'!$B$28,'Old Ranking Calculations'!$C$28,AA7&gt;='Old Ranking Calculations'!$B$29,'Old Ranking Calculations'!$C$29,AA7&gt;='Old Ranking Calculations'!$B$30,'Old Ranking Calculations'!$C$30,AA7&gt;='Old Ranking Calculations'!$B$31,'Old Ranking Calculations'!$C$31,AA7&lt;'Old Ranking Calculations'!$B$32,'Old Ranking Calculations'!$C$32)</f>
        <v>0</v>
      </c>
      <c r="AC7" s="1">
        <f>COUNT($G$2:G7)/COUNT($D$2:D7)</f>
        <v>0.16666666666666666</v>
      </c>
      <c r="AD7" s="1" cm="1">
        <f t="array" ref="AD7">_xlfn.IFS(AC7&gt;='Old Ranking Calculations'!$B$15,'Old Ranking Calculations'!$C$15,AC7&gt;='Old Ranking Calculations'!$B$16,'Old Ranking Calculations'!$C$16,AC7&gt;='Old Ranking Calculations'!$B$17,'Old Ranking Calculations'!$C$17,AC7&gt;='Old Ranking Calculations'!$B$18,'Old Ranking Calculations'!$C$18,AC7&gt;='Old Ranking Calculations'!$B$19,'Old Ranking Calculations'!$C$19,AC7&gt;='Old Ranking Calculations'!$B$20,'Old Ranking Calculations'!$C$20,AC7&gt;='Old Ranking Calculations'!$B$21,'Old Ranking Calculations'!$C$21,AC7&gt;='Old Ranking Calculations'!$B$22,'Old Ranking Calculations'!$C$22,AC7&lt;'Old Ranking Calculations'!$B$23,'Old Ranking Calculations'!$C$23)</f>
        <v>0</v>
      </c>
      <c r="AE7" s="1">
        <f t="shared" si="0"/>
        <v>0</v>
      </c>
      <c r="AF7" s="1">
        <f>SUM($O$2:O7)/SUM($G$2:G7)</f>
        <v>1</v>
      </c>
      <c r="AG7" s="16">
        <f>SUM($W$2:W7,Z7)</f>
        <v>3</v>
      </c>
    </row>
    <row r="8" spans="1:33" ht="15.75" customHeight="1" x14ac:dyDescent="0.2">
      <c r="A8" s="1">
        <v>1972</v>
      </c>
      <c r="B8" s="1" t="s">
        <v>10</v>
      </c>
      <c r="C8" s="1" t="str">
        <f>VLOOKUP(B8,Divisions!$A$1:$B$33,2,FALSE)</f>
        <v>NFC North</v>
      </c>
      <c r="D8" s="1">
        <v>8</v>
      </c>
      <c r="E8" s="1">
        <v>5</v>
      </c>
      <c r="F8" s="1">
        <v>1</v>
      </c>
      <c r="W8" s="1">
        <f>SUM(N8*'Ranking Calculations'!$C$2,M8*'Ranking Calculations'!$C$3,L8*'Ranking Calculations'!$C$4,K8*'Ranking Calculations'!$C$5,H8*'Ranking Calculations'!$C$7,G8*'Ranking Calculations'!$C$6,P8*'Ranking Calculations'!$C$8,Q8*'Ranking Calculations'!$C$9,R8*'Ranking Calculations'!$C$10,S8*'Ranking Calculations'!$C$11,T8*'Ranking Calculations'!$C$12,U8*'Ranking Calculations'!$C$13,V8*'Ranking Calculations'!$C$14)</f>
        <v>0</v>
      </c>
      <c r="X8" s="11">
        <f>(SUM($D$2:D8)+(SUM($F$2:F8)/2))/((SUM($D$2:D8)+SUM($E$2:E8)+SUM($F$2:F8)))</f>
        <v>0.52040816326530615</v>
      </c>
      <c r="Y8" s="1">
        <f>'Winning % Rank Over Time'!M8</f>
        <v>12</v>
      </c>
      <c r="Z8" s="7">
        <f>'Winning % Rank Over Time'!$B8*VLOOKUP(Y8,'Share of Reg Season Points'!$P$2:$Q$27,2)</f>
        <v>0</v>
      </c>
      <c r="AA8" s="1">
        <f t="shared" si="1"/>
        <v>0.14285714285714285</v>
      </c>
      <c r="AB8" s="1" cm="1">
        <f t="array" ref="AB8">_xlfn.IFS(AA8&gt;='Old Ranking Calculations'!$B$25,'Old Ranking Calculations'!$C$25,AA8&gt;='Old Ranking Calculations'!$B$26,'Old Ranking Calculations'!$C$26,AA8&gt;='Old Ranking Calculations'!$B$27,'Old Ranking Calculations'!$C$27,AA8&gt;='Old Ranking Calculations'!$B$28,'Old Ranking Calculations'!$C$28,AA8&gt;='Old Ranking Calculations'!$B$29,'Old Ranking Calculations'!$C$29,AA8&gt;='Old Ranking Calculations'!$B$30,'Old Ranking Calculations'!$C$30,AA8&gt;='Old Ranking Calculations'!$B$31,'Old Ranking Calculations'!$C$31,AA8&lt;'Old Ranking Calculations'!$B$32,'Old Ranking Calculations'!$C$32)</f>
        <v>0</v>
      </c>
      <c r="AC8" s="1">
        <f>COUNT($G$2:G8)/COUNT($D$2:D8)</f>
        <v>0.14285714285714285</v>
      </c>
      <c r="AD8" s="1" cm="1">
        <f t="array" ref="AD8">_xlfn.IFS(AC8&gt;='Old Ranking Calculations'!$B$15,'Old Ranking Calculations'!$C$15,AC8&gt;='Old Ranking Calculations'!$B$16,'Old Ranking Calculations'!$C$16,AC8&gt;='Old Ranking Calculations'!$B$17,'Old Ranking Calculations'!$C$17,AC8&gt;='Old Ranking Calculations'!$B$18,'Old Ranking Calculations'!$C$18,AC8&gt;='Old Ranking Calculations'!$B$19,'Old Ranking Calculations'!$C$19,AC8&gt;='Old Ranking Calculations'!$B$20,'Old Ranking Calculations'!$C$20,AC8&gt;='Old Ranking Calculations'!$B$21,'Old Ranking Calculations'!$C$21,AC8&gt;='Old Ranking Calculations'!$B$22,'Old Ranking Calculations'!$C$22,AC8&lt;'Old Ranking Calculations'!$B$23,'Old Ranking Calculations'!$C$23)</f>
        <v>0</v>
      </c>
      <c r="AE8" s="1">
        <f t="shared" si="0"/>
        <v>0</v>
      </c>
      <c r="AF8" s="1">
        <f>SUM($O$2:O8)/SUM($G$2:G8)</f>
        <v>1</v>
      </c>
      <c r="AG8" s="16">
        <f>SUM($W$2:W8,Z8)</f>
        <v>3</v>
      </c>
    </row>
    <row r="9" spans="1:33" ht="15.75" customHeight="1" x14ac:dyDescent="0.2">
      <c r="A9" s="1">
        <v>1973</v>
      </c>
      <c r="B9" s="1" t="s">
        <v>10</v>
      </c>
      <c r="C9" s="1" t="str">
        <f>VLOOKUP(B9,Divisions!$A$1:$B$33,2,FALSE)</f>
        <v>NFC North</v>
      </c>
      <c r="D9" s="1">
        <v>6</v>
      </c>
      <c r="E9" s="1">
        <v>7</v>
      </c>
      <c r="F9" s="1">
        <v>1</v>
      </c>
      <c r="W9" s="1">
        <f>SUM(N9*'Ranking Calculations'!$C$2,M9*'Ranking Calculations'!$C$3,L9*'Ranking Calculations'!$C$4,K9*'Ranking Calculations'!$C$5,H9*'Ranking Calculations'!$C$7,G9*'Ranking Calculations'!$C$6,P9*'Ranking Calculations'!$C$8,Q9*'Ranking Calculations'!$C$9,R9*'Ranking Calculations'!$C$10,S9*'Ranking Calculations'!$C$11,T9*'Ranking Calculations'!$C$12,U9*'Ranking Calculations'!$C$13,V9*'Ranking Calculations'!$C$14)</f>
        <v>0</v>
      </c>
      <c r="X9" s="11">
        <f>(SUM($D$2:D9)+(SUM($F$2:F9)/2))/((SUM($D$2:D9)+SUM($E$2:E9)+SUM($F$2:F9)))</f>
        <v>0.5133928571428571</v>
      </c>
      <c r="Y9" s="1">
        <f>'Winning % Rank Over Time'!M9</f>
        <v>12</v>
      </c>
      <c r="Z9" s="7">
        <f>'Winning % Rank Over Time'!$B9*VLOOKUP(Y9,'Share of Reg Season Points'!$P$2:$Q$27,2)</f>
        <v>0</v>
      </c>
      <c r="AA9" s="1">
        <f t="shared" si="1"/>
        <v>0.125</v>
      </c>
      <c r="AB9" s="1" cm="1">
        <f t="array" ref="AB9">_xlfn.IFS(AA9&gt;='Old Ranking Calculations'!$B$25,'Old Ranking Calculations'!$C$25,AA9&gt;='Old Ranking Calculations'!$B$26,'Old Ranking Calculations'!$C$26,AA9&gt;='Old Ranking Calculations'!$B$27,'Old Ranking Calculations'!$C$27,AA9&gt;='Old Ranking Calculations'!$B$28,'Old Ranking Calculations'!$C$28,AA9&gt;='Old Ranking Calculations'!$B$29,'Old Ranking Calculations'!$C$29,AA9&gt;='Old Ranking Calculations'!$B$30,'Old Ranking Calculations'!$C$30,AA9&gt;='Old Ranking Calculations'!$B$31,'Old Ranking Calculations'!$C$31,AA9&lt;'Old Ranking Calculations'!$B$32,'Old Ranking Calculations'!$C$32)</f>
        <v>0</v>
      </c>
      <c r="AC9" s="1">
        <f>COUNT($G$2:G9)/COUNT($D$2:D9)</f>
        <v>0.125</v>
      </c>
      <c r="AD9" s="1" cm="1">
        <f t="array" ref="AD9">_xlfn.IFS(AC9&gt;='Old Ranking Calculations'!$B$15,'Old Ranking Calculations'!$C$15,AC9&gt;='Old Ranking Calculations'!$B$16,'Old Ranking Calculations'!$C$16,AC9&gt;='Old Ranking Calculations'!$B$17,'Old Ranking Calculations'!$C$17,AC9&gt;='Old Ranking Calculations'!$B$18,'Old Ranking Calculations'!$C$18,AC9&gt;='Old Ranking Calculations'!$B$19,'Old Ranking Calculations'!$C$19,AC9&gt;='Old Ranking Calculations'!$B$20,'Old Ranking Calculations'!$C$20,AC9&gt;='Old Ranking Calculations'!$B$21,'Old Ranking Calculations'!$C$21,AC9&gt;='Old Ranking Calculations'!$B$22,'Old Ranking Calculations'!$C$22,AC9&lt;'Old Ranking Calculations'!$B$23,'Old Ranking Calculations'!$C$23)</f>
        <v>0</v>
      </c>
      <c r="AE9" s="1">
        <f t="shared" si="0"/>
        <v>0</v>
      </c>
      <c r="AF9" s="1">
        <f>SUM($O$2:O9)/SUM($G$2:G9)</f>
        <v>1</v>
      </c>
      <c r="AG9" s="16">
        <f>SUM($W$2:W9,Z9)</f>
        <v>3</v>
      </c>
    </row>
    <row r="10" spans="1:33" ht="15.75" customHeight="1" x14ac:dyDescent="0.2">
      <c r="A10" s="1">
        <v>1974</v>
      </c>
      <c r="B10" s="1" t="s">
        <v>10</v>
      </c>
      <c r="C10" s="1" t="str">
        <f>VLOOKUP(B10,Divisions!$A$1:$B$33,2,FALSE)</f>
        <v>NFC North</v>
      </c>
      <c r="D10" s="1">
        <v>7</v>
      </c>
      <c r="E10" s="1">
        <v>7</v>
      </c>
      <c r="W10" s="1">
        <f>SUM(N10*'Ranking Calculations'!$C$2,M10*'Ranking Calculations'!$C$3,L10*'Ranking Calculations'!$C$4,K10*'Ranking Calculations'!$C$5,H10*'Ranking Calculations'!$C$7,G10*'Ranking Calculations'!$C$6,P10*'Ranking Calculations'!$C$8,Q10*'Ranking Calculations'!$C$9,R10*'Ranking Calculations'!$C$10,S10*'Ranking Calculations'!$C$11,T10*'Ranking Calculations'!$C$12,U10*'Ranking Calculations'!$C$13,V10*'Ranking Calculations'!$C$14)</f>
        <v>0</v>
      </c>
      <c r="X10" s="11">
        <f>(SUM($D$2:D10)+(SUM($F$2:F10)/2))/((SUM($D$2:D10)+SUM($E$2:E10)+SUM($F$2:F10)))</f>
        <v>0.51190476190476186</v>
      </c>
      <c r="Y10" s="1">
        <f>'Winning % Rank Over Time'!M10</f>
        <v>12</v>
      </c>
      <c r="Z10" s="7">
        <f>'Winning % Rank Over Time'!$B10*VLOOKUP(Y10,'Share of Reg Season Points'!$P$2:$Q$27,2)</f>
        <v>0</v>
      </c>
      <c r="AA10" s="1">
        <f t="shared" si="1"/>
        <v>0.11764705882352941</v>
      </c>
      <c r="AB10" s="1" cm="1">
        <f t="array" ref="AB10">_xlfn.IFS(AA10&gt;='Old Ranking Calculations'!$B$25,'Old Ranking Calculations'!$C$25,AA10&gt;='Old Ranking Calculations'!$B$26,'Old Ranking Calculations'!$C$26,AA10&gt;='Old Ranking Calculations'!$B$27,'Old Ranking Calculations'!$C$27,AA10&gt;='Old Ranking Calculations'!$B$28,'Old Ranking Calculations'!$C$28,AA10&gt;='Old Ranking Calculations'!$B$29,'Old Ranking Calculations'!$C$29,AA10&gt;='Old Ranking Calculations'!$B$30,'Old Ranking Calculations'!$C$30,AA10&gt;='Old Ranking Calculations'!$B$31,'Old Ranking Calculations'!$C$31,AA10&lt;'Old Ranking Calculations'!$B$32,'Old Ranking Calculations'!$C$32)</f>
        <v>0</v>
      </c>
      <c r="AC10" s="1">
        <f>COUNT($G$2:G10)/COUNT($D$2:D10)</f>
        <v>0.1111111111111111</v>
      </c>
      <c r="AD10" s="1" cm="1">
        <f t="array" ref="AD10">_xlfn.IFS(AC10&gt;='Old Ranking Calculations'!$B$15,'Old Ranking Calculations'!$C$15,AC10&gt;='Old Ranking Calculations'!$B$16,'Old Ranking Calculations'!$C$16,AC10&gt;='Old Ranking Calculations'!$B$17,'Old Ranking Calculations'!$C$17,AC10&gt;='Old Ranking Calculations'!$B$18,'Old Ranking Calculations'!$C$18,AC10&gt;='Old Ranking Calculations'!$B$19,'Old Ranking Calculations'!$C$19,AC10&gt;='Old Ranking Calculations'!$B$20,'Old Ranking Calculations'!$C$20,AC10&gt;='Old Ranking Calculations'!$B$21,'Old Ranking Calculations'!$C$21,AC10&gt;='Old Ranking Calculations'!$B$22,'Old Ranking Calculations'!$C$22,AC10&lt;'Old Ranking Calculations'!$B$23,'Old Ranking Calculations'!$C$23)</f>
        <v>0</v>
      </c>
      <c r="AE10" s="1">
        <f t="shared" si="0"/>
        <v>0</v>
      </c>
      <c r="AF10" s="1">
        <f>SUM($O$2:O10)/SUM($G$2:G10)</f>
        <v>1</v>
      </c>
      <c r="AG10" s="16">
        <f>SUM($W$2:W10,Z10)</f>
        <v>3</v>
      </c>
    </row>
    <row r="11" spans="1:33" ht="15.75" customHeight="1" x14ac:dyDescent="0.2">
      <c r="A11" s="1">
        <v>1975</v>
      </c>
      <c r="B11" s="1" t="s">
        <v>10</v>
      </c>
      <c r="C11" s="1" t="str">
        <f>VLOOKUP(B11,Divisions!$A$1:$B$33,2,FALSE)</f>
        <v>NFC North</v>
      </c>
      <c r="D11" s="1">
        <v>7</v>
      </c>
      <c r="E11" s="1">
        <v>7</v>
      </c>
      <c r="W11" s="1">
        <f>SUM(N11*'Ranking Calculations'!$C$2,M11*'Ranking Calculations'!$C$3,L11*'Ranking Calculations'!$C$4,K11*'Ranking Calculations'!$C$5,H11*'Ranking Calculations'!$C$7,G11*'Ranking Calculations'!$C$6,P11*'Ranking Calculations'!$C$8,Q11*'Ranking Calculations'!$C$9,R11*'Ranking Calculations'!$C$10,S11*'Ranking Calculations'!$C$11,T11*'Ranking Calculations'!$C$12,U11*'Ranking Calculations'!$C$13,V11*'Ranking Calculations'!$C$14)</f>
        <v>0</v>
      </c>
      <c r="X11" s="11">
        <f>(SUM($D$2:D11)+(SUM($F$2:F11)/2))/((SUM($D$2:D11)+SUM($E$2:E11)+SUM($F$2:F11)))</f>
        <v>0.51071428571428568</v>
      </c>
      <c r="Y11" s="1">
        <f>'Winning % Rank Over Time'!M11</f>
        <v>12</v>
      </c>
      <c r="Z11" s="7">
        <f>'Winning % Rank Over Time'!$B11*VLOOKUP(Y11,'Share of Reg Season Points'!$P$2:$Q$27,2)</f>
        <v>0</v>
      </c>
      <c r="AA11" s="1">
        <f t="shared" si="1"/>
        <v>0.1111111111111111</v>
      </c>
      <c r="AB11" s="1" cm="1">
        <f t="array" ref="AB11">_xlfn.IFS(AA11&gt;='Old Ranking Calculations'!$B$25,'Old Ranking Calculations'!$C$25,AA11&gt;='Old Ranking Calculations'!$B$26,'Old Ranking Calculations'!$C$26,AA11&gt;='Old Ranking Calculations'!$B$27,'Old Ranking Calculations'!$C$27,AA11&gt;='Old Ranking Calculations'!$B$28,'Old Ranking Calculations'!$C$28,AA11&gt;='Old Ranking Calculations'!$B$29,'Old Ranking Calculations'!$C$29,AA11&gt;='Old Ranking Calculations'!$B$30,'Old Ranking Calculations'!$C$30,AA11&gt;='Old Ranking Calculations'!$B$31,'Old Ranking Calculations'!$C$31,AA11&lt;'Old Ranking Calculations'!$B$32,'Old Ranking Calculations'!$C$32)</f>
        <v>0</v>
      </c>
      <c r="AC11" s="1">
        <f>COUNT($G$2:G11)/COUNT($D$2:D11)</f>
        <v>0.1</v>
      </c>
      <c r="AD11" s="1" cm="1">
        <f t="array" ref="AD11">_xlfn.IFS(AC11&gt;='Old Ranking Calculations'!$B$15,'Old Ranking Calculations'!$C$15,AC11&gt;='Old Ranking Calculations'!$B$16,'Old Ranking Calculations'!$C$16,AC11&gt;='Old Ranking Calculations'!$B$17,'Old Ranking Calculations'!$C$17,AC11&gt;='Old Ranking Calculations'!$B$18,'Old Ranking Calculations'!$C$18,AC11&gt;='Old Ranking Calculations'!$B$19,'Old Ranking Calculations'!$C$19,AC11&gt;='Old Ranking Calculations'!$B$20,'Old Ranking Calculations'!$C$20,AC11&gt;='Old Ranking Calculations'!$B$21,'Old Ranking Calculations'!$C$21,AC11&gt;='Old Ranking Calculations'!$B$22,'Old Ranking Calculations'!$C$22,AC11&lt;'Old Ranking Calculations'!$B$23,'Old Ranking Calculations'!$C$23)</f>
        <v>0</v>
      </c>
      <c r="AE11" s="1">
        <f t="shared" si="0"/>
        <v>0</v>
      </c>
      <c r="AF11" s="1">
        <f>SUM($O$2:O11)/SUM($G$2:G11)</f>
        <v>1</v>
      </c>
      <c r="AG11" s="16">
        <f>SUM($W$2:W11,Z11)</f>
        <v>3</v>
      </c>
    </row>
    <row r="12" spans="1:33" ht="15.75" customHeight="1" x14ac:dyDescent="0.2">
      <c r="A12" s="1">
        <v>1976</v>
      </c>
      <c r="B12" s="1" t="s">
        <v>10</v>
      </c>
      <c r="C12" s="1" t="str">
        <f>VLOOKUP(B12,Divisions!$A$1:$B$33,2,FALSE)</f>
        <v>NFC North</v>
      </c>
      <c r="D12" s="1">
        <v>6</v>
      </c>
      <c r="E12" s="1">
        <v>8</v>
      </c>
      <c r="V12" s="1">
        <v>1</v>
      </c>
      <c r="W12" s="1">
        <f>SUM(N12*'Ranking Calculations'!$C$2,M12*'Ranking Calculations'!$C$3,L12*'Ranking Calculations'!$C$4,K12*'Ranking Calculations'!$C$5,H12*'Ranking Calculations'!$C$7,G12*'Ranking Calculations'!$C$6,P12*'Ranking Calculations'!$C$8,Q12*'Ranking Calculations'!$C$9,R12*'Ranking Calculations'!$C$10,S12*'Ranking Calculations'!$C$11,T12*'Ranking Calculations'!$C$12,U12*'Ranking Calculations'!$C$13,V12*'Ranking Calculations'!$C$14)</f>
        <v>0</v>
      </c>
      <c r="X12" s="11">
        <f>(SUM($D$2:D12)+(SUM($F$2:F12)/2))/((SUM($D$2:D12)+SUM($E$2:E12)+SUM($F$2:F12)))</f>
        <v>0.50324675324675328</v>
      </c>
      <c r="Y12" s="1">
        <f>'Winning % Rank Over Time'!M12</f>
        <v>15</v>
      </c>
      <c r="Z12" s="7">
        <f>'Winning % Rank Over Time'!$B12*VLOOKUP(Y12,'Share of Reg Season Points'!$K$2:$L$30,2)</f>
        <v>0</v>
      </c>
      <c r="AA12" s="1">
        <f t="shared" si="1"/>
        <v>0.10526315789473684</v>
      </c>
      <c r="AB12" s="1" cm="1">
        <f t="array" ref="AB12">_xlfn.IFS(AA12&gt;='Old Ranking Calculations'!$B$25,'Old Ranking Calculations'!$C$25,AA12&gt;='Old Ranking Calculations'!$B$26,'Old Ranking Calculations'!$C$26,AA12&gt;='Old Ranking Calculations'!$B$27,'Old Ranking Calculations'!$C$27,AA12&gt;='Old Ranking Calculations'!$B$28,'Old Ranking Calculations'!$C$28,AA12&gt;='Old Ranking Calculations'!$B$29,'Old Ranking Calculations'!$C$29,AA12&gt;='Old Ranking Calculations'!$B$30,'Old Ranking Calculations'!$C$30,AA12&gt;='Old Ranking Calculations'!$B$31,'Old Ranking Calculations'!$C$31,AA12&lt;'Old Ranking Calculations'!$B$32,'Old Ranking Calculations'!$C$32)</f>
        <v>0</v>
      </c>
      <c r="AC12" s="1">
        <f>COUNT($G$2:G12)/COUNT($D$2:D12)</f>
        <v>9.0909090909090912E-2</v>
      </c>
      <c r="AD12" s="1" cm="1">
        <f t="array" ref="AD12">_xlfn.IFS(AC12&gt;='Old Ranking Calculations'!$B$15,'Old Ranking Calculations'!$C$15,AC12&gt;='Old Ranking Calculations'!$B$16,'Old Ranking Calculations'!$C$16,AC12&gt;='Old Ranking Calculations'!$B$17,'Old Ranking Calculations'!$C$17,AC12&gt;='Old Ranking Calculations'!$B$18,'Old Ranking Calculations'!$C$18,AC12&gt;='Old Ranking Calculations'!$B$19,'Old Ranking Calculations'!$C$19,AC12&gt;='Old Ranking Calculations'!$B$20,'Old Ranking Calculations'!$C$20,AC12&gt;='Old Ranking Calculations'!$B$21,'Old Ranking Calculations'!$C$21,AC12&gt;='Old Ranking Calculations'!$B$22,'Old Ranking Calculations'!$C$22,AC12&lt;'Old Ranking Calculations'!$B$23,'Old Ranking Calculations'!$C$23)</f>
        <v>0</v>
      </c>
      <c r="AE12" s="1">
        <f t="shared" si="0"/>
        <v>0</v>
      </c>
      <c r="AF12" s="1">
        <f>SUM($O$2:O12)/SUM($G$2:G12)</f>
        <v>1</v>
      </c>
      <c r="AG12" s="16">
        <f>SUM($W$2:W12,Z12)</f>
        <v>3</v>
      </c>
    </row>
    <row r="13" spans="1:33" ht="15.75" customHeight="1" x14ac:dyDescent="0.2">
      <c r="A13" s="1">
        <v>1977</v>
      </c>
      <c r="B13" s="1" t="s">
        <v>10</v>
      </c>
      <c r="C13" s="1" t="str">
        <f>VLOOKUP(B13,Divisions!$A$1:$B$33,2,FALSE)</f>
        <v>NFC North</v>
      </c>
      <c r="D13" s="1">
        <v>6</v>
      </c>
      <c r="E13" s="1">
        <v>8</v>
      </c>
      <c r="W13" s="1">
        <f>SUM(N13*'Ranking Calculations'!$C$2,M13*'Ranking Calculations'!$C$3,L13*'Ranking Calculations'!$C$4,K13*'Ranking Calculations'!$C$5,H13*'Ranking Calculations'!$C$7,G13*'Ranking Calculations'!$C$6,P13*'Ranking Calculations'!$C$8,Q13*'Ranking Calculations'!$C$9,R13*'Ranking Calculations'!$C$10,S13*'Ranking Calculations'!$C$11,T13*'Ranking Calculations'!$C$12,U13*'Ranking Calculations'!$C$13,V13*'Ranking Calculations'!$C$14)</f>
        <v>0</v>
      </c>
      <c r="X13" s="11">
        <f>(SUM($D$2:D13)+(SUM($F$2:F13)/2))/((SUM($D$2:D13)+SUM($E$2:E13)+SUM($F$2:F13)))</f>
        <v>0.49702380952380953</v>
      </c>
      <c r="Y13" s="1">
        <f>'Winning % Rank Over Time'!M13</f>
        <v>13</v>
      </c>
      <c r="Z13" s="7">
        <f>'Winning % Rank Over Time'!$B13*VLOOKUP(Y13,'Share of Reg Season Points'!$K$2:$L$30,2)</f>
        <v>0</v>
      </c>
      <c r="AA13" s="1">
        <f t="shared" si="1"/>
        <v>0.1</v>
      </c>
      <c r="AB13" s="1" cm="1">
        <f t="array" ref="AB13">_xlfn.IFS(AA13&gt;='Old Ranking Calculations'!$B$25,'Old Ranking Calculations'!$C$25,AA13&gt;='Old Ranking Calculations'!$B$26,'Old Ranking Calculations'!$C$26,AA13&gt;='Old Ranking Calculations'!$B$27,'Old Ranking Calculations'!$C$27,AA13&gt;='Old Ranking Calculations'!$B$28,'Old Ranking Calculations'!$C$28,AA13&gt;='Old Ranking Calculations'!$B$29,'Old Ranking Calculations'!$C$29,AA13&gt;='Old Ranking Calculations'!$B$30,'Old Ranking Calculations'!$C$30,AA13&gt;='Old Ranking Calculations'!$B$31,'Old Ranking Calculations'!$C$31,AA13&lt;'Old Ranking Calculations'!$B$32,'Old Ranking Calculations'!$C$32)</f>
        <v>0</v>
      </c>
      <c r="AC13" s="1">
        <f>COUNT($G$2:G13)/COUNT($D$2:D13)</f>
        <v>8.3333333333333329E-2</v>
      </c>
      <c r="AD13" s="1" cm="1">
        <f t="array" ref="AD13">_xlfn.IFS(AC13&gt;='Old Ranking Calculations'!$B$15,'Old Ranking Calculations'!$C$15,AC13&gt;='Old Ranking Calculations'!$B$16,'Old Ranking Calculations'!$C$16,AC13&gt;='Old Ranking Calculations'!$B$17,'Old Ranking Calculations'!$C$17,AC13&gt;='Old Ranking Calculations'!$B$18,'Old Ranking Calculations'!$C$18,AC13&gt;='Old Ranking Calculations'!$B$19,'Old Ranking Calculations'!$C$19,AC13&gt;='Old Ranking Calculations'!$B$20,'Old Ranking Calculations'!$C$20,AC13&gt;='Old Ranking Calculations'!$B$21,'Old Ranking Calculations'!$C$21,AC13&gt;='Old Ranking Calculations'!$B$22,'Old Ranking Calculations'!$C$22,AC13&lt;'Old Ranking Calculations'!$B$23,'Old Ranking Calculations'!$C$23)</f>
        <v>0</v>
      </c>
      <c r="AE13" s="1">
        <f t="shared" si="0"/>
        <v>0</v>
      </c>
      <c r="AF13" s="1">
        <f>SUM($O$2:O13)/SUM($G$2:G13)</f>
        <v>1</v>
      </c>
      <c r="AG13" s="16">
        <f>SUM($W$2:W13,Z13)</f>
        <v>3</v>
      </c>
    </row>
    <row r="14" spans="1:33" ht="15.75" customHeight="1" x14ac:dyDescent="0.2">
      <c r="A14" s="1">
        <v>1978</v>
      </c>
      <c r="B14" s="1" t="s">
        <v>10</v>
      </c>
      <c r="C14" s="1" t="str">
        <f>VLOOKUP(B14,Divisions!$A$1:$B$33,2,FALSE)</f>
        <v>NFC North</v>
      </c>
      <c r="D14" s="1">
        <v>7</v>
      </c>
      <c r="E14" s="1">
        <v>9</v>
      </c>
      <c r="T14" s="1">
        <v>1</v>
      </c>
      <c r="W14" s="1">
        <f>SUM(N14*'Ranking Calculations'!$C$2,M14*'Ranking Calculations'!$C$3,L14*'Ranking Calculations'!$C$4,K14*'Ranking Calculations'!$C$5,H14*'Ranking Calculations'!$C$7,G14*'Ranking Calculations'!$C$6,P14*'Ranking Calculations'!$C$8,Q14*'Ranking Calculations'!$C$9,R14*'Ranking Calculations'!$C$10,S14*'Ranking Calculations'!$C$11,T14*'Ranking Calculations'!$C$12,U14*'Ranking Calculations'!$C$13,V14*'Ranking Calculations'!$C$14)</f>
        <v>0</v>
      </c>
      <c r="X14" s="11">
        <f>(SUM($D$2:D14)+(SUM($F$2:F14)/2))/((SUM($D$2:D14)+SUM($E$2:E14)+SUM($F$2:F14)))</f>
        <v>0.49184782608695654</v>
      </c>
      <c r="Y14" s="1">
        <f>'Winning % Rank Over Time'!M14</f>
        <v>13</v>
      </c>
      <c r="Z14" s="7">
        <f>'Winning % Rank Over Time'!$B14*VLOOKUP(Y14,'Share of Reg Season Points'!$K$2:$L$30,2)</f>
        <v>0</v>
      </c>
      <c r="AA14" s="1">
        <f t="shared" si="1"/>
        <v>9.5238095238095233E-2</v>
      </c>
      <c r="AB14" s="1" cm="1">
        <f t="array" ref="AB14">_xlfn.IFS(AA14&gt;='Old Ranking Calculations'!$B$25,'Old Ranking Calculations'!$C$25,AA14&gt;='Old Ranking Calculations'!$B$26,'Old Ranking Calculations'!$C$26,AA14&gt;='Old Ranking Calculations'!$B$27,'Old Ranking Calculations'!$C$27,AA14&gt;='Old Ranking Calculations'!$B$28,'Old Ranking Calculations'!$C$28,AA14&gt;='Old Ranking Calculations'!$B$29,'Old Ranking Calculations'!$C$29,AA14&gt;='Old Ranking Calculations'!$B$30,'Old Ranking Calculations'!$C$30,AA14&gt;='Old Ranking Calculations'!$B$31,'Old Ranking Calculations'!$C$31,AA14&lt;'Old Ranking Calculations'!$B$32,'Old Ranking Calculations'!$C$32)</f>
        <v>0</v>
      </c>
      <c r="AC14" s="1">
        <f>COUNT($G$2:G14)/COUNT($D$2:D14)</f>
        <v>7.6923076923076927E-2</v>
      </c>
      <c r="AD14" s="1" cm="1">
        <f t="array" ref="AD14">_xlfn.IFS(AC14&gt;='Old Ranking Calculations'!$B$15,'Old Ranking Calculations'!$C$15,AC14&gt;='Old Ranking Calculations'!$B$16,'Old Ranking Calculations'!$C$16,AC14&gt;='Old Ranking Calculations'!$B$17,'Old Ranking Calculations'!$C$17,AC14&gt;='Old Ranking Calculations'!$B$18,'Old Ranking Calculations'!$C$18,AC14&gt;='Old Ranking Calculations'!$B$19,'Old Ranking Calculations'!$C$19,AC14&gt;='Old Ranking Calculations'!$B$20,'Old Ranking Calculations'!$C$20,AC14&gt;='Old Ranking Calculations'!$B$21,'Old Ranking Calculations'!$C$21,AC14&gt;='Old Ranking Calculations'!$B$22,'Old Ranking Calculations'!$C$22,AC14&lt;'Old Ranking Calculations'!$B$23,'Old Ranking Calculations'!$C$23)</f>
        <v>0</v>
      </c>
      <c r="AE14" s="1">
        <f t="shared" si="0"/>
        <v>0</v>
      </c>
      <c r="AF14" s="1">
        <f>SUM($O$2:O14)/SUM($G$2:G14)</f>
        <v>1</v>
      </c>
      <c r="AG14" s="16">
        <f>SUM($W$2:W14,Z14)</f>
        <v>3</v>
      </c>
    </row>
    <row r="15" spans="1:33" ht="15.75" customHeight="1" x14ac:dyDescent="0.2">
      <c r="A15" s="1">
        <v>1979</v>
      </c>
      <c r="B15" s="1" t="s">
        <v>10</v>
      </c>
      <c r="C15" s="1" t="str">
        <f>VLOOKUP(B15,Divisions!$A$1:$B$33,2,FALSE)</f>
        <v>NFC North</v>
      </c>
      <c r="D15" s="1">
        <v>2</v>
      </c>
      <c r="E15" s="1">
        <v>14</v>
      </c>
      <c r="W15" s="1">
        <f>SUM(N15*'Ranking Calculations'!$C$2,M15*'Ranking Calculations'!$C$3,L15*'Ranking Calculations'!$C$4,K15*'Ranking Calculations'!$C$5,H15*'Ranking Calculations'!$C$7,G15*'Ranking Calculations'!$C$6,P15*'Ranking Calculations'!$C$8,Q15*'Ranking Calculations'!$C$9,R15*'Ranking Calculations'!$C$10,S15*'Ranking Calculations'!$C$11,T15*'Ranking Calculations'!$C$12,U15*'Ranking Calculations'!$C$13,V15*'Ranking Calculations'!$C$14)</f>
        <v>0</v>
      </c>
      <c r="X15" s="11">
        <f>(SUM($D$2:D15)+(SUM($F$2:F15)/2))/((SUM($D$2:D15)+SUM($E$2:E15)+SUM($F$2:F15)))</f>
        <v>0.46250000000000002</v>
      </c>
      <c r="Y15" s="1">
        <f>'Winning % Rank Over Time'!M15</f>
        <v>16</v>
      </c>
      <c r="Z15" s="7">
        <f>'Winning % Rank Over Time'!$B15*VLOOKUP(Y15,'Share of Reg Season Points'!$K$2:$L$30,2)</f>
        <v>0</v>
      </c>
      <c r="AA15" s="1">
        <f t="shared" si="1"/>
        <v>9.0909090909090912E-2</v>
      </c>
      <c r="AB15" s="1" cm="1">
        <f t="array" ref="AB15">_xlfn.IFS(AA15&gt;='Old Ranking Calculations'!$B$25,'Old Ranking Calculations'!$C$25,AA15&gt;='Old Ranking Calculations'!$B$26,'Old Ranking Calculations'!$C$26,AA15&gt;='Old Ranking Calculations'!$B$27,'Old Ranking Calculations'!$C$27,AA15&gt;='Old Ranking Calculations'!$B$28,'Old Ranking Calculations'!$C$28,AA15&gt;='Old Ranking Calculations'!$B$29,'Old Ranking Calculations'!$C$29,AA15&gt;='Old Ranking Calculations'!$B$30,'Old Ranking Calculations'!$C$30,AA15&gt;='Old Ranking Calculations'!$B$31,'Old Ranking Calculations'!$C$31,AA15&lt;'Old Ranking Calculations'!$B$32,'Old Ranking Calculations'!$C$32)</f>
        <v>0</v>
      </c>
      <c r="AC15" s="1">
        <f>COUNT($G$2:G15)/COUNT($D$2:D15)</f>
        <v>7.1428571428571425E-2</v>
      </c>
      <c r="AD15" s="1" cm="1">
        <f t="array" ref="AD15">_xlfn.IFS(AC15&gt;='Old Ranking Calculations'!$B$15,'Old Ranking Calculations'!$C$15,AC15&gt;='Old Ranking Calculations'!$B$16,'Old Ranking Calculations'!$C$16,AC15&gt;='Old Ranking Calculations'!$B$17,'Old Ranking Calculations'!$C$17,AC15&gt;='Old Ranking Calculations'!$B$18,'Old Ranking Calculations'!$C$18,AC15&gt;='Old Ranking Calculations'!$B$19,'Old Ranking Calculations'!$C$19,AC15&gt;='Old Ranking Calculations'!$B$20,'Old Ranking Calculations'!$C$20,AC15&gt;='Old Ranking Calculations'!$B$21,'Old Ranking Calculations'!$C$21,AC15&gt;='Old Ranking Calculations'!$B$22,'Old Ranking Calculations'!$C$22,AC15&lt;'Old Ranking Calculations'!$B$23,'Old Ranking Calculations'!$C$23)</f>
        <v>0</v>
      </c>
      <c r="AE15" s="1">
        <f t="shared" si="0"/>
        <v>0</v>
      </c>
      <c r="AF15" s="1">
        <f>SUM($O$2:O15)/SUM($G$2:G15)</f>
        <v>1</v>
      </c>
      <c r="AG15" s="16">
        <f>SUM($W$2:W15,Z15)</f>
        <v>3</v>
      </c>
    </row>
    <row r="16" spans="1:33" ht="15.75" customHeight="1" x14ac:dyDescent="0.2">
      <c r="A16" s="1">
        <v>1980</v>
      </c>
      <c r="B16" s="1" t="s">
        <v>10</v>
      </c>
      <c r="C16" s="1" t="str">
        <f>VLOOKUP(B16,Divisions!$A$1:$B$33,2,FALSE)</f>
        <v>NFC North</v>
      </c>
      <c r="D16" s="1">
        <v>9</v>
      </c>
      <c r="E16" s="1">
        <v>7</v>
      </c>
      <c r="S16" s="1">
        <v>1</v>
      </c>
      <c r="W16" s="1">
        <f>SUM(N16*'Ranking Calculations'!$C$2,M16*'Ranking Calculations'!$C$3,L16*'Ranking Calculations'!$C$4,K16*'Ranking Calculations'!$C$5,H16*'Ranking Calculations'!$C$7,G16*'Ranking Calculations'!$C$6,P16*'Ranking Calculations'!$C$8,Q16*'Ranking Calculations'!$C$9,R16*'Ranking Calculations'!$C$10,S16*'Ranking Calculations'!$C$11,T16*'Ranking Calculations'!$C$12,U16*'Ranking Calculations'!$C$13,V16*'Ranking Calculations'!$C$14)</f>
        <v>0</v>
      </c>
      <c r="X16" s="11">
        <f>(SUM($D$2:D16)+(SUM($F$2:F16)/2))/((SUM($D$2:D16)+SUM($E$2:E16)+SUM($F$2:F16)))</f>
        <v>0.46990740740740738</v>
      </c>
      <c r="Y16" s="1">
        <f>'Winning % Rank Over Time'!M16</f>
        <v>14</v>
      </c>
      <c r="Z16" s="7">
        <f>'Winning % Rank Over Time'!$B16*VLOOKUP(Y16,'Share of Reg Season Points'!$K$2:$L$30,2)</f>
        <v>0</v>
      </c>
      <c r="AA16" s="1">
        <f t="shared" si="1"/>
        <v>8.6956521739130432E-2</v>
      </c>
      <c r="AB16" s="1" cm="1">
        <f t="array" ref="AB16">_xlfn.IFS(AA16&gt;='Old Ranking Calculations'!$B$25,'Old Ranking Calculations'!$C$25,AA16&gt;='Old Ranking Calculations'!$B$26,'Old Ranking Calculations'!$C$26,AA16&gt;='Old Ranking Calculations'!$B$27,'Old Ranking Calculations'!$C$27,AA16&gt;='Old Ranking Calculations'!$B$28,'Old Ranking Calculations'!$C$28,AA16&gt;='Old Ranking Calculations'!$B$29,'Old Ranking Calculations'!$C$29,AA16&gt;='Old Ranking Calculations'!$B$30,'Old Ranking Calculations'!$C$30,AA16&gt;='Old Ranking Calculations'!$B$31,'Old Ranking Calculations'!$C$31,AA16&lt;'Old Ranking Calculations'!$B$32,'Old Ranking Calculations'!$C$32)</f>
        <v>0</v>
      </c>
      <c r="AC16" s="1">
        <f>COUNT($G$2:G16)/COUNT($D$2:D16)</f>
        <v>6.6666666666666666E-2</v>
      </c>
      <c r="AD16" s="1" cm="1">
        <f t="array" ref="AD16">_xlfn.IFS(AC16&gt;='Old Ranking Calculations'!$B$15,'Old Ranking Calculations'!$C$15,AC16&gt;='Old Ranking Calculations'!$B$16,'Old Ranking Calculations'!$C$16,AC16&gt;='Old Ranking Calculations'!$B$17,'Old Ranking Calculations'!$C$17,AC16&gt;='Old Ranking Calculations'!$B$18,'Old Ranking Calculations'!$C$18,AC16&gt;='Old Ranking Calculations'!$B$19,'Old Ranking Calculations'!$C$19,AC16&gt;='Old Ranking Calculations'!$B$20,'Old Ranking Calculations'!$C$20,AC16&gt;='Old Ranking Calculations'!$B$21,'Old Ranking Calculations'!$C$21,AC16&gt;='Old Ranking Calculations'!$B$22,'Old Ranking Calculations'!$C$22,AC16&lt;'Old Ranking Calculations'!$B$23,'Old Ranking Calculations'!$C$23)</f>
        <v>0</v>
      </c>
      <c r="AE16" s="1">
        <f t="shared" si="0"/>
        <v>0</v>
      </c>
      <c r="AF16" s="1">
        <f>SUM($O$2:O16)/SUM($G$2:G16)</f>
        <v>1</v>
      </c>
      <c r="AG16" s="16">
        <f>SUM($W$2:W16,Z16)</f>
        <v>3</v>
      </c>
    </row>
    <row r="17" spans="1:33" ht="15.75" customHeight="1" x14ac:dyDescent="0.2">
      <c r="A17" s="1">
        <v>1981</v>
      </c>
      <c r="B17" s="1" t="s">
        <v>10</v>
      </c>
      <c r="C17" s="1" t="str">
        <f>VLOOKUP(B17,Divisions!$A$1:$B$33,2,FALSE)</f>
        <v>NFC North</v>
      </c>
      <c r="D17" s="1">
        <v>8</v>
      </c>
      <c r="E17" s="1">
        <v>8</v>
      </c>
      <c r="W17" s="1">
        <f>SUM(N17*'Ranking Calculations'!$C$2,M17*'Ranking Calculations'!$C$3,L17*'Ranking Calculations'!$C$4,K17*'Ranking Calculations'!$C$5,H17*'Ranking Calculations'!$C$7,G17*'Ranking Calculations'!$C$6,P17*'Ranking Calculations'!$C$8,Q17*'Ranking Calculations'!$C$9,R17*'Ranking Calculations'!$C$10,S17*'Ranking Calculations'!$C$11,T17*'Ranking Calculations'!$C$12,U17*'Ranking Calculations'!$C$13,V17*'Ranking Calculations'!$C$14)</f>
        <v>0</v>
      </c>
      <c r="X17" s="11">
        <f>(SUM($D$2:D17)+(SUM($F$2:F17)/2))/((SUM($D$2:D17)+SUM($E$2:E17)+SUM($F$2:F17)))</f>
        <v>0.47198275862068967</v>
      </c>
      <c r="Y17" s="1">
        <f>'Winning % Rank Over Time'!M17</f>
        <v>15</v>
      </c>
      <c r="Z17" s="7">
        <f>'Winning % Rank Over Time'!$B17*VLOOKUP(Y17,'Share of Reg Season Points'!$K$2:$L$30,2)</f>
        <v>0</v>
      </c>
      <c r="AA17" s="1">
        <f t="shared" si="1"/>
        <v>8.3333333333333329E-2</v>
      </c>
      <c r="AB17" s="1" cm="1">
        <f t="array" ref="AB17">_xlfn.IFS(AA17&gt;='Old Ranking Calculations'!$B$25,'Old Ranking Calculations'!$C$25,AA17&gt;='Old Ranking Calculations'!$B$26,'Old Ranking Calculations'!$C$26,AA17&gt;='Old Ranking Calculations'!$B$27,'Old Ranking Calculations'!$C$27,AA17&gt;='Old Ranking Calculations'!$B$28,'Old Ranking Calculations'!$C$28,AA17&gt;='Old Ranking Calculations'!$B$29,'Old Ranking Calculations'!$C$29,AA17&gt;='Old Ranking Calculations'!$B$30,'Old Ranking Calculations'!$C$30,AA17&gt;='Old Ranking Calculations'!$B$31,'Old Ranking Calculations'!$C$31,AA17&lt;'Old Ranking Calculations'!$B$32,'Old Ranking Calculations'!$C$32)</f>
        <v>0</v>
      </c>
      <c r="AC17" s="1">
        <f>COUNT($G$2:G17)/COUNT($D$2:D17)</f>
        <v>6.25E-2</v>
      </c>
      <c r="AD17" s="1" cm="1">
        <f t="array" ref="AD17">_xlfn.IFS(AC17&gt;='Old Ranking Calculations'!$B$15,'Old Ranking Calculations'!$C$15,AC17&gt;='Old Ranking Calculations'!$B$16,'Old Ranking Calculations'!$C$16,AC17&gt;='Old Ranking Calculations'!$B$17,'Old Ranking Calculations'!$C$17,AC17&gt;='Old Ranking Calculations'!$B$18,'Old Ranking Calculations'!$C$18,AC17&gt;='Old Ranking Calculations'!$B$19,'Old Ranking Calculations'!$C$19,AC17&gt;='Old Ranking Calculations'!$B$20,'Old Ranking Calculations'!$C$20,AC17&gt;='Old Ranking Calculations'!$B$21,'Old Ranking Calculations'!$C$21,AC17&gt;='Old Ranking Calculations'!$B$22,'Old Ranking Calculations'!$C$22,AC17&lt;'Old Ranking Calculations'!$B$23,'Old Ranking Calculations'!$C$23)</f>
        <v>0</v>
      </c>
      <c r="AE17" s="1">
        <f t="shared" si="0"/>
        <v>0</v>
      </c>
      <c r="AF17" s="1">
        <f>SUM($O$2:O17)/SUM($G$2:G17)</f>
        <v>1</v>
      </c>
      <c r="AG17" s="16">
        <f>SUM($W$2:W17,Z17)</f>
        <v>3</v>
      </c>
    </row>
    <row r="18" spans="1:33" ht="15.75" customHeight="1" x14ac:dyDescent="0.2">
      <c r="A18" s="1">
        <v>1982</v>
      </c>
      <c r="B18" s="1" t="s">
        <v>10</v>
      </c>
      <c r="C18" s="1" t="str">
        <f>VLOOKUP(B18,Divisions!$A$1:$B$33,2,FALSE)</f>
        <v>NFC North</v>
      </c>
      <c r="D18" s="1">
        <v>4</v>
      </c>
      <c r="E18" s="1">
        <v>5</v>
      </c>
      <c r="G18" s="1">
        <v>1</v>
      </c>
      <c r="I18" s="1">
        <v>0</v>
      </c>
      <c r="J18" s="1">
        <v>1</v>
      </c>
      <c r="K18" s="1"/>
      <c r="L18" s="1"/>
      <c r="M18" s="1"/>
      <c r="N18" s="1"/>
      <c r="O18" s="1">
        <v>1</v>
      </c>
      <c r="W18" s="1">
        <f>SUM(N18*'Ranking Calculations'!$C$2,M18*'Ranking Calculations'!$C$3,L18*'Ranking Calculations'!$C$4,K18*'Ranking Calculations'!$C$5,H18*'Ranking Calculations'!$C$7,G18*'Ranking Calculations'!$C$6,P18*'Ranking Calculations'!$C$8,Q18*'Ranking Calculations'!$C$9,R18*'Ranking Calculations'!$C$10,S18*'Ranking Calculations'!$C$11,T18*'Ranking Calculations'!$C$12,U18*'Ranking Calculations'!$C$13,V18*'Ranking Calculations'!$C$14)</f>
        <v>1</v>
      </c>
      <c r="X18" s="11">
        <f>(SUM($D$2:D18)+(SUM($F$2:F18)/2))/((SUM($D$2:D18)+SUM($E$2:E18)+SUM($F$2:F18)))</f>
        <v>0.47095435684647302</v>
      </c>
      <c r="Y18" s="1">
        <f>'Winning % Rank Over Time'!M18</f>
        <v>16</v>
      </c>
      <c r="Z18" s="7">
        <f>'Winning % Rank Over Time'!$B18*VLOOKUP(Y18,'Share of Reg Season Points'!$K$2:$L$30,2)</f>
        <v>0</v>
      </c>
      <c r="AA18" s="1">
        <f t="shared" si="1"/>
        <v>0.15384615384615385</v>
      </c>
      <c r="AB18" s="1" cm="1">
        <f t="array" ref="AB18">_xlfn.IFS(AA18&gt;='Old Ranking Calculations'!$B$25,'Old Ranking Calculations'!$C$25,AA18&gt;='Old Ranking Calculations'!$B$26,'Old Ranking Calculations'!$C$26,AA18&gt;='Old Ranking Calculations'!$B$27,'Old Ranking Calculations'!$C$27,AA18&gt;='Old Ranking Calculations'!$B$28,'Old Ranking Calculations'!$C$28,AA18&gt;='Old Ranking Calculations'!$B$29,'Old Ranking Calculations'!$C$29,AA18&gt;='Old Ranking Calculations'!$B$30,'Old Ranking Calculations'!$C$30,AA18&gt;='Old Ranking Calculations'!$B$31,'Old Ranking Calculations'!$C$31,AA18&lt;'Old Ranking Calculations'!$B$32,'Old Ranking Calculations'!$C$32)</f>
        <v>0</v>
      </c>
      <c r="AC18" s="1">
        <f>COUNT($G$2:G18)/COUNT($D$2:D18)</f>
        <v>0.11764705882352941</v>
      </c>
      <c r="AD18" s="1" cm="1">
        <f t="array" ref="AD18">_xlfn.IFS(AC18&gt;='Old Ranking Calculations'!$B$15,'Old Ranking Calculations'!$C$15,AC18&gt;='Old Ranking Calculations'!$B$16,'Old Ranking Calculations'!$C$16,AC18&gt;='Old Ranking Calculations'!$B$17,'Old Ranking Calculations'!$C$17,AC18&gt;='Old Ranking Calculations'!$B$18,'Old Ranking Calculations'!$C$18,AC18&gt;='Old Ranking Calculations'!$B$19,'Old Ranking Calculations'!$C$19,AC18&gt;='Old Ranking Calculations'!$B$20,'Old Ranking Calculations'!$C$20,AC18&gt;='Old Ranking Calculations'!$B$21,'Old Ranking Calculations'!$C$21,AC18&gt;='Old Ranking Calculations'!$B$22,'Old Ranking Calculations'!$C$22,AC18&lt;'Old Ranking Calculations'!$B$23,'Old Ranking Calculations'!$C$23)</f>
        <v>0</v>
      </c>
      <c r="AE18" s="1">
        <f t="shared" si="0"/>
        <v>0</v>
      </c>
      <c r="AF18" s="1">
        <f>SUM($O$2:O18)/SUM($G$2:G18)</f>
        <v>1</v>
      </c>
      <c r="AG18" s="16">
        <f>SUM($W$2:W18,Z18)</f>
        <v>4</v>
      </c>
    </row>
    <row r="19" spans="1:33" ht="15.75" customHeight="1" x14ac:dyDescent="0.2">
      <c r="A19" s="1">
        <v>1983</v>
      </c>
      <c r="B19" s="1" t="s">
        <v>10</v>
      </c>
      <c r="C19" s="1" t="str">
        <f>VLOOKUP(B19,Divisions!$A$1:$B$33,2,FALSE)</f>
        <v>NFC North</v>
      </c>
      <c r="D19" s="1">
        <v>9</v>
      </c>
      <c r="E19" s="1">
        <v>7</v>
      </c>
      <c r="G19" s="1">
        <v>1</v>
      </c>
      <c r="H19" s="1">
        <v>1</v>
      </c>
      <c r="I19" s="1">
        <v>0</v>
      </c>
      <c r="J19" s="1">
        <v>1</v>
      </c>
      <c r="K19" s="1">
        <v>1</v>
      </c>
      <c r="L19" s="1"/>
      <c r="M19" s="1"/>
      <c r="N19" s="1"/>
      <c r="O19" s="1">
        <v>2</v>
      </c>
      <c r="W19" s="1">
        <f>SUM(N19*'Ranking Calculations'!$C$2,M19*'Ranking Calculations'!$C$3,L19*'Ranking Calculations'!$C$4,K19*'Ranking Calculations'!$C$5,H19*'Ranking Calculations'!$C$7,G19*'Ranking Calculations'!$C$6,P19*'Ranking Calculations'!$C$8,Q19*'Ranking Calculations'!$C$9,R19*'Ranking Calculations'!$C$10,S19*'Ranking Calculations'!$C$11,T19*'Ranking Calculations'!$C$12,U19*'Ranking Calculations'!$C$13,V19*'Ranking Calculations'!$C$14)</f>
        <v>4</v>
      </c>
      <c r="X19" s="11">
        <f>(SUM($D$2:D19)+(SUM($F$2:F19)/2))/((SUM($D$2:D19)+SUM($E$2:E19)+SUM($F$2:F19)))</f>
        <v>0.4766536964980545</v>
      </c>
      <c r="Y19" s="1">
        <f>'Winning % Rank Over Time'!M19</f>
        <v>15</v>
      </c>
      <c r="Z19" s="7">
        <f>'Winning % Rank Over Time'!$B19*VLOOKUP(Y19,'Share of Reg Season Points'!$K$2:$L$30,2)</f>
        <v>0</v>
      </c>
      <c r="AA19" s="1">
        <f t="shared" si="1"/>
        <v>0.2413793103448276</v>
      </c>
      <c r="AB19" s="1" cm="1">
        <f t="array" ref="AB19">_xlfn.IFS(AA19&gt;='Old Ranking Calculations'!$B$25,'Old Ranking Calculations'!$C$25,AA19&gt;='Old Ranking Calculations'!$B$26,'Old Ranking Calculations'!$C$26,AA19&gt;='Old Ranking Calculations'!$B$27,'Old Ranking Calculations'!$C$27,AA19&gt;='Old Ranking Calculations'!$B$28,'Old Ranking Calculations'!$C$28,AA19&gt;='Old Ranking Calculations'!$B$29,'Old Ranking Calculations'!$C$29,AA19&gt;='Old Ranking Calculations'!$B$30,'Old Ranking Calculations'!$C$30,AA19&gt;='Old Ranking Calculations'!$B$31,'Old Ranking Calculations'!$C$31,AA19&lt;'Old Ranking Calculations'!$B$32,'Old Ranking Calculations'!$C$32)</f>
        <v>0</v>
      </c>
      <c r="AC19" s="1">
        <f>COUNT($G$2:G19)/COUNT($D$2:D19)</f>
        <v>0.16666666666666666</v>
      </c>
      <c r="AD19" s="1" cm="1">
        <f t="array" ref="AD19">_xlfn.IFS(AC19&gt;='Old Ranking Calculations'!$B$15,'Old Ranking Calculations'!$C$15,AC19&gt;='Old Ranking Calculations'!$B$16,'Old Ranking Calculations'!$C$16,AC19&gt;='Old Ranking Calculations'!$B$17,'Old Ranking Calculations'!$C$17,AC19&gt;='Old Ranking Calculations'!$B$18,'Old Ranking Calculations'!$C$18,AC19&gt;='Old Ranking Calculations'!$B$19,'Old Ranking Calculations'!$C$19,AC19&gt;='Old Ranking Calculations'!$B$20,'Old Ranking Calculations'!$C$20,AC19&gt;='Old Ranking Calculations'!$B$21,'Old Ranking Calculations'!$C$21,AC19&gt;='Old Ranking Calculations'!$B$22,'Old Ranking Calculations'!$C$22,AC19&lt;'Old Ranking Calculations'!$B$23,'Old Ranking Calculations'!$C$23)</f>
        <v>0</v>
      </c>
      <c r="AE19" s="1">
        <f t="shared" si="0"/>
        <v>0</v>
      </c>
      <c r="AF19" s="1">
        <f>SUM($O$2:O19)/SUM($G$2:G19)</f>
        <v>1.3333333333333333</v>
      </c>
      <c r="AG19" s="16">
        <f>SUM($W$2:W19,Z19)</f>
        <v>8</v>
      </c>
    </row>
    <row r="20" spans="1:33" ht="15.75" customHeight="1" x14ac:dyDescent="0.2">
      <c r="A20" s="1">
        <v>1984</v>
      </c>
      <c r="B20" s="1" t="s">
        <v>10</v>
      </c>
      <c r="C20" s="1" t="str">
        <f>VLOOKUP(B20,Divisions!$A$1:$B$33,2,FALSE)</f>
        <v>NFC North</v>
      </c>
      <c r="D20" s="1">
        <v>4</v>
      </c>
      <c r="E20" s="1">
        <v>11</v>
      </c>
      <c r="F20" s="1">
        <v>1</v>
      </c>
      <c r="W20" s="1">
        <f>SUM(N20*'Ranking Calculations'!$C$2,M20*'Ranking Calculations'!$C$3,L20*'Ranking Calculations'!$C$4,K20*'Ranking Calculations'!$C$5,H20*'Ranking Calculations'!$C$7,G20*'Ranking Calculations'!$C$6,P20*'Ranking Calculations'!$C$8,Q20*'Ranking Calculations'!$C$9,R20*'Ranking Calculations'!$C$10,S20*'Ranking Calculations'!$C$11,T20*'Ranking Calculations'!$C$12,U20*'Ranking Calculations'!$C$13,V20*'Ranking Calculations'!$C$14)</f>
        <v>0</v>
      </c>
      <c r="X20" s="11">
        <f>(SUM($D$2:D20)+(SUM($F$2:F20)/2))/((SUM($D$2:D20)+SUM($E$2:E20)+SUM($F$2:F20)))</f>
        <v>0.46520146520146521</v>
      </c>
      <c r="Y20" s="1">
        <f>'Winning % Rank Over Time'!M20</f>
        <v>17</v>
      </c>
      <c r="Z20" s="7">
        <f>'Winning % Rank Over Time'!$B20*VLOOKUP(Y20,'Share of Reg Season Points'!$K$2:$L$30,2)</f>
        <v>0</v>
      </c>
      <c r="AA20" s="1">
        <f t="shared" si="1"/>
        <v>0.22580645161290322</v>
      </c>
      <c r="AB20" s="1" cm="1">
        <f t="array" ref="AB20">_xlfn.IFS(AA20&gt;='Old Ranking Calculations'!$B$25,'Old Ranking Calculations'!$C$25,AA20&gt;='Old Ranking Calculations'!$B$26,'Old Ranking Calculations'!$C$26,AA20&gt;='Old Ranking Calculations'!$B$27,'Old Ranking Calculations'!$C$27,AA20&gt;='Old Ranking Calculations'!$B$28,'Old Ranking Calculations'!$C$28,AA20&gt;='Old Ranking Calculations'!$B$29,'Old Ranking Calculations'!$C$29,AA20&gt;='Old Ranking Calculations'!$B$30,'Old Ranking Calculations'!$C$30,AA20&gt;='Old Ranking Calculations'!$B$31,'Old Ranking Calculations'!$C$31,AA20&lt;'Old Ranking Calculations'!$B$32,'Old Ranking Calculations'!$C$32)</f>
        <v>0</v>
      </c>
      <c r="AC20" s="1">
        <f>COUNT($G$2:G20)/COUNT($D$2:D20)</f>
        <v>0.15789473684210525</v>
      </c>
      <c r="AD20" s="1" cm="1">
        <f t="array" ref="AD20">_xlfn.IFS(AC20&gt;='Old Ranking Calculations'!$B$15,'Old Ranking Calculations'!$C$15,AC20&gt;='Old Ranking Calculations'!$B$16,'Old Ranking Calculations'!$C$16,AC20&gt;='Old Ranking Calculations'!$B$17,'Old Ranking Calculations'!$C$17,AC20&gt;='Old Ranking Calculations'!$B$18,'Old Ranking Calculations'!$C$18,AC20&gt;='Old Ranking Calculations'!$B$19,'Old Ranking Calculations'!$C$19,AC20&gt;='Old Ranking Calculations'!$B$20,'Old Ranking Calculations'!$C$20,AC20&gt;='Old Ranking Calculations'!$B$21,'Old Ranking Calculations'!$C$21,AC20&gt;='Old Ranking Calculations'!$B$22,'Old Ranking Calculations'!$C$22,AC20&lt;'Old Ranking Calculations'!$B$23,'Old Ranking Calculations'!$C$23)</f>
        <v>0</v>
      </c>
      <c r="AE20" s="1">
        <f t="shared" si="0"/>
        <v>0</v>
      </c>
      <c r="AF20" s="1">
        <f>SUM($O$2:O20)/SUM($G$2:G20)</f>
        <v>1.3333333333333333</v>
      </c>
      <c r="AG20" s="16">
        <f>SUM($W$2:W20,Z20)</f>
        <v>8</v>
      </c>
    </row>
    <row r="21" spans="1:33" ht="15.75" customHeight="1" x14ac:dyDescent="0.2">
      <c r="A21" s="1">
        <v>1985</v>
      </c>
      <c r="B21" s="1" t="s">
        <v>10</v>
      </c>
      <c r="C21" s="1" t="str">
        <f>VLOOKUP(B21,Divisions!$A$1:$B$33,2,FALSE)</f>
        <v>NFC North</v>
      </c>
      <c r="D21" s="1">
        <v>7</v>
      </c>
      <c r="E21" s="1">
        <v>9</v>
      </c>
      <c r="W21" s="1">
        <f>SUM(N21*'Ranking Calculations'!$C$2,M21*'Ranking Calculations'!$C$3,L21*'Ranking Calculations'!$C$4,K21*'Ranking Calculations'!$C$5,H21*'Ranking Calculations'!$C$7,G21*'Ranking Calculations'!$C$6,P21*'Ranking Calculations'!$C$8,Q21*'Ranking Calculations'!$C$9,R21*'Ranking Calculations'!$C$10,S21*'Ranking Calculations'!$C$11,T21*'Ranking Calculations'!$C$12,U21*'Ranking Calculations'!$C$13,V21*'Ranking Calculations'!$C$14)</f>
        <v>0</v>
      </c>
      <c r="X21" s="11">
        <f>(SUM($D$2:D21)+(SUM($F$2:F21)/2))/((SUM($D$2:D21)+SUM($E$2:E21)+SUM($F$2:F21)))</f>
        <v>0.46366782006920415</v>
      </c>
      <c r="Y21" s="1">
        <f>'Winning % Rank Over Time'!M21</f>
        <v>18</v>
      </c>
      <c r="Z21" s="7">
        <f>'Winning % Rank Over Time'!$B21*VLOOKUP(Y21,'Share of Reg Season Points'!$K$2:$L$30,2)</f>
        <v>0</v>
      </c>
      <c r="AA21" s="1">
        <f t="shared" si="1"/>
        <v>0.21875</v>
      </c>
      <c r="AB21" s="1" cm="1">
        <f t="array" ref="AB21">_xlfn.IFS(AA21&gt;='Old Ranking Calculations'!$B$25,'Old Ranking Calculations'!$C$25,AA21&gt;='Old Ranking Calculations'!$B$26,'Old Ranking Calculations'!$C$26,AA21&gt;='Old Ranking Calculations'!$B$27,'Old Ranking Calculations'!$C$27,AA21&gt;='Old Ranking Calculations'!$B$28,'Old Ranking Calculations'!$C$28,AA21&gt;='Old Ranking Calculations'!$B$29,'Old Ranking Calculations'!$C$29,AA21&gt;='Old Ranking Calculations'!$B$30,'Old Ranking Calculations'!$C$30,AA21&gt;='Old Ranking Calculations'!$B$31,'Old Ranking Calculations'!$C$31,AA21&lt;'Old Ranking Calculations'!$B$32,'Old Ranking Calculations'!$C$32)</f>
        <v>0</v>
      </c>
      <c r="AC21" s="1">
        <f>COUNT($G$2:G21)/COUNT($D$2:D21)</f>
        <v>0.15</v>
      </c>
      <c r="AD21" s="1" cm="1">
        <f t="array" ref="AD21">_xlfn.IFS(AC21&gt;='Old Ranking Calculations'!$B$15,'Old Ranking Calculations'!$C$15,AC21&gt;='Old Ranking Calculations'!$B$16,'Old Ranking Calculations'!$C$16,AC21&gt;='Old Ranking Calculations'!$B$17,'Old Ranking Calculations'!$C$17,AC21&gt;='Old Ranking Calculations'!$B$18,'Old Ranking Calculations'!$C$18,AC21&gt;='Old Ranking Calculations'!$B$19,'Old Ranking Calculations'!$C$19,AC21&gt;='Old Ranking Calculations'!$B$20,'Old Ranking Calculations'!$C$20,AC21&gt;='Old Ranking Calculations'!$B$21,'Old Ranking Calculations'!$C$21,AC21&gt;='Old Ranking Calculations'!$B$22,'Old Ranking Calculations'!$C$22,AC21&lt;'Old Ranking Calculations'!$B$23,'Old Ranking Calculations'!$C$23)</f>
        <v>0</v>
      </c>
      <c r="AE21" s="1">
        <f t="shared" si="0"/>
        <v>0</v>
      </c>
      <c r="AF21" s="1">
        <f>SUM($O$2:O21)/SUM($G$2:G21)</f>
        <v>1.3333333333333333</v>
      </c>
      <c r="AG21" s="16">
        <f>SUM($W$2:W21,Z21)</f>
        <v>8</v>
      </c>
    </row>
    <row r="22" spans="1:33" ht="15.75" customHeight="1" x14ac:dyDescent="0.2">
      <c r="A22" s="1">
        <v>1986</v>
      </c>
      <c r="B22" s="1" t="s">
        <v>10</v>
      </c>
      <c r="C22" s="1" t="str">
        <f>VLOOKUP(B22,Divisions!$A$1:$B$33,2,FALSE)</f>
        <v>NFC North</v>
      </c>
      <c r="D22" s="1">
        <v>5</v>
      </c>
      <c r="E22" s="1">
        <v>11</v>
      </c>
      <c r="W22" s="1">
        <f>SUM(N22*'Ranking Calculations'!$C$2,M22*'Ranking Calculations'!$C$3,L22*'Ranking Calculations'!$C$4,K22*'Ranking Calculations'!$C$5,H22*'Ranking Calculations'!$C$7,G22*'Ranking Calculations'!$C$6,P22*'Ranking Calculations'!$C$8,Q22*'Ranking Calculations'!$C$9,R22*'Ranking Calculations'!$C$10,S22*'Ranking Calculations'!$C$11,T22*'Ranking Calculations'!$C$12,U22*'Ranking Calculations'!$C$13,V22*'Ranking Calculations'!$C$14)</f>
        <v>0</v>
      </c>
      <c r="X22" s="11">
        <f>(SUM($D$2:D22)+(SUM($F$2:F22)/2))/((SUM($D$2:D22)+SUM($E$2:E22)+SUM($F$2:F22)))</f>
        <v>0.45573770491803278</v>
      </c>
      <c r="Y22" s="1">
        <f>'Winning % Rank Over Time'!M22</f>
        <v>21</v>
      </c>
      <c r="Z22" s="7">
        <f>'Winning % Rank Over Time'!$B22*VLOOKUP(Y22,'Share of Reg Season Points'!$K$2:$L$30,2)</f>
        <v>0</v>
      </c>
      <c r="AA22" s="1">
        <f t="shared" si="1"/>
        <v>0.21212121212121213</v>
      </c>
      <c r="AB22" s="1" cm="1">
        <f t="array" ref="AB22">_xlfn.IFS(AA22&gt;='Old Ranking Calculations'!$B$25,'Old Ranking Calculations'!$C$25,AA22&gt;='Old Ranking Calculations'!$B$26,'Old Ranking Calculations'!$C$26,AA22&gt;='Old Ranking Calculations'!$B$27,'Old Ranking Calculations'!$C$27,AA22&gt;='Old Ranking Calculations'!$B$28,'Old Ranking Calculations'!$C$28,AA22&gt;='Old Ranking Calculations'!$B$29,'Old Ranking Calculations'!$C$29,AA22&gt;='Old Ranking Calculations'!$B$30,'Old Ranking Calculations'!$C$30,AA22&gt;='Old Ranking Calculations'!$B$31,'Old Ranking Calculations'!$C$31,AA22&lt;'Old Ranking Calculations'!$B$32,'Old Ranking Calculations'!$C$32)</f>
        <v>0</v>
      </c>
      <c r="AC22" s="1">
        <f>COUNT($G$2:G22)/COUNT($D$2:D22)</f>
        <v>0.14285714285714285</v>
      </c>
      <c r="AD22" s="1" cm="1">
        <f t="array" ref="AD22">_xlfn.IFS(AC22&gt;='Old Ranking Calculations'!$B$15,'Old Ranking Calculations'!$C$15,AC22&gt;='Old Ranking Calculations'!$B$16,'Old Ranking Calculations'!$C$16,AC22&gt;='Old Ranking Calculations'!$B$17,'Old Ranking Calculations'!$C$17,AC22&gt;='Old Ranking Calculations'!$B$18,'Old Ranking Calculations'!$C$18,AC22&gt;='Old Ranking Calculations'!$B$19,'Old Ranking Calculations'!$C$19,AC22&gt;='Old Ranking Calculations'!$B$20,'Old Ranking Calculations'!$C$20,AC22&gt;='Old Ranking Calculations'!$B$21,'Old Ranking Calculations'!$C$21,AC22&gt;='Old Ranking Calculations'!$B$22,'Old Ranking Calculations'!$C$22,AC22&lt;'Old Ranking Calculations'!$B$23,'Old Ranking Calculations'!$C$23)</f>
        <v>0</v>
      </c>
      <c r="AE22" s="1">
        <f t="shared" si="0"/>
        <v>0</v>
      </c>
      <c r="AF22" s="1">
        <f>SUM($O$2:O22)/SUM($G$2:G22)</f>
        <v>1.3333333333333333</v>
      </c>
      <c r="AG22" s="16">
        <f>SUM($W$2:W22,Z22)</f>
        <v>8</v>
      </c>
    </row>
    <row r="23" spans="1:33" ht="15.75" customHeight="1" x14ac:dyDescent="0.2">
      <c r="A23" s="1">
        <v>1987</v>
      </c>
      <c r="B23" s="1" t="s">
        <v>10</v>
      </c>
      <c r="C23" s="1" t="str">
        <f>VLOOKUP(B23,Divisions!$A$1:$B$33,2,FALSE)</f>
        <v>NFC North</v>
      </c>
      <c r="D23" s="1">
        <v>4</v>
      </c>
      <c r="E23" s="1">
        <v>11</v>
      </c>
      <c r="W23" s="1">
        <f>SUM(N23*'Ranking Calculations'!$C$2,M23*'Ranking Calculations'!$C$3,L23*'Ranking Calculations'!$C$4,K23*'Ranking Calculations'!$C$5,H23*'Ranking Calculations'!$C$7,G23*'Ranking Calculations'!$C$6,P23*'Ranking Calculations'!$C$8,Q23*'Ranking Calculations'!$C$9,R23*'Ranking Calculations'!$C$10,S23*'Ranking Calculations'!$C$11,T23*'Ranking Calculations'!$C$12,U23*'Ranking Calculations'!$C$13,V23*'Ranking Calculations'!$C$14)</f>
        <v>0</v>
      </c>
      <c r="X23" s="11">
        <f>(SUM($D$2:D23)+(SUM($F$2:F23)/2))/((SUM($D$2:D23)+SUM($E$2:E23)+SUM($F$2:F23)))</f>
        <v>0.44687500000000002</v>
      </c>
      <c r="Y23" s="1">
        <f>'Winning % Rank Over Time'!M23</f>
        <v>21</v>
      </c>
      <c r="Z23" s="7">
        <f>'Winning % Rank Over Time'!$B23*VLOOKUP(Y23,'Share of Reg Season Points'!$K$2:$L$30,2)</f>
        <v>0</v>
      </c>
      <c r="AA23" s="1">
        <f t="shared" si="1"/>
        <v>0.20588235294117646</v>
      </c>
      <c r="AB23" s="1" cm="1">
        <f t="array" ref="AB23">_xlfn.IFS(AA23&gt;='Old Ranking Calculations'!$B$25,'Old Ranking Calculations'!$C$25,AA23&gt;='Old Ranking Calculations'!$B$26,'Old Ranking Calculations'!$C$26,AA23&gt;='Old Ranking Calculations'!$B$27,'Old Ranking Calculations'!$C$27,AA23&gt;='Old Ranking Calculations'!$B$28,'Old Ranking Calculations'!$C$28,AA23&gt;='Old Ranking Calculations'!$B$29,'Old Ranking Calculations'!$C$29,AA23&gt;='Old Ranking Calculations'!$B$30,'Old Ranking Calculations'!$C$30,AA23&gt;='Old Ranking Calculations'!$B$31,'Old Ranking Calculations'!$C$31,AA23&lt;'Old Ranking Calculations'!$B$32,'Old Ranking Calculations'!$C$32)</f>
        <v>0</v>
      </c>
      <c r="AC23" s="1">
        <f>COUNT($G$2:G23)/COUNT($D$2:D23)</f>
        <v>0.13636363636363635</v>
      </c>
      <c r="AD23" s="1" cm="1">
        <f t="array" ref="AD23">_xlfn.IFS(AC23&gt;='Old Ranking Calculations'!$B$15,'Old Ranking Calculations'!$C$15,AC23&gt;='Old Ranking Calculations'!$B$16,'Old Ranking Calculations'!$C$16,AC23&gt;='Old Ranking Calculations'!$B$17,'Old Ranking Calculations'!$C$17,AC23&gt;='Old Ranking Calculations'!$B$18,'Old Ranking Calculations'!$C$18,AC23&gt;='Old Ranking Calculations'!$B$19,'Old Ranking Calculations'!$C$19,AC23&gt;='Old Ranking Calculations'!$B$20,'Old Ranking Calculations'!$C$20,AC23&gt;='Old Ranking Calculations'!$B$21,'Old Ranking Calculations'!$C$21,AC23&gt;='Old Ranking Calculations'!$B$22,'Old Ranking Calculations'!$C$22,AC23&lt;'Old Ranking Calculations'!$B$23,'Old Ranking Calculations'!$C$23)</f>
        <v>0</v>
      </c>
      <c r="AE23" s="1">
        <f t="shared" si="0"/>
        <v>0</v>
      </c>
      <c r="AF23" s="1">
        <f>SUM($O$2:O23)/SUM($G$2:G23)</f>
        <v>1.3333333333333333</v>
      </c>
      <c r="AG23" s="16">
        <f>SUM($W$2:W23,Z23)</f>
        <v>8</v>
      </c>
    </row>
    <row r="24" spans="1:33" ht="15.75" customHeight="1" x14ac:dyDescent="0.2">
      <c r="A24" s="1">
        <v>1988</v>
      </c>
      <c r="B24" s="1" t="s">
        <v>10</v>
      </c>
      <c r="C24" s="1" t="str">
        <f>VLOOKUP(B24,Divisions!$A$1:$B$33,2,FALSE)</f>
        <v>NFC North</v>
      </c>
      <c r="D24" s="1">
        <v>4</v>
      </c>
      <c r="E24" s="1">
        <v>12</v>
      </c>
      <c r="W24" s="1">
        <f>SUM(N24*'Ranking Calculations'!$C$2,M24*'Ranking Calculations'!$C$3,L24*'Ranking Calculations'!$C$4,K24*'Ranking Calculations'!$C$5,H24*'Ranking Calculations'!$C$7,G24*'Ranking Calculations'!$C$6,P24*'Ranking Calculations'!$C$8,Q24*'Ranking Calculations'!$C$9,R24*'Ranking Calculations'!$C$10,S24*'Ranking Calculations'!$C$11,T24*'Ranking Calculations'!$C$12,U24*'Ranking Calculations'!$C$13,V24*'Ranking Calculations'!$C$14)</f>
        <v>0</v>
      </c>
      <c r="X24" s="11">
        <f>(SUM($D$2:D24)+(SUM($F$2:F24)/2))/((SUM($D$2:D24)+SUM($E$2:E24)+SUM($F$2:F24)))</f>
        <v>0.4375</v>
      </c>
      <c r="Y24" s="1">
        <f>'Winning % Rank Over Time'!M24</f>
        <v>21</v>
      </c>
      <c r="Z24" s="7">
        <f>'Winning % Rank Over Time'!$B24*VLOOKUP(Y24,'Share of Reg Season Points'!$K$2:$L$30,2)</f>
        <v>0</v>
      </c>
      <c r="AA24" s="1">
        <f t="shared" si="1"/>
        <v>0.2</v>
      </c>
      <c r="AB24" s="1" cm="1">
        <f t="array" ref="AB24">_xlfn.IFS(AA24&gt;='Old Ranking Calculations'!$B$25,'Old Ranking Calculations'!$C$25,AA24&gt;='Old Ranking Calculations'!$B$26,'Old Ranking Calculations'!$C$26,AA24&gt;='Old Ranking Calculations'!$B$27,'Old Ranking Calculations'!$C$27,AA24&gt;='Old Ranking Calculations'!$B$28,'Old Ranking Calculations'!$C$28,AA24&gt;='Old Ranking Calculations'!$B$29,'Old Ranking Calculations'!$C$29,AA24&gt;='Old Ranking Calculations'!$B$30,'Old Ranking Calculations'!$C$30,AA24&gt;='Old Ranking Calculations'!$B$31,'Old Ranking Calculations'!$C$31,AA24&lt;'Old Ranking Calculations'!$B$32,'Old Ranking Calculations'!$C$32)</f>
        <v>0</v>
      </c>
      <c r="AC24" s="1">
        <f>COUNT($G$2:G24)/COUNT($D$2:D24)</f>
        <v>0.13043478260869565</v>
      </c>
      <c r="AD24" s="1" cm="1">
        <f t="array" ref="AD24">_xlfn.IFS(AC24&gt;='Old Ranking Calculations'!$B$15,'Old Ranking Calculations'!$C$15,AC24&gt;='Old Ranking Calculations'!$B$16,'Old Ranking Calculations'!$C$16,AC24&gt;='Old Ranking Calculations'!$B$17,'Old Ranking Calculations'!$C$17,AC24&gt;='Old Ranking Calculations'!$B$18,'Old Ranking Calculations'!$C$18,AC24&gt;='Old Ranking Calculations'!$B$19,'Old Ranking Calculations'!$C$19,AC24&gt;='Old Ranking Calculations'!$B$20,'Old Ranking Calculations'!$C$20,AC24&gt;='Old Ranking Calculations'!$B$21,'Old Ranking Calculations'!$C$21,AC24&gt;='Old Ranking Calculations'!$B$22,'Old Ranking Calculations'!$C$22,AC24&lt;'Old Ranking Calculations'!$B$23,'Old Ranking Calculations'!$C$23)</f>
        <v>0</v>
      </c>
      <c r="AE24" s="1">
        <f t="shared" si="0"/>
        <v>0</v>
      </c>
      <c r="AF24" s="1">
        <f>SUM($O$2:O24)/SUM($G$2:G24)</f>
        <v>1.3333333333333333</v>
      </c>
      <c r="AG24" s="16">
        <f>SUM($W$2:W24,Z24)</f>
        <v>8</v>
      </c>
    </row>
    <row r="25" spans="1:33" ht="15.75" customHeight="1" x14ac:dyDescent="0.2">
      <c r="A25" s="1">
        <v>1989</v>
      </c>
      <c r="B25" s="1" t="s">
        <v>10</v>
      </c>
      <c r="C25" s="1" t="str">
        <f>VLOOKUP(B25,Divisions!$A$1:$B$33,2,FALSE)</f>
        <v>NFC North</v>
      </c>
      <c r="D25" s="1">
        <v>7</v>
      </c>
      <c r="E25" s="1">
        <v>9</v>
      </c>
      <c r="S25" s="1">
        <v>1</v>
      </c>
      <c r="W25" s="1">
        <f>SUM(N25*'Ranking Calculations'!$C$2,M25*'Ranking Calculations'!$C$3,L25*'Ranking Calculations'!$C$4,K25*'Ranking Calculations'!$C$5,H25*'Ranking Calculations'!$C$7,G25*'Ranking Calculations'!$C$6,P25*'Ranking Calculations'!$C$8,Q25*'Ranking Calculations'!$C$9,R25*'Ranking Calculations'!$C$10,S25*'Ranking Calculations'!$C$11,T25*'Ranking Calculations'!$C$12,U25*'Ranking Calculations'!$C$13,V25*'Ranking Calculations'!$C$14)</f>
        <v>0</v>
      </c>
      <c r="X25" s="11">
        <f>(SUM($D$2:D25)+(SUM($F$2:F25)/2))/((SUM($D$2:D25)+SUM($E$2:E25)+SUM($F$2:F25)))</f>
        <v>0.4375</v>
      </c>
      <c r="Y25" s="1">
        <f>'Winning % Rank Over Time'!M25</f>
        <v>22</v>
      </c>
      <c r="Z25" s="7">
        <f>'Winning % Rank Over Time'!$B25*VLOOKUP(Y25,'Share of Reg Season Points'!$K$2:$L$30,2)</f>
        <v>0</v>
      </c>
      <c r="AA25" s="1">
        <f t="shared" si="1"/>
        <v>0.19444444444444445</v>
      </c>
      <c r="AB25" s="1" cm="1">
        <f t="array" ref="AB25">_xlfn.IFS(AA25&gt;='Old Ranking Calculations'!$B$25,'Old Ranking Calculations'!$C$25,AA25&gt;='Old Ranking Calculations'!$B$26,'Old Ranking Calculations'!$C$26,AA25&gt;='Old Ranking Calculations'!$B$27,'Old Ranking Calculations'!$C$27,AA25&gt;='Old Ranking Calculations'!$B$28,'Old Ranking Calculations'!$C$28,AA25&gt;='Old Ranking Calculations'!$B$29,'Old Ranking Calculations'!$C$29,AA25&gt;='Old Ranking Calculations'!$B$30,'Old Ranking Calculations'!$C$30,AA25&gt;='Old Ranking Calculations'!$B$31,'Old Ranking Calculations'!$C$31,AA25&lt;'Old Ranking Calculations'!$B$32,'Old Ranking Calculations'!$C$32)</f>
        <v>0</v>
      </c>
      <c r="AC25" s="1">
        <f>COUNT($G$2:G25)/COUNT($D$2:D25)</f>
        <v>0.125</v>
      </c>
      <c r="AD25" s="1" cm="1">
        <f t="array" ref="AD25">_xlfn.IFS(AC25&gt;='Old Ranking Calculations'!$B$15,'Old Ranking Calculations'!$C$15,AC25&gt;='Old Ranking Calculations'!$B$16,'Old Ranking Calculations'!$C$16,AC25&gt;='Old Ranking Calculations'!$B$17,'Old Ranking Calculations'!$C$17,AC25&gt;='Old Ranking Calculations'!$B$18,'Old Ranking Calculations'!$C$18,AC25&gt;='Old Ranking Calculations'!$B$19,'Old Ranking Calculations'!$C$19,AC25&gt;='Old Ranking Calculations'!$B$20,'Old Ranking Calculations'!$C$20,AC25&gt;='Old Ranking Calculations'!$B$21,'Old Ranking Calculations'!$C$21,AC25&gt;='Old Ranking Calculations'!$B$22,'Old Ranking Calculations'!$C$22,AC25&lt;'Old Ranking Calculations'!$B$23,'Old Ranking Calculations'!$C$23)</f>
        <v>0</v>
      </c>
      <c r="AE25" s="1">
        <f t="shared" si="0"/>
        <v>0</v>
      </c>
      <c r="AF25" s="1">
        <f>SUM($O$2:O25)/SUM($G$2:G25)</f>
        <v>1.3333333333333333</v>
      </c>
      <c r="AG25" s="16">
        <f>SUM($W$2:W25,Z25)</f>
        <v>8</v>
      </c>
    </row>
    <row r="26" spans="1:33" ht="15.75" customHeight="1" x14ac:dyDescent="0.2">
      <c r="A26" s="1">
        <v>1990</v>
      </c>
      <c r="B26" s="1" t="s">
        <v>10</v>
      </c>
      <c r="C26" s="1" t="str">
        <f>VLOOKUP(B26,Divisions!$A$1:$B$33,2,FALSE)</f>
        <v>NFC North</v>
      </c>
      <c r="D26" s="1">
        <v>6</v>
      </c>
      <c r="E26" s="1">
        <v>10</v>
      </c>
      <c r="W26" s="1">
        <f>SUM(N26*'Ranking Calculations'!$C$2,M26*'Ranking Calculations'!$C$3,L26*'Ranking Calculations'!$C$4,K26*'Ranking Calculations'!$C$5,H26*'Ranking Calculations'!$C$7,G26*'Ranking Calculations'!$C$6,P26*'Ranking Calculations'!$C$8,Q26*'Ranking Calculations'!$C$9,R26*'Ranking Calculations'!$C$10,S26*'Ranking Calculations'!$C$11,T26*'Ranking Calculations'!$C$12,U26*'Ranking Calculations'!$C$13,V26*'Ranking Calculations'!$C$14)</f>
        <v>0</v>
      </c>
      <c r="X26" s="11">
        <f>(SUM($D$2:D26)+(SUM($F$2:F26)/2))/((SUM($D$2:D26)+SUM($E$2:E26)+SUM($F$2:F26)))</f>
        <v>0.43478260869565216</v>
      </c>
      <c r="Y26" s="1">
        <f>'Winning % Rank Over Time'!M26</f>
        <v>23</v>
      </c>
      <c r="Z26" s="7">
        <f>'Winning % Rank Over Time'!$B26*VLOOKUP(Y26,'Share of Reg Season Points'!$K$2:$L$30,2)</f>
        <v>0</v>
      </c>
      <c r="AA26" s="1">
        <f t="shared" si="1"/>
        <v>0.1891891891891892</v>
      </c>
      <c r="AB26" s="1" cm="1">
        <f t="array" ref="AB26">_xlfn.IFS(AA26&gt;='Old Ranking Calculations'!$B$25,'Old Ranking Calculations'!$C$25,AA26&gt;='Old Ranking Calculations'!$B$26,'Old Ranking Calculations'!$C$26,AA26&gt;='Old Ranking Calculations'!$B$27,'Old Ranking Calculations'!$C$27,AA26&gt;='Old Ranking Calculations'!$B$28,'Old Ranking Calculations'!$C$28,AA26&gt;='Old Ranking Calculations'!$B$29,'Old Ranking Calculations'!$C$29,AA26&gt;='Old Ranking Calculations'!$B$30,'Old Ranking Calculations'!$C$30,AA26&gt;='Old Ranking Calculations'!$B$31,'Old Ranking Calculations'!$C$31,AA26&lt;'Old Ranking Calculations'!$B$32,'Old Ranking Calculations'!$C$32)</f>
        <v>0</v>
      </c>
      <c r="AC26" s="1">
        <f>COUNT($G$2:G26)/COUNT($D$2:D26)</f>
        <v>0.12</v>
      </c>
      <c r="AD26" s="1" cm="1">
        <f t="array" ref="AD26">_xlfn.IFS(AC26&gt;='Old Ranking Calculations'!$B$15,'Old Ranking Calculations'!$C$15,AC26&gt;='Old Ranking Calculations'!$B$16,'Old Ranking Calculations'!$C$16,AC26&gt;='Old Ranking Calculations'!$B$17,'Old Ranking Calculations'!$C$17,AC26&gt;='Old Ranking Calculations'!$B$18,'Old Ranking Calculations'!$C$18,AC26&gt;='Old Ranking Calculations'!$B$19,'Old Ranking Calculations'!$C$19,AC26&gt;='Old Ranking Calculations'!$B$20,'Old Ranking Calculations'!$C$20,AC26&gt;='Old Ranking Calculations'!$B$21,'Old Ranking Calculations'!$C$21,AC26&gt;='Old Ranking Calculations'!$B$22,'Old Ranking Calculations'!$C$22,AC26&lt;'Old Ranking Calculations'!$B$23,'Old Ranking Calculations'!$C$23)</f>
        <v>0</v>
      </c>
      <c r="AE26" s="1">
        <f t="shared" si="0"/>
        <v>0</v>
      </c>
      <c r="AF26" s="1">
        <f>SUM($O$2:O26)/SUM($G$2:G26)</f>
        <v>1.3333333333333333</v>
      </c>
      <c r="AG26" s="16">
        <f>SUM($W$2:W26,Z26)</f>
        <v>8</v>
      </c>
    </row>
    <row r="27" spans="1:33" ht="15.75" customHeight="1" x14ac:dyDescent="0.2">
      <c r="A27" s="1">
        <v>1991</v>
      </c>
      <c r="B27" s="1" t="s">
        <v>10</v>
      </c>
      <c r="C27" s="1" t="str">
        <f>VLOOKUP(B27,Divisions!$A$1:$B$33,2,FALSE)</f>
        <v>NFC North</v>
      </c>
      <c r="D27" s="1">
        <v>12</v>
      </c>
      <c r="E27" s="1">
        <v>4</v>
      </c>
      <c r="G27" s="1">
        <v>1</v>
      </c>
      <c r="H27" s="1">
        <v>1</v>
      </c>
      <c r="I27" s="1">
        <v>1</v>
      </c>
      <c r="J27" s="1">
        <v>1</v>
      </c>
      <c r="K27" s="1">
        <v>1</v>
      </c>
      <c r="L27" s="1">
        <v>1</v>
      </c>
      <c r="M27" s="1"/>
      <c r="N27" s="1"/>
      <c r="O27" s="1">
        <v>3</v>
      </c>
      <c r="U27" s="1">
        <v>1</v>
      </c>
      <c r="W27" s="1">
        <f>SUM(N27*'Ranking Calculations'!$C$2,M27*'Ranking Calculations'!$C$3,L27*'Ranking Calculations'!$C$4,K27*'Ranking Calculations'!$C$5,H27*'Ranking Calculations'!$C$7,G27*'Ranking Calculations'!$C$6,P27*'Ranking Calculations'!$C$8,Q27*'Ranking Calculations'!$C$9,R27*'Ranking Calculations'!$C$10,S27*'Ranking Calculations'!$C$11,T27*'Ranking Calculations'!$C$12,U27*'Ranking Calculations'!$C$13,V27*'Ranking Calculations'!$C$14)</f>
        <v>8</v>
      </c>
      <c r="X27" s="11">
        <f>(SUM($D$2:D27)+(SUM($F$2:F27)/2))/((SUM($D$2:D27)+SUM($E$2:E27)+SUM($F$2:F27)))</f>
        <v>0.44791666666666669</v>
      </c>
      <c r="Y27" s="1">
        <f>'Winning % Rank Over Time'!M27</f>
        <v>21</v>
      </c>
      <c r="Z27" s="7">
        <f>'Winning % Rank Over Time'!$B27*VLOOKUP(Y27,'Share of Reg Season Points'!$K$2:$L$30,2)</f>
        <v>0</v>
      </c>
      <c r="AA27" s="1">
        <f t="shared" si="1"/>
        <v>0.27500000000000002</v>
      </c>
      <c r="AB27" s="1" cm="1">
        <f t="array" ref="AB27">_xlfn.IFS(AA27&gt;='Old Ranking Calculations'!$B$25,'Old Ranking Calculations'!$C$25,AA27&gt;='Old Ranking Calculations'!$B$26,'Old Ranking Calculations'!$C$26,AA27&gt;='Old Ranking Calculations'!$B$27,'Old Ranking Calculations'!$C$27,AA27&gt;='Old Ranking Calculations'!$B$28,'Old Ranking Calculations'!$C$28,AA27&gt;='Old Ranking Calculations'!$B$29,'Old Ranking Calculations'!$C$29,AA27&gt;='Old Ranking Calculations'!$B$30,'Old Ranking Calculations'!$C$30,AA27&gt;='Old Ranking Calculations'!$B$31,'Old Ranking Calculations'!$C$31,AA27&lt;'Old Ranking Calculations'!$B$32,'Old Ranking Calculations'!$C$32)</f>
        <v>0</v>
      </c>
      <c r="AC27" s="1">
        <f>COUNT($G$2:G27)/COUNT($D$2:D27)</f>
        <v>0.15384615384615385</v>
      </c>
      <c r="AD27" s="1" cm="1">
        <f t="array" ref="AD27">_xlfn.IFS(AC27&gt;='Old Ranking Calculations'!$B$15,'Old Ranking Calculations'!$C$15,AC27&gt;='Old Ranking Calculations'!$B$16,'Old Ranking Calculations'!$C$16,AC27&gt;='Old Ranking Calculations'!$B$17,'Old Ranking Calculations'!$C$17,AC27&gt;='Old Ranking Calculations'!$B$18,'Old Ranking Calculations'!$C$18,AC27&gt;='Old Ranking Calculations'!$B$19,'Old Ranking Calculations'!$C$19,AC27&gt;='Old Ranking Calculations'!$B$20,'Old Ranking Calculations'!$C$20,AC27&gt;='Old Ranking Calculations'!$B$21,'Old Ranking Calculations'!$C$21,AC27&gt;='Old Ranking Calculations'!$B$22,'Old Ranking Calculations'!$C$22,AC27&lt;'Old Ranking Calculations'!$B$23,'Old Ranking Calculations'!$C$23)</f>
        <v>0</v>
      </c>
      <c r="AE27" s="1">
        <f t="shared" si="0"/>
        <v>0</v>
      </c>
      <c r="AF27" s="1">
        <f>SUM($O$2:O27)/SUM($G$2:G27)</f>
        <v>1.75</v>
      </c>
      <c r="AG27" s="16">
        <f>SUM($W$2:W27,Z27)</f>
        <v>16</v>
      </c>
    </row>
    <row r="28" spans="1:33" ht="15.75" customHeight="1" x14ac:dyDescent="0.2">
      <c r="A28" s="1">
        <v>1992</v>
      </c>
      <c r="B28" s="1" t="s">
        <v>10</v>
      </c>
      <c r="C28" s="1" t="str">
        <f>VLOOKUP(B28,Divisions!$A$1:$B$33,2,FALSE)</f>
        <v>NFC North</v>
      </c>
      <c r="D28" s="1">
        <v>5</v>
      </c>
      <c r="E28" s="1">
        <v>11</v>
      </c>
      <c r="W28" s="1">
        <f>SUM(N28*'Ranking Calculations'!$C$2,M28*'Ranking Calculations'!$C$3,L28*'Ranking Calculations'!$C$4,K28*'Ranking Calculations'!$C$5,H28*'Ranking Calculations'!$C$7,G28*'Ranking Calculations'!$C$6,P28*'Ranking Calculations'!$C$8,Q28*'Ranking Calculations'!$C$9,R28*'Ranking Calculations'!$C$10,S28*'Ranking Calculations'!$C$11,T28*'Ranking Calculations'!$C$12,U28*'Ranking Calculations'!$C$13,V28*'Ranking Calculations'!$C$14)</f>
        <v>0</v>
      </c>
      <c r="X28" s="11">
        <f>(SUM($D$2:D28)+(SUM($F$2:F28)/2))/((SUM($D$2:D28)+SUM($E$2:E28)+SUM($F$2:F28)))</f>
        <v>0.4425</v>
      </c>
      <c r="Y28" s="1">
        <f>'Winning % Rank Over Time'!M28</f>
        <v>22</v>
      </c>
      <c r="Z28" s="7">
        <f>'Winning % Rank Over Time'!$B28*VLOOKUP(Y28,'Share of Reg Season Points'!$K$2:$L$30,2)</f>
        <v>0</v>
      </c>
      <c r="AA28" s="1">
        <f t="shared" si="1"/>
        <v>0.26829268292682928</v>
      </c>
      <c r="AB28" s="1" cm="1">
        <f t="array" ref="AB28">_xlfn.IFS(AA28&gt;='Old Ranking Calculations'!$B$25,'Old Ranking Calculations'!$C$25,AA28&gt;='Old Ranking Calculations'!$B$26,'Old Ranking Calculations'!$C$26,AA28&gt;='Old Ranking Calculations'!$B$27,'Old Ranking Calculations'!$C$27,AA28&gt;='Old Ranking Calculations'!$B$28,'Old Ranking Calculations'!$C$28,AA28&gt;='Old Ranking Calculations'!$B$29,'Old Ranking Calculations'!$C$29,AA28&gt;='Old Ranking Calculations'!$B$30,'Old Ranking Calculations'!$C$30,AA28&gt;='Old Ranking Calculations'!$B$31,'Old Ranking Calculations'!$C$31,AA28&lt;'Old Ranking Calculations'!$B$32,'Old Ranking Calculations'!$C$32)</f>
        <v>0</v>
      </c>
      <c r="AC28" s="1">
        <f>COUNT($G$2:G28)/COUNT($D$2:D28)</f>
        <v>0.14814814814814814</v>
      </c>
      <c r="AD28" s="1" cm="1">
        <f t="array" ref="AD28">_xlfn.IFS(AC28&gt;='Old Ranking Calculations'!$B$15,'Old Ranking Calculations'!$C$15,AC28&gt;='Old Ranking Calculations'!$B$16,'Old Ranking Calculations'!$C$16,AC28&gt;='Old Ranking Calculations'!$B$17,'Old Ranking Calculations'!$C$17,AC28&gt;='Old Ranking Calculations'!$B$18,'Old Ranking Calculations'!$C$18,AC28&gt;='Old Ranking Calculations'!$B$19,'Old Ranking Calculations'!$C$19,AC28&gt;='Old Ranking Calculations'!$B$20,'Old Ranking Calculations'!$C$20,AC28&gt;='Old Ranking Calculations'!$B$21,'Old Ranking Calculations'!$C$21,AC28&gt;='Old Ranking Calculations'!$B$22,'Old Ranking Calculations'!$C$22,AC28&lt;'Old Ranking Calculations'!$B$23,'Old Ranking Calculations'!$C$23)</f>
        <v>0</v>
      </c>
      <c r="AE28" s="1">
        <f t="shared" si="0"/>
        <v>0</v>
      </c>
      <c r="AF28" s="1">
        <f>SUM($O$2:O28)/SUM($G$2:G28)</f>
        <v>1.75</v>
      </c>
      <c r="AG28" s="16">
        <f>SUM($W$2:W28,Z28)</f>
        <v>16</v>
      </c>
    </row>
    <row r="29" spans="1:33" ht="15.75" customHeight="1" x14ac:dyDescent="0.2">
      <c r="A29" s="1">
        <v>1993</v>
      </c>
      <c r="B29" s="1" t="s">
        <v>10</v>
      </c>
      <c r="C29" s="1" t="str">
        <f>VLOOKUP(B29,Divisions!$A$1:$B$33,2,FALSE)</f>
        <v>NFC North</v>
      </c>
      <c r="D29" s="1">
        <v>10</v>
      </c>
      <c r="E29" s="1">
        <v>6</v>
      </c>
      <c r="G29" s="1">
        <v>1</v>
      </c>
      <c r="H29" s="1">
        <v>1</v>
      </c>
      <c r="I29" s="1">
        <v>0</v>
      </c>
      <c r="J29" s="1">
        <v>1</v>
      </c>
      <c r="K29" s="1"/>
      <c r="L29" s="1"/>
      <c r="M29" s="1"/>
      <c r="N29" s="1"/>
      <c r="O29" s="1">
        <v>1</v>
      </c>
      <c r="W29" s="1">
        <f>SUM(N29*'Ranking Calculations'!$C$2,M29*'Ranking Calculations'!$C$3,L29*'Ranking Calculations'!$C$4,K29*'Ranking Calculations'!$C$5,H29*'Ranking Calculations'!$C$7,G29*'Ranking Calculations'!$C$6,P29*'Ranking Calculations'!$C$8,Q29*'Ranking Calculations'!$C$9,R29*'Ranking Calculations'!$C$10,S29*'Ranking Calculations'!$C$11,T29*'Ranking Calculations'!$C$12,U29*'Ranking Calculations'!$C$13,V29*'Ranking Calculations'!$C$14)</f>
        <v>2</v>
      </c>
      <c r="X29" s="11">
        <f>(SUM($D$2:D29)+(SUM($F$2:F29)/2))/((SUM($D$2:D29)+SUM($E$2:E29)+SUM($F$2:F29)))</f>
        <v>0.44951923076923078</v>
      </c>
      <c r="Y29" s="1">
        <f>'Winning % Rank Over Time'!M29</f>
        <v>23</v>
      </c>
      <c r="Z29" s="7">
        <f>'Winning % Rank Over Time'!$B29*VLOOKUP(Y29,'Share of Reg Season Points'!$K$2:$L$30,2)</f>
        <v>0</v>
      </c>
      <c r="AA29" s="1">
        <f t="shared" si="1"/>
        <v>0.31818181818181818</v>
      </c>
      <c r="AB29" s="1" cm="1">
        <f t="array" ref="AB29">_xlfn.IFS(AA29&gt;='Old Ranking Calculations'!$B$25,'Old Ranking Calculations'!$C$25,AA29&gt;='Old Ranking Calculations'!$B$26,'Old Ranking Calculations'!$C$26,AA29&gt;='Old Ranking Calculations'!$B$27,'Old Ranking Calculations'!$C$27,AA29&gt;='Old Ranking Calculations'!$B$28,'Old Ranking Calculations'!$C$28,AA29&gt;='Old Ranking Calculations'!$B$29,'Old Ranking Calculations'!$C$29,AA29&gt;='Old Ranking Calculations'!$B$30,'Old Ranking Calculations'!$C$30,AA29&gt;='Old Ranking Calculations'!$B$31,'Old Ranking Calculations'!$C$31,AA29&lt;'Old Ranking Calculations'!$B$32,'Old Ranking Calculations'!$C$32)</f>
        <v>0</v>
      </c>
      <c r="AC29" s="1">
        <f>COUNT($G$2:G29)/COUNT($D$2:D29)</f>
        <v>0.17857142857142858</v>
      </c>
      <c r="AD29" s="1" cm="1">
        <f t="array" ref="AD29">_xlfn.IFS(AC29&gt;='Old Ranking Calculations'!$B$15,'Old Ranking Calculations'!$C$15,AC29&gt;='Old Ranking Calculations'!$B$16,'Old Ranking Calculations'!$C$16,AC29&gt;='Old Ranking Calculations'!$B$17,'Old Ranking Calculations'!$C$17,AC29&gt;='Old Ranking Calculations'!$B$18,'Old Ranking Calculations'!$C$18,AC29&gt;='Old Ranking Calculations'!$B$19,'Old Ranking Calculations'!$C$19,AC29&gt;='Old Ranking Calculations'!$B$20,'Old Ranking Calculations'!$C$20,AC29&gt;='Old Ranking Calculations'!$B$21,'Old Ranking Calculations'!$C$21,AC29&gt;='Old Ranking Calculations'!$B$22,'Old Ranking Calculations'!$C$22,AC29&lt;'Old Ranking Calculations'!$B$23,'Old Ranking Calculations'!$C$23)</f>
        <v>0</v>
      </c>
      <c r="AE29" s="1">
        <f t="shared" si="0"/>
        <v>0</v>
      </c>
      <c r="AF29" s="1">
        <f>SUM($O$2:O29)/SUM($G$2:G29)</f>
        <v>1.6</v>
      </c>
      <c r="AG29" s="16">
        <f>SUM($W$2:W29,Z29)</f>
        <v>18</v>
      </c>
    </row>
    <row r="30" spans="1:33" ht="15.75" customHeight="1" x14ac:dyDescent="0.2">
      <c r="A30" s="1">
        <v>1994</v>
      </c>
      <c r="B30" s="1" t="s">
        <v>10</v>
      </c>
      <c r="C30" s="1" t="str">
        <f>VLOOKUP(B30,Divisions!$A$1:$B$33,2,FALSE)</f>
        <v>NFC North</v>
      </c>
      <c r="D30" s="1">
        <v>9</v>
      </c>
      <c r="E30" s="1">
        <v>7</v>
      </c>
      <c r="G30" s="1">
        <v>1</v>
      </c>
      <c r="I30" s="1">
        <v>0</v>
      </c>
      <c r="J30" s="1">
        <v>1</v>
      </c>
      <c r="K30" s="1"/>
      <c r="L30" s="1"/>
      <c r="M30" s="1"/>
      <c r="N30" s="1"/>
      <c r="O30" s="1">
        <v>1</v>
      </c>
      <c r="Q30" s="1">
        <v>1</v>
      </c>
      <c r="W30" s="1">
        <f>SUM(N30*'Ranking Calculations'!$C$2,M30*'Ranking Calculations'!$C$3,L30*'Ranking Calculations'!$C$4,K30*'Ranking Calculations'!$C$5,H30*'Ranking Calculations'!$C$7,G30*'Ranking Calculations'!$C$6,P30*'Ranking Calculations'!$C$8,Q30*'Ranking Calculations'!$C$9,R30*'Ranking Calculations'!$C$10,S30*'Ranking Calculations'!$C$11,T30*'Ranking Calculations'!$C$12,U30*'Ranking Calculations'!$C$13,V30*'Ranking Calculations'!$C$14)</f>
        <v>2</v>
      </c>
      <c r="X30" s="11">
        <f>(SUM($D$2:D30)+(SUM($F$2:F30)/2))/((SUM($D$2:D30)+SUM($E$2:E30)+SUM($F$2:F30)))</f>
        <v>0.45370370370370372</v>
      </c>
      <c r="Y30" s="1">
        <f>'Winning % Rank Over Time'!M30</f>
        <v>20</v>
      </c>
      <c r="Z30" s="7">
        <f>'Winning % Rank Over Time'!$B30*VLOOKUP(Y30,'Share of Reg Season Points'!$K$2:$L$30,2)</f>
        <v>0</v>
      </c>
      <c r="AA30" s="1">
        <f t="shared" si="1"/>
        <v>0.34782608695652173</v>
      </c>
      <c r="AB30" s="1" cm="1">
        <f t="array" ref="AB30">_xlfn.IFS(AA30&gt;='Old Ranking Calculations'!$B$25,'Old Ranking Calculations'!$C$25,AA30&gt;='Old Ranking Calculations'!$B$26,'Old Ranking Calculations'!$C$26,AA30&gt;='Old Ranking Calculations'!$B$27,'Old Ranking Calculations'!$C$27,AA30&gt;='Old Ranking Calculations'!$B$28,'Old Ranking Calculations'!$C$28,AA30&gt;='Old Ranking Calculations'!$B$29,'Old Ranking Calculations'!$C$29,AA30&gt;='Old Ranking Calculations'!$B$30,'Old Ranking Calculations'!$C$30,AA30&gt;='Old Ranking Calculations'!$B$31,'Old Ranking Calculations'!$C$31,AA30&lt;'Old Ranking Calculations'!$B$32,'Old Ranking Calculations'!$C$32)</f>
        <v>0</v>
      </c>
      <c r="AC30" s="1">
        <f>COUNT($G$2:G30)/COUNT($D$2:D30)</f>
        <v>0.20689655172413793</v>
      </c>
      <c r="AD30" s="1" cm="1">
        <f t="array" ref="AD30">_xlfn.IFS(AC30&gt;='Old Ranking Calculations'!$B$15,'Old Ranking Calculations'!$C$15,AC30&gt;='Old Ranking Calculations'!$B$16,'Old Ranking Calculations'!$C$16,AC30&gt;='Old Ranking Calculations'!$B$17,'Old Ranking Calculations'!$C$17,AC30&gt;='Old Ranking Calculations'!$B$18,'Old Ranking Calculations'!$C$18,AC30&gt;='Old Ranking Calculations'!$B$19,'Old Ranking Calculations'!$C$19,AC30&gt;='Old Ranking Calculations'!$B$20,'Old Ranking Calculations'!$C$20,AC30&gt;='Old Ranking Calculations'!$B$21,'Old Ranking Calculations'!$C$21,AC30&gt;='Old Ranking Calculations'!$B$22,'Old Ranking Calculations'!$C$22,AC30&lt;'Old Ranking Calculations'!$B$23,'Old Ranking Calculations'!$C$23)</f>
        <v>1</v>
      </c>
      <c r="AE30" s="1">
        <f t="shared" si="0"/>
        <v>0</v>
      </c>
      <c r="AF30" s="1">
        <f>SUM($O$2:O30)/SUM($G$2:G30)</f>
        <v>1.5</v>
      </c>
      <c r="AG30" s="16">
        <f>SUM($W$2:W30,Z30)</f>
        <v>20</v>
      </c>
    </row>
    <row r="31" spans="1:33" ht="15.75" customHeight="1" x14ac:dyDescent="0.2">
      <c r="A31" s="1">
        <v>1995</v>
      </c>
      <c r="B31" s="1" t="s">
        <v>10</v>
      </c>
      <c r="C31" s="1" t="str">
        <f>VLOOKUP(B31,Divisions!$A$1:$B$33,2,FALSE)</f>
        <v>NFC North</v>
      </c>
      <c r="D31" s="1">
        <v>10</v>
      </c>
      <c r="E31" s="1">
        <v>6</v>
      </c>
      <c r="G31" s="1">
        <v>1</v>
      </c>
      <c r="I31" s="1">
        <v>0</v>
      </c>
      <c r="J31" s="1">
        <v>1</v>
      </c>
      <c r="K31" s="1"/>
      <c r="L31" s="1"/>
      <c r="M31" s="1"/>
      <c r="N31" s="1"/>
      <c r="O31" s="1">
        <v>1</v>
      </c>
      <c r="W31" s="1">
        <f>SUM(N31*'Ranking Calculations'!$C$2,M31*'Ranking Calculations'!$C$3,L31*'Ranking Calculations'!$C$4,K31*'Ranking Calculations'!$C$5,H31*'Ranking Calculations'!$C$7,G31*'Ranking Calculations'!$C$6,P31*'Ranking Calculations'!$C$8,Q31*'Ranking Calculations'!$C$9,R31*'Ranking Calculations'!$C$10,S31*'Ranking Calculations'!$C$11,T31*'Ranking Calculations'!$C$12,U31*'Ranking Calculations'!$C$13,V31*'Ranking Calculations'!$C$14)</f>
        <v>1</v>
      </c>
      <c r="X31" s="11">
        <f>(SUM($D$2:D31)+(SUM($F$2:F31)/2))/((SUM($D$2:D31)+SUM($E$2:E31)+SUM($F$2:F31)))</f>
        <v>0.45982142857142855</v>
      </c>
      <c r="Y31" s="1">
        <f>'Winning % Rank Over Time'!M31</f>
        <v>17</v>
      </c>
      <c r="Z31" s="7">
        <f>'Winning % Rank Over Time'!$B31*VLOOKUP(Y31,'Share of Reg Season Points'!$F$2:$G$32,2)</f>
        <v>0</v>
      </c>
      <c r="AA31" s="1">
        <f t="shared" si="1"/>
        <v>0.375</v>
      </c>
      <c r="AB31" s="1" cm="1">
        <f t="array" ref="AB31">_xlfn.IFS(AA31&gt;='Old Ranking Calculations'!$B$25,'Old Ranking Calculations'!$C$25,AA31&gt;='Old Ranking Calculations'!$B$26,'Old Ranking Calculations'!$C$26,AA31&gt;='Old Ranking Calculations'!$B$27,'Old Ranking Calculations'!$C$27,AA31&gt;='Old Ranking Calculations'!$B$28,'Old Ranking Calculations'!$C$28,AA31&gt;='Old Ranking Calculations'!$B$29,'Old Ranking Calculations'!$C$29,AA31&gt;='Old Ranking Calculations'!$B$30,'Old Ranking Calculations'!$C$30,AA31&gt;='Old Ranking Calculations'!$B$31,'Old Ranking Calculations'!$C$31,AA31&lt;'Old Ranking Calculations'!$B$32,'Old Ranking Calculations'!$C$32)</f>
        <v>0</v>
      </c>
      <c r="AC31" s="1">
        <f>COUNT($G$2:G31)/COUNT($D$2:D31)</f>
        <v>0.23333333333333334</v>
      </c>
      <c r="AD31" s="1" cm="1">
        <f t="array" ref="AD31">_xlfn.IFS(AC31&gt;='Old Ranking Calculations'!$B$15,'Old Ranking Calculations'!$C$15,AC31&gt;='Old Ranking Calculations'!$B$16,'Old Ranking Calculations'!$C$16,AC31&gt;='Old Ranking Calculations'!$B$17,'Old Ranking Calculations'!$C$17,AC31&gt;='Old Ranking Calculations'!$B$18,'Old Ranking Calculations'!$C$18,AC31&gt;='Old Ranking Calculations'!$B$19,'Old Ranking Calculations'!$C$19,AC31&gt;='Old Ranking Calculations'!$B$20,'Old Ranking Calculations'!$C$20,AC31&gt;='Old Ranking Calculations'!$B$21,'Old Ranking Calculations'!$C$21,AC31&gt;='Old Ranking Calculations'!$B$22,'Old Ranking Calculations'!$C$22,AC31&lt;'Old Ranking Calculations'!$B$23,'Old Ranking Calculations'!$C$23)</f>
        <v>1</v>
      </c>
      <c r="AE31" s="1">
        <f t="shared" si="0"/>
        <v>0</v>
      </c>
      <c r="AF31" s="1">
        <f>SUM($O$2:O31)/SUM($G$2:G31)</f>
        <v>1.4285714285714286</v>
      </c>
      <c r="AG31" s="16">
        <f>SUM($W$2:W31,Z31)</f>
        <v>21</v>
      </c>
    </row>
    <row r="32" spans="1:33" ht="15.75" customHeight="1" x14ac:dyDescent="0.2">
      <c r="A32" s="1">
        <v>1996</v>
      </c>
      <c r="B32" s="1" t="s">
        <v>10</v>
      </c>
      <c r="C32" s="1" t="str">
        <f>VLOOKUP(B32,Divisions!$A$1:$B$33,2,FALSE)</f>
        <v>NFC North</v>
      </c>
      <c r="D32" s="1">
        <v>5</v>
      </c>
      <c r="E32" s="1">
        <v>11</v>
      </c>
      <c r="W32" s="1">
        <f>SUM(N32*'Ranking Calculations'!$C$2,M32*'Ranking Calculations'!$C$3,L32*'Ranking Calculations'!$C$4,K32*'Ranking Calculations'!$C$5,H32*'Ranking Calculations'!$C$7,G32*'Ranking Calculations'!$C$6,P32*'Ranking Calculations'!$C$8,Q32*'Ranking Calculations'!$C$9,R32*'Ranking Calculations'!$C$10,S32*'Ranking Calculations'!$C$11,T32*'Ranking Calculations'!$C$12,U32*'Ranking Calculations'!$C$13,V32*'Ranking Calculations'!$C$14)</f>
        <v>0</v>
      </c>
      <c r="X32" s="11">
        <f>(SUM($D$2:D32)+(SUM($F$2:F32)/2))/((SUM($D$2:D32)+SUM($E$2:E32)+SUM($F$2:F32)))</f>
        <v>0.45474137931034481</v>
      </c>
      <c r="Y32" s="1">
        <f>'Winning % Rank Over Time'!M32</f>
        <v>22</v>
      </c>
      <c r="Z32" s="7">
        <f>'Winning % Rank Over Time'!$B32*VLOOKUP(Y32,'Share of Reg Season Points'!$F$2:$G$32,2)</f>
        <v>0</v>
      </c>
      <c r="AA32" s="1">
        <f t="shared" si="1"/>
        <v>0.36734693877551022</v>
      </c>
      <c r="AB32" s="1" cm="1">
        <f t="array" ref="AB32">_xlfn.IFS(AA32&gt;='Old Ranking Calculations'!$B$25,'Old Ranking Calculations'!$C$25,AA32&gt;='Old Ranking Calculations'!$B$26,'Old Ranking Calculations'!$C$26,AA32&gt;='Old Ranking Calculations'!$B$27,'Old Ranking Calculations'!$C$27,AA32&gt;='Old Ranking Calculations'!$B$28,'Old Ranking Calculations'!$C$28,AA32&gt;='Old Ranking Calculations'!$B$29,'Old Ranking Calculations'!$C$29,AA32&gt;='Old Ranking Calculations'!$B$30,'Old Ranking Calculations'!$C$30,AA32&gt;='Old Ranking Calculations'!$B$31,'Old Ranking Calculations'!$C$31,AA32&lt;'Old Ranking Calculations'!$B$32,'Old Ranking Calculations'!$C$32)</f>
        <v>0</v>
      </c>
      <c r="AC32" s="1">
        <f>COUNT($G$2:G32)/COUNT($D$2:D32)</f>
        <v>0.22580645161290322</v>
      </c>
      <c r="AD32" s="1" cm="1">
        <f t="array" ref="AD32">_xlfn.IFS(AC32&gt;='Old Ranking Calculations'!$B$15,'Old Ranking Calculations'!$C$15,AC32&gt;='Old Ranking Calculations'!$B$16,'Old Ranking Calculations'!$C$16,AC32&gt;='Old Ranking Calculations'!$B$17,'Old Ranking Calculations'!$C$17,AC32&gt;='Old Ranking Calculations'!$B$18,'Old Ranking Calculations'!$C$18,AC32&gt;='Old Ranking Calculations'!$B$19,'Old Ranking Calculations'!$C$19,AC32&gt;='Old Ranking Calculations'!$B$20,'Old Ranking Calculations'!$C$20,AC32&gt;='Old Ranking Calculations'!$B$21,'Old Ranking Calculations'!$C$21,AC32&gt;='Old Ranking Calculations'!$B$22,'Old Ranking Calculations'!$C$22,AC32&lt;'Old Ranking Calculations'!$B$23,'Old Ranking Calculations'!$C$23)</f>
        <v>1</v>
      </c>
      <c r="AE32" s="1">
        <f t="shared" si="0"/>
        <v>0</v>
      </c>
      <c r="AF32" s="1">
        <f>SUM($O$2:O32)/SUM($G$2:G32)</f>
        <v>1.4285714285714286</v>
      </c>
      <c r="AG32" s="16">
        <f>SUM($W$2:W32,Z32)</f>
        <v>21</v>
      </c>
    </row>
    <row r="33" spans="1:33" ht="15.75" customHeight="1" x14ac:dyDescent="0.2">
      <c r="A33" s="1">
        <v>1997</v>
      </c>
      <c r="B33" s="1" t="s">
        <v>10</v>
      </c>
      <c r="C33" s="1" t="str">
        <f>VLOOKUP(B33,Divisions!$A$1:$B$33,2,FALSE)</f>
        <v>NFC North</v>
      </c>
      <c r="D33" s="1">
        <v>9</v>
      </c>
      <c r="E33" s="1">
        <v>7</v>
      </c>
      <c r="G33" s="1">
        <v>1</v>
      </c>
      <c r="I33" s="1">
        <v>0</v>
      </c>
      <c r="J33" s="1">
        <v>1</v>
      </c>
      <c r="K33" s="1"/>
      <c r="L33" s="1"/>
      <c r="M33" s="1"/>
      <c r="N33" s="1"/>
      <c r="O33" s="1">
        <v>1</v>
      </c>
      <c r="P33" s="1">
        <v>1</v>
      </c>
      <c r="Q33">
        <v>1</v>
      </c>
      <c r="W33" s="1">
        <f>SUM(N33*'Ranking Calculations'!$C$2,M33*'Ranking Calculations'!$C$3,L33*'Ranking Calculations'!$C$4,K33*'Ranking Calculations'!$C$5,H33*'Ranking Calculations'!$C$7,G33*'Ranking Calculations'!$C$6,P33*'Ranking Calculations'!$C$8,Q33*'Ranking Calculations'!$C$9,R33*'Ranking Calculations'!$C$10,S33*'Ranking Calculations'!$C$11,T33*'Ranking Calculations'!$C$12,U33*'Ranking Calculations'!$C$13,V33*'Ranking Calculations'!$C$14)</f>
        <v>5</v>
      </c>
      <c r="X33" s="11">
        <f>(SUM($D$2:D33)+(SUM($F$2:F33)/2))/((SUM($D$2:D33)+SUM($E$2:E33)+SUM($F$2:F33)))</f>
        <v>0.45833333333333331</v>
      </c>
      <c r="Y33" s="1">
        <f>'Winning % Rank Over Time'!M33</f>
        <v>23</v>
      </c>
      <c r="Z33" s="7">
        <f>'Winning % Rank Over Time'!$B33*VLOOKUP(Y33,'Share of Reg Season Points'!$F$2:$G$32,2)</f>
        <v>0</v>
      </c>
      <c r="AA33" s="1">
        <f t="shared" si="1"/>
        <v>0.39215686274509803</v>
      </c>
      <c r="AB33" s="1" cm="1">
        <f t="array" ref="AB33">_xlfn.IFS(AA33&gt;='Old Ranking Calculations'!$B$25,'Old Ranking Calculations'!$C$25,AA33&gt;='Old Ranking Calculations'!$B$26,'Old Ranking Calculations'!$C$26,AA33&gt;='Old Ranking Calculations'!$B$27,'Old Ranking Calculations'!$C$27,AA33&gt;='Old Ranking Calculations'!$B$28,'Old Ranking Calculations'!$C$28,AA33&gt;='Old Ranking Calculations'!$B$29,'Old Ranking Calculations'!$C$29,AA33&gt;='Old Ranking Calculations'!$B$30,'Old Ranking Calculations'!$C$30,AA33&gt;='Old Ranking Calculations'!$B$31,'Old Ranking Calculations'!$C$31,AA33&lt;'Old Ranking Calculations'!$B$32,'Old Ranking Calculations'!$C$32)</f>
        <v>0</v>
      </c>
      <c r="AC33" s="1">
        <f>COUNT($G$2:G33)/COUNT($D$2:D33)</f>
        <v>0.25</v>
      </c>
      <c r="AD33" s="1" cm="1">
        <f t="array" ref="AD33">_xlfn.IFS(AC33&gt;='Old Ranking Calculations'!$B$15,'Old Ranking Calculations'!$C$15,AC33&gt;='Old Ranking Calculations'!$B$16,'Old Ranking Calculations'!$C$16,AC33&gt;='Old Ranking Calculations'!$B$17,'Old Ranking Calculations'!$C$17,AC33&gt;='Old Ranking Calculations'!$B$18,'Old Ranking Calculations'!$C$18,AC33&gt;='Old Ranking Calculations'!$B$19,'Old Ranking Calculations'!$C$19,AC33&gt;='Old Ranking Calculations'!$B$20,'Old Ranking Calculations'!$C$20,AC33&gt;='Old Ranking Calculations'!$B$21,'Old Ranking Calculations'!$C$21,AC33&gt;='Old Ranking Calculations'!$B$22,'Old Ranking Calculations'!$C$22,AC33&lt;'Old Ranking Calculations'!$B$23,'Old Ranking Calculations'!$C$23)</f>
        <v>3</v>
      </c>
      <c r="AE33" s="1">
        <f t="shared" si="0"/>
        <v>0</v>
      </c>
      <c r="AF33" s="1">
        <f>SUM($O$2:O33)/SUM($G$2:G33)</f>
        <v>1.375</v>
      </c>
      <c r="AG33" s="16">
        <f>SUM($W$2:W33,Z33)</f>
        <v>26</v>
      </c>
    </row>
    <row r="34" spans="1:33" ht="15.75" customHeight="1" x14ac:dyDescent="0.2">
      <c r="A34" s="1">
        <v>1998</v>
      </c>
      <c r="B34" s="1" t="s">
        <v>10</v>
      </c>
      <c r="C34" s="1" t="str">
        <f>VLOOKUP(B34,Divisions!$A$1:$B$33,2,FALSE)</f>
        <v>NFC North</v>
      </c>
      <c r="D34" s="1">
        <v>5</v>
      </c>
      <c r="E34" s="1">
        <v>11</v>
      </c>
      <c r="W34" s="1">
        <f>SUM(N34*'Ranking Calculations'!$C$2,M34*'Ranking Calculations'!$C$3,L34*'Ranking Calculations'!$C$4,K34*'Ranking Calculations'!$C$5,H34*'Ranking Calculations'!$C$7,G34*'Ranking Calculations'!$C$6,P34*'Ranking Calculations'!$C$8,Q34*'Ranking Calculations'!$C$9,R34*'Ranking Calculations'!$C$10,S34*'Ranking Calculations'!$C$11,T34*'Ranking Calculations'!$C$12,U34*'Ranking Calculations'!$C$13,V34*'Ranking Calculations'!$C$14)</f>
        <v>0</v>
      </c>
      <c r="X34" s="11">
        <f>(SUM($D$2:D34)+(SUM($F$2:F34)/2))/((SUM($D$2:D34)+SUM($E$2:E34)+SUM($F$2:F34)))</f>
        <v>0.4536290322580645</v>
      </c>
      <c r="Y34" s="1">
        <f>'Winning % Rank Over Time'!M34</f>
        <v>21</v>
      </c>
      <c r="Z34" s="7">
        <f>'Winning % Rank Over Time'!$B34*VLOOKUP(Y34,'Share of Reg Season Points'!$F$2:$G$32,2)</f>
        <v>0</v>
      </c>
      <c r="AA34" s="1">
        <f t="shared" si="1"/>
        <v>0.38461538461538464</v>
      </c>
      <c r="AB34" s="1" cm="1">
        <f t="array" ref="AB34">_xlfn.IFS(AA34&gt;='Old Ranking Calculations'!$B$25,'Old Ranking Calculations'!$C$25,AA34&gt;='Old Ranking Calculations'!$B$26,'Old Ranking Calculations'!$C$26,AA34&gt;='Old Ranking Calculations'!$B$27,'Old Ranking Calculations'!$C$27,AA34&gt;='Old Ranking Calculations'!$B$28,'Old Ranking Calculations'!$C$28,AA34&gt;='Old Ranking Calculations'!$B$29,'Old Ranking Calculations'!$C$29,AA34&gt;='Old Ranking Calculations'!$B$30,'Old Ranking Calculations'!$C$30,AA34&gt;='Old Ranking Calculations'!$B$31,'Old Ranking Calculations'!$C$31,AA34&lt;'Old Ranking Calculations'!$B$32,'Old Ranking Calculations'!$C$32)</f>
        <v>0</v>
      </c>
      <c r="AC34" s="1">
        <f>COUNT($G$2:G34)/COUNT($D$2:D34)</f>
        <v>0.24242424242424243</v>
      </c>
      <c r="AD34" s="1" cm="1">
        <f t="array" ref="AD34">_xlfn.IFS(AC34&gt;='Old Ranking Calculations'!$B$15,'Old Ranking Calculations'!$C$15,AC34&gt;='Old Ranking Calculations'!$B$16,'Old Ranking Calculations'!$C$16,AC34&gt;='Old Ranking Calculations'!$B$17,'Old Ranking Calculations'!$C$17,AC34&gt;='Old Ranking Calculations'!$B$18,'Old Ranking Calculations'!$C$18,AC34&gt;='Old Ranking Calculations'!$B$19,'Old Ranking Calculations'!$C$19,AC34&gt;='Old Ranking Calculations'!$B$20,'Old Ranking Calculations'!$C$20,AC34&gt;='Old Ranking Calculations'!$B$21,'Old Ranking Calculations'!$C$21,AC34&gt;='Old Ranking Calculations'!$B$22,'Old Ranking Calculations'!$C$22,AC34&lt;'Old Ranking Calculations'!$B$23,'Old Ranking Calculations'!$C$23)</f>
        <v>1</v>
      </c>
      <c r="AE34" s="1">
        <f t="shared" si="0"/>
        <v>0</v>
      </c>
      <c r="AF34" s="1">
        <f>SUM($O$2:O34)/SUM($G$2:G34)</f>
        <v>1.375</v>
      </c>
      <c r="AG34" s="16">
        <f>SUM($W$2:W34,Z34)</f>
        <v>26</v>
      </c>
    </row>
    <row r="35" spans="1:33" ht="15.75" customHeight="1" x14ac:dyDescent="0.2">
      <c r="A35" s="1">
        <v>1999</v>
      </c>
      <c r="B35" s="1" t="s">
        <v>10</v>
      </c>
      <c r="C35" s="1" t="str">
        <f>VLOOKUP(B35,Divisions!$A$1:$B$33,2,FALSE)</f>
        <v>NFC North</v>
      </c>
      <c r="D35" s="1">
        <v>8</v>
      </c>
      <c r="E35" s="1">
        <v>8</v>
      </c>
      <c r="G35" s="1">
        <v>1</v>
      </c>
      <c r="I35" s="1">
        <v>0</v>
      </c>
      <c r="J35" s="1">
        <v>1</v>
      </c>
      <c r="K35" s="1"/>
      <c r="L35" s="1"/>
      <c r="M35" s="1"/>
      <c r="N35" s="1"/>
      <c r="O35" s="1">
        <v>1</v>
      </c>
      <c r="W35" s="1">
        <f>SUM(N35*'Ranking Calculations'!$C$2,M35*'Ranking Calculations'!$C$3,L35*'Ranking Calculations'!$C$4,K35*'Ranking Calculations'!$C$5,H35*'Ranking Calculations'!$C$7,G35*'Ranking Calculations'!$C$6,P35*'Ranking Calculations'!$C$8,Q35*'Ranking Calculations'!$C$9,R35*'Ranking Calculations'!$C$10,S35*'Ranking Calculations'!$C$11,T35*'Ranking Calculations'!$C$12,U35*'Ranking Calculations'!$C$13,V35*'Ranking Calculations'!$C$14)</f>
        <v>1</v>
      </c>
      <c r="X35" s="11">
        <f>(SUM($D$2:D35)+(SUM($F$2:F35)/2))/((SUM($D$2:D35)+SUM($E$2:E35)+SUM($F$2:F35)))</f>
        <v>0.455078125</v>
      </c>
      <c r="Y35" s="1">
        <f>'Winning % Rank Over Time'!M35</f>
        <v>23</v>
      </c>
      <c r="Z35" s="7">
        <f>'Winning % Rank Over Time'!$B35*VLOOKUP(Y35,'Share of Reg Season Points'!$F$2:$G$32,2)</f>
        <v>0</v>
      </c>
      <c r="AA35" s="1">
        <f t="shared" si="1"/>
        <v>0.40740740740740738</v>
      </c>
      <c r="AB35" s="1" cm="1">
        <f t="array" ref="AB35">_xlfn.IFS(AA35&gt;='Old Ranking Calculations'!$B$25,'Old Ranking Calculations'!$C$25,AA35&gt;='Old Ranking Calculations'!$B$26,'Old Ranking Calculations'!$C$26,AA35&gt;='Old Ranking Calculations'!$B$27,'Old Ranking Calculations'!$C$27,AA35&gt;='Old Ranking Calculations'!$B$28,'Old Ranking Calculations'!$C$28,AA35&gt;='Old Ranking Calculations'!$B$29,'Old Ranking Calculations'!$C$29,AA35&gt;='Old Ranking Calculations'!$B$30,'Old Ranking Calculations'!$C$30,AA35&gt;='Old Ranking Calculations'!$B$31,'Old Ranking Calculations'!$C$31,AA35&lt;'Old Ranking Calculations'!$B$32,'Old Ranking Calculations'!$C$32)</f>
        <v>0</v>
      </c>
      <c r="AC35" s="1">
        <f>COUNT($G$2:G35)/COUNT($D$2:D35)</f>
        <v>0.26470588235294118</v>
      </c>
      <c r="AD35" s="1" cm="1">
        <f t="array" ref="AD35">_xlfn.IFS(AC35&gt;='Old Ranking Calculations'!$B$15,'Old Ranking Calculations'!$C$15,AC35&gt;='Old Ranking Calculations'!$B$16,'Old Ranking Calculations'!$C$16,AC35&gt;='Old Ranking Calculations'!$B$17,'Old Ranking Calculations'!$C$17,AC35&gt;='Old Ranking Calculations'!$B$18,'Old Ranking Calculations'!$C$18,AC35&gt;='Old Ranking Calculations'!$B$19,'Old Ranking Calculations'!$C$19,AC35&gt;='Old Ranking Calculations'!$B$20,'Old Ranking Calculations'!$C$20,AC35&gt;='Old Ranking Calculations'!$B$21,'Old Ranking Calculations'!$C$21,AC35&gt;='Old Ranking Calculations'!$B$22,'Old Ranking Calculations'!$C$22,AC35&lt;'Old Ranking Calculations'!$B$23,'Old Ranking Calculations'!$C$23)</f>
        <v>3</v>
      </c>
      <c r="AE35" s="1">
        <f t="shared" si="0"/>
        <v>0</v>
      </c>
      <c r="AF35" s="1">
        <f>SUM($O$2:O35)/SUM($G$2:G35)</f>
        <v>1.3333333333333333</v>
      </c>
      <c r="AG35" s="16">
        <f>SUM($W$2:W35,Z35)</f>
        <v>27</v>
      </c>
    </row>
    <row r="36" spans="1:33" ht="15.75" customHeight="1" x14ac:dyDescent="0.2">
      <c r="A36" s="1">
        <v>2000</v>
      </c>
      <c r="B36" s="1" t="s">
        <v>10</v>
      </c>
      <c r="C36" s="1" t="str">
        <f>VLOOKUP(B36,Divisions!$A$1:$B$33,2,FALSE)</f>
        <v>NFC North</v>
      </c>
      <c r="D36" s="1">
        <v>9</v>
      </c>
      <c r="E36" s="1">
        <v>7</v>
      </c>
      <c r="W36" s="1">
        <f>SUM(N36*'Ranking Calculations'!$C$2,M36*'Ranking Calculations'!$C$3,L36*'Ranking Calculations'!$C$4,K36*'Ranking Calculations'!$C$5,H36*'Ranking Calculations'!$C$7,G36*'Ranking Calculations'!$C$6,P36*'Ranking Calculations'!$C$8,Q36*'Ranking Calculations'!$C$9,R36*'Ranking Calculations'!$C$10,S36*'Ranking Calculations'!$C$11,T36*'Ranking Calculations'!$C$12,U36*'Ranking Calculations'!$C$13,V36*'Ranking Calculations'!$C$14)</f>
        <v>0</v>
      </c>
      <c r="X36" s="11">
        <f>(SUM($D$2:D36)+(SUM($F$2:F36)/2))/((SUM($D$2:D36)+SUM($E$2:E36)+SUM($F$2:F36)))</f>
        <v>0.45833333333333331</v>
      </c>
      <c r="Y36" s="1">
        <f>'Winning % Rank Over Time'!M36</f>
        <v>22</v>
      </c>
      <c r="Z36" s="7">
        <f>'Winning % Rank Over Time'!$B36*VLOOKUP(Y36,'Share of Reg Season Points'!$F$2:$G$32,2)</f>
        <v>0</v>
      </c>
      <c r="AA36" s="1">
        <f t="shared" si="1"/>
        <v>0.4</v>
      </c>
      <c r="AB36" s="1" cm="1">
        <f t="array" ref="AB36">_xlfn.IFS(AA36&gt;='Old Ranking Calculations'!$B$25,'Old Ranking Calculations'!$C$25,AA36&gt;='Old Ranking Calculations'!$B$26,'Old Ranking Calculations'!$C$26,AA36&gt;='Old Ranking Calculations'!$B$27,'Old Ranking Calculations'!$C$27,AA36&gt;='Old Ranking Calculations'!$B$28,'Old Ranking Calculations'!$C$28,AA36&gt;='Old Ranking Calculations'!$B$29,'Old Ranking Calculations'!$C$29,AA36&gt;='Old Ranking Calculations'!$B$30,'Old Ranking Calculations'!$C$30,AA36&gt;='Old Ranking Calculations'!$B$31,'Old Ranking Calculations'!$C$31,AA36&lt;'Old Ranking Calculations'!$B$32,'Old Ranking Calculations'!$C$32)</f>
        <v>0</v>
      </c>
      <c r="AC36" s="1">
        <f>COUNT($G$2:G36)/COUNT($D$2:D36)</f>
        <v>0.25714285714285712</v>
      </c>
      <c r="AD36" s="1" cm="1">
        <f t="array" ref="AD36">_xlfn.IFS(AC36&gt;='Old Ranking Calculations'!$B$15,'Old Ranking Calculations'!$C$15,AC36&gt;='Old Ranking Calculations'!$B$16,'Old Ranking Calculations'!$C$16,AC36&gt;='Old Ranking Calculations'!$B$17,'Old Ranking Calculations'!$C$17,AC36&gt;='Old Ranking Calculations'!$B$18,'Old Ranking Calculations'!$C$18,AC36&gt;='Old Ranking Calculations'!$B$19,'Old Ranking Calculations'!$C$19,AC36&gt;='Old Ranking Calculations'!$B$20,'Old Ranking Calculations'!$C$20,AC36&gt;='Old Ranking Calculations'!$B$21,'Old Ranking Calculations'!$C$21,AC36&gt;='Old Ranking Calculations'!$B$22,'Old Ranking Calculations'!$C$22,AC36&lt;'Old Ranking Calculations'!$B$23,'Old Ranking Calculations'!$C$23)</f>
        <v>3</v>
      </c>
      <c r="AE36" s="1">
        <f t="shared" si="0"/>
        <v>0</v>
      </c>
      <c r="AF36" s="1">
        <f>SUM($O$2:O36)/SUM($G$2:G36)</f>
        <v>1.3333333333333333</v>
      </c>
      <c r="AG36" s="16">
        <f>SUM($W$2:W36,Z36)</f>
        <v>27</v>
      </c>
    </row>
    <row r="37" spans="1:33" ht="15.75" customHeight="1" x14ac:dyDescent="0.2">
      <c r="A37" s="1">
        <v>2001</v>
      </c>
      <c r="B37" s="1" t="s">
        <v>10</v>
      </c>
      <c r="C37" s="1" t="str">
        <f>VLOOKUP(B37,Divisions!$A$1:$B$33,2,FALSE)</f>
        <v>NFC North</v>
      </c>
      <c r="D37" s="1">
        <v>2</v>
      </c>
      <c r="E37" s="1">
        <v>14</v>
      </c>
      <c r="W37" s="1">
        <f>SUM(N37*'Ranking Calculations'!$C$2,M37*'Ranking Calculations'!$C$3,L37*'Ranking Calculations'!$C$4,K37*'Ranking Calculations'!$C$5,H37*'Ranking Calculations'!$C$7,G37*'Ranking Calculations'!$C$6,P37*'Ranking Calculations'!$C$8,Q37*'Ranking Calculations'!$C$9,R37*'Ranking Calculations'!$C$10,S37*'Ranking Calculations'!$C$11,T37*'Ranking Calculations'!$C$12,U37*'Ranking Calculations'!$C$13,V37*'Ranking Calculations'!$C$14)</f>
        <v>0</v>
      </c>
      <c r="X37" s="11">
        <f>(SUM($D$2:D37)+(SUM($F$2:F37)/2))/((SUM($D$2:D37)+SUM($E$2:E37)+SUM($F$2:F37)))</f>
        <v>0.4485294117647059</v>
      </c>
      <c r="Y37" s="1">
        <f>'Winning % Rank Over Time'!M37</f>
        <v>25</v>
      </c>
      <c r="Z37" s="7">
        <f>'Winning % Rank Over Time'!$B37*VLOOKUP(Y37,'Share of Reg Season Points'!$F$2:$G$32,2)</f>
        <v>0</v>
      </c>
      <c r="AA37" s="1">
        <f t="shared" si="1"/>
        <v>0.39285714285714285</v>
      </c>
      <c r="AB37" s="1" cm="1">
        <f t="array" ref="AB37">_xlfn.IFS(AA37&gt;='Old Ranking Calculations'!$B$25,'Old Ranking Calculations'!$C$25,AA37&gt;='Old Ranking Calculations'!$B$26,'Old Ranking Calculations'!$C$26,AA37&gt;='Old Ranking Calculations'!$B$27,'Old Ranking Calculations'!$C$27,AA37&gt;='Old Ranking Calculations'!$B$28,'Old Ranking Calculations'!$C$28,AA37&gt;='Old Ranking Calculations'!$B$29,'Old Ranking Calculations'!$C$29,AA37&gt;='Old Ranking Calculations'!$B$30,'Old Ranking Calculations'!$C$30,AA37&gt;='Old Ranking Calculations'!$B$31,'Old Ranking Calculations'!$C$31,AA37&lt;'Old Ranking Calculations'!$B$32,'Old Ranking Calculations'!$C$32)</f>
        <v>0</v>
      </c>
      <c r="AC37" s="1">
        <f>COUNT($G$2:G37)/COUNT($D$2:D37)</f>
        <v>0.25</v>
      </c>
      <c r="AD37" s="1" cm="1">
        <f t="array" ref="AD37">_xlfn.IFS(AC37&gt;='Old Ranking Calculations'!$B$15,'Old Ranking Calculations'!$C$15,AC37&gt;='Old Ranking Calculations'!$B$16,'Old Ranking Calculations'!$C$16,AC37&gt;='Old Ranking Calculations'!$B$17,'Old Ranking Calculations'!$C$17,AC37&gt;='Old Ranking Calculations'!$B$18,'Old Ranking Calculations'!$C$18,AC37&gt;='Old Ranking Calculations'!$B$19,'Old Ranking Calculations'!$C$19,AC37&gt;='Old Ranking Calculations'!$B$20,'Old Ranking Calculations'!$C$20,AC37&gt;='Old Ranking Calculations'!$B$21,'Old Ranking Calculations'!$C$21,AC37&gt;='Old Ranking Calculations'!$B$22,'Old Ranking Calculations'!$C$22,AC37&lt;'Old Ranking Calculations'!$B$23,'Old Ranking Calculations'!$C$23)</f>
        <v>3</v>
      </c>
      <c r="AE37" s="1">
        <f t="shared" si="0"/>
        <v>0</v>
      </c>
      <c r="AF37" s="1">
        <f>SUM($O$2:O37)/SUM($G$2:G37)</f>
        <v>1.3333333333333333</v>
      </c>
      <c r="AG37" s="16">
        <f>SUM($W$2:W37,Z37)</f>
        <v>27</v>
      </c>
    </row>
    <row r="38" spans="1:33" ht="15.75" customHeight="1" x14ac:dyDescent="0.2">
      <c r="A38" s="1">
        <v>2002</v>
      </c>
      <c r="B38" s="1" t="s">
        <v>10</v>
      </c>
      <c r="C38" s="1" t="str">
        <f>VLOOKUP(B38,Divisions!$A$1:$B$33,2,FALSE)</f>
        <v>NFC North</v>
      </c>
      <c r="D38" s="1">
        <v>3</v>
      </c>
      <c r="E38" s="1">
        <v>13</v>
      </c>
      <c r="W38" s="1">
        <f>SUM(N38*'Ranking Calculations'!$C$2,M38*'Ranking Calculations'!$C$3,L38*'Ranking Calculations'!$C$4,K38*'Ranking Calculations'!$C$5,H38*'Ranking Calculations'!$C$7,G38*'Ranking Calculations'!$C$6,P38*'Ranking Calculations'!$C$8,Q38*'Ranking Calculations'!$C$9,R38*'Ranking Calculations'!$C$10,S38*'Ranking Calculations'!$C$11,T38*'Ranking Calculations'!$C$12,U38*'Ranking Calculations'!$C$13,V38*'Ranking Calculations'!$C$14)</f>
        <v>0</v>
      </c>
      <c r="X38" s="11">
        <f>(SUM($D$2:D38)+(SUM($F$2:F38)/2))/((SUM($D$2:D38)+SUM($E$2:E38)+SUM($F$2:F38)))</f>
        <v>0.44107142857142856</v>
      </c>
      <c r="Y38" s="1">
        <f>'Winning % Rank Over Time'!M38</f>
        <v>25</v>
      </c>
      <c r="Z38" s="7">
        <f>'Winning % Rank Over Time'!$B38*VLOOKUP(Y38,'Share of Reg Season Points'!$A$2:$B$33,2)</f>
        <v>0</v>
      </c>
      <c r="AA38" s="1">
        <f t="shared" si="1"/>
        <v>0.38596491228070173</v>
      </c>
      <c r="AB38" s="1" cm="1">
        <f t="array" ref="AB38">_xlfn.IFS(AA38&gt;='Old Ranking Calculations'!$B$25,'Old Ranking Calculations'!$C$25,AA38&gt;='Old Ranking Calculations'!$B$26,'Old Ranking Calculations'!$C$26,AA38&gt;='Old Ranking Calculations'!$B$27,'Old Ranking Calculations'!$C$27,AA38&gt;='Old Ranking Calculations'!$B$28,'Old Ranking Calculations'!$C$28,AA38&gt;='Old Ranking Calculations'!$B$29,'Old Ranking Calculations'!$C$29,AA38&gt;='Old Ranking Calculations'!$B$30,'Old Ranking Calculations'!$C$30,AA38&gt;='Old Ranking Calculations'!$B$31,'Old Ranking Calculations'!$C$31,AA38&lt;'Old Ranking Calculations'!$B$32,'Old Ranking Calculations'!$C$32)</f>
        <v>0</v>
      </c>
      <c r="AC38" s="1">
        <f>COUNT($G$2:G38)/COUNT($D$2:D38)</f>
        <v>0.24324324324324326</v>
      </c>
      <c r="AD38" s="1" cm="1">
        <f t="array" ref="AD38">_xlfn.IFS(AC38&gt;='Old Ranking Calculations'!$B$15,'Old Ranking Calculations'!$C$15,AC38&gt;='Old Ranking Calculations'!$B$16,'Old Ranking Calculations'!$C$16,AC38&gt;='Old Ranking Calculations'!$B$17,'Old Ranking Calculations'!$C$17,AC38&gt;='Old Ranking Calculations'!$B$18,'Old Ranking Calculations'!$C$18,AC38&gt;='Old Ranking Calculations'!$B$19,'Old Ranking Calculations'!$C$19,AC38&gt;='Old Ranking Calculations'!$B$20,'Old Ranking Calculations'!$C$20,AC38&gt;='Old Ranking Calculations'!$B$21,'Old Ranking Calculations'!$C$21,AC38&gt;='Old Ranking Calculations'!$B$22,'Old Ranking Calculations'!$C$22,AC38&lt;'Old Ranking Calculations'!$B$23,'Old Ranking Calculations'!$C$23)</f>
        <v>1</v>
      </c>
      <c r="AE38" s="1">
        <f t="shared" si="0"/>
        <v>0</v>
      </c>
      <c r="AF38" s="1">
        <f>SUM($O$2:O38)/SUM($G$2:G38)</f>
        <v>1.3333333333333333</v>
      </c>
      <c r="AG38" s="16">
        <f>SUM($W$2:W38,Z38)</f>
        <v>27</v>
      </c>
    </row>
    <row r="39" spans="1:33" ht="15.75" customHeight="1" x14ac:dyDescent="0.2">
      <c r="A39" s="1">
        <v>2003</v>
      </c>
      <c r="B39" s="1" t="s">
        <v>10</v>
      </c>
      <c r="C39" s="1" t="str">
        <f>VLOOKUP(B39,Divisions!$A$1:$B$33,2,FALSE)</f>
        <v>NFC North</v>
      </c>
      <c r="D39" s="1">
        <v>5</v>
      </c>
      <c r="E39" s="1">
        <v>11</v>
      </c>
      <c r="W39" s="1">
        <f>SUM(N39*'Ranking Calculations'!$C$2,M39*'Ranking Calculations'!$C$3,L39*'Ranking Calculations'!$C$4,K39*'Ranking Calculations'!$C$5,H39*'Ranking Calculations'!$C$7,G39*'Ranking Calculations'!$C$6,P39*'Ranking Calculations'!$C$8,Q39*'Ranking Calculations'!$C$9,R39*'Ranking Calculations'!$C$10,S39*'Ranking Calculations'!$C$11,T39*'Ranking Calculations'!$C$12,U39*'Ranking Calculations'!$C$13,V39*'Ranking Calculations'!$C$14)</f>
        <v>0</v>
      </c>
      <c r="X39" s="11">
        <f>(SUM($D$2:D39)+(SUM($F$2:F39)/2))/((SUM($D$2:D39)+SUM($E$2:E39)+SUM($F$2:F39)))</f>
        <v>0.4375</v>
      </c>
      <c r="Y39" s="1">
        <f>'Winning % Rank Over Time'!M39</f>
        <v>26</v>
      </c>
      <c r="Z39" s="7">
        <f>'Winning % Rank Over Time'!$B39*VLOOKUP(Y39,'Share of Reg Season Points'!$A$2:$B$33,2)</f>
        <v>0</v>
      </c>
      <c r="AA39" s="1">
        <f t="shared" si="1"/>
        <v>0.37931034482758619</v>
      </c>
      <c r="AB39" s="1" cm="1">
        <f t="array" ref="AB39">_xlfn.IFS(AA39&gt;='Old Ranking Calculations'!$B$25,'Old Ranking Calculations'!$C$25,AA39&gt;='Old Ranking Calculations'!$B$26,'Old Ranking Calculations'!$C$26,AA39&gt;='Old Ranking Calculations'!$B$27,'Old Ranking Calculations'!$C$27,AA39&gt;='Old Ranking Calculations'!$B$28,'Old Ranking Calculations'!$C$28,AA39&gt;='Old Ranking Calculations'!$B$29,'Old Ranking Calculations'!$C$29,AA39&gt;='Old Ranking Calculations'!$B$30,'Old Ranking Calculations'!$C$30,AA39&gt;='Old Ranking Calculations'!$B$31,'Old Ranking Calculations'!$C$31,AA39&lt;'Old Ranking Calculations'!$B$32,'Old Ranking Calculations'!$C$32)</f>
        <v>0</v>
      </c>
      <c r="AC39" s="1">
        <f>COUNT($G$2:G39)/COUNT($D$2:D39)</f>
        <v>0.23684210526315788</v>
      </c>
      <c r="AD39" s="1" cm="1">
        <f t="array" ref="AD39">_xlfn.IFS(AC39&gt;='Old Ranking Calculations'!$B$15,'Old Ranking Calculations'!$C$15,AC39&gt;='Old Ranking Calculations'!$B$16,'Old Ranking Calculations'!$C$16,AC39&gt;='Old Ranking Calculations'!$B$17,'Old Ranking Calculations'!$C$17,AC39&gt;='Old Ranking Calculations'!$B$18,'Old Ranking Calculations'!$C$18,AC39&gt;='Old Ranking Calculations'!$B$19,'Old Ranking Calculations'!$C$19,AC39&gt;='Old Ranking Calculations'!$B$20,'Old Ranking Calculations'!$C$20,AC39&gt;='Old Ranking Calculations'!$B$21,'Old Ranking Calculations'!$C$21,AC39&gt;='Old Ranking Calculations'!$B$22,'Old Ranking Calculations'!$C$22,AC39&lt;'Old Ranking Calculations'!$B$23,'Old Ranking Calculations'!$C$23)</f>
        <v>1</v>
      </c>
      <c r="AE39" s="1">
        <f t="shared" si="0"/>
        <v>0</v>
      </c>
      <c r="AF39" s="1">
        <f>SUM($O$2:O39)/SUM($G$2:G39)</f>
        <v>1.3333333333333333</v>
      </c>
      <c r="AG39" s="16">
        <f>SUM($W$2:W39,Z39)</f>
        <v>27</v>
      </c>
    </row>
    <row r="40" spans="1:33" ht="15.75" customHeight="1" x14ac:dyDescent="0.2">
      <c r="A40" s="1">
        <v>2004</v>
      </c>
      <c r="B40" s="1" t="s">
        <v>10</v>
      </c>
      <c r="C40" s="1" t="str">
        <f>VLOOKUP(B40,Divisions!$A$1:$B$33,2,FALSE)</f>
        <v>NFC North</v>
      </c>
      <c r="D40" s="1">
        <v>6</v>
      </c>
      <c r="E40" s="1">
        <v>10</v>
      </c>
      <c r="W40" s="1">
        <f>SUM(N40*'Ranking Calculations'!$C$2,M40*'Ranking Calculations'!$C$3,L40*'Ranking Calculations'!$C$4,K40*'Ranking Calculations'!$C$5,H40*'Ranking Calculations'!$C$7,G40*'Ranking Calculations'!$C$6,P40*'Ranking Calculations'!$C$8,Q40*'Ranking Calculations'!$C$9,R40*'Ranking Calculations'!$C$10,S40*'Ranking Calculations'!$C$11,T40*'Ranking Calculations'!$C$12,U40*'Ranking Calculations'!$C$13,V40*'Ranking Calculations'!$C$14)</f>
        <v>0</v>
      </c>
      <c r="X40" s="11">
        <f>(SUM($D$2:D40)+(SUM($F$2:F40)/2))/((SUM($D$2:D40)+SUM($E$2:E40)+SUM($F$2:F40)))</f>
        <v>0.4358108108108108</v>
      </c>
      <c r="Y40" s="1">
        <f>'Winning % Rank Over Time'!M40</f>
        <v>26</v>
      </c>
      <c r="Z40" s="7">
        <f>'Winning % Rank Over Time'!$B40*VLOOKUP(Y40,'Share of Reg Season Points'!$A$2:$B$33,2)</f>
        <v>0</v>
      </c>
      <c r="AA40" s="1">
        <f t="shared" si="1"/>
        <v>0.3728813559322034</v>
      </c>
      <c r="AB40" s="1" cm="1">
        <f t="array" ref="AB40">_xlfn.IFS(AA40&gt;='Old Ranking Calculations'!$B$25,'Old Ranking Calculations'!$C$25,AA40&gt;='Old Ranking Calculations'!$B$26,'Old Ranking Calculations'!$C$26,AA40&gt;='Old Ranking Calculations'!$B$27,'Old Ranking Calculations'!$C$27,AA40&gt;='Old Ranking Calculations'!$B$28,'Old Ranking Calculations'!$C$28,AA40&gt;='Old Ranking Calculations'!$B$29,'Old Ranking Calculations'!$C$29,AA40&gt;='Old Ranking Calculations'!$B$30,'Old Ranking Calculations'!$C$30,AA40&gt;='Old Ranking Calculations'!$B$31,'Old Ranking Calculations'!$C$31,AA40&lt;'Old Ranking Calculations'!$B$32,'Old Ranking Calculations'!$C$32)</f>
        <v>0</v>
      </c>
      <c r="AC40" s="1">
        <f>COUNT($G$2:G40)/COUNT($D$2:D40)</f>
        <v>0.23076923076923078</v>
      </c>
      <c r="AD40" s="1" cm="1">
        <f t="array" ref="AD40">_xlfn.IFS(AC40&gt;='Old Ranking Calculations'!$B$15,'Old Ranking Calculations'!$C$15,AC40&gt;='Old Ranking Calculations'!$B$16,'Old Ranking Calculations'!$C$16,AC40&gt;='Old Ranking Calculations'!$B$17,'Old Ranking Calculations'!$C$17,AC40&gt;='Old Ranking Calculations'!$B$18,'Old Ranking Calculations'!$C$18,AC40&gt;='Old Ranking Calculations'!$B$19,'Old Ranking Calculations'!$C$19,AC40&gt;='Old Ranking Calculations'!$B$20,'Old Ranking Calculations'!$C$20,AC40&gt;='Old Ranking Calculations'!$B$21,'Old Ranking Calculations'!$C$21,AC40&gt;='Old Ranking Calculations'!$B$22,'Old Ranking Calculations'!$C$22,AC40&lt;'Old Ranking Calculations'!$B$23,'Old Ranking Calculations'!$C$23)</f>
        <v>1</v>
      </c>
      <c r="AE40" s="1">
        <f t="shared" si="0"/>
        <v>0</v>
      </c>
      <c r="AF40" s="1">
        <f>SUM($O$2:O40)/SUM($G$2:G40)</f>
        <v>1.3333333333333333</v>
      </c>
      <c r="AG40" s="16">
        <f>SUM($W$2:W40,Z40)</f>
        <v>27</v>
      </c>
    </row>
    <row r="41" spans="1:33" ht="15.75" customHeight="1" x14ac:dyDescent="0.2">
      <c r="A41" s="1">
        <v>2005</v>
      </c>
      <c r="B41" s="1" t="s">
        <v>10</v>
      </c>
      <c r="C41" s="1" t="str">
        <f>VLOOKUP(B41,Divisions!$A$1:$B$33,2,FALSE)</f>
        <v>NFC North</v>
      </c>
      <c r="D41" s="1">
        <v>5</v>
      </c>
      <c r="E41" s="1">
        <v>11</v>
      </c>
      <c r="W41" s="1">
        <f>SUM(N41*'Ranking Calculations'!$C$2,M41*'Ranking Calculations'!$C$3,L41*'Ranking Calculations'!$C$4,K41*'Ranking Calculations'!$C$5,H41*'Ranking Calculations'!$C$7,G41*'Ranking Calculations'!$C$6,P41*'Ranking Calculations'!$C$8,Q41*'Ranking Calculations'!$C$9,R41*'Ranking Calculations'!$C$10,S41*'Ranking Calculations'!$C$11,T41*'Ranking Calculations'!$C$12,U41*'Ranking Calculations'!$C$13,V41*'Ranking Calculations'!$C$14)</f>
        <v>0</v>
      </c>
      <c r="X41" s="11">
        <f>(SUM($D$2:D41)+(SUM($F$2:F41)/2))/((SUM($D$2:D41)+SUM($E$2:E41)+SUM($F$2:F41)))</f>
        <v>0.43256578947368424</v>
      </c>
      <c r="Y41" s="1">
        <f>'Winning % Rank Over Time'!M41</f>
        <v>27</v>
      </c>
      <c r="Z41" s="7">
        <f>'Winning % Rank Over Time'!$B41*VLOOKUP(Y41,'Share of Reg Season Points'!$A$2:$B$33,2)</f>
        <v>0</v>
      </c>
      <c r="AA41" s="1">
        <f t="shared" si="1"/>
        <v>0.36666666666666664</v>
      </c>
      <c r="AB41" s="1" cm="1">
        <f t="array" ref="AB41">_xlfn.IFS(AA41&gt;='Old Ranking Calculations'!$B$25,'Old Ranking Calculations'!$C$25,AA41&gt;='Old Ranking Calculations'!$B$26,'Old Ranking Calculations'!$C$26,AA41&gt;='Old Ranking Calculations'!$B$27,'Old Ranking Calculations'!$C$27,AA41&gt;='Old Ranking Calculations'!$B$28,'Old Ranking Calculations'!$C$28,AA41&gt;='Old Ranking Calculations'!$B$29,'Old Ranking Calculations'!$C$29,AA41&gt;='Old Ranking Calculations'!$B$30,'Old Ranking Calculations'!$C$30,AA41&gt;='Old Ranking Calculations'!$B$31,'Old Ranking Calculations'!$C$31,AA41&lt;'Old Ranking Calculations'!$B$32,'Old Ranking Calculations'!$C$32)</f>
        <v>0</v>
      </c>
      <c r="AC41" s="1">
        <f>COUNT($G$2:G41)/COUNT($D$2:D41)</f>
        <v>0.22500000000000001</v>
      </c>
      <c r="AD41" s="1" cm="1">
        <f t="array" ref="AD41">_xlfn.IFS(AC41&gt;='Old Ranking Calculations'!$B$15,'Old Ranking Calculations'!$C$15,AC41&gt;='Old Ranking Calculations'!$B$16,'Old Ranking Calculations'!$C$16,AC41&gt;='Old Ranking Calculations'!$B$17,'Old Ranking Calculations'!$C$17,AC41&gt;='Old Ranking Calculations'!$B$18,'Old Ranking Calculations'!$C$18,AC41&gt;='Old Ranking Calculations'!$B$19,'Old Ranking Calculations'!$C$19,AC41&gt;='Old Ranking Calculations'!$B$20,'Old Ranking Calculations'!$C$20,AC41&gt;='Old Ranking Calculations'!$B$21,'Old Ranking Calculations'!$C$21,AC41&gt;='Old Ranking Calculations'!$B$22,'Old Ranking Calculations'!$C$22,AC41&lt;'Old Ranking Calculations'!$B$23,'Old Ranking Calculations'!$C$23)</f>
        <v>1</v>
      </c>
      <c r="AE41" s="1">
        <f t="shared" si="0"/>
        <v>0</v>
      </c>
      <c r="AF41" s="1">
        <f>SUM($O$2:O41)/SUM($G$2:G41)</f>
        <v>1.3333333333333333</v>
      </c>
      <c r="AG41" s="16">
        <f>SUM($W$2:W41,Z41)</f>
        <v>27</v>
      </c>
    </row>
    <row r="42" spans="1:33" ht="15.75" customHeight="1" x14ac:dyDescent="0.2">
      <c r="A42" s="1">
        <v>2006</v>
      </c>
      <c r="B42" s="1" t="s">
        <v>10</v>
      </c>
      <c r="C42" s="1" t="str">
        <f>VLOOKUP(B42,Divisions!$A$1:$B$33,2,FALSE)</f>
        <v>NFC North</v>
      </c>
      <c r="D42" s="1">
        <v>3</v>
      </c>
      <c r="E42" s="1">
        <v>13</v>
      </c>
      <c r="W42" s="1">
        <f>SUM(N42*'Ranking Calculations'!$C$2,M42*'Ranking Calculations'!$C$3,L42*'Ranking Calculations'!$C$4,K42*'Ranking Calculations'!$C$5,H42*'Ranking Calculations'!$C$7,G42*'Ranking Calculations'!$C$6,P42*'Ranking Calculations'!$C$8,Q42*'Ranking Calculations'!$C$9,R42*'Ranking Calculations'!$C$10,S42*'Ranking Calculations'!$C$11,T42*'Ranking Calculations'!$C$12,U42*'Ranking Calculations'!$C$13,V42*'Ranking Calculations'!$C$14)</f>
        <v>0</v>
      </c>
      <c r="X42" s="11">
        <f>(SUM($D$2:D42)+(SUM($F$2:F42)/2))/((SUM($D$2:D42)+SUM($E$2:E42)+SUM($F$2:F42)))</f>
        <v>0.42628205128205127</v>
      </c>
      <c r="Y42" s="1">
        <f>'Winning % Rank Over Time'!M42</f>
        <v>27</v>
      </c>
      <c r="Z42" s="7">
        <f>'Winning % Rank Over Time'!$B42*VLOOKUP(Y42,'Share of Reg Season Points'!$A$2:$B$33,2)</f>
        <v>0</v>
      </c>
      <c r="AA42" s="1">
        <f t="shared" si="1"/>
        <v>0.36065573770491804</v>
      </c>
      <c r="AB42" s="1" cm="1">
        <f t="array" ref="AB42">_xlfn.IFS(AA42&gt;='Old Ranking Calculations'!$B$25,'Old Ranking Calculations'!$C$25,AA42&gt;='Old Ranking Calculations'!$B$26,'Old Ranking Calculations'!$C$26,AA42&gt;='Old Ranking Calculations'!$B$27,'Old Ranking Calculations'!$C$27,AA42&gt;='Old Ranking Calculations'!$B$28,'Old Ranking Calculations'!$C$28,AA42&gt;='Old Ranking Calculations'!$B$29,'Old Ranking Calculations'!$C$29,AA42&gt;='Old Ranking Calculations'!$B$30,'Old Ranking Calculations'!$C$30,AA42&gt;='Old Ranking Calculations'!$B$31,'Old Ranking Calculations'!$C$31,AA42&lt;'Old Ranking Calculations'!$B$32,'Old Ranking Calculations'!$C$32)</f>
        <v>0</v>
      </c>
      <c r="AC42" s="1">
        <f>COUNT($G$2:G42)/COUNT($D$2:D42)</f>
        <v>0.21951219512195122</v>
      </c>
      <c r="AD42" s="1" cm="1">
        <f t="array" ref="AD42">_xlfn.IFS(AC42&gt;='Old Ranking Calculations'!$B$15,'Old Ranking Calculations'!$C$15,AC42&gt;='Old Ranking Calculations'!$B$16,'Old Ranking Calculations'!$C$16,AC42&gt;='Old Ranking Calculations'!$B$17,'Old Ranking Calculations'!$C$17,AC42&gt;='Old Ranking Calculations'!$B$18,'Old Ranking Calculations'!$C$18,AC42&gt;='Old Ranking Calculations'!$B$19,'Old Ranking Calculations'!$C$19,AC42&gt;='Old Ranking Calculations'!$B$20,'Old Ranking Calculations'!$C$20,AC42&gt;='Old Ranking Calculations'!$B$21,'Old Ranking Calculations'!$C$21,AC42&gt;='Old Ranking Calculations'!$B$22,'Old Ranking Calculations'!$C$22,AC42&lt;'Old Ranking Calculations'!$B$23,'Old Ranking Calculations'!$C$23)</f>
        <v>1</v>
      </c>
      <c r="AE42" s="1">
        <f t="shared" si="0"/>
        <v>0</v>
      </c>
      <c r="AF42" s="1">
        <f>SUM($O$2:O42)/SUM($G$2:G42)</f>
        <v>1.3333333333333333</v>
      </c>
      <c r="AG42" s="16">
        <f>SUM($W$2:W42,Z42)</f>
        <v>27</v>
      </c>
    </row>
    <row r="43" spans="1:33" ht="15.75" customHeight="1" x14ac:dyDescent="0.2">
      <c r="A43" s="1">
        <v>2007</v>
      </c>
      <c r="B43" s="1" t="s">
        <v>10</v>
      </c>
      <c r="C43" s="1" t="str">
        <f>VLOOKUP(B43,Divisions!$A$1:$B$33,2,FALSE)</f>
        <v>NFC North</v>
      </c>
      <c r="D43" s="1">
        <v>7</v>
      </c>
      <c r="E43" s="1">
        <v>9</v>
      </c>
      <c r="W43" s="1">
        <f>SUM(N43*'Ranking Calculations'!$C$2,M43*'Ranking Calculations'!$C$3,L43*'Ranking Calculations'!$C$4,K43*'Ranking Calculations'!$C$5,H43*'Ranking Calculations'!$C$7,G43*'Ranking Calculations'!$C$6,P43*'Ranking Calculations'!$C$8,Q43*'Ranking Calculations'!$C$9,R43*'Ranking Calculations'!$C$10,S43*'Ranking Calculations'!$C$11,T43*'Ranking Calculations'!$C$12,U43*'Ranking Calculations'!$C$13,V43*'Ranking Calculations'!$C$14)</f>
        <v>0</v>
      </c>
      <c r="X43" s="11">
        <f>(SUM($D$2:D43)+(SUM($F$2:F43)/2))/((SUM($D$2:D43)+SUM($E$2:E43)+SUM($F$2:F43)))</f>
        <v>0.42656250000000001</v>
      </c>
      <c r="Y43" s="1">
        <f>'Winning % Rank Over Time'!M43</f>
        <v>27</v>
      </c>
      <c r="Z43" s="7">
        <f>'Winning % Rank Over Time'!$B43*VLOOKUP(Y43,'Share of Reg Season Points'!$A$2:$B$33,2)</f>
        <v>0</v>
      </c>
      <c r="AA43" s="1">
        <f t="shared" si="1"/>
        <v>0.35483870967741937</v>
      </c>
      <c r="AB43" s="1" cm="1">
        <f t="array" ref="AB43">_xlfn.IFS(AA43&gt;='Old Ranking Calculations'!$B$25,'Old Ranking Calculations'!$C$25,AA43&gt;='Old Ranking Calculations'!$B$26,'Old Ranking Calculations'!$C$26,AA43&gt;='Old Ranking Calculations'!$B$27,'Old Ranking Calculations'!$C$27,AA43&gt;='Old Ranking Calculations'!$B$28,'Old Ranking Calculations'!$C$28,AA43&gt;='Old Ranking Calculations'!$B$29,'Old Ranking Calculations'!$C$29,AA43&gt;='Old Ranking Calculations'!$B$30,'Old Ranking Calculations'!$C$30,AA43&gt;='Old Ranking Calculations'!$B$31,'Old Ranking Calculations'!$C$31,AA43&lt;'Old Ranking Calculations'!$B$32,'Old Ranking Calculations'!$C$32)</f>
        <v>0</v>
      </c>
      <c r="AC43" s="1">
        <f>COUNT($G$2:G43)/COUNT($D$2:D43)</f>
        <v>0.21428571428571427</v>
      </c>
      <c r="AD43" s="1" cm="1">
        <f t="array" ref="AD43">_xlfn.IFS(AC43&gt;='Old Ranking Calculations'!$B$15,'Old Ranking Calculations'!$C$15,AC43&gt;='Old Ranking Calculations'!$B$16,'Old Ranking Calculations'!$C$16,AC43&gt;='Old Ranking Calculations'!$B$17,'Old Ranking Calculations'!$C$17,AC43&gt;='Old Ranking Calculations'!$B$18,'Old Ranking Calculations'!$C$18,AC43&gt;='Old Ranking Calculations'!$B$19,'Old Ranking Calculations'!$C$19,AC43&gt;='Old Ranking Calculations'!$B$20,'Old Ranking Calculations'!$C$20,AC43&gt;='Old Ranking Calculations'!$B$21,'Old Ranking Calculations'!$C$21,AC43&gt;='Old Ranking Calculations'!$B$22,'Old Ranking Calculations'!$C$22,AC43&lt;'Old Ranking Calculations'!$B$23,'Old Ranking Calculations'!$C$23)</f>
        <v>1</v>
      </c>
      <c r="AE43" s="1">
        <f t="shared" si="0"/>
        <v>0</v>
      </c>
      <c r="AF43" s="1">
        <f>SUM($O$2:O43)/SUM($G$2:G43)</f>
        <v>1.3333333333333333</v>
      </c>
      <c r="AG43" s="16">
        <f>SUM($W$2:W43,Z43)</f>
        <v>27</v>
      </c>
    </row>
    <row r="44" spans="1:33" ht="15.75" customHeight="1" x14ac:dyDescent="0.2">
      <c r="A44" s="1">
        <v>2008</v>
      </c>
      <c r="B44" s="1" t="s">
        <v>10</v>
      </c>
      <c r="C44" s="1" t="str">
        <f>VLOOKUP(B44,Divisions!$A$1:$B$33,2,FALSE)</f>
        <v>NFC North</v>
      </c>
      <c r="D44" s="1">
        <v>0</v>
      </c>
      <c r="E44" s="1">
        <v>16</v>
      </c>
      <c r="W44" s="1">
        <f>SUM(N44*'Ranking Calculations'!$C$2,M44*'Ranking Calculations'!$C$3,L44*'Ranking Calculations'!$C$4,K44*'Ranking Calculations'!$C$5,H44*'Ranking Calculations'!$C$7,G44*'Ranking Calculations'!$C$6,P44*'Ranking Calculations'!$C$8,Q44*'Ranking Calculations'!$C$9,R44*'Ranking Calculations'!$C$10,S44*'Ranking Calculations'!$C$11,T44*'Ranking Calculations'!$C$12,U44*'Ranking Calculations'!$C$13,V44*'Ranking Calculations'!$C$14)</f>
        <v>0</v>
      </c>
      <c r="X44" s="11">
        <f>(SUM($D$2:D44)+(SUM($F$2:F44)/2))/((SUM($D$2:D44)+SUM($E$2:E44)+SUM($F$2:F44)))</f>
        <v>0.41615853658536583</v>
      </c>
      <c r="Y44" s="1">
        <f>'Winning % Rank Over Time'!M44</f>
        <v>27</v>
      </c>
      <c r="Z44" s="7">
        <f>'Winning % Rank Over Time'!$B44*VLOOKUP(Y44,'Share of Reg Season Points'!$A$2:$B$33,2)</f>
        <v>0</v>
      </c>
      <c r="AA44" s="1">
        <f t="shared" si="1"/>
        <v>0.34920634920634919</v>
      </c>
      <c r="AB44" s="1" cm="1">
        <f t="array" ref="AB44">_xlfn.IFS(AA44&gt;='Old Ranking Calculations'!$B$25,'Old Ranking Calculations'!$C$25,AA44&gt;='Old Ranking Calculations'!$B$26,'Old Ranking Calculations'!$C$26,AA44&gt;='Old Ranking Calculations'!$B$27,'Old Ranking Calculations'!$C$27,AA44&gt;='Old Ranking Calculations'!$B$28,'Old Ranking Calculations'!$C$28,AA44&gt;='Old Ranking Calculations'!$B$29,'Old Ranking Calculations'!$C$29,AA44&gt;='Old Ranking Calculations'!$B$30,'Old Ranking Calculations'!$C$30,AA44&gt;='Old Ranking Calculations'!$B$31,'Old Ranking Calculations'!$C$31,AA44&lt;'Old Ranking Calculations'!$B$32,'Old Ranking Calculations'!$C$32)</f>
        <v>0</v>
      </c>
      <c r="AC44" s="1">
        <f>COUNT($G$2:G44)/COUNT($D$2:D44)</f>
        <v>0.20930232558139536</v>
      </c>
      <c r="AD44" s="1" cm="1">
        <f t="array" ref="AD44">_xlfn.IFS(AC44&gt;='Old Ranking Calculations'!$B$15,'Old Ranking Calculations'!$C$15,AC44&gt;='Old Ranking Calculations'!$B$16,'Old Ranking Calculations'!$C$16,AC44&gt;='Old Ranking Calculations'!$B$17,'Old Ranking Calculations'!$C$17,AC44&gt;='Old Ranking Calculations'!$B$18,'Old Ranking Calculations'!$C$18,AC44&gt;='Old Ranking Calculations'!$B$19,'Old Ranking Calculations'!$C$19,AC44&gt;='Old Ranking Calculations'!$B$20,'Old Ranking Calculations'!$C$20,AC44&gt;='Old Ranking Calculations'!$B$21,'Old Ranking Calculations'!$C$21,AC44&gt;='Old Ranking Calculations'!$B$22,'Old Ranking Calculations'!$C$22,AC44&lt;'Old Ranking Calculations'!$B$23,'Old Ranking Calculations'!$C$23)</f>
        <v>1</v>
      </c>
      <c r="AE44" s="1">
        <f t="shared" si="0"/>
        <v>0</v>
      </c>
      <c r="AF44" s="1">
        <f>SUM($O$2:O44)/SUM($G$2:G44)</f>
        <v>1.3333333333333333</v>
      </c>
      <c r="AG44" s="16">
        <f>SUM($W$2:W44,Z44)</f>
        <v>27</v>
      </c>
    </row>
    <row r="45" spans="1:33" ht="15.75" customHeight="1" x14ac:dyDescent="0.2">
      <c r="A45" s="1">
        <v>2009</v>
      </c>
      <c r="B45" s="1" t="s">
        <v>10</v>
      </c>
      <c r="C45" s="1" t="str">
        <f>VLOOKUP(B45,Divisions!$A$1:$B$33,2,FALSE)</f>
        <v>NFC North</v>
      </c>
      <c r="D45" s="1">
        <v>2</v>
      </c>
      <c r="E45" s="1">
        <v>14</v>
      </c>
      <c r="W45" s="1">
        <f>SUM(N45*'Ranking Calculations'!$C$2,M45*'Ranking Calculations'!$C$3,L45*'Ranking Calculations'!$C$4,K45*'Ranking Calculations'!$C$5,H45*'Ranking Calculations'!$C$7,G45*'Ranking Calculations'!$C$6,P45*'Ranking Calculations'!$C$8,Q45*'Ranking Calculations'!$C$9,R45*'Ranking Calculations'!$C$10,S45*'Ranking Calculations'!$C$11,T45*'Ranking Calculations'!$C$12,U45*'Ranking Calculations'!$C$13,V45*'Ranking Calculations'!$C$14)</f>
        <v>0</v>
      </c>
      <c r="X45" s="11">
        <f>(SUM($D$2:D45)+(SUM($F$2:F45)/2))/((SUM($D$2:D45)+SUM($E$2:E45)+SUM($F$2:F45)))</f>
        <v>0.40922619047619047</v>
      </c>
      <c r="Y45" s="1">
        <f>'Winning % Rank Over Time'!M45</f>
        <v>30</v>
      </c>
      <c r="Z45" s="7">
        <f>'Winning % Rank Over Time'!$B45*VLOOKUP(Y45,'Share of Reg Season Points'!$A$2:$B$33,2)</f>
        <v>0</v>
      </c>
      <c r="AA45" s="1">
        <f t="shared" si="1"/>
        <v>0.34375</v>
      </c>
      <c r="AB45" s="1" cm="1">
        <f t="array" ref="AB45">_xlfn.IFS(AA45&gt;='Old Ranking Calculations'!$B$25,'Old Ranking Calculations'!$C$25,AA45&gt;='Old Ranking Calculations'!$B$26,'Old Ranking Calculations'!$C$26,AA45&gt;='Old Ranking Calculations'!$B$27,'Old Ranking Calculations'!$C$27,AA45&gt;='Old Ranking Calculations'!$B$28,'Old Ranking Calculations'!$C$28,AA45&gt;='Old Ranking Calculations'!$B$29,'Old Ranking Calculations'!$C$29,AA45&gt;='Old Ranking Calculations'!$B$30,'Old Ranking Calculations'!$C$30,AA45&gt;='Old Ranking Calculations'!$B$31,'Old Ranking Calculations'!$C$31,AA45&lt;'Old Ranking Calculations'!$B$32,'Old Ranking Calculations'!$C$32)</f>
        <v>0</v>
      </c>
      <c r="AC45" s="1">
        <f>COUNT($G$2:G45)/COUNT($D$2:D45)</f>
        <v>0.20454545454545456</v>
      </c>
      <c r="AD45" s="1" cm="1">
        <f t="array" ref="AD45">_xlfn.IFS(AC45&gt;='Old Ranking Calculations'!$B$15,'Old Ranking Calculations'!$C$15,AC45&gt;='Old Ranking Calculations'!$B$16,'Old Ranking Calculations'!$C$16,AC45&gt;='Old Ranking Calculations'!$B$17,'Old Ranking Calculations'!$C$17,AC45&gt;='Old Ranking Calculations'!$B$18,'Old Ranking Calculations'!$C$18,AC45&gt;='Old Ranking Calculations'!$B$19,'Old Ranking Calculations'!$C$19,AC45&gt;='Old Ranking Calculations'!$B$20,'Old Ranking Calculations'!$C$20,AC45&gt;='Old Ranking Calculations'!$B$21,'Old Ranking Calculations'!$C$21,AC45&gt;='Old Ranking Calculations'!$B$22,'Old Ranking Calculations'!$C$22,AC45&lt;'Old Ranking Calculations'!$B$23,'Old Ranking Calculations'!$C$23)</f>
        <v>1</v>
      </c>
      <c r="AE45" s="1">
        <f t="shared" si="0"/>
        <v>0</v>
      </c>
      <c r="AF45" s="1">
        <f>SUM($O$2:O45)/SUM($G$2:G45)</f>
        <v>1.3333333333333333</v>
      </c>
      <c r="AG45" s="16">
        <f>SUM($W$2:W45,Z45)</f>
        <v>27</v>
      </c>
    </row>
    <row r="46" spans="1:33" ht="15.75" customHeight="1" x14ac:dyDescent="0.2">
      <c r="A46" s="1">
        <v>2010</v>
      </c>
      <c r="B46" s="1" t="s">
        <v>10</v>
      </c>
      <c r="C46" s="1" t="str">
        <f>VLOOKUP(B46,Divisions!$A$1:$B$33,2,FALSE)</f>
        <v>NFC North</v>
      </c>
      <c r="D46" s="1">
        <v>6</v>
      </c>
      <c r="E46" s="1">
        <v>10</v>
      </c>
      <c r="T46" s="1">
        <v>1</v>
      </c>
      <c r="W46" s="1">
        <f>SUM(N46*'Ranking Calculations'!$C$2,M46*'Ranking Calculations'!$C$3,L46*'Ranking Calculations'!$C$4,K46*'Ranking Calculations'!$C$5,H46*'Ranking Calculations'!$C$7,G46*'Ranking Calculations'!$C$6,P46*'Ranking Calculations'!$C$8,Q46*'Ranking Calculations'!$C$9,R46*'Ranking Calculations'!$C$10,S46*'Ranking Calculations'!$C$11,T46*'Ranking Calculations'!$C$12,U46*'Ranking Calculations'!$C$13,V46*'Ranking Calculations'!$C$14)</f>
        <v>0</v>
      </c>
      <c r="X46" s="11">
        <f>(SUM($D$2:D46)+(SUM($F$2:F46)/2))/((SUM($D$2:D46)+SUM($E$2:E46)+SUM($F$2:F46)))</f>
        <v>0.40843023255813954</v>
      </c>
      <c r="Y46" s="1">
        <f>'Winning % Rank Over Time'!M46</f>
        <v>30</v>
      </c>
      <c r="Z46" s="7">
        <f>'Winning % Rank Over Time'!$B46*VLOOKUP(Y46,'Share of Reg Season Points'!$A$2:$B$33,2)</f>
        <v>0</v>
      </c>
      <c r="AA46" s="1">
        <f t="shared" si="1"/>
        <v>0.33846153846153848</v>
      </c>
      <c r="AB46" s="1" cm="1">
        <f t="array" ref="AB46">_xlfn.IFS(AA46&gt;='Old Ranking Calculations'!$B$25,'Old Ranking Calculations'!$C$25,AA46&gt;='Old Ranking Calculations'!$B$26,'Old Ranking Calculations'!$C$26,AA46&gt;='Old Ranking Calculations'!$B$27,'Old Ranking Calculations'!$C$27,AA46&gt;='Old Ranking Calculations'!$B$28,'Old Ranking Calculations'!$C$28,AA46&gt;='Old Ranking Calculations'!$B$29,'Old Ranking Calculations'!$C$29,AA46&gt;='Old Ranking Calculations'!$B$30,'Old Ranking Calculations'!$C$30,AA46&gt;='Old Ranking Calculations'!$B$31,'Old Ranking Calculations'!$C$31,AA46&lt;'Old Ranking Calculations'!$B$32,'Old Ranking Calculations'!$C$32)</f>
        <v>0</v>
      </c>
      <c r="AC46" s="1">
        <f>COUNT($G$2:G46)/COUNT($D$2:D46)</f>
        <v>0.2</v>
      </c>
      <c r="AD46" s="1" cm="1">
        <f t="array" ref="AD46">_xlfn.IFS(AC46&gt;='Old Ranking Calculations'!$B$15,'Old Ranking Calculations'!$C$15,AC46&gt;='Old Ranking Calculations'!$B$16,'Old Ranking Calculations'!$C$16,AC46&gt;='Old Ranking Calculations'!$B$17,'Old Ranking Calculations'!$C$17,AC46&gt;='Old Ranking Calculations'!$B$18,'Old Ranking Calculations'!$C$18,AC46&gt;='Old Ranking Calculations'!$B$19,'Old Ranking Calculations'!$C$19,AC46&gt;='Old Ranking Calculations'!$B$20,'Old Ranking Calculations'!$C$20,AC46&gt;='Old Ranking Calculations'!$B$21,'Old Ranking Calculations'!$C$21,AC46&gt;='Old Ranking Calculations'!$B$22,'Old Ranking Calculations'!$C$22,AC46&lt;'Old Ranking Calculations'!$B$23,'Old Ranking Calculations'!$C$23)</f>
        <v>1</v>
      </c>
      <c r="AE46" s="1">
        <f t="shared" si="0"/>
        <v>0</v>
      </c>
      <c r="AF46" s="1">
        <f>SUM($O$2:O46)/SUM($G$2:G46)</f>
        <v>1.3333333333333333</v>
      </c>
      <c r="AG46" s="16">
        <f>SUM($W$2:W46,Z46)</f>
        <v>27</v>
      </c>
    </row>
    <row r="47" spans="1:33" ht="15.75" customHeight="1" x14ac:dyDescent="0.2">
      <c r="A47" s="1">
        <v>2011</v>
      </c>
      <c r="B47" s="1" t="s">
        <v>10</v>
      </c>
      <c r="C47" s="1" t="str">
        <f>VLOOKUP(B47,Divisions!$A$1:$B$33,2,FALSE)</f>
        <v>NFC North</v>
      </c>
      <c r="D47" s="1">
        <v>10</v>
      </c>
      <c r="E47" s="1">
        <v>6</v>
      </c>
      <c r="G47" s="1">
        <v>1</v>
      </c>
      <c r="I47" s="1">
        <v>0</v>
      </c>
      <c r="J47" s="1">
        <v>1</v>
      </c>
      <c r="K47" s="1"/>
      <c r="L47" s="1"/>
      <c r="M47" s="1"/>
      <c r="N47" s="1"/>
      <c r="O47" s="1">
        <v>1</v>
      </c>
      <c r="V47" s="1">
        <v>1</v>
      </c>
      <c r="W47" s="1">
        <f>SUM(N47*'Ranking Calculations'!$C$2,M47*'Ranking Calculations'!$C$3,L47*'Ranking Calculations'!$C$4,K47*'Ranking Calculations'!$C$5,H47*'Ranking Calculations'!$C$7,G47*'Ranking Calculations'!$C$6,P47*'Ranking Calculations'!$C$8,Q47*'Ranking Calculations'!$C$9,R47*'Ranking Calculations'!$C$10,S47*'Ranking Calculations'!$C$11,T47*'Ranking Calculations'!$C$12,U47*'Ranking Calculations'!$C$13,V47*'Ranking Calculations'!$C$14)</f>
        <v>1</v>
      </c>
      <c r="X47" s="11">
        <f>(SUM($D$2:D47)+(SUM($F$2:F47)/2))/((SUM($D$2:D47)+SUM($E$2:E47)+SUM($F$2:F47)))</f>
        <v>0.41335227272727271</v>
      </c>
      <c r="Y47" s="1">
        <f>'Winning % Rank Over Time'!M47</f>
        <v>30</v>
      </c>
      <c r="Z47" s="7">
        <f>'Winning % Rank Over Time'!$B47*VLOOKUP(Y47,'Share of Reg Season Points'!$A$2:$B$33,2)</f>
        <v>0</v>
      </c>
      <c r="AA47" s="1">
        <f t="shared" si="1"/>
        <v>0.35820895522388058</v>
      </c>
      <c r="AB47" s="1" cm="1">
        <f t="array" ref="AB47">_xlfn.IFS(AA47&gt;='Old Ranking Calculations'!$B$25,'Old Ranking Calculations'!$C$25,AA47&gt;='Old Ranking Calculations'!$B$26,'Old Ranking Calculations'!$C$26,AA47&gt;='Old Ranking Calculations'!$B$27,'Old Ranking Calculations'!$C$27,AA47&gt;='Old Ranking Calculations'!$B$28,'Old Ranking Calculations'!$C$28,AA47&gt;='Old Ranking Calculations'!$B$29,'Old Ranking Calculations'!$C$29,AA47&gt;='Old Ranking Calculations'!$B$30,'Old Ranking Calculations'!$C$30,AA47&gt;='Old Ranking Calculations'!$B$31,'Old Ranking Calculations'!$C$31,AA47&lt;'Old Ranking Calculations'!$B$32,'Old Ranking Calculations'!$C$32)</f>
        <v>0</v>
      </c>
      <c r="AC47" s="1">
        <f>COUNT($G$2:G47)/COUNT($D$2:D47)</f>
        <v>0.21739130434782608</v>
      </c>
      <c r="AD47" s="1" cm="1">
        <f t="array" ref="AD47">_xlfn.IFS(AC47&gt;='Old Ranking Calculations'!$B$15,'Old Ranking Calculations'!$C$15,AC47&gt;='Old Ranking Calculations'!$B$16,'Old Ranking Calculations'!$C$16,AC47&gt;='Old Ranking Calculations'!$B$17,'Old Ranking Calculations'!$C$17,AC47&gt;='Old Ranking Calculations'!$B$18,'Old Ranking Calculations'!$C$18,AC47&gt;='Old Ranking Calculations'!$B$19,'Old Ranking Calculations'!$C$19,AC47&gt;='Old Ranking Calculations'!$B$20,'Old Ranking Calculations'!$C$20,AC47&gt;='Old Ranking Calculations'!$B$21,'Old Ranking Calculations'!$C$21,AC47&gt;='Old Ranking Calculations'!$B$22,'Old Ranking Calculations'!$C$22,AC47&lt;'Old Ranking Calculations'!$B$23,'Old Ranking Calculations'!$C$23)</f>
        <v>1</v>
      </c>
      <c r="AE47" s="1">
        <f t="shared" si="0"/>
        <v>0</v>
      </c>
      <c r="AF47" s="1">
        <f>SUM($O$2:O47)/SUM($G$2:G47)</f>
        <v>1.3</v>
      </c>
      <c r="AG47" s="16">
        <f>SUM($W$2:W47,Z47)</f>
        <v>28</v>
      </c>
    </row>
    <row r="48" spans="1:33" ht="15.75" customHeight="1" x14ac:dyDescent="0.2">
      <c r="A48" s="1">
        <v>2012</v>
      </c>
      <c r="B48" s="1" t="s">
        <v>10</v>
      </c>
      <c r="C48" s="1" t="str">
        <f>VLOOKUP(B48,Divisions!$A$1:$B$33,2,FALSE)</f>
        <v>NFC North</v>
      </c>
      <c r="D48" s="1">
        <v>4</v>
      </c>
      <c r="E48" s="1">
        <v>12</v>
      </c>
      <c r="W48" s="1">
        <f>SUM(N48*'Ranking Calculations'!$C$2,M48*'Ranking Calculations'!$C$3,L48*'Ranking Calculations'!$C$4,K48*'Ranking Calculations'!$C$5,H48*'Ranking Calculations'!$C$7,G48*'Ranking Calculations'!$C$6,P48*'Ranking Calculations'!$C$8,Q48*'Ranking Calculations'!$C$9,R48*'Ranking Calculations'!$C$10,S48*'Ranking Calculations'!$C$11,T48*'Ranking Calculations'!$C$12,U48*'Ranking Calculations'!$C$13,V48*'Ranking Calculations'!$C$14)</f>
        <v>0</v>
      </c>
      <c r="X48" s="11">
        <f>(SUM($D$2:D48)+(SUM($F$2:F48)/2))/((SUM($D$2:D48)+SUM($E$2:E48)+SUM($F$2:F48)))</f>
        <v>0.40972222222222221</v>
      </c>
      <c r="Y48" s="1">
        <f>'Winning % Rank Over Time'!M48</f>
        <v>31</v>
      </c>
      <c r="Z48" s="7">
        <f>'Winning % Rank Over Time'!$B48*VLOOKUP(Y48,'Share of Reg Season Points'!$A$2:$B$33,2)</f>
        <v>0</v>
      </c>
      <c r="AA48" s="1">
        <f t="shared" si="1"/>
        <v>0.35294117647058826</v>
      </c>
      <c r="AB48" s="1" cm="1">
        <f t="array" ref="AB48">_xlfn.IFS(AA48&gt;='Old Ranking Calculations'!$B$25,'Old Ranking Calculations'!$C$25,AA48&gt;='Old Ranking Calculations'!$B$26,'Old Ranking Calculations'!$C$26,AA48&gt;='Old Ranking Calculations'!$B$27,'Old Ranking Calculations'!$C$27,AA48&gt;='Old Ranking Calculations'!$B$28,'Old Ranking Calculations'!$C$28,AA48&gt;='Old Ranking Calculations'!$B$29,'Old Ranking Calculations'!$C$29,AA48&gt;='Old Ranking Calculations'!$B$30,'Old Ranking Calculations'!$C$30,AA48&gt;='Old Ranking Calculations'!$B$31,'Old Ranking Calculations'!$C$31,AA48&lt;'Old Ranking Calculations'!$B$32,'Old Ranking Calculations'!$C$32)</f>
        <v>0</v>
      </c>
      <c r="AC48" s="1">
        <f>COUNT($G$2:G48)/COUNT($D$2:D48)</f>
        <v>0.21276595744680851</v>
      </c>
      <c r="AD48" s="1" cm="1">
        <f t="array" ref="AD48">_xlfn.IFS(AC48&gt;='Old Ranking Calculations'!$B$15,'Old Ranking Calculations'!$C$15,AC48&gt;='Old Ranking Calculations'!$B$16,'Old Ranking Calculations'!$C$16,AC48&gt;='Old Ranking Calculations'!$B$17,'Old Ranking Calculations'!$C$17,AC48&gt;='Old Ranking Calculations'!$B$18,'Old Ranking Calculations'!$C$18,AC48&gt;='Old Ranking Calculations'!$B$19,'Old Ranking Calculations'!$C$19,AC48&gt;='Old Ranking Calculations'!$B$20,'Old Ranking Calculations'!$C$20,AC48&gt;='Old Ranking Calculations'!$B$21,'Old Ranking Calculations'!$C$21,AC48&gt;='Old Ranking Calculations'!$B$22,'Old Ranking Calculations'!$C$22,AC48&lt;'Old Ranking Calculations'!$B$23,'Old Ranking Calculations'!$C$23)</f>
        <v>1</v>
      </c>
      <c r="AE48" s="1">
        <f t="shared" si="0"/>
        <v>0</v>
      </c>
      <c r="AF48" s="1">
        <f>SUM($O$2:O48)/SUM($G$2:G48)</f>
        <v>1.3</v>
      </c>
      <c r="AG48" s="16">
        <f>SUM($W$2:W48,Z48)</f>
        <v>28</v>
      </c>
    </row>
    <row r="49" spans="1:33" ht="15.75" customHeight="1" x14ac:dyDescent="0.2">
      <c r="A49" s="1">
        <v>2013</v>
      </c>
      <c r="B49" s="1" t="s">
        <v>10</v>
      </c>
      <c r="C49" s="1" t="str">
        <f>VLOOKUP(B49,Divisions!$A$1:$B$33,2,FALSE)</f>
        <v>NFC North</v>
      </c>
      <c r="D49" s="1">
        <v>7</v>
      </c>
      <c r="E49" s="1">
        <v>9</v>
      </c>
      <c r="W49" s="1">
        <f>SUM(N49*'Ranking Calculations'!$C$2,M49*'Ranking Calculations'!$C$3,L49*'Ranking Calculations'!$C$4,K49*'Ranking Calculations'!$C$5,H49*'Ranking Calculations'!$C$7,G49*'Ranking Calculations'!$C$6,P49*'Ranking Calculations'!$C$8,Q49*'Ranking Calculations'!$C$9,R49*'Ranking Calculations'!$C$10,S49*'Ranking Calculations'!$C$11,T49*'Ranking Calculations'!$C$12,U49*'Ranking Calculations'!$C$13,V49*'Ranking Calculations'!$C$14)</f>
        <v>0</v>
      </c>
      <c r="X49" s="11">
        <f>(SUM($D$2:D49)+(SUM($F$2:F49)/2))/((SUM($D$2:D49)+SUM($E$2:E49)+SUM($F$2:F49)))</f>
        <v>0.41032608695652173</v>
      </c>
      <c r="Y49" s="1">
        <f>'Winning % Rank Over Time'!M49</f>
        <v>31</v>
      </c>
      <c r="Z49" s="7">
        <f>'Winning % Rank Over Time'!$B49*VLOOKUP(Y49,'Share of Reg Season Points'!$A$2:$B$33,2)</f>
        <v>0</v>
      </c>
      <c r="AA49" s="1">
        <f t="shared" si="1"/>
        <v>0.34782608695652173</v>
      </c>
      <c r="AB49" s="1" cm="1">
        <f t="array" ref="AB49">_xlfn.IFS(AA49&gt;='Old Ranking Calculations'!$B$25,'Old Ranking Calculations'!$C$25,AA49&gt;='Old Ranking Calculations'!$B$26,'Old Ranking Calculations'!$C$26,AA49&gt;='Old Ranking Calculations'!$B$27,'Old Ranking Calculations'!$C$27,AA49&gt;='Old Ranking Calculations'!$B$28,'Old Ranking Calculations'!$C$28,AA49&gt;='Old Ranking Calculations'!$B$29,'Old Ranking Calculations'!$C$29,AA49&gt;='Old Ranking Calculations'!$B$30,'Old Ranking Calculations'!$C$30,AA49&gt;='Old Ranking Calculations'!$B$31,'Old Ranking Calculations'!$C$31,AA49&lt;'Old Ranking Calculations'!$B$32,'Old Ranking Calculations'!$C$32)</f>
        <v>0</v>
      </c>
      <c r="AC49" s="1">
        <f>COUNT($G$2:G49)/COUNT($D$2:D49)</f>
        <v>0.20833333333333334</v>
      </c>
      <c r="AD49" s="1" cm="1">
        <f t="array" ref="AD49">_xlfn.IFS(AC49&gt;='Old Ranking Calculations'!$B$15,'Old Ranking Calculations'!$C$15,AC49&gt;='Old Ranking Calculations'!$B$16,'Old Ranking Calculations'!$C$16,AC49&gt;='Old Ranking Calculations'!$B$17,'Old Ranking Calculations'!$C$17,AC49&gt;='Old Ranking Calculations'!$B$18,'Old Ranking Calculations'!$C$18,AC49&gt;='Old Ranking Calculations'!$B$19,'Old Ranking Calculations'!$C$19,AC49&gt;='Old Ranking Calculations'!$B$20,'Old Ranking Calculations'!$C$20,AC49&gt;='Old Ranking Calculations'!$B$21,'Old Ranking Calculations'!$C$21,AC49&gt;='Old Ranking Calculations'!$B$22,'Old Ranking Calculations'!$C$22,AC49&lt;'Old Ranking Calculations'!$B$23,'Old Ranking Calculations'!$C$23)</f>
        <v>1</v>
      </c>
      <c r="AE49" s="1">
        <f t="shared" si="0"/>
        <v>0</v>
      </c>
      <c r="AF49" s="1">
        <f>SUM($O$2:O49)/SUM($G$2:G49)</f>
        <v>1.3</v>
      </c>
      <c r="AG49" s="16">
        <f>SUM($W$2:W49,Z49)</f>
        <v>28</v>
      </c>
    </row>
    <row r="50" spans="1:33" ht="15.75" customHeight="1" x14ac:dyDescent="0.2">
      <c r="A50" s="1">
        <v>2014</v>
      </c>
      <c r="B50" s="1" t="s">
        <v>10</v>
      </c>
      <c r="C50" s="1" t="str">
        <f>VLOOKUP(B50,Divisions!$A$1:$B$33,2,FALSE)</f>
        <v>NFC North</v>
      </c>
      <c r="D50" s="1">
        <v>11</v>
      </c>
      <c r="E50" s="1">
        <v>5</v>
      </c>
      <c r="G50" s="1">
        <v>1</v>
      </c>
      <c r="I50" s="1">
        <v>0</v>
      </c>
      <c r="J50" s="1">
        <v>1</v>
      </c>
      <c r="K50" s="1"/>
      <c r="L50" s="1"/>
      <c r="M50" s="1"/>
      <c r="N50" s="1"/>
      <c r="O50" s="1">
        <v>1</v>
      </c>
      <c r="W50" s="1">
        <f>SUM(N50*'Ranking Calculations'!$C$2,M50*'Ranking Calculations'!$C$3,L50*'Ranking Calculations'!$C$4,K50*'Ranking Calculations'!$C$5,H50*'Ranking Calculations'!$C$7,G50*'Ranking Calculations'!$C$6,P50*'Ranking Calculations'!$C$8,Q50*'Ranking Calculations'!$C$9,R50*'Ranking Calculations'!$C$10,S50*'Ranking Calculations'!$C$11,T50*'Ranking Calculations'!$C$12,U50*'Ranking Calculations'!$C$13,V50*'Ranking Calculations'!$C$14)</f>
        <v>1</v>
      </c>
      <c r="X50" s="11">
        <f>(SUM($D$2:D50)+(SUM($F$2:F50)/2))/((SUM($D$2:D50)+SUM($E$2:E50)+SUM($F$2:F50)))</f>
        <v>0.41622340425531917</v>
      </c>
      <c r="Y50" s="1">
        <f>'Winning % Rank Over Time'!M50</f>
        <v>31</v>
      </c>
      <c r="Z50" s="7">
        <f>'Winning % Rank Over Time'!$B50*VLOOKUP(Y50,'Share of Reg Season Points'!$A$2:$B$33,2)</f>
        <v>0</v>
      </c>
      <c r="AA50" s="1">
        <f t="shared" si="1"/>
        <v>0.36619718309859156</v>
      </c>
      <c r="AB50" s="1" cm="1">
        <f t="array" ref="AB50">_xlfn.IFS(AA50&gt;='Old Ranking Calculations'!$B$25,'Old Ranking Calculations'!$C$25,AA50&gt;='Old Ranking Calculations'!$B$26,'Old Ranking Calculations'!$C$26,AA50&gt;='Old Ranking Calculations'!$B$27,'Old Ranking Calculations'!$C$27,AA50&gt;='Old Ranking Calculations'!$B$28,'Old Ranking Calculations'!$C$28,AA50&gt;='Old Ranking Calculations'!$B$29,'Old Ranking Calculations'!$C$29,AA50&gt;='Old Ranking Calculations'!$B$30,'Old Ranking Calculations'!$C$30,AA50&gt;='Old Ranking Calculations'!$B$31,'Old Ranking Calculations'!$C$31,AA50&lt;'Old Ranking Calculations'!$B$32,'Old Ranking Calculations'!$C$32)</f>
        <v>0</v>
      </c>
      <c r="AC50" s="1">
        <f>COUNT($G$2:G50)/COUNT($D$2:D50)</f>
        <v>0.22448979591836735</v>
      </c>
      <c r="AD50" s="1" cm="1">
        <f t="array" ref="AD50">_xlfn.IFS(AC50&gt;='Old Ranking Calculations'!$B$15,'Old Ranking Calculations'!$C$15,AC50&gt;='Old Ranking Calculations'!$B$16,'Old Ranking Calculations'!$C$16,AC50&gt;='Old Ranking Calculations'!$B$17,'Old Ranking Calculations'!$C$17,AC50&gt;='Old Ranking Calculations'!$B$18,'Old Ranking Calculations'!$C$18,AC50&gt;='Old Ranking Calculations'!$B$19,'Old Ranking Calculations'!$C$19,AC50&gt;='Old Ranking Calculations'!$B$20,'Old Ranking Calculations'!$C$20,AC50&gt;='Old Ranking Calculations'!$B$21,'Old Ranking Calculations'!$C$21,AC50&gt;='Old Ranking Calculations'!$B$22,'Old Ranking Calculations'!$C$22,AC50&lt;'Old Ranking Calculations'!$B$23,'Old Ranking Calculations'!$C$23)</f>
        <v>1</v>
      </c>
      <c r="AE50" s="1">
        <f t="shared" si="0"/>
        <v>0</v>
      </c>
      <c r="AF50" s="1">
        <f>SUM($O$2:O50)/SUM($G$2:G50)</f>
        <v>1.2727272727272727</v>
      </c>
      <c r="AG50" s="16">
        <f>SUM($W$2:W50,Z50)</f>
        <v>29</v>
      </c>
    </row>
    <row r="51" spans="1:33" ht="15.75" customHeight="1" x14ac:dyDescent="0.2">
      <c r="A51" s="1">
        <v>2015</v>
      </c>
      <c r="B51" s="1" t="s">
        <v>10</v>
      </c>
      <c r="C51" s="1" t="str">
        <f>VLOOKUP(B51,Divisions!$A$1:$B$33,2,FALSE)</f>
        <v>NFC North</v>
      </c>
      <c r="D51" s="1">
        <v>7</v>
      </c>
      <c r="E51" s="1">
        <v>9</v>
      </c>
      <c r="W51" s="1">
        <f>SUM(N51*'Ranking Calculations'!$C$2,M51*'Ranking Calculations'!$C$3,L51*'Ranking Calculations'!$C$4,K51*'Ranking Calculations'!$C$5,H51*'Ranking Calculations'!$C$7,G51*'Ranking Calculations'!$C$6,P51*'Ranking Calculations'!$C$8,Q51*'Ranking Calculations'!$C$9,R51*'Ranking Calculations'!$C$10,S51*'Ranking Calculations'!$C$11,T51*'Ranking Calculations'!$C$12,U51*'Ranking Calculations'!$C$13,V51*'Ranking Calculations'!$C$14)</f>
        <v>0</v>
      </c>
      <c r="X51" s="11">
        <f>(SUM($D$2:D51)+(SUM($F$2:F51)/2))/((SUM($D$2:D51)+SUM($E$2:E51)+SUM($F$2:F51)))</f>
        <v>0.41666666666666669</v>
      </c>
      <c r="Y51" s="1">
        <f>'Winning % Rank Over Time'!M51</f>
        <v>31</v>
      </c>
      <c r="Z51" s="7">
        <f>'Winning % Rank Over Time'!$B51*VLOOKUP(Y51,'Share of Reg Season Points'!$A$2:$B$33,2)</f>
        <v>0</v>
      </c>
      <c r="AA51" s="1">
        <f t="shared" si="1"/>
        <v>0.3611111111111111</v>
      </c>
      <c r="AB51" s="1" cm="1">
        <f t="array" ref="AB51">_xlfn.IFS(AA51&gt;='Old Ranking Calculations'!$B$25,'Old Ranking Calculations'!$C$25,AA51&gt;='Old Ranking Calculations'!$B$26,'Old Ranking Calculations'!$C$26,AA51&gt;='Old Ranking Calculations'!$B$27,'Old Ranking Calculations'!$C$27,AA51&gt;='Old Ranking Calculations'!$B$28,'Old Ranking Calculations'!$C$28,AA51&gt;='Old Ranking Calculations'!$B$29,'Old Ranking Calculations'!$C$29,AA51&gt;='Old Ranking Calculations'!$B$30,'Old Ranking Calculations'!$C$30,AA51&gt;='Old Ranking Calculations'!$B$31,'Old Ranking Calculations'!$C$31,AA51&lt;'Old Ranking Calculations'!$B$32,'Old Ranking Calculations'!$C$32)</f>
        <v>0</v>
      </c>
      <c r="AC51" s="1">
        <f>COUNT($G$2:G51)/COUNT($D$2:D51)</f>
        <v>0.22</v>
      </c>
      <c r="AD51" s="1" cm="1">
        <f t="array" ref="AD51">_xlfn.IFS(AC51&gt;='Old Ranking Calculations'!$B$15,'Old Ranking Calculations'!$C$15,AC51&gt;='Old Ranking Calculations'!$B$16,'Old Ranking Calculations'!$C$16,AC51&gt;='Old Ranking Calculations'!$B$17,'Old Ranking Calculations'!$C$17,AC51&gt;='Old Ranking Calculations'!$B$18,'Old Ranking Calculations'!$C$18,AC51&gt;='Old Ranking Calculations'!$B$19,'Old Ranking Calculations'!$C$19,AC51&gt;='Old Ranking Calculations'!$B$20,'Old Ranking Calculations'!$C$20,AC51&gt;='Old Ranking Calculations'!$B$21,'Old Ranking Calculations'!$C$21,AC51&gt;='Old Ranking Calculations'!$B$22,'Old Ranking Calculations'!$C$22,AC51&lt;'Old Ranking Calculations'!$B$23,'Old Ranking Calculations'!$C$23)</f>
        <v>1</v>
      </c>
      <c r="AE51" s="1">
        <f t="shared" si="0"/>
        <v>0</v>
      </c>
      <c r="AF51" s="1">
        <f>SUM($O$2:O51)/SUM($G$2:G51)</f>
        <v>1.2727272727272727</v>
      </c>
      <c r="AG51" s="16">
        <f>SUM($W$2:W51,Z51)</f>
        <v>29</v>
      </c>
    </row>
    <row r="52" spans="1:33" ht="15.75" customHeight="1" x14ac:dyDescent="0.2">
      <c r="A52" s="1">
        <v>2016</v>
      </c>
      <c r="B52" s="1" t="s">
        <v>10</v>
      </c>
      <c r="C52" s="1" t="str">
        <f>VLOOKUP(B52,Divisions!$A$1:$B$33,2,FALSE)</f>
        <v>NFC North</v>
      </c>
      <c r="D52" s="1">
        <v>9</v>
      </c>
      <c r="E52" s="1">
        <v>7</v>
      </c>
      <c r="G52" s="1">
        <v>1</v>
      </c>
      <c r="I52" s="1">
        <v>0</v>
      </c>
      <c r="J52" s="1">
        <v>1</v>
      </c>
      <c r="K52" s="1"/>
      <c r="L52" s="1"/>
      <c r="M52" s="1"/>
      <c r="N52" s="1"/>
      <c r="O52" s="1">
        <v>1</v>
      </c>
      <c r="W52" s="1">
        <f>SUM(N52*'Ranking Calculations'!$C$2,M52*'Ranking Calculations'!$C$3,L52*'Ranking Calculations'!$C$4,K52*'Ranking Calculations'!$C$5,H52*'Ranking Calculations'!$C$7,G52*'Ranking Calculations'!$C$6,P52*'Ranking Calculations'!$C$8,Q52*'Ranking Calculations'!$C$9,R52*'Ranking Calculations'!$C$10,S52*'Ranking Calculations'!$C$11,T52*'Ranking Calculations'!$C$12,U52*'Ranking Calculations'!$C$13,V52*'Ranking Calculations'!$C$14)</f>
        <v>1</v>
      </c>
      <c r="X52" s="11">
        <f>(SUM($D$2:D52)+(SUM($F$2:F52)/2))/((SUM($D$2:D52)+SUM($E$2:E52)+SUM($F$2:F52)))</f>
        <v>0.41964285714285715</v>
      </c>
      <c r="Y52" s="1">
        <f>'Winning % Rank Over Time'!M52</f>
        <v>31</v>
      </c>
      <c r="Z52" s="7">
        <f>'Winning % Rank Over Time'!$B52*VLOOKUP(Y52,'Share of Reg Season Points'!$A$2:$B$33,2)</f>
        <v>0</v>
      </c>
      <c r="AA52" s="1">
        <f t="shared" si="1"/>
        <v>0.3783783783783784</v>
      </c>
      <c r="AB52" s="1" cm="1">
        <f t="array" ref="AB52">_xlfn.IFS(AA52&gt;='Old Ranking Calculations'!$B$25,'Old Ranking Calculations'!$C$25,AA52&gt;='Old Ranking Calculations'!$B$26,'Old Ranking Calculations'!$C$26,AA52&gt;='Old Ranking Calculations'!$B$27,'Old Ranking Calculations'!$C$27,AA52&gt;='Old Ranking Calculations'!$B$28,'Old Ranking Calculations'!$C$28,AA52&gt;='Old Ranking Calculations'!$B$29,'Old Ranking Calculations'!$C$29,AA52&gt;='Old Ranking Calculations'!$B$30,'Old Ranking Calculations'!$C$30,AA52&gt;='Old Ranking Calculations'!$B$31,'Old Ranking Calculations'!$C$31,AA52&lt;'Old Ranking Calculations'!$B$32,'Old Ranking Calculations'!$C$32)</f>
        <v>0</v>
      </c>
      <c r="AC52" s="1">
        <f>COUNT($G$2:G52)/COUNT($D$2:D52)</f>
        <v>0.23529411764705882</v>
      </c>
      <c r="AD52" s="1" cm="1">
        <f t="array" ref="AD52">_xlfn.IFS(AC52&gt;='Old Ranking Calculations'!$B$15,'Old Ranking Calculations'!$C$15,AC52&gt;='Old Ranking Calculations'!$B$16,'Old Ranking Calculations'!$C$16,AC52&gt;='Old Ranking Calculations'!$B$17,'Old Ranking Calculations'!$C$17,AC52&gt;='Old Ranking Calculations'!$B$18,'Old Ranking Calculations'!$C$18,AC52&gt;='Old Ranking Calculations'!$B$19,'Old Ranking Calculations'!$C$19,AC52&gt;='Old Ranking Calculations'!$B$20,'Old Ranking Calculations'!$C$20,AC52&gt;='Old Ranking Calculations'!$B$21,'Old Ranking Calculations'!$C$21,AC52&gt;='Old Ranking Calculations'!$B$22,'Old Ranking Calculations'!$C$22,AC52&lt;'Old Ranking Calculations'!$B$23,'Old Ranking Calculations'!$C$23)</f>
        <v>1</v>
      </c>
      <c r="AE52" s="1">
        <f t="shared" si="0"/>
        <v>0</v>
      </c>
      <c r="AF52" s="1">
        <f>SUM($O$2:O52)/SUM($G$2:G52)</f>
        <v>1.25</v>
      </c>
      <c r="AG52" s="16">
        <f>SUM($W$2:W52,Z52)</f>
        <v>30</v>
      </c>
    </row>
    <row r="53" spans="1:33" ht="15.75" customHeight="1" x14ac:dyDescent="0.2">
      <c r="A53" s="1">
        <v>2017</v>
      </c>
      <c r="B53" s="1" t="s">
        <v>10</v>
      </c>
      <c r="C53" s="1" t="str">
        <f>VLOOKUP(B53,Divisions!$A$1:$B$33,2,FALSE)</f>
        <v>NFC North</v>
      </c>
      <c r="D53" s="1">
        <v>9</v>
      </c>
      <c r="E53" s="1">
        <v>7</v>
      </c>
      <c r="W53" s="1">
        <f>SUM(N53*'Ranking Calculations'!$C$2,M53*'Ranking Calculations'!$C$3,L53*'Ranking Calculations'!$C$4,K53*'Ranking Calculations'!$C$5,H53*'Ranking Calculations'!$C$7,G53*'Ranking Calculations'!$C$6,P53*'Ranking Calculations'!$C$8,Q53*'Ranking Calculations'!$C$9,R53*'Ranking Calculations'!$C$10,S53*'Ranking Calculations'!$C$11,T53*'Ranking Calculations'!$C$12,U53*'Ranking Calculations'!$C$13,V53*'Ranking Calculations'!$C$14)</f>
        <v>0</v>
      </c>
      <c r="X53" s="11">
        <f>(SUM($D$2:D53)+(SUM($F$2:F53)/2))/((SUM($D$2:D53)+SUM($E$2:E53)+SUM($F$2:F53)))</f>
        <v>0.42249999999999999</v>
      </c>
      <c r="Y53" s="1">
        <f>'Winning % Rank Over Time'!M53</f>
        <v>31</v>
      </c>
      <c r="Z53" s="7">
        <f>'Winning % Rank Over Time'!$B53*VLOOKUP(Y53,'Share of Reg Season Points'!$A$2:$B$33,2)</f>
        <v>0</v>
      </c>
      <c r="AA53" s="1">
        <f t="shared" si="1"/>
        <v>0.37333333333333335</v>
      </c>
      <c r="AB53" s="1" cm="1">
        <f t="array" ref="AB53">_xlfn.IFS(AA53&gt;='Old Ranking Calculations'!$B$25,'Old Ranking Calculations'!$C$25,AA53&gt;='Old Ranking Calculations'!$B$26,'Old Ranking Calculations'!$C$26,AA53&gt;='Old Ranking Calculations'!$B$27,'Old Ranking Calculations'!$C$27,AA53&gt;='Old Ranking Calculations'!$B$28,'Old Ranking Calculations'!$C$28,AA53&gt;='Old Ranking Calculations'!$B$29,'Old Ranking Calculations'!$C$29,AA53&gt;='Old Ranking Calculations'!$B$30,'Old Ranking Calculations'!$C$30,AA53&gt;='Old Ranking Calculations'!$B$31,'Old Ranking Calculations'!$C$31,AA53&lt;'Old Ranking Calculations'!$B$32,'Old Ranking Calculations'!$C$32)</f>
        <v>0</v>
      </c>
      <c r="AC53" s="1">
        <f>COUNT($G$2:G53)/COUNT($D$2:D53)</f>
        <v>0.23076923076923078</v>
      </c>
      <c r="AD53" s="1" cm="1">
        <f t="array" ref="AD53">_xlfn.IFS(AC53&gt;='Old Ranking Calculations'!$B$15,'Old Ranking Calculations'!$C$15,AC53&gt;='Old Ranking Calculations'!$B$16,'Old Ranking Calculations'!$C$16,AC53&gt;='Old Ranking Calculations'!$B$17,'Old Ranking Calculations'!$C$17,AC53&gt;='Old Ranking Calculations'!$B$18,'Old Ranking Calculations'!$C$18,AC53&gt;='Old Ranking Calculations'!$B$19,'Old Ranking Calculations'!$C$19,AC53&gt;='Old Ranking Calculations'!$B$20,'Old Ranking Calculations'!$C$20,AC53&gt;='Old Ranking Calculations'!$B$21,'Old Ranking Calculations'!$C$21,AC53&gt;='Old Ranking Calculations'!$B$22,'Old Ranking Calculations'!$C$22,AC53&lt;'Old Ranking Calculations'!$B$23,'Old Ranking Calculations'!$C$23)</f>
        <v>1</v>
      </c>
      <c r="AE53" s="1">
        <f t="shared" si="0"/>
        <v>0</v>
      </c>
      <c r="AF53" s="1">
        <f>SUM($O$2:O53)/SUM($G$2:G53)</f>
        <v>1.25</v>
      </c>
      <c r="AG53" s="16">
        <f>SUM($W$2:W53,Z53)</f>
        <v>30</v>
      </c>
    </row>
    <row r="54" spans="1:33" ht="15.75" customHeight="1" x14ac:dyDescent="0.2">
      <c r="A54" s="1">
        <v>2018</v>
      </c>
      <c r="B54" s="1" t="s">
        <v>10</v>
      </c>
      <c r="C54" s="1" t="str">
        <f>VLOOKUP(B54,Divisions!$A$1:$B$33,2,FALSE)</f>
        <v>NFC North</v>
      </c>
      <c r="D54" s="1">
        <v>6</v>
      </c>
      <c r="E54" s="1">
        <v>10</v>
      </c>
      <c r="W54" s="1">
        <f>SUM(N54*'Ranking Calculations'!$C$2,M54*'Ranking Calculations'!$C$3,L54*'Ranking Calculations'!$C$4,K54*'Ranking Calculations'!$C$5,H54*'Ranking Calculations'!$C$7,G54*'Ranking Calculations'!$C$6,P54*'Ranking Calculations'!$C$8,Q54*'Ranking Calculations'!$C$9,R54*'Ranking Calculations'!$C$10,S54*'Ranking Calculations'!$C$11,T54*'Ranking Calculations'!$C$12,U54*'Ranking Calculations'!$C$13,V54*'Ranking Calculations'!$C$14)</f>
        <v>0</v>
      </c>
      <c r="X54" s="11">
        <f>(SUM($D$2:D54)+(SUM($F$2:F54)/2))/((SUM($D$2:D54)+SUM($E$2:E54)+SUM($F$2:F54)))</f>
        <v>0.42156862745098039</v>
      </c>
      <c r="Y54" s="1">
        <f>'Winning % Rank Over Time'!M54</f>
        <v>31</v>
      </c>
      <c r="Z54" s="7">
        <f>'Winning % Rank Over Time'!$B54*VLOOKUP(Y54,'Share of Reg Season Points'!$A$2:$B$33,2)</f>
        <v>0</v>
      </c>
      <c r="AA54" s="1">
        <f t="shared" si="1"/>
        <v>0.36842105263157893</v>
      </c>
      <c r="AB54" s="1" cm="1">
        <f t="array" ref="AB54">_xlfn.IFS(AA54&gt;='Old Ranking Calculations'!$B$25,'Old Ranking Calculations'!$C$25,AA54&gt;='Old Ranking Calculations'!$B$26,'Old Ranking Calculations'!$C$26,AA54&gt;='Old Ranking Calculations'!$B$27,'Old Ranking Calculations'!$C$27,AA54&gt;='Old Ranking Calculations'!$B$28,'Old Ranking Calculations'!$C$28,AA54&gt;='Old Ranking Calculations'!$B$29,'Old Ranking Calculations'!$C$29,AA54&gt;='Old Ranking Calculations'!$B$30,'Old Ranking Calculations'!$C$30,AA54&gt;='Old Ranking Calculations'!$B$31,'Old Ranking Calculations'!$C$31,AA54&lt;'Old Ranking Calculations'!$B$32,'Old Ranking Calculations'!$C$32)</f>
        <v>0</v>
      </c>
      <c r="AC54" s="1">
        <f>COUNT($G$2:G54)/COUNT($D$2:D54)</f>
        <v>0.22641509433962265</v>
      </c>
      <c r="AD54" s="1" cm="1">
        <f t="array" ref="AD54">_xlfn.IFS(AC54&gt;='Old Ranking Calculations'!$B$15,'Old Ranking Calculations'!$C$15,AC54&gt;='Old Ranking Calculations'!$B$16,'Old Ranking Calculations'!$C$16,AC54&gt;='Old Ranking Calculations'!$B$17,'Old Ranking Calculations'!$C$17,AC54&gt;='Old Ranking Calculations'!$B$18,'Old Ranking Calculations'!$C$18,AC54&gt;='Old Ranking Calculations'!$B$19,'Old Ranking Calculations'!$C$19,AC54&gt;='Old Ranking Calculations'!$B$20,'Old Ranking Calculations'!$C$20,AC54&gt;='Old Ranking Calculations'!$B$21,'Old Ranking Calculations'!$C$21,AC54&gt;='Old Ranking Calculations'!$B$22,'Old Ranking Calculations'!$C$22,AC54&lt;'Old Ranking Calculations'!$B$23,'Old Ranking Calculations'!$C$23)</f>
        <v>1</v>
      </c>
      <c r="AE54" s="1">
        <f t="shared" si="0"/>
        <v>0</v>
      </c>
      <c r="AF54" s="1">
        <f>SUM($O$2:O54)/SUM($G$2:G54)</f>
        <v>1.25</v>
      </c>
      <c r="AG54" s="16">
        <f>SUM($W$2:W54,Z54)</f>
        <v>30</v>
      </c>
    </row>
    <row r="55" spans="1:33" ht="15.75" customHeight="1" x14ac:dyDescent="0.2">
      <c r="A55" s="1">
        <v>2019</v>
      </c>
      <c r="B55" s="1" t="s">
        <v>10</v>
      </c>
      <c r="C55" s="1" t="str">
        <f>VLOOKUP(B55,Divisions!$A$1:$B$33,2,FALSE)</f>
        <v>NFC North</v>
      </c>
      <c r="D55" s="1">
        <v>3</v>
      </c>
      <c r="E55" s="1">
        <v>12</v>
      </c>
      <c r="F55" s="1">
        <v>1</v>
      </c>
      <c r="W55" s="1">
        <f>SUM(N55*'Ranking Calculations'!$C$2,M55*'Ranking Calculations'!$C$3,L55*'Ranking Calculations'!$C$4,K55*'Ranking Calculations'!$C$5,H55*'Ranking Calculations'!$C$7,G55*'Ranking Calculations'!$C$6,P55*'Ranking Calculations'!$C$8,Q55*'Ranking Calculations'!$C$9,R55*'Ranking Calculations'!$C$10,S55*'Ranking Calculations'!$C$11,T55*'Ranking Calculations'!$C$12,U55*'Ranking Calculations'!$C$13,V55*'Ranking Calculations'!$C$14)</f>
        <v>0</v>
      </c>
      <c r="X55" s="11">
        <f>(SUM($D$2:D55)+(SUM($F$2:F55)/2))/((SUM($D$2:D55)+SUM($E$2:E55)+SUM($F$2:F55)))</f>
        <v>0.41766826923076922</v>
      </c>
      <c r="Y55" s="1">
        <f>'Winning % Rank Over Time'!M55</f>
        <v>31</v>
      </c>
      <c r="Z55" s="7">
        <f>'Winning % Rank Over Time'!$B55*VLOOKUP(Y55,'Share of Reg Season Points'!$A$2:$B$33,2)</f>
        <v>0</v>
      </c>
      <c r="AA55" s="1">
        <f t="shared" si="1"/>
        <v>0.35897435897435898</v>
      </c>
      <c r="AB55" s="1" cm="1">
        <f t="array" ref="AB55">_xlfn.IFS(AA55&gt;='Old Ranking Calculations'!$B$25,'Old Ranking Calculations'!$C$25,AA55&gt;='Old Ranking Calculations'!$B$26,'Old Ranking Calculations'!$C$26,AA55&gt;='Old Ranking Calculations'!$B$27,'Old Ranking Calculations'!$C$27,AA55&gt;='Old Ranking Calculations'!$B$28,'Old Ranking Calculations'!$C$28,AA55&gt;='Old Ranking Calculations'!$B$29,'Old Ranking Calculations'!$C$29,AA55&gt;='Old Ranking Calculations'!$B$30,'Old Ranking Calculations'!$C$30,AA55&gt;='Old Ranking Calculations'!$B$31,'Old Ranking Calculations'!$C$31,AA55&lt;'Old Ranking Calculations'!$B$32,'Old Ranking Calculations'!$C$32)</f>
        <v>0</v>
      </c>
      <c r="AC55" s="1">
        <f>COUNT($G$2:G55)/COUNT($D$2:D55)</f>
        <v>0.22222222222222221</v>
      </c>
      <c r="AD55" s="1" cm="1">
        <f t="array" ref="AD55">_xlfn.IFS(AC55&gt;='Old Ranking Calculations'!$B$15,'Old Ranking Calculations'!$C$15,AC55&gt;='Old Ranking Calculations'!$B$16,'Old Ranking Calculations'!$C$16,AC55&gt;='Old Ranking Calculations'!$B$17,'Old Ranking Calculations'!$C$17,AC55&gt;='Old Ranking Calculations'!$B$18,'Old Ranking Calculations'!$C$18,AC55&gt;='Old Ranking Calculations'!$B$19,'Old Ranking Calculations'!$C$19,AC55&gt;='Old Ranking Calculations'!$B$20,'Old Ranking Calculations'!$C$20,AC55&gt;='Old Ranking Calculations'!$B$21,'Old Ranking Calculations'!$C$21,AC55&gt;='Old Ranking Calculations'!$B$22,'Old Ranking Calculations'!$C$22,AC55&lt;'Old Ranking Calculations'!$B$23,'Old Ranking Calculations'!$C$23)</f>
        <v>1</v>
      </c>
      <c r="AE55" s="1">
        <f t="shared" si="0"/>
        <v>0</v>
      </c>
      <c r="AF55" s="1">
        <f>SUM($O$2:O55)/SUM($G$2:G55)</f>
        <v>1.25</v>
      </c>
      <c r="AG55" s="16">
        <f>SUM($W$2:W55,Z55)</f>
        <v>30</v>
      </c>
    </row>
    <row r="56" spans="1:33" ht="15.75" customHeight="1" x14ac:dyDescent="0.2">
      <c r="A56" s="1">
        <v>2020</v>
      </c>
      <c r="B56" s="1" t="s">
        <v>10</v>
      </c>
      <c r="C56" s="1" t="str">
        <f>VLOOKUP(B56,Divisions!$A$1:$B$33,2,FALSE)</f>
        <v>NFC North</v>
      </c>
      <c r="D56" s="1">
        <v>5</v>
      </c>
      <c r="E56" s="1">
        <v>11</v>
      </c>
      <c r="W56" s="1">
        <f>SUM(N56*'Ranking Calculations'!$C$2,M56*'Ranking Calculations'!$C$3,L56*'Ranking Calculations'!$C$4,K56*'Ranking Calculations'!$C$5,H56*'Ranking Calculations'!$C$7,G56*'Ranking Calculations'!$C$6,P56*'Ranking Calculations'!$C$8,Q56*'Ranking Calculations'!$C$9,R56*'Ranking Calculations'!$C$10,S56*'Ranking Calculations'!$C$11,T56*'Ranking Calculations'!$C$12,U56*'Ranking Calculations'!$C$13,V56*'Ranking Calculations'!$C$14)</f>
        <v>0</v>
      </c>
      <c r="X56" s="11">
        <f>(SUM($D$2:D56)+(SUM($F$2:F56)/2))/((SUM($D$2:D56)+SUM($E$2:E56)+SUM($F$2:F56)))</f>
        <v>0.41568396226415094</v>
      </c>
      <c r="Y56" s="1">
        <f>'Winning % Rank Over Time'!M56</f>
        <v>31</v>
      </c>
      <c r="Z56" s="7">
        <f>'Winning % Rank Over Time'!$B56*VLOOKUP(Y56,'Share of Reg Season Points'!$A$2:$B$33,2)</f>
        <v>0</v>
      </c>
      <c r="AA56" s="1">
        <f t="shared" si="1"/>
        <v>0.35443037974683544</v>
      </c>
      <c r="AB56" s="1" cm="1">
        <f t="array" ref="AB56">_xlfn.IFS(AA56&gt;='Old Ranking Calculations'!$B$25,'Old Ranking Calculations'!$C$25,AA56&gt;='Old Ranking Calculations'!$B$26,'Old Ranking Calculations'!$C$26,AA56&gt;='Old Ranking Calculations'!$B$27,'Old Ranking Calculations'!$C$27,AA56&gt;='Old Ranking Calculations'!$B$28,'Old Ranking Calculations'!$C$28,AA56&gt;='Old Ranking Calculations'!$B$29,'Old Ranking Calculations'!$C$29,AA56&gt;='Old Ranking Calculations'!$B$30,'Old Ranking Calculations'!$C$30,AA56&gt;='Old Ranking Calculations'!$B$31,'Old Ranking Calculations'!$C$31,AA56&lt;'Old Ranking Calculations'!$B$32,'Old Ranking Calculations'!$C$32)</f>
        <v>0</v>
      </c>
      <c r="AC56" s="1">
        <f>COUNT($G$2:G56)/COUNT($D$2:D56)</f>
        <v>0.21818181818181817</v>
      </c>
      <c r="AD56" s="1" cm="1">
        <f t="array" ref="AD56">_xlfn.IFS(AC56&gt;='Old Ranking Calculations'!$B$15,'Old Ranking Calculations'!$C$15,AC56&gt;='Old Ranking Calculations'!$B$16,'Old Ranking Calculations'!$C$16,AC56&gt;='Old Ranking Calculations'!$B$17,'Old Ranking Calculations'!$C$17,AC56&gt;='Old Ranking Calculations'!$B$18,'Old Ranking Calculations'!$C$18,AC56&gt;='Old Ranking Calculations'!$B$19,'Old Ranking Calculations'!$C$19,AC56&gt;='Old Ranking Calculations'!$B$20,'Old Ranking Calculations'!$C$20,AC56&gt;='Old Ranking Calculations'!$B$21,'Old Ranking Calculations'!$C$21,AC56&gt;='Old Ranking Calculations'!$B$22,'Old Ranking Calculations'!$C$22,AC56&lt;'Old Ranking Calculations'!$B$23,'Old Ranking Calculations'!$C$23)</f>
        <v>1</v>
      </c>
      <c r="AE56" s="1">
        <f t="shared" si="0"/>
        <v>0</v>
      </c>
      <c r="AF56" s="1">
        <f>SUM($O$2:O56)/SUM($G$2:G56)</f>
        <v>1.25</v>
      </c>
      <c r="AG56" s="16">
        <f>SUM($W$2:W56,Z56)</f>
        <v>30</v>
      </c>
    </row>
    <row r="57" spans="1:33" ht="15.75" customHeight="1" x14ac:dyDescent="0.2">
      <c r="A57" s="1">
        <v>2021</v>
      </c>
      <c r="B57" s="1" t="s">
        <v>10</v>
      </c>
      <c r="C57" s="1" t="str">
        <f>VLOOKUP(B57,Divisions!$A$1:$B$33,2,FALSE)</f>
        <v>NFC North</v>
      </c>
      <c r="D57" s="1">
        <v>3</v>
      </c>
      <c r="E57" s="1">
        <v>13</v>
      </c>
      <c r="F57" s="1">
        <v>1</v>
      </c>
      <c r="W57" s="1">
        <f>SUM(N57*'Ranking Calculations'!$C$2,M57*'Ranking Calculations'!$C$3,L57*'Ranking Calculations'!$C$4,K57*'Ranking Calculations'!$C$5,H57*'Ranking Calculations'!$C$7,G57*'Ranking Calculations'!$C$6,P57*'Ranking Calculations'!$C$8,Q57*'Ranking Calculations'!$C$9,R57*'Ranking Calculations'!$C$10,S57*'Ranking Calculations'!$C$11,T57*'Ranking Calculations'!$C$12,U57*'Ranking Calculations'!$C$13,V57*'Ranking Calculations'!$C$14)</f>
        <v>0</v>
      </c>
      <c r="X57" s="11">
        <f>(SUM($D$2:D57)+(SUM($F$2:F57)/2))/((SUM($D$2:D57)+SUM($E$2:E57)+SUM($F$2:F57)))</f>
        <v>0.41156069364161851</v>
      </c>
      <c r="Y57" s="1">
        <f>'Winning % Rank Over Time'!M57</f>
        <v>31</v>
      </c>
      <c r="Z57" s="7">
        <f>'Winning % Rank Over Time'!$B57*VLOOKUP(Y57,'Share of Reg Season Points'!$A$2:$B$33,2)</f>
        <v>0</v>
      </c>
      <c r="AA57" s="1">
        <f t="shared" si="1"/>
        <v>0.34567901234567899</v>
      </c>
      <c r="AB57" s="1" cm="1">
        <f t="array" ref="AB57">_xlfn.IFS(AA57&gt;='Old Ranking Calculations'!$B$25,'Old Ranking Calculations'!$C$25,AA57&gt;='Old Ranking Calculations'!$B$26,'Old Ranking Calculations'!$C$26,AA57&gt;='Old Ranking Calculations'!$B$27,'Old Ranking Calculations'!$C$27,AA57&gt;='Old Ranking Calculations'!$B$28,'Old Ranking Calculations'!$C$28,AA57&gt;='Old Ranking Calculations'!$B$29,'Old Ranking Calculations'!$C$29,AA57&gt;='Old Ranking Calculations'!$B$30,'Old Ranking Calculations'!$C$30,AA57&gt;='Old Ranking Calculations'!$B$31,'Old Ranking Calculations'!$C$31,AA57&lt;'Old Ranking Calculations'!$B$32,'Old Ranking Calculations'!$C$32)</f>
        <v>0</v>
      </c>
      <c r="AC57" s="1">
        <f>COUNT($G$2:G57)/COUNT($D$2:D57)</f>
        <v>0.21428571428571427</v>
      </c>
      <c r="AD57" s="1" cm="1">
        <f t="array" ref="AD57">_xlfn.IFS(AC57&gt;='Old Ranking Calculations'!$B$15,'Old Ranking Calculations'!$C$15,AC57&gt;='Old Ranking Calculations'!$B$16,'Old Ranking Calculations'!$C$16,AC57&gt;='Old Ranking Calculations'!$B$17,'Old Ranking Calculations'!$C$17,AC57&gt;='Old Ranking Calculations'!$B$18,'Old Ranking Calculations'!$C$18,AC57&gt;='Old Ranking Calculations'!$B$19,'Old Ranking Calculations'!$C$19,AC57&gt;='Old Ranking Calculations'!$B$20,'Old Ranking Calculations'!$C$20,AC57&gt;='Old Ranking Calculations'!$B$21,'Old Ranking Calculations'!$C$21,AC57&gt;='Old Ranking Calculations'!$B$22,'Old Ranking Calculations'!$C$22,AC57&lt;'Old Ranking Calculations'!$B$23,'Old Ranking Calculations'!$C$23)</f>
        <v>1</v>
      </c>
      <c r="AE57" s="1">
        <f t="shared" si="0"/>
        <v>0</v>
      </c>
      <c r="AF57" s="1">
        <f>SUM($O$2:O57)/SUM($G$2:G57)</f>
        <v>1.25</v>
      </c>
      <c r="AG57" s="16">
        <f>SUM($W$2:W57,Z57)</f>
        <v>30</v>
      </c>
    </row>
    <row r="58" spans="1:33" ht="15.75" customHeight="1" x14ac:dyDescent="0.2">
      <c r="A58">
        <v>2022</v>
      </c>
      <c r="B58" s="1" t="s">
        <v>10</v>
      </c>
      <c r="C58" s="1" t="str">
        <f>VLOOKUP(B58,Divisions!$A$1:$B$33,2,FALSE)</f>
        <v>NFC North</v>
      </c>
      <c r="D58">
        <v>9</v>
      </c>
      <c r="E58">
        <v>8</v>
      </c>
      <c r="W58" s="1">
        <f>SUM(N58*'Ranking Calculations'!$C$2,M58*'Ranking Calculations'!$C$3,L58*'Ranking Calculations'!$C$4,K58*'Ranking Calculations'!$C$5,H58*'Ranking Calculations'!$C$7,G58*'Ranking Calculations'!$C$6,P58*'Ranking Calculations'!$C$8,Q58*'Ranking Calculations'!$C$9,R58*'Ranking Calculations'!$C$10,S58*'Ranking Calculations'!$C$11,T58*'Ranking Calculations'!$C$12,U58*'Ranking Calculations'!$C$13,V58*'Ranking Calculations'!$C$14)</f>
        <v>0</v>
      </c>
      <c r="X58" s="11">
        <f>(SUM($D$2:D58)+(SUM($F$2:F58)/2))/((SUM($D$2:D58)+SUM($E$2:E58)+SUM($F$2:F58)))</f>
        <v>0.41383219954648526</v>
      </c>
      <c r="Y58" s="1">
        <f>'Winning % Rank Over Time'!M58</f>
        <v>31</v>
      </c>
      <c r="Z58" s="7">
        <f>'Winning % Rank Over Time'!$B58*VLOOKUP(Y58,'Share of Reg Season Points'!$A$2:$B$33,2)</f>
        <v>0</v>
      </c>
      <c r="AA58" s="1">
        <f t="shared" ref="AA58" si="2">SUM($G$2:J58)/COUNT($E$2:H58)</f>
        <v>0.34146341463414637</v>
      </c>
      <c r="AB58" s="1" cm="1">
        <f t="array" ref="AB58">_xlfn.IFS(AA58&gt;='Old Ranking Calculations'!$B$25,'Old Ranking Calculations'!$C$25,AA58&gt;='Old Ranking Calculations'!$B$26,'Old Ranking Calculations'!$C$26,AA58&gt;='Old Ranking Calculations'!$B$27,'Old Ranking Calculations'!$C$27,AA58&gt;='Old Ranking Calculations'!$B$28,'Old Ranking Calculations'!$C$28,AA58&gt;='Old Ranking Calculations'!$B$29,'Old Ranking Calculations'!$C$29,AA58&gt;='Old Ranking Calculations'!$B$30,'Old Ranking Calculations'!$C$30,AA58&gt;='Old Ranking Calculations'!$B$31,'Old Ranking Calculations'!$C$31,AA58&lt;'Old Ranking Calculations'!$B$32,'Old Ranking Calculations'!$C$32)</f>
        <v>0</v>
      </c>
      <c r="AC58" s="1">
        <f>COUNT($G$2:G58)/COUNT($D$2:D58)</f>
        <v>0.21052631578947367</v>
      </c>
      <c r="AD58" s="1" cm="1">
        <f t="array" ref="AD58">_xlfn.IFS(AC58&gt;='Old Ranking Calculations'!$B$15,'Old Ranking Calculations'!$C$15,AC58&gt;='Old Ranking Calculations'!$B$16,'Old Ranking Calculations'!$C$16,AC58&gt;='Old Ranking Calculations'!$B$17,'Old Ranking Calculations'!$C$17,AC58&gt;='Old Ranking Calculations'!$B$18,'Old Ranking Calculations'!$C$18,AC58&gt;='Old Ranking Calculations'!$B$19,'Old Ranking Calculations'!$C$19,AC58&gt;='Old Ranking Calculations'!$B$20,'Old Ranking Calculations'!$C$20,AC58&gt;='Old Ranking Calculations'!$B$21,'Old Ranking Calculations'!$C$21,AC58&gt;='Old Ranking Calculations'!$B$22,'Old Ranking Calculations'!$C$22,AC58&lt;'Old Ranking Calculations'!$B$23,'Old Ranking Calculations'!$C$23)</f>
        <v>1</v>
      </c>
      <c r="AE58" s="1">
        <f t="shared" si="0"/>
        <v>0</v>
      </c>
      <c r="AF58" s="1">
        <f>SUM($O$2:O58)/SUM($G$2:G58)</f>
        <v>1.25</v>
      </c>
      <c r="AG58" s="16">
        <f>SUM($W$2:W58,Z58)</f>
        <v>30</v>
      </c>
    </row>
    <row r="59" spans="1:33" ht="15.75" customHeight="1" x14ac:dyDescent="0.2">
      <c r="A59">
        <v>2023</v>
      </c>
      <c r="B59" s="1" t="s">
        <v>10</v>
      </c>
      <c r="C59" s="1" t="str">
        <f>VLOOKUP(B59,Divisions!$A$1:$B$33,2,FALSE)</f>
        <v>NFC North</v>
      </c>
      <c r="D59">
        <v>12</v>
      </c>
      <c r="E59">
        <v>5</v>
      </c>
      <c r="G59">
        <v>1</v>
      </c>
      <c r="H59">
        <v>1</v>
      </c>
      <c r="I59">
        <v>2</v>
      </c>
      <c r="J59">
        <v>1</v>
      </c>
      <c r="K59">
        <v>1</v>
      </c>
      <c r="L59">
        <v>1</v>
      </c>
      <c r="O59">
        <v>3</v>
      </c>
      <c r="W59" s="1">
        <f>SUM(N59*'Ranking Calculations'!$C$2,M59*'Ranking Calculations'!$C$3,L59*'Ranking Calculations'!$C$4,K59*'Ranking Calculations'!$C$5,H59*'Ranking Calculations'!$C$7,G59*'Ranking Calculations'!$C$6,P59*'Ranking Calculations'!$C$8,Q59*'Ranking Calculations'!$C$9,R59*'Ranking Calculations'!$C$10,S59*'Ranking Calculations'!$C$11,T59*'Ranking Calculations'!$C$12,U59*'Ranking Calculations'!$C$13,V59*'Ranking Calculations'!$C$14)</f>
        <v>8</v>
      </c>
      <c r="X59" s="11">
        <f>(SUM($D$2:D59)+(SUM($F$2:F59)/2))/((SUM($D$2:D59)+SUM($E$2:E59)+SUM($F$2:F59)))</f>
        <v>0.41935483870967744</v>
      </c>
      <c r="Y59" s="1">
        <f>'Winning % Rank Over Time'!M59</f>
        <v>31</v>
      </c>
      <c r="Z59" s="7">
        <f>'Winning % Rank Over Time'!$B59*VLOOKUP(Y59,'Share of Reg Season Points'!$A$2:$B$33,2)</f>
        <v>0</v>
      </c>
      <c r="AA59" s="1">
        <f t="shared" ref="AA59" si="3">SUM($G$2:J59)/COUNT($E$2:H59)</f>
        <v>0.38823529411764707</v>
      </c>
      <c r="AB59" s="1" cm="1">
        <f t="array" ref="AB59">_xlfn.IFS(AA59&gt;='Old Ranking Calculations'!$B$25,'Old Ranking Calculations'!$C$25,AA59&gt;='Old Ranking Calculations'!$B$26,'Old Ranking Calculations'!$C$26,AA59&gt;='Old Ranking Calculations'!$B$27,'Old Ranking Calculations'!$C$27,AA59&gt;='Old Ranking Calculations'!$B$28,'Old Ranking Calculations'!$C$28,AA59&gt;='Old Ranking Calculations'!$B$29,'Old Ranking Calculations'!$C$29,AA59&gt;='Old Ranking Calculations'!$B$30,'Old Ranking Calculations'!$C$30,AA59&gt;='Old Ranking Calculations'!$B$31,'Old Ranking Calculations'!$C$31,AA59&lt;'Old Ranking Calculations'!$B$32,'Old Ranking Calculations'!$C$32)</f>
        <v>0</v>
      </c>
      <c r="AC59" s="1">
        <f>COUNT($G$2:G59)/COUNT($D$2:D59)</f>
        <v>0.22413793103448276</v>
      </c>
      <c r="AD59" s="1" cm="1">
        <f t="array" ref="AD59">_xlfn.IFS(AC59&gt;='Old Ranking Calculations'!$B$15,'Old Ranking Calculations'!$C$15,AC59&gt;='Old Ranking Calculations'!$B$16,'Old Ranking Calculations'!$C$16,AC59&gt;='Old Ranking Calculations'!$B$17,'Old Ranking Calculations'!$C$17,AC59&gt;='Old Ranking Calculations'!$B$18,'Old Ranking Calculations'!$C$18,AC59&gt;='Old Ranking Calculations'!$B$19,'Old Ranking Calculations'!$C$19,AC59&gt;='Old Ranking Calculations'!$B$20,'Old Ranking Calculations'!$C$20,AC59&gt;='Old Ranking Calculations'!$B$21,'Old Ranking Calculations'!$C$21,AC59&gt;='Old Ranking Calculations'!$B$22,'Old Ranking Calculations'!$C$22,AC59&lt;'Old Ranking Calculations'!$B$23,'Old Ranking Calculations'!$C$23)</f>
        <v>1</v>
      </c>
      <c r="AE59" s="1">
        <f t="shared" si="0"/>
        <v>0</v>
      </c>
      <c r="AF59" s="1">
        <f>SUM($O$2:O59)/SUM($G$2:G59)</f>
        <v>1.3846153846153846</v>
      </c>
      <c r="AG59" s="16">
        <f>SUM($W$2:W59,Z59)</f>
        <v>38</v>
      </c>
    </row>
    <row r="60" spans="1:33" ht="15.75" customHeight="1" x14ac:dyDescent="0.2">
      <c r="A60">
        <v>2024</v>
      </c>
      <c r="B60" s="1" t="s">
        <v>10</v>
      </c>
      <c r="C60" s="1" t="str">
        <f>VLOOKUP(B60,Divisions!$A$1:$B$33,2,FALSE)</f>
        <v>NFC North</v>
      </c>
      <c r="D60">
        <v>15</v>
      </c>
      <c r="E60">
        <v>2</v>
      </c>
      <c r="G60">
        <v>1</v>
      </c>
      <c r="H60">
        <v>1</v>
      </c>
      <c r="I60">
        <v>0</v>
      </c>
      <c r="J60">
        <v>1</v>
      </c>
      <c r="K60">
        <v>1</v>
      </c>
      <c r="O60">
        <v>2</v>
      </c>
      <c r="W60" s="1">
        <f>SUM(N60*'Ranking Calculations'!$C$2,M60*'Ranking Calculations'!$C$3,L60*'Ranking Calculations'!$C$4,K60*'Ranking Calculations'!$C$5,H60*'Ranking Calculations'!$C$7,G60*'Ranking Calculations'!$C$6,P60*'Ranking Calculations'!$C$8,Q60*'Ranking Calculations'!$C$9,R60*'Ranking Calculations'!$C$10,S60*'Ranking Calculations'!$C$11,T60*'Ranking Calculations'!$C$12,U60*'Ranking Calculations'!$C$13,V60*'Ranking Calculations'!$C$14)</f>
        <v>4</v>
      </c>
      <c r="X60" s="11">
        <f>(SUM($D$2:D60)+(SUM($F$2:F60)/2))/((SUM($D$2:D60)+SUM($E$2:E60)+SUM($F$2:F60)))</f>
        <v>0.42794759825327511</v>
      </c>
      <c r="Y60" s="1">
        <f>'Winning % Rank Over Time'!M60</f>
        <v>30</v>
      </c>
      <c r="Z60" s="7">
        <f>'Winning % Rank Over Time'!$B60*VLOOKUP(Y60,'Share of Reg Season Points'!$A$2:$B$33,2)</f>
        <v>0</v>
      </c>
      <c r="AA60" s="1">
        <f t="shared" ref="AA60" si="4">SUM($G$2:J60)/COUNT($E$2:H60)</f>
        <v>0.40909090909090912</v>
      </c>
      <c r="AB60" s="1" cm="1">
        <f t="array" ref="AB60">_xlfn.IFS(AA60&gt;='Old Ranking Calculations'!$B$25,'Old Ranking Calculations'!$C$25,AA60&gt;='Old Ranking Calculations'!$B$26,'Old Ranking Calculations'!$C$26,AA60&gt;='Old Ranking Calculations'!$B$27,'Old Ranking Calculations'!$C$27,AA60&gt;='Old Ranking Calculations'!$B$28,'Old Ranking Calculations'!$C$28,AA60&gt;='Old Ranking Calculations'!$B$29,'Old Ranking Calculations'!$C$29,AA60&gt;='Old Ranking Calculations'!$B$30,'Old Ranking Calculations'!$C$30,AA60&gt;='Old Ranking Calculations'!$B$31,'Old Ranking Calculations'!$C$31,AA60&lt;'Old Ranking Calculations'!$B$32,'Old Ranking Calculations'!$C$32)</f>
        <v>0</v>
      </c>
      <c r="AC60" s="1">
        <f>COUNT($G$2:G60)/COUNT($D$2:D60)</f>
        <v>0.23728813559322035</v>
      </c>
      <c r="AD60" s="1" cm="1">
        <f t="array" ref="AD60">_xlfn.IFS(AC60&gt;='Old Ranking Calculations'!$B$15,'Old Ranking Calculations'!$C$15,AC60&gt;='Old Ranking Calculations'!$B$16,'Old Ranking Calculations'!$C$16,AC60&gt;='Old Ranking Calculations'!$B$17,'Old Ranking Calculations'!$C$17,AC60&gt;='Old Ranking Calculations'!$B$18,'Old Ranking Calculations'!$C$18,AC60&gt;='Old Ranking Calculations'!$B$19,'Old Ranking Calculations'!$C$19,AC60&gt;='Old Ranking Calculations'!$B$20,'Old Ranking Calculations'!$C$20,AC60&gt;='Old Ranking Calculations'!$B$21,'Old Ranking Calculations'!$C$21,AC60&gt;='Old Ranking Calculations'!$B$22,'Old Ranking Calculations'!$C$22,AC60&lt;'Old Ranking Calculations'!$B$23,'Old Ranking Calculations'!$C$23)</f>
        <v>1</v>
      </c>
      <c r="AE60" s="1">
        <f t="shared" si="0"/>
        <v>0</v>
      </c>
      <c r="AF60" s="1">
        <f>SUM($O$2:O60)/SUM($G$2:G60)</f>
        <v>1.4285714285714286</v>
      </c>
      <c r="AG60" s="16">
        <f>SUM($W$2:W60,Z60)</f>
        <v>42</v>
      </c>
    </row>
    <row r="61" spans="1:33" ht="15.75" customHeight="1" x14ac:dyDescent="0.2">
      <c r="A61">
        <v>2025</v>
      </c>
      <c r="B61" s="1" t="s">
        <v>10</v>
      </c>
      <c r="C61" s="1" t="str">
        <f>VLOOKUP(B61,Divisions!$A$1:$B$33,2,FALSE)</f>
        <v>NFC North</v>
      </c>
      <c r="D61">
        <v>9</v>
      </c>
      <c r="E61">
        <v>8</v>
      </c>
      <c r="W61" s="1">
        <f>SUM(N61*'Ranking Calculations'!$C$2,M61*'Ranking Calculations'!$C$3,L61*'Ranking Calculations'!$C$4,K61*'Ranking Calculations'!$C$5,H61*'Ranking Calculations'!$C$7,G61*'Ranking Calculations'!$C$6,P61*'Ranking Calculations'!$C$8,Q61*'Ranking Calculations'!$C$9,R61*'Ranking Calculations'!$C$10,S61*'Ranking Calculations'!$C$11,T61*'Ranking Calculations'!$C$12,U61*'Ranking Calculations'!$C$13,V61*'Ranking Calculations'!$C$14)</f>
        <v>0</v>
      </c>
      <c r="X61" s="11">
        <f>(SUM($D$2:D61)+(SUM($F$2:F61)/2))/((SUM($D$2:D61)+SUM($E$2:E61)+SUM($F$2:F61)))</f>
        <v>0.42979635584137194</v>
      </c>
      <c r="Y61" s="1">
        <f>'Winning % Rank Over Time'!M61</f>
        <v>29</v>
      </c>
      <c r="Z61" s="7">
        <f>'Winning % Rank Over Time'!$B61*VLOOKUP(Y61,'Share of Reg Season Points'!$A$2:$B$33,2)</f>
        <v>0</v>
      </c>
      <c r="AA61" s="1">
        <f t="shared" ref="AA61" si="5">SUM($G$2:J61)/COUNT($E$2:H61)</f>
        <v>0.4044943820224719</v>
      </c>
      <c r="AB61" s="1" cm="1">
        <f t="array" ref="AB61">_xlfn.IFS(AA61&gt;='Old Ranking Calculations'!$B$25,'Old Ranking Calculations'!$C$25,AA61&gt;='Old Ranking Calculations'!$B$26,'Old Ranking Calculations'!$C$26,AA61&gt;='Old Ranking Calculations'!$B$27,'Old Ranking Calculations'!$C$27,AA61&gt;='Old Ranking Calculations'!$B$28,'Old Ranking Calculations'!$C$28,AA61&gt;='Old Ranking Calculations'!$B$29,'Old Ranking Calculations'!$C$29,AA61&gt;='Old Ranking Calculations'!$B$30,'Old Ranking Calculations'!$C$30,AA61&gt;='Old Ranking Calculations'!$B$31,'Old Ranking Calculations'!$C$31,AA61&lt;'Old Ranking Calculations'!$B$32,'Old Ranking Calculations'!$C$32)</f>
        <v>0</v>
      </c>
      <c r="AC61" s="1">
        <f>COUNT($G$2:G61)/COUNT($D$2:D61)</f>
        <v>0.23333333333333334</v>
      </c>
      <c r="AD61" s="1" cm="1">
        <f t="array" ref="AD61">_xlfn.IFS(AC61&gt;='Old Ranking Calculations'!$B$15,'Old Ranking Calculations'!$C$15,AC61&gt;='Old Ranking Calculations'!$B$16,'Old Ranking Calculations'!$C$16,AC61&gt;='Old Ranking Calculations'!$B$17,'Old Ranking Calculations'!$C$17,AC61&gt;='Old Ranking Calculations'!$B$18,'Old Ranking Calculations'!$C$18,AC61&gt;='Old Ranking Calculations'!$B$19,'Old Ranking Calculations'!$C$19,AC61&gt;='Old Ranking Calculations'!$B$20,'Old Ranking Calculations'!$C$20,AC61&gt;='Old Ranking Calculations'!$B$21,'Old Ranking Calculations'!$C$21,AC61&gt;='Old Ranking Calculations'!$B$22,'Old Ranking Calculations'!$C$22,AC61&lt;'Old Ranking Calculations'!$B$23,'Old Ranking Calculations'!$C$23)</f>
        <v>1</v>
      </c>
      <c r="AE61" s="1">
        <f t="shared" si="0"/>
        <v>0</v>
      </c>
      <c r="AF61" s="1">
        <f>SUM($O$2:O61)/SUM($G$2:G61)</f>
        <v>1.4285714285714286</v>
      </c>
      <c r="AG61" s="16">
        <f>SUM($W$2:W61,Z61)</f>
        <v>42</v>
      </c>
    </row>
    <row r="62" spans="1:33" ht="15.75" customHeight="1" x14ac:dyDescent="0.2"/>
    <row r="63" spans="1:33" ht="15.75" customHeight="1" x14ac:dyDescent="0.2"/>
    <row r="64" spans="1:33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</sheetData>
  <pageMargins left="0.7" right="0.7" top="0.75" bottom="0.75" header="0" footer="0"/>
  <pageSetup orientation="landscape"/>
  <headerFooter>
    <oddHeader>&amp;R&amp;"Calibri"&amp;10&amp;K000000 Business Use&amp;1#_x000D_</oddHeader>
  </headerFooter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8"/>
  <dimension ref="A1:AG1000"/>
  <sheetViews>
    <sheetView topLeftCell="L1" workbookViewId="0">
      <pane ySplit="1" topLeftCell="A48" activePane="bottomLeft" state="frozen"/>
      <selection pane="bottomLeft" activeCell="AG66" sqref="AG66"/>
    </sheetView>
  </sheetViews>
  <sheetFormatPr baseColWidth="10" defaultColWidth="11.1640625" defaultRowHeight="15" customHeight="1" x14ac:dyDescent="0.2"/>
  <cols>
    <col min="1" max="10" width="10.6640625" customWidth="1"/>
    <col min="11" max="14" width="10.6640625" style="6" customWidth="1"/>
    <col min="15" max="33" width="10.6640625" customWidth="1"/>
  </cols>
  <sheetData>
    <row r="1" spans="1:33" ht="15.75" customHeight="1" x14ac:dyDescent="0.2">
      <c r="A1" s="1" t="s">
        <v>51</v>
      </c>
      <c r="B1" s="1" t="s">
        <v>71</v>
      </c>
      <c r="C1" s="1" t="s">
        <v>139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57</v>
      </c>
      <c r="J1" s="1" t="s">
        <v>58</v>
      </c>
      <c r="K1" s="6" t="s">
        <v>161</v>
      </c>
      <c r="L1" s="6" t="s">
        <v>162</v>
      </c>
      <c r="M1" s="6" t="s">
        <v>163</v>
      </c>
      <c r="N1" s="6" t="s">
        <v>61</v>
      </c>
      <c r="O1" s="1" t="s">
        <v>72</v>
      </c>
      <c r="P1" s="1" t="s">
        <v>37</v>
      </c>
      <c r="Q1" s="1" t="s">
        <v>39</v>
      </c>
      <c r="R1" s="1" t="s">
        <v>40</v>
      </c>
      <c r="S1" s="1" t="s">
        <v>41</v>
      </c>
      <c r="T1" s="1" t="s">
        <v>42</v>
      </c>
      <c r="U1" s="1" t="s">
        <v>43</v>
      </c>
      <c r="V1" s="1" t="s">
        <v>44</v>
      </c>
      <c r="W1" s="1" t="s">
        <v>63</v>
      </c>
      <c r="X1" s="1" t="s">
        <v>64</v>
      </c>
      <c r="Y1" s="1" t="s">
        <v>198</v>
      </c>
      <c r="Z1" s="1" t="s">
        <v>65</v>
      </c>
      <c r="AA1" s="1" t="s">
        <v>66</v>
      </c>
      <c r="AB1" s="1" t="s">
        <v>67</v>
      </c>
      <c r="AC1" s="1" t="s">
        <v>79</v>
      </c>
      <c r="AD1" s="1" t="s">
        <v>68</v>
      </c>
      <c r="AE1" s="1" t="s">
        <v>69</v>
      </c>
      <c r="AF1" s="1" t="s">
        <v>73</v>
      </c>
      <c r="AG1" s="1" t="s">
        <v>70</v>
      </c>
    </row>
    <row r="2" spans="1:33" ht="15.75" customHeight="1" x14ac:dyDescent="0.2">
      <c r="A2" s="1">
        <v>1966</v>
      </c>
      <c r="B2" s="1" t="s">
        <v>11</v>
      </c>
      <c r="C2" s="1" t="str">
        <f>VLOOKUP(B2,Divisions!$A$1:$B$33,2,FALSE)</f>
        <v>NFC North</v>
      </c>
      <c r="D2" s="1">
        <v>12</v>
      </c>
      <c r="E2" s="1">
        <v>2</v>
      </c>
      <c r="G2" s="1">
        <v>1</v>
      </c>
      <c r="H2" s="1">
        <v>1</v>
      </c>
      <c r="I2" s="1">
        <v>2</v>
      </c>
      <c r="J2" s="1">
        <v>0</v>
      </c>
      <c r="K2" s="1">
        <v>1</v>
      </c>
      <c r="L2" s="1">
        <v>1</v>
      </c>
      <c r="M2" s="1">
        <v>1</v>
      </c>
      <c r="N2" s="1">
        <v>1</v>
      </c>
      <c r="O2" s="1">
        <v>4</v>
      </c>
      <c r="P2" s="1">
        <v>1</v>
      </c>
      <c r="W2" s="1">
        <f>SUM(N2*'Ranking Calculations'!$C$2,M2*'Ranking Calculations'!$C$3,L2*'Ranking Calculations'!$C$4,K2*'Ranking Calculations'!$C$5,H2*'Ranking Calculations'!$C$7,G2*'Ranking Calculations'!$C$6,P2*'Ranking Calculations'!$C$8,Q2*'Ranking Calculations'!$C$9,R2*'Ranking Calculations'!$C$10,S2*'Ranking Calculations'!$C$11,T2*'Ranking Calculations'!$C$12,U2*'Ranking Calculations'!$C$13,V2*'Ranking Calculations'!$C$14)</f>
        <v>43</v>
      </c>
      <c r="X2" s="11">
        <f>(SUM(D2)+(SUM(F2)/2))/((SUM(D2)+SUM(E2)+SUM(F2)))</f>
        <v>0.8571428571428571</v>
      </c>
      <c r="Y2" s="1">
        <f>'Winning % Rank Over Time'!N2</f>
        <v>1</v>
      </c>
      <c r="Z2" s="7">
        <f>'Winning % Rank Over Time'!$B2*VLOOKUP(Y2,'Share of Reg Season Points'!$P$2:$Q$27,2)</f>
        <v>0</v>
      </c>
      <c r="AA2" s="1">
        <f>SUM(I2)/COUNT(G2)</f>
        <v>2</v>
      </c>
      <c r="AB2" s="1" cm="1">
        <f t="array" ref="AB2">_xlfn.IFS(AA2&gt;='Old Ranking Calculations'!$B$25,'Old Ranking Calculations'!$C$25,AA2&gt;='Old Ranking Calculations'!$B$26,'Old Ranking Calculations'!$C$26,AA2&gt;='Old Ranking Calculations'!$B$27,'Old Ranking Calculations'!$C$27,AA2&gt;='Old Ranking Calculations'!$B$28,'Old Ranking Calculations'!$C$28,AA2&gt;='Old Ranking Calculations'!$B$29,'Old Ranking Calculations'!$C$29,AA2&gt;='Old Ranking Calculations'!$B$30,'Old Ranking Calculations'!$C$30,AA2&gt;='Old Ranking Calculations'!$B$31,'Old Ranking Calculations'!$C$31,AA2&gt;='Old Ranking Calculations'!$B$32,'Old Ranking Calculations'!$C$432)</f>
        <v>15</v>
      </c>
      <c r="AC2" s="1">
        <f>COUNT(G2)/COUNT(A2)</f>
        <v>1</v>
      </c>
      <c r="AD2" s="1" cm="1">
        <f t="array" ref="AD2">_xlfn.IFS(AC2&gt;='Old Ranking Calculations'!$B$15,'Old Ranking Calculations'!$C$15,AC2&gt;='Old Ranking Calculations'!$B$16,'Old Ranking Calculations'!$C$16,AC2&gt;='Old Ranking Calculations'!$B$17,'Old Ranking Calculations'!$C$17,AC2&gt;='Old Ranking Calculations'!$B$18,'Old Ranking Calculations'!$C$18,AC2&gt;='Old Ranking Calculations'!$B$19,'Old Ranking Calculations'!$C$19,AC2&gt;='Old Ranking Calculations'!$B$20,'Old Ranking Calculations'!$C$20,AC2&gt;='Old Ranking Calculations'!$B$21,'Old Ranking Calculations'!$C$21,AC2&gt;='Old Ranking Calculations'!$B$22,'Old Ranking Calculations'!$C$22,AC2&lt;'Old Ranking Calculations'!$B$23,'Old Ranking Calculations'!$C$23)</f>
        <v>20</v>
      </c>
      <c r="AE2" s="1">
        <f t="shared" ref="AE2:AE61" si="0">0</f>
        <v>0</v>
      </c>
      <c r="AF2" s="1">
        <f t="shared" ref="AF2:AF57" si="1">SUM($I$2:M2)/SUM($E$2:I2)</f>
        <v>0.83333333333333337</v>
      </c>
      <c r="AG2" s="16">
        <f>SUM($W$2:W2,Z2)</f>
        <v>43</v>
      </c>
    </row>
    <row r="3" spans="1:33" ht="15.75" customHeight="1" x14ac:dyDescent="0.2">
      <c r="A3" s="1">
        <v>1967</v>
      </c>
      <c r="B3" s="1" t="s">
        <v>11</v>
      </c>
      <c r="C3" s="1" t="str">
        <f>VLOOKUP(B3,Divisions!$A$1:$B$33,2,FALSE)</f>
        <v>NFC North</v>
      </c>
      <c r="D3" s="1">
        <v>9</v>
      </c>
      <c r="E3" s="1">
        <v>4</v>
      </c>
      <c r="F3" s="1">
        <v>1</v>
      </c>
      <c r="G3" s="1">
        <v>1</v>
      </c>
      <c r="H3" s="1">
        <v>1</v>
      </c>
      <c r="I3" s="1">
        <v>3</v>
      </c>
      <c r="J3" s="1">
        <v>0</v>
      </c>
      <c r="K3" s="1">
        <v>1</v>
      </c>
      <c r="L3" s="1">
        <v>1</v>
      </c>
      <c r="M3" s="1">
        <v>1</v>
      </c>
      <c r="N3" s="1">
        <v>1</v>
      </c>
      <c r="O3" s="1">
        <v>4</v>
      </c>
      <c r="W3" s="1">
        <f>SUM(N3*'Ranking Calculations'!$C$2,M3*'Ranking Calculations'!$C$3,L3*'Ranking Calculations'!$C$4,K3*'Ranking Calculations'!$C$5,H3*'Ranking Calculations'!$C$7,G3*'Ranking Calculations'!$C$6,P3*'Ranking Calculations'!$C$8,Q3*'Ranking Calculations'!$C$9,R3*'Ranking Calculations'!$C$10,S3*'Ranking Calculations'!$C$11,T3*'Ranking Calculations'!$C$12,U3*'Ranking Calculations'!$C$13,V3*'Ranking Calculations'!$C$14)</f>
        <v>40</v>
      </c>
      <c r="X3" s="11">
        <f>(SUM($D$2:D3)+(SUM($F$2:F3)/2))/((SUM($D$2:D3)+SUM($E$2:E3)+SUM($F$2:F3)))</f>
        <v>0.7678571428571429</v>
      </c>
      <c r="Y3" s="1">
        <f>'Winning % Rank Over Time'!N3</f>
        <v>1</v>
      </c>
      <c r="Z3" s="7">
        <f>'Winning % Rank Over Time'!$B3*VLOOKUP(Y3,'Share of Reg Season Points'!$P$2:$Q$27,2)</f>
        <v>0</v>
      </c>
      <c r="AA3" s="1">
        <f t="shared" ref="AA3:AA57" si="2">SUM($G$2:J3)/COUNT($E$2:H3)</f>
        <v>1.2857142857142858</v>
      </c>
      <c r="AB3" s="1" cm="1">
        <f t="array" ref="AB3">_xlfn.IFS(AA3&gt;='Old Ranking Calculations'!$B$25,'Old Ranking Calculations'!$C$25,AA3&gt;='Old Ranking Calculations'!$B$26,'Old Ranking Calculations'!$C$26,AA3&gt;='Old Ranking Calculations'!$B$27,'Old Ranking Calculations'!$C$27,AA3&gt;='Old Ranking Calculations'!$B$28,'Old Ranking Calculations'!$C$28,AA3&gt;='Old Ranking Calculations'!$B$29,'Old Ranking Calculations'!$C$29,AA3&gt;='Old Ranking Calculations'!$B$30,'Old Ranking Calculations'!$C$30,AA3&gt;='Old Ranking Calculations'!$B$31,'Old Ranking Calculations'!$C$31,AA3&gt;='Old Ranking Calculations'!$B$32,'Old Ranking Calculations'!$C$432)</f>
        <v>12</v>
      </c>
      <c r="AC3" s="2">
        <f>COUNT($G$2:G3)/COUNT($A$2:A3)</f>
        <v>1</v>
      </c>
      <c r="AD3" s="1" cm="1">
        <f t="array" ref="AD3">_xlfn.IFS(AC3&gt;='Old Ranking Calculations'!$B$15,'Old Ranking Calculations'!$C$15,AC3&gt;='Old Ranking Calculations'!$B$16,'Old Ranking Calculations'!$C$16,AC3&gt;='Old Ranking Calculations'!$B$17,'Old Ranking Calculations'!$C$17,AC3&gt;='Old Ranking Calculations'!$B$18,'Old Ranking Calculations'!$C$18,AC3&gt;='Old Ranking Calculations'!$B$19,'Old Ranking Calculations'!$C$19,AC3&gt;='Old Ranking Calculations'!$B$20,'Old Ranking Calculations'!$C$20,AC3&gt;='Old Ranking Calculations'!$B$21,'Old Ranking Calculations'!$C$21,AC3&gt;='Old Ranking Calculations'!$B$22,'Old Ranking Calculations'!$C$22,AC3&lt;'Old Ranking Calculations'!$B$23,'Old Ranking Calculations'!$C$23)</f>
        <v>20</v>
      </c>
      <c r="AE3" s="1">
        <f t="shared" si="0"/>
        <v>0</v>
      </c>
      <c r="AF3" s="1">
        <f t="shared" si="1"/>
        <v>0.6875</v>
      </c>
      <c r="AG3" s="16">
        <f>SUM($W$2:W3,Z3)</f>
        <v>83</v>
      </c>
    </row>
    <row r="4" spans="1:33" ht="15.75" customHeight="1" x14ac:dyDescent="0.2">
      <c r="A4" s="1">
        <v>1968</v>
      </c>
      <c r="B4" s="1" t="s">
        <v>11</v>
      </c>
      <c r="C4" s="1" t="str">
        <f>VLOOKUP(B4,Divisions!$A$1:$B$33,2,FALSE)</f>
        <v>NFC North</v>
      </c>
      <c r="D4" s="1">
        <v>6</v>
      </c>
      <c r="E4" s="1">
        <v>7</v>
      </c>
      <c r="F4" s="1">
        <v>1</v>
      </c>
      <c r="W4" s="1">
        <f>SUM(N4*'Ranking Calculations'!$C$2,M4*'Ranking Calculations'!$C$3,L4*'Ranking Calculations'!$C$4,K4*'Ranking Calculations'!$C$5,H4*'Ranking Calculations'!$C$7,G4*'Ranking Calculations'!$C$6,P4*'Ranking Calculations'!$C$8,Q4*'Ranking Calculations'!$C$9,R4*'Ranking Calculations'!$C$10,S4*'Ranking Calculations'!$C$11,T4*'Ranking Calculations'!$C$12,U4*'Ranking Calculations'!$C$13,V4*'Ranking Calculations'!$C$14)</f>
        <v>0</v>
      </c>
      <c r="X4" s="11">
        <f>(SUM($D$2:D4)+(SUM($F$2:F4)/2))/((SUM($D$2:D4)+SUM($E$2:E4)+SUM($F$2:F4)))</f>
        <v>0.66666666666666663</v>
      </c>
      <c r="Y4" s="1">
        <f>'Winning % Rank Over Time'!N4</f>
        <v>6</v>
      </c>
      <c r="Z4" s="7">
        <f>'Winning % Rank Over Time'!$B4*VLOOKUP(Y4,'Share of Reg Season Points'!$P$2:$Q$27,2)</f>
        <v>0</v>
      </c>
      <c r="AA4" s="1">
        <f t="shared" si="2"/>
        <v>1</v>
      </c>
      <c r="AB4" s="1" cm="1">
        <f t="array" ref="AB4">_xlfn.IFS(AA4&gt;='Old Ranking Calculations'!$B$25,'Old Ranking Calculations'!$C$25,AA4&gt;='Old Ranking Calculations'!$B$26,'Old Ranking Calculations'!$C$26,AA4&gt;='Old Ranking Calculations'!$B$27,'Old Ranking Calculations'!$C$27,AA4&gt;='Old Ranking Calculations'!$B$28,'Old Ranking Calculations'!$C$28,AA4&gt;='Old Ranking Calculations'!$B$29,'Old Ranking Calculations'!$C$29,AA4&gt;='Old Ranking Calculations'!$B$30,'Old Ranking Calculations'!$C$30,AA4&gt;='Old Ranking Calculations'!$B$31,'Old Ranking Calculations'!$C$31,AA4&gt;='Old Ranking Calculations'!$B$32,'Old Ranking Calculations'!$C$432)</f>
        <v>10</v>
      </c>
      <c r="AC4" s="2">
        <f>COUNT($G$2:G4)/COUNT($A$2:A4)</f>
        <v>0.66666666666666663</v>
      </c>
      <c r="AD4" s="1" cm="1">
        <f t="array" ref="AD4">_xlfn.IFS(AC4&gt;='Old Ranking Calculations'!$B$15,'Old Ranking Calculations'!$C$15,AC4&gt;='Old Ranking Calculations'!$B$16,'Old Ranking Calculations'!$C$16,AC4&gt;='Old Ranking Calculations'!$B$17,'Old Ranking Calculations'!$C$17,AC4&gt;='Old Ranking Calculations'!$B$18,'Old Ranking Calculations'!$C$18,AC4&gt;='Old Ranking Calculations'!$B$19,'Old Ranking Calculations'!$C$19,AC4&gt;='Old Ranking Calculations'!$B$20,'Old Ranking Calculations'!$C$20,AC4&gt;='Old Ranking Calculations'!$B$21,'Old Ranking Calculations'!$C$21,AC4&gt;='Old Ranking Calculations'!$B$22,'Old Ranking Calculations'!$C$22,AC4&lt;'Old Ranking Calculations'!$B$23,'Old Ranking Calculations'!$C$23)</f>
        <v>20</v>
      </c>
      <c r="AE4" s="1">
        <f t="shared" si="0"/>
        <v>0</v>
      </c>
      <c r="AF4" s="1">
        <f t="shared" si="1"/>
        <v>0.45833333333333331</v>
      </c>
      <c r="AG4" s="16">
        <f>SUM($W$2:W4,Z4)</f>
        <v>83</v>
      </c>
    </row>
    <row r="5" spans="1:33" ht="15.75" customHeight="1" x14ac:dyDescent="0.2">
      <c r="A5" s="1">
        <v>1969</v>
      </c>
      <c r="B5" s="1" t="s">
        <v>11</v>
      </c>
      <c r="C5" s="1" t="str">
        <f>VLOOKUP(B5,Divisions!$A$1:$B$33,2,FALSE)</f>
        <v>NFC North</v>
      </c>
      <c r="D5" s="1">
        <v>8</v>
      </c>
      <c r="E5" s="1">
        <v>6</v>
      </c>
      <c r="W5" s="1">
        <f>SUM(N5*'Ranking Calculations'!$C$2,M5*'Ranking Calculations'!$C$3,L5*'Ranking Calculations'!$C$4,K5*'Ranking Calculations'!$C$5,H5*'Ranking Calculations'!$C$7,G5*'Ranking Calculations'!$C$6,P5*'Ranking Calculations'!$C$8,Q5*'Ranking Calculations'!$C$9,R5*'Ranking Calculations'!$C$10,S5*'Ranking Calculations'!$C$11,T5*'Ranking Calculations'!$C$12,U5*'Ranking Calculations'!$C$13,V5*'Ranking Calculations'!$C$14)</f>
        <v>0</v>
      </c>
      <c r="X5" s="11">
        <f>(SUM($D$2:D5)+(SUM($F$2:F5)/2))/((SUM($D$2:D5)+SUM($E$2:E5)+SUM($F$2:F5)))</f>
        <v>0.6428571428571429</v>
      </c>
      <c r="Y5" s="1">
        <f>'Winning % Rank Over Time'!N5</f>
        <v>8</v>
      </c>
      <c r="Z5" s="7">
        <f>'Winning % Rank Over Time'!$B5*VLOOKUP(Y5,'Share of Reg Season Points'!$P$2:$Q$27,2)</f>
        <v>0</v>
      </c>
      <c r="AA5" s="1">
        <f t="shared" si="2"/>
        <v>0.9</v>
      </c>
      <c r="AB5" s="1" cm="1">
        <f t="array" ref="AB5">_xlfn.IFS(AA5&gt;='Old Ranking Calculations'!$B$25,'Old Ranking Calculations'!$C$25,AA5&gt;='Old Ranking Calculations'!$B$26,'Old Ranking Calculations'!$C$26,AA5&gt;='Old Ranking Calculations'!$B$27,'Old Ranking Calculations'!$C$27,AA5&gt;='Old Ranking Calculations'!$B$28,'Old Ranking Calculations'!$C$28,AA5&gt;='Old Ranking Calculations'!$B$29,'Old Ranking Calculations'!$C$29,AA5&gt;='Old Ranking Calculations'!$B$30,'Old Ranking Calculations'!$C$30,AA5&gt;='Old Ranking Calculations'!$B$31,'Old Ranking Calculations'!$C$31,AA5&gt;='Old Ranking Calculations'!$B$32,'Old Ranking Calculations'!$C$432)</f>
        <v>8</v>
      </c>
      <c r="AC5" s="2">
        <f>COUNT($G$2:G5)/COUNT($A$2:A5)</f>
        <v>0.5</v>
      </c>
      <c r="AD5" s="1" cm="1">
        <f t="array" ref="AD5">_xlfn.IFS(AC5&gt;='Old Ranking Calculations'!$B$15,'Old Ranking Calculations'!$C$15,AC5&gt;='Old Ranking Calculations'!$B$16,'Old Ranking Calculations'!$C$16,AC5&gt;='Old Ranking Calculations'!$B$17,'Old Ranking Calculations'!$C$17,AC5&gt;='Old Ranking Calculations'!$B$18,'Old Ranking Calculations'!$C$18,AC5&gt;='Old Ranking Calculations'!$B$19,'Old Ranking Calculations'!$C$19,AC5&gt;='Old Ranking Calculations'!$B$20,'Old Ranking Calculations'!$C$20,AC5&gt;='Old Ranking Calculations'!$B$21,'Old Ranking Calculations'!$C$21,AC5&gt;='Old Ranking Calculations'!$B$22,'Old Ranking Calculations'!$C$22,AC5&lt;'Old Ranking Calculations'!$B$23,'Old Ranking Calculations'!$C$23)</f>
        <v>15</v>
      </c>
      <c r="AE5" s="1">
        <f t="shared" si="0"/>
        <v>0</v>
      </c>
      <c r="AF5" s="1">
        <f t="shared" si="1"/>
        <v>0.36666666666666664</v>
      </c>
      <c r="AG5" s="16">
        <f>SUM($W$2:W5,Z5)</f>
        <v>83</v>
      </c>
    </row>
    <row r="6" spans="1:33" ht="15.75" customHeight="1" x14ac:dyDescent="0.2">
      <c r="A6" s="1">
        <v>1970</v>
      </c>
      <c r="B6" s="1" t="s">
        <v>11</v>
      </c>
      <c r="C6" s="1" t="str">
        <f>VLOOKUP(B6,Divisions!$A$1:$B$33,2,FALSE)</f>
        <v>NFC North</v>
      </c>
      <c r="D6" s="1">
        <v>6</v>
      </c>
      <c r="E6" s="1">
        <v>8</v>
      </c>
      <c r="W6" s="1">
        <f>SUM(N6*'Ranking Calculations'!$C$2,M6*'Ranking Calculations'!$C$3,L6*'Ranking Calculations'!$C$4,K6*'Ranking Calculations'!$C$5,H6*'Ranking Calculations'!$C$7,G6*'Ranking Calculations'!$C$6,P6*'Ranking Calculations'!$C$8,Q6*'Ranking Calculations'!$C$9,R6*'Ranking Calculations'!$C$10,S6*'Ranking Calculations'!$C$11,T6*'Ranking Calculations'!$C$12,U6*'Ranking Calculations'!$C$13,V6*'Ranking Calculations'!$C$14)</f>
        <v>0</v>
      </c>
      <c r="X6" s="11">
        <f>(SUM($D$2:D6)+(SUM($F$2:F6)/2))/((SUM($D$2:D6)+SUM($E$2:E6)+SUM($F$2:F6)))</f>
        <v>0.6</v>
      </c>
      <c r="Y6" s="1">
        <f>'Winning % Rank Over Time'!N6</f>
        <v>7</v>
      </c>
      <c r="Z6" s="7">
        <f>'Winning % Rank Over Time'!$B6*VLOOKUP(Y6,'Share of Reg Season Points'!$P$2:$Q$27,2)</f>
        <v>0</v>
      </c>
      <c r="AA6" s="1">
        <f t="shared" si="2"/>
        <v>0.81818181818181823</v>
      </c>
      <c r="AB6" s="1" cm="1">
        <f t="array" ref="AB6">_xlfn.IFS(AA6&gt;='Old Ranking Calculations'!$B$25,'Old Ranking Calculations'!$C$25,AA6&gt;='Old Ranking Calculations'!$B$26,'Old Ranking Calculations'!$C$26,AA6&gt;='Old Ranking Calculations'!$B$27,'Old Ranking Calculations'!$C$27,AA6&gt;='Old Ranking Calculations'!$B$28,'Old Ranking Calculations'!$C$28,AA6&gt;='Old Ranking Calculations'!$B$29,'Old Ranking Calculations'!$C$29,AA6&gt;='Old Ranking Calculations'!$B$30,'Old Ranking Calculations'!$C$30,AA6&gt;='Old Ranking Calculations'!$B$31,'Old Ranking Calculations'!$C$31,AA6&gt;='Old Ranking Calculations'!$B$32,'Old Ranking Calculations'!$C$432)</f>
        <v>6</v>
      </c>
      <c r="AC6" s="2">
        <f>COUNT($G$2:G6)/COUNT($A$2:A6)</f>
        <v>0.4</v>
      </c>
      <c r="AD6" s="1" cm="1">
        <f t="array" ref="AD6">_xlfn.IFS(AC6&gt;='Old Ranking Calculations'!$B$15,'Old Ranking Calculations'!$C$15,AC6&gt;='Old Ranking Calculations'!$B$16,'Old Ranking Calculations'!$C$16,AC6&gt;='Old Ranking Calculations'!$B$17,'Old Ranking Calculations'!$C$17,AC6&gt;='Old Ranking Calculations'!$B$18,'Old Ranking Calculations'!$C$18,AC6&gt;='Old Ranking Calculations'!$B$19,'Old Ranking Calculations'!$C$19,AC6&gt;='Old Ranking Calculations'!$B$20,'Old Ranking Calculations'!$C$20,AC6&gt;='Old Ranking Calculations'!$B$21,'Old Ranking Calculations'!$C$21,AC6&gt;='Old Ranking Calculations'!$B$22,'Old Ranking Calculations'!$C$22,AC6&lt;'Old Ranking Calculations'!$B$23,'Old Ranking Calculations'!$C$23)</f>
        <v>10</v>
      </c>
      <c r="AE6" s="1">
        <f t="shared" si="0"/>
        <v>0</v>
      </c>
      <c r="AF6" s="1">
        <f t="shared" si="1"/>
        <v>0.28947368421052633</v>
      </c>
      <c r="AG6" s="16">
        <f>SUM($W$2:W6,Z6)</f>
        <v>83</v>
      </c>
    </row>
    <row r="7" spans="1:33" ht="15.75" customHeight="1" x14ac:dyDescent="0.2">
      <c r="A7" s="1">
        <v>1971</v>
      </c>
      <c r="B7" s="1" t="s">
        <v>11</v>
      </c>
      <c r="C7" s="1" t="str">
        <f>VLOOKUP(B7,Divisions!$A$1:$B$33,2,FALSE)</f>
        <v>NFC North</v>
      </c>
      <c r="D7" s="1">
        <v>4</v>
      </c>
      <c r="E7" s="1">
        <v>8</v>
      </c>
      <c r="F7" s="1">
        <v>2</v>
      </c>
      <c r="S7" s="1">
        <v>1</v>
      </c>
      <c r="T7">
        <v>1</v>
      </c>
      <c r="W7" s="1">
        <f>SUM(N7*'Ranking Calculations'!$C$2,M7*'Ranking Calculations'!$C$3,L7*'Ranking Calculations'!$C$4,K7*'Ranking Calculations'!$C$5,H7*'Ranking Calculations'!$C$7,G7*'Ranking Calculations'!$C$6,P7*'Ranking Calculations'!$C$8,Q7*'Ranking Calculations'!$C$9,R7*'Ranking Calculations'!$C$10,S7*'Ranking Calculations'!$C$11,T7*'Ranking Calculations'!$C$12,U7*'Ranking Calculations'!$C$13,V7*'Ranking Calculations'!$C$14)</f>
        <v>0</v>
      </c>
      <c r="X7" s="11">
        <f>(SUM($D$2:D7)+(SUM($F$2:F7)/2))/((SUM($D$2:D7)+SUM($E$2:E7)+SUM($F$2:F7)))</f>
        <v>0.55952380952380953</v>
      </c>
      <c r="Y7" s="1">
        <f>'Winning % Rank Over Time'!N7</f>
        <v>8</v>
      </c>
      <c r="Z7" s="7">
        <f>'Winning % Rank Over Time'!$B7*VLOOKUP(Y7,'Share of Reg Season Points'!$P$2:$Q$27,2)</f>
        <v>0</v>
      </c>
      <c r="AA7" s="1">
        <f t="shared" si="2"/>
        <v>0.69230769230769229</v>
      </c>
      <c r="AB7" s="1" cm="1">
        <f t="array" ref="AB7">_xlfn.IFS(AA7&gt;='Old Ranking Calculations'!$B$25,'Old Ranking Calculations'!$C$25,AA7&gt;='Old Ranking Calculations'!$B$26,'Old Ranking Calculations'!$C$26,AA7&gt;='Old Ranking Calculations'!$B$27,'Old Ranking Calculations'!$C$27,AA7&gt;='Old Ranking Calculations'!$B$28,'Old Ranking Calculations'!$C$28,AA7&gt;='Old Ranking Calculations'!$B$29,'Old Ranking Calculations'!$C$29,AA7&gt;='Old Ranking Calculations'!$B$30,'Old Ranking Calculations'!$C$30,AA7&gt;='Old Ranking Calculations'!$B$31,'Old Ranking Calculations'!$C$31,AA7&gt;='Old Ranking Calculations'!$B$32,'Old Ranking Calculations'!$C$432)</f>
        <v>4</v>
      </c>
      <c r="AC7" s="2">
        <f>COUNT($G$2:G7)/COUNT($A$2:A7)</f>
        <v>0.33333333333333331</v>
      </c>
      <c r="AD7" s="1" cm="1">
        <f t="array" ref="AD7">_xlfn.IFS(AC7&gt;='Old Ranking Calculations'!$B$15,'Old Ranking Calculations'!$C$15,AC7&gt;='Old Ranking Calculations'!$B$16,'Old Ranking Calculations'!$C$16,AC7&gt;='Old Ranking Calculations'!$B$17,'Old Ranking Calculations'!$C$17,AC7&gt;='Old Ranking Calculations'!$B$18,'Old Ranking Calculations'!$C$18,AC7&gt;='Old Ranking Calculations'!$B$19,'Old Ranking Calculations'!$C$19,AC7&gt;='Old Ranking Calculations'!$B$20,'Old Ranking Calculations'!$C$20,AC7&gt;='Old Ranking Calculations'!$B$21,'Old Ranking Calculations'!$C$21,AC7&gt;='Old Ranking Calculations'!$B$22,'Old Ranking Calculations'!$C$22,AC7&lt;'Old Ranking Calculations'!$B$23,'Old Ranking Calculations'!$C$23)</f>
        <v>3</v>
      </c>
      <c r="AE7" s="1">
        <f t="shared" si="0"/>
        <v>0</v>
      </c>
      <c r="AF7" s="1">
        <f t="shared" si="1"/>
        <v>0.22916666666666666</v>
      </c>
      <c r="AG7" s="16">
        <f>SUM($W$2:W7,Z7)</f>
        <v>83</v>
      </c>
    </row>
    <row r="8" spans="1:33" ht="15.75" customHeight="1" x14ac:dyDescent="0.2">
      <c r="A8" s="1">
        <v>1972</v>
      </c>
      <c r="B8" s="1" t="s">
        <v>11</v>
      </c>
      <c r="C8" s="1" t="str">
        <f>VLOOKUP(B8,Divisions!$A$1:$B$33,2,FALSE)</f>
        <v>NFC North</v>
      </c>
      <c r="D8" s="1">
        <v>10</v>
      </c>
      <c r="E8" s="1">
        <v>4</v>
      </c>
      <c r="G8" s="1">
        <v>1</v>
      </c>
      <c r="H8" s="1">
        <v>1</v>
      </c>
      <c r="I8" s="1">
        <v>0</v>
      </c>
      <c r="J8" s="1">
        <v>1</v>
      </c>
      <c r="K8" s="1">
        <v>1</v>
      </c>
      <c r="O8" s="1">
        <v>1</v>
      </c>
      <c r="S8">
        <v>1</v>
      </c>
      <c r="T8" s="1">
        <v>1</v>
      </c>
      <c r="W8" s="1">
        <f>SUM(N8*'Ranking Calculations'!$C$2,M8*'Ranking Calculations'!$C$3,L8*'Ranking Calculations'!$C$4,K8*'Ranking Calculations'!$C$5,H8*'Ranking Calculations'!$C$7,G8*'Ranking Calculations'!$C$6,P8*'Ranking Calculations'!$C$8,Q8*'Ranking Calculations'!$C$9,R8*'Ranking Calculations'!$C$10,S8*'Ranking Calculations'!$C$11,T8*'Ranking Calculations'!$C$12,U8*'Ranking Calculations'!$C$13,V8*'Ranking Calculations'!$C$14)</f>
        <v>4</v>
      </c>
      <c r="X8" s="11">
        <f>(SUM($D$2:D8)+(SUM($F$2:F8)/2))/((SUM($D$2:D8)+SUM($E$2:E8)+SUM($F$2:F8)))</f>
        <v>0.58163265306122447</v>
      </c>
      <c r="Y8" s="1">
        <f>'Winning % Rank Over Time'!N8</f>
        <v>8</v>
      </c>
      <c r="Z8" s="7">
        <f>'Winning % Rank Over Time'!$B8*VLOOKUP(Y8,'Share of Reg Season Points'!$P$2:$Q$27,2)</f>
        <v>0</v>
      </c>
      <c r="AA8" s="1">
        <f t="shared" si="2"/>
        <v>0.75</v>
      </c>
      <c r="AB8" s="1" cm="1">
        <f t="array" ref="AB8">_xlfn.IFS(AA8&gt;='Old Ranking Calculations'!$B$25,'Old Ranking Calculations'!$C$25,AA8&gt;='Old Ranking Calculations'!$B$26,'Old Ranking Calculations'!$C$26,AA8&gt;='Old Ranking Calculations'!$B$27,'Old Ranking Calculations'!$C$27,AA8&gt;='Old Ranking Calculations'!$B$28,'Old Ranking Calculations'!$C$28,AA8&gt;='Old Ranking Calculations'!$B$29,'Old Ranking Calculations'!$C$29,AA8&gt;='Old Ranking Calculations'!$B$30,'Old Ranking Calculations'!$C$30,AA8&gt;='Old Ranking Calculations'!$B$31,'Old Ranking Calculations'!$C$31,AA8&gt;='Old Ranking Calculations'!$B$32,'Old Ranking Calculations'!$C$432)</f>
        <v>6</v>
      </c>
      <c r="AC8" s="2">
        <f>COUNT($G$2:G8)/COUNT($A$2:A8)</f>
        <v>0.42857142857142855</v>
      </c>
      <c r="AD8" s="1" cm="1">
        <f t="array" ref="AD8">_xlfn.IFS(AC8&gt;='Old Ranking Calculations'!$B$15,'Old Ranking Calculations'!$C$15,AC8&gt;='Old Ranking Calculations'!$B$16,'Old Ranking Calculations'!$C$16,AC8&gt;='Old Ranking Calculations'!$B$17,'Old Ranking Calculations'!$C$17,AC8&gt;='Old Ranking Calculations'!$B$18,'Old Ranking Calculations'!$C$18,AC8&gt;='Old Ranking Calculations'!$B$19,'Old Ranking Calculations'!$C$19,AC8&gt;='Old Ranking Calculations'!$B$20,'Old Ranking Calculations'!$C$20,AC8&gt;='Old Ranking Calculations'!$B$21,'Old Ranking Calculations'!$C$21,AC8&gt;='Old Ranking Calculations'!$B$22,'Old Ranking Calculations'!$C$22,AC8&lt;'Old Ranking Calculations'!$B$23,'Old Ranking Calculations'!$C$23)</f>
        <v>10</v>
      </c>
      <c r="AE8" s="1">
        <f t="shared" si="0"/>
        <v>0</v>
      </c>
      <c r="AF8" s="1">
        <f t="shared" si="1"/>
        <v>0.24074074074074073</v>
      </c>
      <c r="AG8" s="16">
        <f>SUM($W$2:W8,Z8)</f>
        <v>87</v>
      </c>
    </row>
    <row r="9" spans="1:33" ht="15.75" customHeight="1" x14ac:dyDescent="0.2">
      <c r="A9" s="1">
        <v>1973</v>
      </c>
      <c r="B9" s="1" t="s">
        <v>11</v>
      </c>
      <c r="C9" s="1" t="str">
        <f>VLOOKUP(B9,Divisions!$A$1:$B$33,2,FALSE)</f>
        <v>NFC North</v>
      </c>
      <c r="D9" s="1">
        <v>5</v>
      </c>
      <c r="E9" s="1">
        <v>7</v>
      </c>
      <c r="F9" s="1">
        <v>2</v>
      </c>
      <c r="W9" s="1">
        <f>SUM(N9*'Ranking Calculations'!$C$2,M9*'Ranking Calculations'!$C$3,L9*'Ranking Calculations'!$C$4,K9*'Ranking Calculations'!$C$5,H9*'Ranking Calculations'!$C$7,G9*'Ranking Calculations'!$C$6,P9*'Ranking Calculations'!$C$8,Q9*'Ranking Calculations'!$C$9,R9*'Ranking Calculations'!$C$10,S9*'Ranking Calculations'!$C$11,T9*'Ranking Calculations'!$C$12,U9*'Ranking Calculations'!$C$13,V9*'Ranking Calculations'!$C$14)</f>
        <v>0</v>
      </c>
      <c r="X9" s="11">
        <f>(SUM($D$2:D9)+(SUM($F$2:F9)/2))/((SUM($D$2:D9)+SUM($E$2:E9)+SUM($F$2:F9)))</f>
        <v>0.5625</v>
      </c>
      <c r="Y9" s="1">
        <f>'Winning % Rank Over Time'!N9</f>
        <v>9</v>
      </c>
      <c r="Z9" s="7">
        <f>'Winning % Rank Over Time'!$B9*VLOOKUP(Y9,'Share of Reg Season Points'!$P$2:$Q$27,2)</f>
        <v>0</v>
      </c>
      <c r="AA9" s="1">
        <f t="shared" si="2"/>
        <v>0.66666666666666663</v>
      </c>
      <c r="AB9" s="1" cm="1">
        <f t="array" ref="AB9">_xlfn.IFS(AA9&gt;='Old Ranking Calculations'!$B$25,'Old Ranking Calculations'!$C$25,AA9&gt;='Old Ranking Calculations'!$B$26,'Old Ranking Calculations'!$C$26,AA9&gt;='Old Ranking Calculations'!$B$27,'Old Ranking Calculations'!$C$27,AA9&gt;='Old Ranking Calculations'!$B$28,'Old Ranking Calculations'!$C$28,AA9&gt;='Old Ranking Calculations'!$B$29,'Old Ranking Calculations'!$C$29,AA9&gt;='Old Ranking Calculations'!$B$30,'Old Ranking Calculations'!$C$30,AA9&gt;='Old Ranking Calculations'!$B$31,'Old Ranking Calculations'!$C$31,AA9&gt;='Old Ranking Calculations'!$B$32,'Old Ranking Calculations'!$C$432)</f>
        <v>4</v>
      </c>
      <c r="AC9" s="2">
        <f>COUNT($G$2:G9)/COUNT($A$2:A9)</f>
        <v>0.375</v>
      </c>
      <c r="AD9" s="1" cm="1">
        <f t="array" ref="AD9">_xlfn.IFS(AC9&gt;='Old Ranking Calculations'!$B$15,'Old Ranking Calculations'!$C$15,AC9&gt;='Old Ranking Calculations'!$B$16,'Old Ranking Calculations'!$C$16,AC9&gt;='Old Ranking Calculations'!$B$17,'Old Ranking Calculations'!$C$17,AC9&gt;='Old Ranking Calculations'!$B$18,'Old Ranking Calculations'!$C$18,AC9&gt;='Old Ranking Calculations'!$B$19,'Old Ranking Calculations'!$C$19,AC9&gt;='Old Ranking Calculations'!$B$20,'Old Ranking Calculations'!$C$20,AC9&gt;='Old Ranking Calculations'!$B$21,'Old Ranking Calculations'!$C$21,AC9&gt;='Old Ranking Calculations'!$B$22,'Old Ranking Calculations'!$C$22,AC9&lt;'Old Ranking Calculations'!$B$23,'Old Ranking Calculations'!$C$23)</f>
        <v>7</v>
      </c>
      <c r="AE9" s="1">
        <f t="shared" si="0"/>
        <v>0</v>
      </c>
      <c r="AF9" s="1">
        <f t="shared" si="1"/>
        <v>0.20634920634920634</v>
      </c>
      <c r="AG9" s="16">
        <f>SUM($W$2:W9,Z9)</f>
        <v>87</v>
      </c>
    </row>
    <row r="10" spans="1:33" ht="15.75" customHeight="1" x14ac:dyDescent="0.2">
      <c r="A10" s="1">
        <v>1974</v>
      </c>
      <c r="B10" s="1" t="s">
        <v>11</v>
      </c>
      <c r="C10" s="1" t="str">
        <f>VLOOKUP(B10,Divisions!$A$1:$B$33,2,FALSE)</f>
        <v>NFC North</v>
      </c>
      <c r="D10" s="1">
        <v>6</v>
      </c>
      <c r="E10" s="1">
        <v>8</v>
      </c>
      <c r="W10" s="1">
        <f>SUM(N10*'Ranking Calculations'!$C$2,M10*'Ranking Calculations'!$C$3,L10*'Ranking Calculations'!$C$4,K10*'Ranking Calculations'!$C$5,H10*'Ranking Calculations'!$C$7,G10*'Ranking Calculations'!$C$6,P10*'Ranking Calculations'!$C$8,Q10*'Ranking Calculations'!$C$9,R10*'Ranking Calculations'!$C$10,S10*'Ranking Calculations'!$C$11,T10*'Ranking Calculations'!$C$12,U10*'Ranking Calculations'!$C$13,V10*'Ranking Calculations'!$C$14)</f>
        <v>0</v>
      </c>
      <c r="X10" s="11">
        <f>(SUM($D$2:D10)+(SUM($F$2:F10)/2))/((SUM($D$2:D10)+SUM($E$2:E10)+SUM($F$2:F10)))</f>
        <v>0.54761904761904767</v>
      </c>
      <c r="Y10" s="1">
        <f>'Winning % Rank Over Time'!N10</f>
        <v>10</v>
      </c>
      <c r="Z10" s="7">
        <f>'Winning % Rank Over Time'!$B10*VLOOKUP(Y10,'Share of Reg Season Points'!$P$2:$Q$27,2)</f>
        <v>0</v>
      </c>
      <c r="AA10" s="1">
        <f t="shared" si="2"/>
        <v>0.63157894736842102</v>
      </c>
      <c r="AB10" s="1" cm="1">
        <f t="array" ref="AB10">_xlfn.IFS(AA10&gt;='Old Ranking Calculations'!$B$25,'Old Ranking Calculations'!$C$25,AA10&gt;='Old Ranking Calculations'!$B$26,'Old Ranking Calculations'!$C$26,AA10&gt;='Old Ranking Calculations'!$B$27,'Old Ranking Calculations'!$C$27,AA10&gt;='Old Ranking Calculations'!$B$28,'Old Ranking Calculations'!$C$28,AA10&gt;='Old Ranking Calculations'!$B$29,'Old Ranking Calculations'!$C$29,AA10&gt;='Old Ranking Calculations'!$B$30,'Old Ranking Calculations'!$C$30,AA10&gt;='Old Ranking Calculations'!$B$31,'Old Ranking Calculations'!$C$31,AA10&gt;='Old Ranking Calculations'!$B$32,'Old Ranking Calculations'!$C$432)</f>
        <v>4</v>
      </c>
      <c r="AC10" s="2">
        <f>COUNT($G$2:G10)/COUNT($A$2:A10)</f>
        <v>0.33333333333333331</v>
      </c>
      <c r="AD10" s="1" cm="1">
        <f t="array" ref="AD10">_xlfn.IFS(AC10&gt;='Old Ranking Calculations'!$B$15,'Old Ranking Calculations'!$C$15,AC10&gt;='Old Ranking Calculations'!$B$16,'Old Ranking Calculations'!$C$16,AC10&gt;='Old Ranking Calculations'!$B$17,'Old Ranking Calculations'!$C$17,AC10&gt;='Old Ranking Calculations'!$B$18,'Old Ranking Calculations'!$C$18,AC10&gt;='Old Ranking Calculations'!$B$19,'Old Ranking Calculations'!$C$19,AC10&gt;='Old Ranking Calculations'!$B$20,'Old Ranking Calculations'!$C$20,AC10&gt;='Old Ranking Calculations'!$B$21,'Old Ranking Calculations'!$C$21,AC10&gt;='Old Ranking Calculations'!$B$22,'Old Ranking Calculations'!$C$22,AC10&lt;'Old Ranking Calculations'!$B$23,'Old Ranking Calculations'!$C$23)</f>
        <v>3</v>
      </c>
      <c r="AE10" s="1">
        <f t="shared" si="0"/>
        <v>0</v>
      </c>
      <c r="AF10" s="1">
        <f t="shared" si="1"/>
        <v>0.18309859154929578</v>
      </c>
      <c r="AG10" s="16">
        <f>SUM($W$2:W10,Z10)</f>
        <v>87</v>
      </c>
    </row>
    <row r="11" spans="1:33" ht="15.75" customHeight="1" x14ac:dyDescent="0.2">
      <c r="A11" s="1">
        <v>1975</v>
      </c>
      <c r="B11" s="1" t="s">
        <v>11</v>
      </c>
      <c r="C11" s="1" t="str">
        <f>VLOOKUP(B11,Divisions!$A$1:$B$33,2,FALSE)</f>
        <v>NFC North</v>
      </c>
      <c r="D11" s="1">
        <v>4</v>
      </c>
      <c r="E11" s="1">
        <v>10</v>
      </c>
      <c r="W11" s="1">
        <f>SUM(N11*'Ranking Calculations'!$C$2,M11*'Ranking Calculations'!$C$3,L11*'Ranking Calculations'!$C$4,K11*'Ranking Calculations'!$C$5,H11*'Ranking Calculations'!$C$7,G11*'Ranking Calculations'!$C$6,P11*'Ranking Calculations'!$C$8,Q11*'Ranking Calculations'!$C$9,R11*'Ranking Calculations'!$C$10,S11*'Ranking Calculations'!$C$11,T11*'Ranking Calculations'!$C$12,U11*'Ranking Calculations'!$C$13,V11*'Ranking Calculations'!$C$14)</f>
        <v>0</v>
      </c>
      <c r="X11" s="11">
        <f>(SUM($D$2:D11)+(SUM($F$2:F11)/2))/((SUM($D$2:D11)+SUM($E$2:E11)+SUM($F$2:F11)))</f>
        <v>0.52142857142857146</v>
      </c>
      <c r="Y11" s="1">
        <f>'Winning % Rank Over Time'!N11</f>
        <v>10</v>
      </c>
      <c r="Z11" s="7">
        <f>'Winning % Rank Over Time'!$B11*VLOOKUP(Y11,'Share of Reg Season Points'!$P$2:$Q$27,2)</f>
        <v>0</v>
      </c>
      <c r="AA11" s="1">
        <f t="shared" si="2"/>
        <v>0.6</v>
      </c>
      <c r="AB11" s="1" cm="1">
        <f t="array" ref="AB11">_xlfn.IFS(AA11&gt;='Old Ranking Calculations'!$B$25,'Old Ranking Calculations'!$C$25,AA11&gt;='Old Ranking Calculations'!$B$26,'Old Ranking Calculations'!$C$26,AA11&gt;='Old Ranking Calculations'!$B$27,'Old Ranking Calculations'!$C$27,AA11&gt;='Old Ranking Calculations'!$B$28,'Old Ranking Calculations'!$C$28,AA11&gt;='Old Ranking Calculations'!$B$29,'Old Ranking Calculations'!$C$29,AA11&gt;='Old Ranking Calculations'!$B$30,'Old Ranking Calculations'!$C$30,AA11&gt;='Old Ranking Calculations'!$B$31,'Old Ranking Calculations'!$C$31,AA11&gt;='Old Ranking Calculations'!$B$32,'Old Ranking Calculations'!$C$432)</f>
        <v>4</v>
      </c>
      <c r="AC11" s="2">
        <f>COUNT($G$2:G11)/COUNT($A$2:A11)</f>
        <v>0.3</v>
      </c>
      <c r="AD11" s="1" cm="1">
        <f t="array" ref="AD11">_xlfn.IFS(AC11&gt;='Old Ranking Calculations'!$B$15,'Old Ranking Calculations'!$C$15,AC11&gt;='Old Ranking Calculations'!$B$16,'Old Ranking Calculations'!$C$16,AC11&gt;='Old Ranking Calculations'!$B$17,'Old Ranking Calculations'!$C$17,AC11&gt;='Old Ranking Calculations'!$B$18,'Old Ranking Calculations'!$C$18,AC11&gt;='Old Ranking Calculations'!$B$19,'Old Ranking Calculations'!$C$19,AC11&gt;='Old Ranking Calculations'!$B$20,'Old Ranking Calculations'!$C$20,AC11&gt;='Old Ranking Calculations'!$B$21,'Old Ranking Calculations'!$C$21,AC11&gt;='Old Ranking Calculations'!$B$22,'Old Ranking Calculations'!$C$22,AC11&lt;'Old Ranking Calculations'!$B$23,'Old Ranking Calculations'!$C$23)</f>
        <v>3</v>
      </c>
      <c r="AE11" s="1">
        <f t="shared" si="0"/>
        <v>0</v>
      </c>
      <c r="AF11" s="1">
        <f t="shared" si="1"/>
        <v>0.16049382716049382</v>
      </c>
      <c r="AG11" s="16">
        <f>SUM($W$2:W11,Z11)</f>
        <v>87</v>
      </c>
    </row>
    <row r="12" spans="1:33" ht="15.75" customHeight="1" x14ac:dyDescent="0.2">
      <c r="A12" s="1">
        <v>1976</v>
      </c>
      <c r="B12" s="1" t="s">
        <v>11</v>
      </c>
      <c r="C12" s="1" t="str">
        <f>VLOOKUP(B12,Divisions!$A$1:$B$33,2,FALSE)</f>
        <v>NFC North</v>
      </c>
      <c r="D12" s="1">
        <v>5</v>
      </c>
      <c r="E12" s="1">
        <v>9</v>
      </c>
      <c r="W12" s="1">
        <f>SUM(N12*'Ranking Calculations'!$C$2,M12*'Ranking Calculations'!$C$3,L12*'Ranking Calculations'!$C$4,K12*'Ranking Calculations'!$C$5,H12*'Ranking Calculations'!$C$7,G12*'Ranking Calculations'!$C$6,P12*'Ranking Calculations'!$C$8,Q12*'Ranking Calculations'!$C$9,R12*'Ranking Calculations'!$C$10,S12*'Ranking Calculations'!$C$11,T12*'Ranking Calculations'!$C$12,U12*'Ranking Calculations'!$C$13,V12*'Ranking Calculations'!$C$14)</f>
        <v>0</v>
      </c>
      <c r="X12" s="11">
        <f>(SUM($D$2:D12)+(SUM($F$2:F12)/2))/((SUM($D$2:D12)+SUM($E$2:E12)+SUM($F$2:F12)))</f>
        <v>0.50649350649350644</v>
      </c>
      <c r="Y12" s="1">
        <f>'Winning % Rank Over Time'!N12</f>
        <v>13</v>
      </c>
      <c r="Z12" s="7">
        <f>'Winning % Rank Over Time'!$B12*VLOOKUP(Y12,'Share of Reg Season Points'!$K$2:$L$30,2)</f>
        <v>0</v>
      </c>
      <c r="AA12" s="1">
        <f t="shared" si="2"/>
        <v>0.5714285714285714</v>
      </c>
      <c r="AB12" s="1" cm="1">
        <f t="array" ref="AB12">_xlfn.IFS(AA12&gt;='Old Ranking Calculations'!$B$25,'Old Ranking Calculations'!$C$25,AA12&gt;='Old Ranking Calculations'!$B$26,'Old Ranking Calculations'!$C$26,AA12&gt;='Old Ranking Calculations'!$B$27,'Old Ranking Calculations'!$C$27,AA12&gt;='Old Ranking Calculations'!$B$28,'Old Ranking Calculations'!$C$28,AA12&gt;='Old Ranking Calculations'!$B$29,'Old Ranking Calculations'!$C$29,AA12&gt;='Old Ranking Calculations'!$B$30,'Old Ranking Calculations'!$C$30,AA12&gt;='Old Ranking Calculations'!$B$31,'Old Ranking Calculations'!$C$31,AA12&gt;='Old Ranking Calculations'!$B$32,'Old Ranking Calculations'!$C$432)</f>
        <v>3</v>
      </c>
      <c r="AC12" s="2">
        <f>COUNT($G$2:G12)/COUNT($A$2:A12)</f>
        <v>0.27272727272727271</v>
      </c>
      <c r="AD12" s="1" cm="1">
        <f t="array" ref="AD12">_xlfn.IFS(AC12&gt;='Old Ranking Calculations'!$B$15,'Old Ranking Calculations'!$C$15,AC12&gt;='Old Ranking Calculations'!$B$16,'Old Ranking Calculations'!$C$16,AC12&gt;='Old Ranking Calculations'!$B$17,'Old Ranking Calculations'!$C$17,AC12&gt;='Old Ranking Calculations'!$B$18,'Old Ranking Calculations'!$C$18,AC12&gt;='Old Ranking Calculations'!$B$19,'Old Ranking Calculations'!$C$19,AC12&gt;='Old Ranking Calculations'!$B$20,'Old Ranking Calculations'!$C$20,AC12&gt;='Old Ranking Calculations'!$B$21,'Old Ranking Calculations'!$C$21,AC12&gt;='Old Ranking Calculations'!$B$22,'Old Ranking Calculations'!$C$22,AC12&lt;'Old Ranking Calculations'!$B$23,'Old Ranking Calculations'!$C$23)</f>
        <v>3</v>
      </c>
      <c r="AE12" s="1">
        <f t="shared" si="0"/>
        <v>0</v>
      </c>
      <c r="AF12" s="1">
        <f t="shared" si="1"/>
        <v>0.14444444444444443</v>
      </c>
      <c r="AG12" s="16">
        <f>SUM($W$2:W12,Z12)</f>
        <v>87</v>
      </c>
    </row>
    <row r="13" spans="1:33" ht="15.75" customHeight="1" x14ac:dyDescent="0.2">
      <c r="A13" s="1">
        <v>1977</v>
      </c>
      <c r="B13" s="1" t="s">
        <v>11</v>
      </c>
      <c r="C13" s="1" t="str">
        <f>VLOOKUP(B13,Divisions!$A$1:$B$33,2,FALSE)</f>
        <v>NFC North</v>
      </c>
      <c r="D13" s="1">
        <v>4</v>
      </c>
      <c r="E13" s="1">
        <v>10</v>
      </c>
      <c r="W13" s="1">
        <f>SUM(N13*'Ranking Calculations'!$C$2,M13*'Ranking Calculations'!$C$3,L13*'Ranking Calculations'!$C$4,K13*'Ranking Calculations'!$C$5,H13*'Ranking Calculations'!$C$7,G13*'Ranking Calculations'!$C$6,P13*'Ranking Calculations'!$C$8,Q13*'Ranking Calculations'!$C$9,R13*'Ranking Calculations'!$C$10,S13*'Ranking Calculations'!$C$11,T13*'Ranking Calculations'!$C$12,U13*'Ranking Calculations'!$C$13,V13*'Ranking Calculations'!$C$14)</f>
        <v>0</v>
      </c>
      <c r="X13" s="11">
        <f>(SUM($D$2:D13)+(SUM($F$2:F13)/2))/((SUM($D$2:D13)+SUM($E$2:E13)+SUM($F$2:F13)))</f>
        <v>0.48809523809523808</v>
      </c>
      <c r="Y13" s="1">
        <f>'Winning % Rank Over Time'!N13</f>
        <v>15</v>
      </c>
      <c r="Z13" s="7">
        <f>'Winning % Rank Over Time'!$B13*VLOOKUP(Y13,'Share of Reg Season Points'!$K$2:$L$30,2)</f>
        <v>0</v>
      </c>
      <c r="AA13" s="1">
        <f t="shared" si="2"/>
        <v>0.54545454545454541</v>
      </c>
      <c r="AB13" s="1" cm="1">
        <f t="array" ref="AB13">_xlfn.IFS(AA13&gt;='Old Ranking Calculations'!$B$25,'Old Ranking Calculations'!$C$25,AA13&gt;='Old Ranking Calculations'!$B$26,'Old Ranking Calculations'!$C$26,AA13&gt;='Old Ranking Calculations'!$B$27,'Old Ranking Calculations'!$C$27,AA13&gt;='Old Ranking Calculations'!$B$28,'Old Ranking Calculations'!$C$28,AA13&gt;='Old Ranking Calculations'!$B$29,'Old Ranking Calculations'!$C$29,AA13&gt;='Old Ranking Calculations'!$B$30,'Old Ranking Calculations'!$C$30,AA13&gt;='Old Ranking Calculations'!$B$31,'Old Ranking Calculations'!$C$31,AA13&gt;='Old Ranking Calculations'!$B$32,'Old Ranking Calculations'!$C$432)</f>
        <v>3</v>
      </c>
      <c r="AC13" s="2">
        <f>COUNT($G$2:G13)/COUNT($A$2:A13)</f>
        <v>0.25</v>
      </c>
      <c r="AD13" s="1" cm="1">
        <f t="array" ref="AD13">_xlfn.IFS(AC13&gt;='Old Ranking Calculations'!$B$15,'Old Ranking Calculations'!$C$15,AC13&gt;='Old Ranking Calculations'!$B$16,'Old Ranking Calculations'!$C$16,AC13&gt;='Old Ranking Calculations'!$B$17,'Old Ranking Calculations'!$C$17,AC13&gt;='Old Ranking Calculations'!$B$18,'Old Ranking Calculations'!$C$18,AC13&gt;='Old Ranking Calculations'!$B$19,'Old Ranking Calculations'!$C$19,AC13&gt;='Old Ranking Calculations'!$B$20,'Old Ranking Calculations'!$C$20,AC13&gt;='Old Ranking Calculations'!$B$21,'Old Ranking Calculations'!$C$21,AC13&gt;='Old Ranking Calculations'!$B$22,'Old Ranking Calculations'!$C$22,AC13&lt;'Old Ranking Calculations'!$B$23,'Old Ranking Calculations'!$C$23)</f>
        <v>3</v>
      </c>
      <c r="AE13" s="1">
        <f t="shared" si="0"/>
        <v>0</v>
      </c>
      <c r="AF13" s="1">
        <f t="shared" si="1"/>
        <v>0.13</v>
      </c>
      <c r="AG13" s="16">
        <f>SUM($W$2:W13,Z13)</f>
        <v>87</v>
      </c>
    </row>
    <row r="14" spans="1:33" ht="15.75" customHeight="1" x14ac:dyDescent="0.2">
      <c r="A14" s="1">
        <v>1978</v>
      </c>
      <c r="B14" s="1" t="s">
        <v>11</v>
      </c>
      <c r="C14" s="1" t="str">
        <f>VLOOKUP(B14,Divisions!$A$1:$B$33,2,FALSE)</f>
        <v>NFC North</v>
      </c>
      <c r="D14" s="1">
        <v>8</v>
      </c>
      <c r="E14" s="1">
        <v>7</v>
      </c>
      <c r="F14" s="1">
        <v>1</v>
      </c>
      <c r="W14" s="1">
        <f>SUM(N14*'Ranking Calculations'!$C$2,M14*'Ranking Calculations'!$C$3,L14*'Ranking Calculations'!$C$4,K14*'Ranking Calculations'!$C$5,H14*'Ranking Calculations'!$C$7,G14*'Ranking Calculations'!$C$6,P14*'Ranking Calculations'!$C$8,Q14*'Ranking Calculations'!$C$9,R14*'Ranking Calculations'!$C$10,S14*'Ranking Calculations'!$C$11,T14*'Ranking Calculations'!$C$12,U14*'Ranking Calculations'!$C$13,V14*'Ranking Calculations'!$C$14)</f>
        <v>0</v>
      </c>
      <c r="X14" s="11">
        <f>(SUM($D$2:D14)+(SUM($F$2:F14)/2))/((SUM($D$2:D14)+SUM($E$2:E14)+SUM($F$2:F14)))</f>
        <v>0.49184782608695654</v>
      </c>
      <c r="Y14" s="1">
        <f>'Winning % Rank Over Time'!N14</f>
        <v>13</v>
      </c>
      <c r="Z14" s="7">
        <f>'Winning % Rank Over Time'!$B14*VLOOKUP(Y14,'Share of Reg Season Points'!$K$2:$L$30,2)</f>
        <v>0</v>
      </c>
      <c r="AA14" s="1">
        <f t="shared" si="2"/>
        <v>0.5</v>
      </c>
      <c r="AB14" s="1" cm="1">
        <f t="array" ref="AB14">_xlfn.IFS(AA14&gt;='Old Ranking Calculations'!$B$25,'Old Ranking Calculations'!$C$25,AA14&gt;='Old Ranking Calculations'!$B$26,'Old Ranking Calculations'!$C$26,AA14&gt;='Old Ranking Calculations'!$B$27,'Old Ranking Calculations'!$C$27,AA14&gt;='Old Ranking Calculations'!$B$28,'Old Ranking Calculations'!$C$28,AA14&gt;='Old Ranking Calculations'!$B$29,'Old Ranking Calculations'!$C$29,AA14&gt;='Old Ranking Calculations'!$B$30,'Old Ranking Calculations'!$C$30,AA14&gt;='Old Ranking Calculations'!$B$31,'Old Ranking Calculations'!$C$31,AA14&gt;='Old Ranking Calculations'!$B$32,'Old Ranking Calculations'!$C$432)</f>
        <v>3</v>
      </c>
      <c r="AC14" s="2">
        <f>COUNT($G$2:G14)/COUNT($A$2:A14)</f>
        <v>0.23076923076923078</v>
      </c>
      <c r="AD14" s="1" cm="1">
        <f t="array" ref="AD14">_xlfn.IFS(AC14&gt;='Old Ranking Calculations'!$B$15,'Old Ranking Calculations'!$C$15,AC14&gt;='Old Ranking Calculations'!$B$16,'Old Ranking Calculations'!$C$16,AC14&gt;='Old Ranking Calculations'!$B$17,'Old Ranking Calculations'!$C$17,AC14&gt;='Old Ranking Calculations'!$B$18,'Old Ranking Calculations'!$C$18,AC14&gt;='Old Ranking Calculations'!$B$19,'Old Ranking Calculations'!$C$19,AC14&gt;='Old Ranking Calculations'!$B$20,'Old Ranking Calculations'!$C$20,AC14&gt;='Old Ranking Calculations'!$B$21,'Old Ranking Calculations'!$C$21,AC14&gt;='Old Ranking Calculations'!$B$22,'Old Ranking Calculations'!$C$22,AC14&lt;'Old Ranking Calculations'!$B$23,'Old Ranking Calculations'!$C$23)</f>
        <v>1</v>
      </c>
      <c r="AE14" s="1">
        <f t="shared" si="0"/>
        <v>0</v>
      </c>
      <c r="AF14" s="1">
        <f t="shared" si="1"/>
        <v>0.12037037037037036</v>
      </c>
      <c r="AG14" s="16">
        <f>SUM($W$2:W14,Z14)</f>
        <v>87</v>
      </c>
    </row>
    <row r="15" spans="1:33" ht="15.75" customHeight="1" x14ac:dyDescent="0.2">
      <c r="A15" s="1">
        <v>1979</v>
      </c>
      <c r="B15" s="1" t="s">
        <v>11</v>
      </c>
      <c r="C15" s="1" t="str">
        <f>VLOOKUP(B15,Divisions!$A$1:$B$33,2,FALSE)</f>
        <v>NFC North</v>
      </c>
      <c r="D15" s="1">
        <v>5</v>
      </c>
      <c r="E15" s="1">
        <v>11</v>
      </c>
      <c r="W15" s="1">
        <f>SUM(N15*'Ranking Calculations'!$C$2,M15*'Ranking Calculations'!$C$3,L15*'Ranking Calculations'!$C$4,K15*'Ranking Calculations'!$C$5,H15*'Ranking Calculations'!$C$7,G15*'Ranking Calculations'!$C$6,P15*'Ranking Calculations'!$C$8,Q15*'Ranking Calculations'!$C$9,R15*'Ranking Calculations'!$C$10,S15*'Ranking Calculations'!$C$11,T15*'Ranking Calculations'!$C$12,U15*'Ranking Calculations'!$C$13,V15*'Ranking Calculations'!$C$14)</f>
        <v>0</v>
      </c>
      <c r="X15" s="11">
        <f>(SUM($D$2:D15)+(SUM($F$2:F15)/2))/((SUM($D$2:D15)+SUM($E$2:E15)+SUM($F$2:F15)))</f>
        <v>0.47749999999999998</v>
      </c>
      <c r="Y15" s="1">
        <f>'Winning % Rank Over Time'!N15</f>
        <v>12</v>
      </c>
      <c r="Z15" s="7">
        <f>'Winning % Rank Over Time'!$B15*VLOOKUP(Y15,'Share of Reg Season Points'!$K$2:$L$30,2)</f>
        <v>0</v>
      </c>
      <c r="AA15" s="1">
        <f t="shared" si="2"/>
        <v>0.48</v>
      </c>
      <c r="AB15" s="1" t="e" cm="1">
        <f t="array" ref="AB15">_xlfn.IFS(AA15&gt;='Old Ranking Calculations'!$B$25,'Old Ranking Calculations'!$C$25,AA15&gt;='Old Ranking Calculations'!$B$26,'Old Ranking Calculations'!$C$26,AA15&gt;='Old Ranking Calculations'!$B$27,'Old Ranking Calculations'!$C$27,AA15&gt;='Old Ranking Calculations'!$B$28,'Old Ranking Calculations'!$C$28,AA15&gt;='Old Ranking Calculations'!$B$29,'Old Ranking Calculations'!$C$29,AA15&gt;='Old Ranking Calculations'!$B$30,'Old Ranking Calculations'!$C$30,AA15&gt;='Old Ranking Calculations'!$B$31,'Old Ranking Calculations'!$C$31,AA15&gt;='Old Ranking Calculations'!$B$32,'Old Ranking Calculations'!$C$432)</f>
        <v>#N/A</v>
      </c>
      <c r="AC15" s="2">
        <f>COUNT($G$2:G15)/COUNT($A$2:A15)</f>
        <v>0.21428571428571427</v>
      </c>
      <c r="AD15" s="1" cm="1">
        <f t="array" ref="AD15">_xlfn.IFS(AC15&gt;='Old Ranking Calculations'!$B$15,'Old Ranking Calculations'!$C$15,AC15&gt;='Old Ranking Calculations'!$B$16,'Old Ranking Calculations'!$C$16,AC15&gt;='Old Ranking Calculations'!$B$17,'Old Ranking Calculations'!$C$17,AC15&gt;='Old Ranking Calculations'!$B$18,'Old Ranking Calculations'!$C$18,AC15&gt;='Old Ranking Calculations'!$B$19,'Old Ranking Calculations'!$C$19,AC15&gt;='Old Ranking Calculations'!$B$20,'Old Ranking Calculations'!$C$20,AC15&gt;='Old Ranking Calculations'!$B$21,'Old Ranking Calculations'!$C$21,AC15&gt;='Old Ranking Calculations'!$B$22,'Old Ranking Calculations'!$C$22,AC15&lt;'Old Ranking Calculations'!$B$23,'Old Ranking Calculations'!$C$23)</f>
        <v>1</v>
      </c>
      <c r="AE15" s="1">
        <f t="shared" si="0"/>
        <v>0</v>
      </c>
      <c r="AF15" s="1">
        <f t="shared" si="1"/>
        <v>0.1092436974789916</v>
      </c>
      <c r="AG15" s="16">
        <f>SUM($W$2:W15,Z15)</f>
        <v>87</v>
      </c>
    </row>
    <row r="16" spans="1:33" ht="15.75" customHeight="1" x14ac:dyDescent="0.2">
      <c r="A16" s="1">
        <v>1980</v>
      </c>
      <c r="B16" s="1" t="s">
        <v>11</v>
      </c>
      <c r="C16" s="1" t="str">
        <f>VLOOKUP(B16,Divisions!$A$1:$B$33,2,FALSE)</f>
        <v>NFC North</v>
      </c>
      <c r="D16" s="1">
        <v>5</v>
      </c>
      <c r="E16" s="1">
        <v>10</v>
      </c>
      <c r="F16" s="1">
        <v>1</v>
      </c>
      <c r="W16" s="1">
        <f>SUM(N16*'Ranking Calculations'!$C$2,M16*'Ranking Calculations'!$C$3,L16*'Ranking Calculations'!$C$4,K16*'Ranking Calculations'!$C$5,H16*'Ranking Calculations'!$C$7,G16*'Ranking Calculations'!$C$6,P16*'Ranking Calculations'!$C$8,Q16*'Ranking Calculations'!$C$9,R16*'Ranking Calculations'!$C$10,S16*'Ranking Calculations'!$C$11,T16*'Ranking Calculations'!$C$12,U16*'Ranking Calculations'!$C$13,V16*'Ranking Calculations'!$C$14)</f>
        <v>0</v>
      </c>
      <c r="X16" s="11">
        <f>(SUM($D$2:D16)+(SUM($F$2:F16)/2))/((SUM($D$2:D16)+SUM($E$2:E16)+SUM($F$2:F16)))</f>
        <v>0.46759259259259262</v>
      </c>
      <c r="Y16" s="1">
        <f>'Winning % Rank Over Time'!N16</f>
        <v>15</v>
      </c>
      <c r="Z16" s="7">
        <f>'Winning % Rank Over Time'!$B16*VLOOKUP(Y16,'Share of Reg Season Points'!$K$2:$L$30,2)</f>
        <v>0</v>
      </c>
      <c r="AA16" s="1">
        <f t="shared" si="2"/>
        <v>0.44444444444444442</v>
      </c>
      <c r="AB16" s="1" t="e" cm="1">
        <f t="array" ref="AB16">_xlfn.IFS(AA16&gt;='Old Ranking Calculations'!$B$25,'Old Ranking Calculations'!$C$25,AA16&gt;='Old Ranking Calculations'!$B$26,'Old Ranking Calculations'!$C$26,AA16&gt;='Old Ranking Calculations'!$B$27,'Old Ranking Calculations'!$C$27,AA16&gt;='Old Ranking Calculations'!$B$28,'Old Ranking Calculations'!$C$28,AA16&gt;='Old Ranking Calculations'!$B$29,'Old Ranking Calculations'!$C$29,AA16&gt;='Old Ranking Calculations'!$B$30,'Old Ranking Calculations'!$C$30,AA16&gt;='Old Ranking Calculations'!$B$31,'Old Ranking Calculations'!$C$31,AA16&gt;='Old Ranking Calculations'!$B$32,'Old Ranking Calculations'!$C$432)</f>
        <v>#N/A</v>
      </c>
      <c r="AC16" s="2">
        <f>COUNT($G$2:G16)/COUNT($A$2:A16)</f>
        <v>0.2</v>
      </c>
      <c r="AD16" s="1" cm="1">
        <f t="array" ref="AD16">_xlfn.IFS(AC16&gt;='Old Ranking Calculations'!$B$15,'Old Ranking Calculations'!$C$15,AC16&gt;='Old Ranking Calculations'!$B$16,'Old Ranking Calculations'!$C$16,AC16&gt;='Old Ranking Calculations'!$B$17,'Old Ranking Calculations'!$C$17,AC16&gt;='Old Ranking Calculations'!$B$18,'Old Ranking Calculations'!$C$18,AC16&gt;='Old Ranking Calculations'!$B$19,'Old Ranking Calculations'!$C$19,AC16&gt;='Old Ranking Calculations'!$B$20,'Old Ranking Calculations'!$C$20,AC16&gt;='Old Ranking Calculations'!$B$21,'Old Ranking Calculations'!$C$21,AC16&gt;='Old Ranking Calculations'!$B$22,'Old Ranking Calculations'!$C$22,AC16&lt;'Old Ranking Calculations'!$B$23,'Old Ranking Calculations'!$C$23)</f>
        <v>1</v>
      </c>
      <c r="AE16" s="1">
        <f t="shared" si="0"/>
        <v>0</v>
      </c>
      <c r="AF16" s="1">
        <f t="shared" si="1"/>
        <v>0.1</v>
      </c>
      <c r="AG16" s="16">
        <f>SUM($W$2:W16,Z16)</f>
        <v>87</v>
      </c>
    </row>
    <row r="17" spans="1:33" ht="15.75" customHeight="1" x14ac:dyDescent="0.2">
      <c r="A17" s="1">
        <v>1981</v>
      </c>
      <c r="B17" s="1" t="s">
        <v>11</v>
      </c>
      <c r="C17" s="1" t="str">
        <f>VLOOKUP(B17,Divisions!$A$1:$B$33,2,FALSE)</f>
        <v>NFC North</v>
      </c>
      <c r="D17" s="1">
        <v>8</v>
      </c>
      <c r="E17" s="1">
        <v>8</v>
      </c>
      <c r="W17" s="1">
        <f>SUM(N17*'Ranking Calculations'!$C$2,M17*'Ranking Calculations'!$C$3,L17*'Ranking Calculations'!$C$4,K17*'Ranking Calculations'!$C$5,H17*'Ranking Calculations'!$C$7,G17*'Ranking Calculations'!$C$6,P17*'Ranking Calculations'!$C$8,Q17*'Ranking Calculations'!$C$9,R17*'Ranking Calculations'!$C$10,S17*'Ranking Calculations'!$C$11,T17*'Ranking Calculations'!$C$12,U17*'Ranking Calculations'!$C$13,V17*'Ranking Calculations'!$C$14)</f>
        <v>0</v>
      </c>
      <c r="X17" s="11">
        <f>(SUM($D$2:D17)+(SUM($F$2:F17)/2))/((SUM($D$2:D17)+SUM($E$2:E17)+SUM($F$2:F17)))</f>
        <v>0.46982758620689657</v>
      </c>
      <c r="Y17" s="1">
        <f>'Winning % Rank Over Time'!N17</f>
        <v>16</v>
      </c>
      <c r="Z17" s="7">
        <f>'Winning % Rank Over Time'!$B17*VLOOKUP(Y17,'Share of Reg Season Points'!$K$2:$L$30,2)</f>
        <v>0</v>
      </c>
      <c r="AA17" s="1">
        <f t="shared" si="2"/>
        <v>0.42857142857142855</v>
      </c>
      <c r="AB17" s="1" t="e" cm="1">
        <f t="array" ref="AB17">_xlfn.IFS(AA17&gt;='Old Ranking Calculations'!$B$25,'Old Ranking Calculations'!$C$25,AA17&gt;='Old Ranking Calculations'!$B$26,'Old Ranking Calculations'!$C$26,AA17&gt;='Old Ranking Calculations'!$B$27,'Old Ranking Calculations'!$C$27,AA17&gt;='Old Ranking Calculations'!$B$28,'Old Ranking Calculations'!$C$28,AA17&gt;='Old Ranking Calculations'!$B$29,'Old Ranking Calculations'!$C$29,AA17&gt;='Old Ranking Calculations'!$B$30,'Old Ranking Calculations'!$C$30,AA17&gt;='Old Ranking Calculations'!$B$31,'Old Ranking Calculations'!$C$31,AA17&gt;='Old Ranking Calculations'!$B$32,'Old Ranking Calculations'!$C$432)</f>
        <v>#N/A</v>
      </c>
      <c r="AC17" s="2">
        <f>COUNT($G$2:G17)/COUNT($A$2:A17)</f>
        <v>0.1875</v>
      </c>
      <c r="AD17" s="1" cm="1">
        <f t="array" ref="AD17">_xlfn.IFS(AC17&gt;='Old Ranking Calculations'!$B$15,'Old Ranking Calculations'!$C$15,AC17&gt;='Old Ranking Calculations'!$B$16,'Old Ranking Calculations'!$C$16,AC17&gt;='Old Ranking Calculations'!$B$17,'Old Ranking Calculations'!$C$17,AC17&gt;='Old Ranking Calculations'!$B$18,'Old Ranking Calculations'!$C$18,AC17&gt;='Old Ranking Calculations'!$B$19,'Old Ranking Calculations'!$C$19,AC17&gt;='Old Ranking Calculations'!$B$20,'Old Ranking Calculations'!$C$20,AC17&gt;='Old Ranking Calculations'!$B$21,'Old Ranking Calculations'!$C$21,AC17&gt;='Old Ranking Calculations'!$B$22,'Old Ranking Calculations'!$C$22,AC17&lt;'Old Ranking Calculations'!$B$23,'Old Ranking Calculations'!$C$23)</f>
        <v>0</v>
      </c>
      <c r="AE17" s="1">
        <f t="shared" si="0"/>
        <v>0</v>
      </c>
      <c r="AF17" s="1">
        <f t="shared" si="1"/>
        <v>9.420289855072464E-2</v>
      </c>
      <c r="AG17" s="16">
        <f>SUM($W$2:W17,Z17)</f>
        <v>87</v>
      </c>
    </row>
    <row r="18" spans="1:33" ht="15.75" customHeight="1" x14ac:dyDescent="0.2">
      <c r="A18" s="1">
        <v>1982</v>
      </c>
      <c r="B18" s="1" t="s">
        <v>11</v>
      </c>
      <c r="C18" s="1" t="str">
        <f>VLOOKUP(B18,Divisions!$A$1:$B$33,2,FALSE)</f>
        <v>NFC North</v>
      </c>
      <c r="D18" s="1">
        <v>5</v>
      </c>
      <c r="E18" s="1">
        <v>3</v>
      </c>
      <c r="F18" s="1">
        <v>1</v>
      </c>
      <c r="G18" s="1">
        <v>1</v>
      </c>
      <c r="I18" s="1">
        <v>1</v>
      </c>
      <c r="J18" s="1">
        <v>1</v>
      </c>
      <c r="K18" s="1">
        <v>1</v>
      </c>
      <c r="O18" s="1">
        <v>2</v>
      </c>
      <c r="W18" s="1">
        <f>SUM(N18*'Ranking Calculations'!$C$2,M18*'Ranking Calculations'!$C$3,L18*'Ranking Calculations'!$C$4,K18*'Ranking Calculations'!$C$5,H18*'Ranking Calculations'!$C$7,G18*'Ranking Calculations'!$C$6,P18*'Ranking Calculations'!$C$8,Q18*'Ranking Calculations'!$C$9,R18*'Ranking Calculations'!$C$10,S18*'Ranking Calculations'!$C$11,T18*'Ranking Calculations'!$C$12,U18*'Ranking Calculations'!$C$13,V18*'Ranking Calculations'!$C$14)</f>
        <v>3</v>
      </c>
      <c r="X18" s="11">
        <f>(SUM($D$2:D18)+(SUM($F$2:F18)/2))/((SUM($D$2:D18)+SUM($E$2:E18)+SUM($F$2:F18)))</f>
        <v>0.475103734439834</v>
      </c>
      <c r="Y18" s="1">
        <f>'Winning % Rank Over Time'!N18</f>
        <v>15</v>
      </c>
      <c r="Z18" s="7">
        <f>'Winning % Rank Over Time'!$B18*VLOOKUP(Y18,'Share of Reg Season Points'!$K$2:$L$30,2)</f>
        <v>0</v>
      </c>
      <c r="AA18" s="1">
        <f t="shared" si="2"/>
        <v>0.4838709677419355</v>
      </c>
      <c r="AB18" s="1" t="e" cm="1">
        <f t="array" ref="AB18">_xlfn.IFS(AA18&gt;='Old Ranking Calculations'!$B$25,'Old Ranking Calculations'!$C$25,AA18&gt;='Old Ranking Calculations'!$B$26,'Old Ranking Calculations'!$C$26,AA18&gt;='Old Ranking Calculations'!$B$27,'Old Ranking Calculations'!$C$27,AA18&gt;='Old Ranking Calculations'!$B$28,'Old Ranking Calculations'!$C$28,AA18&gt;='Old Ranking Calculations'!$B$29,'Old Ranking Calculations'!$C$29,AA18&gt;='Old Ranking Calculations'!$B$30,'Old Ranking Calculations'!$C$30,AA18&gt;='Old Ranking Calculations'!$B$31,'Old Ranking Calculations'!$C$31,AA18&gt;='Old Ranking Calculations'!$B$32,'Old Ranking Calculations'!$C$432)</f>
        <v>#N/A</v>
      </c>
      <c r="AC18" s="2">
        <f>COUNT($G$2:G18)/COUNT($A$2:A18)</f>
        <v>0.23529411764705882</v>
      </c>
      <c r="AD18" s="1" cm="1">
        <f t="array" ref="AD18">_xlfn.IFS(AC18&gt;='Old Ranking Calculations'!$B$15,'Old Ranking Calculations'!$C$15,AC18&gt;='Old Ranking Calculations'!$B$16,'Old Ranking Calculations'!$C$16,AC18&gt;='Old Ranking Calculations'!$B$17,'Old Ranking Calculations'!$C$17,AC18&gt;='Old Ranking Calculations'!$B$18,'Old Ranking Calculations'!$C$18,AC18&gt;='Old Ranking Calculations'!$B$19,'Old Ranking Calculations'!$C$19,AC18&gt;='Old Ranking Calculations'!$B$20,'Old Ranking Calculations'!$C$20,AC18&gt;='Old Ranking Calculations'!$B$21,'Old Ranking Calculations'!$C$21,AC18&gt;='Old Ranking Calculations'!$B$22,'Old Ranking Calculations'!$C$22,AC18&lt;'Old Ranking Calculations'!$B$23,'Old Ranking Calculations'!$C$23)</f>
        <v>1</v>
      </c>
      <c r="AE18" s="1">
        <f t="shared" si="0"/>
        <v>0</v>
      </c>
      <c r="AF18" s="1">
        <f t="shared" si="1"/>
        <v>0.1111111111111111</v>
      </c>
      <c r="AG18" s="16">
        <f>SUM($W$2:W18,Z18)</f>
        <v>90</v>
      </c>
    </row>
    <row r="19" spans="1:33" ht="15.75" customHeight="1" x14ac:dyDescent="0.2">
      <c r="A19" s="1">
        <v>1983</v>
      </c>
      <c r="B19" s="1" t="s">
        <v>11</v>
      </c>
      <c r="C19" s="1" t="str">
        <f>VLOOKUP(B19,Divisions!$A$1:$B$33,2,FALSE)</f>
        <v>NFC North</v>
      </c>
      <c r="D19" s="1">
        <v>8</v>
      </c>
      <c r="E19" s="1">
        <v>8</v>
      </c>
      <c r="W19" s="1">
        <f>SUM(N19*'Ranking Calculations'!$C$2,M19*'Ranking Calculations'!$C$3,L19*'Ranking Calculations'!$C$4,K19*'Ranking Calculations'!$C$5,H19*'Ranking Calculations'!$C$7,G19*'Ranking Calculations'!$C$6,P19*'Ranking Calculations'!$C$8,Q19*'Ranking Calculations'!$C$9,R19*'Ranking Calculations'!$C$10,S19*'Ranking Calculations'!$C$11,T19*'Ranking Calculations'!$C$12,U19*'Ranking Calculations'!$C$13,V19*'Ranking Calculations'!$C$14)</f>
        <v>0</v>
      </c>
      <c r="X19" s="11">
        <f>(SUM($D$2:D19)+(SUM($F$2:F19)/2))/((SUM($D$2:D19)+SUM($E$2:E19)+SUM($F$2:F19)))</f>
        <v>0.4766536964980545</v>
      </c>
      <c r="Y19" s="1">
        <f>'Winning % Rank Over Time'!N19</f>
        <v>15</v>
      </c>
      <c r="Z19" s="7">
        <f>'Winning % Rank Over Time'!$B19*VLOOKUP(Y19,'Share of Reg Season Points'!$K$2:$L$30,2)</f>
        <v>0</v>
      </c>
      <c r="AA19" s="1">
        <f t="shared" si="2"/>
        <v>0.46875</v>
      </c>
      <c r="AB19" s="1" t="e" cm="1">
        <f t="array" ref="AB19">_xlfn.IFS(AA19&gt;='Old Ranking Calculations'!$B$25,'Old Ranking Calculations'!$C$25,AA19&gt;='Old Ranking Calculations'!$B$26,'Old Ranking Calculations'!$C$26,AA19&gt;='Old Ranking Calculations'!$B$27,'Old Ranking Calculations'!$C$27,AA19&gt;='Old Ranking Calculations'!$B$28,'Old Ranking Calculations'!$C$28,AA19&gt;='Old Ranking Calculations'!$B$29,'Old Ranking Calculations'!$C$29,AA19&gt;='Old Ranking Calculations'!$B$30,'Old Ranking Calculations'!$C$30,AA19&gt;='Old Ranking Calculations'!$B$31,'Old Ranking Calculations'!$C$31,AA19&gt;='Old Ranking Calculations'!$B$32,'Old Ranking Calculations'!$C$432)</f>
        <v>#N/A</v>
      </c>
      <c r="AC19" s="2">
        <f>COUNT($G$2:G19)/COUNT($A$2:A19)</f>
        <v>0.22222222222222221</v>
      </c>
      <c r="AD19" s="1" cm="1">
        <f t="array" ref="AD19">_xlfn.IFS(AC19&gt;='Old Ranking Calculations'!$B$15,'Old Ranking Calculations'!$C$15,AC19&gt;='Old Ranking Calculations'!$B$16,'Old Ranking Calculations'!$C$16,AC19&gt;='Old Ranking Calculations'!$B$17,'Old Ranking Calculations'!$C$17,AC19&gt;='Old Ranking Calculations'!$B$18,'Old Ranking Calculations'!$C$18,AC19&gt;='Old Ranking Calculations'!$B$19,'Old Ranking Calculations'!$C$19,AC19&gt;='Old Ranking Calculations'!$B$20,'Old Ranking Calculations'!$C$20,AC19&gt;='Old Ranking Calculations'!$B$21,'Old Ranking Calculations'!$C$21,AC19&gt;='Old Ranking Calculations'!$B$22,'Old Ranking Calculations'!$C$22,AC19&lt;'Old Ranking Calculations'!$B$23,'Old Ranking Calculations'!$C$23)</f>
        <v>1</v>
      </c>
      <c r="AE19" s="1">
        <f t="shared" si="0"/>
        <v>0</v>
      </c>
      <c r="AF19" s="1">
        <f t="shared" si="1"/>
        <v>0.10526315789473684</v>
      </c>
      <c r="AG19" s="16">
        <f>SUM($W$2:W19,Z19)</f>
        <v>90</v>
      </c>
    </row>
    <row r="20" spans="1:33" ht="15.75" customHeight="1" x14ac:dyDescent="0.2">
      <c r="A20" s="1">
        <v>1984</v>
      </c>
      <c r="B20" s="1" t="s">
        <v>11</v>
      </c>
      <c r="C20" s="1" t="str">
        <f>VLOOKUP(B20,Divisions!$A$1:$B$33,2,FALSE)</f>
        <v>NFC North</v>
      </c>
      <c r="D20" s="1">
        <v>8</v>
      </c>
      <c r="E20" s="1">
        <v>8</v>
      </c>
      <c r="W20" s="1">
        <f>SUM(N20*'Ranking Calculations'!$C$2,M20*'Ranking Calculations'!$C$3,L20*'Ranking Calculations'!$C$4,K20*'Ranking Calculations'!$C$5,H20*'Ranking Calculations'!$C$7,G20*'Ranking Calculations'!$C$6,P20*'Ranking Calculations'!$C$8,Q20*'Ranking Calculations'!$C$9,R20*'Ranking Calculations'!$C$10,S20*'Ranking Calculations'!$C$11,T20*'Ranking Calculations'!$C$12,U20*'Ranking Calculations'!$C$13,V20*'Ranking Calculations'!$C$14)</f>
        <v>0</v>
      </c>
      <c r="X20" s="11">
        <f>(SUM($D$2:D20)+(SUM($F$2:F20)/2))/((SUM($D$2:D20)+SUM($E$2:E20)+SUM($F$2:F20)))</f>
        <v>0.47802197802197804</v>
      </c>
      <c r="Y20" s="1">
        <f>'Winning % Rank Over Time'!N20</f>
        <v>16</v>
      </c>
      <c r="Z20" s="7">
        <f>'Winning % Rank Over Time'!$B20*VLOOKUP(Y20,'Share of Reg Season Points'!$K$2:$L$30,2)</f>
        <v>0</v>
      </c>
      <c r="AA20" s="1">
        <f t="shared" si="2"/>
        <v>0.45454545454545453</v>
      </c>
      <c r="AB20" s="1" t="e" cm="1">
        <f t="array" ref="AB20">_xlfn.IFS(AA20&gt;='Old Ranking Calculations'!$B$25,'Old Ranking Calculations'!$C$25,AA20&gt;='Old Ranking Calculations'!$B$26,'Old Ranking Calculations'!$C$26,AA20&gt;='Old Ranking Calculations'!$B$27,'Old Ranking Calculations'!$C$27,AA20&gt;='Old Ranking Calculations'!$B$28,'Old Ranking Calculations'!$C$28,AA20&gt;='Old Ranking Calculations'!$B$29,'Old Ranking Calculations'!$C$29,AA20&gt;='Old Ranking Calculations'!$B$30,'Old Ranking Calculations'!$C$30,AA20&gt;='Old Ranking Calculations'!$B$31,'Old Ranking Calculations'!$C$31,AA20&gt;='Old Ranking Calculations'!$B$32,'Old Ranking Calculations'!$C$432)</f>
        <v>#N/A</v>
      </c>
      <c r="AC20" s="2">
        <f>COUNT($G$2:G20)/COUNT($A$2:A20)</f>
        <v>0.21052631578947367</v>
      </c>
      <c r="AD20" s="1" cm="1">
        <f t="array" ref="AD20">_xlfn.IFS(AC20&gt;='Old Ranking Calculations'!$B$15,'Old Ranking Calculations'!$C$15,AC20&gt;='Old Ranking Calculations'!$B$16,'Old Ranking Calculations'!$C$16,AC20&gt;='Old Ranking Calculations'!$B$17,'Old Ranking Calculations'!$C$17,AC20&gt;='Old Ranking Calculations'!$B$18,'Old Ranking Calculations'!$C$18,AC20&gt;='Old Ranking Calculations'!$B$19,'Old Ranking Calculations'!$C$19,AC20&gt;='Old Ranking Calculations'!$B$20,'Old Ranking Calculations'!$C$20,AC20&gt;='Old Ranking Calculations'!$B$21,'Old Ranking Calculations'!$C$21,AC20&gt;='Old Ranking Calculations'!$B$22,'Old Ranking Calculations'!$C$22,AC20&lt;'Old Ranking Calculations'!$B$23,'Old Ranking Calculations'!$C$23)</f>
        <v>1</v>
      </c>
      <c r="AE20" s="1">
        <f t="shared" si="0"/>
        <v>0</v>
      </c>
      <c r="AF20" s="1">
        <f t="shared" si="1"/>
        <v>0.1</v>
      </c>
      <c r="AG20" s="16">
        <f>SUM($W$2:W20,Z20)</f>
        <v>90</v>
      </c>
    </row>
    <row r="21" spans="1:33" ht="15.75" customHeight="1" x14ac:dyDescent="0.2">
      <c r="A21" s="1">
        <v>1985</v>
      </c>
      <c r="B21" s="1" t="s">
        <v>11</v>
      </c>
      <c r="C21" s="1" t="str">
        <f>VLOOKUP(B21,Divisions!$A$1:$B$33,2,FALSE)</f>
        <v>NFC North</v>
      </c>
      <c r="D21" s="1">
        <v>8</v>
      </c>
      <c r="E21" s="1">
        <v>8</v>
      </c>
      <c r="W21" s="1">
        <f>SUM(N21*'Ranking Calculations'!$C$2,M21*'Ranking Calculations'!$C$3,L21*'Ranking Calculations'!$C$4,K21*'Ranking Calculations'!$C$5,H21*'Ranking Calculations'!$C$7,G21*'Ranking Calculations'!$C$6,P21*'Ranking Calculations'!$C$8,Q21*'Ranking Calculations'!$C$9,R21*'Ranking Calculations'!$C$10,S21*'Ranking Calculations'!$C$11,T21*'Ranking Calculations'!$C$12,U21*'Ranking Calculations'!$C$13,V21*'Ranking Calculations'!$C$14)</f>
        <v>0</v>
      </c>
      <c r="X21" s="11">
        <f>(SUM($D$2:D21)+(SUM($F$2:F21)/2))/((SUM($D$2:D21)+SUM($E$2:E21)+SUM($F$2:F21)))</f>
        <v>0.47923875432525953</v>
      </c>
      <c r="Y21" s="1">
        <f>'Winning % Rank Over Time'!N21</f>
        <v>16</v>
      </c>
      <c r="Z21" s="7">
        <f>'Winning % Rank Over Time'!$B21*VLOOKUP(Y21,'Share of Reg Season Points'!$K$2:$L$30,2)</f>
        <v>0</v>
      </c>
      <c r="AA21" s="1">
        <f t="shared" si="2"/>
        <v>0.44117647058823528</v>
      </c>
      <c r="AB21" s="1" t="e" cm="1">
        <f t="array" ref="AB21">_xlfn.IFS(AA21&gt;='Old Ranking Calculations'!$B$25,'Old Ranking Calculations'!$C$25,AA21&gt;='Old Ranking Calculations'!$B$26,'Old Ranking Calculations'!$C$26,AA21&gt;='Old Ranking Calculations'!$B$27,'Old Ranking Calculations'!$C$27,AA21&gt;='Old Ranking Calculations'!$B$28,'Old Ranking Calculations'!$C$28,AA21&gt;='Old Ranking Calculations'!$B$29,'Old Ranking Calculations'!$C$29,AA21&gt;='Old Ranking Calculations'!$B$30,'Old Ranking Calculations'!$C$30,AA21&gt;='Old Ranking Calculations'!$B$31,'Old Ranking Calculations'!$C$31,AA21&gt;='Old Ranking Calculations'!$B$32,'Old Ranking Calculations'!$C$432)</f>
        <v>#N/A</v>
      </c>
      <c r="AC21" s="2">
        <f>COUNT($G$2:G21)/COUNT($A$2:A21)</f>
        <v>0.2</v>
      </c>
      <c r="AD21" s="1" cm="1">
        <f t="array" ref="AD21">_xlfn.IFS(AC21&gt;='Old Ranking Calculations'!$B$15,'Old Ranking Calculations'!$C$15,AC21&gt;='Old Ranking Calculations'!$B$16,'Old Ranking Calculations'!$C$16,AC21&gt;='Old Ranking Calculations'!$B$17,'Old Ranking Calculations'!$C$17,AC21&gt;='Old Ranking Calculations'!$B$18,'Old Ranking Calculations'!$C$18,AC21&gt;='Old Ranking Calculations'!$B$19,'Old Ranking Calculations'!$C$19,AC21&gt;='Old Ranking Calculations'!$B$20,'Old Ranking Calculations'!$C$20,AC21&gt;='Old Ranking Calculations'!$B$21,'Old Ranking Calculations'!$C$21,AC21&gt;='Old Ranking Calculations'!$B$22,'Old Ranking Calculations'!$C$22,AC21&lt;'Old Ranking Calculations'!$B$23,'Old Ranking Calculations'!$C$23)</f>
        <v>1</v>
      </c>
      <c r="AE21" s="1">
        <f t="shared" si="0"/>
        <v>0</v>
      </c>
      <c r="AF21" s="1">
        <f t="shared" si="1"/>
        <v>9.5238095238095233E-2</v>
      </c>
      <c r="AG21" s="16">
        <f>SUM($W$2:W21,Z21)</f>
        <v>90</v>
      </c>
    </row>
    <row r="22" spans="1:33" ht="15.75" customHeight="1" x14ac:dyDescent="0.2">
      <c r="A22" s="1">
        <v>1986</v>
      </c>
      <c r="B22" s="1" t="s">
        <v>11</v>
      </c>
      <c r="C22" s="1" t="str">
        <f>VLOOKUP(B22,Divisions!$A$1:$B$33,2,FALSE)</f>
        <v>NFC North</v>
      </c>
      <c r="D22" s="1">
        <v>4</v>
      </c>
      <c r="E22" s="1">
        <v>12</v>
      </c>
      <c r="W22" s="1">
        <f>SUM(N22*'Ranking Calculations'!$C$2,M22*'Ranking Calculations'!$C$3,L22*'Ranking Calculations'!$C$4,K22*'Ranking Calculations'!$C$5,H22*'Ranking Calculations'!$C$7,G22*'Ranking Calculations'!$C$6,P22*'Ranking Calculations'!$C$8,Q22*'Ranking Calculations'!$C$9,R22*'Ranking Calculations'!$C$10,S22*'Ranking Calculations'!$C$11,T22*'Ranking Calculations'!$C$12,U22*'Ranking Calculations'!$C$13,V22*'Ranking Calculations'!$C$14)</f>
        <v>0</v>
      </c>
      <c r="X22" s="11">
        <f>(SUM($D$2:D22)+(SUM($F$2:F22)/2))/((SUM($D$2:D22)+SUM($E$2:E22)+SUM($F$2:F22)))</f>
        <v>0.46721311475409838</v>
      </c>
      <c r="Y22" s="1">
        <f>'Winning % Rank Over Time'!N22</f>
        <v>19</v>
      </c>
      <c r="Z22" s="7">
        <f>'Winning % Rank Over Time'!$B22*VLOOKUP(Y22,'Share of Reg Season Points'!$K$2:$L$30,2)</f>
        <v>0</v>
      </c>
      <c r="AA22" s="1">
        <f t="shared" si="2"/>
        <v>0.42857142857142855</v>
      </c>
      <c r="AB22" s="1" t="e" cm="1">
        <f t="array" ref="AB22">_xlfn.IFS(AA22&gt;='Old Ranking Calculations'!$B$25,'Old Ranking Calculations'!$C$25,AA22&gt;='Old Ranking Calculations'!$B$26,'Old Ranking Calculations'!$C$26,AA22&gt;='Old Ranking Calculations'!$B$27,'Old Ranking Calculations'!$C$27,AA22&gt;='Old Ranking Calculations'!$B$28,'Old Ranking Calculations'!$C$28,AA22&gt;='Old Ranking Calculations'!$B$29,'Old Ranking Calculations'!$C$29,AA22&gt;='Old Ranking Calculations'!$B$30,'Old Ranking Calculations'!$C$30,AA22&gt;='Old Ranking Calculations'!$B$31,'Old Ranking Calculations'!$C$31,AA22&gt;='Old Ranking Calculations'!$B$32,'Old Ranking Calculations'!$C$432)</f>
        <v>#N/A</v>
      </c>
      <c r="AC22" s="2">
        <f>COUNT($G$2:G22)/COUNT($A$2:A22)</f>
        <v>0.19047619047619047</v>
      </c>
      <c r="AD22" s="1" cm="1">
        <f t="array" ref="AD22">_xlfn.IFS(AC22&gt;='Old Ranking Calculations'!$B$15,'Old Ranking Calculations'!$C$15,AC22&gt;='Old Ranking Calculations'!$B$16,'Old Ranking Calculations'!$C$16,AC22&gt;='Old Ranking Calculations'!$B$17,'Old Ranking Calculations'!$C$17,AC22&gt;='Old Ranking Calculations'!$B$18,'Old Ranking Calculations'!$C$18,AC22&gt;='Old Ranking Calculations'!$B$19,'Old Ranking Calculations'!$C$19,AC22&gt;='Old Ranking Calculations'!$B$20,'Old Ranking Calculations'!$C$20,AC22&gt;='Old Ranking Calculations'!$B$21,'Old Ranking Calculations'!$C$21,AC22&gt;='Old Ranking Calculations'!$B$22,'Old Ranking Calculations'!$C$22,AC22&lt;'Old Ranking Calculations'!$B$23,'Old Ranking Calculations'!$C$23)</f>
        <v>0</v>
      </c>
      <c r="AE22" s="1">
        <f t="shared" si="0"/>
        <v>0</v>
      </c>
      <c r="AF22" s="1">
        <f t="shared" si="1"/>
        <v>8.8888888888888892E-2</v>
      </c>
      <c r="AG22" s="16">
        <f>SUM($W$2:W22,Z22)</f>
        <v>90</v>
      </c>
    </row>
    <row r="23" spans="1:33" ht="15.75" customHeight="1" x14ac:dyDescent="0.2">
      <c r="A23" s="1">
        <v>1987</v>
      </c>
      <c r="B23" s="1" t="s">
        <v>11</v>
      </c>
      <c r="C23" s="1" t="str">
        <f>VLOOKUP(B23,Divisions!$A$1:$B$33,2,FALSE)</f>
        <v>NFC North</v>
      </c>
      <c r="D23" s="1">
        <v>5</v>
      </c>
      <c r="E23" s="1">
        <v>9</v>
      </c>
      <c r="F23" s="1">
        <v>1</v>
      </c>
      <c r="W23" s="1">
        <f>SUM(N23*'Ranking Calculations'!$C$2,M23*'Ranking Calculations'!$C$3,L23*'Ranking Calculations'!$C$4,K23*'Ranking Calculations'!$C$5,H23*'Ranking Calculations'!$C$7,G23*'Ranking Calculations'!$C$6,P23*'Ranking Calculations'!$C$8,Q23*'Ranking Calculations'!$C$9,R23*'Ranking Calculations'!$C$10,S23*'Ranking Calculations'!$C$11,T23*'Ranking Calculations'!$C$12,U23*'Ranking Calculations'!$C$13,V23*'Ranking Calculations'!$C$14)</f>
        <v>0</v>
      </c>
      <c r="X23" s="11">
        <f>(SUM($D$2:D23)+(SUM($F$2:F23)/2))/((SUM($D$2:D23)+SUM($E$2:E23)+SUM($F$2:F23)))</f>
        <v>0.46250000000000002</v>
      </c>
      <c r="Y23" s="1">
        <f>'Winning % Rank Over Time'!N23</f>
        <v>20</v>
      </c>
      <c r="Z23" s="7">
        <f>'Winning % Rank Over Time'!$B23*VLOOKUP(Y23,'Share of Reg Season Points'!$K$2:$L$30,2)</f>
        <v>0</v>
      </c>
      <c r="AA23" s="1">
        <f t="shared" si="2"/>
        <v>0.40540540540540543</v>
      </c>
      <c r="AB23" s="1" t="e" cm="1">
        <f t="array" ref="AB23">_xlfn.IFS(AA23&gt;='Old Ranking Calculations'!$B$25,'Old Ranking Calculations'!$C$25,AA23&gt;='Old Ranking Calculations'!$B$26,'Old Ranking Calculations'!$C$26,AA23&gt;='Old Ranking Calculations'!$B$27,'Old Ranking Calculations'!$C$27,AA23&gt;='Old Ranking Calculations'!$B$28,'Old Ranking Calculations'!$C$28,AA23&gt;='Old Ranking Calculations'!$B$29,'Old Ranking Calculations'!$C$29,AA23&gt;='Old Ranking Calculations'!$B$30,'Old Ranking Calculations'!$C$30,AA23&gt;='Old Ranking Calculations'!$B$31,'Old Ranking Calculations'!$C$31,AA23&gt;='Old Ranking Calculations'!$B$32,'Old Ranking Calculations'!$C$432)</f>
        <v>#N/A</v>
      </c>
      <c r="AC23" s="2">
        <f>COUNT($G$2:G23)/COUNT($A$2:A23)</f>
        <v>0.18181818181818182</v>
      </c>
      <c r="AD23" s="1" cm="1">
        <f t="array" ref="AD23">_xlfn.IFS(AC23&gt;='Old Ranking Calculations'!$B$15,'Old Ranking Calculations'!$C$15,AC23&gt;='Old Ranking Calculations'!$B$16,'Old Ranking Calculations'!$C$16,AC23&gt;='Old Ranking Calculations'!$B$17,'Old Ranking Calculations'!$C$17,AC23&gt;='Old Ranking Calculations'!$B$18,'Old Ranking Calculations'!$C$18,AC23&gt;='Old Ranking Calculations'!$B$19,'Old Ranking Calculations'!$C$19,AC23&gt;='Old Ranking Calculations'!$B$20,'Old Ranking Calculations'!$C$20,AC23&gt;='Old Ranking Calculations'!$B$21,'Old Ranking Calculations'!$C$21,AC23&gt;='Old Ranking Calculations'!$B$22,'Old Ranking Calculations'!$C$22,AC23&lt;'Old Ranking Calculations'!$B$23,'Old Ranking Calculations'!$C$23)</f>
        <v>0</v>
      </c>
      <c r="AE23" s="1">
        <f t="shared" si="0"/>
        <v>0</v>
      </c>
      <c r="AF23" s="1">
        <f t="shared" si="1"/>
        <v>8.4210526315789472E-2</v>
      </c>
      <c r="AG23" s="16">
        <f>SUM($W$2:W23,Z23)</f>
        <v>90</v>
      </c>
    </row>
    <row r="24" spans="1:33" ht="15.75" customHeight="1" x14ac:dyDescent="0.2">
      <c r="A24" s="1">
        <v>1988</v>
      </c>
      <c r="B24" s="1" t="s">
        <v>11</v>
      </c>
      <c r="C24" s="1" t="str">
        <f>VLOOKUP(B24,Divisions!$A$1:$B$33,2,FALSE)</f>
        <v>NFC North</v>
      </c>
      <c r="D24" s="1">
        <v>4</v>
      </c>
      <c r="E24" s="1">
        <v>12</v>
      </c>
      <c r="W24" s="1">
        <f>SUM(N24*'Ranking Calculations'!$C$2,M24*'Ranking Calculations'!$C$3,L24*'Ranking Calculations'!$C$4,K24*'Ranking Calculations'!$C$5,H24*'Ranking Calculations'!$C$7,G24*'Ranking Calculations'!$C$6,P24*'Ranking Calculations'!$C$8,Q24*'Ranking Calculations'!$C$9,R24*'Ranking Calculations'!$C$10,S24*'Ranking Calculations'!$C$11,T24*'Ranking Calculations'!$C$12,U24*'Ranking Calculations'!$C$13,V24*'Ranking Calculations'!$C$14)</f>
        <v>0</v>
      </c>
      <c r="X24" s="11">
        <f>(SUM($D$2:D24)+(SUM($F$2:F24)/2))/((SUM($D$2:D24)+SUM($E$2:E24)+SUM($F$2:F24)))</f>
        <v>0.45238095238095238</v>
      </c>
      <c r="Y24" s="1">
        <f>'Winning % Rank Over Time'!N24</f>
        <v>20</v>
      </c>
      <c r="Z24" s="7">
        <f>'Winning % Rank Over Time'!$B24*VLOOKUP(Y24,'Share of Reg Season Points'!$K$2:$L$30,2)</f>
        <v>0</v>
      </c>
      <c r="AA24" s="1">
        <f t="shared" si="2"/>
        <v>0.39473684210526316</v>
      </c>
      <c r="AB24" s="1" t="e" cm="1">
        <f t="array" ref="AB24">_xlfn.IFS(AA24&gt;='Old Ranking Calculations'!$B$25,'Old Ranking Calculations'!$C$25,AA24&gt;='Old Ranking Calculations'!$B$26,'Old Ranking Calculations'!$C$26,AA24&gt;='Old Ranking Calculations'!$B$27,'Old Ranking Calculations'!$C$27,AA24&gt;='Old Ranking Calculations'!$B$28,'Old Ranking Calculations'!$C$28,AA24&gt;='Old Ranking Calculations'!$B$29,'Old Ranking Calculations'!$C$29,AA24&gt;='Old Ranking Calculations'!$B$30,'Old Ranking Calculations'!$C$30,AA24&gt;='Old Ranking Calculations'!$B$31,'Old Ranking Calculations'!$C$31,AA24&gt;='Old Ranking Calculations'!$B$32,'Old Ranking Calculations'!$C$432)</f>
        <v>#N/A</v>
      </c>
      <c r="AC24" s="2">
        <f>COUNT($G$2:G24)/COUNT($A$2:A24)</f>
        <v>0.17391304347826086</v>
      </c>
      <c r="AD24" s="1" cm="1">
        <f t="array" ref="AD24">_xlfn.IFS(AC24&gt;='Old Ranking Calculations'!$B$15,'Old Ranking Calculations'!$C$15,AC24&gt;='Old Ranking Calculations'!$B$16,'Old Ranking Calculations'!$C$16,AC24&gt;='Old Ranking Calculations'!$B$17,'Old Ranking Calculations'!$C$17,AC24&gt;='Old Ranking Calculations'!$B$18,'Old Ranking Calculations'!$C$18,AC24&gt;='Old Ranking Calculations'!$B$19,'Old Ranking Calculations'!$C$19,AC24&gt;='Old Ranking Calculations'!$B$20,'Old Ranking Calculations'!$C$20,AC24&gt;='Old Ranking Calculations'!$B$21,'Old Ranking Calculations'!$C$21,AC24&gt;='Old Ranking Calculations'!$B$22,'Old Ranking Calculations'!$C$22,AC24&lt;'Old Ranking Calculations'!$B$23,'Old Ranking Calculations'!$C$23)</f>
        <v>0</v>
      </c>
      <c r="AE24" s="1">
        <f t="shared" si="0"/>
        <v>0</v>
      </c>
      <c r="AF24" s="1">
        <f t="shared" si="1"/>
        <v>7.9207920792079209E-2</v>
      </c>
      <c r="AG24" s="16">
        <f>SUM($W$2:W24,Z24)</f>
        <v>90</v>
      </c>
    </row>
    <row r="25" spans="1:33" ht="15.75" customHeight="1" x14ac:dyDescent="0.2">
      <c r="A25" s="1">
        <v>1989</v>
      </c>
      <c r="B25" s="1" t="s">
        <v>11</v>
      </c>
      <c r="C25" s="1" t="str">
        <f>VLOOKUP(B25,Divisions!$A$1:$B$33,2,FALSE)</f>
        <v>NFC North</v>
      </c>
      <c r="D25" s="1">
        <v>10</v>
      </c>
      <c r="E25" s="1">
        <v>6</v>
      </c>
      <c r="U25" s="1">
        <v>1</v>
      </c>
      <c r="W25" s="1">
        <f>SUM(N25*'Ranking Calculations'!$C$2,M25*'Ranking Calculations'!$C$3,L25*'Ranking Calculations'!$C$4,K25*'Ranking Calculations'!$C$5,H25*'Ranking Calculations'!$C$7,G25*'Ranking Calculations'!$C$6,P25*'Ranking Calculations'!$C$8,Q25*'Ranking Calculations'!$C$9,R25*'Ranking Calculations'!$C$10,S25*'Ranking Calculations'!$C$11,T25*'Ranking Calculations'!$C$12,U25*'Ranking Calculations'!$C$13,V25*'Ranking Calculations'!$C$14)</f>
        <v>0</v>
      </c>
      <c r="X25" s="11">
        <f>(SUM($D$2:D25)+(SUM($F$2:F25)/2))/((SUM($D$2:D25)+SUM($E$2:E25)+SUM($F$2:F25)))</f>
        <v>0.46022727272727271</v>
      </c>
      <c r="Y25" s="1">
        <f>'Winning % Rank Over Time'!N25</f>
        <v>20</v>
      </c>
      <c r="Z25" s="7">
        <f>'Winning % Rank Over Time'!$B25*VLOOKUP(Y25,'Share of Reg Season Points'!$K$2:$L$30,2)</f>
        <v>0</v>
      </c>
      <c r="AA25" s="1">
        <f t="shared" si="2"/>
        <v>0.38461538461538464</v>
      </c>
      <c r="AB25" s="1" t="e" cm="1">
        <f t="array" ref="AB25">_xlfn.IFS(AA25&gt;='Old Ranking Calculations'!$B$25,'Old Ranking Calculations'!$C$25,AA25&gt;='Old Ranking Calculations'!$B$26,'Old Ranking Calculations'!$C$26,AA25&gt;='Old Ranking Calculations'!$B$27,'Old Ranking Calculations'!$C$27,AA25&gt;='Old Ranking Calculations'!$B$28,'Old Ranking Calculations'!$C$28,AA25&gt;='Old Ranking Calculations'!$B$29,'Old Ranking Calculations'!$C$29,AA25&gt;='Old Ranking Calculations'!$B$30,'Old Ranking Calculations'!$C$30,AA25&gt;='Old Ranking Calculations'!$B$31,'Old Ranking Calculations'!$C$31,AA25&gt;='Old Ranking Calculations'!$B$32,'Old Ranking Calculations'!$C$432)</f>
        <v>#N/A</v>
      </c>
      <c r="AC25" s="2">
        <f>COUNT($G$2:G25)/COUNT($A$2:A25)</f>
        <v>0.16666666666666666</v>
      </c>
      <c r="AD25" s="1" cm="1">
        <f t="array" ref="AD25">_xlfn.IFS(AC25&gt;='Old Ranking Calculations'!$B$15,'Old Ranking Calculations'!$C$15,AC25&gt;='Old Ranking Calculations'!$B$16,'Old Ranking Calculations'!$C$16,AC25&gt;='Old Ranking Calculations'!$B$17,'Old Ranking Calculations'!$C$17,AC25&gt;='Old Ranking Calculations'!$B$18,'Old Ranking Calculations'!$C$18,AC25&gt;='Old Ranking Calculations'!$B$19,'Old Ranking Calculations'!$C$19,AC25&gt;='Old Ranking Calculations'!$B$20,'Old Ranking Calculations'!$C$20,AC25&gt;='Old Ranking Calculations'!$B$21,'Old Ranking Calculations'!$C$21,AC25&gt;='Old Ranking Calculations'!$B$22,'Old Ranking Calculations'!$C$22,AC25&lt;'Old Ranking Calculations'!$B$23,'Old Ranking Calculations'!$C$23)</f>
        <v>0</v>
      </c>
      <c r="AE25" s="1">
        <f t="shared" si="0"/>
        <v>0</v>
      </c>
      <c r="AF25" s="1">
        <f t="shared" si="1"/>
        <v>7.6923076923076927E-2</v>
      </c>
      <c r="AG25" s="16">
        <f>SUM($W$2:W25,Z25)</f>
        <v>90</v>
      </c>
    </row>
    <row r="26" spans="1:33" ht="15.75" customHeight="1" x14ac:dyDescent="0.2">
      <c r="A26" s="1">
        <v>1990</v>
      </c>
      <c r="B26" s="1" t="s">
        <v>11</v>
      </c>
      <c r="C26" s="1" t="str">
        <f>VLOOKUP(B26,Divisions!$A$1:$B$33,2,FALSE)</f>
        <v>NFC North</v>
      </c>
      <c r="D26" s="1">
        <v>6</v>
      </c>
      <c r="E26" s="1">
        <v>10</v>
      </c>
      <c r="W26" s="1">
        <f>SUM(N26*'Ranking Calculations'!$C$2,M26*'Ranking Calculations'!$C$3,L26*'Ranking Calculations'!$C$4,K26*'Ranking Calculations'!$C$5,H26*'Ranking Calculations'!$C$7,G26*'Ranking Calculations'!$C$6,P26*'Ranking Calculations'!$C$8,Q26*'Ranking Calculations'!$C$9,R26*'Ranking Calculations'!$C$10,S26*'Ranking Calculations'!$C$11,T26*'Ranking Calculations'!$C$12,U26*'Ranking Calculations'!$C$13,V26*'Ranking Calculations'!$C$14)</f>
        <v>0</v>
      </c>
      <c r="X26" s="11">
        <f>(SUM($D$2:D26)+(SUM($F$2:F26)/2))/((SUM($D$2:D26)+SUM($E$2:E26)+SUM($F$2:F26)))</f>
        <v>0.45652173913043476</v>
      </c>
      <c r="Y26" s="1">
        <f>'Winning % Rank Over Time'!N26</f>
        <v>18</v>
      </c>
      <c r="Z26" s="7">
        <f>'Winning % Rank Over Time'!$B26*VLOOKUP(Y26,'Share of Reg Season Points'!$K$2:$L$30,2)</f>
        <v>0</v>
      </c>
      <c r="AA26" s="1">
        <f t="shared" si="2"/>
        <v>0.375</v>
      </c>
      <c r="AB26" s="1" t="e" cm="1">
        <f t="array" ref="AB26">_xlfn.IFS(AA26&gt;='Old Ranking Calculations'!$B$25,'Old Ranking Calculations'!$C$25,AA26&gt;='Old Ranking Calculations'!$B$26,'Old Ranking Calculations'!$C$26,AA26&gt;='Old Ranking Calculations'!$B$27,'Old Ranking Calculations'!$C$27,AA26&gt;='Old Ranking Calculations'!$B$28,'Old Ranking Calculations'!$C$28,AA26&gt;='Old Ranking Calculations'!$B$29,'Old Ranking Calculations'!$C$29,AA26&gt;='Old Ranking Calculations'!$B$30,'Old Ranking Calculations'!$C$30,AA26&gt;='Old Ranking Calculations'!$B$31,'Old Ranking Calculations'!$C$31,AA26&gt;='Old Ranking Calculations'!$B$32,'Old Ranking Calculations'!$C$432)</f>
        <v>#N/A</v>
      </c>
      <c r="AC26" s="2">
        <f>COUNT($G$2:G26)/COUNT($A$2:A26)</f>
        <v>0.16</v>
      </c>
      <c r="AD26" s="1" cm="1">
        <f t="array" ref="AD26">_xlfn.IFS(AC26&gt;='Old Ranking Calculations'!$B$15,'Old Ranking Calculations'!$C$15,AC26&gt;='Old Ranking Calculations'!$B$16,'Old Ranking Calculations'!$C$16,AC26&gt;='Old Ranking Calculations'!$B$17,'Old Ranking Calculations'!$C$17,AC26&gt;='Old Ranking Calculations'!$B$18,'Old Ranking Calculations'!$C$18,AC26&gt;='Old Ranking Calculations'!$B$19,'Old Ranking Calculations'!$C$19,AC26&gt;='Old Ranking Calculations'!$B$20,'Old Ranking Calculations'!$C$20,AC26&gt;='Old Ranking Calculations'!$B$21,'Old Ranking Calculations'!$C$21,AC26&gt;='Old Ranking Calculations'!$B$22,'Old Ranking Calculations'!$C$22,AC26&lt;'Old Ranking Calculations'!$B$23,'Old Ranking Calculations'!$C$23)</f>
        <v>0</v>
      </c>
      <c r="AE26" s="1">
        <f t="shared" si="0"/>
        <v>0</v>
      </c>
      <c r="AF26" s="1">
        <f t="shared" si="1"/>
        <v>7.3394495412844041E-2</v>
      </c>
      <c r="AG26" s="16">
        <f>SUM($W$2:W26,Z26)</f>
        <v>90</v>
      </c>
    </row>
    <row r="27" spans="1:33" ht="15.75" customHeight="1" x14ac:dyDescent="0.2">
      <c r="A27" s="1">
        <v>1991</v>
      </c>
      <c r="B27" s="1" t="s">
        <v>11</v>
      </c>
      <c r="C27" s="1" t="str">
        <f>VLOOKUP(B27,Divisions!$A$1:$B$33,2,FALSE)</f>
        <v>NFC North</v>
      </c>
      <c r="D27" s="1">
        <v>4</v>
      </c>
      <c r="E27" s="1">
        <v>12</v>
      </c>
      <c r="W27" s="1">
        <f>SUM(N27*'Ranking Calculations'!$C$2,M27*'Ranking Calculations'!$C$3,L27*'Ranking Calculations'!$C$4,K27*'Ranking Calculations'!$C$5,H27*'Ranking Calculations'!$C$7,G27*'Ranking Calculations'!$C$6,P27*'Ranking Calculations'!$C$8,Q27*'Ranking Calculations'!$C$9,R27*'Ranking Calculations'!$C$10,S27*'Ranking Calculations'!$C$11,T27*'Ranking Calculations'!$C$12,U27*'Ranking Calculations'!$C$13,V27*'Ranking Calculations'!$C$14)</f>
        <v>0</v>
      </c>
      <c r="X27" s="11">
        <f>(SUM($D$2:D27)+(SUM($F$2:F27)/2))/((SUM($D$2:D27)+SUM($E$2:E27)+SUM($F$2:F27)))</f>
        <v>0.44791666666666669</v>
      </c>
      <c r="Y27" s="1">
        <f>'Winning % Rank Over Time'!N27</f>
        <v>21</v>
      </c>
      <c r="Z27" s="7">
        <f>'Winning % Rank Over Time'!$B27*VLOOKUP(Y27,'Share of Reg Season Points'!$K$2:$L$30,2)</f>
        <v>0</v>
      </c>
      <c r="AA27" s="1">
        <f t="shared" si="2"/>
        <v>0.36585365853658536</v>
      </c>
      <c r="AB27" s="1" t="e" cm="1">
        <f t="array" ref="AB27">_xlfn.IFS(AA27&gt;='Old Ranking Calculations'!$B$25,'Old Ranking Calculations'!$C$25,AA27&gt;='Old Ranking Calculations'!$B$26,'Old Ranking Calculations'!$C$26,AA27&gt;='Old Ranking Calculations'!$B$27,'Old Ranking Calculations'!$C$27,AA27&gt;='Old Ranking Calculations'!$B$28,'Old Ranking Calculations'!$C$28,AA27&gt;='Old Ranking Calculations'!$B$29,'Old Ranking Calculations'!$C$29,AA27&gt;='Old Ranking Calculations'!$B$30,'Old Ranking Calculations'!$C$30,AA27&gt;='Old Ranking Calculations'!$B$31,'Old Ranking Calculations'!$C$31,AA27&gt;='Old Ranking Calculations'!$B$32,'Old Ranking Calculations'!$C$432)</f>
        <v>#N/A</v>
      </c>
      <c r="AC27" s="2">
        <f>COUNT($G$2:G27)/COUNT($A$2:A27)</f>
        <v>0.15384615384615385</v>
      </c>
      <c r="AD27" s="1" cm="1">
        <f t="array" ref="AD27">_xlfn.IFS(AC27&gt;='Old Ranking Calculations'!$B$15,'Old Ranking Calculations'!$C$15,AC27&gt;='Old Ranking Calculations'!$B$16,'Old Ranking Calculations'!$C$16,AC27&gt;='Old Ranking Calculations'!$B$17,'Old Ranking Calculations'!$C$17,AC27&gt;='Old Ranking Calculations'!$B$18,'Old Ranking Calculations'!$C$18,AC27&gt;='Old Ranking Calculations'!$B$19,'Old Ranking Calculations'!$C$19,AC27&gt;='Old Ranking Calculations'!$B$20,'Old Ranking Calculations'!$C$20,AC27&gt;='Old Ranking Calculations'!$B$21,'Old Ranking Calculations'!$C$21,AC27&gt;='Old Ranking Calculations'!$B$22,'Old Ranking Calculations'!$C$22,AC27&lt;'Old Ranking Calculations'!$B$23,'Old Ranking Calculations'!$C$23)</f>
        <v>0</v>
      </c>
      <c r="AE27" s="1">
        <f t="shared" si="0"/>
        <v>0</v>
      </c>
      <c r="AF27" s="1">
        <f t="shared" si="1"/>
        <v>6.9565217391304349E-2</v>
      </c>
      <c r="AG27" s="16">
        <f>SUM($W$2:W27,Z27)</f>
        <v>90</v>
      </c>
    </row>
    <row r="28" spans="1:33" ht="15.75" customHeight="1" x14ac:dyDescent="0.2">
      <c r="A28" s="1">
        <v>1992</v>
      </c>
      <c r="B28" s="1" t="s">
        <v>11</v>
      </c>
      <c r="C28" s="1" t="str">
        <f>VLOOKUP(B28,Divisions!$A$1:$B$33,2,FALSE)</f>
        <v>NFC North</v>
      </c>
      <c r="D28" s="1">
        <v>9</v>
      </c>
      <c r="E28" s="1">
        <v>7</v>
      </c>
      <c r="W28" s="1">
        <f>SUM(N28*'Ranking Calculations'!$C$2,M28*'Ranking Calculations'!$C$3,L28*'Ranking Calculations'!$C$4,K28*'Ranking Calculations'!$C$5,H28*'Ranking Calculations'!$C$7,G28*'Ranking Calculations'!$C$6,P28*'Ranking Calculations'!$C$8,Q28*'Ranking Calculations'!$C$9,R28*'Ranking Calculations'!$C$10,S28*'Ranking Calculations'!$C$11,T28*'Ranking Calculations'!$C$12,U28*'Ranking Calculations'!$C$13,V28*'Ranking Calculations'!$C$14)</f>
        <v>0</v>
      </c>
      <c r="X28" s="11">
        <f>(SUM($D$2:D28)+(SUM($F$2:F28)/2))/((SUM($D$2:D28)+SUM($E$2:E28)+SUM($F$2:F28)))</f>
        <v>0.45250000000000001</v>
      </c>
      <c r="Y28" s="1">
        <f>'Winning % Rank Over Time'!N28</f>
        <v>19</v>
      </c>
      <c r="Z28" s="7">
        <f>'Winning % Rank Over Time'!$B28*VLOOKUP(Y28,'Share of Reg Season Points'!$K$2:$L$30,2)</f>
        <v>0</v>
      </c>
      <c r="AA28" s="1">
        <f t="shared" si="2"/>
        <v>0.35714285714285715</v>
      </c>
      <c r="AB28" s="1" t="e" cm="1">
        <f t="array" ref="AB28">_xlfn.IFS(AA28&gt;='Old Ranking Calculations'!$B$25,'Old Ranking Calculations'!$C$25,AA28&gt;='Old Ranking Calculations'!$B$26,'Old Ranking Calculations'!$C$26,AA28&gt;='Old Ranking Calculations'!$B$27,'Old Ranking Calculations'!$C$27,AA28&gt;='Old Ranking Calculations'!$B$28,'Old Ranking Calculations'!$C$28,AA28&gt;='Old Ranking Calculations'!$B$29,'Old Ranking Calculations'!$C$29,AA28&gt;='Old Ranking Calculations'!$B$30,'Old Ranking Calculations'!$C$30,AA28&gt;='Old Ranking Calculations'!$B$31,'Old Ranking Calculations'!$C$31,AA28&gt;='Old Ranking Calculations'!$B$32,'Old Ranking Calculations'!$C$432)</f>
        <v>#N/A</v>
      </c>
      <c r="AC28" s="2">
        <f>COUNT($G$2:G28)/COUNT($A$2:A28)</f>
        <v>0.14814814814814814</v>
      </c>
      <c r="AD28" s="1" cm="1">
        <f t="array" ref="AD28">_xlfn.IFS(AC28&gt;='Old Ranking Calculations'!$B$15,'Old Ranking Calculations'!$C$15,AC28&gt;='Old Ranking Calculations'!$B$16,'Old Ranking Calculations'!$C$16,AC28&gt;='Old Ranking Calculations'!$B$17,'Old Ranking Calculations'!$C$17,AC28&gt;='Old Ranking Calculations'!$B$18,'Old Ranking Calculations'!$C$18,AC28&gt;='Old Ranking Calculations'!$B$19,'Old Ranking Calculations'!$C$19,AC28&gt;='Old Ranking Calculations'!$B$20,'Old Ranking Calculations'!$C$20,AC28&gt;='Old Ranking Calculations'!$B$21,'Old Ranking Calculations'!$C$21,AC28&gt;='Old Ranking Calculations'!$B$22,'Old Ranking Calculations'!$C$22,AC28&lt;'Old Ranking Calculations'!$B$23,'Old Ranking Calculations'!$C$23)</f>
        <v>0</v>
      </c>
      <c r="AE28" s="1">
        <f t="shared" si="0"/>
        <v>0</v>
      </c>
      <c r="AF28" s="1">
        <f t="shared" si="1"/>
        <v>6.7510548523206745E-2</v>
      </c>
      <c r="AG28" s="16">
        <f>SUM($W$2:W28,Z28)</f>
        <v>90</v>
      </c>
    </row>
    <row r="29" spans="1:33" ht="15.75" customHeight="1" x14ac:dyDescent="0.2">
      <c r="A29" s="1">
        <v>1993</v>
      </c>
      <c r="B29" s="1" t="s">
        <v>11</v>
      </c>
      <c r="C29" s="1" t="str">
        <f>VLOOKUP(B29,Divisions!$A$1:$B$33,2,FALSE)</f>
        <v>NFC North</v>
      </c>
      <c r="D29" s="1">
        <v>9</v>
      </c>
      <c r="E29" s="1">
        <v>7</v>
      </c>
      <c r="G29" s="1">
        <v>1</v>
      </c>
      <c r="I29" s="1">
        <v>1</v>
      </c>
      <c r="J29" s="1">
        <v>1</v>
      </c>
      <c r="K29" s="1">
        <v>1</v>
      </c>
      <c r="O29" s="1">
        <v>2</v>
      </c>
      <c r="W29" s="1">
        <f>SUM(N29*'Ranking Calculations'!$C$2,M29*'Ranking Calculations'!$C$3,L29*'Ranking Calculations'!$C$4,K29*'Ranking Calculations'!$C$5,H29*'Ranking Calculations'!$C$7,G29*'Ranking Calculations'!$C$6,P29*'Ranking Calculations'!$C$8,Q29*'Ranking Calculations'!$C$9,R29*'Ranking Calculations'!$C$10,S29*'Ranking Calculations'!$C$11,T29*'Ranking Calculations'!$C$12,U29*'Ranking Calculations'!$C$13,V29*'Ranking Calculations'!$C$14)</f>
        <v>3</v>
      </c>
      <c r="X29" s="11">
        <f>(SUM($D$2:D29)+(SUM($F$2:F29)/2))/((SUM($D$2:D29)+SUM($E$2:E29)+SUM($F$2:F29)))</f>
        <v>0.45673076923076922</v>
      </c>
      <c r="Y29" s="1">
        <f>'Winning % Rank Over Time'!N29</f>
        <v>20</v>
      </c>
      <c r="Z29" s="7">
        <f>'Winning % Rank Over Time'!$B29*VLOOKUP(Y29,'Share of Reg Season Points'!$K$2:$L$30,2)</f>
        <v>0</v>
      </c>
      <c r="AA29" s="1">
        <f t="shared" si="2"/>
        <v>0.40909090909090912</v>
      </c>
      <c r="AB29" s="1" t="e" cm="1">
        <f t="array" ref="AB29">_xlfn.IFS(AA29&gt;='Old Ranking Calculations'!$B$25,'Old Ranking Calculations'!$C$25,AA29&gt;='Old Ranking Calculations'!$B$26,'Old Ranking Calculations'!$C$26,AA29&gt;='Old Ranking Calculations'!$B$27,'Old Ranking Calculations'!$C$27,AA29&gt;='Old Ranking Calculations'!$B$28,'Old Ranking Calculations'!$C$28,AA29&gt;='Old Ranking Calculations'!$B$29,'Old Ranking Calculations'!$C$29,AA29&gt;='Old Ranking Calculations'!$B$30,'Old Ranking Calculations'!$C$30,AA29&gt;='Old Ranking Calculations'!$B$31,'Old Ranking Calculations'!$C$31,AA29&gt;='Old Ranking Calculations'!$B$32,'Old Ranking Calculations'!$C$432)</f>
        <v>#N/A</v>
      </c>
      <c r="AC29" s="2">
        <f>COUNT($G$2:G29)/COUNT($A$2:A29)</f>
        <v>0.17857142857142858</v>
      </c>
      <c r="AD29" s="1" cm="1">
        <f t="array" ref="AD29">_xlfn.IFS(AC29&gt;='Old Ranking Calculations'!$B$15,'Old Ranking Calculations'!$C$15,AC29&gt;='Old Ranking Calculations'!$B$16,'Old Ranking Calculations'!$C$16,AC29&gt;='Old Ranking Calculations'!$B$17,'Old Ranking Calculations'!$C$17,AC29&gt;='Old Ranking Calculations'!$B$18,'Old Ranking Calculations'!$C$18,AC29&gt;='Old Ranking Calculations'!$B$19,'Old Ranking Calculations'!$C$19,AC29&gt;='Old Ranking Calculations'!$B$20,'Old Ranking Calculations'!$C$20,AC29&gt;='Old Ranking Calculations'!$B$21,'Old Ranking Calculations'!$C$21,AC29&gt;='Old Ranking Calculations'!$B$22,'Old Ranking Calculations'!$C$22,AC29&lt;'Old Ranking Calculations'!$B$23,'Old Ranking Calculations'!$C$23)</f>
        <v>0</v>
      </c>
      <c r="AE29" s="1">
        <f t="shared" si="0"/>
        <v>0</v>
      </c>
      <c r="AF29" s="1">
        <f t="shared" si="1"/>
        <v>7.7235772357723581E-2</v>
      </c>
      <c r="AG29" s="16">
        <f>SUM($W$2:W29,Z29)</f>
        <v>93</v>
      </c>
    </row>
    <row r="30" spans="1:33" ht="15.75" customHeight="1" x14ac:dyDescent="0.2">
      <c r="A30" s="1">
        <v>1994</v>
      </c>
      <c r="B30" s="1" t="s">
        <v>11</v>
      </c>
      <c r="C30" s="1" t="str">
        <f>VLOOKUP(B30,Divisions!$A$1:$B$33,2,FALSE)</f>
        <v>NFC North</v>
      </c>
      <c r="D30" s="1">
        <v>9</v>
      </c>
      <c r="E30" s="1">
        <v>7</v>
      </c>
      <c r="G30" s="1">
        <v>1</v>
      </c>
      <c r="I30" s="1">
        <v>1</v>
      </c>
      <c r="J30" s="1">
        <v>1</v>
      </c>
      <c r="K30" s="1">
        <v>1</v>
      </c>
      <c r="O30" s="1">
        <v>2</v>
      </c>
      <c r="W30" s="1">
        <f>SUM(N30*'Ranking Calculations'!$C$2,M30*'Ranking Calculations'!$C$3,L30*'Ranking Calculations'!$C$4,K30*'Ranking Calculations'!$C$5,H30*'Ranking Calculations'!$C$7,G30*'Ranking Calculations'!$C$6,P30*'Ranking Calculations'!$C$8,Q30*'Ranking Calculations'!$C$9,R30*'Ranking Calculations'!$C$10,S30*'Ranking Calculations'!$C$11,T30*'Ranking Calculations'!$C$12,U30*'Ranking Calculations'!$C$13,V30*'Ranking Calculations'!$C$14)</f>
        <v>3</v>
      </c>
      <c r="X30" s="11">
        <f>(SUM($D$2:D30)+(SUM($F$2:F30)/2))/((SUM($D$2:D30)+SUM($E$2:E30)+SUM($F$2:F30)))</f>
        <v>0.46064814814814814</v>
      </c>
      <c r="Y30" s="1">
        <f>'Winning % Rank Over Time'!N30</f>
        <v>17</v>
      </c>
      <c r="Z30" s="7">
        <f>'Winning % Rank Over Time'!$B30*VLOOKUP(Y30,'Share of Reg Season Points'!$K$2:$L$30,2)</f>
        <v>0</v>
      </c>
      <c r="AA30" s="1">
        <f t="shared" si="2"/>
        <v>0.45652173913043476</v>
      </c>
      <c r="AB30" s="1" t="e" cm="1">
        <f t="array" ref="AB30">_xlfn.IFS(AA30&gt;='Old Ranking Calculations'!$B$25,'Old Ranking Calculations'!$C$25,AA30&gt;='Old Ranking Calculations'!$B$26,'Old Ranking Calculations'!$C$26,AA30&gt;='Old Ranking Calculations'!$B$27,'Old Ranking Calculations'!$C$27,AA30&gt;='Old Ranking Calculations'!$B$28,'Old Ranking Calculations'!$C$28,AA30&gt;='Old Ranking Calculations'!$B$29,'Old Ranking Calculations'!$C$29,AA30&gt;='Old Ranking Calculations'!$B$30,'Old Ranking Calculations'!$C$30,AA30&gt;='Old Ranking Calculations'!$B$31,'Old Ranking Calculations'!$C$31,AA30&gt;='Old Ranking Calculations'!$B$32,'Old Ranking Calculations'!$C$432)</f>
        <v>#N/A</v>
      </c>
      <c r="AC30" s="2">
        <f>COUNT($G$2:G30)/COUNT($A$2:A30)</f>
        <v>0.20689655172413793</v>
      </c>
      <c r="AD30" s="1" cm="1">
        <f t="array" ref="AD30">_xlfn.IFS(AC30&gt;='Old Ranking Calculations'!$B$15,'Old Ranking Calculations'!$C$15,AC30&gt;='Old Ranking Calculations'!$B$16,'Old Ranking Calculations'!$C$16,AC30&gt;='Old Ranking Calculations'!$B$17,'Old Ranking Calculations'!$C$17,AC30&gt;='Old Ranking Calculations'!$B$18,'Old Ranking Calculations'!$C$18,AC30&gt;='Old Ranking Calculations'!$B$19,'Old Ranking Calculations'!$C$19,AC30&gt;='Old Ranking Calculations'!$B$20,'Old Ranking Calculations'!$C$20,AC30&gt;='Old Ranking Calculations'!$B$21,'Old Ranking Calculations'!$C$21,AC30&gt;='Old Ranking Calculations'!$B$22,'Old Ranking Calculations'!$C$22,AC30&lt;'Old Ranking Calculations'!$B$23,'Old Ranking Calculations'!$C$23)</f>
        <v>1</v>
      </c>
      <c r="AE30" s="1">
        <f t="shared" si="0"/>
        <v>0</v>
      </c>
      <c r="AF30" s="1">
        <f t="shared" si="1"/>
        <v>8.6274509803921567E-2</v>
      </c>
      <c r="AG30" s="16">
        <f>SUM($W$2:W30,Z30)</f>
        <v>96</v>
      </c>
    </row>
    <row r="31" spans="1:33" ht="15.75" customHeight="1" x14ac:dyDescent="0.2">
      <c r="A31" s="1">
        <v>1995</v>
      </c>
      <c r="B31" s="1" t="s">
        <v>11</v>
      </c>
      <c r="C31" s="1" t="str">
        <f>VLOOKUP(B31,Divisions!$A$1:$B$33,2,FALSE)</f>
        <v>NFC North</v>
      </c>
      <c r="D31" s="1">
        <v>11</v>
      </c>
      <c r="E31" s="1">
        <v>5</v>
      </c>
      <c r="G31" s="1">
        <v>1</v>
      </c>
      <c r="H31" s="1">
        <v>1</v>
      </c>
      <c r="I31" s="1">
        <v>2</v>
      </c>
      <c r="J31" s="1">
        <v>1</v>
      </c>
      <c r="K31" s="1">
        <v>1</v>
      </c>
      <c r="L31" s="1">
        <v>1</v>
      </c>
      <c r="O31" s="1">
        <v>3</v>
      </c>
      <c r="P31" s="1">
        <v>1</v>
      </c>
      <c r="Q31" s="1">
        <v>1</v>
      </c>
      <c r="W31" s="1">
        <f>SUM(N31*'Ranking Calculations'!$C$2,M31*'Ranking Calculations'!$C$3,L31*'Ranking Calculations'!$C$4,K31*'Ranking Calculations'!$C$5,H31*'Ranking Calculations'!$C$7,G31*'Ranking Calculations'!$C$6,P31*'Ranking Calculations'!$C$8,Q31*'Ranking Calculations'!$C$9,R31*'Ranking Calculations'!$C$10,S31*'Ranking Calculations'!$C$11,T31*'Ranking Calculations'!$C$12,U31*'Ranking Calculations'!$C$13,V31*'Ranking Calculations'!$C$14)</f>
        <v>12</v>
      </c>
      <c r="X31" s="11">
        <f>(SUM($D$2:D31)+(SUM($F$2:F31)/2))/((SUM($D$2:D31)+SUM($E$2:E31)+SUM($F$2:F31)))</f>
        <v>0.46875</v>
      </c>
      <c r="Y31" s="1">
        <f>'Winning % Rank Over Time'!N31</f>
        <v>15</v>
      </c>
      <c r="Z31" s="7">
        <f>'Winning % Rank Over Time'!$B31*VLOOKUP(Y31,'Share of Reg Season Points'!$F$2:$G$32,2)</f>
        <v>0</v>
      </c>
      <c r="AA31" s="1">
        <f t="shared" si="2"/>
        <v>0.53061224489795922</v>
      </c>
      <c r="AB31" s="1" cm="1">
        <f t="array" ref="AB31">_xlfn.IFS(AA31&gt;='Old Ranking Calculations'!$B$25,'Old Ranking Calculations'!$C$25,AA31&gt;='Old Ranking Calculations'!$B$26,'Old Ranking Calculations'!$C$26,AA31&gt;='Old Ranking Calculations'!$B$27,'Old Ranking Calculations'!$C$27,AA31&gt;='Old Ranking Calculations'!$B$28,'Old Ranking Calculations'!$C$28,AA31&gt;='Old Ranking Calculations'!$B$29,'Old Ranking Calculations'!$C$29,AA31&gt;='Old Ranking Calculations'!$B$30,'Old Ranking Calculations'!$C$30,AA31&gt;='Old Ranking Calculations'!$B$31,'Old Ranking Calculations'!$C$31,AA31&gt;='Old Ranking Calculations'!$B$32,'Old Ranking Calculations'!$C$432)</f>
        <v>3</v>
      </c>
      <c r="AC31" s="2">
        <f>COUNT($G$2:G31)/COUNT($A$2:A31)</f>
        <v>0.23333333333333334</v>
      </c>
      <c r="AD31" s="1" cm="1">
        <f t="array" ref="AD31">_xlfn.IFS(AC31&gt;='Old Ranking Calculations'!$B$15,'Old Ranking Calculations'!$C$15,AC31&gt;='Old Ranking Calculations'!$B$16,'Old Ranking Calculations'!$C$16,AC31&gt;='Old Ranking Calculations'!$B$17,'Old Ranking Calculations'!$C$17,AC31&gt;='Old Ranking Calculations'!$B$18,'Old Ranking Calculations'!$C$18,AC31&gt;='Old Ranking Calculations'!$B$19,'Old Ranking Calculations'!$C$19,AC31&gt;='Old Ranking Calculations'!$B$20,'Old Ranking Calculations'!$C$20,AC31&gt;='Old Ranking Calculations'!$B$21,'Old Ranking Calculations'!$C$21,AC31&gt;='Old Ranking Calculations'!$B$22,'Old Ranking Calculations'!$C$22,AC31&lt;'Old Ranking Calculations'!$B$23,'Old Ranking Calculations'!$C$23)</f>
        <v>1</v>
      </c>
      <c r="AE31" s="1">
        <f t="shared" si="0"/>
        <v>0</v>
      </c>
      <c r="AF31" s="1">
        <f t="shared" si="1"/>
        <v>0.10227272727272728</v>
      </c>
      <c r="AG31" s="16">
        <f>SUM($W$2:W31,Z31)</f>
        <v>108</v>
      </c>
    </row>
    <row r="32" spans="1:33" ht="15.75" customHeight="1" x14ac:dyDescent="0.2">
      <c r="A32" s="1">
        <v>1996</v>
      </c>
      <c r="B32" s="1" t="s">
        <v>11</v>
      </c>
      <c r="C32" s="1" t="str">
        <f>VLOOKUP(B32,Divisions!$A$1:$B$33,2,FALSE)</f>
        <v>NFC North</v>
      </c>
      <c r="D32" s="1">
        <v>13</v>
      </c>
      <c r="E32" s="1">
        <v>3</v>
      </c>
      <c r="G32" s="1">
        <v>1</v>
      </c>
      <c r="H32" s="1">
        <v>1</v>
      </c>
      <c r="I32" s="1">
        <v>3</v>
      </c>
      <c r="J32" s="1">
        <v>0</v>
      </c>
      <c r="K32" s="1">
        <v>1</v>
      </c>
      <c r="L32" s="1">
        <v>1</v>
      </c>
      <c r="M32" s="1">
        <v>1</v>
      </c>
      <c r="N32" s="1">
        <v>1</v>
      </c>
      <c r="O32" s="1">
        <v>4</v>
      </c>
      <c r="P32" s="1">
        <v>1</v>
      </c>
      <c r="W32" s="1">
        <f>SUM(N32*'Ranking Calculations'!$C$2,M32*'Ranking Calculations'!$C$3,L32*'Ranking Calculations'!$C$4,K32*'Ranking Calculations'!$C$5,H32*'Ranking Calculations'!$C$7,G32*'Ranking Calculations'!$C$6,P32*'Ranking Calculations'!$C$8,Q32*'Ranking Calculations'!$C$9,R32*'Ranking Calculations'!$C$10,S32*'Ranking Calculations'!$C$11,T32*'Ranking Calculations'!$C$12,U32*'Ranking Calculations'!$C$13,V32*'Ranking Calculations'!$C$14)</f>
        <v>43</v>
      </c>
      <c r="X32" s="11">
        <f>(SUM($D$2:D32)+(SUM($F$2:F32)/2))/((SUM($D$2:D32)+SUM($E$2:E32)+SUM($F$2:F32)))</f>
        <v>0.48060344827586204</v>
      </c>
      <c r="Y32" s="1">
        <f>'Winning % Rank Over Time'!N32</f>
        <v>14</v>
      </c>
      <c r="Z32" s="7">
        <f>'Winning % Rank Over Time'!$B32*VLOOKUP(Y32,'Share of Reg Season Points'!$F$2:$G$32,2)</f>
        <v>0</v>
      </c>
      <c r="AA32" s="1">
        <f t="shared" si="2"/>
        <v>0.59615384615384615</v>
      </c>
      <c r="AB32" s="1" cm="1">
        <f t="array" ref="AB32">_xlfn.IFS(AA32&gt;='Old Ranking Calculations'!$B$25,'Old Ranking Calculations'!$C$25,AA32&gt;='Old Ranking Calculations'!$B$26,'Old Ranking Calculations'!$C$26,AA32&gt;='Old Ranking Calculations'!$B$27,'Old Ranking Calculations'!$C$27,AA32&gt;='Old Ranking Calculations'!$B$28,'Old Ranking Calculations'!$C$28,AA32&gt;='Old Ranking Calculations'!$B$29,'Old Ranking Calculations'!$C$29,AA32&gt;='Old Ranking Calculations'!$B$30,'Old Ranking Calculations'!$C$30,AA32&gt;='Old Ranking Calculations'!$B$31,'Old Ranking Calculations'!$C$31,AA32&gt;='Old Ranking Calculations'!$B$32,'Old Ranking Calculations'!$C$432)</f>
        <v>3</v>
      </c>
      <c r="AC32" s="2">
        <f>COUNT($G$2:G32)/COUNT($A$2:A32)</f>
        <v>0.25806451612903225</v>
      </c>
      <c r="AD32" s="1" cm="1">
        <f t="array" ref="AD32">_xlfn.IFS(AC32&gt;='Old Ranking Calculations'!$B$15,'Old Ranking Calculations'!$C$15,AC32&gt;='Old Ranking Calculations'!$B$16,'Old Ranking Calculations'!$C$16,AC32&gt;='Old Ranking Calculations'!$B$17,'Old Ranking Calculations'!$C$17,AC32&gt;='Old Ranking Calculations'!$B$18,'Old Ranking Calculations'!$C$18,AC32&gt;='Old Ranking Calculations'!$B$19,'Old Ranking Calculations'!$C$19,AC32&gt;='Old Ranking Calculations'!$B$20,'Old Ranking Calculations'!$C$20,AC32&gt;='Old Ranking Calculations'!$B$21,'Old Ranking Calculations'!$C$21,AC32&gt;='Old Ranking Calculations'!$B$22,'Old Ranking Calculations'!$C$22,AC32&lt;'Old Ranking Calculations'!$B$23,'Old Ranking Calculations'!$C$23)</f>
        <v>3</v>
      </c>
      <c r="AE32" s="1">
        <f t="shared" si="0"/>
        <v>0</v>
      </c>
      <c r="AF32" s="1">
        <f t="shared" si="1"/>
        <v>0.12132352941176471</v>
      </c>
      <c r="AG32" s="16">
        <f>SUM($W$2:W32,Z32)</f>
        <v>151</v>
      </c>
    </row>
    <row r="33" spans="1:33" ht="15.75" customHeight="1" x14ac:dyDescent="0.2">
      <c r="A33" s="1">
        <v>1997</v>
      </c>
      <c r="B33" s="1" t="s">
        <v>11</v>
      </c>
      <c r="C33" s="1" t="str">
        <f>VLOOKUP(B33,Divisions!$A$1:$B$33,2,FALSE)</f>
        <v>NFC North</v>
      </c>
      <c r="D33" s="1">
        <v>13</v>
      </c>
      <c r="E33" s="1">
        <v>3</v>
      </c>
      <c r="G33" s="1">
        <v>1</v>
      </c>
      <c r="H33" s="1">
        <v>1</v>
      </c>
      <c r="I33" s="1">
        <v>2</v>
      </c>
      <c r="J33" s="1">
        <v>1</v>
      </c>
      <c r="K33" s="1">
        <v>1</v>
      </c>
      <c r="L33" s="1">
        <v>1</v>
      </c>
      <c r="M33" s="1">
        <v>1</v>
      </c>
      <c r="O33" s="1">
        <v>4</v>
      </c>
      <c r="P33" s="1">
        <v>1</v>
      </c>
      <c r="V33">
        <v>1</v>
      </c>
      <c r="W33" s="1">
        <f>SUM(N33*'Ranking Calculations'!$C$2,M33*'Ranking Calculations'!$C$3,L33*'Ranking Calculations'!$C$4,K33*'Ranking Calculations'!$C$5,H33*'Ranking Calculations'!$C$7,G33*'Ranking Calculations'!$C$6,P33*'Ranking Calculations'!$C$8,Q33*'Ranking Calculations'!$C$9,R33*'Ranking Calculations'!$C$10,S33*'Ranking Calculations'!$C$11,T33*'Ranking Calculations'!$C$12,U33*'Ranking Calculations'!$C$13,V33*'Ranking Calculations'!$C$14)</f>
        <v>20</v>
      </c>
      <c r="X33" s="11">
        <f>(SUM($D$2:D33)+(SUM($F$2:F33)/2))/((SUM($D$2:D33)+SUM($E$2:E33)+SUM($F$2:F33)))</f>
        <v>0.49166666666666664</v>
      </c>
      <c r="Y33" s="1">
        <f>'Winning % Rank Over Time'!N33</f>
        <v>15</v>
      </c>
      <c r="Z33" s="7">
        <f>'Winning % Rank Over Time'!$B33*VLOOKUP(Y33,'Share of Reg Season Points'!$F$2:$G$32,2)</f>
        <v>0</v>
      </c>
      <c r="AA33" s="1">
        <f t="shared" si="2"/>
        <v>0.65454545454545454</v>
      </c>
      <c r="AB33" s="1" cm="1">
        <f t="array" ref="AB33">_xlfn.IFS(AA33&gt;='Old Ranking Calculations'!$B$25,'Old Ranking Calculations'!$C$25,AA33&gt;='Old Ranking Calculations'!$B$26,'Old Ranking Calculations'!$C$26,AA33&gt;='Old Ranking Calculations'!$B$27,'Old Ranking Calculations'!$C$27,AA33&gt;='Old Ranking Calculations'!$B$28,'Old Ranking Calculations'!$C$28,AA33&gt;='Old Ranking Calculations'!$B$29,'Old Ranking Calculations'!$C$29,AA33&gt;='Old Ranking Calculations'!$B$30,'Old Ranking Calculations'!$C$30,AA33&gt;='Old Ranking Calculations'!$B$31,'Old Ranking Calculations'!$C$31,AA33&gt;='Old Ranking Calculations'!$B$32,'Old Ranking Calculations'!$C$432)</f>
        <v>4</v>
      </c>
      <c r="AC33" s="2">
        <f>COUNT($G$2:G33)/COUNT($A$2:A33)</f>
        <v>0.28125</v>
      </c>
      <c r="AD33" s="1" cm="1">
        <f t="array" ref="AD33">_xlfn.IFS(AC33&gt;='Old Ranking Calculations'!$B$15,'Old Ranking Calculations'!$C$15,AC33&gt;='Old Ranking Calculations'!$B$16,'Old Ranking Calculations'!$C$16,AC33&gt;='Old Ranking Calculations'!$B$17,'Old Ranking Calculations'!$C$17,AC33&gt;='Old Ranking Calculations'!$B$18,'Old Ranking Calculations'!$C$18,AC33&gt;='Old Ranking Calculations'!$B$19,'Old Ranking Calculations'!$C$19,AC33&gt;='Old Ranking Calculations'!$B$20,'Old Ranking Calculations'!$C$20,AC33&gt;='Old Ranking Calculations'!$B$21,'Old Ranking Calculations'!$C$21,AC33&gt;='Old Ranking Calculations'!$B$22,'Old Ranking Calculations'!$C$22,AC33&lt;'Old Ranking Calculations'!$B$23,'Old Ranking Calculations'!$C$23)</f>
        <v>3</v>
      </c>
      <c r="AE33" s="1">
        <f t="shared" si="0"/>
        <v>0</v>
      </c>
      <c r="AF33" s="1">
        <f t="shared" si="1"/>
        <v>0.13978494623655913</v>
      </c>
      <c r="AG33" s="16">
        <f>SUM($W$2:W33,Z33)</f>
        <v>171</v>
      </c>
    </row>
    <row r="34" spans="1:33" ht="15.75" customHeight="1" x14ac:dyDescent="0.2">
      <c r="A34" s="1">
        <v>1998</v>
      </c>
      <c r="B34" s="1" t="s">
        <v>11</v>
      </c>
      <c r="C34" s="1" t="str">
        <f>VLOOKUP(B34,Divisions!$A$1:$B$33,2,FALSE)</f>
        <v>NFC North</v>
      </c>
      <c r="D34" s="1">
        <v>11</v>
      </c>
      <c r="E34" s="1">
        <v>5</v>
      </c>
      <c r="G34" s="1">
        <v>1</v>
      </c>
      <c r="I34" s="1">
        <v>0</v>
      </c>
      <c r="J34" s="1">
        <v>1</v>
      </c>
      <c r="O34" s="1">
        <v>1</v>
      </c>
      <c r="R34" s="1">
        <v>1</v>
      </c>
      <c r="W34" s="1">
        <f>SUM(N34*'Ranking Calculations'!$C$2,M34*'Ranking Calculations'!$C$3,L34*'Ranking Calculations'!$C$4,K34*'Ranking Calculations'!$C$5,H34*'Ranking Calculations'!$C$7,G34*'Ranking Calculations'!$C$6,P34*'Ranking Calculations'!$C$8,Q34*'Ranking Calculations'!$C$9,R34*'Ranking Calculations'!$C$10,S34*'Ranking Calculations'!$C$11,T34*'Ranking Calculations'!$C$12,U34*'Ranking Calculations'!$C$13,V34*'Ranking Calculations'!$C$14)</f>
        <v>2</v>
      </c>
      <c r="X34" s="11">
        <f>(SUM($D$2:D34)+(SUM($F$2:F34)/2))/((SUM($D$2:D34)+SUM($E$2:E34)+SUM($F$2:F34)))</f>
        <v>0.49798387096774194</v>
      </c>
      <c r="Y34" s="1">
        <f>'Winning % Rank Over Time'!N34</f>
        <v>13</v>
      </c>
      <c r="Z34" s="7">
        <f>'Winning % Rank Over Time'!$B34*VLOOKUP(Y34,'Share of Reg Season Points'!$F$2:$G$32,2)</f>
        <v>0</v>
      </c>
      <c r="AA34" s="1">
        <f t="shared" si="2"/>
        <v>0.66666666666666663</v>
      </c>
      <c r="AB34" s="1" cm="1">
        <f t="array" ref="AB34">_xlfn.IFS(AA34&gt;='Old Ranking Calculations'!$B$25,'Old Ranking Calculations'!$C$25,AA34&gt;='Old Ranking Calculations'!$B$26,'Old Ranking Calculations'!$C$26,AA34&gt;='Old Ranking Calculations'!$B$27,'Old Ranking Calculations'!$C$27,AA34&gt;='Old Ranking Calculations'!$B$28,'Old Ranking Calculations'!$C$28,AA34&gt;='Old Ranking Calculations'!$B$29,'Old Ranking Calculations'!$C$29,AA34&gt;='Old Ranking Calculations'!$B$30,'Old Ranking Calculations'!$C$30,AA34&gt;='Old Ranking Calculations'!$B$31,'Old Ranking Calculations'!$C$31,AA34&gt;='Old Ranking Calculations'!$B$32,'Old Ranking Calculations'!$C$432)</f>
        <v>4</v>
      </c>
      <c r="AC34" s="2">
        <f>COUNT($G$2:G34)/COUNT($A$2:A34)</f>
        <v>0.30303030303030304</v>
      </c>
      <c r="AD34" s="1" cm="1">
        <f t="array" ref="AD34">_xlfn.IFS(AC34&gt;='Old Ranking Calculations'!$B$15,'Old Ranking Calculations'!$C$15,AC34&gt;='Old Ranking Calculations'!$B$16,'Old Ranking Calculations'!$C$16,AC34&gt;='Old Ranking Calculations'!$B$17,'Old Ranking Calculations'!$C$17,AC34&gt;='Old Ranking Calculations'!$B$18,'Old Ranking Calculations'!$C$18,AC34&gt;='Old Ranking Calculations'!$B$19,'Old Ranking Calculations'!$C$19,AC34&gt;='Old Ranking Calculations'!$B$20,'Old Ranking Calculations'!$C$20,AC34&gt;='Old Ranking Calculations'!$B$21,'Old Ranking Calculations'!$C$21,AC34&gt;='Old Ranking Calculations'!$B$22,'Old Ranking Calculations'!$C$22,AC34&lt;'Old Ranking Calculations'!$B$23,'Old Ranking Calculations'!$C$23)</f>
        <v>3</v>
      </c>
      <c r="AE34" s="1">
        <f t="shared" si="0"/>
        <v>0</v>
      </c>
      <c r="AF34" s="1">
        <f t="shared" si="1"/>
        <v>0.14035087719298245</v>
      </c>
      <c r="AG34" s="16">
        <f>SUM($W$2:W34,Z34)</f>
        <v>173</v>
      </c>
    </row>
    <row r="35" spans="1:33" ht="15.75" customHeight="1" x14ac:dyDescent="0.2">
      <c r="A35" s="1">
        <v>1999</v>
      </c>
      <c r="B35" s="1" t="s">
        <v>11</v>
      </c>
      <c r="C35" s="1" t="str">
        <f>VLOOKUP(B35,Divisions!$A$1:$B$33,2,FALSE)</f>
        <v>NFC North</v>
      </c>
      <c r="D35" s="1">
        <v>8</v>
      </c>
      <c r="E35" s="1">
        <v>8</v>
      </c>
      <c r="W35" s="1">
        <f>SUM(N35*'Ranking Calculations'!$C$2,M35*'Ranking Calculations'!$C$3,L35*'Ranking Calculations'!$C$4,K35*'Ranking Calculations'!$C$5,H35*'Ranking Calculations'!$C$7,G35*'Ranking Calculations'!$C$6,P35*'Ranking Calculations'!$C$8,Q35*'Ranking Calculations'!$C$9,R35*'Ranking Calculations'!$C$10,S35*'Ranking Calculations'!$C$11,T35*'Ranking Calculations'!$C$12,U35*'Ranking Calculations'!$C$13,V35*'Ranking Calculations'!$C$14)</f>
        <v>0</v>
      </c>
      <c r="X35" s="11">
        <f>(SUM($D$2:D35)+(SUM($F$2:F35)/2))/((SUM($D$2:D35)+SUM($E$2:E35)+SUM($F$2:F35)))</f>
        <v>0.498046875</v>
      </c>
      <c r="Y35" s="1">
        <f>'Winning % Rank Over Time'!N35</f>
        <v>13</v>
      </c>
      <c r="Z35" s="7">
        <f>'Winning % Rank Over Time'!$B35*VLOOKUP(Y35,'Share of Reg Season Points'!$F$2:$G$32,2)</f>
        <v>0</v>
      </c>
      <c r="AA35" s="1">
        <f t="shared" si="2"/>
        <v>0.65517241379310343</v>
      </c>
      <c r="AB35" s="1" cm="1">
        <f t="array" ref="AB35">_xlfn.IFS(AA35&gt;='Old Ranking Calculations'!$B$25,'Old Ranking Calculations'!$C$25,AA35&gt;='Old Ranking Calculations'!$B$26,'Old Ranking Calculations'!$C$26,AA35&gt;='Old Ranking Calculations'!$B$27,'Old Ranking Calculations'!$C$27,AA35&gt;='Old Ranking Calculations'!$B$28,'Old Ranking Calculations'!$C$28,AA35&gt;='Old Ranking Calculations'!$B$29,'Old Ranking Calculations'!$C$29,AA35&gt;='Old Ranking Calculations'!$B$30,'Old Ranking Calculations'!$C$30,AA35&gt;='Old Ranking Calculations'!$B$31,'Old Ranking Calculations'!$C$31,AA35&gt;='Old Ranking Calculations'!$B$32,'Old Ranking Calculations'!$C$432)</f>
        <v>4</v>
      </c>
      <c r="AC35" s="2">
        <f>COUNT($G$2:G35)/COUNT($A$2:A35)</f>
        <v>0.29411764705882354</v>
      </c>
      <c r="AD35" s="1" cm="1">
        <f t="array" ref="AD35">_xlfn.IFS(AC35&gt;='Old Ranking Calculations'!$B$15,'Old Ranking Calculations'!$C$15,AC35&gt;='Old Ranking Calculations'!$B$16,'Old Ranking Calculations'!$C$16,AC35&gt;='Old Ranking Calculations'!$B$17,'Old Ranking Calculations'!$C$17,AC35&gt;='Old Ranking Calculations'!$B$18,'Old Ranking Calculations'!$C$18,AC35&gt;='Old Ranking Calculations'!$B$19,'Old Ranking Calculations'!$C$19,AC35&gt;='Old Ranking Calculations'!$B$20,'Old Ranking Calculations'!$C$20,AC35&gt;='Old Ranking Calculations'!$B$21,'Old Ranking Calculations'!$C$21,AC35&gt;='Old Ranking Calculations'!$B$22,'Old Ranking Calculations'!$C$22,AC35&lt;'Old Ranking Calculations'!$B$23,'Old Ranking Calculations'!$C$23)</f>
        <v>3</v>
      </c>
      <c r="AE35" s="1">
        <f t="shared" si="0"/>
        <v>0</v>
      </c>
      <c r="AF35" s="1">
        <f t="shared" si="1"/>
        <v>0.13651877133105803</v>
      </c>
      <c r="AG35" s="16">
        <f>SUM($W$2:W35,Z35)</f>
        <v>173</v>
      </c>
    </row>
    <row r="36" spans="1:33" ht="15.75" customHeight="1" x14ac:dyDescent="0.2">
      <c r="A36" s="1">
        <v>2000</v>
      </c>
      <c r="B36" s="1" t="s">
        <v>11</v>
      </c>
      <c r="C36" s="1" t="str">
        <f>VLOOKUP(B36,Divisions!$A$1:$B$33,2,FALSE)</f>
        <v>NFC North</v>
      </c>
      <c r="D36" s="1">
        <v>9</v>
      </c>
      <c r="E36" s="1">
        <v>7</v>
      </c>
      <c r="W36" s="1">
        <f>SUM(N36*'Ranking Calculations'!$C$2,M36*'Ranking Calculations'!$C$3,L36*'Ranking Calculations'!$C$4,K36*'Ranking Calculations'!$C$5,H36*'Ranking Calculations'!$C$7,G36*'Ranking Calculations'!$C$6,P36*'Ranking Calculations'!$C$8,Q36*'Ranking Calculations'!$C$9,R36*'Ranking Calculations'!$C$10,S36*'Ranking Calculations'!$C$11,T36*'Ranking Calculations'!$C$12,U36*'Ranking Calculations'!$C$13,V36*'Ranking Calculations'!$C$14)</f>
        <v>0</v>
      </c>
      <c r="X36" s="11">
        <f>(SUM($D$2:D36)+(SUM($F$2:F36)/2))/((SUM($D$2:D36)+SUM($E$2:E36)+SUM($F$2:F36)))</f>
        <v>0.5</v>
      </c>
      <c r="Y36" s="1">
        <f>'Winning % Rank Over Time'!N36</f>
        <v>13</v>
      </c>
      <c r="Z36" s="7">
        <f>'Winning % Rank Over Time'!$B36*VLOOKUP(Y36,'Share of Reg Season Points'!$F$2:$G$32,2)</f>
        <v>0</v>
      </c>
      <c r="AA36" s="1">
        <f t="shared" si="2"/>
        <v>0.64406779661016944</v>
      </c>
      <c r="AB36" s="1" cm="1">
        <f t="array" ref="AB36">_xlfn.IFS(AA36&gt;='Old Ranking Calculations'!$B$25,'Old Ranking Calculations'!$C$25,AA36&gt;='Old Ranking Calculations'!$B$26,'Old Ranking Calculations'!$C$26,AA36&gt;='Old Ranking Calculations'!$B$27,'Old Ranking Calculations'!$C$27,AA36&gt;='Old Ranking Calculations'!$B$28,'Old Ranking Calculations'!$C$28,AA36&gt;='Old Ranking Calculations'!$B$29,'Old Ranking Calculations'!$C$29,AA36&gt;='Old Ranking Calculations'!$B$30,'Old Ranking Calculations'!$C$30,AA36&gt;='Old Ranking Calculations'!$B$31,'Old Ranking Calculations'!$C$31,AA36&gt;='Old Ranking Calculations'!$B$32,'Old Ranking Calculations'!$C$432)</f>
        <v>4</v>
      </c>
      <c r="AC36" s="2">
        <f>COUNT($G$2:G36)/COUNT($A$2:A36)</f>
        <v>0.2857142857142857</v>
      </c>
      <c r="AD36" s="1" cm="1">
        <f t="array" ref="AD36">_xlfn.IFS(AC36&gt;='Old Ranking Calculations'!$B$15,'Old Ranking Calculations'!$C$15,AC36&gt;='Old Ranking Calculations'!$B$16,'Old Ranking Calculations'!$C$16,AC36&gt;='Old Ranking Calculations'!$B$17,'Old Ranking Calculations'!$C$17,AC36&gt;='Old Ranking Calculations'!$B$18,'Old Ranking Calculations'!$C$18,AC36&gt;='Old Ranking Calculations'!$B$19,'Old Ranking Calculations'!$C$19,AC36&gt;='Old Ranking Calculations'!$B$20,'Old Ranking Calculations'!$C$20,AC36&gt;='Old Ranking Calculations'!$B$21,'Old Ranking Calculations'!$C$21,AC36&gt;='Old Ranking Calculations'!$B$22,'Old Ranking Calculations'!$C$22,AC36&lt;'Old Ranking Calculations'!$B$23,'Old Ranking Calculations'!$C$23)</f>
        <v>3</v>
      </c>
      <c r="AE36" s="1">
        <f t="shared" si="0"/>
        <v>0</v>
      </c>
      <c r="AF36" s="1">
        <f t="shared" si="1"/>
        <v>0.13333333333333333</v>
      </c>
      <c r="AG36" s="16">
        <f>SUM($W$2:W36,Z36)</f>
        <v>173</v>
      </c>
    </row>
    <row r="37" spans="1:33" ht="15.75" customHeight="1" x14ac:dyDescent="0.2">
      <c r="A37" s="1">
        <v>2001</v>
      </c>
      <c r="B37" s="1" t="s">
        <v>11</v>
      </c>
      <c r="C37" s="1" t="str">
        <f>VLOOKUP(B37,Divisions!$A$1:$B$33,2,FALSE)</f>
        <v>NFC North</v>
      </c>
      <c r="D37" s="1">
        <v>12</v>
      </c>
      <c r="E37" s="1">
        <v>4</v>
      </c>
      <c r="G37" s="1">
        <v>1</v>
      </c>
      <c r="I37" s="1">
        <v>1</v>
      </c>
      <c r="J37" s="1">
        <v>1</v>
      </c>
      <c r="K37" s="1">
        <v>1</v>
      </c>
      <c r="O37" s="1">
        <v>2</v>
      </c>
      <c r="W37" s="1">
        <f>SUM(N37*'Ranking Calculations'!$C$2,M37*'Ranking Calculations'!$C$3,L37*'Ranking Calculations'!$C$4,K37*'Ranking Calculations'!$C$5,H37*'Ranking Calculations'!$C$7,G37*'Ranking Calculations'!$C$6,P37*'Ranking Calculations'!$C$8,Q37*'Ranking Calculations'!$C$9,R37*'Ranking Calculations'!$C$10,S37*'Ranking Calculations'!$C$11,T37*'Ranking Calculations'!$C$12,U37*'Ranking Calculations'!$C$13,V37*'Ranking Calculations'!$C$14)</f>
        <v>3</v>
      </c>
      <c r="X37" s="11">
        <f>(SUM($D$2:D37)+(SUM($F$2:F37)/2))/((SUM($D$2:D37)+SUM($E$2:E37)+SUM($F$2:F37)))</f>
        <v>0.50735294117647056</v>
      </c>
      <c r="Y37" s="1">
        <f>'Winning % Rank Over Time'!N37</f>
        <v>12</v>
      </c>
      <c r="Z37" s="7">
        <f>'Winning % Rank Over Time'!$B37*VLOOKUP(Y37,'Share of Reg Season Points'!$F$2:$G$32,2)</f>
        <v>0</v>
      </c>
      <c r="AA37" s="1">
        <f t="shared" si="2"/>
        <v>0.67213114754098358</v>
      </c>
      <c r="AB37" s="1" cm="1">
        <f t="array" ref="AB37">_xlfn.IFS(AA37&gt;='Old Ranking Calculations'!$B$25,'Old Ranking Calculations'!$C$25,AA37&gt;='Old Ranking Calculations'!$B$26,'Old Ranking Calculations'!$C$26,AA37&gt;='Old Ranking Calculations'!$B$27,'Old Ranking Calculations'!$C$27,AA37&gt;='Old Ranking Calculations'!$B$28,'Old Ranking Calculations'!$C$28,AA37&gt;='Old Ranking Calculations'!$B$29,'Old Ranking Calculations'!$C$29,AA37&gt;='Old Ranking Calculations'!$B$30,'Old Ranking Calculations'!$C$30,AA37&gt;='Old Ranking Calculations'!$B$31,'Old Ranking Calculations'!$C$31,AA37&gt;='Old Ranking Calculations'!$B$32,'Old Ranking Calculations'!$C$432)</f>
        <v>4</v>
      </c>
      <c r="AC37" s="2">
        <f>COUNT($G$2:G37)/COUNT($A$2:A37)</f>
        <v>0.30555555555555558</v>
      </c>
      <c r="AD37" s="1" cm="1">
        <f t="array" ref="AD37">_xlfn.IFS(AC37&gt;='Old Ranking Calculations'!$B$15,'Old Ranking Calculations'!$C$15,AC37&gt;='Old Ranking Calculations'!$B$16,'Old Ranking Calculations'!$C$16,AC37&gt;='Old Ranking Calculations'!$B$17,'Old Ranking Calculations'!$C$17,AC37&gt;='Old Ranking Calculations'!$B$18,'Old Ranking Calculations'!$C$18,AC37&gt;='Old Ranking Calculations'!$B$19,'Old Ranking Calculations'!$C$19,AC37&gt;='Old Ranking Calculations'!$B$20,'Old Ranking Calculations'!$C$20,AC37&gt;='Old Ranking Calculations'!$B$21,'Old Ranking Calculations'!$C$21,AC37&gt;='Old Ranking Calculations'!$B$22,'Old Ranking Calculations'!$C$22,AC37&lt;'Old Ranking Calculations'!$B$23,'Old Ranking Calculations'!$C$23)</f>
        <v>3</v>
      </c>
      <c r="AE37" s="1">
        <f t="shared" si="0"/>
        <v>0</v>
      </c>
      <c r="AF37" s="1">
        <f t="shared" si="1"/>
        <v>0.14052287581699346</v>
      </c>
      <c r="AG37" s="16">
        <f>SUM($W$2:W37,Z37)</f>
        <v>176</v>
      </c>
    </row>
    <row r="38" spans="1:33" ht="15.75" customHeight="1" x14ac:dyDescent="0.2">
      <c r="A38" s="1">
        <v>2002</v>
      </c>
      <c r="B38" s="1" t="s">
        <v>11</v>
      </c>
      <c r="C38" s="1" t="str">
        <f>VLOOKUP(B38,Divisions!$A$1:$B$33,2,FALSE)</f>
        <v>NFC North</v>
      </c>
      <c r="D38" s="1">
        <v>12</v>
      </c>
      <c r="E38" s="1">
        <v>4</v>
      </c>
      <c r="G38" s="1">
        <v>1</v>
      </c>
      <c r="H38" s="1">
        <v>1</v>
      </c>
      <c r="I38" s="1">
        <v>0</v>
      </c>
      <c r="J38" s="1">
        <v>1</v>
      </c>
      <c r="O38" s="1">
        <v>1</v>
      </c>
      <c r="W38" s="1">
        <f>SUM(N38*'Ranking Calculations'!$C$2,M38*'Ranking Calculations'!$C$3,L38*'Ranking Calculations'!$C$4,K38*'Ranking Calculations'!$C$5,H38*'Ranking Calculations'!$C$7,G38*'Ranking Calculations'!$C$6,P38*'Ranking Calculations'!$C$8,Q38*'Ranking Calculations'!$C$9,R38*'Ranking Calculations'!$C$10,S38*'Ranking Calculations'!$C$11,T38*'Ranking Calculations'!$C$12,U38*'Ranking Calculations'!$C$13,V38*'Ranking Calculations'!$C$14)</f>
        <v>2</v>
      </c>
      <c r="X38" s="11">
        <f>(SUM($D$2:D38)+(SUM($F$2:F38)/2))/((SUM($D$2:D38)+SUM($E$2:E38)+SUM($F$2:F38)))</f>
        <v>0.51428571428571423</v>
      </c>
      <c r="Y38" s="1">
        <f>'Winning % Rank Over Time'!N38</f>
        <v>12</v>
      </c>
      <c r="Z38" s="7">
        <f>'Winning % Rank Over Time'!$B38*VLOOKUP(Y38,'Share of Reg Season Points'!$A$2:$B$33,2)</f>
        <v>0</v>
      </c>
      <c r="AA38" s="1">
        <f t="shared" si="2"/>
        <v>0.6875</v>
      </c>
      <c r="AB38" s="1" cm="1">
        <f t="array" ref="AB38">_xlfn.IFS(AA38&gt;='Old Ranking Calculations'!$B$25,'Old Ranking Calculations'!$C$25,AA38&gt;='Old Ranking Calculations'!$B$26,'Old Ranking Calculations'!$C$26,AA38&gt;='Old Ranking Calculations'!$B$27,'Old Ranking Calculations'!$C$27,AA38&gt;='Old Ranking Calculations'!$B$28,'Old Ranking Calculations'!$C$28,AA38&gt;='Old Ranking Calculations'!$B$29,'Old Ranking Calculations'!$C$29,AA38&gt;='Old Ranking Calculations'!$B$30,'Old Ranking Calculations'!$C$30,AA38&gt;='Old Ranking Calculations'!$B$31,'Old Ranking Calculations'!$C$31,AA38&gt;='Old Ranking Calculations'!$B$32,'Old Ranking Calculations'!$C$432)</f>
        <v>4</v>
      </c>
      <c r="AC38" s="2">
        <f>COUNT($G$2:G38)/COUNT($A$2:A38)</f>
        <v>0.32432432432432434</v>
      </c>
      <c r="AD38" s="1" cm="1">
        <f t="array" ref="AD38">_xlfn.IFS(AC38&gt;='Old Ranking Calculations'!$B$15,'Old Ranking Calculations'!$C$15,AC38&gt;='Old Ranking Calculations'!$B$16,'Old Ranking Calculations'!$C$16,AC38&gt;='Old Ranking Calculations'!$B$17,'Old Ranking Calculations'!$C$17,AC38&gt;='Old Ranking Calculations'!$B$18,'Old Ranking Calculations'!$C$18,AC38&gt;='Old Ranking Calculations'!$B$19,'Old Ranking Calculations'!$C$19,AC38&gt;='Old Ranking Calculations'!$B$20,'Old Ranking Calculations'!$C$20,AC38&gt;='Old Ranking Calculations'!$B$21,'Old Ranking Calculations'!$C$21,AC38&gt;='Old Ranking Calculations'!$B$22,'Old Ranking Calculations'!$C$22,AC38&lt;'Old Ranking Calculations'!$B$23,'Old Ranking Calculations'!$C$23)</f>
        <v>3</v>
      </c>
      <c r="AE38" s="1">
        <f t="shared" si="0"/>
        <v>0</v>
      </c>
      <c r="AF38" s="1">
        <f t="shared" si="1"/>
        <v>0.14102564102564102</v>
      </c>
      <c r="AG38" s="16">
        <f>SUM($W$2:W38,Z38)</f>
        <v>178</v>
      </c>
    </row>
    <row r="39" spans="1:33" ht="15.75" customHeight="1" x14ac:dyDescent="0.2">
      <c r="A39" s="1">
        <v>2003</v>
      </c>
      <c r="B39" s="1" t="s">
        <v>11</v>
      </c>
      <c r="C39" s="1" t="str">
        <f>VLOOKUP(B39,Divisions!$A$1:$B$33,2,FALSE)</f>
        <v>NFC North</v>
      </c>
      <c r="D39" s="1">
        <v>10</v>
      </c>
      <c r="E39" s="1">
        <v>6</v>
      </c>
      <c r="G39" s="1">
        <v>1</v>
      </c>
      <c r="H39" s="1">
        <v>1</v>
      </c>
      <c r="I39" s="1">
        <v>1</v>
      </c>
      <c r="J39" s="1">
        <v>1</v>
      </c>
      <c r="K39" s="1">
        <v>1</v>
      </c>
      <c r="O39" s="1">
        <v>2</v>
      </c>
      <c r="W39" s="1">
        <f>SUM(N39*'Ranking Calculations'!$C$2,M39*'Ranking Calculations'!$C$3,L39*'Ranking Calculations'!$C$4,K39*'Ranking Calculations'!$C$5,H39*'Ranking Calculations'!$C$7,G39*'Ranking Calculations'!$C$6,P39*'Ranking Calculations'!$C$8,Q39*'Ranking Calculations'!$C$9,R39*'Ranking Calculations'!$C$10,S39*'Ranking Calculations'!$C$11,T39*'Ranking Calculations'!$C$12,U39*'Ranking Calculations'!$C$13,V39*'Ranking Calculations'!$C$14)</f>
        <v>4</v>
      </c>
      <c r="X39" s="11">
        <f>(SUM($D$2:D39)+(SUM($F$2:F39)/2))/((SUM($D$2:D39)+SUM($E$2:E39)+SUM($F$2:F39)))</f>
        <v>0.51736111111111116</v>
      </c>
      <c r="Y39" s="1">
        <f>'Winning % Rank Over Time'!N39</f>
        <v>11</v>
      </c>
      <c r="Z39" s="7">
        <f>'Winning % Rank Over Time'!$B39*VLOOKUP(Y39,'Share of Reg Season Points'!$A$2:$B$33,2)</f>
        <v>0</v>
      </c>
      <c r="AA39" s="1">
        <f t="shared" si="2"/>
        <v>0.71641791044776115</v>
      </c>
      <c r="AB39" s="1" cm="1">
        <f t="array" ref="AB39">_xlfn.IFS(AA39&gt;='Old Ranking Calculations'!$B$25,'Old Ranking Calculations'!$C$25,AA39&gt;='Old Ranking Calculations'!$B$26,'Old Ranking Calculations'!$C$26,AA39&gt;='Old Ranking Calculations'!$B$27,'Old Ranking Calculations'!$C$27,AA39&gt;='Old Ranking Calculations'!$B$28,'Old Ranking Calculations'!$C$28,AA39&gt;='Old Ranking Calculations'!$B$29,'Old Ranking Calculations'!$C$29,AA39&gt;='Old Ranking Calculations'!$B$30,'Old Ranking Calculations'!$C$30,AA39&gt;='Old Ranking Calculations'!$B$31,'Old Ranking Calculations'!$C$31,AA39&gt;='Old Ranking Calculations'!$B$32,'Old Ranking Calculations'!$C$432)</f>
        <v>4</v>
      </c>
      <c r="AC39" s="2">
        <f>COUNT($G$2:G39)/COUNT($A$2:A39)</f>
        <v>0.34210526315789475</v>
      </c>
      <c r="AD39" s="1" cm="1">
        <f t="array" ref="AD39">_xlfn.IFS(AC39&gt;='Old Ranking Calculations'!$B$15,'Old Ranking Calculations'!$C$15,AC39&gt;='Old Ranking Calculations'!$B$16,'Old Ranking Calculations'!$C$16,AC39&gt;='Old Ranking Calculations'!$B$17,'Old Ranking Calculations'!$C$17,AC39&gt;='Old Ranking Calculations'!$B$18,'Old Ranking Calculations'!$C$18,AC39&gt;='Old Ranking Calculations'!$B$19,'Old Ranking Calculations'!$C$19,AC39&gt;='Old Ranking Calculations'!$B$20,'Old Ranking Calculations'!$C$20,AC39&gt;='Old Ranking Calculations'!$B$21,'Old Ranking Calculations'!$C$21,AC39&gt;='Old Ranking Calculations'!$B$22,'Old Ranking Calculations'!$C$22,AC39&lt;'Old Ranking Calculations'!$B$23,'Old Ranking Calculations'!$C$23)</f>
        <v>3</v>
      </c>
      <c r="AE39" s="1">
        <f t="shared" si="0"/>
        <v>0</v>
      </c>
      <c r="AF39" s="1">
        <f t="shared" si="1"/>
        <v>0.14641744548286603</v>
      </c>
      <c r="AG39" s="16">
        <f>SUM($W$2:W39,Z39)</f>
        <v>182</v>
      </c>
    </row>
    <row r="40" spans="1:33" ht="15.75" customHeight="1" x14ac:dyDescent="0.2">
      <c r="A40" s="1">
        <v>2004</v>
      </c>
      <c r="B40" s="1" t="s">
        <v>11</v>
      </c>
      <c r="C40" s="1" t="str">
        <f>VLOOKUP(B40,Divisions!$A$1:$B$33,2,FALSE)</f>
        <v>NFC North</v>
      </c>
      <c r="D40" s="1">
        <v>10</v>
      </c>
      <c r="E40" s="1">
        <v>6</v>
      </c>
      <c r="G40" s="1">
        <v>1</v>
      </c>
      <c r="H40" s="1">
        <v>1</v>
      </c>
      <c r="I40" s="1">
        <v>0</v>
      </c>
      <c r="J40" s="1">
        <v>1</v>
      </c>
      <c r="O40" s="1">
        <v>1</v>
      </c>
      <c r="W40" s="1">
        <f>SUM(N40*'Ranking Calculations'!$C$2,M40*'Ranking Calculations'!$C$3,L40*'Ranking Calculations'!$C$4,K40*'Ranking Calculations'!$C$5,H40*'Ranking Calculations'!$C$7,G40*'Ranking Calculations'!$C$6,P40*'Ranking Calculations'!$C$8,Q40*'Ranking Calculations'!$C$9,R40*'Ranking Calculations'!$C$10,S40*'Ranking Calculations'!$C$11,T40*'Ranking Calculations'!$C$12,U40*'Ranking Calculations'!$C$13,V40*'Ranking Calculations'!$C$14)</f>
        <v>2</v>
      </c>
      <c r="X40" s="11">
        <f>(SUM($D$2:D40)+(SUM($F$2:F40)/2))/((SUM($D$2:D40)+SUM($E$2:E40)+SUM($F$2:F40)))</f>
        <v>0.52027027027027029</v>
      </c>
      <c r="Y40" s="1">
        <f>'Winning % Rank Over Time'!N40</f>
        <v>11</v>
      </c>
      <c r="Z40" s="7">
        <f>'Winning % Rank Over Time'!$B40*VLOOKUP(Y40,'Share of Reg Season Points'!$A$2:$B$33,2)</f>
        <v>0</v>
      </c>
      <c r="AA40" s="1">
        <f t="shared" si="2"/>
        <v>0.72857142857142854</v>
      </c>
      <c r="AB40" s="1" cm="1">
        <f t="array" ref="AB40">_xlfn.IFS(AA40&gt;='Old Ranking Calculations'!$B$25,'Old Ranking Calculations'!$C$25,AA40&gt;='Old Ranking Calculations'!$B$26,'Old Ranking Calculations'!$C$26,AA40&gt;='Old Ranking Calculations'!$B$27,'Old Ranking Calculations'!$C$27,AA40&gt;='Old Ranking Calculations'!$B$28,'Old Ranking Calculations'!$C$28,AA40&gt;='Old Ranking Calculations'!$B$29,'Old Ranking Calculations'!$C$29,AA40&gt;='Old Ranking Calculations'!$B$30,'Old Ranking Calculations'!$C$30,AA40&gt;='Old Ranking Calculations'!$B$31,'Old Ranking Calculations'!$C$31,AA40&gt;='Old Ranking Calculations'!$B$32,'Old Ranking Calculations'!$C$432)</f>
        <v>4</v>
      </c>
      <c r="AC40" s="2">
        <f>COUNT($G$2:G40)/COUNT($A$2:A40)</f>
        <v>0.35897435897435898</v>
      </c>
      <c r="AD40" s="1" cm="1">
        <f t="array" ref="AD40">_xlfn.IFS(AC40&gt;='Old Ranking Calculations'!$B$15,'Old Ranking Calculations'!$C$15,AC40&gt;='Old Ranking Calculations'!$B$16,'Old Ranking Calculations'!$C$16,AC40&gt;='Old Ranking Calculations'!$B$17,'Old Ranking Calculations'!$C$17,AC40&gt;='Old Ranking Calculations'!$B$18,'Old Ranking Calculations'!$C$18,AC40&gt;='Old Ranking Calculations'!$B$19,'Old Ranking Calculations'!$C$19,AC40&gt;='Old Ranking Calculations'!$B$20,'Old Ranking Calculations'!$C$20,AC40&gt;='Old Ranking Calculations'!$B$21,'Old Ranking Calculations'!$C$21,AC40&gt;='Old Ranking Calculations'!$B$22,'Old Ranking Calculations'!$C$22,AC40&lt;'Old Ranking Calculations'!$B$23,'Old Ranking Calculations'!$C$23)</f>
        <v>7</v>
      </c>
      <c r="AE40" s="1">
        <f t="shared" si="0"/>
        <v>0</v>
      </c>
      <c r="AF40" s="1">
        <f t="shared" si="1"/>
        <v>0.1458966565349544</v>
      </c>
      <c r="AG40" s="16">
        <f>SUM($W$2:W40,Z40)</f>
        <v>184</v>
      </c>
    </row>
    <row r="41" spans="1:33" ht="15.75" customHeight="1" x14ac:dyDescent="0.2">
      <c r="A41" s="1">
        <v>2005</v>
      </c>
      <c r="B41" s="1" t="s">
        <v>11</v>
      </c>
      <c r="C41" s="1" t="str">
        <f>VLOOKUP(B41,Divisions!$A$1:$B$33,2,FALSE)</f>
        <v>NFC North</v>
      </c>
      <c r="D41" s="1">
        <v>4</v>
      </c>
      <c r="E41" s="1">
        <v>12</v>
      </c>
      <c r="W41" s="1">
        <f>SUM(N41*'Ranking Calculations'!$C$2,M41*'Ranking Calculations'!$C$3,L41*'Ranking Calculations'!$C$4,K41*'Ranking Calculations'!$C$5,H41*'Ranking Calculations'!$C$7,G41*'Ranking Calculations'!$C$6,P41*'Ranking Calculations'!$C$8,Q41*'Ranking Calculations'!$C$9,R41*'Ranking Calculations'!$C$10,S41*'Ranking Calculations'!$C$11,T41*'Ranking Calculations'!$C$12,U41*'Ranking Calculations'!$C$13,V41*'Ranking Calculations'!$C$14)</f>
        <v>0</v>
      </c>
      <c r="X41" s="11">
        <f>(SUM($D$2:D41)+(SUM($F$2:F41)/2))/((SUM($D$2:D41)+SUM($E$2:E41)+SUM($F$2:F41)))</f>
        <v>0.51315789473684215</v>
      </c>
      <c r="Y41" s="1">
        <f>'Winning % Rank Over Time'!N41</f>
        <v>12</v>
      </c>
      <c r="Z41" s="7">
        <f>'Winning % Rank Over Time'!$B41*VLOOKUP(Y41,'Share of Reg Season Points'!$A$2:$B$33,2)</f>
        <v>0</v>
      </c>
      <c r="AA41" s="1">
        <f t="shared" si="2"/>
        <v>0.71830985915492962</v>
      </c>
      <c r="AB41" s="1" cm="1">
        <f t="array" ref="AB41">_xlfn.IFS(AA41&gt;='Old Ranking Calculations'!$B$25,'Old Ranking Calculations'!$C$25,AA41&gt;='Old Ranking Calculations'!$B$26,'Old Ranking Calculations'!$C$26,AA41&gt;='Old Ranking Calculations'!$B$27,'Old Ranking Calculations'!$C$27,AA41&gt;='Old Ranking Calculations'!$B$28,'Old Ranking Calculations'!$C$28,AA41&gt;='Old Ranking Calculations'!$B$29,'Old Ranking Calculations'!$C$29,AA41&gt;='Old Ranking Calculations'!$B$30,'Old Ranking Calculations'!$C$30,AA41&gt;='Old Ranking Calculations'!$B$31,'Old Ranking Calculations'!$C$31,AA41&gt;='Old Ranking Calculations'!$B$32,'Old Ranking Calculations'!$C$432)</f>
        <v>4</v>
      </c>
      <c r="AC41" s="2">
        <f>COUNT($G$2:G41)/COUNT($A$2:A41)</f>
        <v>0.35</v>
      </c>
      <c r="AD41" s="1" cm="1">
        <f t="array" ref="AD41">_xlfn.IFS(AC41&gt;='Old Ranking Calculations'!$B$15,'Old Ranking Calculations'!$C$15,AC41&gt;='Old Ranking Calculations'!$B$16,'Old Ranking Calculations'!$C$16,AC41&gt;='Old Ranking Calculations'!$B$17,'Old Ranking Calculations'!$C$17,AC41&gt;='Old Ranking Calculations'!$B$18,'Old Ranking Calculations'!$C$18,AC41&gt;='Old Ranking Calculations'!$B$19,'Old Ranking Calculations'!$C$19,AC41&gt;='Old Ranking Calculations'!$B$20,'Old Ranking Calculations'!$C$20,AC41&gt;='Old Ranking Calculations'!$B$21,'Old Ranking Calculations'!$C$21,AC41&gt;='Old Ranking Calculations'!$B$22,'Old Ranking Calculations'!$C$22,AC41&lt;'Old Ranking Calculations'!$B$23,'Old Ranking Calculations'!$C$23)</f>
        <v>7</v>
      </c>
      <c r="AE41" s="1">
        <f t="shared" si="0"/>
        <v>0</v>
      </c>
      <c r="AF41" s="1">
        <f t="shared" si="1"/>
        <v>0.14076246334310852</v>
      </c>
      <c r="AG41" s="16">
        <f>SUM($W$2:W41,Z41)</f>
        <v>184</v>
      </c>
    </row>
    <row r="42" spans="1:33" ht="15.75" customHeight="1" x14ac:dyDescent="0.2">
      <c r="A42" s="1">
        <v>2006</v>
      </c>
      <c r="B42" s="1" t="s">
        <v>11</v>
      </c>
      <c r="C42" s="1" t="str">
        <f>VLOOKUP(B42,Divisions!$A$1:$B$33,2,FALSE)</f>
        <v>NFC North</v>
      </c>
      <c r="D42" s="1">
        <v>8</v>
      </c>
      <c r="E42" s="1">
        <v>8</v>
      </c>
      <c r="W42" s="1">
        <f>SUM(N42*'Ranking Calculations'!$C$2,M42*'Ranking Calculations'!$C$3,L42*'Ranking Calculations'!$C$4,K42*'Ranking Calculations'!$C$5,H42*'Ranking Calculations'!$C$7,G42*'Ranking Calculations'!$C$6,P42*'Ranking Calculations'!$C$8,Q42*'Ranking Calculations'!$C$9,R42*'Ranking Calculations'!$C$10,S42*'Ranking Calculations'!$C$11,T42*'Ranking Calculations'!$C$12,U42*'Ranking Calculations'!$C$13,V42*'Ranking Calculations'!$C$14)</f>
        <v>0</v>
      </c>
      <c r="X42" s="11">
        <f>(SUM($D$2:D42)+(SUM($F$2:F42)/2))/((SUM($D$2:D42)+SUM($E$2:E42)+SUM($F$2:F42)))</f>
        <v>0.51282051282051277</v>
      </c>
      <c r="Y42" s="1">
        <f>'Winning % Rank Over Time'!N42</f>
        <v>13</v>
      </c>
      <c r="Z42" s="7">
        <f>'Winning % Rank Over Time'!$B42*VLOOKUP(Y42,'Share of Reg Season Points'!$A$2:$B$33,2)</f>
        <v>0</v>
      </c>
      <c r="AA42" s="1">
        <f t="shared" si="2"/>
        <v>0.70833333333333337</v>
      </c>
      <c r="AB42" s="1" cm="1">
        <f t="array" ref="AB42">_xlfn.IFS(AA42&gt;='Old Ranking Calculations'!$B$25,'Old Ranking Calculations'!$C$25,AA42&gt;='Old Ranking Calculations'!$B$26,'Old Ranking Calculations'!$C$26,AA42&gt;='Old Ranking Calculations'!$B$27,'Old Ranking Calculations'!$C$27,AA42&gt;='Old Ranking Calculations'!$B$28,'Old Ranking Calculations'!$C$28,AA42&gt;='Old Ranking Calculations'!$B$29,'Old Ranking Calculations'!$C$29,AA42&gt;='Old Ranking Calculations'!$B$30,'Old Ranking Calculations'!$C$30,AA42&gt;='Old Ranking Calculations'!$B$31,'Old Ranking Calculations'!$C$31,AA42&gt;='Old Ranking Calculations'!$B$32,'Old Ranking Calculations'!$C$432)</f>
        <v>4</v>
      </c>
      <c r="AC42" s="2">
        <f>COUNT($G$2:G42)/COUNT($A$2:A42)</f>
        <v>0.34146341463414637</v>
      </c>
      <c r="AD42" s="1" cm="1">
        <f t="array" ref="AD42">_xlfn.IFS(AC42&gt;='Old Ranking Calculations'!$B$15,'Old Ranking Calculations'!$C$15,AC42&gt;='Old Ranking Calculations'!$B$16,'Old Ranking Calculations'!$C$16,AC42&gt;='Old Ranking Calculations'!$B$17,'Old Ranking Calculations'!$C$17,AC42&gt;='Old Ranking Calculations'!$B$18,'Old Ranking Calculations'!$C$18,AC42&gt;='Old Ranking Calculations'!$B$19,'Old Ranking Calculations'!$C$19,AC42&gt;='Old Ranking Calculations'!$B$20,'Old Ranking Calculations'!$C$20,AC42&gt;='Old Ranking Calculations'!$B$21,'Old Ranking Calculations'!$C$21,AC42&gt;='Old Ranking Calculations'!$B$22,'Old Ranking Calculations'!$C$22,AC42&lt;'Old Ranking Calculations'!$B$23,'Old Ranking Calculations'!$C$23)</f>
        <v>3</v>
      </c>
      <c r="AE42" s="1">
        <f t="shared" si="0"/>
        <v>0</v>
      </c>
      <c r="AF42" s="1">
        <f t="shared" si="1"/>
        <v>0.13753581661891118</v>
      </c>
      <c r="AG42" s="16">
        <f>SUM($W$2:W42,Z42)</f>
        <v>184</v>
      </c>
    </row>
    <row r="43" spans="1:33" ht="15.75" customHeight="1" x14ac:dyDescent="0.2">
      <c r="A43" s="1">
        <v>2007</v>
      </c>
      <c r="B43" s="1" t="s">
        <v>11</v>
      </c>
      <c r="C43" s="1" t="str">
        <f>VLOOKUP(B43,Divisions!$A$1:$B$33,2,FALSE)</f>
        <v>NFC North</v>
      </c>
      <c r="D43" s="1">
        <v>13</v>
      </c>
      <c r="E43" s="1">
        <v>3</v>
      </c>
      <c r="G43" s="1">
        <v>1</v>
      </c>
      <c r="H43" s="1">
        <v>1</v>
      </c>
      <c r="I43" s="1">
        <v>1</v>
      </c>
      <c r="J43" s="1">
        <v>1</v>
      </c>
      <c r="K43" s="1">
        <v>1</v>
      </c>
      <c r="L43" s="1">
        <v>1</v>
      </c>
      <c r="O43" s="1">
        <v>3</v>
      </c>
      <c r="W43" s="1">
        <f>SUM(N43*'Ranking Calculations'!$C$2,M43*'Ranking Calculations'!$C$3,L43*'Ranking Calculations'!$C$4,K43*'Ranking Calculations'!$C$5,H43*'Ranking Calculations'!$C$7,G43*'Ranking Calculations'!$C$6,P43*'Ranking Calculations'!$C$8,Q43*'Ranking Calculations'!$C$9,R43*'Ranking Calculations'!$C$10,S43*'Ranking Calculations'!$C$11,T43*'Ranking Calculations'!$C$12,U43*'Ranking Calculations'!$C$13,V43*'Ranking Calculations'!$C$14)</f>
        <v>8</v>
      </c>
      <c r="X43" s="11">
        <f>(SUM($D$2:D43)+(SUM($F$2:F43)/2))/((SUM($D$2:D43)+SUM($E$2:E43)+SUM($F$2:F43)))</f>
        <v>0.52031249999999996</v>
      </c>
      <c r="Y43" s="1">
        <f>'Winning % Rank Over Time'!N43</f>
        <v>12</v>
      </c>
      <c r="Z43" s="7">
        <f>'Winning % Rank Over Time'!$B43*VLOOKUP(Y43,'Share of Reg Season Points'!$A$2:$B$33,2)</f>
        <v>0</v>
      </c>
      <c r="AA43" s="1">
        <f t="shared" si="2"/>
        <v>0.73333333333333328</v>
      </c>
      <c r="AB43" s="1" cm="1">
        <f t="array" ref="AB43">_xlfn.IFS(AA43&gt;='Old Ranking Calculations'!$B$25,'Old Ranking Calculations'!$C$25,AA43&gt;='Old Ranking Calculations'!$B$26,'Old Ranking Calculations'!$C$26,AA43&gt;='Old Ranking Calculations'!$B$27,'Old Ranking Calculations'!$C$27,AA43&gt;='Old Ranking Calculations'!$B$28,'Old Ranking Calculations'!$C$28,AA43&gt;='Old Ranking Calculations'!$B$29,'Old Ranking Calculations'!$C$29,AA43&gt;='Old Ranking Calculations'!$B$30,'Old Ranking Calculations'!$C$30,AA43&gt;='Old Ranking Calculations'!$B$31,'Old Ranking Calculations'!$C$31,AA43&gt;='Old Ranking Calculations'!$B$32,'Old Ranking Calculations'!$C$432)</f>
        <v>4</v>
      </c>
      <c r="AC43" s="2">
        <f>COUNT($G$2:G43)/COUNT($A$2:A43)</f>
        <v>0.35714285714285715</v>
      </c>
      <c r="AD43" s="1" cm="1">
        <f t="array" ref="AD43">_xlfn.IFS(AC43&gt;='Old Ranking Calculations'!$B$15,'Old Ranking Calculations'!$C$15,AC43&gt;='Old Ranking Calculations'!$B$16,'Old Ranking Calculations'!$C$16,AC43&gt;='Old Ranking Calculations'!$B$17,'Old Ranking Calculations'!$C$17,AC43&gt;='Old Ranking Calculations'!$B$18,'Old Ranking Calculations'!$C$18,AC43&gt;='Old Ranking Calculations'!$B$19,'Old Ranking Calculations'!$C$19,AC43&gt;='Old Ranking Calculations'!$B$20,'Old Ranking Calculations'!$C$20,AC43&gt;='Old Ranking Calculations'!$B$21,'Old Ranking Calculations'!$C$21,AC43&gt;='Old Ranking Calculations'!$B$22,'Old Ranking Calculations'!$C$22,AC43&lt;'Old Ranking Calculations'!$B$23,'Old Ranking Calculations'!$C$23)</f>
        <v>7</v>
      </c>
      <c r="AE43" s="1">
        <f t="shared" si="0"/>
        <v>0</v>
      </c>
      <c r="AF43" s="1">
        <f t="shared" si="1"/>
        <v>0.14647887323943662</v>
      </c>
      <c r="AG43" s="16">
        <f>SUM($W$2:W43,Z43)</f>
        <v>192</v>
      </c>
    </row>
    <row r="44" spans="1:33" ht="15.75" customHeight="1" x14ac:dyDescent="0.2">
      <c r="A44" s="1">
        <v>2008</v>
      </c>
      <c r="B44" s="1" t="s">
        <v>11</v>
      </c>
      <c r="C44" s="1" t="str">
        <f>VLOOKUP(B44,Divisions!$A$1:$B$33,2,FALSE)</f>
        <v>NFC North</v>
      </c>
      <c r="D44" s="1">
        <v>6</v>
      </c>
      <c r="E44" s="1">
        <v>10</v>
      </c>
      <c r="W44" s="1">
        <f>SUM(N44*'Ranking Calculations'!$C$2,M44*'Ranking Calculations'!$C$3,L44*'Ranking Calculations'!$C$4,K44*'Ranking Calculations'!$C$5,H44*'Ranking Calculations'!$C$7,G44*'Ranking Calculations'!$C$6,P44*'Ranking Calculations'!$C$8,Q44*'Ranking Calculations'!$C$9,R44*'Ranking Calculations'!$C$10,S44*'Ranking Calculations'!$C$11,T44*'Ranking Calculations'!$C$12,U44*'Ranking Calculations'!$C$13,V44*'Ranking Calculations'!$C$14)</f>
        <v>0</v>
      </c>
      <c r="X44" s="11">
        <f>(SUM($D$2:D44)+(SUM($F$2:F44)/2))/((SUM($D$2:D44)+SUM($E$2:E44)+SUM($F$2:F44)))</f>
        <v>0.51676829268292679</v>
      </c>
      <c r="Y44" s="1">
        <f>'Winning % Rank Over Time'!N44</f>
        <v>13</v>
      </c>
      <c r="Z44" s="7">
        <f>'Winning % Rank Over Time'!$B44*VLOOKUP(Y44,'Share of Reg Season Points'!$A$2:$B$33,2)</f>
        <v>0</v>
      </c>
      <c r="AA44" s="1">
        <f t="shared" si="2"/>
        <v>0.72368421052631582</v>
      </c>
      <c r="AB44" s="1" cm="1">
        <f t="array" ref="AB44">_xlfn.IFS(AA44&gt;='Old Ranking Calculations'!$B$25,'Old Ranking Calculations'!$C$25,AA44&gt;='Old Ranking Calculations'!$B$26,'Old Ranking Calculations'!$C$26,AA44&gt;='Old Ranking Calculations'!$B$27,'Old Ranking Calculations'!$C$27,AA44&gt;='Old Ranking Calculations'!$B$28,'Old Ranking Calculations'!$C$28,AA44&gt;='Old Ranking Calculations'!$B$29,'Old Ranking Calculations'!$C$29,AA44&gt;='Old Ranking Calculations'!$B$30,'Old Ranking Calculations'!$C$30,AA44&gt;='Old Ranking Calculations'!$B$31,'Old Ranking Calculations'!$C$31,AA44&gt;='Old Ranking Calculations'!$B$32,'Old Ranking Calculations'!$C$432)</f>
        <v>4</v>
      </c>
      <c r="AC44" s="2">
        <f>COUNT($G$2:G44)/COUNT($A$2:A44)</f>
        <v>0.34883720930232559</v>
      </c>
      <c r="AD44" s="1" cm="1">
        <f t="array" ref="AD44">_xlfn.IFS(AC44&gt;='Old Ranking Calculations'!$B$15,'Old Ranking Calculations'!$C$15,AC44&gt;='Old Ranking Calculations'!$B$16,'Old Ranking Calculations'!$C$16,AC44&gt;='Old Ranking Calculations'!$B$17,'Old Ranking Calculations'!$C$17,AC44&gt;='Old Ranking Calculations'!$B$18,'Old Ranking Calculations'!$C$18,AC44&gt;='Old Ranking Calculations'!$B$19,'Old Ranking Calculations'!$C$19,AC44&gt;='Old Ranking Calculations'!$B$20,'Old Ranking Calculations'!$C$20,AC44&gt;='Old Ranking Calculations'!$B$21,'Old Ranking Calculations'!$C$21,AC44&gt;='Old Ranking Calculations'!$B$22,'Old Ranking Calculations'!$C$22,AC44&lt;'Old Ranking Calculations'!$B$23,'Old Ranking Calculations'!$C$23)</f>
        <v>3</v>
      </c>
      <c r="AE44" s="1">
        <f t="shared" si="0"/>
        <v>0</v>
      </c>
      <c r="AF44" s="1">
        <f t="shared" si="1"/>
        <v>0.14246575342465753</v>
      </c>
      <c r="AG44" s="16">
        <f>SUM($W$2:W44,Z44)</f>
        <v>192</v>
      </c>
    </row>
    <row r="45" spans="1:33" ht="15.75" customHeight="1" x14ac:dyDescent="0.2">
      <c r="A45" s="1">
        <v>2009</v>
      </c>
      <c r="B45" s="1" t="s">
        <v>11</v>
      </c>
      <c r="C45" s="1" t="str">
        <f>VLOOKUP(B45,Divisions!$A$1:$B$33,2,FALSE)</f>
        <v>NFC North</v>
      </c>
      <c r="D45" s="1">
        <v>11</v>
      </c>
      <c r="E45" s="1">
        <v>5</v>
      </c>
      <c r="G45" s="1">
        <v>1</v>
      </c>
      <c r="I45" s="1">
        <v>0</v>
      </c>
      <c r="J45" s="1">
        <v>1</v>
      </c>
      <c r="O45" s="1">
        <v>1</v>
      </c>
      <c r="R45" s="1">
        <v>1</v>
      </c>
      <c r="W45" s="1">
        <f>SUM(N45*'Ranking Calculations'!$C$2,M45*'Ranking Calculations'!$C$3,L45*'Ranking Calculations'!$C$4,K45*'Ranking Calculations'!$C$5,H45*'Ranking Calculations'!$C$7,G45*'Ranking Calculations'!$C$6,P45*'Ranking Calculations'!$C$8,Q45*'Ranking Calculations'!$C$9,R45*'Ranking Calculations'!$C$10,S45*'Ranking Calculations'!$C$11,T45*'Ranking Calculations'!$C$12,U45*'Ranking Calculations'!$C$13,V45*'Ranking Calculations'!$C$14)</f>
        <v>2</v>
      </c>
      <c r="X45" s="11">
        <f>(SUM($D$2:D45)+(SUM($F$2:F45)/2))/((SUM($D$2:D45)+SUM($E$2:E45)+SUM($F$2:F45)))</f>
        <v>0.52083333333333337</v>
      </c>
      <c r="Y45" s="1">
        <f>'Winning % Rank Over Time'!N45</f>
        <v>11</v>
      </c>
      <c r="Z45" s="7">
        <f>'Winning % Rank Over Time'!$B45*VLOOKUP(Y45,'Share of Reg Season Points'!$A$2:$B$33,2)</f>
        <v>0</v>
      </c>
      <c r="AA45" s="1">
        <f t="shared" si="2"/>
        <v>0.73076923076923073</v>
      </c>
      <c r="AB45" s="1" cm="1">
        <f t="array" ref="AB45">_xlfn.IFS(AA45&gt;='Old Ranking Calculations'!$B$25,'Old Ranking Calculations'!$C$25,AA45&gt;='Old Ranking Calculations'!$B$26,'Old Ranking Calculations'!$C$26,AA45&gt;='Old Ranking Calculations'!$B$27,'Old Ranking Calculations'!$C$27,AA45&gt;='Old Ranking Calculations'!$B$28,'Old Ranking Calculations'!$C$28,AA45&gt;='Old Ranking Calculations'!$B$29,'Old Ranking Calculations'!$C$29,AA45&gt;='Old Ranking Calculations'!$B$30,'Old Ranking Calculations'!$C$30,AA45&gt;='Old Ranking Calculations'!$B$31,'Old Ranking Calculations'!$C$31,AA45&gt;='Old Ranking Calculations'!$B$32,'Old Ranking Calculations'!$C$432)</f>
        <v>4</v>
      </c>
      <c r="AC45" s="2">
        <f>COUNT($G$2:G45)/COUNT($A$2:A45)</f>
        <v>0.36363636363636365</v>
      </c>
      <c r="AD45" s="1" cm="1">
        <f t="array" ref="AD45">_xlfn.IFS(AC45&gt;='Old Ranking Calculations'!$B$15,'Old Ranking Calculations'!$C$15,AC45&gt;='Old Ranking Calculations'!$B$16,'Old Ranking Calculations'!$C$16,AC45&gt;='Old Ranking Calculations'!$B$17,'Old Ranking Calculations'!$C$17,AC45&gt;='Old Ranking Calculations'!$B$18,'Old Ranking Calculations'!$C$18,AC45&gt;='Old Ranking Calculations'!$B$19,'Old Ranking Calculations'!$C$19,AC45&gt;='Old Ranking Calculations'!$B$20,'Old Ranking Calculations'!$C$20,AC45&gt;='Old Ranking Calculations'!$B$21,'Old Ranking Calculations'!$C$21,AC45&gt;='Old Ranking Calculations'!$B$22,'Old Ranking Calculations'!$C$22,AC45&lt;'Old Ranking Calculations'!$B$23,'Old Ranking Calculations'!$C$23)</f>
        <v>7</v>
      </c>
      <c r="AE45" s="1">
        <f t="shared" si="0"/>
        <v>0</v>
      </c>
      <c r="AF45" s="1">
        <f t="shared" si="1"/>
        <v>0.14285714285714285</v>
      </c>
      <c r="AG45" s="16">
        <f>SUM($W$2:W45,Z45)</f>
        <v>194</v>
      </c>
    </row>
    <row r="46" spans="1:33" ht="15.75" customHeight="1" x14ac:dyDescent="0.2">
      <c r="A46" s="1">
        <v>2010</v>
      </c>
      <c r="B46" s="1" t="s">
        <v>11</v>
      </c>
      <c r="C46" s="1" t="str">
        <f>VLOOKUP(B46,Divisions!$A$1:$B$33,2,FALSE)</f>
        <v>NFC North</v>
      </c>
      <c r="D46" s="1">
        <v>10</v>
      </c>
      <c r="E46" s="1">
        <v>6</v>
      </c>
      <c r="G46" s="1">
        <v>1</v>
      </c>
      <c r="I46" s="1">
        <v>4</v>
      </c>
      <c r="J46" s="1">
        <v>0</v>
      </c>
      <c r="K46" s="1">
        <v>1</v>
      </c>
      <c r="L46" s="1">
        <v>1</v>
      </c>
      <c r="M46" s="1">
        <v>1</v>
      </c>
      <c r="N46" s="1">
        <v>1</v>
      </c>
      <c r="O46" s="1">
        <v>4</v>
      </c>
      <c r="W46" s="1">
        <f>SUM(N46*'Ranking Calculations'!$C$2,M46*'Ranking Calculations'!$C$3,L46*'Ranking Calculations'!$C$4,K46*'Ranking Calculations'!$C$5,H46*'Ranking Calculations'!$C$7,G46*'Ranking Calculations'!$C$6,P46*'Ranking Calculations'!$C$8,Q46*'Ranking Calculations'!$C$9,R46*'Ranking Calculations'!$C$10,S46*'Ranking Calculations'!$C$11,T46*'Ranking Calculations'!$C$12,U46*'Ranking Calculations'!$C$13,V46*'Ranking Calculations'!$C$14)</f>
        <v>39</v>
      </c>
      <c r="X46" s="11">
        <f>(SUM($D$2:D46)+(SUM($F$2:F46)/2))/((SUM($D$2:D46)+SUM($E$2:E46)+SUM($F$2:F46)))</f>
        <v>0.52325581395348841</v>
      </c>
      <c r="Y46" s="1">
        <f>'Winning % Rank Over Time'!N46</f>
        <v>12</v>
      </c>
      <c r="Z46" s="7">
        <f>'Winning % Rank Over Time'!$B46*VLOOKUP(Y46,'Share of Reg Season Points'!$A$2:$B$33,2)</f>
        <v>0</v>
      </c>
      <c r="AA46" s="1">
        <f t="shared" si="2"/>
        <v>0.77500000000000002</v>
      </c>
      <c r="AB46" s="1" cm="1">
        <f t="array" ref="AB46">_xlfn.IFS(AA46&gt;='Old Ranking Calculations'!$B$25,'Old Ranking Calculations'!$C$25,AA46&gt;='Old Ranking Calculations'!$B$26,'Old Ranking Calculations'!$C$26,AA46&gt;='Old Ranking Calculations'!$B$27,'Old Ranking Calculations'!$C$27,AA46&gt;='Old Ranking Calculations'!$B$28,'Old Ranking Calculations'!$C$28,AA46&gt;='Old Ranking Calculations'!$B$29,'Old Ranking Calculations'!$C$29,AA46&gt;='Old Ranking Calculations'!$B$30,'Old Ranking Calculations'!$C$30,AA46&gt;='Old Ranking Calculations'!$B$31,'Old Ranking Calculations'!$C$31,AA46&gt;='Old Ranking Calculations'!$B$32,'Old Ranking Calculations'!$C$432)</f>
        <v>6</v>
      </c>
      <c r="AC46" s="2">
        <f>COUNT($G$2:G46)/COUNT($A$2:A46)</f>
        <v>0.37777777777777777</v>
      </c>
      <c r="AD46" s="1" cm="1">
        <f t="array" ref="AD46">_xlfn.IFS(AC46&gt;='Old Ranking Calculations'!$B$15,'Old Ranking Calculations'!$C$15,AC46&gt;='Old Ranking Calculations'!$B$16,'Old Ranking Calculations'!$C$16,AC46&gt;='Old Ranking Calculations'!$B$17,'Old Ranking Calculations'!$C$17,AC46&gt;='Old Ranking Calculations'!$B$18,'Old Ranking Calculations'!$C$18,AC46&gt;='Old Ranking Calculations'!$B$19,'Old Ranking Calculations'!$C$19,AC46&gt;='Old Ranking Calculations'!$B$20,'Old Ranking Calculations'!$C$20,AC46&gt;='Old Ranking Calculations'!$B$21,'Old Ranking Calculations'!$C$21,AC46&gt;='Old Ranking Calculations'!$B$22,'Old Ranking Calculations'!$C$22,AC46&lt;'Old Ranking Calculations'!$B$23,'Old Ranking Calculations'!$C$23)</f>
        <v>7</v>
      </c>
      <c r="AE46" s="1">
        <f t="shared" si="0"/>
        <v>0</v>
      </c>
      <c r="AF46" s="1">
        <f t="shared" si="1"/>
        <v>0.15706806282722513</v>
      </c>
      <c r="AG46" s="16">
        <f>SUM($W$2:W46,Z46)</f>
        <v>233</v>
      </c>
    </row>
    <row r="47" spans="1:33" ht="15.75" customHeight="1" x14ac:dyDescent="0.2">
      <c r="A47" s="1">
        <v>2011</v>
      </c>
      <c r="B47" s="1" t="s">
        <v>11</v>
      </c>
      <c r="C47" s="1" t="str">
        <f>VLOOKUP(B47,Divisions!$A$1:$B$33,2,FALSE)</f>
        <v>NFC North</v>
      </c>
      <c r="D47" s="1">
        <v>15</v>
      </c>
      <c r="E47" s="1">
        <v>1</v>
      </c>
      <c r="G47" s="1">
        <v>1</v>
      </c>
      <c r="H47" s="1">
        <v>1</v>
      </c>
      <c r="I47" s="1">
        <v>0</v>
      </c>
      <c r="J47" s="1">
        <v>1</v>
      </c>
      <c r="K47" s="1">
        <v>1</v>
      </c>
      <c r="O47" s="1">
        <v>2</v>
      </c>
      <c r="P47" s="1">
        <v>1</v>
      </c>
      <c r="W47" s="1">
        <f>SUM(N47*'Ranking Calculations'!$C$2,M47*'Ranking Calculations'!$C$3,L47*'Ranking Calculations'!$C$4,K47*'Ranking Calculations'!$C$5,H47*'Ranking Calculations'!$C$7,G47*'Ranking Calculations'!$C$6,P47*'Ranking Calculations'!$C$8,Q47*'Ranking Calculations'!$C$9,R47*'Ranking Calculations'!$C$10,S47*'Ranking Calculations'!$C$11,T47*'Ranking Calculations'!$C$12,U47*'Ranking Calculations'!$C$13,V47*'Ranking Calculations'!$C$14)</f>
        <v>7</v>
      </c>
      <c r="X47" s="11">
        <f>(SUM($D$2:D47)+(SUM($F$2:F47)/2))/((SUM($D$2:D47)+SUM($E$2:E47)+SUM($F$2:F47)))</f>
        <v>0.53267045454545459</v>
      </c>
      <c r="Y47" s="1">
        <f>'Winning % Rank Over Time'!N47</f>
        <v>10</v>
      </c>
      <c r="Z47" s="7">
        <f>'Winning % Rank Over Time'!$B47*VLOOKUP(Y47,'Share of Reg Season Points'!$A$2:$B$33,2)</f>
        <v>0</v>
      </c>
      <c r="AA47" s="1">
        <f t="shared" si="2"/>
        <v>0.7831325301204819</v>
      </c>
      <c r="AB47" s="1" cm="1">
        <f t="array" ref="AB47">_xlfn.IFS(AA47&gt;='Old Ranking Calculations'!$B$25,'Old Ranking Calculations'!$C$25,AA47&gt;='Old Ranking Calculations'!$B$26,'Old Ranking Calculations'!$C$26,AA47&gt;='Old Ranking Calculations'!$B$27,'Old Ranking Calculations'!$C$27,AA47&gt;='Old Ranking Calculations'!$B$28,'Old Ranking Calculations'!$C$28,AA47&gt;='Old Ranking Calculations'!$B$29,'Old Ranking Calculations'!$C$29,AA47&gt;='Old Ranking Calculations'!$B$30,'Old Ranking Calculations'!$C$30,AA47&gt;='Old Ranking Calculations'!$B$31,'Old Ranking Calculations'!$C$31,AA47&gt;='Old Ranking Calculations'!$B$32,'Old Ranking Calculations'!$C$432)</f>
        <v>6</v>
      </c>
      <c r="AC47" s="2">
        <f>COUNT($G$2:G47)/COUNT($A$2:A47)</f>
        <v>0.39130434782608697</v>
      </c>
      <c r="AD47" s="1" cm="1">
        <f t="array" ref="AD47">_xlfn.IFS(AC47&gt;='Old Ranking Calculations'!$B$15,'Old Ranking Calculations'!$C$15,AC47&gt;='Old Ranking Calculations'!$B$16,'Old Ranking Calculations'!$C$16,AC47&gt;='Old Ranking Calculations'!$B$17,'Old Ranking Calculations'!$C$17,AC47&gt;='Old Ranking Calculations'!$B$18,'Old Ranking Calculations'!$C$18,AC47&gt;='Old Ranking Calculations'!$B$19,'Old Ranking Calculations'!$C$19,AC47&gt;='Old Ranking Calculations'!$B$20,'Old Ranking Calculations'!$C$20,AC47&gt;='Old Ranking Calculations'!$B$21,'Old Ranking Calculations'!$C$21,AC47&gt;='Old Ranking Calculations'!$B$22,'Old Ranking Calculations'!$C$22,AC47&lt;'Old Ranking Calculations'!$B$23,'Old Ranking Calculations'!$C$23)</f>
        <v>7</v>
      </c>
      <c r="AE47" s="1">
        <f t="shared" si="0"/>
        <v>0</v>
      </c>
      <c r="AF47" s="1">
        <f t="shared" si="1"/>
        <v>0.16103896103896104</v>
      </c>
      <c r="AG47" s="16">
        <f>SUM($W$2:W47,Z47)</f>
        <v>240</v>
      </c>
    </row>
    <row r="48" spans="1:33" ht="15.75" customHeight="1" x14ac:dyDescent="0.2">
      <c r="A48" s="1">
        <v>2012</v>
      </c>
      <c r="B48" s="1" t="s">
        <v>11</v>
      </c>
      <c r="C48" s="1" t="str">
        <f>VLOOKUP(B48,Divisions!$A$1:$B$33,2,FALSE)</f>
        <v>NFC North</v>
      </c>
      <c r="D48" s="1">
        <v>11</v>
      </c>
      <c r="E48" s="1">
        <v>5</v>
      </c>
      <c r="G48" s="1">
        <v>1</v>
      </c>
      <c r="H48" s="1">
        <v>1</v>
      </c>
      <c r="I48" s="1">
        <v>1</v>
      </c>
      <c r="J48" s="1">
        <v>1</v>
      </c>
      <c r="K48" s="1">
        <v>1</v>
      </c>
      <c r="O48" s="1">
        <v>2</v>
      </c>
      <c r="W48" s="1">
        <f>SUM(N48*'Ranking Calculations'!$C$2,M48*'Ranking Calculations'!$C$3,L48*'Ranking Calculations'!$C$4,K48*'Ranking Calculations'!$C$5,H48*'Ranking Calculations'!$C$7,G48*'Ranking Calculations'!$C$6,P48*'Ranking Calculations'!$C$8,Q48*'Ranking Calculations'!$C$9,R48*'Ranking Calculations'!$C$10,S48*'Ranking Calculations'!$C$11,T48*'Ranking Calculations'!$C$12,U48*'Ranking Calculations'!$C$13,V48*'Ranking Calculations'!$C$14)</f>
        <v>4</v>
      </c>
      <c r="X48" s="11">
        <f>(SUM($D$2:D48)+(SUM($F$2:F48)/2))/((SUM($D$2:D48)+SUM($E$2:E48)+SUM($F$2:F48)))</f>
        <v>0.53611111111111109</v>
      </c>
      <c r="Y48" s="1">
        <f>'Winning % Rank Over Time'!N48</f>
        <v>9</v>
      </c>
      <c r="Z48" s="7">
        <f>'Winning % Rank Over Time'!$B48*VLOOKUP(Y48,'Share of Reg Season Points'!$A$2:$B$33,2)</f>
        <v>0</v>
      </c>
      <c r="AA48" s="1">
        <f t="shared" si="2"/>
        <v>0.80232558139534882</v>
      </c>
      <c r="AB48" s="1" cm="1">
        <f t="array" ref="AB48">_xlfn.IFS(AA48&gt;='Old Ranking Calculations'!$B$25,'Old Ranking Calculations'!$C$25,AA48&gt;='Old Ranking Calculations'!$B$26,'Old Ranking Calculations'!$C$26,AA48&gt;='Old Ranking Calculations'!$B$27,'Old Ranking Calculations'!$C$27,AA48&gt;='Old Ranking Calculations'!$B$28,'Old Ranking Calculations'!$C$28,AA48&gt;='Old Ranking Calculations'!$B$29,'Old Ranking Calculations'!$C$29,AA48&gt;='Old Ranking Calculations'!$B$30,'Old Ranking Calculations'!$C$30,AA48&gt;='Old Ranking Calculations'!$B$31,'Old Ranking Calculations'!$C$31,AA48&gt;='Old Ranking Calculations'!$B$32,'Old Ranking Calculations'!$C$432)</f>
        <v>6</v>
      </c>
      <c r="AC48" s="2">
        <f>COUNT($G$2:G48)/COUNT($A$2:A48)</f>
        <v>0.40425531914893614</v>
      </c>
      <c r="AD48" s="1" cm="1">
        <f t="array" ref="AD48">_xlfn.IFS(AC48&gt;='Old Ranking Calculations'!$B$15,'Old Ranking Calculations'!$C$15,AC48&gt;='Old Ranking Calculations'!$B$16,'Old Ranking Calculations'!$C$16,AC48&gt;='Old Ranking Calculations'!$B$17,'Old Ranking Calculations'!$C$17,AC48&gt;='Old Ranking Calculations'!$B$18,'Old Ranking Calculations'!$C$18,AC48&gt;='Old Ranking Calculations'!$B$19,'Old Ranking Calculations'!$C$19,AC48&gt;='Old Ranking Calculations'!$B$20,'Old Ranking Calculations'!$C$20,AC48&gt;='Old Ranking Calculations'!$B$21,'Old Ranking Calculations'!$C$21,AC48&gt;='Old Ranking Calculations'!$B$22,'Old Ranking Calculations'!$C$22,AC48&lt;'Old Ranking Calculations'!$B$23,'Old Ranking Calculations'!$C$23)</f>
        <v>10</v>
      </c>
      <c r="AE48" s="1">
        <f t="shared" si="0"/>
        <v>0</v>
      </c>
      <c r="AF48" s="1">
        <f t="shared" si="1"/>
        <v>0.16539440203562342</v>
      </c>
      <c r="AG48" s="16">
        <f>SUM($W$2:W48,Z48)</f>
        <v>244</v>
      </c>
    </row>
    <row r="49" spans="1:33" ht="15.75" customHeight="1" x14ac:dyDescent="0.2">
      <c r="A49" s="1">
        <v>2013</v>
      </c>
      <c r="B49" s="1" t="s">
        <v>11</v>
      </c>
      <c r="C49" s="1" t="str">
        <f>VLOOKUP(B49,Divisions!$A$1:$B$33,2,FALSE)</f>
        <v>NFC North</v>
      </c>
      <c r="D49" s="1">
        <v>8</v>
      </c>
      <c r="E49" s="1">
        <v>7</v>
      </c>
      <c r="F49" s="1">
        <v>1</v>
      </c>
      <c r="G49" s="1">
        <v>1</v>
      </c>
      <c r="H49" s="1">
        <v>1</v>
      </c>
      <c r="I49" s="1">
        <v>0</v>
      </c>
      <c r="J49" s="1">
        <v>1</v>
      </c>
      <c r="O49" s="1">
        <v>1</v>
      </c>
      <c r="S49" s="1">
        <v>1</v>
      </c>
      <c r="W49" s="1">
        <f>SUM(N49*'Ranking Calculations'!$C$2,M49*'Ranking Calculations'!$C$3,L49*'Ranking Calculations'!$C$4,K49*'Ranking Calculations'!$C$5,H49*'Ranking Calculations'!$C$7,G49*'Ranking Calculations'!$C$6,P49*'Ranking Calculations'!$C$8,Q49*'Ranking Calculations'!$C$9,R49*'Ranking Calculations'!$C$10,S49*'Ranking Calculations'!$C$11,T49*'Ranking Calculations'!$C$12,U49*'Ranking Calculations'!$C$13,V49*'Ranking Calculations'!$C$14)</f>
        <v>2</v>
      </c>
      <c r="X49" s="11">
        <f>(SUM($D$2:D49)+(SUM($F$2:F49)/2))/((SUM($D$2:D49)+SUM($E$2:E49)+SUM($F$2:F49)))</f>
        <v>0.53600543478260865</v>
      </c>
      <c r="Y49" s="1">
        <f>'Winning % Rank Over Time'!N49</f>
        <v>10</v>
      </c>
      <c r="Z49" s="7">
        <f>'Winning % Rank Over Time'!$B49*VLOOKUP(Y49,'Share of Reg Season Points'!$A$2:$B$33,2)</f>
        <v>0</v>
      </c>
      <c r="AA49" s="1">
        <f t="shared" si="2"/>
        <v>0.8</v>
      </c>
      <c r="AB49" s="1" cm="1">
        <f t="array" ref="AB49">_xlfn.IFS(AA49&gt;='Old Ranking Calculations'!$B$25,'Old Ranking Calculations'!$C$25,AA49&gt;='Old Ranking Calculations'!$B$26,'Old Ranking Calculations'!$C$26,AA49&gt;='Old Ranking Calculations'!$B$27,'Old Ranking Calculations'!$C$27,AA49&gt;='Old Ranking Calculations'!$B$28,'Old Ranking Calculations'!$C$28,AA49&gt;='Old Ranking Calculations'!$B$29,'Old Ranking Calculations'!$C$29,AA49&gt;='Old Ranking Calculations'!$B$30,'Old Ranking Calculations'!$C$30,AA49&gt;='Old Ranking Calculations'!$B$31,'Old Ranking Calculations'!$C$31,AA49&gt;='Old Ranking Calculations'!$B$32,'Old Ranking Calculations'!$C$432)</f>
        <v>6</v>
      </c>
      <c r="AC49" s="2">
        <f>COUNT($G$2:G49)/COUNT($A$2:A49)</f>
        <v>0.41666666666666669</v>
      </c>
      <c r="AD49" s="1" cm="1">
        <f t="array" ref="AD49">_xlfn.IFS(AC49&gt;='Old Ranking Calculations'!$B$15,'Old Ranking Calculations'!$C$15,AC49&gt;='Old Ranking Calculations'!$B$16,'Old Ranking Calculations'!$C$16,AC49&gt;='Old Ranking Calculations'!$B$17,'Old Ranking Calculations'!$C$17,AC49&gt;='Old Ranking Calculations'!$B$18,'Old Ranking Calculations'!$C$18,AC49&gt;='Old Ranking Calculations'!$B$19,'Old Ranking Calculations'!$C$19,AC49&gt;='Old Ranking Calculations'!$B$20,'Old Ranking Calculations'!$C$20,AC49&gt;='Old Ranking Calculations'!$B$21,'Old Ranking Calculations'!$C$21,AC49&gt;='Old Ranking Calculations'!$B$22,'Old Ranking Calculations'!$C$22,AC49&lt;'Old Ranking Calculations'!$B$23,'Old Ranking Calculations'!$C$23)</f>
        <v>10</v>
      </c>
      <c r="AE49" s="1">
        <f t="shared" si="0"/>
        <v>0</v>
      </c>
      <c r="AF49" s="1">
        <f t="shared" si="1"/>
        <v>0.16377171215880892</v>
      </c>
      <c r="AG49" s="16">
        <f>SUM($W$2:W49,Z49)</f>
        <v>246</v>
      </c>
    </row>
    <row r="50" spans="1:33" ht="15.75" customHeight="1" x14ac:dyDescent="0.2">
      <c r="A50" s="1">
        <v>2014</v>
      </c>
      <c r="B50" s="1" t="s">
        <v>11</v>
      </c>
      <c r="C50" s="1" t="str">
        <f>VLOOKUP(B50,Divisions!$A$1:$B$33,2,FALSE)</f>
        <v>NFC North</v>
      </c>
      <c r="D50" s="1">
        <v>12</v>
      </c>
      <c r="E50" s="1">
        <v>4</v>
      </c>
      <c r="G50" s="1">
        <v>1</v>
      </c>
      <c r="H50" s="1">
        <v>1</v>
      </c>
      <c r="I50" s="1">
        <v>1</v>
      </c>
      <c r="J50" s="1">
        <v>1</v>
      </c>
      <c r="K50" s="1">
        <v>1</v>
      </c>
      <c r="L50" s="1">
        <v>1</v>
      </c>
      <c r="O50" s="1">
        <v>3</v>
      </c>
      <c r="P50" s="1">
        <v>1</v>
      </c>
      <c r="W50" s="1">
        <f>SUM(N50*'Ranking Calculations'!$C$2,M50*'Ranking Calculations'!$C$3,L50*'Ranking Calculations'!$C$4,K50*'Ranking Calculations'!$C$5,H50*'Ranking Calculations'!$C$7,G50*'Ranking Calculations'!$C$6,P50*'Ranking Calculations'!$C$8,Q50*'Ranking Calculations'!$C$9,R50*'Ranking Calculations'!$C$10,S50*'Ranking Calculations'!$C$11,T50*'Ranking Calculations'!$C$12,U50*'Ranking Calculations'!$C$13,V50*'Ranking Calculations'!$C$14)</f>
        <v>11</v>
      </c>
      <c r="X50" s="11">
        <f>(SUM($D$2:D50)+(SUM($F$2:F50)/2))/((SUM($D$2:D50)+SUM($E$2:E50)+SUM($F$2:F50)))</f>
        <v>0.54055851063829785</v>
      </c>
      <c r="Y50" s="1">
        <f>'Winning % Rank Over Time'!N50</f>
        <v>10</v>
      </c>
      <c r="Z50" s="7">
        <f>'Winning % Rank Over Time'!$B50*VLOOKUP(Y50,'Share of Reg Season Points'!$A$2:$B$33,2)</f>
        <v>0</v>
      </c>
      <c r="AA50" s="1">
        <f t="shared" si="2"/>
        <v>0.81720430107526887</v>
      </c>
      <c r="AB50" s="1" cm="1">
        <f t="array" ref="AB50">_xlfn.IFS(AA50&gt;='Old Ranking Calculations'!$B$25,'Old Ranking Calculations'!$C$25,AA50&gt;='Old Ranking Calculations'!$B$26,'Old Ranking Calculations'!$C$26,AA50&gt;='Old Ranking Calculations'!$B$27,'Old Ranking Calculations'!$C$27,AA50&gt;='Old Ranking Calculations'!$B$28,'Old Ranking Calculations'!$C$28,AA50&gt;='Old Ranking Calculations'!$B$29,'Old Ranking Calculations'!$C$29,AA50&gt;='Old Ranking Calculations'!$B$30,'Old Ranking Calculations'!$C$30,AA50&gt;='Old Ranking Calculations'!$B$31,'Old Ranking Calculations'!$C$31,AA50&gt;='Old Ranking Calculations'!$B$32,'Old Ranking Calculations'!$C$432)</f>
        <v>6</v>
      </c>
      <c r="AC50" s="2">
        <f>COUNT($G$2:G50)/COUNT($A$2:A50)</f>
        <v>0.42857142857142855</v>
      </c>
      <c r="AD50" s="1" cm="1">
        <f t="array" ref="AD50">_xlfn.IFS(AC50&gt;='Old Ranking Calculations'!$B$15,'Old Ranking Calculations'!$C$15,AC50&gt;='Old Ranking Calculations'!$B$16,'Old Ranking Calculations'!$C$16,AC50&gt;='Old Ranking Calculations'!$B$17,'Old Ranking Calculations'!$C$17,AC50&gt;='Old Ranking Calculations'!$B$18,'Old Ranking Calculations'!$C$18,AC50&gt;='Old Ranking Calculations'!$B$19,'Old Ranking Calculations'!$C$19,AC50&gt;='Old Ranking Calculations'!$B$20,'Old Ranking Calculations'!$C$20,AC50&gt;='Old Ranking Calculations'!$B$21,'Old Ranking Calculations'!$C$21,AC50&gt;='Old Ranking Calculations'!$B$22,'Old Ranking Calculations'!$C$22,AC50&lt;'Old Ranking Calculations'!$B$23,'Old Ranking Calculations'!$C$23)</f>
        <v>10</v>
      </c>
      <c r="AE50" s="1">
        <f t="shared" si="0"/>
        <v>0</v>
      </c>
      <c r="AF50" s="1">
        <f t="shared" si="1"/>
        <v>0.17073170731707318</v>
      </c>
      <c r="AG50" s="16">
        <f>SUM($W$2:W50,Z50)</f>
        <v>257</v>
      </c>
    </row>
    <row r="51" spans="1:33" ht="15.75" customHeight="1" x14ac:dyDescent="0.2">
      <c r="A51" s="1">
        <v>2015</v>
      </c>
      <c r="B51" s="1" t="s">
        <v>11</v>
      </c>
      <c r="C51" s="1" t="str">
        <f>VLOOKUP(B51,Divisions!$A$1:$B$33,2,FALSE)</f>
        <v>NFC North</v>
      </c>
      <c r="D51" s="1">
        <v>10</v>
      </c>
      <c r="E51" s="1">
        <v>6</v>
      </c>
      <c r="G51" s="1">
        <v>1</v>
      </c>
      <c r="I51" s="1">
        <v>1</v>
      </c>
      <c r="J51" s="1">
        <v>1</v>
      </c>
      <c r="K51" s="1">
        <v>1</v>
      </c>
      <c r="O51" s="1">
        <v>2</v>
      </c>
      <c r="W51" s="1">
        <f>SUM(N51*'Ranking Calculations'!$C$2,M51*'Ranking Calculations'!$C$3,L51*'Ranking Calculations'!$C$4,K51*'Ranking Calculations'!$C$5,H51*'Ranking Calculations'!$C$7,G51*'Ranking Calculations'!$C$6,P51*'Ranking Calculations'!$C$8,Q51*'Ranking Calculations'!$C$9,R51*'Ranking Calculations'!$C$10,S51*'Ranking Calculations'!$C$11,T51*'Ranking Calculations'!$C$12,U51*'Ranking Calculations'!$C$13,V51*'Ranking Calculations'!$C$14)</f>
        <v>3</v>
      </c>
      <c r="X51" s="11">
        <f>(SUM($D$2:D51)+(SUM($F$2:F51)/2))/((SUM($D$2:D51)+SUM($E$2:E51)+SUM($F$2:F51)))</f>
        <v>0.54231770833333337</v>
      </c>
      <c r="Y51" s="1">
        <f>'Winning % Rank Over Time'!N51</f>
        <v>8</v>
      </c>
      <c r="Z51" s="7">
        <f>'Winning % Rank Over Time'!$B51*VLOOKUP(Y51,'Share of Reg Season Points'!$A$2:$B$33,2)</f>
        <v>0</v>
      </c>
      <c r="AA51" s="1">
        <f t="shared" si="2"/>
        <v>0.83157894736842108</v>
      </c>
      <c r="AB51" s="1" cm="1">
        <f t="array" ref="AB51">_xlfn.IFS(AA51&gt;='Old Ranking Calculations'!$B$25,'Old Ranking Calculations'!$C$25,AA51&gt;='Old Ranking Calculations'!$B$26,'Old Ranking Calculations'!$C$26,AA51&gt;='Old Ranking Calculations'!$B$27,'Old Ranking Calculations'!$C$27,AA51&gt;='Old Ranking Calculations'!$B$28,'Old Ranking Calculations'!$C$28,AA51&gt;='Old Ranking Calculations'!$B$29,'Old Ranking Calculations'!$C$29,AA51&gt;='Old Ranking Calculations'!$B$30,'Old Ranking Calculations'!$C$30,AA51&gt;='Old Ranking Calculations'!$B$31,'Old Ranking Calculations'!$C$31,AA51&gt;='Old Ranking Calculations'!$B$32,'Old Ranking Calculations'!$C$432)</f>
        <v>6</v>
      </c>
      <c r="AC51" s="2">
        <f>COUNT($G$2:G51)/COUNT($A$2:A51)</f>
        <v>0.44</v>
      </c>
      <c r="AD51" s="1" cm="1">
        <f t="array" ref="AD51">_xlfn.IFS(AC51&gt;='Old Ranking Calculations'!$B$15,'Old Ranking Calculations'!$C$15,AC51&gt;='Old Ranking Calculations'!$B$16,'Old Ranking Calculations'!$C$16,AC51&gt;='Old Ranking Calculations'!$B$17,'Old Ranking Calculations'!$C$17,AC51&gt;='Old Ranking Calculations'!$B$18,'Old Ranking Calculations'!$C$18,AC51&gt;='Old Ranking Calculations'!$B$19,'Old Ranking Calculations'!$C$19,AC51&gt;='Old Ranking Calculations'!$B$20,'Old Ranking Calculations'!$C$20,AC51&gt;='Old Ranking Calculations'!$B$21,'Old Ranking Calculations'!$C$21,AC51&gt;='Old Ranking Calculations'!$B$22,'Old Ranking Calculations'!$C$22,AC51&lt;'Old Ranking Calculations'!$B$23,'Old Ranking Calculations'!$C$23)</f>
        <v>10</v>
      </c>
      <c r="AE51" s="1">
        <f t="shared" si="0"/>
        <v>0</v>
      </c>
      <c r="AF51" s="1">
        <f t="shared" si="1"/>
        <v>0.17464114832535885</v>
      </c>
      <c r="AG51" s="16">
        <f>SUM($W$2:W51,Z51)</f>
        <v>260</v>
      </c>
    </row>
    <row r="52" spans="1:33" ht="15.75" customHeight="1" x14ac:dyDescent="0.2">
      <c r="A52" s="1">
        <v>2016</v>
      </c>
      <c r="B52" s="1" t="s">
        <v>11</v>
      </c>
      <c r="C52" s="1" t="str">
        <f>VLOOKUP(B52,Divisions!$A$1:$B$33,2,FALSE)</f>
        <v>NFC North</v>
      </c>
      <c r="D52" s="1">
        <v>10</v>
      </c>
      <c r="E52" s="1">
        <v>6</v>
      </c>
      <c r="G52" s="1">
        <v>1</v>
      </c>
      <c r="H52" s="1">
        <v>1</v>
      </c>
      <c r="I52" s="1">
        <v>2</v>
      </c>
      <c r="J52" s="1">
        <v>1</v>
      </c>
      <c r="K52" s="1">
        <v>1</v>
      </c>
      <c r="L52" s="1">
        <v>1</v>
      </c>
      <c r="M52" s="1"/>
      <c r="O52" s="1">
        <v>3</v>
      </c>
      <c r="V52" s="1">
        <v>1</v>
      </c>
      <c r="W52" s="1">
        <f>SUM(N52*'Ranking Calculations'!$C$2,M52*'Ranking Calculations'!$C$3,L52*'Ranking Calculations'!$C$4,K52*'Ranking Calculations'!$C$5,H52*'Ranking Calculations'!$C$7,G52*'Ranking Calculations'!$C$6,P52*'Ranking Calculations'!$C$8,Q52*'Ranking Calculations'!$C$9,R52*'Ranking Calculations'!$C$10,S52*'Ranking Calculations'!$C$11,T52*'Ranking Calculations'!$C$12,U52*'Ranking Calculations'!$C$13,V52*'Ranking Calculations'!$C$14)</f>
        <v>8</v>
      </c>
      <c r="X52" s="11">
        <f>(SUM($D$2:D52)+(SUM($F$2:F52)/2))/((SUM($D$2:D52)+SUM($E$2:E52)+SUM($F$2:F52)))</f>
        <v>0.54400510204081631</v>
      </c>
      <c r="Y52" s="1">
        <f>'Winning % Rank Over Time'!N52</f>
        <v>9</v>
      </c>
      <c r="Z52" s="7">
        <f>'Winning % Rank Over Time'!$B52*VLOOKUP(Y52,'Share of Reg Season Points'!$A$2:$B$33,2)</f>
        <v>0</v>
      </c>
      <c r="AA52" s="1">
        <f t="shared" si="2"/>
        <v>0.8571428571428571</v>
      </c>
      <c r="AB52" s="1" cm="1">
        <f t="array" ref="AB52">_xlfn.IFS(AA52&gt;='Old Ranking Calculations'!$B$25,'Old Ranking Calculations'!$C$25,AA52&gt;='Old Ranking Calculations'!$B$26,'Old Ranking Calculations'!$C$26,AA52&gt;='Old Ranking Calculations'!$B$27,'Old Ranking Calculations'!$C$27,AA52&gt;='Old Ranking Calculations'!$B$28,'Old Ranking Calculations'!$C$28,AA52&gt;='Old Ranking Calculations'!$B$29,'Old Ranking Calculations'!$C$29,AA52&gt;='Old Ranking Calculations'!$B$30,'Old Ranking Calculations'!$C$30,AA52&gt;='Old Ranking Calculations'!$B$31,'Old Ranking Calculations'!$C$31,AA52&gt;='Old Ranking Calculations'!$B$32,'Old Ranking Calculations'!$C$432)</f>
        <v>6</v>
      </c>
      <c r="AC52" s="2">
        <f>COUNT($G$2:G52)/COUNT($A$2:A52)</f>
        <v>0.45098039215686275</v>
      </c>
      <c r="AD52" s="1" cm="1">
        <f t="array" ref="AD52">_xlfn.IFS(AC52&gt;='Old Ranking Calculations'!$B$15,'Old Ranking Calculations'!$C$15,AC52&gt;='Old Ranking Calculations'!$B$16,'Old Ranking Calculations'!$C$16,AC52&gt;='Old Ranking Calculations'!$B$17,'Old Ranking Calculations'!$C$17,AC52&gt;='Old Ranking Calculations'!$B$18,'Old Ranking Calculations'!$C$18,AC52&gt;='Old Ranking Calculations'!$B$19,'Old Ranking Calculations'!$C$19,AC52&gt;='Old Ranking Calculations'!$B$20,'Old Ranking Calculations'!$C$20,AC52&gt;='Old Ranking Calculations'!$B$21,'Old Ranking Calculations'!$C$21,AC52&gt;='Old Ranking Calculations'!$B$22,'Old Ranking Calculations'!$C$22,AC52&lt;'Old Ranking Calculations'!$B$23,'Old Ranking Calculations'!$C$23)</f>
        <v>12</v>
      </c>
      <c r="AE52" s="1">
        <f t="shared" si="0"/>
        <v>0</v>
      </c>
      <c r="AF52" s="1">
        <f t="shared" si="1"/>
        <v>0.1822429906542056</v>
      </c>
      <c r="AG52" s="16">
        <f>SUM($W$2:W52,Z52)</f>
        <v>268</v>
      </c>
    </row>
    <row r="53" spans="1:33" ht="15.75" customHeight="1" x14ac:dyDescent="0.2">
      <c r="A53" s="1">
        <v>2017</v>
      </c>
      <c r="B53" s="1" t="s">
        <v>11</v>
      </c>
      <c r="C53" s="1" t="str">
        <f>VLOOKUP(B53,Divisions!$A$1:$B$33,2,FALSE)</f>
        <v>NFC North</v>
      </c>
      <c r="D53" s="1">
        <v>7</v>
      </c>
      <c r="E53" s="1">
        <v>9</v>
      </c>
      <c r="W53" s="1">
        <f>SUM(N53*'Ranking Calculations'!$C$2,M53*'Ranking Calculations'!$C$3,L53*'Ranking Calculations'!$C$4,K53*'Ranking Calculations'!$C$5,H53*'Ranking Calculations'!$C$7,G53*'Ranking Calculations'!$C$6,P53*'Ranking Calculations'!$C$8,Q53*'Ranking Calculations'!$C$9,R53*'Ranking Calculations'!$C$10,S53*'Ranking Calculations'!$C$11,T53*'Ranking Calculations'!$C$12,U53*'Ranking Calculations'!$C$13,V53*'Ranking Calculations'!$C$14)</f>
        <v>0</v>
      </c>
      <c r="X53" s="11">
        <f>(SUM($D$2:D53)+(SUM($F$2:F53)/2))/((SUM($D$2:D53)+SUM($E$2:E53)+SUM($F$2:F53)))</f>
        <v>0.541875</v>
      </c>
      <c r="Y53" s="1">
        <f>'Winning % Rank Over Time'!N53</f>
        <v>9</v>
      </c>
      <c r="Z53" s="7">
        <f>'Winning % Rank Over Time'!$B53*VLOOKUP(Y53,'Share of Reg Season Points'!$A$2:$B$33,2)</f>
        <v>0</v>
      </c>
      <c r="AA53" s="1">
        <f t="shared" si="2"/>
        <v>0.84848484848484851</v>
      </c>
      <c r="AB53" s="1" cm="1">
        <f t="array" ref="AB53">_xlfn.IFS(AA53&gt;='Old Ranking Calculations'!$B$25,'Old Ranking Calculations'!$C$25,AA53&gt;='Old Ranking Calculations'!$B$26,'Old Ranking Calculations'!$C$26,AA53&gt;='Old Ranking Calculations'!$B$27,'Old Ranking Calculations'!$C$27,AA53&gt;='Old Ranking Calculations'!$B$28,'Old Ranking Calculations'!$C$28,AA53&gt;='Old Ranking Calculations'!$B$29,'Old Ranking Calculations'!$C$29,AA53&gt;='Old Ranking Calculations'!$B$30,'Old Ranking Calculations'!$C$30,AA53&gt;='Old Ranking Calculations'!$B$31,'Old Ranking Calculations'!$C$31,AA53&gt;='Old Ranking Calculations'!$B$32,'Old Ranking Calculations'!$C$432)</f>
        <v>6</v>
      </c>
      <c r="AC53" s="2">
        <f>COUNT($G$2:G53)/COUNT($A$2:A53)</f>
        <v>0.44230769230769229</v>
      </c>
      <c r="AD53" s="1" cm="1">
        <f t="array" ref="AD53">_xlfn.IFS(AC53&gt;='Old Ranking Calculations'!$B$15,'Old Ranking Calculations'!$C$15,AC53&gt;='Old Ranking Calculations'!$B$16,'Old Ranking Calculations'!$C$16,AC53&gt;='Old Ranking Calculations'!$B$17,'Old Ranking Calculations'!$C$17,AC53&gt;='Old Ranking Calculations'!$B$18,'Old Ranking Calculations'!$C$18,AC53&gt;='Old Ranking Calculations'!$B$19,'Old Ranking Calculations'!$C$19,AC53&gt;='Old Ranking Calculations'!$B$20,'Old Ranking Calculations'!$C$20,AC53&gt;='Old Ranking Calculations'!$B$21,'Old Ranking Calculations'!$C$21,AC53&gt;='Old Ranking Calculations'!$B$22,'Old Ranking Calculations'!$C$22,AC53&lt;'Old Ranking Calculations'!$B$23,'Old Ranking Calculations'!$C$23)</f>
        <v>10</v>
      </c>
      <c r="AE53" s="1">
        <f t="shared" si="0"/>
        <v>0</v>
      </c>
      <c r="AF53" s="1">
        <f t="shared" si="1"/>
        <v>0.17848970251716248</v>
      </c>
      <c r="AG53" s="16">
        <f>SUM($W$2:W53,Z53)</f>
        <v>268</v>
      </c>
    </row>
    <row r="54" spans="1:33" ht="15.75" customHeight="1" x14ac:dyDescent="0.2">
      <c r="A54" s="1">
        <v>2018</v>
      </c>
      <c r="B54" s="1" t="s">
        <v>11</v>
      </c>
      <c r="C54" s="1" t="str">
        <f>VLOOKUP(B54,Divisions!$A$1:$B$33,2,FALSE)</f>
        <v>NFC North</v>
      </c>
      <c r="D54" s="1">
        <v>6</v>
      </c>
      <c r="E54" s="1">
        <v>9</v>
      </c>
      <c r="F54" s="1">
        <v>1</v>
      </c>
      <c r="W54" s="1">
        <f>SUM(N54*'Ranking Calculations'!$C$2,M54*'Ranking Calculations'!$C$3,L54*'Ranking Calculations'!$C$4,K54*'Ranking Calculations'!$C$5,H54*'Ranking Calculations'!$C$7,G54*'Ranking Calculations'!$C$6,P54*'Ranking Calculations'!$C$8,Q54*'Ranking Calculations'!$C$9,R54*'Ranking Calculations'!$C$10,S54*'Ranking Calculations'!$C$11,T54*'Ranking Calculations'!$C$12,U54*'Ranking Calculations'!$C$13,V54*'Ranking Calculations'!$C$14)</f>
        <v>0</v>
      </c>
      <c r="X54" s="11">
        <f>(SUM($D$2:D54)+(SUM($F$2:F54)/2))/((SUM($D$2:D54)+SUM($E$2:E54)+SUM($F$2:F54)))</f>
        <v>0.53921568627450978</v>
      </c>
      <c r="Y54" s="1">
        <f>'Winning % Rank Over Time'!N54</f>
        <v>9</v>
      </c>
      <c r="Z54" s="7">
        <f>'Winning % Rank Over Time'!$B54*VLOOKUP(Y54,'Share of Reg Season Points'!$A$2:$B$33,2)</f>
        <v>0</v>
      </c>
      <c r="AA54" s="1">
        <f t="shared" si="2"/>
        <v>0.83168316831683164</v>
      </c>
      <c r="AB54" s="1" cm="1">
        <f t="array" ref="AB54">_xlfn.IFS(AA54&gt;='Old Ranking Calculations'!$B$25,'Old Ranking Calculations'!$C$25,AA54&gt;='Old Ranking Calculations'!$B$26,'Old Ranking Calculations'!$C$26,AA54&gt;='Old Ranking Calculations'!$B$27,'Old Ranking Calculations'!$C$27,AA54&gt;='Old Ranking Calculations'!$B$28,'Old Ranking Calculations'!$C$28,AA54&gt;='Old Ranking Calculations'!$B$29,'Old Ranking Calculations'!$C$29,AA54&gt;='Old Ranking Calculations'!$B$30,'Old Ranking Calculations'!$C$30,AA54&gt;='Old Ranking Calculations'!$B$31,'Old Ranking Calculations'!$C$31,AA54&gt;='Old Ranking Calculations'!$B$32,'Old Ranking Calculations'!$C$432)</f>
        <v>6</v>
      </c>
      <c r="AC54" s="2">
        <f>COUNT($G$2:G54)/COUNT($A$2:A54)</f>
        <v>0.43396226415094341</v>
      </c>
      <c r="AD54" s="1" cm="1">
        <f t="array" ref="AD54">_xlfn.IFS(AC54&gt;='Old Ranking Calculations'!$B$15,'Old Ranking Calculations'!$C$15,AC54&gt;='Old Ranking Calculations'!$B$16,'Old Ranking Calculations'!$C$16,AC54&gt;='Old Ranking Calculations'!$B$17,'Old Ranking Calculations'!$C$17,AC54&gt;='Old Ranking Calculations'!$B$18,'Old Ranking Calculations'!$C$18,AC54&gt;='Old Ranking Calculations'!$B$19,'Old Ranking Calculations'!$C$19,AC54&gt;='Old Ranking Calculations'!$B$20,'Old Ranking Calculations'!$C$20,AC54&gt;='Old Ranking Calculations'!$B$21,'Old Ranking Calculations'!$C$21,AC54&gt;='Old Ranking Calculations'!$B$22,'Old Ranking Calculations'!$C$22,AC54&lt;'Old Ranking Calculations'!$B$23,'Old Ranking Calculations'!$C$23)</f>
        <v>10</v>
      </c>
      <c r="AE54" s="1">
        <f t="shared" si="0"/>
        <v>0</v>
      </c>
      <c r="AF54" s="1">
        <f t="shared" si="1"/>
        <v>0.17449664429530201</v>
      </c>
      <c r="AG54" s="16">
        <f>SUM($W$2:W54,Z54)</f>
        <v>268</v>
      </c>
    </row>
    <row r="55" spans="1:33" ht="15.75" customHeight="1" x14ac:dyDescent="0.2">
      <c r="A55" s="1">
        <v>2019</v>
      </c>
      <c r="B55" s="1" t="s">
        <v>11</v>
      </c>
      <c r="C55" s="1" t="str">
        <f>VLOOKUP(B55,Divisions!$A$1:$B$33,2,FALSE)</f>
        <v>NFC North</v>
      </c>
      <c r="D55" s="1">
        <v>13</v>
      </c>
      <c r="E55" s="1">
        <v>3</v>
      </c>
      <c r="G55" s="1">
        <v>1</v>
      </c>
      <c r="H55" s="1">
        <v>1</v>
      </c>
      <c r="I55" s="1">
        <v>1</v>
      </c>
      <c r="J55" s="1">
        <v>1</v>
      </c>
      <c r="K55" s="1">
        <v>1</v>
      </c>
      <c r="L55" s="1">
        <v>1</v>
      </c>
      <c r="O55" s="1">
        <v>3</v>
      </c>
      <c r="W55" s="1">
        <f>SUM(N55*'Ranking Calculations'!$C$2,M55*'Ranking Calculations'!$C$3,L55*'Ranking Calculations'!$C$4,K55*'Ranking Calculations'!$C$5,H55*'Ranking Calculations'!$C$7,G55*'Ranking Calculations'!$C$6,P55*'Ranking Calculations'!$C$8,Q55*'Ranking Calculations'!$C$9,R55*'Ranking Calculations'!$C$10,S55*'Ranking Calculations'!$C$11,T55*'Ranking Calculations'!$C$12,U55*'Ranking Calculations'!$C$13,V55*'Ranking Calculations'!$C$14)</f>
        <v>8</v>
      </c>
      <c r="X55" s="11">
        <f>(SUM($D$2:D55)+(SUM($F$2:F55)/2))/((SUM($D$2:D55)+SUM($E$2:E55)+SUM($F$2:F55)))</f>
        <v>0.54447115384615385</v>
      </c>
      <c r="Y55" s="1">
        <f>'Winning % Rank Over Time'!N55</f>
        <v>9</v>
      </c>
      <c r="Z55" s="7">
        <f>'Winning % Rank Over Time'!$B55*VLOOKUP(Y55,'Share of Reg Season Points'!$A$2:$B$33,2)</f>
        <v>0</v>
      </c>
      <c r="AA55" s="1">
        <f t="shared" si="2"/>
        <v>0.84615384615384615</v>
      </c>
      <c r="AB55" s="1" cm="1">
        <f t="array" ref="AB55">_xlfn.IFS(AA55&gt;='Old Ranking Calculations'!$B$25,'Old Ranking Calculations'!$C$25,AA55&gt;='Old Ranking Calculations'!$B$26,'Old Ranking Calculations'!$C$26,AA55&gt;='Old Ranking Calculations'!$B$27,'Old Ranking Calculations'!$C$27,AA55&gt;='Old Ranking Calculations'!$B$28,'Old Ranking Calculations'!$C$28,AA55&gt;='Old Ranking Calculations'!$B$29,'Old Ranking Calculations'!$C$29,AA55&gt;='Old Ranking Calculations'!$B$30,'Old Ranking Calculations'!$C$30,AA55&gt;='Old Ranking Calculations'!$B$31,'Old Ranking Calculations'!$C$31,AA55&gt;='Old Ranking Calculations'!$B$32,'Old Ranking Calculations'!$C$432)</f>
        <v>6</v>
      </c>
      <c r="AC55" s="2">
        <f>COUNT($G$2:G55)/COUNT($A$2:A55)</f>
        <v>0.44444444444444442</v>
      </c>
      <c r="AD55" s="1" cm="1">
        <f t="array" ref="AD55">_xlfn.IFS(AC55&gt;='Old Ranking Calculations'!$B$15,'Old Ranking Calculations'!$C$15,AC55&gt;='Old Ranking Calculations'!$B$16,'Old Ranking Calculations'!$C$16,AC55&gt;='Old Ranking Calculations'!$B$17,'Old Ranking Calculations'!$C$17,AC55&gt;='Old Ranking Calculations'!$B$18,'Old Ranking Calculations'!$C$18,AC55&gt;='Old Ranking Calculations'!$B$19,'Old Ranking Calculations'!$C$19,AC55&gt;='Old Ranking Calculations'!$B$20,'Old Ranking Calculations'!$C$20,AC55&gt;='Old Ranking Calculations'!$B$21,'Old Ranking Calculations'!$C$21,AC55&gt;='Old Ranking Calculations'!$B$22,'Old Ranking Calculations'!$C$22,AC55&lt;'Old Ranking Calculations'!$B$23,'Old Ranking Calculations'!$C$23)</f>
        <v>10</v>
      </c>
      <c r="AE55" s="1">
        <f t="shared" si="0"/>
        <v>0</v>
      </c>
      <c r="AF55" s="1">
        <f t="shared" si="1"/>
        <v>0.18101545253863136</v>
      </c>
      <c r="AG55" s="16">
        <f>SUM($W$2:W55,Z55)</f>
        <v>276</v>
      </c>
    </row>
    <row r="56" spans="1:33" ht="15.75" customHeight="1" x14ac:dyDescent="0.2">
      <c r="A56" s="1">
        <v>2020</v>
      </c>
      <c r="B56" s="1" t="s">
        <v>11</v>
      </c>
      <c r="C56" s="1" t="str">
        <f>VLOOKUP(B56,Divisions!$A$1:$B$33,2,FALSE)</f>
        <v>NFC North</v>
      </c>
      <c r="D56" s="1">
        <v>13</v>
      </c>
      <c r="E56" s="1">
        <v>3</v>
      </c>
      <c r="G56" s="1">
        <v>1</v>
      </c>
      <c r="H56" s="1">
        <v>1</v>
      </c>
      <c r="I56" s="1">
        <v>1</v>
      </c>
      <c r="J56" s="1">
        <v>1</v>
      </c>
      <c r="K56" s="1">
        <v>1</v>
      </c>
      <c r="L56" s="1">
        <v>1</v>
      </c>
      <c r="O56" s="1">
        <v>3</v>
      </c>
      <c r="P56" s="1">
        <v>1</v>
      </c>
      <c r="W56" s="1">
        <f>SUM(N56*'Ranking Calculations'!$C$2,M56*'Ranking Calculations'!$C$3,L56*'Ranking Calculations'!$C$4,K56*'Ranking Calculations'!$C$5,H56*'Ranking Calculations'!$C$7,G56*'Ranking Calculations'!$C$6,P56*'Ranking Calculations'!$C$8,Q56*'Ranking Calculations'!$C$9,R56*'Ranking Calculations'!$C$10,S56*'Ranking Calculations'!$C$11,T56*'Ranking Calculations'!$C$12,U56*'Ranking Calculations'!$C$13,V56*'Ranking Calculations'!$C$14)</f>
        <v>11</v>
      </c>
      <c r="X56" s="11">
        <f>(SUM($D$2:D56)+(SUM($F$2:F56)/2))/((SUM($D$2:D56)+SUM($E$2:E56)+SUM($F$2:F56)))</f>
        <v>0.54952830188679247</v>
      </c>
      <c r="Y56" s="1">
        <f>'Winning % Rank Over Time'!N56</f>
        <v>8</v>
      </c>
      <c r="Z56" s="7">
        <f>'Winning % Rank Over Time'!$B56*VLOOKUP(Y56,'Share of Reg Season Points'!$A$2:$B$33,2)</f>
        <v>0</v>
      </c>
      <c r="AA56" s="1">
        <f t="shared" si="2"/>
        <v>0.85981308411214952</v>
      </c>
      <c r="AB56" s="1" cm="1">
        <f t="array" ref="AB56">_xlfn.IFS(AA56&gt;='Old Ranking Calculations'!$B$25,'Old Ranking Calculations'!$C$25,AA56&gt;='Old Ranking Calculations'!$B$26,'Old Ranking Calculations'!$C$26,AA56&gt;='Old Ranking Calculations'!$B$27,'Old Ranking Calculations'!$C$27,AA56&gt;='Old Ranking Calculations'!$B$28,'Old Ranking Calculations'!$C$28,AA56&gt;='Old Ranking Calculations'!$B$29,'Old Ranking Calculations'!$C$29,AA56&gt;='Old Ranking Calculations'!$B$30,'Old Ranking Calculations'!$C$30,AA56&gt;='Old Ranking Calculations'!$B$31,'Old Ranking Calculations'!$C$31,AA56&gt;='Old Ranking Calculations'!$B$32,'Old Ranking Calculations'!$C$432)</f>
        <v>6</v>
      </c>
      <c r="AC56" s="2">
        <f>COUNT($G$2:G56)/COUNT($A$2:A56)</f>
        <v>0.45454545454545453</v>
      </c>
      <c r="AD56" s="1" cm="1">
        <f t="array" ref="AD56">_xlfn.IFS(AC56&gt;='Old Ranking Calculations'!$B$15,'Old Ranking Calculations'!$C$15,AC56&gt;='Old Ranking Calculations'!$B$16,'Old Ranking Calculations'!$C$16,AC56&gt;='Old Ranking Calculations'!$B$17,'Old Ranking Calculations'!$C$17,AC56&gt;='Old Ranking Calculations'!$B$18,'Old Ranking Calculations'!$C$18,AC56&gt;='Old Ranking Calculations'!$B$19,'Old Ranking Calculations'!$C$19,AC56&gt;='Old Ranking Calculations'!$B$20,'Old Ranking Calculations'!$C$20,AC56&gt;='Old Ranking Calculations'!$B$21,'Old Ranking Calculations'!$C$21,AC56&gt;='Old Ranking Calculations'!$B$22,'Old Ranking Calculations'!$C$22,AC56&lt;'Old Ranking Calculations'!$B$23,'Old Ranking Calculations'!$C$23)</f>
        <v>12</v>
      </c>
      <c r="AE56" s="1">
        <f t="shared" si="0"/>
        <v>0</v>
      </c>
      <c r="AF56" s="1">
        <f t="shared" si="1"/>
        <v>0.18736383442265794</v>
      </c>
      <c r="AG56" s="16">
        <f>SUM($W$2:W56,Z56)</f>
        <v>287</v>
      </c>
    </row>
    <row r="57" spans="1:33" ht="15.75" customHeight="1" x14ac:dyDescent="0.2">
      <c r="A57" s="1">
        <v>2021</v>
      </c>
      <c r="B57" s="1" t="s">
        <v>11</v>
      </c>
      <c r="C57" s="1" t="str">
        <f>VLOOKUP(B57,Divisions!$A$1:$B$33,2,FALSE)</f>
        <v>NFC North</v>
      </c>
      <c r="D57" s="1">
        <v>13</v>
      </c>
      <c r="E57" s="1">
        <v>4</v>
      </c>
      <c r="G57" s="1">
        <v>1</v>
      </c>
      <c r="H57" s="1">
        <v>1</v>
      </c>
      <c r="I57" s="1">
        <v>0</v>
      </c>
      <c r="J57" s="1">
        <v>1</v>
      </c>
      <c r="K57" s="1">
        <v>1</v>
      </c>
      <c r="O57" s="1">
        <v>2</v>
      </c>
      <c r="P57" s="1">
        <v>1</v>
      </c>
      <c r="W57" s="1">
        <f>SUM(N57*'Ranking Calculations'!$C$2,M57*'Ranking Calculations'!$C$3,L57*'Ranking Calculations'!$C$4,K57*'Ranking Calculations'!$C$5,H57*'Ranking Calculations'!$C$7,G57*'Ranking Calculations'!$C$6,P57*'Ranking Calculations'!$C$8,Q57*'Ranking Calculations'!$C$9,R57*'Ranking Calculations'!$C$10,S57*'Ranking Calculations'!$C$11,T57*'Ranking Calculations'!$C$12,U57*'Ranking Calculations'!$C$13,V57*'Ranking Calculations'!$C$14)</f>
        <v>7</v>
      </c>
      <c r="X57" s="11">
        <f>(SUM($D$2:D57)+(SUM($F$2:F57)/2))/((SUM($D$2:D57)+SUM($E$2:E57)+SUM($F$2:F57)))</f>
        <v>0.55375722543352601</v>
      </c>
      <c r="Y57" s="1">
        <f>'Winning % Rank Over Time'!N57</f>
        <v>6</v>
      </c>
      <c r="Z57" s="7">
        <f>'Winning % Rank Over Time'!$B57*VLOOKUP(Y57,'Share of Reg Season Points'!$A$2:$B$33,2)</f>
        <v>0</v>
      </c>
      <c r="AA57" s="1">
        <f t="shared" si="2"/>
        <v>0.86363636363636365</v>
      </c>
      <c r="AB57" s="1" cm="1">
        <f t="array" ref="AB57">_xlfn.IFS(AA57&gt;='Old Ranking Calculations'!$B$25,'Old Ranking Calculations'!$C$25,AA57&gt;='Old Ranking Calculations'!$B$26,'Old Ranking Calculations'!$C$26,AA57&gt;='Old Ranking Calculations'!$B$27,'Old Ranking Calculations'!$C$27,AA57&gt;='Old Ranking Calculations'!$B$28,'Old Ranking Calculations'!$C$28,AA57&gt;='Old Ranking Calculations'!$B$29,'Old Ranking Calculations'!$C$29,AA57&gt;='Old Ranking Calculations'!$B$30,'Old Ranking Calculations'!$C$30,AA57&gt;='Old Ranking Calculations'!$B$31,'Old Ranking Calculations'!$C$31,AA57&gt;='Old Ranking Calculations'!$B$32,'Old Ranking Calculations'!$C$432)</f>
        <v>6</v>
      </c>
      <c r="AC57" s="2">
        <f>COUNT($G$2:G57)/COUNT($A$2:A57)</f>
        <v>0.4642857142857143</v>
      </c>
      <c r="AD57" s="1" cm="1">
        <f t="array" ref="AD57">_xlfn.IFS(AC57&gt;='Old Ranking Calculations'!$B$15,'Old Ranking Calculations'!$C$15,AC57&gt;='Old Ranking Calculations'!$B$16,'Old Ranking Calculations'!$C$16,AC57&gt;='Old Ranking Calculations'!$B$17,'Old Ranking Calculations'!$C$17,AC57&gt;='Old Ranking Calculations'!$B$18,'Old Ranking Calculations'!$C$18,AC57&gt;='Old Ranking Calculations'!$B$19,'Old Ranking Calculations'!$C$19,AC57&gt;='Old Ranking Calculations'!$B$20,'Old Ranking Calculations'!$C$20,AC57&gt;='Old Ranking Calculations'!$B$21,'Old Ranking Calculations'!$C$21,AC57&gt;='Old Ranking Calculations'!$B$22,'Old Ranking Calculations'!$C$22,AC57&lt;'Old Ranking Calculations'!$B$23,'Old Ranking Calculations'!$C$23)</f>
        <v>12</v>
      </c>
      <c r="AE57" s="1">
        <f t="shared" si="0"/>
        <v>0</v>
      </c>
      <c r="AF57" s="1">
        <f t="shared" si="1"/>
        <v>0.18924731182795698</v>
      </c>
      <c r="AG57" s="16">
        <f>SUM($W$2:W57,Z57)</f>
        <v>294</v>
      </c>
    </row>
    <row r="58" spans="1:33" ht="15.75" customHeight="1" x14ac:dyDescent="0.2">
      <c r="A58">
        <v>2022</v>
      </c>
      <c r="B58" s="1" t="s">
        <v>11</v>
      </c>
      <c r="C58" s="1" t="str">
        <f>VLOOKUP(B58,Divisions!$A$1:$B$33,2,FALSE)</f>
        <v>NFC North</v>
      </c>
      <c r="D58">
        <v>8</v>
      </c>
      <c r="E58">
        <v>9</v>
      </c>
      <c r="W58" s="1">
        <f>SUM(N58*'Ranking Calculations'!$C$2,M58*'Ranking Calculations'!$C$3,L58*'Ranking Calculations'!$C$4,K58*'Ranking Calculations'!$C$5,H58*'Ranking Calculations'!$C$7,G58*'Ranking Calculations'!$C$6,P58*'Ranking Calculations'!$C$8,Q58*'Ranking Calculations'!$C$9,R58*'Ranking Calculations'!$C$10,S58*'Ranking Calculations'!$C$11,T58*'Ranking Calculations'!$C$12,U58*'Ranking Calculations'!$C$13,V58*'Ranking Calculations'!$C$14)</f>
        <v>0</v>
      </c>
      <c r="X58" s="11">
        <f>(SUM($D$2:D58)+(SUM($F$2:F58)/2))/((SUM($D$2:D58)+SUM($E$2:E58)+SUM($F$2:F58)))</f>
        <v>0.55215419501133789</v>
      </c>
      <c r="Y58" s="1">
        <f>'Winning % Rank Over Time'!N58</f>
        <v>7</v>
      </c>
      <c r="Z58" s="7">
        <f>'Winning % Rank Over Time'!$B58*VLOOKUP(Y58,'Share of Reg Season Points'!$A$2:$B$33,2)</f>
        <v>0</v>
      </c>
      <c r="AA58" s="1">
        <f t="shared" ref="AA58" si="3">SUM($G$2:J58)/COUNT($E$2:H58)</f>
        <v>0.85585585585585588</v>
      </c>
      <c r="AB58" s="1" cm="1">
        <f t="array" ref="AB58">_xlfn.IFS(AA58&gt;='Old Ranking Calculations'!$B$25,'Old Ranking Calculations'!$C$25,AA58&gt;='Old Ranking Calculations'!$B$26,'Old Ranking Calculations'!$C$26,AA58&gt;='Old Ranking Calculations'!$B$27,'Old Ranking Calculations'!$C$27,AA58&gt;='Old Ranking Calculations'!$B$28,'Old Ranking Calculations'!$C$28,AA58&gt;='Old Ranking Calculations'!$B$29,'Old Ranking Calculations'!$C$29,AA58&gt;='Old Ranking Calculations'!$B$30,'Old Ranking Calculations'!$C$30,AA58&gt;='Old Ranking Calculations'!$B$31,'Old Ranking Calculations'!$C$31,AA58&gt;='Old Ranking Calculations'!$B$32,'Old Ranking Calculations'!$C$432)</f>
        <v>6</v>
      </c>
      <c r="AC58" s="2">
        <f>COUNT($G$2:G58)/COUNT($A$2:A58)</f>
        <v>0.45614035087719296</v>
      </c>
      <c r="AD58" s="1" cm="1">
        <f t="array" ref="AD58">_xlfn.IFS(AC58&gt;='Old Ranking Calculations'!$B$15,'Old Ranking Calculations'!$C$15,AC58&gt;='Old Ranking Calculations'!$B$16,'Old Ranking Calculations'!$C$16,AC58&gt;='Old Ranking Calculations'!$B$17,'Old Ranking Calculations'!$C$17,AC58&gt;='Old Ranking Calculations'!$B$18,'Old Ranking Calculations'!$C$18,AC58&gt;='Old Ranking Calculations'!$B$19,'Old Ranking Calculations'!$C$19,AC58&gt;='Old Ranking Calculations'!$B$20,'Old Ranking Calculations'!$C$20,AC58&gt;='Old Ranking Calculations'!$B$21,'Old Ranking Calculations'!$C$21,AC58&gt;='Old Ranking Calculations'!$B$22,'Old Ranking Calculations'!$C$22,AC58&lt;'Old Ranking Calculations'!$B$23,'Old Ranking Calculations'!$C$23)</f>
        <v>12</v>
      </c>
      <c r="AE58" s="1">
        <f t="shared" si="0"/>
        <v>0</v>
      </c>
      <c r="AF58" s="1">
        <f t="shared" ref="AF58" si="4">SUM($I$2:M58)/SUM($E$2:I58)</f>
        <v>0.18565400843881857</v>
      </c>
      <c r="AG58" s="16">
        <f>SUM($W$2:W58,Z58)</f>
        <v>294</v>
      </c>
    </row>
    <row r="59" spans="1:33" ht="15.75" customHeight="1" x14ac:dyDescent="0.2">
      <c r="A59">
        <v>2023</v>
      </c>
      <c r="B59" s="1" t="s">
        <v>11</v>
      </c>
      <c r="C59" s="1" t="str">
        <f>VLOOKUP(B59,Divisions!$A$1:$B$33,2,FALSE)</f>
        <v>NFC North</v>
      </c>
      <c r="D59">
        <v>9</v>
      </c>
      <c r="E59">
        <v>8</v>
      </c>
      <c r="G59">
        <v>1</v>
      </c>
      <c r="I59">
        <v>1</v>
      </c>
      <c r="J59">
        <v>1</v>
      </c>
      <c r="K59" s="6">
        <v>1</v>
      </c>
      <c r="O59">
        <v>2</v>
      </c>
      <c r="W59" s="1">
        <f>SUM(N59*'Ranking Calculations'!$C$2,M59*'Ranking Calculations'!$C$3,L59*'Ranking Calculations'!$C$4,K59*'Ranking Calculations'!$C$5,H59*'Ranking Calculations'!$C$7,G59*'Ranking Calculations'!$C$6,P59*'Ranking Calculations'!$C$8,Q59*'Ranking Calculations'!$C$9,R59*'Ranking Calculations'!$C$10,S59*'Ranking Calculations'!$C$11,T59*'Ranking Calculations'!$C$12,U59*'Ranking Calculations'!$C$13,V59*'Ranking Calculations'!$C$14)</f>
        <v>3</v>
      </c>
      <c r="X59" s="11">
        <f>(SUM($D$2:D59)+(SUM($F$2:F59)/2))/((SUM($D$2:D59)+SUM($E$2:E59)+SUM($F$2:F59)))</f>
        <v>0.55172413793103448</v>
      </c>
      <c r="Y59" s="1">
        <f>'Winning % Rank Over Time'!N59</f>
        <v>7</v>
      </c>
      <c r="Z59" s="7">
        <f>'Winning % Rank Over Time'!$B59*VLOOKUP(Y59,'Share of Reg Season Points'!$A$2:$B$33,2)</f>
        <v>0</v>
      </c>
      <c r="AA59" s="1">
        <f t="shared" ref="AA59" si="5">SUM($G$2:J59)/COUNT($E$2:H59)</f>
        <v>0.86725663716814161</v>
      </c>
      <c r="AB59" s="1" cm="1">
        <f t="array" ref="AB59">_xlfn.IFS(AA59&gt;='Old Ranking Calculations'!$B$25,'Old Ranking Calculations'!$C$25,AA59&gt;='Old Ranking Calculations'!$B$26,'Old Ranking Calculations'!$C$26,AA59&gt;='Old Ranking Calculations'!$B$27,'Old Ranking Calculations'!$C$27,AA59&gt;='Old Ranking Calculations'!$B$28,'Old Ranking Calculations'!$C$28,AA59&gt;='Old Ranking Calculations'!$B$29,'Old Ranking Calculations'!$C$29,AA59&gt;='Old Ranking Calculations'!$B$30,'Old Ranking Calculations'!$C$30,AA59&gt;='Old Ranking Calculations'!$B$31,'Old Ranking Calculations'!$C$31,AA59&gt;='Old Ranking Calculations'!$B$32,'Old Ranking Calculations'!$C$432)</f>
        <v>6</v>
      </c>
      <c r="AC59" s="2">
        <f>COUNT($G$2:G59)/COUNT($A$2:A59)</f>
        <v>0.46551724137931033</v>
      </c>
      <c r="AD59" s="1" cm="1">
        <f t="array" ref="AD59">_xlfn.IFS(AC59&gt;='Old Ranking Calculations'!$B$15,'Old Ranking Calculations'!$C$15,AC59&gt;='Old Ranking Calculations'!$B$16,'Old Ranking Calculations'!$C$16,AC59&gt;='Old Ranking Calculations'!$B$17,'Old Ranking Calculations'!$C$17,AC59&gt;='Old Ranking Calculations'!$B$18,'Old Ranking Calculations'!$C$18,AC59&gt;='Old Ranking Calculations'!$B$19,'Old Ranking Calculations'!$C$19,AC59&gt;='Old Ranking Calculations'!$B$20,'Old Ranking Calculations'!$C$20,AC59&gt;='Old Ranking Calculations'!$B$21,'Old Ranking Calculations'!$C$21,AC59&gt;='Old Ranking Calculations'!$B$22,'Old Ranking Calculations'!$C$22,AC59&lt;'Old Ranking Calculations'!$B$23,'Old Ranking Calculations'!$C$23)</f>
        <v>12</v>
      </c>
      <c r="AE59" s="1">
        <f t="shared" si="0"/>
        <v>0</v>
      </c>
      <c r="AF59" s="1">
        <f t="shared" ref="AF59" si="6">SUM($I$2:M59)/SUM($E$2:I59)</f>
        <v>0.18801652892561985</v>
      </c>
      <c r="AG59" s="16">
        <f>SUM($W$2:W59,Z59)</f>
        <v>297</v>
      </c>
    </row>
    <row r="60" spans="1:33" ht="15.75" customHeight="1" x14ac:dyDescent="0.2">
      <c r="A60">
        <v>2024</v>
      </c>
      <c r="B60" s="1" t="s">
        <v>11</v>
      </c>
      <c r="C60" s="1" t="str">
        <f>VLOOKUP(B60,Divisions!$A$1:$B$33,2,FALSE)</f>
        <v>NFC North</v>
      </c>
      <c r="D60">
        <v>11</v>
      </c>
      <c r="E60">
        <v>6</v>
      </c>
      <c r="G60">
        <v>1</v>
      </c>
      <c r="I60">
        <v>0</v>
      </c>
      <c r="J60">
        <v>1</v>
      </c>
      <c r="O60">
        <v>1</v>
      </c>
      <c r="W60" s="1">
        <f>SUM(N60*'Ranking Calculations'!$C$2,M60*'Ranking Calculations'!$C$3,L60*'Ranking Calculations'!$C$4,K60*'Ranking Calculations'!$C$5,H60*'Ranking Calculations'!$C$7,G60*'Ranking Calculations'!$C$6,P60*'Ranking Calculations'!$C$8,Q60*'Ranking Calculations'!$C$9,R60*'Ranking Calculations'!$C$10,S60*'Ranking Calculations'!$C$11,T60*'Ranking Calculations'!$C$12,U60*'Ranking Calculations'!$C$13,V60*'Ranking Calculations'!$C$14)</f>
        <v>1</v>
      </c>
      <c r="X60" s="11">
        <f>(SUM($D$2:D60)+(SUM($F$2:F60)/2))/((SUM($D$2:D60)+SUM($E$2:E60)+SUM($F$2:F60)))</f>
        <v>0.55349344978165937</v>
      </c>
      <c r="Y60" s="1">
        <f>'Winning % Rank Over Time'!N60</f>
        <v>5</v>
      </c>
      <c r="Z60" s="7">
        <f>'Winning % Rank Over Time'!$B60*VLOOKUP(Y60,'Share of Reg Season Points'!$A$2:$B$33,2)</f>
        <v>0</v>
      </c>
      <c r="AA60" s="1">
        <f t="shared" ref="AA60" si="7">SUM($G$2:J60)/COUNT($E$2:H60)</f>
        <v>0.86956521739130432</v>
      </c>
      <c r="AB60" s="1" cm="1">
        <f t="array" ref="AB60">_xlfn.IFS(AA60&gt;='Old Ranking Calculations'!$B$25,'Old Ranking Calculations'!$C$25,AA60&gt;='Old Ranking Calculations'!$B$26,'Old Ranking Calculations'!$C$26,AA60&gt;='Old Ranking Calculations'!$B$27,'Old Ranking Calculations'!$C$27,AA60&gt;='Old Ranking Calculations'!$B$28,'Old Ranking Calculations'!$C$28,AA60&gt;='Old Ranking Calculations'!$B$29,'Old Ranking Calculations'!$C$29,AA60&gt;='Old Ranking Calculations'!$B$30,'Old Ranking Calculations'!$C$30,AA60&gt;='Old Ranking Calculations'!$B$31,'Old Ranking Calculations'!$C$31,AA60&gt;='Old Ranking Calculations'!$B$32,'Old Ranking Calculations'!$C$432)</f>
        <v>6</v>
      </c>
      <c r="AC60" s="2">
        <f>COUNT($G$2:G60)/COUNT($A$2:A60)</f>
        <v>0.47457627118644069</v>
      </c>
      <c r="AD60" s="1" cm="1">
        <f t="array" ref="AD60">_xlfn.IFS(AC60&gt;='Old Ranking Calculations'!$B$15,'Old Ranking Calculations'!$C$15,AC60&gt;='Old Ranking Calculations'!$B$16,'Old Ranking Calculations'!$C$16,AC60&gt;='Old Ranking Calculations'!$B$17,'Old Ranking Calculations'!$C$17,AC60&gt;='Old Ranking Calculations'!$B$18,'Old Ranking Calculations'!$C$18,AC60&gt;='Old Ranking Calculations'!$B$19,'Old Ranking Calculations'!$C$19,AC60&gt;='Old Ranking Calculations'!$B$20,'Old Ranking Calculations'!$C$20,AC60&gt;='Old Ranking Calculations'!$B$21,'Old Ranking Calculations'!$C$21,AC60&gt;='Old Ranking Calculations'!$B$22,'Old Ranking Calculations'!$C$22,AC60&lt;'Old Ranking Calculations'!$B$23,'Old Ranking Calculations'!$C$23)</f>
        <v>12</v>
      </c>
      <c r="AE60" s="1">
        <f t="shared" si="0"/>
        <v>0</v>
      </c>
      <c r="AF60" s="1">
        <f t="shared" ref="AF60" si="8">SUM($I$2:M60)/SUM($E$2:I60)</f>
        <v>0.18737270875763748</v>
      </c>
      <c r="AG60" s="16">
        <f>SUM($W$2:W60,Z60)</f>
        <v>298</v>
      </c>
    </row>
    <row r="61" spans="1:33" ht="15.75" customHeight="1" x14ac:dyDescent="0.2">
      <c r="A61">
        <v>2025</v>
      </c>
      <c r="B61" s="1" t="s">
        <v>11</v>
      </c>
      <c r="C61" s="1" t="str">
        <f>VLOOKUP(B61,Divisions!$A$1:$B$33,2,FALSE)</f>
        <v>NFC North</v>
      </c>
      <c r="D61">
        <v>9</v>
      </c>
      <c r="E61">
        <v>7</v>
      </c>
      <c r="F61">
        <v>1</v>
      </c>
      <c r="G61">
        <v>1</v>
      </c>
      <c r="I61">
        <v>0</v>
      </c>
      <c r="J61">
        <v>1</v>
      </c>
      <c r="O61">
        <v>1</v>
      </c>
      <c r="W61" s="1">
        <f>SUM(N61*'Ranking Calculations'!$C$2,M61*'Ranking Calculations'!$C$3,L61*'Ranking Calculations'!$C$4,K61*'Ranking Calculations'!$C$5,H61*'Ranking Calculations'!$C$7,G61*'Ranking Calculations'!$C$6,P61*'Ranking Calculations'!$C$8,Q61*'Ranking Calculations'!$C$9,R61*'Ranking Calculations'!$C$10,S61*'Ranking Calculations'!$C$11,T61*'Ranking Calculations'!$C$12,U61*'Ranking Calculations'!$C$13,V61*'Ranking Calculations'!$C$14)</f>
        <v>1</v>
      </c>
      <c r="X61" s="11">
        <f>(SUM($D$2:D61)+(SUM($F$2:F61)/2))/((SUM($D$2:D61)+SUM($E$2:E61)+SUM($F$2:F61)))</f>
        <v>0.55359056806002138</v>
      </c>
      <c r="Y61" s="1">
        <f>'Winning % Rank Over Time'!N61</f>
        <v>5</v>
      </c>
      <c r="Z61" s="7">
        <f>'Winning % Rank Over Time'!$B61*VLOOKUP(Y61,'Share of Reg Season Points'!$A$2:$B$33,2)</f>
        <v>0</v>
      </c>
      <c r="AA61" s="1">
        <f t="shared" ref="AA61" si="9">SUM($G$2:J61)/COUNT($E$2:H61)</f>
        <v>0.86440677966101698</v>
      </c>
      <c r="AB61" s="1" cm="1">
        <f t="array" ref="AB61">_xlfn.IFS(AA61&gt;='Old Ranking Calculations'!$B$25,'Old Ranking Calculations'!$C$25,AA61&gt;='Old Ranking Calculations'!$B$26,'Old Ranking Calculations'!$C$26,AA61&gt;='Old Ranking Calculations'!$B$27,'Old Ranking Calculations'!$C$27,AA61&gt;='Old Ranking Calculations'!$B$28,'Old Ranking Calculations'!$C$28,AA61&gt;='Old Ranking Calculations'!$B$29,'Old Ranking Calculations'!$C$29,AA61&gt;='Old Ranking Calculations'!$B$30,'Old Ranking Calculations'!$C$30,AA61&gt;='Old Ranking Calculations'!$B$31,'Old Ranking Calculations'!$C$31,AA61&gt;='Old Ranking Calculations'!$B$32,'Old Ranking Calculations'!$C$432)</f>
        <v>6</v>
      </c>
      <c r="AC61" s="2">
        <f>COUNT($G$2:G61)/COUNT($A$2:A61)</f>
        <v>0.48333333333333334</v>
      </c>
      <c r="AD61" s="1" cm="1">
        <f t="array" ref="AD61">_xlfn.IFS(AC61&gt;='Old Ranking Calculations'!$B$15,'Old Ranking Calculations'!$C$15,AC61&gt;='Old Ranking Calculations'!$B$16,'Old Ranking Calculations'!$C$16,AC61&gt;='Old Ranking Calculations'!$B$17,'Old Ranking Calculations'!$C$17,AC61&gt;='Old Ranking Calculations'!$B$18,'Old Ranking Calculations'!$C$18,AC61&gt;='Old Ranking Calculations'!$B$19,'Old Ranking Calculations'!$C$19,AC61&gt;='Old Ranking Calculations'!$B$20,'Old Ranking Calculations'!$C$20,AC61&gt;='Old Ranking Calculations'!$B$21,'Old Ranking Calculations'!$C$21,AC61&gt;='Old Ranking Calculations'!$B$22,'Old Ranking Calculations'!$C$22,AC61&lt;'Old Ranking Calculations'!$B$23,'Old Ranking Calculations'!$C$23)</f>
        <v>12</v>
      </c>
      <c r="AE61" s="1">
        <f t="shared" si="0"/>
        <v>0</v>
      </c>
      <c r="AF61" s="1">
        <f t="shared" ref="AF61" si="10">SUM($I$2:M61)/SUM($E$2:I61)</f>
        <v>0.186</v>
      </c>
      <c r="AG61" s="16">
        <f>SUM($W$2:W61,Z61)</f>
        <v>299</v>
      </c>
    </row>
    <row r="62" spans="1:33" ht="15.75" customHeight="1" x14ac:dyDescent="0.2"/>
    <row r="63" spans="1:33" ht="15.75" customHeight="1" x14ac:dyDescent="0.2"/>
    <row r="64" spans="1:33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  <headerFooter>
    <oddHeader>&amp;R&amp;"Calibri"&amp;10&amp;K000000 Business Use&amp;1#_x000D_</oddHeader>
  </headerFooter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9"/>
  <dimension ref="A1:AG1000"/>
  <sheetViews>
    <sheetView topLeftCell="N1" workbookViewId="0">
      <pane ySplit="1" topLeftCell="A4" activePane="bottomLeft" state="frozen"/>
      <selection pane="bottomLeft" activeCell="AH23" sqref="AH23"/>
    </sheetView>
  </sheetViews>
  <sheetFormatPr baseColWidth="10" defaultColWidth="11.1640625" defaultRowHeight="15" customHeight="1" x14ac:dyDescent="0.2"/>
  <cols>
    <col min="1" max="33" width="10.6640625" customWidth="1"/>
  </cols>
  <sheetData>
    <row r="1" spans="1:33" ht="15.75" customHeight="1" x14ac:dyDescent="0.2">
      <c r="A1" s="1" t="s">
        <v>51</v>
      </c>
      <c r="B1" s="1" t="s">
        <v>71</v>
      </c>
      <c r="C1" s="1" t="s">
        <v>139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57</v>
      </c>
      <c r="J1" s="1" t="s">
        <v>58</v>
      </c>
      <c r="K1" s="6" t="s">
        <v>161</v>
      </c>
      <c r="L1" s="6" t="s">
        <v>162</v>
      </c>
      <c r="M1" s="6" t="s">
        <v>163</v>
      </c>
      <c r="N1" s="6" t="s">
        <v>61</v>
      </c>
      <c r="O1" s="1" t="s">
        <v>72</v>
      </c>
      <c r="P1" s="1" t="s">
        <v>37</v>
      </c>
      <c r="Q1" s="1" t="s">
        <v>39</v>
      </c>
      <c r="R1" s="1" t="s">
        <v>40</v>
      </c>
      <c r="S1" s="1" t="s">
        <v>41</v>
      </c>
      <c r="T1" s="1" t="s">
        <v>42</v>
      </c>
      <c r="U1" s="1" t="s">
        <v>43</v>
      </c>
      <c r="V1" s="1" t="s">
        <v>44</v>
      </c>
      <c r="W1" s="1" t="s">
        <v>63</v>
      </c>
      <c r="X1" s="1" t="s">
        <v>64</v>
      </c>
      <c r="Y1" s="1" t="s">
        <v>198</v>
      </c>
      <c r="Z1" s="1" t="s">
        <v>65</v>
      </c>
      <c r="AA1" s="1" t="s">
        <v>66</v>
      </c>
      <c r="AB1" s="1" t="s">
        <v>67</v>
      </c>
      <c r="AC1" s="1" t="s">
        <v>79</v>
      </c>
      <c r="AD1" s="1" t="s">
        <v>68</v>
      </c>
      <c r="AE1" s="1" t="s">
        <v>69</v>
      </c>
      <c r="AF1" s="1" t="s">
        <v>73</v>
      </c>
      <c r="AG1" s="1" t="s">
        <v>70</v>
      </c>
    </row>
    <row r="2" spans="1:33" ht="15.75" customHeight="1" x14ac:dyDescent="0.2">
      <c r="A2" s="1">
        <v>2002</v>
      </c>
      <c r="B2" s="1" t="s">
        <v>12</v>
      </c>
      <c r="C2" s="1" t="str">
        <f>VLOOKUP(B2,Divisions!$A$1:$B$33,2,FALSE)</f>
        <v>AFC South</v>
      </c>
      <c r="D2" s="1">
        <v>4</v>
      </c>
      <c r="E2" s="1">
        <v>12</v>
      </c>
      <c r="W2" s="1">
        <f>SUM(N2*'Ranking Calculations'!$C$2,M2*'Ranking Calculations'!$C$3,L2*'Ranking Calculations'!$C$4,K2*'Ranking Calculations'!$C$5,H2*'Ranking Calculations'!$C$7,G2*'Ranking Calculations'!$C$6,P2*'Ranking Calculations'!$C$8,Q2*'Ranking Calculations'!$C$9,R2*'Ranking Calculations'!$C$10,S2*'Ranking Calculations'!$C$11,T2*'Ranking Calculations'!$C$12,U2*'Ranking Calculations'!$C$13,V2*'Ranking Calculations'!$C$14)</f>
        <v>0</v>
      </c>
      <c r="X2" s="11">
        <f>(SUM(D2)+(SUM(F2)/2))/((SUM(D2)+SUM(E2)+SUM(F2)))</f>
        <v>0.25</v>
      </c>
      <c r="Y2" s="24">
        <f>'Winning % Rank Over Time'!O38</f>
        <v>32</v>
      </c>
      <c r="Z2" s="7">
        <f>'Winning % Rank Over Time'!$B38*VLOOKUP(Y2,'Share of Reg Season Points'!$A$2:$B$33,2)</f>
        <v>0</v>
      </c>
      <c r="AA2" s="1">
        <v>0</v>
      </c>
      <c r="AB2" s="1">
        <v>0</v>
      </c>
      <c r="AC2" s="1">
        <f>COUNT(G2)/COUNT(A2)</f>
        <v>0</v>
      </c>
      <c r="AD2" s="1" cm="1">
        <f t="array" ref="AD2">_xlfn.IFS(AC2&gt;='Old Ranking Calculations'!$B$15,'Old Ranking Calculations'!$C$15,AC2&gt;='Old Ranking Calculations'!$B$16,'Old Ranking Calculations'!$C$16,AC2&gt;='Old Ranking Calculations'!$B$17,'Old Ranking Calculations'!$C$17,AC2&gt;='Old Ranking Calculations'!$B$18,'Old Ranking Calculations'!$C$18,AC2&gt;='Old Ranking Calculations'!$B$19,'Old Ranking Calculations'!$C$19,AC2&gt;='Old Ranking Calculations'!$B$20,'Old Ranking Calculations'!$C$20,AC2&gt;='Old Ranking Calculations'!$B$21,'Old Ranking Calculations'!$C$21,AC2&gt;='Old Ranking Calculations'!$B$22,'Old Ranking Calculations'!$C$22,AC2&lt;'Old Ranking Calculations'!$B$23,'Old Ranking Calculations'!$C$23)</f>
        <v>0</v>
      </c>
      <c r="AE2" s="7">
        <f>VLOOKUP(B3,'Curve Calculation'!$A$1:$F$33,6,FALSE)</f>
        <v>39.017662775820675</v>
      </c>
      <c r="AF2" s="1">
        <v>0</v>
      </c>
      <c r="AG2" s="16">
        <f>SUM($W$2:W2,Z2,$AE$2)</f>
        <v>39.017662775820675</v>
      </c>
    </row>
    <row r="3" spans="1:33" ht="15.75" customHeight="1" x14ac:dyDescent="0.2">
      <c r="A3" s="1">
        <v>2003</v>
      </c>
      <c r="B3" s="1" t="s">
        <v>12</v>
      </c>
      <c r="C3" s="1" t="str">
        <f>VLOOKUP(B3,Divisions!$A$1:$B$33,2,FALSE)</f>
        <v>AFC South</v>
      </c>
      <c r="D3" s="1">
        <v>5</v>
      </c>
      <c r="E3" s="1">
        <v>11</v>
      </c>
      <c r="W3" s="1">
        <f>SUM(N3*'Ranking Calculations'!$C$2,M3*'Ranking Calculations'!$C$3,L3*'Ranking Calculations'!$C$4,K3*'Ranking Calculations'!$C$5,H3*'Ranking Calculations'!$C$7,G3*'Ranking Calculations'!$C$6,P3*'Ranking Calculations'!$C$8,Q3*'Ranking Calculations'!$C$9,R3*'Ranking Calculations'!$C$10,S3*'Ranking Calculations'!$C$11,T3*'Ranking Calculations'!$C$12,U3*'Ranking Calculations'!$C$13,V3*'Ranking Calculations'!$C$14)</f>
        <v>0</v>
      </c>
      <c r="X3" s="11">
        <f>(SUM($D$2:D3)+(SUM($F$2:F3)/2))/((SUM($D$2:D3)+SUM($E$2:E3)+SUM($F$2:F3)))</f>
        <v>0.28125</v>
      </c>
      <c r="Y3" s="24">
        <f>'Winning % Rank Over Time'!O39</f>
        <v>32</v>
      </c>
      <c r="Z3" s="7">
        <f>'Winning % Rank Over Time'!$B39*VLOOKUP(Y3,'Share of Reg Season Points'!$A$2:$B$33,2)</f>
        <v>0</v>
      </c>
      <c r="AA3" s="1">
        <v>0</v>
      </c>
      <c r="AB3" s="1">
        <v>0</v>
      </c>
      <c r="AC3" s="1">
        <f>COUNT($G$2:G3)/COUNT($A$2:A3)</f>
        <v>0</v>
      </c>
      <c r="AD3" s="1" cm="1">
        <f t="array" ref="AD3">_xlfn.IFS(AC3&gt;='Old Ranking Calculations'!$B$15,'Old Ranking Calculations'!$C$15,AC3&gt;='Old Ranking Calculations'!$B$16,'Old Ranking Calculations'!$C$16,AC3&gt;='Old Ranking Calculations'!$B$17,'Old Ranking Calculations'!$C$17,AC3&gt;='Old Ranking Calculations'!$B$18,'Old Ranking Calculations'!$C$18,AC3&gt;='Old Ranking Calculations'!$B$19,'Old Ranking Calculations'!$C$19,AC3&gt;='Old Ranking Calculations'!$B$20,'Old Ranking Calculations'!$C$20,AC3&gt;='Old Ranking Calculations'!$B$21,'Old Ranking Calculations'!$C$21,AC3&gt;='Old Ranking Calculations'!$B$22,'Old Ranking Calculations'!$C$22,AC3&lt;'Old Ranking Calculations'!$B$23,'Old Ranking Calculations'!$C$23)</f>
        <v>0</v>
      </c>
      <c r="AE3" s="1">
        <v>0</v>
      </c>
      <c r="AF3" s="1">
        <v>0</v>
      </c>
      <c r="AG3" s="16">
        <f>SUM($W$2:W3,Z3,$AE$2)</f>
        <v>39.017662775820675</v>
      </c>
    </row>
    <row r="4" spans="1:33" ht="15.75" customHeight="1" x14ac:dyDescent="0.2">
      <c r="A4" s="1">
        <v>2004</v>
      </c>
      <c r="B4" s="1" t="s">
        <v>12</v>
      </c>
      <c r="C4" s="1" t="str">
        <f>VLOOKUP(B4,Divisions!$A$1:$B$33,2,FALSE)</f>
        <v>AFC South</v>
      </c>
      <c r="D4" s="1">
        <v>7</v>
      </c>
      <c r="E4" s="1">
        <v>9</v>
      </c>
      <c r="W4" s="1">
        <f>SUM(N4*'Ranking Calculations'!$C$2,M4*'Ranking Calculations'!$C$3,L4*'Ranking Calculations'!$C$4,K4*'Ranking Calculations'!$C$5,H4*'Ranking Calculations'!$C$7,G4*'Ranking Calculations'!$C$6,P4*'Ranking Calculations'!$C$8,Q4*'Ranking Calculations'!$C$9,R4*'Ranking Calculations'!$C$10,S4*'Ranking Calculations'!$C$11,T4*'Ranking Calculations'!$C$12,U4*'Ranking Calculations'!$C$13,V4*'Ranking Calculations'!$C$14)</f>
        <v>0</v>
      </c>
      <c r="X4" s="11">
        <f>(SUM($D$2:D4)+(SUM($F$2:F4)/2))/((SUM($D$2:D4)+SUM($E$2:E4)+SUM($F$2:F4)))</f>
        <v>0.33333333333333331</v>
      </c>
      <c r="Y4" s="24">
        <f>'Winning % Rank Over Time'!O40</f>
        <v>32</v>
      </c>
      <c r="Z4" s="7">
        <f>'Winning % Rank Over Time'!$B40*VLOOKUP(Y4,'Share of Reg Season Points'!$A$2:$B$33,2)</f>
        <v>0</v>
      </c>
      <c r="AA4" s="1">
        <v>0</v>
      </c>
      <c r="AB4" s="1">
        <v>0</v>
      </c>
      <c r="AC4" s="1">
        <f>COUNT($G$2:G4)/COUNT($A$2:A4)</f>
        <v>0</v>
      </c>
      <c r="AD4" s="1" cm="1">
        <f t="array" ref="AD4">_xlfn.IFS(AC4&gt;='Old Ranking Calculations'!$B$15,'Old Ranking Calculations'!$C$15,AC4&gt;='Old Ranking Calculations'!$B$16,'Old Ranking Calculations'!$C$16,AC4&gt;='Old Ranking Calculations'!$B$17,'Old Ranking Calculations'!$C$17,AC4&gt;='Old Ranking Calculations'!$B$18,'Old Ranking Calculations'!$C$18,AC4&gt;='Old Ranking Calculations'!$B$19,'Old Ranking Calculations'!$C$19,AC4&gt;='Old Ranking Calculations'!$B$20,'Old Ranking Calculations'!$C$20,AC4&gt;='Old Ranking Calculations'!$B$21,'Old Ranking Calculations'!$C$21,AC4&gt;='Old Ranking Calculations'!$B$22,'Old Ranking Calculations'!$C$22,AC4&lt;'Old Ranking Calculations'!$B$23,'Old Ranking Calculations'!$C$23)</f>
        <v>0</v>
      </c>
      <c r="AE4" s="1">
        <f t="shared" ref="AE4:AE25" si="0">IF(AE3-0.2&gt;0,AE3-0.2,0)</f>
        <v>0</v>
      </c>
      <c r="AF4" s="1">
        <v>0</v>
      </c>
      <c r="AG4" s="16">
        <f>SUM($W$2:W4,Z4,$AE$2)</f>
        <v>39.017662775820675</v>
      </c>
    </row>
    <row r="5" spans="1:33" ht="15.75" customHeight="1" x14ac:dyDescent="0.2">
      <c r="A5" s="1">
        <v>2005</v>
      </c>
      <c r="B5" s="1" t="s">
        <v>12</v>
      </c>
      <c r="C5" s="1" t="str">
        <f>VLOOKUP(B5,Divisions!$A$1:$B$33,2,FALSE)</f>
        <v>AFC South</v>
      </c>
      <c r="D5" s="1">
        <v>2</v>
      </c>
      <c r="E5" s="1">
        <v>14</v>
      </c>
      <c r="W5" s="1">
        <f>SUM(N5*'Ranking Calculations'!$C$2,M5*'Ranking Calculations'!$C$3,L5*'Ranking Calculations'!$C$4,K5*'Ranking Calculations'!$C$5,H5*'Ranking Calculations'!$C$7,G5*'Ranking Calculations'!$C$6,P5*'Ranking Calculations'!$C$8,Q5*'Ranking Calculations'!$C$9,R5*'Ranking Calculations'!$C$10,S5*'Ranking Calculations'!$C$11,T5*'Ranking Calculations'!$C$12,U5*'Ranking Calculations'!$C$13,V5*'Ranking Calculations'!$C$14)</f>
        <v>0</v>
      </c>
      <c r="X5" s="11">
        <f>(SUM($D$2:D5)+(SUM($F$2:F5)/2))/((SUM($D$2:D5)+SUM($E$2:E5)+SUM($F$2:F5)))</f>
        <v>0.28125</v>
      </c>
      <c r="Y5" s="24">
        <f>'Winning % Rank Over Time'!O41</f>
        <v>32</v>
      </c>
      <c r="Z5" s="7">
        <f>'Winning % Rank Over Time'!$B41*VLOOKUP(Y5,'Share of Reg Season Points'!$A$2:$B$33,2)</f>
        <v>0</v>
      </c>
      <c r="AA5" s="1">
        <v>0</v>
      </c>
      <c r="AB5" s="1">
        <v>0</v>
      </c>
      <c r="AC5" s="1">
        <f>COUNT($G$2:G5)/COUNT($A$2:A5)</f>
        <v>0</v>
      </c>
      <c r="AD5" s="1" cm="1">
        <f t="array" ref="AD5">_xlfn.IFS(AC5&gt;='Old Ranking Calculations'!$B$15,'Old Ranking Calculations'!$C$15,AC5&gt;='Old Ranking Calculations'!$B$16,'Old Ranking Calculations'!$C$16,AC5&gt;='Old Ranking Calculations'!$B$17,'Old Ranking Calculations'!$C$17,AC5&gt;='Old Ranking Calculations'!$B$18,'Old Ranking Calculations'!$C$18,AC5&gt;='Old Ranking Calculations'!$B$19,'Old Ranking Calculations'!$C$19,AC5&gt;='Old Ranking Calculations'!$B$20,'Old Ranking Calculations'!$C$20,AC5&gt;='Old Ranking Calculations'!$B$21,'Old Ranking Calculations'!$C$21,AC5&gt;='Old Ranking Calculations'!$B$22,'Old Ranking Calculations'!$C$22,AC5&lt;'Old Ranking Calculations'!$B$23,'Old Ranking Calculations'!$C$23)</f>
        <v>0</v>
      </c>
      <c r="AE5" s="1">
        <f t="shared" si="0"/>
        <v>0</v>
      </c>
      <c r="AF5" s="1">
        <v>0</v>
      </c>
      <c r="AG5" s="16">
        <f>SUM($W$2:W5,Z5,$AE$2)</f>
        <v>39.017662775820675</v>
      </c>
    </row>
    <row r="6" spans="1:33" ht="15.75" customHeight="1" x14ac:dyDescent="0.2">
      <c r="A6" s="1">
        <v>2006</v>
      </c>
      <c r="B6" s="1" t="s">
        <v>12</v>
      </c>
      <c r="C6" s="1" t="str">
        <f>VLOOKUP(B6,Divisions!$A$1:$B$33,2,FALSE)</f>
        <v>AFC South</v>
      </c>
      <c r="D6" s="1">
        <v>6</v>
      </c>
      <c r="E6" s="1">
        <v>10</v>
      </c>
      <c r="T6" s="1">
        <v>1</v>
      </c>
      <c r="W6" s="1">
        <f>SUM(N6*'Ranking Calculations'!$C$2,M6*'Ranking Calculations'!$C$3,L6*'Ranking Calculations'!$C$4,K6*'Ranking Calculations'!$C$5,H6*'Ranking Calculations'!$C$7,G6*'Ranking Calculations'!$C$6,P6*'Ranking Calculations'!$C$8,Q6*'Ranking Calculations'!$C$9,R6*'Ranking Calculations'!$C$10,S6*'Ranking Calculations'!$C$11,T6*'Ranking Calculations'!$C$12,U6*'Ranking Calculations'!$C$13,V6*'Ranking Calculations'!$C$14)</f>
        <v>0</v>
      </c>
      <c r="X6" s="11">
        <f>(SUM($D$2:D6)+(SUM($F$2:F6)/2))/((SUM($D$2:D6)+SUM($E$2:E6)+SUM($F$2:F6)))</f>
        <v>0.3</v>
      </c>
      <c r="Y6" s="24">
        <f>'Winning % Rank Over Time'!O42</f>
        <v>32</v>
      </c>
      <c r="Z6" s="7">
        <f>'Winning % Rank Over Time'!$B42*VLOOKUP(Y6,'Share of Reg Season Points'!$A$2:$B$33,2)</f>
        <v>0</v>
      </c>
      <c r="AA6" s="1">
        <v>0</v>
      </c>
      <c r="AB6" s="1">
        <v>0</v>
      </c>
      <c r="AC6" s="1">
        <f>COUNT($G$2:G6)/COUNT($A$2:A6)</f>
        <v>0</v>
      </c>
      <c r="AD6" s="1" cm="1">
        <f t="array" ref="AD6">_xlfn.IFS(AC6&gt;='Old Ranking Calculations'!$B$15,'Old Ranking Calculations'!$C$15,AC6&gt;='Old Ranking Calculations'!$B$16,'Old Ranking Calculations'!$C$16,AC6&gt;='Old Ranking Calculations'!$B$17,'Old Ranking Calculations'!$C$17,AC6&gt;='Old Ranking Calculations'!$B$18,'Old Ranking Calculations'!$C$18,AC6&gt;='Old Ranking Calculations'!$B$19,'Old Ranking Calculations'!$C$19,AC6&gt;='Old Ranking Calculations'!$B$20,'Old Ranking Calculations'!$C$20,AC6&gt;='Old Ranking Calculations'!$B$21,'Old Ranking Calculations'!$C$21,AC6&gt;='Old Ranking Calculations'!$B$22,'Old Ranking Calculations'!$C$22,AC6&lt;'Old Ranking Calculations'!$B$23,'Old Ranking Calculations'!$C$23)</f>
        <v>0</v>
      </c>
      <c r="AE6" s="1">
        <f t="shared" si="0"/>
        <v>0</v>
      </c>
      <c r="AF6" s="1">
        <v>0</v>
      </c>
      <c r="AG6" s="16">
        <f>SUM($W$2:W6,Z6,$AE$2)</f>
        <v>39.017662775820675</v>
      </c>
    </row>
    <row r="7" spans="1:33" ht="15.75" customHeight="1" x14ac:dyDescent="0.2">
      <c r="A7" s="1">
        <v>2007</v>
      </c>
      <c r="B7" s="1" t="s">
        <v>12</v>
      </c>
      <c r="C7" s="1" t="str">
        <f>VLOOKUP(B7,Divisions!$A$1:$B$33,2,FALSE)</f>
        <v>AFC South</v>
      </c>
      <c r="D7" s="1">
        <v>8</v>
      </c>
      <c r="E7" s="1">
        <v>8</v>
      </c>
      <c r="W7" s="1">
        <f>SUM(N7*'Ranking Calculations'!$C$2,M7*'Ranking Calculations'!$C$3,L7*'Ranking Calculations'!$C$4,K7*'Ranking Calculations'!$C$5,H7*'Ranking Calculations'!$C$7,G7*'Ranking Calculations'!$C$6,P7*'Ranking Calculations'!$C$8,Q7*'Ranking Calculations'!$C$9,R7*'Ranking Calculations'!$C$10,S7*'Ranking Calculations'!$C$11,T7*'Ranking Calculations'!$C$12,U7*'Ranking Calculations'!$C$13,V7*'Ranking Calculations'!$C$14)</f>
        <v>0</v>
      </c>
      <c r="X7" s="11">
        <f>(SUM($D$2:D7)+(SUM($F$2:F7)/2))/((SUM($D$2:D7)+SUM($E$2:E7)+SUM($F$2:F7)))</f>
        <v>0.33333333333333331</v>
      </c>
      <c r="Y7" s="24">
        <f>'Winning % Rank Over Time'!O43</f>
        <v>32</v>
      </c>
      <c r="Z7" s="7">
        <f>'Winning % Rank Over Time'!$B43*VLOOKUP(Y7,'Share of Reg Season Points'!$A$2:$B$33,2)</f>
        <v>0</v>
      </c>
      <c r="AA7" s="1">
        <v>0</v>
      </c>
      <c r="AB7" s="1">
        <v>0</v>
      </c>
      <c r="AC7" s="1">
        <f>COUNT($G$2:G7)/COUNT($A$2:A7)</f>
        <v>0</v>
      </c>
      <c r="AD7" s="1" cm="1">
        <f t="array" ref="AD7">_xlfn.IFS(AC7&gt;='Old Ranking Calculations'!$B$15,'Old Ranking Calculations'!$C$15,AC7&gt;='Old Ranking Calculations'!$B$16,'Old Ranking Calculations'!$C$16,AC7&gt;='Old Ranking Calculations'!$B$17,'Old Ranking Calculations'!$C$17,AC7&gt;='Old Ranking Calculations'!$B$18,'Old Ranking Calculations'!$C$18,AC7&gt;='Old Ranking Calculations'!$B$19,'Old Ranking Calculations'!$C$19,AC7&gt;='Old Ranking Calculations'!$B$20,'Old Ranking Calculations'!$C$20,AC7&gt;='Old Ranking Calculations'!$B$21,'Old Ranking Calculations'!$C$21,AC7&gt;='Old Ranking Calculations'!$B$22,'Old Ranking Calculations'!$C$22,AC7&lt;'Old Ranking Calculations'!$B$23,'Old Ranking Calculations'!$C$23)</f>
        <v>0</v>
      </c>
      <c r="AE7" s="1">
        <f t="shared" si="0"/>
        <v>0</v>
      </c>
      <c r="AF7" s="1">
        <v>0</v>
      </c>
      <c r="AG7" s="16">
        <f>SUM($W$2:W7,Z7,$AE$2)</f>
        <v>39.017662775820675</v>
      </c>
    </row>
    <row r="8" spans="1:33" ht="15.75" customHeight="1" x14ac:dyDescent="0.2">
      <c r="A8" s="1">
        <v>2008</v>
      </c>
      <c r="B8" s="1" t="s">
        <v>12</v>
      </c>
      <c r="C8" s="1" t="str">
        <f>VLOOKUP(B8,Divisions!$A$1:$B$33,2,FALSE)</f>
        <v>AFC South</v>
      </c>
      <c r="D8" s="1">
        <v>8</v>
      </c>
      <c r="E8" s="1">
        <v>8</v>
      </c>
      <c r="W8" s="1">
        <f>SUM(N8*'Ranking Calculations'!$C$2,M8*'Ranking Calculations'!$C$3,L8*'Ranking Calculations'!$C$4,K8*'Ranking Calculations'!$C$5,H8*'Ranking Calculations'!$C$7,G8*'Ranking Calculations'!$C$6,P8*'Ranking Calculations'!$C$8,Q8*'Ranking Calculations'!$C$9,R8*'Ranking Calculations'!$C$10,S8*'Ranking Calculations'!$C$11,T8*'Ranking Calculations'!$C$12,U8*'Ranking Calculations'!$C$13,V8*'Ranking Calculations'!$C$14)</f>
        <v>0</v>
      </c>
      <c r="X8" s="11">
        <f>(SUM($D$2:D8)+(SUM($F$2:F8)/2))/((SUM($D$2:D8)+SUM($E$2:E8)+SUM($F$2:F8)))</f>
        <v>0.35714285714285715</v>
      </c>
      <c r="Y8" s="24">
        <f>'Winning % Rank Over Time'!O44</f>
        <v>32</v>
      </c>
      <c r="Z8" s="7">
        <f>'Winning % Rank Over Time'!$B44*VLOOKUP(Y8,'Share of Reg Season Points'!$A$2:$B$33,2)</f>
        <v>0</v>
      </c>
      <c r="AA8" s="1">
        <v>0</v>
      </c>
      <c r="AB8" s="1">
        <v>0</v>
      </c>
      <c r="AC8" s="1">
        <f>COUNT($G$2:G8)/COUNT($A$2:A8)</f>
        <v>0</v>
      </c>
      <c r="AD8" s="1" cm="1">
        <f t="array" ref="AD8">_xlfn.IFS(AC8&gt;='Old Ranking Calculations'!$B$15,'Old Ranking Calculations'!$C$15,AC8&gt;='Old Ranking Calculations'!$B$16,'Old Ranking Calculations'!$C$16,AC8&gt;='Old Ranking Calculations'!$B$17,'Old Ranking Calculations'!$C$17,AC8&gt;='Old Ranking Calculations'!$B$18,'Old Ranking Calculations'!$C$18,AC8&gt;='Old Ranking Calculations'!$B$19,'Old Ranking Calculations'!$C$19,AC8&gt;='Old Ranking Calculations'!$B$20,'Old Ranking Calculations'!$C$20,AC8&gt;='Old Ranking Calculations'!$B$21,'Old Ranking Calculations'!$C$21,AC8&gt;='Old Ranking Calculations'!$B$22,'Old Ranking Calculations'!$C$22,AC8&lt;'Old Ranking Calculations'!$B$23,'Old Ranking Calculations'!$C$23)</f>
        <v>0</v>
      </c>
      <c r="AE8" s="1">
        <f t="shared" si="0"/>
        <v>0</v>
      </c>
      <c r="AF8" s="1">
        <v>0</v>
      </c>
      <c r="AG8" s="16">
        <f>SUM($W$2:W8,Z8,$AE$2)</f>
        <v>39.017662775820675</v>
      </c>
    </row>
    <row r="9" spans="1:33" ht="15.75" customHeight="1" x14ac:dyDescent="0.2">
      <c r="A9" s="1">
        <v>2009</v>
      </c>
      <c r="B9" s="1" t="s">
        <v>12</v>
      </c>
      <c r="C9" s="1" t="str">
        <f>VLOOKUP(B9,Divisions!$A$1:$B$33,2,FALSE)</f>
        <v>AFC South</v>
      </c>
      <c r="D9" s="1">
        <v>9</v>
      </c>
      <c r="E9" s="1">
        <v>7</v>
      </c>
      <c r="T9" s="1">
        <v>1</v>
      </c>
      <c r="W9" s="1">
        <f>SUM(N9*'Ranking Calculations'!$C$2,M9*'Ranking Calculations'!$C$3,L9*'Ranking Calculations'!$C$4,K9*'Ranking Calculations'!$C$5,H9*'Ranking Calculations'!$C$7,G9*'Ranking Calculations'!$C$6,P9*'Ranking Calculations'!$C$8,Q9*'Ranking Calculations'!$C$9,R9*'Ranking Calculations'!$C$10,S9*'Ranking Calculations'!$C$11,T9*'Ranking Calculations'!$C$12,U9*'Ranking Calculations'!$C$13,V9*'Ranking Calculations'!$C$14)</f>
        <v>0</v>
      </c>
      <c r="X9" s="11">
        <f>(SUM($D$2:D9)+(SUM($F$2:F9)/2))/((SUM($D$2:D9)+SUM($E$2:E9)+SUM($F$2:F9)))</f>
        <v>0.3828125</v>
      </c>
      <c r="Y9" s="24">
        <f>'Winning % Rank Over Time'!O45</f>
        <v>32</v>
      </c>
      <c r="Z9" s="7">
        <f>'Winning % Rank Over Time'!$B45*VLOOKUP(Y9,'Share of Reg Season Points'!$A$2:$B$33,2)</f>
        <v>0</v>
      </c>
      <c r="AA9" s="1">
        <v>0</v>
      </c>
      <c r="AB9" s="1">
        <v>0</v>
      </c>
      <c r="AC9" s="1">
        <f>COUNT($G$2:G9)/COUNT($A$2:A9)</f>
        <v>0</v>
      </c>
      <c r="AD9" s="1" cm="1">
        <f t="array" ref="AD9">_xlfn.IFS(AC9&gt;='Old Ranking Calculations'!$B$15,'Old Ranking Calculations'!$C$15,AC9&gt;='Old Ranking Calculations'!$B$16,'Old Ranking Calculations'!$C$16,AC9&gt;='Old Ranking Calculations'!$B$17,'Old Ranking Calculations'!$C$17,AC9&gt;='Old Ranking Calculations'!$B$18,'Old Ranking Calculations'!$C$18,AC9&gt;='Old Ranking Calculations'!$B$19,'Old Ranking Calculations'!$C$19,AC9&gt;='Old Ranking Calculations'!$B$20,'Old Ranking Calculations'!$C$20,AC9&gt;='Old Ranking Calculations'!$B$21,'Old Ranking Calculations'!$C$21,AC9&gt;='Old Ranking Calculations'!$B$22,'Old Ranking Calculations'!$C$22,AC9&lt;'Old Ranking Calculations'!$B$23,'Old Ranking Calculations'!$C$23)</f>
        <v>0</v>
      </c>
      <c r="AE9" s="1">
        <f t="shared" si="0"/>
        <v>0</v>
      </c>
      <c r="AF9" s="1">
        <v>0</v>
      </c>
      <c r="AG9" s="16">
        <f>SUM($W$2:W9,Z9,$AE$2)</f>
        <v>39.017662775820675</v>
      </c>
    </row>
    <row r="10" spans="1:33" ht="15.75" customHeight="1" x14ac:dyDescent="0.2">
      <c r="A10" s="1">
        <v>2010</v>
      </c>
      <c r="B10" s="1" t="s">
        <v>12</v>
      </c>
      <c r="C10" s="1" t="str">
        <f>VLOOKUP(B10,Divisions!$A$1:$B$33,2,FALSE)</f>
        <v>AFC South</v>
      </c>
      <c r="D10" s="1">
        <v>6</v>
      </c>
      <c r="E10" s="1">
        <v>10</v>
      </c>
      <c r="W10" s="1">
        <f>SUM(N10*'Ranking Calculations'!$C$2,M10*'Ranking Calculations'!$C$3,L10*'Ranking Calculations'!$C$4,K10*'Ranking Calculations'!$C$5,H10*'Ranking Calculations'!$C$7,G10*'Ranking Calculations'!$C$6,P10*'Ranking Calculations'!$C$8,Q10*'Ranking Calculations'!$C$9,R10*'Ranking Calculations'!$C$10,S10*'Ranking Calculations'!$C$11,T10*'Ranking Calculations'!$C$12,U10*'Ranking Calculations'!$C$13,V10*'Ranking Calculations'!$C$14)</f>
        <v>0</v>
      </c>
      <c r="X10" s="11">
        <f>(SUM($D$2:D10)+(SUM($F$2:F10)/2))/((SUM($D$2:D10)+SUM($E$2:E10)+SUM($F$2:F10)))</f>
        <v>0.38194444444444442</v>
      </c>
      <c r="Y10" s="24">
        <f>'Winning % Rank Over Time'!O46</f>
        <v>32</v>
      </c>
      <c r="Z10" s="7">
        <f>'Winning % Rank Over Time'!$B46*VLOOKUP(Y10,'Share of Reg Season Points'!$A$2:$B$33,2)</f>
        <v>0</v>
      </c>
      <c r="AA10" s="1">
        <v>0</v>
      </c>
      <c r="AB10" s="1">
        <v>0</v>
      </c>
      <c r="AC10" s="1">
        <f>COUNT($G$2:G10)/COUNT($A$2:A10)</f>
        <v>0</v>
      </c>
      <c r="AD10" s="1" cm="1">
        <f t="array" ref="AD10">_xlfn.IFS(AC10&gt;='Old Ranking Calculations'!$B$15,'Old Ranking Calculations'!$C$15,AC10&gt;='Old Ranking Calculations'!$B$16,'Old Ranking Calculations'!$C$16,AC10&gt;='Old Ranking Calculations'!$B$17,'Old Ranking Calculations'!$C$17,AC10&gt;='Old Ranking Calculations'!$B$18,'Old Ranking Calculations'!$C$18,AC10&gt;='Old Ranking Calculations'!$B$19,'Old Ranking Calculations'!$C$19,AC10&gt;='Old Ranking Calculations'!$B$20,'Old Ranking Calculations'!$C$20,AC10&gt;='Old Ranking Calculations'!$B$21,'Old Ranking Calculations'!$C$21,AC10&gt;='Old Ranking Calculations'!$B$22,'Old Ranking Calculations'!$C$22,AC10&lt;'Old Ranking Calculations'!$B$23,'Old Ranking Calculations'!$C$23)</f>
        <v>0</v>
      </c>
      <c r="AE10" s="1">
        <f t="shared" si="0"/>
        <v>0</v>
      </c>
      <c r="AF10" s="1">
        <v>0</v>
      </c>
      <c r="AG10" s="16">
        <f>SUM($W$2:W10,Z10,$AE$2)</f>
        <v>39.017662775820675</v>
      </c>
    </row>
    <row r="11" spans="1:33" ht="15.75" customHeight="1" x14ac:dyDescent="0.2">
      <c r="A11" s="1">
        <v>2011</v>
      </c>
      <c r="B11" s="1" t="s">
        <v>12</v>
      </c>
      <c r="C11" s="1" t="str">
        <f>VLOOKUP(B11,Divisions!$A$1:$B$33,2,FALSE)</f>
        <v>AFC South</v>
      </c>
      <c r="D11" s="1">
        <v>10</v>
      </c>
      <c r="E11" s="1">
        <v>6</v>
      </c>
      <c r="G11" s="1">
        <v>1</v>
      </c>
      <c r="H11" s="1">
        <v>1</v>
      </c>
      <c r="I11" s="1">
        <v>1</v>
      </c>
      <c r="J11" s="1">
        <v>1</v>
      </c>
      <c r="K11" s="1">
        <v>1</v>
      </c>
      <c r="L11" s="1"/>
      <c r="M11" s="1"/>
      <c r="N11" s="1"/>
      <c r="O11" s="1">
        <v>2</v>
      </c>
      <c r="W11" s="1">
        <f>SUM(N11*'Ranking Calculations'!$C$2,M11*'Ranking Calculations'!$C$3,L11*'Ranking Calculations'!$C$4,K11*'Ranking Calculations'!$C$5,H11*'Ranking Calculations'!$C$7,G11*'Ranking Calculations'!$C$6,P11*'Ranking Calculations'!$C$8,Q11*'Ranking Calculations'!$C$9,R11*'Ranking Calculations'!$C$10,S11*'Ranking Calculations'!$C$11,T11*'Ranking Calculations'!$C$12,U11*'Ranking Calculations'!$C$13,V11*'Ranking Calculations'!$C$14)</f>
        <v>4</v>
      </c>
      <c r="X11" s="11">
        <f>(SUM($D$2:D11)+(SUM($F$2:F11)/2))/((SUM($D$2:D11)+SUM($E$2:E11)+SUM($F$2:F11)))</f>
        <v>0.40625</v>
      </c>
      <c r="Y11" s="24">
        <f>'Winning % Rank Over Time'!O47</f>
        <v>31</v>
      </c>
      <c r="Z11" s="7">
        <f>'Winning % Rank Over Time'!$B47*VLOOKUP(Y11,'Share of Reg Season Points'!$A$2:$B$33,2)</f>
        <v>0</v>
      </c>
      <c r="AA11" s="1">
        <f t="shared" ref="AA11:AA23" si="1">SUM($G$2:J11)/COUNT($E$2:H11)</f>
        <v>0.33333333333333331</v>
      </c>
      <c r="AB11" s="1" t="e" cm="1">
        <f t="array" ref="AB11">_xlfn.IFS(AA11&gt;='Old Ranking Calculations'!$B$25,'Old Ranking Calculations'!$C$25,AA11&gt;='Old Ranking Calculations'!$B$26,'Old Ranking Calculations'!$C$26,AA11&gt;='Old Ranking Calculations'!$B$27,'Old Ranking Calculations'!$C$27,AA11&gt;='Old Ranking Calculations'!$B$28,'Old Ranking Calculations'!$C$28,AA11&gt;='Old Ranking Calculations'!$B$29,'Old Ranking Calculations'!$C$29,AA11&gt;='Old Ranking Calculations'!$B$30,'Old Ranking Calculations'!$C$30,AA11&gt;='Old Ranking Calculations'!$B$31,'Old Ranking Calculations'!$C$31,AA11&gt;='Old Ranking Calculations'!$B$32,'Old Ranking Calculations'!$C$432)</f>
        <v>#N/A</v>
      </c>
      <c r="AC11" s="1">
        <f>COUNT($G$2:G11)/COUNT($A$2:A11)</f>
        <v>0.1</v>
      </c>
      <c r="AD11" s="1" cm="1">
        <f t="array" ref="AD11">_xlfn.IFS(AC11&gt;='Old Ranking Calculations'!$B$15,'Old Ranking Calculations'!$C$15,AC11&gt;='Old Ranking Calculations'!$B$16,'Old Ranking Calculations'!$C$16,AC11&gt;='Old Ranking Calculations'!$B$17,'Old Ranking Calculations'!$C$17,AC11&gt;='Old Ranking Calculations'!$B$18,'Old Ranking Calculations'!$C$18,AC11&gt;='Old Ranking Calculations'!$B$19,'Old Ranking Calculations'!$C$19,AC11&gt;='Old Ranking Calculations'!$B$20,'Old Ranking Calculations'!$C$20,AC11&gt;='Old Ranking Calculations'!$B$21,'Old Ranking Calculations'!$C$21,AC11&gt;='Old Ranking Calculations'!$B$22,'Old Ranking Calculations'!$C$22,AC11&lt;'Old Ranking Calculations'!$B$23,'Old Ranking Calculations'!$C$23)</f>
        <v>0</v>
      </c>
      <c r="AE11" s="1">
        <f t="shared" si="0"/>
        <v>0</v>
      </c>
      <c r="AF11" s="1">
        <f t="shared" ref="AF11:AF23" si="2">SUM($I$2:M11)/SUM($E$2:I11)</f>
        <v>3.0612244897959183E-2</v>
      </c>
      <c r="AG11" s="16">
        <f>SUM($W$2:W11,Z11,$AE$2)</f>
        <v>43.017662775820675</v>
      </c>
    </row>
    <row r="12" spans="1:33" ht="15.75" customHeight="1" x14ac:dyDescent="0.2">
      <c r="A12" s="1">
        <v>2012</v>
      </c>
      <c r="B12" s="1" t="s">
        <v>12</v>
      </c>
      <c r="C12" s="1" t="str">
        <f>VLOOKUP(B12,Divisions!$A$1:$B$33,2,FALSE)</f>
        <v>AFC South</v>
      </c>
      <c r="D12" s="1">
        <v>12</v>
      </c>
      <c r="E12" s="1">
        <v>4</v>
      </c>
      <c r="G12" s="1">
        <v>1</v>
      </c>
      <c r="H12" s="1">
        <v>1</v>
      </c>
      <c r="I12" s="1">
        <v>1</v>
      </c>
      <c r="J12" s="1">
        <v>1</v>
      </c>
      <c r="K12" s="1">
        <v>1</v>
      </c>
      <c r="L12" s="1"/>
      <c r="M12" s="1"/>
      <c r="N12" s="1"/>
      <c r="O12" s="1">
        <v>2</v>
      </c>
      <c r="R12" s="1">
        <v>1</v>
      </c>
      <c r="W12" s="1">
        <f>SUM(N12*'Ranking Calculations'!$C$2,M12*'Ranking Calculations'!$C$3,L12*'Ranking Calculations'!$C$4,K12*'Ranking Calculations'!$C$5,H12*'Ranking Calculations'!$C$7,G12*'Ranking Calculations'!$C$6,P12*'Ranking Calculations'!$C$8,Q12*'Ranking Calculations'!$C$9,R12*'Ranking Calculations'!$C$10,S12*'Ranking Calculations'!$C$11,T12*'Ranking Calculations'!$C$12,U12*'Ranking Calculations'!$C$13,V12*'Ranking Calculations'!$C$14)</f>
        <v>5</v>
      </c>
      <c r="X12" s="11">
        <f>(SUM($D$2:D12)+(SUM($F$2:F12)/2))/((SUM($D$2:D12)+SUM($E$2:E12)+SUM($F$2:F12)))</f>
        <v>0.4375</v>
      </c>
      <c r="Y12" s="24">
        <f>'Winning % Rank Over Time'!O48</f>
        <v>27</v>
      </c>
      <c r="Z12" s="7">
        <f>'Winning % Rank Over Time'!$B48*VLOOKUP(Y12,'Share of Reg Season Points'!$A$2:$B$33,2)</f>
        <v>0</v>
      </c>
      <c r="AA12" s="1">
        <f t="shared" si="1"/>
        <v>0.53333333333333333</v>
      </c>
      <c r="AB12" s="1" cm="1">
        <f t="array" ref="AB12">_xlfn.IFS(AA12&gt;='Old Ranking Calculations'!$B$25,'Old Ranking Calculations'!$C$25,AA12&gt;='Old Ranking Calculations'!$B$26,'Old Ranking Calculations'!$C$26,AA12&gt;='Old Ranking Calculations'!$B$27,'Old Ranking Calculations'!$C$27,AA12&gt;='Old Ranking Calculations'!$B$28,'Old Ranking Calculations'!$C$28,AA12&gt;='Old Ranking Calculations'!$B$29,'Old Ranking Calculations'!$C$29,AA12&gt;='Old Ranking Calculations'!$B$30,'Old Ranking Calculations'!$C$30,AA12&gt;='Old Ranking Calculations'!$B$31,'Old Ranking Calculations'!$C$31,AA12&gt;='Old Ranking Calculations'!$B$32,'Old Ranking Calculations'!$C$432)</f>
        <v>3</v>
      </c>
      <c r="AC12" s="1">
        <f>COUNT($G$2:G12)/COUNT($A$2:A12)</f>
        <v>0.18181818181818182</v>
      </c>
      <c r="AD12" s="1" cm="1">
        <f t="array" ref="AD12">_xlfn.IFS(AC12&gt;='Old Ranking Calculations'!$B$15,'Old Ranking Calculations'!$C$15,AC12&gt;='Old Ranking Calculations'!$B$16,'Old Ranking Calculations'!$C$16,AC12&gt;='Old Ranking Calculations'!$B$17,'Old Ranking Calculations'!$C$17,AC12&gt;='Old Ranking Calculations'!$B$18,'Old Ranking Calculations'!$C$18,AC12&gt;='Old Ranking Calculations'!$B$19,'Old Ranking Calculations'!$C$19,AC12&gt;='Old Ranking Calculations'!$B$20,'Old Ranking Calculations'!$C$20,AC12&gt;='Old Ranking Calculations'!$B$21,'Old Ranking Calculations'!$C$21,AC12&gt;='Old Ranking Calculations'!$B$22,'Old Ranking Calculations'!$C$22,AC12&lt;'Old Ranking Calculations'!$B$23,'Old Ranking Calculations'!$C$23)</f>
        <v>0</v>
      </c>
      <c r="AE12" s="1">
        <f t="shared" si="0"/>
        <v>0</v>
      </c>
      <c r="AF12" s="1">
        <f t="shared" si="2"/>
        <v>5.7142857142857141E-2</v>
      </c>
      <c r="AG12" s="16">
        <f>SUM($W$2:W12,Z12,$AE$2)</f>
        <v>48.017662775820675</v>
      </c>
    </row>
    <row r="13" spans="1:33" ht="15.75" customHeight="1" x14ac:dyDescent="0.2">
      <c r="A13" s="1">
        <v>2013</v>
      </c>
      <c r="B13" s="1" t="s">
        <v>12</v>
      </c>
      <c r="C13" s="1" t="str">
        <f>VLOOKUP(B13,Divisions!$A$1:$B$33,2,FALSE)</f>
        <v>AFC South</v>
      </c>
      <c r="D13" s="1">
        <v>2</v>
      </c>
      <c r="E13" s="1">
        <v>14</v>
      </c>
      <c r="W13" s="1">
        <f>SUM(N13*'Ranking Calculations'!$C$2,M13*'Ranking Calculations'!$C$3,L13*'Ranking Calculations'!$C$4,K13*'Ranking Calculations'!$C$5,H13*'Ranking Calculations'!$C$7,G13*'Ranking Calculations'!$C$6,P13*'Ranking Calculations'!$C$8,Q13*'Ranking Calculations'!$C$9,R13*'Ranking Calculations'!$C$10,S13*'Ranking Calculations'!$C$11,T13*'Ranking Calculations'!$C$12,U13*'Ranking Calculations'!$C$13,V13*'Ranking Calculations'!$C$14)</f>
        <v>0</v>
      </c>
      <c r="X13" s="11">
        <f>(SUM($D$2:D13)+(SUM($F$2:F13)/2))/((SUM($D$2:D13)+SUM($E$2:E13)+SUM($F$2:F13)))</f>
        <v>0.41145833333333331</v>
      </c>
      <c r="Y13" s="24">
        <f>'Winning % Rank Over Time'!O49</f>
        <v>30</v>
      </c>
      <c r="Z13" s="7">
        <f>'Winning % Rank Over Time'!$B49*VLOOKUP(Y13,'Share of Reg Season Points'!$A$2:$B$33,2)</f>
        <v>0</v>
      </c>
      <c r="AA13" s="1">
        <f t="shared" si="1"/>
        <v>0.5</v>
      </c>
      <c r="AB13" s="1" cm="1">
        <f t="array" ref="AB13">_xlfn.IFS(AA13&gt;='Old Ranking Calculations'!$B$25,'Old Ranking Calculations'!$C$25,AA13&gt;='Old Ranking Calculations'!$B$26,'Old Ranking Calculations'!$C$26,AA13&gt;='Old Ranking Calculations'!$B$27,'Old Ranking Calculations'!$C$27,AA13&gt;='Old Ranking Calculations'!$B$28,'Old Ranking Calculations'!$C$28,AA13&gt;='Old Ranking Calculations'!$B$29,'Old Ranking Calculations'!$C$29,AA13&gt;='Old Ranking Calculations'!$B$30,'Old Ranking Calculations'!$C$30,AA13&gt;='Old Ranking Calculations'!$B$31,'Old Ranking Calculations'!$C$31,AA13&gt;='Old Ranking Calculations'!$B$32,'Old Ranking Calculations'!$C$432)</f>
        <v>3</v>
      </c>
      <c r="AC13" s="1">
        <f>COUNT($G$2:G13)/COUNT($A$2:A13)</f>
        <v>0.16666666666666666</v>
      </c>
      <c r="AD13" s="1" cm="1">
        <f t="array" ref="AD13">_xlfn.IFS(AC13&gt;='Old Ranking Calculations'!$B$15,'Old Ranking Calculations'!$C$15,AC13&gt;='Old Ranking Calculations'!$B$16,'Old Ranking Calculations'!$C$16,AC13&gt;='Old Ranking Calculations'!$B$17,'Old Ranking Calculations'!$C$17,AC13&gt;='Old Ranking Calculations'!$B$18,'Old Ranking Calculations'!$C$18,AC13&gt;='Old Ranking Calculations'!$B$19,'Old Ranking Calculations'!$C$19,AC13&gt;='Old Ranking Calculations'!$B$20,'Old Ranking Calculations'!$C$20,AC13&gt;='Old Ranking Calculations'!$B$21,'Old Ranking Calculations'!$C$21,AC13&gt;='Old Ranking Calculations'!$B$22,'Old Ranking Calculations'!$C$22,AC13&lt;'Old Ranking Calculations'!$B$23,'Old Ranking Calculations'!$C$23)</f>
        <v>0</v>
      </c>
      <c r="AE13" s="1">
        <f t="shared" si="0"/>
        <v>0</v>
      </c>
      <c r="AF13" s="1">
        <f t="shared" si="2"/>
        <v>5.0420168067226892E-2</v>
      </c>
      <c r="AG13" s="16">
        <f>SUM($W$2:W13,Z13,$AE$2)</f>
        <v>48.017662775820675</v>
      </c>
    </row>
    <row r="14" spans="1:33" ht="15.75" customHeight="1" x14ac:dyDescent="0.2">
      <c r="A14" s="1">
        <v>2014</v>
      </c>
      <c r="B14" s="1" t="s">
        <v>12</v>
      </c>
      <c r="C14" s="1" t="str">
        <f>VLOOKUP(B14,Divisions!$A$1:$B$33,2,FALSE)</f>
        <v>AFC South</v>
      </c>
      <c r="D14" s="1">
        <v>9</v>
      </c>
      <c r="E14" s="1">
        <v>7</v>
      </c>
      <c r="R14" s="1">
        <v>1</v>
      </c>
      <c r="W14" s="1">
        <f>SUM(N14*'Ranking Calculations'!$C$2,M14*'Ranking Calculations'!$C$3,L14*'Ranking Calculations'!$C$4,K14*'Ranking Calculations'!$C$5,H14*'Ranking Calculations'!$C$7,G14*'Ranking Calculations'!$C$6,P14*'Ranking Calculations'!$C$8,Q14*'Ranking Calculations'!$C$9,R14*'Ranking Calculations'!$C$10,S14*'Ranking Calculations'!$C$11,T14*'Ranking Calculations'!$C$12,U14*'Ranking Calculations'!$C$13,V14*'Ranking Calculations'!$C$14)</f>
        <v>1</v>
      </c>
      <c r="X14" s="11">
        <f>(SUM($D$2:D14)+(SUM($F$2:F14)/2))/((SUM($D$2:D14)+SUM($E$2:E14)+SUM($F$2:F14)))</f>
        <v>0.42307692307692307</v>
      </c>
      <c r="Y14" s="24">
        <f>'Winning % Rank Over Time'!O50</f>
        <v>30</v>
      </c>
      <c r="Z14" s="7">
        <f>'Winning % Rank Over Time'!$B50*VLOOKUP(Y14,'Share of Reg Season Points'!$A$2:$B$33,2)</f>
        <v>0</v>
      </c>
      <c r="AA14" s="1">
        <f t="shared" si="1"/>
        <v>0.47058823529411764</v>
      </c>
      <c r="AB14" s="1" t="e" cm="1">
        <f t="array" ref="AB14">_xlfn.IFS(AA14&gt;='Old Ranking Calculations'!$B$25,'Old Ranking Calculations'!$C$25,AA14&gt;='Old Ranking Calculations'!$B$26,'Old Ranking Calculations'!$C$26,AA14&gt;='Old Ranking Calculations'!$B$27,'Old Ranking Calculations'!$C$27,AA14&gt;='Old Ranking Calculations'!$B$28,'Old Ranking Calculations'!$C$28,AA14&gt;='Old Ranking Calculations'!$B$29,'Old Ranking Calculations'!$C$29,AA14&gt;='Old Ranking Calculations'!$B$30,'Old Ranking Calculations'!$C$30,AA14&gt;='Old Ranking Calculations'!$B$31,'Old Ranking Calculations'!$C$31,AA14&gt;='Old Ranking Calculations'!$B$32,'Old Ranking Calculations'!$C$432)</f>
        <v>#N/A</v>
      </c>
      <c r="AC14" s="1">
        <f>COUNT($G$2:G14)/COUNT($A$2:A14)</f>
        <v>0.15384615384615385</v>
      </c>
      <c r="AD14" s="1" cm="1">
        <f t="array" ref="AD14">_xlfn.IFS(AC14&gt;='Old Ranking Calculations'!$B$15,'Old Ranking Calculations'!$C$15,AC14&gt;='Old Ranking Calculations'!$B$16,'Old Ranking Calculations'!$C$16,AC14&gt;='Old Ranking Calculations'!$B$17,'Old Ranking Calculations'!$C$17,AC14&gt;='Old Ranking Calculations'!$B$18,'Old Ranking Calculations'!$C$18,AC14&gt;='Old Ranking Calculations'!$B$19,'Old Ranking Calculations'!$C$19,AC14&gt;='Old Ranking Calculations'!$B$20,'Old Ranking Calculations'!$C$20,AC14&gt;='Old Ranking Calculations'!$B$21,'Old Ranking Calculations'!$C$21,AC14&gt;='Old Ranking Calculations'!$B$22,'Old Ranking Calculations'!$C$22,AC14&lt;'Old Ranking Calculations'!$B$23,'Old Ranking Calculations'!$C$23)</f>
        <v>0</v>
      </c>
      <c r="AE14" s="1">
        <f t="shared" si="0"/>
        <v>0</v>
      </c>
      <c r="AF14" s="1">
        <f t="shared" si="2"/>
        <v>4.7619047619047616E-2</v>
      </c>
      <c r="AG14" s="16">
        <f>SUM($W$2:W14,Z14,$AE$2)</f>
        <v>49.017662775820675</v>
      </c>
    </row>
    <row r="15" spans="1:33" ht="15.75" customHeight="1" x14ac:dyDescent="0.2">
      <c r="A15" s="1">
        <v>2015</v>
      </c>
      <c r="B15" s="1" t="s">
        <v>12</v>
      </c>
      <c r="C15" s="1" t="str">
        <f>VLOOKUP(B15,Divisions!$A$1:$B$33,2,FALSE)</f>
        <v>AFC South</v>
      </c>
      <c r="D15" s="1">
        <v>9</v>
      </c>
      <c r="E15" s="1">
        <v>7</v>
      </c>
      <c r="G15" s="1">
        <v>1</v>
      </c>
      <c r="H15" s="1">
        <v>1</v>
      </c>
      <c r="I15" s="1">
        <v>0</v>
      </c>
      <c r="J15" s="1">
        <v>1</v>
      </c>
      <c r="K15" s="1"/>
      <c r="L15" s="1"/>
      <c r="M15" s="1"/>
      <c r="N15" s="1"/>
      <c r="O15" s="1">
        <v>1</v>
      </c>
      <c r="R15" s="1">
        <v>1</v>
      </c>
      <c r="W15" s="1">
        <f>SUM(N15*'Ranking Calculations'!$C$2,M15*'Ranking Calculations'!$C$3,L15*'Ranking Calculations'!$C$4,K15*'Ranking Calculations'!$C$5,H15*'Ranking Calculations'!$C$7,G15*'Ranking Calculations'!$C$6,P15*'Ranking Calculations'!$C$8,Q15*'Ranking Calculations'!$C$9,R15*'Ranking Calculations'!$C$10,S15*'Ranking Calculations'!$C$11,T15*'Ranking Calculations'!$C$12,U15*'Ranking Calculations'!$C$13,V15*'Ranking Calculations'!$C$14)</f>
        <v>3</v>
      </c>
      <c r="X15" s="11">
        <f>(SUM($D$2:D15)+(SUM($F$2:F15)/2))/((SUM($D$2:D15)+SUM($E$2:E15)+SUM($F$2:F15)))</f>
        <v>0.4330357142857143</v>
      </c>
      <c r="Y15" s="24">
        <f>'Winning % Rank Over Time'!O51</f>
        <v>30</v>
      </c>
      <c r="Z15" s="7">
        <f>'Winning % Rank Over Time'!$B51*VLOOKUP(Y15,'Share of Reg Season Points'!$A$2:$B$33,2)</f>
        <v>0</v>
      </c>
      <c r="AA15" s="1">
        <f t="shared" si="1"/>
        <v>0.55000000000000004</v>
      </c>
      <c r="AB15" s="1" cm="1">
        <f t="array" ref="AB15">_xlfn.IFS(AA15&gt;='Old Ranking Calculations'!$B$25,'Old Ranking Calculations'!$C$25,AA15&gt;='Old Ranking Calculations'!$B$26,'Old Ranking Calculations'!$C$26,AA15&gt;='Old Ranking Calculations'!$B$27,'Old Ranking Calculations'!$C$27,AA15&gt;='Old Ranking Calculations'!$B$28,'Old Ranking Calculations'!$C$28,AA15&gt;='Old Ranking Calculations'!$B$29,'Old Ranking Calculations'!$C$29,AA15&gt;='Old Ranking Calculations'!$B$30,'Old Ranking Calculations'!$C$30,AA15&gt;='Old Ranking Calculations'!$B$31,'Old Ranking Calculations'!$C$31,AA15&gt;='Old Ranking Calculations'!$B$32,'Old Ranking Calculations'!$C$432)</f>
        <v>3</v>
      </c>
      <c r="AC15" s="1">
        <f>COUNT($G$2:G15)/COUNT($A$2:A15)</f>
        <v>0.21428571428571427</v>
      </c>
      <c r="AD15" s="1" cm="1">
        <f t="array" ref="AD15">_xlfn.IFS(AC15&gt;='Old Ranking Calculations'!$B$15,'Old Ranking Calculations'!$C$15,AC15&gt;='Old Ranking Calculations'!$B$16,'Old Ranking Calculations'!$C$16,AC15&gt;='Old Ranking Calculations'!$B$17,'Old Ranking Calculations'!$C$17,AC15&gt;='Old Ranking Calculations'!$B$18,'Old Ranking Calculations'!$C$18,AC15&gt;='Old Ranking Calculations'!$B$19,'Old Ranking Calculations'!$C$19,AC15&gt;='Old Ranking Calculations'!$B$20,'Old Ranking Calculations'!$C$20,AC15&gt;='Old Ranking Calculations'!$B$21,'Old Ranking Calculations'!$C$21,AC15&gt;='Old Ranking Calculations'!$B$22,'Old Ranking Calculations'!$C$22,AC15&lt;'Old Ranking Calculations'!$B$23,'Old Ranking Calculations'!$C$23)</f>
        <v>1</v>
      </c>
      <c r="AE15" s="1">
        <f t="shared" si="0"/>
        <v>0</v>
      </c>
      <c r="AF15" s="1">
        <f t="shared" si="2"/>
        <v>5.185185185185185E-2</v>
      </c>
      <c r="AG15" s="16">
        <f>SUM($W$2:W15,Z15,$AE$2)</f>
        <v>52.017662775820675</v>
      </c>
    </row>
    <row r="16" spans="1:33" ht="15.75" customHeight="1" x14ac:dyDescent="0.2">
      <c r="A16" s="1">
        <v>2016</v>
      </c>
      <c r="B16" s="1" t="s">
        <v>12</v>
      </c>
      <c r="C16" s="1" t="str">
        <f>VLOOKUP(B16,Divisions!$A$1:$B$33,2,FALSE)</f>
        <v>AFC South</v>
      </c>
      <c r="D16" s="1">
        <v>9</v>
      </c>
      <c r="E16" s="1">
        <v>7</v>
      </c>
      <c r="G16" s="1">
        <v>1</v>
      </c>
      <c r="H16" s="1">
        <v>1</v>
      </c>
      <c r="I16" s="1">
        <v>1</v>
      </c>
      <c r="J16" s="1">
        <v>1</v>
      </c>
      <c r="K16" s="1">
        <v>1</v>
      </c>
      <c r="L16" s="1"/>
      <c r="M16" s="1"/>
      <c r="N16" s="1"/>
      <c r="O16" s="1">
        <v>2</v>
      </c>
      <c r="W16" s="1">
        <f>SUM(N16*'Ranking Calculations'!$C$2,M16*'Ranking Calculations'!$C$3,L16*'Ranking Calculations'!$C$4,K16*'Ranking Calculations'!$C$5,H16*'Ranking Calculations'!$C$7,G16*'Ranking Calculations'!$C$6,P16*'Ranking Calculations'!$C$8,Q16*'Ranking Calculations'!$C$9,R16*'Ranking Calculations'!$C$10,S16*'Ranking Calculations'!$C$11,T16*'Ranking Calculations'!$C$12,U16*'Ranking Calculations'!$C$13,V16*'Ranking Calculations'!$C$14)</f>
        <v>4</v>
      </c>
      <c r="X16" s="11">
        <f>(SUM($D$2:D16)+(SUM($F$2:F16)/2))/((SUM($D$2:D16)+SUM($E$2:E16)+SUM($F$2:F16)))</f>
        <v>0.44166666666666665</v>
      </c>
      <c r="Y16" s="24">
        <f>'Winning % Rank Over Time'!O52</f>
        <v>26</v>
      </c>
      <c r="Z16" s="7">
        <f>'Winning % Rank Over Time'!$B52*VLOOKUP(Y16,'Share of Reg Season Points'!$A$2:$B$33,2)</f>
        <v>0</v>
      </c>
      <c r="AA16" s="1">
        <f t="shared" si="1"/>
        <v>0.65217391304347827</v>
      </c>
      <c r="AB16" s="1" cm="1">
        <f t="array" ref="AB16">_xlfn.IFS(AA16&gt;='Old Ranking Calculations'!$B$25,'Old Ranking Calculations'!$C$25,AA16&gt;='Old Ranking Calculations'!$B$26,'Old Ranking Calculations'!$C$26,AA16&gt;='Old Ranking Calculations'!$B$27,'Old Ranking Calculations'!$C$27,AA16&gt;='Old Ranking Calculations'!$B$28,'Old Ranking Calculations'!$C$28,AA16&gt;='Old Ranking Calculations'!$B$29,'Old Ranking Calculations'!$C$29,AA16&gt;='Old Ranking Calculations'!$B$30,'Old Ranking Calculations'!$C$30,AA16&gt;='Old Ranking Calculations'!$B$31,'Old Ranking Calculations'!$C$31,AA16&gt;='Old Ranking Calculations'!$B$32,'Old Ranking Calculations'!$C$432)</f>
        <v>4</v>
      </c>
      <c r="AC16" s="1">
        <f>COUNT($G$2:G16)/COUNT($A$2:A16)</f>
        <v>0.26666666666666666</v>
      </c>
      <c r="AD16" s="1" cm="1">
        <f t="array" ref="AD16">_xlfn.IFS(AC16&gt;='Old Ranking Calculations'!$B$15,'Old Ranking Calculations'!$C$15,AC16&gt;='Old Ranking Calculations'!$B$16,'Old Ranking Calculations'!$C$16,AC16&gt;='Old Ranking Calculations'!$B$17,'Old Ranking Calculations'!$C$17,AC16&gt;='Old Ranking Calculations'!$B$18,'Old Ranking Calculations'!$C$18,AC16&gt;='Old Ranking Calculations'!$B$19,'Old Ranking Calculations'!$C$19,AC16&gt;='Old Ranking Calculations'!$B$20,'Old Ranking Calculations'!$C$20,AC16&gt;='Old Ranking Calculations'!$B$21,'Old Ranking Calculations'!$C$21,AC16&gt;='Old Ranking Calculations'!$B$22,'Old Ranking Calculations'!$C$22,AC16&lt;'Old Ranking Calculations'!$B$23,'Old Ranking Calculations'!$C$23)</f>
        <v>3</v>
      </c>
      <c r="AE16" s="1">
        <f t="shared" si="0"/>
        <v>0</v>
      </c>
      <c r="AF16" s="1">
        <f t="shared" si="2"/>
        <v>6.8965517241379309E-2</v>
      </c>
      <c r="AG16" s="16">
        <f>SUM($W$2:W16,Z16,$AE$2)</f>
        <v>56.017662775820675</v>
      </c>
    </row>
    <row r="17" spans="1:33" ht="15.75" customHeight="1" x14ac:dyDescent="0.2">
      <c r="A17" s="1">
        <v>2017</v>
      </c>
      <c r="B17" s="1" t="s">
        <v>12</v>
      </c>
      <c r="C17" s="1" t="str">
        <f>VLOOKUP(B17,Divisions!$A$1:$B$33,2,FALSE)</f>
        <v>AFC South</v>
      </c>
      <c r="D17" s="1">
        <v>4</v>
      </c>
      <c r="E17" s="1">
        <v>12</v>
      </c>
      <c r="W17" s="1">
        <f>SUM(N17*'Ranking Calculations'!$C$2,M17*'Ranking Calculations'!$C$3,L17*'Ranking Calculations'!$C$4,K17*'Ranking Calculations'!$C$5,H17*'Ranking Calculations'!$C$7,G17*'Ranking Calculations'!$C$6,P17*'Ranking Calculations'!$C$8,Q17*'Ranking Calculations'!$C$9,R17*'Ranking Calculations'!$C$10,S17*'Ranking Calculations'!$C$11,T17*'Ranking Calculations'!$C$12,U17*'Ranking Calculations'!$C$13,V17*'Ranking Calculations'!$C$14)</f>
        <v>0</v>
      </c>
      <c r="X17" s="11">
        <f>(SUM($D$2:D17)+(SUM($F$2:F17)/2))/((SUM($D$2:D17)+SUM($E$2:E17)+SUM($F$2:F17)))</f>
        <v>0.4296875</v>
      </c>
      <c r="Y17" s="24">
        <f>'Winning % Rank Over Time'!O53</f>
        <v>30</v>
      </c>
      <c r="Z17" s="7">
        <f>'Winning % Rank Over Time'!$B53*VLOOKUP(Y17,'Share of Reg Season Points'!$A$2:$B$33,2)</f>
        <v>0</v>
      </c>
      <c r="AA17" s="1">
        <f t="shared" si="1"/>
        <v>0.625</v>
      </c>
      <c r="AB17" s="1" cm="1">
        <f t="array" ref="AB17">_xlfn.IFS(AA17&gt;='Old Ranking Calculations'!$B$25,'Old Ranking Calculations'!$C$25,AA17&gt;='Old Ranking Calculations'!$B$26,'Old Ranking Calculations'!$C$26,AA17&gt;='Old Ranking Calculations'!$B$27,'Old Ranking Calculations'!$C$27,AA17&gt;='Old Ranking Calculations'!$B$28,'Old Ranking Calculations'!$C$28,AA17&gt;='Old Ranking Calculations'!$B$29,'Old Ranking Calculations'!$C$29,AA17&gt;='Old Ranking Calculations'!$B$30,'Old Ranking Calculations'!$C$30,AA17&gt;='Old Ranking Calculations'!$B$31,'Old Ranking Calculations'!$C$31,AA17&gt;='Old Ranking Calculations'!$B$32,'Old Ranking Calculations'!$C$432)</f>
        <v>4</v>
      </c>
      <c r="AC17" s="1">
        <f>COUNT($G$2:G17)/COUNT($A$2:A17)</f>
        <v>0.25</v>
      </c>
      <c r="AD17" s="1" cm="1">
        <f t="array" ref="AD17">_xlfn.IFS(AC17&gt;='Old Ranking Calculations'!$B$15,'Old Ranking Calculations'!$C$15,AC17&gt;='Old Ranking Calculations'!$B$16,'Old Ranking Calculations'!$C$16,AC17&gt;='Old Ranking Calculations'!$B$17,'Old Ranking Calculations'!$C$17,AC17&gt;='Old Ranking Calculations'!$B$18,'Old Ranking Calculations'!$C$18,AC17&gt;='Old Ranking Calculations'!$B$19,'Old Ranking Calculations'!$C$19,AC17&gt;='Old Ranking Calculations'!$B$20,'Old Ranking Calculations'!$C$20,AC17&gt;='Old Ranking Calculations'!$B$21,'Old Ranking Calculations'!$C$21,AC17&gt;='Old Ranking Calculations'!$B$22,'Old Ranking Calculations'!$C$22,AC17&lt;'Old Ranking Calculations'!$B$23,'Old Ranking Calculations'!$C$23)</f>
        <v>3</v>
      </c>
      <c r="AE17" s="1">
        <f t="shared" si="0"/>
        <v>0</v>
      </c>
      <c r="AF17" s="1">
        <f t="shared" si="2"/>
        <v>6.3694267515923567E-2</v>
      </c>
      <c r="AG17" s="16">
        <f>SUM($W$2:W17,Z17,$AE$2)</f>
        <v>56.017662775820675</v>
      </c>
    </row>
    <row r="18" spans="1:33" ht="15.75" customHeight="1" x14ac:dyDescent="0.2">
      <c r="A18" s="1">
        <v>2018</v>
      </c>
      <c r="B18" s="1" t="s">
        <v>12</v>
      </c>
      <c r="C18" s="1" t="str">
        <f>VLOOKUP(B18,Divisions!$A$1:$B$33,2,FALSE)</f>
        <v>AFC South</v>
      </c>
      <c r="D18" s="1">
        <v>11</v>
      </c>
      <c r="E18" s="1">
        <v>5</v>
      </c>
      <c r="G18" s="1">
        <v>1</v>
      </c>
      <c r="H18" s="1">
        <v>1</v>
      </c>
      <c r="I18" s="1">
        <v>0</v>
      </c>
      <c r="J18" s="1">
        <v>1</v>
      </c>
      <c r="K18" s="1"/>
      <c r="L18" s="1"/>
      <c r="M18" s="1"/>
      <c r="N18" s="1"/>
      <c r="O18" s="1">
        <v>1</v>
      </c>
      <c r="W18" s="1">
        <f>SUM(N18*'Ranking Calculations'!$C$2,M18*'Ranking Calculations'!$C$3,L18*'Ranking Calculations'!$C$4,K18*'Ranking Calculations'!$C$5,H18*'Ranking Calculations'!$C$7,G18*'Ranking Calculations'!$C$6,P18*'Ranking Calculations'!$C$8,Q18*'Ranking Calculations'!$C$9,R18*'Ranking Calculations'!$C$10,S18*'Ranking Calculations'!$C$11,T18*'Ranking Calculations'!$C$12,U18*'Ranking Calculations'!$C$13,V18*'Ranking Calculations'!$C$14)</f>
        <v>2</v>
      </c>
      <c r="X18" s="11">
        <f>(SUM($D$2:D18)+(SUM($F$2:F18)/2))/((SUM($D$2:D18)+SUM($E$2:E18)+SUM($F$2:F18)))</f>
        <v>0.44485294117647056</v>
      </c>
      <c r="Y18" s="24">
        <f>'Winning % Rank Over Time'!O54</f>
        <v>26</v>
      </c>
      <c r="Z18" s="7">
        <f>'Winning % Rank Over Time'!$B54*VLOOKUP(Y18,'Share of Reg Season Points'!$A$2:$B$33,2)</f>
        <v>0</v>
      </c>
      <c r="AA18" s="1">
        <f t="shared" si="1"/>
        <v>0.66666666666666663</v>
      </c>
      <c r="AB18" s="1" cm="1">
        <f t="array" ref="AB18">_xlfn.IFS(AA18&gt;='Old Ranking Calculations'!$B$25,'Old Ranking Calculations'!$C$25,AA18&gt;='Old Ranking Calculations'!$B$26,'Old Ranking Calculations'!$C$26,AA18&gt;='Old Ranking Calculations'!$B$27,'Old Ranking Calculations'!$C$27,AA18&gt;='Old Ranking Calculations'!$B$28,'Old Ranking Calculations'!$C$28,AA18&gt;='Old Ranking Calculations'!$B$29,'Old Ranking Calculations'!$C$29,AA18&gt;='Old Ranking Calculations'!$B$30,'Old Ranking Calculations'!$C$30,AA18&gt;='Old Ranking Calculations'!$B$31,'Old Ranking Calculations'!$C$31,AA18&gt;='Old Ranking Calculations'!$B$32,'Old Ranking Calculations'!$C$432)</f>
        <v>4</v>
      </c>
      <c r="AC18" s="1">
        <f>COUNT($G$2:G18)/COUNT($A$2:A18)</f>
        <v>0.29411764705882354</v>
      </c>
      <c r="AD18" s="1" cm="1">
        <f t="array" ref="AD18">_xlfn.IFS(AC18&gt;='Old Ranking Calculations'!$B$15,'Old Ranking Calculations'!$C$15,AC18&gt;='Old Ranking Calculations'!$B$16,'Old Ranking Calculations'!$C$16,AC18&gt;='Old Ranking Calculations'!$B$17,'Old Ranking Calculations'!$C$17,AC18&gt;='Old Ranking Calculations'!$B$18,'Old Ranking Calculations'!$C$18,AC18&gt;='Old Ranking Calculations'!$B$19,'Old Ranking Calculations'!$C$19,AC18&gt;='Old Ranking Calculations'!$B$20,'Old Ranking Calculations'!$C$20,AC18&gt;='Old Ranking Calculations'!$B$21,'Old Ranking Calculations'!$C$21,AC18&gt;='Old Ranking Calculations'!$B$22,'Old Ranking Calculations'!$C$22,AC18&lt;'Old Ranking Calculations'!$B$23,'Old Ranking Calculations'!$C$23)</f>
        <v>3</v>
      </c>
      <c r="AE18" s="1">
        <f t="shared" si="0"/>
        <v>0</v>
      </c>
      <c r="AF18" s="1">
        <f t="shared" si="2"/>
        <v>6.7073170731707321E-2</v>
      </c>
      <c r="AG18" s="16">
        <f>SUM($W$2:W18,Z18,$AE$2)</f>
        <v>58.017662775820675</v>
      </c>
    </row>
    <row r="19" spans="1:33" ht="15.75" customHeight="1" x14ac:dyDescent="0.2">
      <c r="A19" s="1">
        <v>2019</v>
      </c>
      <c r="B19" s="1" t="s">
        <v>12</v>
      </c>
      <c r="C19" s="1" t="str">
        <f>VLOOKUP(B19,Divisions!$A$1:$B$33,2,FALSE)</f>
        <v>AFC South</v>
      </c>
      <c r="D19" s="1">
        <v>10</v>
      </c>
      <c r="E19" s="1">
        <v>6</v>
      </c>
      <c r="G19" s="1">
        <v>1</v>
      </c>
      <c r="H19" s="1">
        <v>1</v>
      </c>
      <c r="I19" s="1">
        <v>1</v>
      </c>
      <c r="J19" s="1">
        <v>1</v>
      </c>
      <c r="K19" s="1">
        <v>1</v>
      </c>
      <c r="L19" s="1"/>
      <c r="M19" s="1"/>
      <c r="N19" s="1"/>
      <c r="O19" s="1">
        <v>2</v>
      </c>
      <c r="W19" s="1">
        <f>SUM(N19*'Ranking Calculations'!$C$2,M19*'Ranking Calculations'!$C$3,L19*'Ranking Calculations'!$C$4,K19*'Ranking Calculations'!$C$5,H19*'Ranking Calculations'!$C$7,G19*'Ranking Calculations'!$C$6,P19*'Ranking Calculations'!$C$8,Q19*'Ranking Calculations'!$C$9,R19*'Ranking Calculations'!$C$10,S19*'Ranking Calculations'!$C$11,T19*'Ranking Calculations'!$C$12,U19*'Ranking Calculations'!$C$13,V19*'Ranking Calculations'!$C$14)</f>
        <v>4</v>
      </c>
      <c r="X19" s="11">
        <f>(SUM($D$2:D19)+(SUM($F$2:F19)/2))/((SUM($D$2:D19)+SUM($E$2:E19)+SUM($F$2:F19)))</f>
        <v>0.4548611111111111</v>
      </c>
      <c r="Y19" s="24">
        <f>'Winning % Rank Over Time'!O55</f>
        <v>24</v>
      </c>
      <c r="Z19" s="7">
        <f>'Winning % Rank Over Time'!$B55*VLOOKUP(Y19,'Share of Reg Season Points'!$A$2:$B$33,2)</f>
        <v>0</v>
      </c>
      <c r="AA19" s="1">
        <f t="shared" si="1"/>
        <v>0.73333333333333328</v>
      </c>
      <c r="AB19" s="1" cm="1">
        <f t="array" ref="AB19">_xlfn.IFS(AA19&gt;='Old Ranking Calculations'!$B$25,'Old Ranking Calculations'!$C$25,AA19&gt;='Old Ranking Calculations'!$B$26,'Old Ranking Calculations'!$C$26,AA19&gt;='Old Ranking Calculations'!$B$27,'Old Ranking Calculations'!$C$27,AA19&gt;='Old Ranking Calculations'!$B$28,'Old Ranking Calculations'!$C$28,AA19&gt;='Old Ranking Calculations'!$B$29,'Old Ranking Calculations'!$C$29,AA19&gt;='Old Ranking Calculations'!$B$30,'Old Ranking Calculations'!$C$30,AA19&gt;='Old Ranking Calculations'!$B$31,'Old Ranking Calculations'!$C$31,AA19&gt;='Old Ranking Calculations'!$B$32,'Old Ranking Calculations'!$C$432)</f>
        <v>4</v>
      </c>
      <c r="AC19" s="1">
        <f>COUNT($G$2:G19)/COUNT($A$2:A19)</f>
        <v>0.33333333333333331</v>
      </c>
      <c r="AD19" s="1" cm="1">
        <f t="array" ref="AD19">_xlfn.IFS(AC19&gt;='Old Ranking Calculations'!$B$15,'Old Ranking Calculations'!$C$15,AC19&gt;='Old Ranking Calculations'!$B$16,'Old Ranking Calculations'!$C$16,AC19&gt;='Old Ranking Calculations'!$B$17,'Old Ranking Calculations'!$C$17,AC19&gt;='Old Ranking Calculations'!$B$18,'Old Ranking Calculations'!$C$18,AC19&gt;='Old Ranking Calculations'!$B$19,'Old Ranking Calculations'!$C$19,AC19&gt;='Old Ranking Calculations'!$B$20,'Old Ranking Calculations'!$C$20,AC19&gt;='Old Ranking Calculations'!$B$21,'Old Ranking Calculations'!$C$21,AC19&gt;='Old Ranking Calculations'!$B$22,'Old Ranking Calculations'!$C$22,AC19&lt;'Old Ranking Calculations'!$B$23,'Old Ranking Calculations'!$C$23)</f>
        <v>3</v>
      </c>
      <c r="AE19" s="1">
        <f t="shared" si="0"/>
        <v>0</v>
      </c>
      <c r="AF19" s="1">
        <f t="shared" si="2"/>
        <v>8.0924855491329481E-2</v>
      </c>
      <c r="AG19" s="16">
        <f>SUM($W$2:W19,Z19,$AE$2)</f>
        <v>62.017662775820675</v>
      </c>
    </row>
    <row r="20" spans="1:33" ht="15.75" customHeight="1" x14ac:dyDescent="0.2">
      <c r="A20" s="1">
        <v>2020</v>
      </c>
      <c r="B20" s="1" t="s">
        <v>12</v>
      </c>
      <c r="C20" s="1" t="str">
        <f>VLOOKUP(B20,Divisions!$A$1:$B$33,2,FALSE)</f>
        <v>AFC South</v>
      </c>
      <c r="D20" s="1">
        <v>4</v>
      </c>
      <c r="E20" s="1">
        <v>12</v>
      </c>
      <c r="W20" s="1">
        <f>SUM(N20*'Ranking Calculations'!$C$2,M20*'Ranking Calculations'!$C$3,L20*'Ranking Calculations'!$C$4,K20*'Ranking Calculations'!$C$5,H20*'Ranking Calculations'!$C$7,G20*'Ranking Calculations'!$C$6,P20*'Ranking Calculations'!$C$8,Q20*'Ranking Calculations'!$C$9,R20*'Ranking Calculations'!$C$10,S20*'Ranking Calculations'!$C$11,T20*'Ranking Calculations'!$C$12,U20*'Ranking Calculations'!$C$13,V20*'Ranking Calculations'!$C$14)</f>
        <v>0</v>
      </c>
      <c r="X20" s="11">
        <f>(SUM($D$2:D20)+(SUM($F$2:F20)/2))/((SUM($D$2:D20)+SUM($E$2:E20)+SUM($F$2:F20)))</f>
        <v>0.44407894736842107</v>
      </c>
      <c r="Y20" s="24">
        <f>'Winning % Rank Over Time'!O56</f>
        <v>26</v>
      </c>
      <c r="Z20" s="7">
        <f>'Winning % Rank Over Time'!$B56*VLOOKUP(Y20,'Share of Reg Season Points'!$A$2:$B$33,2)</f>
        <v>0</v>
      </c>
      <c r="AA20" s="1">
        <f t="shared" si="1"/>
        <v>0.70967741935483875</v>
      </c>
      <c r="AB20" s="1" cm="1">
        <f t="array" ref="AB20">_xlfn.IFS(AA20&gt;='Old Ranking Calculations'!$B$25,'Old Ranking Calculations'!$C$25,AA20&gt;='Old Ranking Calculations'!$B$26,'Old Ranking Calculations'!$C$26,AA20&gt;='Old Ranking Calculations'!$B$27,'Old Ranking Calculations'!$C$27,AA20&gt;='Old Ranking Calculations'!$B$28,'Old Ranking Calculations'!$C$28,AA20&gt;='Old Ranking Calculations'!$B$29,'Old Ranking Calculations'!$C$29,AA20&gt;='Old Ranking Calculations'!$B$30,'Old Ranking Calculations'!$C$30,AA20&gt;='Old Ranking Calculations'!$B$31,'Old Ranking Calculations'!$C$31,AA20&gt;='Old Ranking Calculations'!$B$32,'Old Ranking Calculations'!$C$432)</f>
        <v>4</v>
      </c>
      <c r="AC20" s="1">
        <f>COUNT($G$2:G20)/COUNT($A$2:A20)</f>
        <v>0.31578947368421051</v>
      </c>
      <c r="AD20" s="1" cm="1">
        <f t="array" ref="AD20">_xlfn.IFS(AC20&gt;='Old Ranking Calculations'!$B$15,'Old Ranking Calculations'!$C$15,AC20&gt;='Old Ranking Calculations'!$B$16,'Old Ranking Calculations'!$C$16,AC20&gt;='Old Ranking Calculations'!$B$17,'Old Ranking Calculations'!$C$17,AC20&gt;='Old Ranking Calculations'!$B$18,'Old Ranking Calculations'!$C$18,AC20&gt;='Old Ranking Calculations'!$B$19,'Old Ranking Calculations'!$C$19,AC20&gt;='Old Ranking Calculations'!$B$20,'Old Ranking Calculations'!$C$20,AC20&gt;='Old Ranking Calculations'!$B$21,'Old Ranking Calculations'!$C$21,AC20&gt;='Old Ranking Calculations'!$B$22,'Old Ranking Calculations'!$C$22,AC20&lt;'Old Ranking Calculations'!$B$23,'Old Ranking Calculations'!$C$23)</f>
        <v>3</v>
      </c>
      <c r="AE20" s="1">
        <f t="shared" si="0"/>
        <v>0</v>
      </c>
      <c r="AF20" s="1">
        <f t="shared" si="2"/>
        <v>7.567567567567568E-2</v>
      </c>
      <c r="AG20" s="16">
        <f>SUM($W$2:W20,Z20,$AE$2)</f>
        <v>62.017662775820675</v>
      </c>
    </row>
    <row r="21" spans="1:33" ht="15.75" customHeight="1" x14ac:dyDescent="0.2">
      <c r="A21" s="1">
        <v>2021</v>
      </c>
      <c r="B21" s="1" t="s">
        <v>12</v>
      </c>
      <c r="C21" s="1" t="str">
        <f>VLOOKUP(B21,Divisions!$A$1:$B$33,2,FALSE)</f>
        <v>AFC South</v>
      </c>
      <c r="D21" s="1">
        <v>4</v>
      </c>
      <c r="E21" s="1">
        <v>13</v>
      </c>
      <c r="W21" s="1">
        <f>SUM(N21*'Ranking Calculations'!$C$2,M21*'Ranking Calculations'!$C$3,L21*'Ranking Calculations'!$C$4,K21*'Ranking Calculations'!$C$5,H21*'Ranking Calculations'!$C$7,G21*'Ranking Calculations'!$C$6,P21*'Ranking Calculations'!$C$8,Q21*'Ranking Calculations'!$C$9,R21*'Ranking Calculations'!$C$10,S21*'Ranking Calculations'!$C$11,T21*'Ranking Calculations'!$C$12,U21*'Ranking Calculations'!$C$13,V21*'Ranking Calculations'!$C$14)</f>
        <v>0</v>
      </c>
      <c r="X21" s="11">
        <f>(SUM($D$2:D21)+(SUM($F$2:F21)/2))/((SUM($D$2:D21)+SUM($E$2:E21)+SUM($F$2:F21)))</f>
        <v>0.43302180685358255</v>
      </c>
      <c r="Y21" s="24">
        <f>'Winning % Rank Over Time'!O57</f>
        <v>29</v>
      </c>
      <c r="Z21" s="7">
        <f>'Winning % Rank Over Time'!$B57*VLOOKUP(Y21,'Share of Reg Season Points'!$A$2:$B$33,2)</f>
        <v>0</v>
      </c>
      <c r="AA21" s="1">
        <f t="shared" si="1"/>
        <v>0.6875</v>
      </c>
      <c r="AB21" s="1" cm="1">
        <f t="array" ref="AB21">_xlfn.IFS(AA21&gt;='Old Ranking Calculations'!$B$25,'Old Ranking Calculations'!$C$25,AA21&gt;='Old Ranking Calculations'!$B$26,'Old Ranking Calculations'!$C$26,AA21&gt;='Old Ranking Calculations'!$B$27,'Old Ranking Calculations'!$C$27,AA21&gt;='Old Ranking Calculations'!$B$28,'Old Ranking Calculations'!$C$28,AA21&gt;='Old Ranking Calculations'!$B$29,'Old Ranking Calculations'!$C$29,AA21&gt;='Old Ranking Calculations'!$B$30,'Old Ranking Calculations'!$C$30,AA21&gt;='Old Ranking Calculations'!$B$31,'Old Ranking Calculations'!$C$31,AA21&gt;='Old Ranking Calculations'!$B$32,'Old Ranking Calculations'!$C$432)</f>
        <v>4</v>
      </c>
      <c r="AC21" s="1">
        <f>COUNT($G$2:G21)/COUNT($A$2:A21)</f>
        <v>0.3</v>
      </c>
      <c r="AD21" s="1" cm="1">
        <f t="array" ref="AD21">_xlfn.IFS(AC21&gt;='Old Ranking Calculations'!$B$15,'Old Ranking Calculations'!$C$15,AC21&gt;='Old Ranking Calculations'!$B$16,'Old Ranking Calculations'!$C$16,AC21&gt;='Old Ranking Calculations'!$B$17,'Old Ranking Calculations'!$C$17,AC21&gt;='Old Ranking Calculations'!$B$18,'Old Ranking Calculations'!$C$18,AC21&gt;='Old Ranking Calculations'!$B$19,'Old Ranking Calculations'!$C$19,AC21&gt;='Old Ranking Calculations'!$B$20,'Old Ranking Calculations'!$C$20,AC21&gt;='Old Ranking Calculations'!$B$21,'Old Ranking Calculations'!$C$21,AC21&gt;='Old Ranking Calculations'!$B$22,'Old Ranking Calculations'!$C$22,AC21&lt;'Old Ranking Calculations'!$B$23,'Old Ranking Calculations'!$C$23)</f>
        <v>3</v>
      </c>
      <c r="AE21" s="1">
        <f t="shared" si="0"/>
        <v>0</v>
      </c>
      <c r="AF21" s="1">
        <f t="shared" si="2"/>
        <v>7.0707070707070704E-2</v>
      </c>
      <c r="AG21" s="16">
        <f>SUM($W$2:W21,Z21,$AE$2)</f>
        <v>62.017662775820675</v>
      </c>
    </row>
    <row r="22" spans="1:33" ht="15.75" customHeight="1" x14ac:dyDescent="0.2">
      <c r="A22">
        <v>2022</v>
      </c>
      <c r="B22" s="1" t="s">
        <v>12</v>
      </c>
      <c r="C22" s="1" t="str">
        <f>VLOOKUP(B22,Divisions!$A$1:$B$33,2,FALSE)</f>
        <v>AFC South</v>
      </c>
      <c r="D22">
        <v>3</v>
      </c>
      <c r="E22">
        <v>13</v>
      </c>
      <c r="F22">
        <v>1</v>
      </c>
      <c r="W22" s="1">
        <f>SUM(N22*'Ranking Calculations'!$C$2,M22*'Ranking Calculations'!$C$3,L22*'Ranking Calculations'!$C$4,K22*'Ranking Calculations'!$C$5,H22*'Ranking Calculations'!$C$7,G22*'Ranking Calculations'!$C$6,P22*'Ranking Calculations'!$C$8,Q22*'Ranking Calculations'!$C$9,R22*'Ranking Calculations'!$C$10,S22*'Ranking Calculations'!$C$11,T22*'Ranking Calculations'!$C$12,U22*'Ranking Calculations'!$C$13,V22*'Ranking Calculations'!$C$14)</f>
        <v>0</v>
      </c>
      <c r="X22" s="11">
        <f>(SUM($D$2:D22)+(SUM($F$2:F22)/2))/((SUM($D$2:D22)+SUM($E$2:E22)+SUM($F$2:F22)))</f>
        <v>0.42159763313609466</v>
      </c>
      <c r="Y22" s="24">
        <f>'Winning % Rank Over Time'!O58</f>
        <v>29</v>
      </c>
      <c r="Z22" s="7">
        <f>'Winning % Rank Over Time'!$B58*VLOOKUP(Y22,'Share of Reg Season Points'!$A$2:$B$33,2)</f>
        <v>0</v>
      </c>
      <c r="AA22" s="1">
        <f t="shared" si="1"/>
        <v>0.6470588235294118</v>
      </c>
      <c r="AB22" s="1" cm="1">
        <f t="array" ref="AB22">_xlfn.IFS(AA22&gt;='Old Ranking Calculations'!$B$25,'Old Ranking Calculations'!$C$25,AA22&gt;='Old Ranking Calculations'!$B$26,'Old Ranking Calculations'!$C$26,AA22&gt;='Old Ranking Calculations'!$B$27,'Old Ranking Calculations'!$C$27,AA22&gt;='Old Ranking Calculations'!$B$28,'Old Ranking Calculations'!$C$28,AA22&gt;='Old Ranking Calculations'!$B$29,'Old Ranking Calculations'!$C$29,AA22&gt;='Old Ranking Calculations'!$B$30,'Old Ranking Calculations'!$C$30,AA22&gt;='Old Ranking Calculations'!$B$31,'Old Ranking Calculations'!$C$31,AA22&gt;='Old Ranking Calculations'!$B$32,'Old Ranking Calculations'!$C$432)</f>
        <v>4</v>
      </c>
      <c r="AC22" s="1">
        <f>COUNT($G$2:G22)/COUNT($A$2:A22)</f>
        <v>0.2857142857142857</v>
      </c>
      <c r="AD22" s="1" cm="1">
        <f t="array" ref="AD22">_xlfn.IFS(AC22&gt;='Old Ranking Calculations'!$B$15,'Old Ranking Calculations'!$C$15,AC22&gt;='Old Ranking Calculations'!$B$16,'Old Ranking Calculations'!$C$16,AC22&gt;='Old Ranking Calculations'!$B$17,'Old Ranking Calculations'!$C$17,AC22&gt;='Old Ranking Calculations'!$B$18,'Old Ranking Calculations'!$C$18,AC22&gt;='Old Ranking Calculations'!$B$19,'Old Ranking Calculations'!$C$19,AC22&gt;='Old Ranking Calculations'!$B$20,'Old Ranking Calculations'!$C$20,AC22&gt;='Old Ranking Calculations'!$B$21,'Old Ranking Calculations'!$C$21,AC22&gt;='Old Ranking Calculations'!$B$22,'Old Ranking Calculations'!$C$22,AC22&lt;'Old Ranking Calculations'!$B$23,'Old Ranking Calculations'!$C$23)</f>
        <v>3</v>
      </c>
      <c r="AE22" s="1">
        <f t="shared" si="0"/>
        <v>0</v>
      </c>
      <c r="AF22" s="1">
        <f t="shared" si="2"/>
        <v>6.6037735849056603E-2</v>
      </c>
      <c r="AG22" s="16">
        <f>SUM($W$2:W22,Z22,$AE$2)</f>
        <v>62.017662775820675</v>
      </c>
    </row>
    <row r="23" spans="1:33" ht="15.75" customHeight="1" x14ac:dyDescent="0.2">
      <c r="A23">
        <v>2023</v>
      </c>
      <c r="B23" s="1" t="s">
        <v>12</v>
      </c>
      <c r="C23" s="1" t="str">
        <f>VLOOKUP(B23,Divisions!$A$1:$B$33,2,FALSE)</f>
        <v>AFC South</v>
      </c>
      <c r="D23">
        <v>10</v>
      </c>
      <c r="E23">
        <v>7</v>
      </c>
      <c r="G23">
        <v>1</v>
      </c>
      <c r="H23">
        <v>1</v>
      </c>
      <c r="I23">
        <v>1</v>
      </c>
      <c r="J23">
        <v>1</v>
      </c>
      <c r="K23">
        <v>1</v>
      </c>
      <c r="O23">
        <v>2</v>
      </c>
      <c r="S23">
        <v>1</v>
      </c>
      <c r="T23">
        <v>1</v>
      </c>
      <c r="W23" s="1">
        <f>SUM(N23*'Ranking Calculations'!$C$2,M23*'Ranking Calculations'!$C$3,L23*'Ranking Calculations'!$C$4,K23*'Ranking Calculations'!$C$5,H23*'Ranking Calculations'!$C$7,G23*'Ranking Calculations'!$C$6,P23*'Ranking Calculations'!$C$8,Q23*'Ranking Calculations'!$C$9,R23*'Ranking Calculations'!$C$10,S23*'Ranking Calculations'!$C$11,T23*'Ranking Calculations'!$C$12,U23*'Ranking Calculations'!$C$13,V23*'Ranking Calculations'!$C$14)</f>
        <v>4</v>
      </c>
      <c r="X23" s="11">
        <f>(SUM($D$2:D23)+(SUM($F$2:F23)/2))/((SUM($D$2:D23)+SUM($E$2:E23)+SUM($F$2:F23)))</f>
        <v>0.42957746478873238</v>
      </c>
      <c r="Y23" s="24">
        <f>'Winning % Rank Over Time'!O59</f>
        <v>28</v>
      </c>
      <c r="Z23" s="7">
        <f>'Winning % Rank Over Time'!$B59*VLOOKUP(Y23,'Share of Reg Season Points'!$A$2:$B$33,2)</f>
        <v>0</v>
      </c>
      <c r="AA23" s="1">
        <f t="shared" si="1"/>
        <v>0.70270270270270274</v>
      </c>
      <c r="AB23" s="1" cm="1">
        <f t="array" ref="AB23">_xlfn.IFS(AA23&gt;='Old Ranking Calculations'!$B$25,'Old Ranking Calculations'!$C$25,AA23&gt;='Old Ranking Calculations'!$B$26,'Old Ranking Calculations'!$C$26,AA23&gt;='Old Ranking Calculations'!$B$27,'Old Ranking Calculations'!$C$27,AA23&gt;='Old Ranking Calculations'!$B$28,'Old Ranking Calculations'!$C$28,AA23&gt;='Old Ranking Calculations'!$B$29,'Old Ranking Calculations'!$C$29,AA23&gt;='Old Ranking Calculations'!$B$30,'Old Ranking Calculations'!$C$30,AA23&gt;='Old Ranking Calculations'!$B$31,'Old Ranking Calculations'!$C$31,AA23&gt;='Old Ranking Calculations'!$B$32,'Old Ranking Calculations'!$C$432)</f>
        <v>4</v>
      </c>
      <c r="AC23" s="1">
        <f>COUNT($G$2:G23)/COUNT($A$2:A23)</f>
        <v>0.31818181818181818</v>
      </c>
      <c r="AD23" s="1" cm="1">
        <f t="array" ref="AD23">_xlfn.IFS(AC23&gt;='Old Ranking Calculations'!$B$15,'Old Ranking Calculations'!$C$15,AC23&gt;='Old Ranking Calculations'!$B$16,'Old Ranking Calculations'!$C$16,AC23&gt;='Old Ranking Calculations'!$B$17,'Old Ranking Calculations'!$C$17,AC23&gt;='Old Ranking Calculations'!$B$18,'Old Ranking Calculations'!$C$18,AC23&gt;='Old Ranking Calculations'!$B$19,'Old Ranking Calculations'!$C$19,AC23&gt;='Old Ranking Calculations'!$B$20,'Old Ranking Calculations'!$C$20,AC23&gt;='Old Ranking Calculations'!$B$21,'Old Ranking Calculations'!$C$21,AC23&gt;='Old Ranking Calculations'!$B$22,'Old Ranking Calculations'!$C$22,AC23&lt;'Old Ranking Calculations'!$B$23,'Old Ranking Calculations'!$C$23)</f>
        <v>3</v>
      </c>
      <c r="AE23" s="1">
        <f t="shared" si="0"/>
        <v>0</v>
      </c>
      <c r="AF23" s="1">
        <f t="shared" si="2"/>
        <v>7.6576576576576572E-2</v>
      </c>
      <c r="AG23" s="16">
        <f>SUM($W$2:W23,Z23,$AE$2)</f>
        <v>66.017662775820668</v>
      </c>
    </row>
    <row r="24" spans="1:33" ht="15.75" customHeight="1" x14ac:dyDescent="0.2">
      <c r="A24">
        <v>2024</v>
      </c>
      <c r="B24" s="1" t="s">
        <v>12</v>
      </c>
      <c r="C24" s="1" t="str">
        <f>VLOOKUP(B24,Divisions!$A$1:$B$33,2,FALSE)</f>
        <v>AFC South</v>
      </c>
      <c r="D24">
        <v>10</v>
      </c>
      <c r="E24">
        <v>7</v>
      </c>
      <c r="G24">
        <v>1</v>
      </c>
      <c r="H24">
        <v>1</v>
      </c>
      <c r="I24">
        <v>1</v>
      </c>
      <c r="J24">
        <v>1</v>
      </c>
      <c r="K24">
        <v>1</v>
      </c>
      <c r="O24">
        <v>2</v>
      </c>
      <c r="W24" s="1">
        <f>SUM(N24*'Ranking Calculations'!$C$2,M24*'Ranking Calculations'!$C$3,L24*'Ranking Calculations'!$C$4,K24*'Ranking Calculations'!$C$5,H24*'Ranking Calculations'!$C$7,G24*'Ranking Calculations'!$C$6,P24*'Ranking Calculations'!$C$8,Q24*'Ranking Calculations'!$C$9,R24*'Ranking Calculations'!$C$10,S24*'Ranking Calculations'!$C$11,T24*'Ranking Calculations'!$C$12,U24*'Ranking Calculations'!$C$13,V24*'Ranking Calculations'!$C$14)</f>
        <v>4</v>
      </c>
      <c r="X24" s="11">
        <f>(SUM($D$2:D24)+(SUM($F$2:F24)/2))/((SUM($D$2:D24)+SUM($E$2:E24)+SUM($F$2:F24)))</f>
        <v>0.43682795698924731</v>
      </c>
      <c r="Y24" s="24">
        <f>'Winning % Rank Over Time'!O60</f>
        <v>27</v>
      </c>
      <c r="Z24" s="7">
        <f>'Winning % Rank Over Time'!$B60*VLOOKUP(Y24,'Share of Reg Season Points'!$A$2:$B$33,2)</f>
        <v>0</v>
      </c>
      <c r="AA24" s="1">
        <f t="shared" ref="AA24" si="3">SUM($G$2:J24)/COUNT($E$2:H24)</f>
        <v>0.75</v>
      </c>
      <c r="AB24" s="1" cm="1">
        <f t="array" ref="AB24">_xlfn.IFS(AA24&gt;='Old Ranking Calculations'!$B$25,'Old Ranking Calculations'!$C$25,AA24&gt;='Old Ranking Calculations'!$B$26,'Old Ranking Calculations'!$C$26,AA24&gt;='Old Ranking Calculations'!$B$27,'Old Ranking Calculations'!$C$27,AA24&gt;='Old Ranking Calculations'!$B$28,'Old Ranking Calculations'!$C$28,AA24&gt;='Old Ranking Calculations'!$B$29,'Old Ranking Calculations'!$C$29,AA24&gt;='Old Ranking Calculations'!$B$30,'Old Ranking Calculations'!$C$30,AA24&gt;='Old Ranking Calculations'!$B$31,'Old Ranking Calculations'!$C$31,AA24&gt;='Old Ranking Calculations'!$B$32,'Old Ranking Calculations'!$C$432)</f>
        <v>6</v>
      </c>
      <c r="AC24" s="1">
        <f>COUNT($G$2:G24)/COUNT($A$2:A24)</f>
        <v>0.34782608695652173</v>
      </c>
      <c r="AD24" s="1" cm="1">
        <f t="array" ref="AD24">_xlfn.IFS(AC24&gt;='Old Ranking Calculations'!$B$15,'Old Ranking Calculations'!$C$15,AC24&gt;='Old Ranking Calculations'!$B$16,'Old Ranking Calculations'!$C$16,AC24&gt;='Old Ranking Calculations'!$B$17,'Old Ranking Calculations'!$C$17,AC24&gt;='Old Ranking Calculations'!$B$18,'Old Ranking Calculations'!$C$18,AC24&gt;='Old Ranking Calculations'!$B$19,'Old Ranking Calculations'!$C$19,AC24&gt;='Old Ranking Calculations'!$B$20,'Old Ranking Calculations'!$C$20,AC24&gt;='Old Ranking Calculations'!$B$21,'Old Ranking Calculations'!$C$21,AC24&gt;='Old Ranking Calculations'!$B$22,'Old Ranking Calculations'!$C$22,AC24&lt;'Old Ranking Calculations'!$B$23,'Old Ranking Calculations'!$C$23)</f>
        <v>3</v>
      </c>
      <c r="AE24" s="1">
        <f t="shared" si="0"/>
        <v>0</v>
      </c>
      <c r="AF24" s="1">
        <f t="shared" ref="AF24" si="4">SUM($I$2:M24)/SUM($E$2:I24)</f>
        <v>8.6206896551724144E-2</v>
      </c>
      <c r="AG24" s="16">
        <f>SUM($W$2:W24,Z24,$AE$2)</f>
        <v>70.017662775820668</v>
      </c>
    </row>
    <row r="25" spans="1:33" ht="15.75" customHeight="1" x14ac:dyDescent="0.2">
      <c r="A25">
        <v>2025</v>
      </c>
      <c r="B25" s="1" t="s">
        <v>12</v>
      </c>
      <c r="C25" s="1" t="str">
        <f>VLOOKUP(B25,Divisions!$A$1:$B$33,2,FALSE)</f>
        <v>AFC South</v>
      </c>
      <c r="D25">
        <v>12</v>
      </c>
      <c r="E25">
        <v>5</v>
      </c>
      <c r="G25">
        <v>1</v>
      </c>
      <c r="I25">
        <v>1</v>
      </c>
      <c r="J25">
        <v>1</v>
      </c>
      <c r="K25">
        <v>1</v>
      </c>
      <c r="O25">
        <v>2</v>
      </c>
      <c r="W25" s="1">
        <f>SUM(N25*'Ranking Calculations'!$C$2,M25*'Ranking Calculations'!$C$3,L25*'Ranking Calculations'!$C$4,K25*'Ranking Calculations'!$C$5,H25*'Ranking Calculations'!$C$7,G25*'Ranking Calculations'!$C$6,P25*'Ranking Calculations'!$C$8,Q25*'Ranking Calculations'!$C$9,R25*'Ranking Calculations'!$C$10,S25*'Ranking Calculations'!$C$11,T25*'Ranking Calculations'!$C$12,U25*'Ranking Calculations'!$C$13,V25*'Ranking Calculations'!$C$14)</f>
        <v>3</v>
      </c>
      <c r="X25" s="11">
        <f>(SUM($D$2:D25)+(SUM($F$2:F25)/2))/((SUM($D$2:D25)+SUM($E$2:E25)+SUM($F$2:F25)))</f>
        <v>0.44858611825192801</v>
      </c>
      <c r="Y25" s="24">
        <f>'Winning % Rank Over Time'!O61</f>
        <v>24</v>
      </c>
      <c r="Z25" s="7">
        <f>'Winning % Rank Over Time'!$B61*VLOOKUP(Y25,'Share of Reg Season Points'!$A$2:$B$33,2)</f>
        <v>0</v>
      </c>
      <c r="AA25" s="1">
        <f t="shared" ref="AA25" si="5">SUM($G$2:J25)/COUNT($E$2:H25)</f>
        <v>0.7857142857142857</v>
      </c>
      <c r="AB25" s="1" cm="1">
        <f t="array" ref="AB25">_xlfn.IFS(AA25&gt;='Old Ranking Calculations'!$B$25,'Old Ranking Calculations'!$C$25,AA25&gt;='Old Ranking Calculations'!$B$26,'Old Ranking Calculations'!$C$26,AA25&gt;='Old Ranking Calculations'!$B$27,'Old Ranking Calculations'!$C$27,AA25&gt;='Old Ranking Calculations'!$B$28,'Old Ranking Calculations'!$C$28,AA25&gt;='Old Ranking Calculations'!$B$29,'Old Ranking Calculations'!$C$29,AA25&gt;='Old Ranking Calculations'!$B$30,'Old Ranking Calculations'!$C$30,AA25&gt;='Old Ranking Calculations'!$B$31,'Old Ranking Calculations'!$C$31,AA25&gt;='Old Ranking Calculations'!$B$32,'Old Ranking Calculations'!$C$432)</f>
        <v>6</v>
      </c>
      <c r="AC25" s="1">
        <f>COUNT($G$2:G25)/COUNT($A$2:A25)</f>
        <v>0.375</v>
      </c>
      <c r="AD25" s="1" cm="1">
        <f t="array" ref="AD25">_xlfn.IFS(AC25&gt;='Old Ranking Calculations'!$B$15,'Old Ranking Calculations'!$C$15,AC25&gt;='Old Ranking Calculations'!$B$16,'Old Ranking Calculations'!$C$16,AC25&gt;='Old Ranking Calculations'!$B$17,'Old Ranking Calculations'!$C$17,AC25&gt;='Old Ranking Calculations'!$B$18,'Old Ranking Calculations'!$C$18,AC25&gt;='Old Ranking Calculations'!$B$19,'Old Ranking Calculations'!$C$19,AC25&gt;='Old Ranking Calculations'!$B$20,'Old Ranking Calculations'!$C$20,AC25&gt;='Old Ranking Calculations'!$B$21,'Old Ranking Calculations'!$C$21,AC25&gt;='Old Ranking Calculations'!$B$22,'Old Ranking Calculations'!$C$22,AC25&lt;'Old Ranking Calculations'!$B$23,'Old Ranking Calculations'!$C$23)</f>
        <v>7</v>
      </c>
      <c r="AE25" s="1">
        <f t="shared" si="0"/>
        <v>0</v>
      </c>
      <c r="AF25" s="1">
        <f t="shared" ref="AF25" si="6">SUM($I$2:M25)/SUM($E$2:I25)</f>
        <v>9.6234309623430964E-2</v>
      </c>
      <c r="AG25" s="16">
        <f>SUM($W$2:W25,Z25,$AE$2)</f>
        <v>73.017662775820668</v>
      </c>
    </row>
    <row r="26" spans="1:33" ht="15.75" customHeight="1" x14ac:dyDescent="0.2"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</row>
    <row r="27" spans="1:33" ht="15.75" customHeight="1" x14ac:dyDescent="0.2"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</row>
    <row r="28" spans="1:33" ht="15.75" customHeight="1" x14ac:dyDescent="0.2"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</row>
    <row r="29" spans="1:33" ht="15.75" customHeight="1" x14ac:dyDescent="0.2"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</row>
    <row r="30" spans="1:33" ht="15.75" customHeight="1" x14ac:dyDescent="0.2"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</row>
    <row r="31" spans="1:33" ht="15.75" customHeight="1" x14ac:dyDescent="0.2"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</row>
    <row r="32" spans="1:33" ht="15.75" customHeight="1" x14ac:dyDescent="0.2"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</row>
    <row r="33" spans="23:33" ht="15.75" customHeight="1" x14ac:dyDescent="0.2"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</row>
    <row r="34" spans="23:33" ht="15.75" customHeight="1" x14ac:dyDescent="0.2"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</row>
    <row r="35" spans="23:33" ht="15.75" customHeight="1" x14ac:dyDescent="0.2"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</row>
    <row r="36" spans="23:33" ht="15.75" customHeight="1" x14ac:dyDescent="0.2"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</row>
    <row r="37" spans="23:33" ht="15.75" customHeight="1" x14ac:dyDescent="0.2"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</row>
    <row r="38" spans="23:33" ht="15.75" customHeight="1" x14ac:dyDescent="0.2"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</row>
    <row r="39" spans="23:33" ht="15.75" customHeight="1" x14ac:dyDescent="0.2"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</row>
    <row r="40" spans="23:33" ht="15.75" customHeight="1" x14ac:dyDescent="0.2"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</row>
    <row r="41" spans="23:33" ht="15.75" customHeight="1" x14ac:dyDescent="0.2"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</row>
    <row r="42" spans="23:33" ht="15.75" customHeight="1" x14ac:dyDescent="0.2"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</row>
    <row r="43" spans="23:33" ht="15.75" customHeight="1" x14ac:dyDescent="0.2"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</row>
    <row r="44" spans="23:33" ht="15.75" customHeight="1" x14ac:dyDescent="0.2"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</row>
    <row r="45" spans="23:33" ht="15.75" customHeight="1" x14ac:dyDescent="0.2"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</row>
    <row r="46" spans="23:33" ht="15.75" customHeight="1" x14ac:dyDescent="0.2"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</row>
    <row r="47" spans="23:33" ht="15.75" customHeight="1" x14ac:dyDescent="0.2"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</row>
    <row r="48" spans="23:33" ht="15.75" customHeight="1" x14ac:dyDescent="0.2"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</row>
    <row r="49" spans="23:33" ht="15.75" customHeight="1" x14ac:dyDescent="0.2"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</row>
    <row r="50" spans="23:33" ht="15.75" customHeight="1" x14ac:dyDescent="0.2"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</row>
    <row r="51" spans="23:33" ht="15.75" customHeight="1" x14ac:dyDescent="0.2"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</row>
    <row r="52" spans="23:33" ht="15.75" customHeight="1" x14ac:dyDescent="0.2"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</row>
    <row r="53" spans="23:33" ht="15.75" customHeight="1" x14ac:dyDescent="0.2"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</row>
    <row r="54" spans="23:33" ht="15.75" customHeight="1" x14ac:dyDescent="0.2"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</row>
    <row r="55" spans="23:33" ht="15.75" customHeight="1" x14ac:dyDescent="0.2"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</row>
    <row r="56" spans="23:33" ht="15.75" customHeight="1" x14ac:dyDescent="0.2"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</row>
    <row r="57" spans="23:33" ht="15.75" customHeight="1" x14ac:dyDescent="0.2"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</row>
    <row r="58" spans="23:33" ht="15.75" customHeight="1" x14ac:dyDescent="0.2"/>
    <row r="59" spans="23:33" ht="15.75" customHeight="1" x14ac:dyDescent="0.2"/>
    <row r="60" spans="23:33" ht="15.75" customHeight="1" x14ac:dyDescent="0.2"/>
    <row r="61" spans="23:33" ht="15.75" customHeight="1" x14ac:dyDescent="0.2"/>
    <row r="62" spans="23:33" ht="15.75" customHeight="1" x14ac:dyDescent="0.2"/>
    <row r="63" spans="23:33" ht="15.75" customHeight="1" x14ac:dyDescent="0.2"/>
    <row r="64" spans="23:33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  <headerFooter>
    <oddHeader>&amp;R&amp;"Calibri"&amp;10&amp;K000000 Business Use&amp;1#_x000D_</oddHeader>
  </headerFooter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30"/>
  <dimension ref="A1:AG999"/>
  <sheetViews>
    <sheetView workbookViewId="0">
      <pane ySplit="1" topLeftCell="A45" activePane="bottomLeft" state="frozen"/>
      <selection pane="bottomLeft" activeCell="AE64" sqref="AE64"/>
    </sheetView>
  </sheetViews>
  <sheetFormatPr baseColWidth="10" defaultColWidth="11.1640625" defaultRowHeight="15" customHeight="1" x14ac:dyDescent="0.2"/>
  <cols>
    <col min="1" max="33" width="10.6640625" customWidth="1"/>
  </cols>
  <sheetData>
    <row r="1" spans="1:33" ht="15.75" customHeight="1" x14ac:dyDescent="0.2">
      <c r="A1" s="1" t="s">
        <v>51</v>
      </c>
      <c r="B1" s="1" t="s">
        <v>71</v>
      </c>
      <c r="C1" s="1" t="s">
        <v>139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57</v>
      </c>
      <c r="J1" s="1" t="s">
        <v>58</v>
      </c>
      <c r="K1" s="6" t="s">
        <v>161</v>
      </c>
      <c r="L1" s="6" t="s">
        <v>162</v>
      </c>
      <c r="M1" s="6" t="s">
        <v>163</v>
      </c>
      <c r="N1" s="6" t="s">
        <v>61</v>
      </c>
      <c r="O1" s="1" t="s">
        <v>72</v>
      </c>
      <c r="P1" s="1" t="s">
        <v>37</v>
      </c>
      <c r="Q1" s="1" t="s">
        <v>39</v>
      </c>
      <c r="R1" s="1" t="s">
        <v>40</v>
      </c>
      <c r="S1" s="1" t="s">
        <v>41</v>
      </c>
      <c r="T1" s="1" t="s">
        <v>42</v>
      </c>
      <c r="U1" s="1" t="s">
        <v>43</v>
      </c>
      <c r="V1" s="1" t="s">
        <v>44</v>
      </c>
      <c r="W1" s="1" t="s">
        <v>63</v>
      </c>
      <c r="X1" s="1" t="s">
        <v>64</v>
      </c>
      <c r="Y1" s="1" t="s">
        <v>198</v>
      </c>
      <c r="Z1" s="1" t="s">
        <v>65</v>
      </c>
      <c r="AA1" s="1" t="s">
        <v>66</v>
      </c>
      <c r="AB1" s="1" t="s">
        <v>67</v>
      </c>
      <c r="AC1" s="1" t="s">
        <v>79</v>
      </c>
      <c r="AD1" s="1" t="s">
        <v>68</v>
      </c>
      <c r="AE1" s="1" t="s">
        <v>69</v>
      </c>
      <c r="AF1" s="1" t="s">
        <v>73</v>
      </c>
      <c r="AG1" s="1" t="s">
        <v>70</v>
      </c>
    </row>
    <row r="2" spans="1:33" ht="15.75" customHeight="1" x14ac:dyDescent="0.2">
      <c r="A2" s="1">
        <v>1966</v>
      </c>
      <c r="B2" s="1" t="s">
        <v>13</v>
      </c>
      <c r="C2" s="1" t="str">
        <f>VLOOKUP(B2,Divisions!$A$1:$B$33,2,FALSE)</f>
        <v>AFC South</v>
      </c>
      <c r="D2" s="1">
        <v>9</v>
      </c>
      <c r="E2" s="1">
        <v>5</v>
      </c>
      <c r="W2" s="1">
        <f>SUM(N2*'Ranking Calculations'!$C$2,M2*'Ranking Calculations'!$C$3,L2*'Ranking Calculations'!$C$4,K2*'Ranking Calculations'!$C$5,H2*'Ranking Calculations'!$C$7,G2*'Ranking Calculations'!$C$6,P2*'Ranking Calculations'!$C$8,Q2*'Ranking Calculations'!$C$9,R2*'Ranking Calculations'!$C$10,S2*'Ranking Calculations'!$C$11,T2*'Ranking Calculations'!$C$12,U2*'Ranking Calculations'!$C$13,V2*'Ranking Calculations'!$C$14)</f>
        <v>0</v>
      </c>
      <c r="X2" s="11">
        <f>(SUM(D2)+(SUM(F2)/2))/((SUM(D2)+SUM(E2)+SUM(F2)))</f>
        <v>0.6428571428571429</v>
      </c>
      <c r="Y2" s="1">
        <f>'Winning % Rank Over Time'!P2</f>
        <v>6</v>
      </c>
      <c r="Z2" s="7">
        <f>'Winning % Rank Over Time'!$B2*VLOOKUP(Y2,'Share of Reg Season Points'!$P$2:$Q$27,2)</f>
        <v>0</v>
      </c>
      <c r="AA2" s="1">
        <v>0</v>
      </c>
      <c r="AB2" s="1">
        <v>0</v>
      </c>
      <c r="AC2" s="1">
        <f>COUNT(G2)/COUNT(A2)</f>
        <v>0</v>
      </c>
      <c r="AD2" s="1" cm="1">
        <f t="array" ref="AD2">_xlfn.IFS(AC2&gt;='Old Ranking Calculations'!$B$15,'Old Ranking Calculations'!$C$15,AC2&gt;='Old Ranking Calculations'!$B$16,'Old Ranking Calculations'!$C$16,AC2&gt;='Old Ranking Calculations'!$B$17,'Old Ranking Calculations'!$C$17,AC2&gt;='Old Ranking Calculations'!$B$18,'Old Ranking Calculations'!$C$18,AC2&gt;='Old Ranking Calculations'!$B$19,'Old Ranking Calculations'!$C$19,AC2&gt;='Old Ranking Calculations'!$B$20,'Old Ranking Calculations'!$C$20,AC2&gt;='Old Ranking Calculations'!$B$21,'Old Ranking Calculations'!$C$21,AC2&gt;='Old Ranking Calculations'!$B$22,'Old Ranking Calculations'!$C$22,AC2&lt;'Old Ranking Calculations'!$B$23,'Old Ranking Calculations'!$C$23)</f>
        <v>0</v>
      </c>
      <c r="AE2" s="1">
        <v>0</v>
      </c>
      <c r="AF2" s="1">
        <v>0</v>
      </c>
      <c r="AG2" s="16">
        <f>SUM($W$2:W2,Z2)</f>
        <v>0</v>
      </c>
    </row>
    <row r="3" spans="1:33" ht="15.75" customHeight="1" x14ac:dyDescent="0.2">
      <c r="A3" s="1">
        <v>1967</v>
      </c>
      <c r="B3" s="1" t="s">
        <v>13</v>
      </c>
      <c r="C3" s="1" t="str">
        <f>VLOOKUP(B3,Divisions!$A$1:$B$33,2,FALSE)</f>
        <v>AFC South</v>
      </c>
      <c r="D3" s="1">
        <v>11</v>
      </c>
      <c r="E3" s="1">
        <v>1</v>
      </c>
      <c r="F3" s="1">
        <v>2</v>
      </c>
      <c r="P3" s="1">
        <v>1</v>
      </c>
      <c r="U3" s="1">
        <v>1</v>
      </c>
      <c r="W3" s="1">
        <f>SUM(N3*'Ranking Calculations'!$C$2,M3*'Ranking Calculations'!$C$3,L3*'Ranking Calculations'!$C$4,K3*'Ranking Calculations'!$C$5,H3*'Ranking Calculations'!$C$7,G3*'Ranking Calculations'!$C$6,P3*'Ranking Calculations'!$C$8,Q3*'Ranking Calculations'!$C$9,R3*'Ranking Calculations'!$C$10,S3*'Ranking Calculations'!$C$11,T3*'Ranking Calculations'!$C$12,U3*'Ranking Calculations'!$C$13,V3*'Ranking Calculations'!$C$14)</f>
        <v>3</v>
      </c>
      <c r="X3" s="11">
        <f>(SUM($D$2:D3)+(SUM($F$2:F3)/2))/((SUM($D$2:D3)+SUM($E$2:E3)+SUM($F$2:F3)))</f>
        <v>0.75</v>
      </c>
      <c r="Y3" s="1">
        <f>'Winning % Rank Over Time'!P3</f>
        <v>3</v>
      </c>
      <c r="Z3" s="7">
        <f>'Winning % Rank Over Time'!$B3*VLOOKUP(Y3,'Share of Reg Season Points'!$P$2:$Q$27,2)</f>
        <v>0</v>
      </c>
      <c r="AA3" s="1">
        <v>0</v>
      </c>
      <c r="AB3" s="1">
        <v>0</v>
      </c>
      <c r="AC3" s="1">
        <f>COUNT($G$2:G3)/COUNT($A$2:A3)</f>
        <v>0</v>
      </c>
      <c r="AD3" s="1" cm="1">
        <f t="array" ref="AD3">_xlfn.IFS(AC3&gt;='Old Ranking Calculations'!$B$15,'Old Ranking Calculations'!$C$15,AC3&gt;='Old Ranking Calculations'!$B$16,'Old Ranking Calculations'!$C$16,AC3&gt;='Old Ranking Calculations'!$B$17,'Old Ranking Calculations'!$C$17,AC3&gt;='Old Ranking Calculations'!$B$18,'Old Ranking Calculations'!$C$18,AC3&gt;='Old Ranking Calculations'!$B$19,'Old Ranking Calculations'!$C$19,AC3&gt;='Old Ranking Calculations'!$B$20,'Old Ranking Calculations'!$C$20,AC3&gt;='Old Ranking Calculations'!$B$21,'Old Ranking Calculations'!$C$21,AC3&gt;='Old Ranking Calculations'!$B$22,'Old Ranking Calculations'!$C$22,AC3&lt;'Old Ranking Calculations'!$B$23,'Old Ranking Calculations'!$C$23)</f>
        <v>0</v>
      </c>
      <c r="AE3" s="1">
        <v>0</v>
      </c>
      <c r="AF3" s="1">
        <v>0</v>
      </c>
      <c r="AG3" s="16">
        <f>SUM($W$2:W3,Z3)</f>
        <v>3</v>
      </c>
    </row>
    <row r="4" spans="1:33" ht="15.75" customHeight="1" x14ac:dyDescent="0.2">
      <c r="A4" s="1">
        <v>1968</v>
      </c>
      <c r="B4" s="1" t="s">
        <v>13</v>
      </c>
      <c r="C4" s="1" t="str">
        <f>VLOOKUP(B4,Divisions!$A$1:$B$33,2,FALSE)</f>
        <v>AFC South</v>
      </c>
      <c r="D4" s="1">
        <v>13</v>
      </c>
      <c r="E4" s="1">
        <v>1</v>
      </c>
      <c r="G4" s="1">
        <v>1</v>
      </c>
      <c r="H4" s="1">
        <v>1</v>
      </c>
      <c r="I4" s="1">
        <v>2</v>
      </c>
      <c r="J4" s="1">
        <v>1</v>
      </c>
      <c r="K4" s="1">
        <v>1</v>
      </c>
      <c r="L4" s="1">
        <v>1</v>
      </c>
      <c r="M4" s="1">
        <v>1</v>
      </c>
      <c r="N4" s="1"/>
      <c r="O4" s="1">
        <v>4</v>
      </c>
      <c r="P4" s="1">
        <v>1</v>
      </c>
      <c r="U4" s="1">
        <v>1</v>
      </c>
      <c r="W4" s="1">
        <f>SUM(N4*'Ranking Calculations'!$C$2,M4*'Ranking Calculations'!$C$3,L4*'Ranking Calculations'!$C$4,K4*'Ranking Calculations'!$C$5,H4*'Ranking Calculations'!$C$7,G4*'Ranking Calculations'!$C$6,P4*'Ranking Calculations'!$C$8,Q4*'Ranking Calculations'!$C$9,R4*'Ranking Calculations'!$C$10,S4*'Ranking Calculations'!$C$11,T4*'Ranking Calculations'!$C$12,U4*'Ranking Calculations'!$C$13,V4*'Ranking Calculations'!$C$14)</f>
        <v>20</v>
      </c>
      <c r="X4" s="11">
        <f>(SUM($D$2:D4)+(SUM($F$2:F4)/2))/((SUM($D$2:D4)+SUM($E$2:E4)+SUM($F$2:F4)))</f>
        <v>0.80952380952380953</v>
      </c>
      <c r="Y4" s="1">
        <f>'Winning % Rank Over Time'!P4</f>
        <v>1</v>
      </c>
      <c r="Z4" s="7">
        <f>'Winning % Rank Over Time'!$B4*VLOOKUP(Y4,'Share of Reg Season Points'!$P$2:$Q$27,2)</f>
        <v>0</v>
      </c>
      <c r="AA4" s="1">
        <f t="shared" ref="AA4:AA57" si="0">SUM($G$2:J4)/COUNT($E$2:H4)</f>
        <v>0.83333333333333337</v>
      </c>
      <c r="AB4" s="1" cm="1">
        <f t="array" ref="AB4">_xlfn.IFS(AA4&gt;='Old Ranking Calculations'!$B$25,'Old Ranking Calculations'!$C$25,AA4&gt;='Old Ranking Calculations'!$B$26,'Old Ranking Calculations'!$C$26,AA4&gt;='Old Ranking Calculations'!$B$27,'Old Ranking Calculations'!$C$27,AA4&gt;='Old Ranking Calculations'!$B$28,'Old Ranking Calculations'!$C$28,AA4&gt;='Old Ranking Calculations'!$B$29,'Old Ranking Calculations'!$C$29,AA4&gt;='Old Ranking Calculations'!$B$30,'Old Ranking Calculations'!$C$30,AA4&gt;='Old Ranking Calculations'!$B$31,'Old Ranking Calculations'!$C$31,AA4&lt;'Old Ranking Calculations'!$B$32,'Old Ranking Calculations'!$C$32)</f>
        <v>6</v>
      </c>
      <c r="AC4" s="1">
        <f>COUNT($G$2:G4)/COUNT($A$2:A4)</f>
        <v>0.33333333333333331</v>
      </c>
      <c r="AD4" s="1" cm="1">
        <f t="array" ref="AD4">_xlfn.IFS(AC4&gt;='Old Ranking Calculations'!$B$15,'Old Ranking Calculations'!$C$15,AC4&gt;='Old Ranking Calculations'!$B$16,'Old Ranking Calculations'!$C$16,AC4&gt;='Old Ranking Calculations'!$B$17,'Old Ranking Calculations'!$C$17,AC4&gt;='Old Ranking Calculations'!$B$18,'Old Ranking Calculations'!$C$18,AC4&gt;='Old Ranking Calculations'!$B$19,'Old Ranking Calculations'!$C$19,AC4&gt;='Old Ranking Calculations'!$B$20,'Old Ranking Calculations'!$C$20,AC4&gt;='Old Ranking Calculations'!$B$21,'Old Ranking Calculations'!$C$21,AC4&gt;='Old Ranking Calculations'!$B$22,'Old Ranking Calculations'!$C$22,AC4&lt;'Old Ranking Calculations'!$B$23,'Old Ranking Calculations'!$C$23)</f>
        <v>3</v>
      </c>
      <c r="AE4" s="1">
        <v>0</v>
      </c>
      <c r="AF4" s="1">
        <f>SUM($O$2:O4)/SUM($G$2:G4)</f>
        <v>4</v>
      </c>
      <c r="AG4" s="16">
        <f>SUM($W$2:W4,Z4)</f>
        <v>23</v>
      </c>
    </row>
    <row r="5" spans="1:33" ht="15.75" customHeight="1" x14ac:dyDescent="0.2">
      <c r="A5" s="1">
        <v>1969</v>
      </c>
      <c r="B5" s="1" t="s">
        <v>13</v>
      </c>
      <c r="C5" s="1" t="str">
        <f>VLOOKUP(B5,Divisions!$A$1:$B$33,2,FALSE)</f>
        <v>AFC South</v>
      </c>
      <c r="D5" s="1">
        <v>8</v>
      </c>
      <c r="E5" s="1">
        <v>5</v>
      </c>
      <c r="F5" s="1">
        <v>1</v>
      </c>
      <c r="W5" s="1">
        <f>SUM(N5*'Ranking Calculations'!$C$2,M5*'Ranking Calculations'!$C$3,L5*'Ranking Calculations'!$C$4,K5*'Ranking Calculations'!$C$5,H5*'Ranking Calculations'!$C$7,G5*'Ranking Calculations'!$C$6,P5*'Ranking Calculations'!$C$8,Q5*'Ranking Calculations'!$C$9,R5*'Ranking Calculations'!$C$10,S5*'Ranking Calculations'!$C$11,T5*'Ranking Calculations'!$C$12,U5*'Ranking Calculations'!$C$13,V5*'Ranking Calculations'!$C$14)</f>
        <v>0</v>
      </c>
      <c r="X5" s="11">
        <f>(SUM($D$2:D5)+(SUM($F$2:F5)/2))/((SUM($D$2:D5)+SUM($E$2:E5)+SUM($F$2:F5)))</f>
        <v>0.7589285714285714</v>
      </c>
      <c r="Y5" s="1">
        <f>'Winning % Rank Over Time'!P5</f>
        <v>4</v>
      </c>
      <c r="Z5" s="7">
        <f>'Winning % Rank Over Time'!$B5*VLOOKUP(Y5,'Share of Reg Season Points'!$P$2:$Q$27,2)</f>
        <v>0</v>
      </c>
      <c r="AA5" s="1">
        <f t="shared" si="0"/>
        <v>0.625</v>
      </c>
      <c r="AB5" s="1" cm="1">
        <f t="array" ref="AB5">_xlfn.IFS(AA5&gt;='Old Ranking Calculations'!$B$25,'Old Ranking Calculations'!$C$25,AA5&gt;='Old Ranking Calculations'!$B$26,'Old Ranking Calculations'!$C$26,AA5&gt;='Old Ranking Calculations'!$B$27,'Old Ranking Calculations'!$C$27,AA5&gt;='Old Ranking Calculations'!$B$28,'Old Ranking Calculations'!$C$28,AA5&gt;='Old Ranking Calculations'!$B$29,'Old Ranking Calculations'!$C$29,AA5&gt;='Old Ranking Calculations'!$B$30,'Old Ranking Calculations'!$C$30,AA5&gt;='Old Ranking Calculations'!$B$31,'Old Ranking Calculations'!$C$31,AA5&lt;'Old Ranking Calculations'!$B$32,'Old Ranking Calculations'!$C$32)</f>
        <v>4</v>
      </c>
      <c r="AC5" s="1">
        <f>COUNT($G$2:G5)/COUNT($A$2:A5)</f>
        <v>0.25</v>
      </c>
      <c r="AD5" s="1" cm="1">
        <f t="array" ref="AD5">_xlfn.IFS(AC5&gt;='Old Ranking Calculations'!$B$15,'Old Ranking Calculations'!$C$15,AC5&gt;='Old Ranking Calculations'!$B$16,'Old Ranking Calculations'!$C$16,AC5&gt;='Old Ranking Calculations'!$B$17,'Old Ranking Calculations'!$C$17,AC5&gt;='Old Ranking Calculations'!$B$18,'Old Ranking Calculations'!$C$18,AC5&gt;='Old Ranking Calculations'!$B$19,'Old Ranking Calculations'!$C$19,AC5&gt;='Old Ranking Calculations'!$B$20,'Old Ranking Calculations'!$C$20,AC5&gt;='Old Ranking Calculations'!$B$21,'Old Ranking Calculations'!$C$21,AC5&gt;='Old Ranking Calculations'!$B$22,'Old Ranking Calculations'!$C$22,AC5&lt;'Old Ranking Calculations'!$B$23,'Old Ranking Calculations'!$C$23)</f>
        <v>3</v>
      </c>
      <c r="AE5" s="1">
        <v>0</v>
      </c>
      <c r="AF5" s="1">
        <f>SUM($O$2:O5)/SUM($G$2:G5)</f>
        <v>4</v>
      </c>
      <c r="AG5" s="16">
        <f>SUM($W$2:W5,Z5)</f>
        <v>23</v>
      </c>
    </row>
    <row r="6" spans="1:33" ht="15.75" customHeight="1" x14ac:dyDescent="0.2">
      <c r="A6" s="1">
        <v>1970</v>
      </c>
      <c r="B6" s="1" t="s">
        <v>13</v>
      </c>
      <c r="C6" s="1" t="str">
        <f>VLOOKUP(B6,Divisions!$A$1:$B$33,2,FALSE)</f>
        <v>AFC South</v>
      </c>
      <c r="D6" s="1">
        <v>11</v>
      </c>
      <c r="E6" s="1">
        <v>2</v>
      </c>
      <c r="F6" s="1">
        <v>1</v>
      </c>
      <c r="G6" s="1">
        <v>1</v>
      </c>
      <c r="H6" s="1">
        <v>1</v>
      </c>
      <c r="I6" s="1">
        <v>3</v>
      </c>
      <c r="J6" s="1">
        <v>0</v>
      </c>
      <c r="K6" s="1">
        <v>1</v>
      </c>
      <c r="L6" s="1">
        <v>1</v>
      </c>
      <c r="M6" s="1">
        <v>1</v>
      </c>
      <c r="N6" s="1">
        <v>1</v>
      </c>
      <c r="O6" s="1">
        <v>4</v>
      </c>
      <c r="W6" s="1">
        <f>SUM(N6*'Ranking Calculations'!$C$2,M6*'Ranking Calculations'!$C$3,L6*'Ranking Calculations'!$C$4,K6*'Ranking Calculations'!$C$5,H6*'Ranking Calculations'!$C$7,G6*'Ranking Calculations'!$C$6,P6*'Ranking Calculations'!$C$8,Q6*'Ranking Calculations'!$C$9,R6*'Ranking Calculations'!$C$10,S6*'Ranking Calculations'!$C$11,T6*'Ranking Calculations'!$C$12,U6*'Ranking Calculations'!$C$13,V6*'Ranking Calculations'!$C$14)</f>
        <v>40</v>
      </c>
      <c r="X6" s="11">
        <f>(SUM($D$2:D6)+(SUM($F$2:F6)/2))/((SUM($D$2:D6)+SUM($E$2:E6)+SUM($F$2:F6)))</f>
        <v>0.77142857142857146</v>
      </c>
      <c r="Y6" s="1">
        <f>'Winning % Rank Over Time'!P6</f>
        <v>2</v>
      </c>
      <c r="Z6" s="7">
        <f>'Winning % Rank Over Time'!$B6*VLOOKUP(Y6,'Share of Reg Season Points'!$P$2:$Q$27,2)</f>
        <v>0</v>
      </c>
      <c r="AA6" s="1">
        <f t="shared" si="0"/>
        <v>0.83333333333333337</v>
      </c>
      <c r="AB6" s="1" cm="1">
        <f t="array" ref="AB6">_xlfn.IFS(AA6&gt;='Old Ranking Calculations'!$B$25,'Old Ranking Calculations'!$C$25,AA6&gt;='Old Ranking Calculations'!$B$26,'Old Ranking Calculations'!$C$26,AA6&gt;='Old Ranking Calculations'!$B$27,'Old Ranking Calculations'!$C$27,AA6&gt;='Old Ranking Calculations'!$B$28,'Old Ranking Calculations'!$C$28,AA6&gt;='Old Ranking Calculations'!$B$29,'Old Ranking Calculations'!$C$29,AA6&gt;='Old Ranking Calculations'!$B$30,'Old Ranking Calculations'!$C$30,AA6&gt;='Old Ranking Calculations'!$B$31,'Old Ranking Calculations'!$C$31,AA6&lt;'Old Ranking Calculations'!$B$32,'Old Ranking Calculations'!$C$32)</f>
        <v>6</v>
      </c>
      <c r="AC6" s="1">
        <f>COUNT($G$2:G6)/COUNT($A$2:A6)</f>
        <v>0.4</v>
      </c>
      <c r="AD6" s="1" cm="1">
        <f t="array" ref="AD6">_xlfn.IFS(AC6&gt;='Old Ranking Calculations'!$B$15,'Old Ranking Calculations'!$C$15,AC6&gt;='Old Ranking Calculations'!$B$16,'Old Ranking Calculations'!$C$16,AC6&gt;='Old Ranking Calculations'!$B$17,'Old Ranking Calculations'!$C$17,AC6&gt;='Old Ranking Calculations'!$B$18,'Old Ranking Calculations'!$C$18,AC6&gt;='Old Ranking Calculations'!$B$19,'Old Ranking Calculations'!$C$19,AC6&gt;='Old Ranking Calculations'!$B$20,'Old Ranking Calculations'!$C$20,AC6&gt;='Old Ranking Calculations'!$B$21,'Old Ranking Calculations'!$C$21,AC6&gt;='Old Ranking Calculations'!$B$22,'Old Ranking Calculations'!$C$22,AC6&lt;'Old Ranking Calculations'!$B$23,'Old Ranking Calculations'!$C$23)</f>
        <v>10</v>
      </c>
      <c r="AE6" s="1">
        <v>0</v>
      </c>
      <c r="AF6" s="1">
        <f>SUM($O$2:O6)/SUM($G$2:G6)</f>
        <v>4</v>
      </c>
      <c r="AG6" s="16">
        <f>SUM($W$2:W6,Z6)</f>
        <v>63</v>
      </c>
    </row>
    <row r="7" spans="1:33" ht="15.75" customHeight="1" x14ac:dyDescent="0.2">
      <c r="A7" s="1">
        <v>1971</v>
      </c>
      <c r="B7" s="1" t="s">
        <v>13</v>
      </c>
      <c r="C7" s="1" t="str">
        <f>VLOOKUP(B7,Divisions!$A$1:$B$33,2,FALSE)</f>
        <v>AFC South</v>
      </c>
      <c r="D7" s="1">
        <v>10</v>
      </c>
      <c r="E7" s="1">
        <v>4</v>
      </c>
      <c r="G7" s="1">
        <v>1</v>
      </c>
      <c r="I7" s="1">
        <v>1</v>
      </c>
      <c r="J7" s="1">
        <v>1</v>
      </c>
      <c r="K7" s="1">
        <v>1</v>
      </c>
      <c r="L7" s="1">
        <v>1</v>
      </c>
      <c r="M7" s="1"/>
      <c r="N7" s="1"/>
      <c r="O7" s="1">
        <v>3</v>
      </c>
      <c r="W7" s="1">
        <f>SUM(N7*'Ranking Calculations'!$C$2,M7*'Ranking Calculations'!$C$3,L7*'Ranking Calculations'!$C$4,K7*'Ranking Calculations'!$C$5,H7*'Ranking Calculations'!$C$7,G7*'Ranking Calculations'!$C$6,P7*'Ranking Calculations'!$C$8,Q7*'Ranking Calculations'!$C$9,R7*'Ranking Calculations'!$C$10,S7*'Ranking Calculations'!$C$11,T7*'Ranking Calculations'!$C$12,U7*'Ranking Calculations'!$C$13,V7*'Ranking Calculations'!$C$14)</f>
        <v>7</v>
      </c>
      <c r="X7" s="11">
        <f>(SUM($D$2:D7)+(SUM($F$2:F7)/2))/((SUM($D$2:D7)+SUM($E$2:E7)+SUM($F$2:F7)))</f>
        <v>0.76190476190476186</v>
      </c>
      <c r="Y7" s="1">
        <f>'Winning % Rank Over Time'!P7</f>
        <v>2</v>
      </c>
      <c r="Z7" s="7">
        <f>'Winning % Rank Over Time'!$B7*VLOOKUP(Y7,'Share of Reg Season Points'!$P$2:$Q$27,2)</f>
        <v>0</v>
      </c>
      <c r="AA7" s="1">
        <f t="shared" si="0"/>
        <v>0.9285714285714286</v>
      </c>
      <c r="AB7" s="1" cm="1">
        <f t="array" ref="AB7">_xlfn.IFS(AA7&gt;='Old Ranking Calculations'!$B$25,'Old Ranking Calculations'!$C$25,AA7&gt;='Old Ranking Calculations'!$B$26,'Old Ranking Calculations'!$C$26,AA7&gt;='Old Ranking Calculations'!$B$27,'Old Ranking Calculations'!$C$27,AA7&gt;='Old Ranking Calculations'!$B$28,'Old Ranking Calculations'!$C$28,AA7&gt;='Old Ranking Calculations'!$B$29,'Old Ranking Calculations'!$C$29,AA7&gt;='Old Ranking Calculations'!$B$30,'Old Ranking Calculations'!$C$30,AA7&gt;='Old Ranking Calculations'!$B$31,'Old Ranking Calculations'!$C$31,AA7&lt;'Old Ranking Calculations'!$B$32,'Old Ranking Calculations'!$C$32)</f>
        <v>8</v>
      </c>
      <c r="AC7" s="1">
        <f>COUNT($G$2:G7)/COUNT($A$2:A7)</f>
        <v>0.5</v>
      </c>
      <c r="AD7" s="1" cm="1">
        <f t="array" ref="AD7">_xlfn.IFS(AC7&gt;='Old Ranking Calculations'!$B$15,'Old Ranking Calculations'!$C$15,AC7&gt;='Old Ranking Calculations'!$B$16,'Old Ranking Calculations'!$C$16,AC7&gt;='Old Ranking Calculations'!$B$17,'Old Ranking Calculations'!$C$17,AC7&gt;='Old Ranking Calculations'!$B$18,'Old Ranking Calculations'!$C$18,AC7&gt;='Old Ranking Calculations'!$B$19,'Old Ranking Calculations'!$C$19,AC7&gt;='Old Ranking Calculations'!$B$20,'Old Ranking Calculations'!$C$20,AC7&gt;='Old Ranking Calculations'!$B$21,'Old Ranking Calculations'!$C$21,AC7&gt;='Old Ranking Calculations'!$B$22,'Old Ranking Calculations'!$C$22,AC7&lt;'Old Ranking Calculations'!$B$23,'Old Ranking Calculations'!$C$23)</f>
        <v>15</v>
      </c>
      <c r="AE7" s="1">
        <v>0</v>
      </c>
      <c r="AF7" s="1">
        <f>SUM($O$2:O7)/SUM($G$2:G7)</f>
        <v>3.6666666666666665</v>
      </c>
      <c r="AG7" s="16">
        <f>SUM($W$2:W7,Z7)</f>
        <v>70</v>
      </c>
    </row>
    <row r="8" spans="1:33" ht="15.75" customHeight="1" x14ac:dyDescent="0.2">
      <c r="A8" s="1">
        <v>1972</v>
      </c>
      <c r="B8" s="1" t="s">
        <v>13</v>
      </c>
      <c r="C8" s="1" t="str">
        <f>VLOOKUP(B8,Divisions!$A$1:$B$33,2,FALSE)</f>
        <v>AFC South</v>
      </c>
      <c r="D8" s="1">
        <v>5</v>
      </c>
      <c r="E8" s="1">
        <v>9</v>
      </c>
      <c r="W8" s="1">
        <f>SUM(N8*'Ranking Calculations'!$C$2,M8*'Ranking Calculations'!$C$3,L8*'Ranking Calculations'!$C$4,K8*'Ranking Calculations'!$C$5,H8*'Ranking Calculations'!$C$7,G8*'Ranking Calculations'!$C$6,P8*'Ranking Calculations'!$C$8,Q8*'Ranking Calculations'!$C$9,R8*'Ranking Calculations'!$C$10,S8*'Ranking Calculations'!$C$11,T8*'Ranking Calculations'!$C$12,U8*'Ranking Calculations'!$C$13,V8*'Ranking Calculations'!$C$14)</f>
        <v>0</v>
      </c>
      <c r="X8" s="11">
        <f>(SUM($D$2:D8)+(SUM($F$2:F8)/2))/((SUM($D$2:D8)+SUM($E$2:E8)+SUM($F$2:F8)))</f>
        <v>0.70408163265306123</v>
      </c>
      <c r="Y8" s="1">
        <f>'Winning % Rank Over Time'!P8</f>
        <v>4</v>
      </c>
      <c r="Z8" s="7">
        <f>'Winning % Rank Over Time'!$B8*VLOOKUP(Y8,'Share of Reg Season Points'!$P$2:$Q$27,2)</f>
        <v>0</v>
      </c>
      <c r="AA8" s="1">
        <f t="shared" si="0"/>
        <v>0.8666666666666667</v>
      </c>
      <c r="AB8" s="1" cm="1">
        <f t="array" ref="AB8">_xlfn.IFS(AA8&gt;='Old Ranking Calculations'!$B$25,'Old Ranking Calculations'!$C$25,AA8&gt;='Old Ranking Calculations'!$B$26,'Old Ranking Calculations'!$C$26,AA8&gt;='Old Ranking Calculations'!$B$27,'Old Ranking Calculations'!$C$27,AA8&gt;='Old Ranking Calculations'!$B$28,'Old Ranking Calculations'!$C$28,AA8&gt;='Old Ranking Calculations'!$B$29,'Old Ranking Calculations'!$C$29,AA8&gt;='Old Ranking Calculations'!$B$30,'Old Ranking Calculations'!$C$30,AA8&gt;='Old Ranking Calculations'!$B$31,'Old Ranking Calculations'!$C$31,AA8&lt;'Old Ranking Calculations'!$B$32,'Old Ranking Calculations'!$C$32)</f>
        <v>6</v>
      </c>
      <c r="AC8" s="1">
        <f>COUNT($G$2:G8)/COUNT($A$2:A8)</f>
        <v>0.42857142857142855</v>
      </c>
      <c r="AD8" s="1" cm="1">
        <f t="array" ref="AD8">_xlfn.IFS(AC8&gt;='Old Ranking Calculations'!$B$15,'Old Ranking Calculations'!$C$15,AC8&gt;='Old Ranking Calculations'!$B$16,'Old Ranking Calculations'!$C$16,AC8&gt;='Old Ranking Calculations'!$B$17,'Old Ranking Calculations'!$C$17,AC8&gt;='Old Ranking Calculations'!$B$18,'Old Ranking Calculations'!$C$18,AC8&gt;='Old Ranking Calculations'!$B$19,'Old Ranking Calculations'!$C$19,AC8&gt;='Old Ranking Calculations'!$B$20,'Old Ranking Calculations'!$C$20,AC8&gt;='Old Ranking Calculations'!$B$21,'Old Ranking Calculations'!$C$21,AC8&gt;='Old Ranking Calculations'!$B$22,'Old Ranking Calculations'!$C$22,AC8&lt;'Old Ranking Calculations'!$B$23,'Old Ranking Calculations'!$C$23)</f>
        <v>10</v>
      </c>
      <c r="AE8" s="1">
        <v>0</v>
      </c>
      <c r="AF8" s="1">
        <f>SUM($O$2:O8)/SUM($G$2:G8)</f>
        <v>3.6666666666666665</v>
      </c>
      <c r="AG8" s="16">
        <f>SUM($W$2:W8,Z8)</f>
        <v>70</v>
      </c>
    </row>
    <row r="9" spans="1:33" ht="15.75" customHeight="1" x14ac:dyDescent="0.2">
      <c r="A9" s="1">
        <v>1973</v>
      </c>
      <c r="B9" s="1" t="s">
        <v>13</v>
      </c>
      <c r="C9" s="1" t="str">
        <f>VLOOKUP(B9,Divisions!$A$1:$B$33,2,FALSE)</f>
        <v>AFC South</v>
      </c>
      <c r="D9" s="1">
        <v>4</v>
      </c>
      <c r="E9" s="1">
        <v>10</v>
      </c>
      <c r="W9" s="1">
        <f>SUM(N9*'Ranking Calculations'!$C$2,M9*'Ranking Calculations'!$C$3,L9*'Ranking Calculations'!$C$4,K9*'Ranking Calculations'!$C$5,H9*'Ranking Calculations'!$C$7,G9*'Ranking Calculations'!$C$6,P9*'Ranking Calculations'!$C$8,Q9*'Ranking Calculations'!$C$9,R9*'Ranking Calculations'!$C$10,S9*'Ranking Calculations'!$C$11,T9*'Ranking Calculations'!$C$12,U9*'Ranking Calculations'!$C$13,V9*'Ranking Calculations'!$C$14)</f>
        <v>0</v>
      </c>
      <c r="X9" s="11">
        <f>(SUM($D$2:D9)+(SUM($F$2:F9)/2))/((SUM($D$2:D9)+SUM($E$2:E9)+SUM($F$2:F9)))</f>
        <v>0.6517857142857143</v>
      </c>
      <c r="Y9" s="1">
        <f>'Winning % Rank Over Time'!P9</f>
        <v>6</v>
      </c>
      <c r="Z9" s="7">
        <f>'Winning % Rank Over Time'!$B9*VLOOKUP(Y9,'Share of Reg Season Points'!$P$2:$Q$27,2)</f>
        <v>0</v>
      </c>
      <c r="AA9" s="1">
        <f t="shared" si="0"/>
        <v>0.8125</v>
      </c>
      <c r="AB9" s="1" cm="1">
        <f t="array" ref="AB9">_xlfn.IFS(AA9&gt;='Old Ranking Calculations'!$B$25,'Old Ranking Calculations'!$C$25,AA9&gt;='Old Ranking Calculations'!$B$26,'Old Ranking Calculations'!$C$26,AA9&gt;='Old Ranking Calculations'!$B$27,'Old Ranking Calculations'!$C$27,AA9&gt;='Old Ranking Calculations'!$B$28,'Old Ranking Calculations'!$C$28,AA9&gt;='Old Ranking Calculations'!$B$29,'Old Ranking Calculations'!$C$29,AA9&gt;='Old Ranking Calculations'!$B$30,'Old Ranking Calculations'!$C$30,AA9&gt;='Old Ranking Calculations'!$B$31,'Old Ranking Calculations'!$C$31,AA9&lt;'Old Ranking Calculations'!$B$32,'Old Ranking Calculations'!$C$32)</f>
        <v>6</v>
      </c>
      <c r="AC9" s="1">
        <f>COUNT($G$2:G9)/COUNT($A$2:A9)</f>
        <v>0.375</v>
      </c>
      <c r="AD9" s="1" cm="1">
        <f t="array" ref="AD9">_xlfn.IFS(AC9&gt;='Old Ranking Calculations'!$B$15,'Old Ranking Calculations'!$C$15,AC9&gt;='Old Ranking Calculations'!$B$16,'Old Ranking Calculations'!$C$16,AC9&gt;='Old Ranking Calculations'!$B$17,'Old Ranking Calculations'!$C$17,AC9&gt;='Old Ranking Calculations'!$B$18,'Old Ranking Calculations'!$C$18,AC9&gt;='Old Ranking Calculations'!$B$19,'Old Ranking Calculations'!$C$19,AC9&gt;='Old Ranking Calculations'!$B$20,'Old Ranking Calculations'!$C$20,AC9&gt;='Old Ranking Calculations'!$B$21,'Old Ranking Calculations'!$C$21,AC9&gt;='Old Ranking Calculations'!$B$22,'Old Ranking Calculations'!$C$22,AC9&lt;'Old Ranking Calculations'!$B$23,'Old Ranking Calculations'!$C$23)</f>
        <v>7</v>
      </c>
      <c r="AE9" s="1">
        <v>0</v>
      </c>
      <c r="AF9" s="1">
        <f>SUM($O$2:O9)/SUM($G$2:G9)</f>
        <v>3.6666666666666665</v>
      </c>
      <c r="AG9" s="16">
        <f>SUM($W$2:W9,Z9)</f>
        <v>70</v>
      </c>
    </row>
    <row r="10" spans="1:33" ht="15.75" customHeight="1" x14ac:dyDescent="0.2">
      <c r="A10" s="1">
        <v>1974</v>
      </c>
      <c r="B10" s="1" t="s">
        <v>13</v>
      </c>
      <c r="C10" s="1" t="str">
        <f>VLOOKUP(B10,Divisions!$A$1:$B$33,2,FALSE)</f>
        <v>AFC South</v>
      </c>
      <c r="D10" s="1">
        <v>2</v>
      </c>
      <c r="E10" s="1">
        <v>12</v>
      </c>
      <c r="W10" s="1">
        <f>SUM(N10*'Ranking Calculations'!$C$2,M10*'Ranking Calculations'!$C$3,L10*'Ranking Calculations'!$C$4,K10*'Ranking Calculations'!$C$5,H10*'Ranking Calculations'!$C$7,G10*'Ranking Calculations'!$C$6,P10*'Ranking Calculations'!$C$8,Q10*'Ranking Calculations'!$C$9,R10*'Ranking Calculations'!$C$10,S10*'Ranking Calculations'!$C$11,T10*'Ranking Calculations'!$C$12,U10*'Ranking Calculations'!$C$13,V10*'Ranking Calculations'!$C$14)</f>
        <v>0</v>
      </c>
      <c r="X10" s="11">
        <f>(SUM($D$2:D10)+(SUM($F$2:F10)/2))/((SUM($D$2:D10)+SUM($E$2:E10)+SUM($F$2:F10)))</f>
        <v>0.59523809523809523</v>
      </c>
      <c r="Y10" s="1">
        <f>'Winning % Rank Over Time'!P10</f>
        <v>7</v>
      </c>
      <c r="Z10" s="7">
        <f>'Winning % Rank Over Time'!$B10*VLOOKUP(Y10,'Share of Reg Season Points'!$P$2:$Q$27,2)</f>
        <v>0</v>
      </c>
      <c r="AA10" s="1">
        <f t="shared" si="0"/>
        <v>0.76470588235294112</v>
      </c>
      <c r="AB10" s="1" cm="1">
        <f t="array" ref="AB10">_xlfn.IFS(AA10&gt;='Old Ranking Calculations'!$B$25,'Old Ranking Calculations'!$C$25,AA10&gt;='Old Ranking Calculations'!$B$26,'Old Ranking Calculations'!$C$26,AA10&gt;='Old Ranking Calculations'!$B$27,'Old Ranking Calculations'!$C$27,AA10&gt;='Old Ranking Calculations'!$B$28,'Old Ranking Calculations'!$C$28,AA10&gt;='Old Ranking Calculations'!$B$29,'Old Ranking Calculations'!$C$29,AA10&gt;='Old Ranking Calculations'!$B$30,'Old Ranking Calculations'!$C$30,AA10&gt;='Old Ranking Calculations'!$B$31,'Old Ranking Calculations'!$C$31,AA10&lt;'Old Ranking Calculations'!$B$32,'Old Ranking Calculations'!$C$32)</f>
        <v>6</v>
      </c>
      <c r="AC10" s="1">
        <f>COUNT($G$2:G10)/COUNT($A$2:A10)</f>
        <v>0.33333333333333331</v>
      </c>
      <c r="AD10" s="1" cm="1">
        <f t="array" ref="AD10">_xlfn.IFS(AC10&gt;='Old Ranking Calculations'!$B$15,'Old Ranking Calculations'!$C$15,AC10&gt;='Old Ranking Calculations'!$B$16,'Old Ranking Calculations'!$C$16,AC10&gt;='Old Ranking Calculations'!$B$17,'Old Ranking Calculations'!$C$17,AC10&gt;='Old Ranking Calculations'!$B$18,'Old Ranking Calculations'!$C$18,AC10&gt;='Old Ranking Calculations'!$B$19,'Old Ranking Calculations'!$C$19,AC10&gt;='Old Ranking Calculations'!$B$20,'Old Ranking Calculations'!$C$20,AC10&gt;='Old Ranking Calculations'!$B$21,'Old Ranking Calculations'!$C$21,AC10&gt;='Old Ranking Calculations'!$B$22,'Old Ranking Calculations'!$C$22,AC10&lt;'Old Ranking Calculations'!$B$23,'Old Ranking Calculations'!$C$23)</f>
        <v>3</v>
      </c>
      <c r="AE10" s="1">
        <v>0</v>
      </c>
      <c r="AF10" s="1">
        <f>SUM($O$2:O10)/SUM($G$2:G10)</f>
        <v>3.6666666666666665</v>
      </c>
      <c r="AG10" s="16">
        <f>SUM($W$2:W10,Z10)</f>
        <v>70</v>
      </c>
    </row>
    <row r="11" spans="1:33" ht="15.75" customHeight="1" x14ac:dyDescent="0.2">
      <c r="A11" s="1">
        <v>1975</v>
      </c>
      <c r="B11" s="1" t="s">
        <v>13</v>
      </c>
      <c r="C11" s="1" t="str">
        <f>VLOOKUP(B11,Divisions!$A$1:$B$33,2,FALSE)</f>
        <v>AFC South</v>
      </c>
      <c r="D11" s="1">
        <v>10</v>
      </c>
      <c r="E11" s="1">
        <v>4</v>
      </c>
      <c r="G11" s="1">
        <v>1</v>
      </c>
      <c r="H11" s="1">
        <v>1</v>
      </c>
      <c r="I11" s="1">
        <v>0</v>
      </c>
      <c r="J11" s="1">
        <v>1</v>
      </c>
      <c r="K11" s="1">
        <v>1</v>
      </c>
      <c r="L11" s="1"/>
      <c r="M11" s="1"/>
      <c r="N11" s="1"/>
      <c r="O11" s="1">
        <v>2</v>
      </c>
      <c r="U11" s="1">
        <v>1</v>
      </c>
      <c r="W11" s="1">
        <f>SUM(N11*'Ranking Calculations'!$C$2,M11*'Ranking Calculations'!$C$3,L11*'Ranking Calculations'!$C$4,K11*'Ranking Calculations'!$C$5,H11*'Ranking Calculations'!$C$7,G11*'Ranking Calculations'!$C$6,P11*'Ranking Calculations'!$C$8,Q11*'Ranking Calculations'!$C$9,R11*'Ranking Calculations'!$C$10,S11*'Ranking Calculations'!$C$11,T11*'Ranking Calculations'!$C$12,U11*'Ranking Calculations'!$C$13,V11*'Ranking Calculations'!$C$14)</f>
        <v>4</v>
      </c>
      <c r="X11" s="11">
        <f>(SUM($D$2:D11)+(SUM($F$2:F11)/2))/((SUM($D$2:D11)+SUM($E$2:E11)+SUM($F$2:F11)))</f>
        <v>0.6071428571428571</v>
      </c>
      <c r="Y11" s="1">
        <f>'Winning % Rank Over Time'!P11</f>
        <v>6</v>
      </c>
      <c r="Z11" s="7">
        <f>'Winning % Rank Over Time'!$B11*VLOOKUP(Y11,'Share of Reg Season Points'!$P$2:$Q$27,2)</f>
        <v>0</v>
      </c>
      <c r="AA11" s="1">
        <f t="shared" si="0"/>
        <v>0.8</v>
      </c>
      <c r="AB11" s="1" cm="1">
        <f t="array" ref="AB11">_xlfn.IFS(AA11&gt;='Old Ranking Calculations'!$B$25,'Old Ranking Calculations'!$C$25,AA11&gt;='Old Ranking Calculations'!$B$26,'Old Ranking Calculations'!$C$26,AA11&gt;='Old Ranking Calculations'!$B$27,'Old Ranking Calculations'!$C$27,AA11&gt;='Old Ranking Calculations'!$B$28,'Old Ranking Calculations'!$C$28,AA11&gt;='Old Ranking Calculations'!$B$29,'Old Ranking Calculations'!$C$29,AA11&gt;='Old Ranking Calculations'!$B$30,'Old Ranking Calculations'!$C$30,AA11&gt;='Old Ranking Calculations'!$B$31,'Old Ranking Calculations'!$C$31,AA11&lt;'Old Ranking Calculations'!$B$32,'Old Ranking Calculations'!$C$32)</f>
        <v>6</v>
      </c>
      <c r="AC11" s="1">
        <f>COUNT($G$2:G11)/COUNT($A$2:A11)</f>
        <v>0.4</v>
      </c>
      <c r="AD11" s="1" cm="1">
        <f t="array" ref="AD11">_xlfn.IFS(AC11&gt;='Old Ranking Calculations'!$B$15,'Old Ranking Calculations'!$C$15,AC11&gt;='Old Ranking Calculations'!$B$16,'Old Ranking Calculations'!$C$16,AC11&gt;='Old Ranking Calculations'!$B$17,'Old Ranking Calculations'!$C$17,AC11&gt;='Old Ranking Calculations'!$B$18,'Old Ranking Calculations'!$C$18,AC11&gt;='Old Ranking Calculations'!$B$19,'Old Ranking Calculations'!$C$19,AC11&gt;='Old Ranking Calculations'!$B$20,'Old Ranking Calculations'!$C$20,AC11&gt;='Old Ranking Calculations'!$B$21,'Old Ranking Calculations'!$C$21,AC11&gt;='Old Ranking Calculations'!$B$22,'Old Ranking Calculations'!$C$22,AC11&lt;'Old Ranking Calculations'!$B$23,'Old Ranking Calculations'!$C$23)</f>
        <v>10</v>
      </c>
      <c r="AE11" s="1">
        <v>0</v>
      </c>
      <c r="AF11" s="1">
        <f>SUM($O$2:O11)/SUM($G$2:G11)</f>
        <v>3.25</v>
      </c>
      <c r="AG11" s="16">
        <f>SUM($W$2:W11,Z11)</f>
        <v>74</v>
      </c>
    </row>
    <row r="12" spans="1:33" ht="15.75" customHeight="1" x14ac:dyDescent="0.2">
      <c r="A12" s="1">
        <v>1976</v>
      </c>
      <c r="B12" s="1" t="s">
        <v>13</v>
      </c>
      <c r="C12" s="1" t="str">
        <f>VLOOKUP(B12,Divisions!$A$1:$B$33,2,FALSE)</f>
        <v>AFC South</v>
      </c>
      <c r="D12" s="1">
        <v>11</v>
      </c>
      <c r="E12" s="1">
        <v>3</v>
      </c>
      <c r="G12" s="1">
        <v>1</v>
      </c>
      <c r="H12" s="1">
        <v>1</v>
      </c>
      <c r="I12" s="1">
        <v>0</v>
      </c>
      <c r="J12" s="1">
        <v>1</v>
      </c>
      <c r="K12" s="1">
        <v>1</v>
      </c>
      <c r="L12" s="1"/>
      <c r="M12" s="1"/>
      <c r="N12" s="1"/>
      <c r="O12" s="1">
        <v>2</v>
      </c>
      <c r="P12" s="1">
        <v>1</v>
      </c>
      <c r="Q12" s="1">
        <v>1</v>
      </c>
      <c r="W12" s="1">
        <f>SUM(N12*'Ranking Calculations'!$C$2,M12*'Ranking Calculations'!$C$3,L12*'Ranking Calculations'!$C$4,K12*'Ranking Calculations'!$C$5,H12*'Ranking Calculations'!$C$7,G12*'Ranking Calculations'!$C$6,P12*'Ranking Calculations'!$C$8,Q12*'Ranking Calculations'!$C$9,R12*'Ranking Calculations'!$C$10,S12*'Ranking Calculations'!$C$11,T12*'Ranking Calculations'!$C$12,U12*'Ranking Calculations'!$C$13,V12*'Ranking Calculations'!$C$14)</f>
        <v>8</v>
      </c>
      <c r="X12" s="11">
        <f>(SUM($D$2:D12)+(SUM($F$2:F12)/2))/((SUM($D$2:D12)+SUM($E$2:E12)+SUM($F$2:F12)))</f>
        <v>0.62337662337662336</v>
      </c>
      <c r="Y12" s="1">
        <f>'Winning % Rank Over Time'!P12</f>
        <v>5</v>
      </c>
      <c r="Z12" s="7">
        <f>'Winning % Rank Over Time'!$B12*VLOOKUP(Y12,'Share of Reg Season Points'!$K$2:$L$30,2)</f>
        <v>0</v>
      </c>
      <c r="AA12" s="1">
        <f t="shared" si="0"/>
        <v>0.82608695652173914</v>
      </c>
      <c r="AB12" s="1" cm="1">
        <f t="array" ref="AB12">_xlfn.IFS(AA12&gt;='Old Ranking Calculations'!$B$25,'Old Ranking Calculations'!$C$25,AA12&gt;='Old Ranking Calculations'!$B$26,'Old Ranking Calculations'!$C$26,AA12&gt;='Old Ranking Calculations'!$B$27,'Old Ranking Calculations'!$C$27,AA12&gt;='Old Ranking Calculations'!$B$28,'Old Ranking Calculations'!$C$28,AA12&gt;='Old Ranking Calculations'!$B$29,'Old Ranking Calculations'!$C$29,AA12&gt;='Old Ranking Calculations'!$B$30,'Old Ranking Calculations'!$C$30,AA12&gt;='Old Ranking Calculations'!$B$31,'Old Ranking Calculations'!$C$31,AA12&lt;'Old Ranking Calculations'!$B$32,'Old Ranking Calculations'!$C$32)</f>
        <v>6</v>
      </c>
      <c r="AC12" s="1">
        <f>COUNT($G$2:G12)/COUNT($A$2:A12)</f>
        <v>0.45454545454545453</v>
      </c>
      <c r="AD12" s="1" cm="1">
        <f t="array" ref="AD12">_xlfn.IFS(AC12&gt;='Old Ranking Calculations'!$B$15,'Old Ranking Calculations'!$C$15,AC12&gt;='Old Ranking Calculations'!$B$16,'Old Ranking Calculations'!$C$16,AC12&gt;='Old Ranking Calculations'!$B$17,'Old Ranking Calculations'!$C$17,AC12&gt;='Old Ranking Calculations'!$B$18,'Old Ranking Calculations'!$C$18,AC12&gt;='Old Ranking Calculations'!$B$19,'Old Ranking Calculations'!$C$19,AC12&gt;='Old Ranking Calculations'!$B$20,'Old Ranking Calculations'!$C$20,AC12&gt;='Old Ranking Calculations'!$B$21,'Old Ranking Calculations'!$C$21,AC12&gt;='Old Ranking Calculations'!$B$22,'Old Ranking Calculations'!$C$22,AC12&lt;'Old Ranking Calculations'!$B$23,'Old Ranking Calculations'!$C$23)</f>
        <v>12</v>
      </c>
      <c r="AE12" s="1">
        <v>0</v>
      </c>
      <c r="AF12" s="1">
        <f>SUM($O$2:O12)/SUM($G$2:G12)</f>
        <v>3</v>
      </c>
      <c r="AG12" s="16">
        <f>SUM($W$2:W12,Z12)</f>
        <v>82</v>
      </c>
    </row>
    <row r="13" spans="1:33" ht="15.75" customHeight="1" x14ac:dyDescent="0.2">
      <c r="A13" s="1">
        <v>1977</v>
      </c>
      <c r="B13" s="1" t="s">
        <v>13</v>
      </c>
      <c r="C13" s="1" t="str">
        <f>VLOOKUP(B13,Divisions!$A$1:$B$33,2,FALSE)</f>
        <v>AFC South</v>
      </c>
      <c r="D13" s="1">
        <v>10</v>
      </c>
      <c r="E13" s="1">
        <v>4</v>
      </c>
      <c r="G13" s="1">
        <v>1</v>
      </c>
      <c r="H13" s="1">
        <v>1</v>
      </c>
      <c r="I13" s="1">
        <v>0</v>
      </c>
      <c r="J13" s="1">
        <v>1</v>
      </c>
      <c r="K13" s="1">
        <v>1</v>
      </c>
      <c r="L13" s="1"/>
      <c r="M13" s="1"/>
      <c r="N13" s="1"/>
      <c r="O13" s="1">
        <v>2</v>
      </c>
      <c r="W13" s="1">
        <f>SUM(N13*'Ranking Calculations'!$C$2,M13*'Ranking Calculations'!$C$3,L13*'Ranking Calculations'!$C$4,K13*'Ranking Calculations'!$C$5,H13*'Ranking Calculations'!$C$7,G13*'Ranking Calculations'!$C$6,P13*'Ranking Calculations'!$C$8,Q13*'Ranking Calculations'!$C$9,R13*'Ranking Calculations'!$C$10,S13*'Ranking Calculations'!$C$11,T13*'Ranking Calculations'!$C$12,U13*'Ranking Calculations'!$C$13,V13*'Ranking Calculations'!$C$14)</f>
        <v>4</v>
      </c>
      <c r="X13" s="11">
        <f>(SUM($D$2:D13)+(SUM($F$2:F13)/2))/((SUM($D$2:D13)+SUM($E$2:E13)+SUM($F$2:F13)))</f>
        <v>0.63095238095238093</v>
      </c>
      <c r="Y13" s="1">
        <f>'Winning % Rank Over Time'!P13</f>
        <v>5</v>
      </c>
      <c r="Z13" s="7">
        <f>'Winning % Rank Over Time'!$B13*VLOOKUP(Y13,'Share of Reg Season Points'!$K$2:$L$30,2)</f>
        <v>0</v>
      </c>
      <c r="AA13" s="1">
        <f t="shared" si="0"/>
        <v>0.84615384615384615</v>
      </c>
      <c r="AB13" s="1" cm="1">
        <f t="array" ref="AB13">_xlfn.IFS(AA13&gt;='Old Ranking Calculations'!$B$25,'Old Ranking Calculations'!$C$25,AA13&gt;='Old Ranking Calculations'!$B$26,'Old Ranking Calculations'!$C$26,AA13&gt;='Old Ranking Calculations'!$B$27,'Old Ranking Calculations'!$C$27,AA13&gt;='Old Ranking Calculations'!$B$28,'Old Ranking Calculations'!$C$28,AA13&gt;='Old Ranking Calculations'!$B$29,'Old Ranking Calculations'!$C$29,AA13&gt;='Old Ranking Calculations'!$B$30,'Old Ranking Calculations'!$C$30,AA13&gt;='Old Ranking Calculations'!$B$31,'Old Ranking Calculations'!$C$31,AA13&lt;'Old Ranking Calculations'!$B$32,'Old Ranking Calculations'!$C$32)</f>
        <v>6</v>
      </c>
      <c r="AC13" s="1">
        <f>COUNT($G$2:G13)/COUNT($A$2:A13)</f>
        <v>0.5</v>
      </c>
      <c r="AD13" s="1" cm="1">
        <f t="array" ref="AD13">_xlfn.IFS(AC13&gt;='Old Ranking Calculations'!$B$15,'Old Ranking Calculations'!$C$15,AC13&gt;='Old Ranking Calculations'!$B$16,'Old Ranking Calculations'!$C$16,AC13&gt;='Old Ranking Calculations'!$B$17,'Old Ranking Calculations'!$C$17,AC13&gt;='Old Ranking Calculations'!$B$18,'Old Ranking Calculations'!$C$18,AC13&gt;='Old Ranking Calculations'!$B$19,'Old Ranking Calculations'!$C$19,AC13&gt;='Old Ranking Calculations'!$B$20,'Old Ranking Calculations'!$C$20,AC13&gt;='Old Ranking Calculations'!$B$21,'Old Ranking Calculations'!$C$21,AC13&gt;='Old Ranking Calculations'!$B$22,'Old Ranking Calculations'!$C$22,AC13&lt;'Old Ranking Calculations'!$B$23,'Old Ranking Calculations'!$C$23)</f>
        <v>15</v>
      </c>
      <c r="AE13" s="1">
        <v>0</v>
      </c>
      <c r="AF13" s="1">
        <f>SUM($O$2:O13)/SUM($G$2:G13)</f>
        <v>2.8333333333333335</v>
      </c>
      <c r="AG13" s="16">
        <f>SUM($W$2:W13,Z13)</f>
        <v>86</v>
      </c>
    </row>
    <row r="14" spans="1:33" ht="15.75" customHeight="1" x14ac:dyDescent="0.2">
      <c r="A14" s="1">
        <v>1978</v>
      </c>
      <c r="B14" s="1" t="s">
        <v>13</v>
      </c>
      <c r="C14" s="1" t="str">
        <f>VLOOKUP(B14,Divisions!$A$1:$B$33,2,FALSE)</f>
        <v>AFC South</v>
      </c>
      <c r="D14" s="1">
        <v>5</v>
      </c>
      <c r="E14" s="1">
        <v>11</v>
      </c>
      <c r="W14" s="1">
        <f>SUM(N14*'Ranking Calculations'!$C$2,M14*'Ranking Calculations'!$C$3,L14*'Ranking Calculations'!$C$4,K14*'Ranking Calculations'!$C$5,H14*'Ranking Calculations'!$C$7,G14*'Ranking Calculations'!$C$6,P14*'Ranking Calculations'!$C$8,Q14*'Ranking Calculations'!$C$9,R14*'Ranking Calculations'!$C$10,S14*'Ranking Calculations'!$C$11,T14*'Ranking Calculations'!$C$12,U14*'Ranking Calculations'!$C$13,V14*'Ranking Calculations'!$C$14)</f>
        <v>0</v>
      </c>
      <c r="X14" s="11">
        <f>(SUM($D$2:D14)+(SUM($F$2:F14)/2))/((SUM($D$2:D14)+SUM($E$2:E14)+SUM($F$2:F14)))</f>
        <v>0.60326086956521741</v>
      </c>
      <c r="Y14" s="1">
        <f>'Winning % Rank Over Time'!P14</f>
        <v>5</v>
      </c>
      <c r="Z14" s="7">
        <f>'Winning % Rank Over Time'!$B14*VLOOKUP(Y14,'Share of Reg Season Points'!$K$2:$L$30,2)</f>
        <v>0</v>
      </c>
      <c r="AA14" s="1">
        <f t="shared" si="0"/>
        <v>0.81481481481481477</v>
      </c>
      <c r="AB14" s="1" cm="1">
        <f t="array" ref="AB14">_xlfn.IFS(AA14&gt;='Old Ranking Calculations'!$B$25,'Old Ranking Calculations'!$C$25,AA14&gt;='Old Ranking Calculations'!$B$26,'Old Ranking Calculations'!$C$26,AA14&gt;='Old Ranking Calculations'!$B$27,'Old Ranking Calculations'!$C$27,AA14&gt;='Old Ranking Calculations'!$B$28,'Old Ranking Calculations'!$C$28,AA14&gt;='Old Ranking Calculations'!$B$29,'Old Ranking Calculations'!$C$29,AA14&gt;='Old Ranking Calculations'!$B$30,'Old Ranking Calculations'!$C$30,AA14&gt;='Old Ranking Calculations'!$B$31,'Old Ranking Calculations'!$C$31,AA14&lt;'Old Ranking Calculations'!$B$32,'Old Ranking Calculations'!$C$32)</f>
        <v>6</v>
      </c>
      <c r="AC14" s="1">
        <f>COUNT($G$2:G14)/COUNT($A$2:A14)</f>
        <v>0.46153846153846156</v>
      </c>
      <c r="AD14" s="1" cm="1">
        <f t="array" ref="AD14">_xlfn.IFS(AC14&gt;='Old Ranking Calculations'!$B$15,'Old Ranking Calculations'!$C$15,AC14&gt;='Old Ranking Calculations'!$B$16,'Old Ranking Calculations'!$C$16,AC14&gt;='Old Ranking Calculations'!$B$17,'Old Ranking Calculations'!$C$17,AC14&gt;='Old Ranking Calculations'!$B$18,'Old Ranking Calculations'!$C$18,AC14&gt;='Old Ranking Calculations'!$B$19,'Old Ranking Calculations'!$C$19,AC14&gt;='Old Ranking Calculations'!$B$20,'Old Ranking Calculations'!$C$20,AC14&gt;='Old Ranking Calculations'!$B$21,'Old Ranking Calculations'!$C$21,AC14&gt;='Old Ranking Calculations'!$B$22,'Old Ranking Calculations'!$C$22,AC14&lt;'Old Ranking Calculations'!$B$23,'Old Ranking Calculations'!$C$23)</f>
        <v>12</v>
      </c>
      <c r="AE14" s="1">
        <v>0</v>
      </c>
      <c r="AF14" s="1">
        <f>SUM($O$2:O14)/SUM($G$2:G14)</f>
        <v>2.8333333333333335</v>
      </c>
      <c r="AG14" s="16">
        <f>SUM($W$2:W14,Z14)</f>
        <v>86</v>
      </c>
    </row>
    <row r="15" spans="1:33" ht="15.75" customHeight="1" x14ac:dyDescent="0.2">
      <c r="A15" s="1">
        <v>1979</v>
      </c>
      <c r="B15" s="1" t="s">
        <v>13</v>
      </c>
      <c r="C15" s="1" t="str">
        <f>VLOOKUP(B15,Divisions!$A$1:$B$33,2,FALSE)</f>
        <v>AFC South</v>
      </c>
      <c r="D15" s="1">
        <v>5</v>
      </c>
      <c r="E15" s="1">
        <v>11</v>
      </c>
      <c r="W15" s="1">
        <f>SUM(N15*'Ranking Calculations'!$C$2,M15*'Ranking Calculations'!$C$3,L15*'Ranking Calculations'!$C$4,K15*'Ranking Calculations'!$C$5,H15*'Ranking Calculations'!$C$7,G15*'Ranking Calculations'!$C$6,P15*'Ranking Calculations'!$C$8,Q15*'Ranking Calculations'!$C$9,R15*'Ranking Calculations'!$C$10,S15*'Ranking Calculations'!$C$11,T15*'Ranking Calculations'!$C$12,U15*'Ranking Calculations'!$C$13,V15*'Ranking Calculations'!$C$14)</f>
        <v>0</v>
      </c>
      <c r="X15" s="11">
        <f>(SUM($D$2:D15)+(SUM($F$2:F15)/2))/((SUM($D$2:D15)+SUM($E$2:E15)+SUM($F$2:F15)))</f>
        <v>0.57999999999999996</v>
      </c>
      <c r="Y15" s="1">
        <f>'Winning % Rank Over Time'!P15</f>
        <v>7</v>
      </c>
      <c r="Z15" s="7">
        <f>'Winning % Rank Over Time'!$B15*VLOOKUP(Y15,'Share of Reg Season Points'!$K$2:$L$30,2)</f>
        <v>0</v>
      </c>
      <c r="AA15" s="1">
        <f t="shared" si="0"/>
        <v>0.7857142857142857</v>
      </c>
      <c r="AB15" s="1" cm="1">
        <f t="array" ref="AB15">_xlfn.IFS(AA15&gt;='Old Ranking Calculations'!$B$25,'Old Ranking Calculations'!$C$25,AA15&gt;='Old Ranking Calculations'!$B$26,'Old Ranking Calculations'!$C$26,AA15&gt;='Old Ranking Calculations'!$B$27,'Old Ranking Calculations'!$C$27,AA15&gt;='Old Ranking Calculations'!$B$28,'Old Ranking Calculations'!$C$28,AA15&gt;='Old Ranking Calculations'!$B$29,'Old Ranking Calculations'!$C$29,AA15&gt;='Old Ranking Calculations'!$B$30,'Old Ranking Calculations'!$C$30,AA15&gt;='Old Ranking Calculations'!$B$31,'Old Ranking Calculations'!$C$31,AA15&lt;'Old Ranking Calculations'!$B$32,'Old Ranking Calculations'!$C$32)</f>
        <v>6</v>
      </c>
      <c r="AC15" s="1">
        <f>COUNT($G$2:G15)/COUNT($A$2:A15)</f>
        <v>0.42857142857142855</v>
      </c>
      <c r="AD15" s="1" cm="1">
        <f t="array" ref="AD15">_xlfn.IFS(AC15&gt;='Old Ranking Calculations'!$B$15,'Old Ranking Calculations'!$C$15,AC15&gt;='Old Ranking Calculations'!$B$16,'Old Ranking Calculations'!$C$16,AC15&gt;='Old Ranking Calculations'!$B$17,'Old Ranking Calculations'!$C$17,AC15&gt;='Old Ranking Calculations'!$B$18,'Old Ranking Calculations'!$C$18,AC15&gt;='Old Ranking Calculations'!$B$19,'Old Ranking Calculations'!$C$19,AC15&gt;='Old Ranking Calculations'!$B$20,'Old Ranking Calculations'!$C$20,AC15&gt;='Old Ranking Calculations'!$B$21,'Old Ranking Calculations'!$C$21,AC15&gt;='Old Ranking Calculations'!$B$22,'Old Ranking Calculations'!$C$22,AC15&lt;'Old Ranking Calculations'!$B$23,'Old Ranking Calculations'!$C$23)</f>
        <v>10</v>
      </c>
      <c r="AE15" s="1">
        <v>0</v>
      </c>
      <c r="AF15" s="1">
        <f>SUM($O$2:O15)/SUM($G$2:G15)</f>
        <v>2.8333333333333335</v>
      </c>
      <c r="AG15" s="16">
        <f>SUM($W$2:W15,Z15)</f>
        <v>86</v>
      </c>
    </row>
    <row r="16" spans="1:33" ht="15.75" customHeight="1" x14ac:dyDescent="0.2">
      <c r="A16" s="1">
        <v>1980</v>
      </c>
      <c r="B16" s="1" t="s">
        <v>13</v>
      </c>
      <c r="C16" s="1" t="str">
        <f>VLOOKUP(B16,Divisions!$A$1:$B$33,2,FALSE)</f>
        <v>AFC South</v>
      </c>
      <c r="D16" s="1">
        <v>7</v>
      </c>
      <c r="E16" s="1">
        <v>9</v>
      </c>
      <c r="W16" s="1">
        <f>SUM(N16*'Ranking Calculations'!$C$2,M16*'Ranking Calculations'!$C$3,L16*'Ranking Calculations'!$C$4,K16*'Ranking Calculations'!$C$5,H16*'Ranking Calculations'!$C$7,G16*'Ranking Calculations'!$C$6,P16*'Ranking Calculations'!$C$8,Q16*'Ranking Calculations'!$C$9,R16*'Ranking Calculations'!$C$10,S16*'Ranking Calculations'!$C$11,T16*'Ranking Calculations'!$C$12,U16*'Ranking Calculations'!$C$13,V16*'Ranking Calculations'!$C$14)</f>
        <v>0</v>
      </c>
      <c r="X16" s="11">
        <f>(SUM($D$2:D16)+(SUM($F$2:F16)/2))/((SUM($D$2:D16)+SUM($E$2:E16)+SUM($F$2:F16)))</f>
        <v>0.56944444444444442</v>
      </c>
      <c r="Y16" s="1">
        <f>'Winning % Rank Over Time'!P16</f>
        <v>8</v>
      </c>
      <c r="Z16" s="7">
        <f>'Winning % Rank Over Time'!$B16*VLOOKUP(Y16,'Share of Reg Season Points'!$K$2:$L$30,2)</f>
        <v>0</v>
      </c>
      <c r="AA16" s="1">
        <f t="shared" si="0"/>
        <v>0.75862068965517238</v>
      </c>
      <c r="AB16" s="1" cm="1">
        <f t="array" ref="AB16">_xlfn.IFS(AA16&gt;='Old Ranking Calculations'!$B$25,'Old Ranking Calculations'!$C$25,AA16&gt;='Old Ranking Calculations'!$B$26,'Old Ranking Calculations'!$C$26,AA16&gt;='Old Ranking Calculations'!$B$27,'Old Ranking Calculations'!$C$27,AA16&gt;='Old Ranking Calculations'!$B$28,'Old Ranking Calculations'!$C$28,AA16&gt;='Old Ranking Calculations'!$B$29,'Old Ranking Calculations'!$C$29,AA16&gt;='Old Ranking Calculations'!$B$30,'Old Ranking Calculations'!$C$30,AA16&gt;='Old Ranking Calculations'!$B$31,'Old Ranking Calculations'!$C$31,AA16&lt;'Old Ranking Calculations'!$B$32,'Old Ranking Calculations'!$C$32)</f>
        <v>6</v>
      </c>
      <c r="AC16" s="1">
        <f>COUNT($G$2:G16)/COUNT($A$2:A16)</f>
        <v>0.4</v>
      </c>
      <c r="AD16" s="1" cm="1">
        <f t="array" ref="AD16">_xlfn.IFS(AC16&gt;='Old Ranking Calculations'!$B$15,'Old Ranking Calculations'!$C$15,AC16&gt;='Old Ranking Calculations'!$B$16,'Old Ranking Calculations'!$C$16,AC16&gt;='Old Ranking Calculations'!$B$17,'Old Ranking Calculations'!$C$17,AC16&gt;='Old Ranking Calculations'!$B$18,'Old Ranking Calculations'!$C$18,AC16&gt;='Old Ranking Calculations'!$B$19,'Old Ranking Calculations'!$C$19,AC16&gt;='Old Ranking Calculations'!$B$20,'Old Ranking Calculations'!$C$20,AC16&gt;='Old Ranking Calculations'!$B$21,'Old Ranking Calculations'!$C$21,AC16&gt;='Old Ranking Calculations'!$B$22,'Old Ranking Calculations'!$C$22,AC16&lt;'Old Ranking Calculations'!$B$23,'Old Ranking Calculations'!$C$23)</f>
        <v>10</v>
      </c>
      <c r="AE16" s="1">
        <v>0</v>
      </c>
      <c r="AF16" s="1">
        <f>SUM($O$2:O16)/SUM($G$2:G16)</f>
        <v>2.8333333333333335</v>
      </c>
      <c r="AG16" s="16">
        <f>SUM($W$2:W16,Z16)</f>
        <v>86</v>
      </c>
    </row>
    <row r="17" spans="1:33" ht="15.75" customHeight="1" x14ac:dyDescent="0.2">
      <c r="A17" s="1">
        <v>1981</v>
      </c>
      <c r="B17" s="1" t="s">
        <v>13</v>
      </c>
      <c r="C17" s="1" t="str">
        <f>VLOOKUP(B17,Divisions!$A$1:$B$33,2,FALSE)</f>
        <v>AFC South</v>
      </c>
      <c r="D17" s="1">
        <v>2</v>
      </c>
      <c r="E17" s="1">
        <v>14</v>
      </c>
      <c r="W17" s="1">
        <f>SUM(N17*'Ranking Calculations'!$C$2,M17*'Ranking Calculations'!$C$3,L17*'Ranking Calculations'!$C$4,K17*'Ranking Calculations'!$C$5,H17*'Ranking Calculations'!$C$7,G17*'Ranking Calculations'!$C$6,P17*'Ranking Calculations'!$C$8,Q17*'Ranking Calculations'!$C$9,R17*'Ranking Calculations'!$C$10,S17*'Ranking Calculations'!$C$11,T17*'Ranking Calculations'!$C$12,U17*'Ranking Calculations'!$C$13,V17*'Ranking Calculations'!$C$14)</f>
        <v>0</v>
      </c>
      <c r="X17" s="11">
        <f>(SUM($D$2:D17)+(SUM($F$2:F17)/2))/((SUM($D$2:D17)+SUM($E$2:E17)+SUM($F$2:F17)))</f>
        <v>0.53879310344827591</v>
      </c>
      <c r="Y17" s="1">
        <f>'Winning % Rank Over Time'!P17</f>
        <v>9</v>
      </c>
      <c r="Z17" s="7">
        <f>'Winning % Rank Over Time'!$B17*VLOOKUP(Y17,'Share of Reg Season Points'!$K$2:$L$30,2)</f>
        <v>0</v>
      </c>
      <c r="AA17" s="1">
        <f t="shared" si="0"/>
        <v>0.73333333333333328</v>
      </c>
      <c r="AB17" s="1" cm="1">
        <f t="array" ref="AB17">_xlfn.IFS(AA17&gt;='Old Ranking Calculations'!$B$25,'Old Ranking Calculations'!$C$25,AA17&gt;='Old Ranking Calculations'!$B$26,'Old Ranking Calculations'!$C$26,AA17&gt;='Old Ranking Calculations'!$B$27,'Old Ranking Calculations'!$C$27,AA17&gt;='Old Ranking Calculations'!$B$28,'Old Ranking Calculations'!$C$28,AA17&gt;='Old Ranking Calculations'!$B$29,'Old Ranking Calculations'!$C$29,AA17&gt;='Old Ranking Calculations'!$B$30,'Old Ranking Calculations'!$C$30,AA17&gt;='Old Ranking Calculations'!$B$31,'Old Ranking Calculations'!$C$31,AA17&lt;'Old Ranking Calculations'!$B$32,'Old Ranking Calculations'!$C$32)</f>
        <v>4</v>
      </c>
      <c r="AC17" s="1">
        <f>COUNT($G$2:G17)/COUNT($A$2:A17)</f>
        <v>0.375</v>
      </c>
      <c r="AD17" s="1" cm="1">
        <f t="array" ref="AD17">_xlfn.IFS(AC17&gt;='Old Ranking Calculations'!$B$15,'Old Ranking Calculations'!$C$15,AC17&gt;='Old Ranking Calculations'!$B$16,'Old Ranking Calculations'!$C$16,AC17&gt;='Old Ranking Calculations'!$B$17,'Old Ranking Calculations'!$C$17,AC17&gt;='Old Ranking Calculations'!$B$18,'Old Ranking Calculations'!$C$18,AC17&gt;='Old Ranking Calculations'!$B$19,'Old Ranking Calculations'!$C$19,AC17&gt;='Old Ranking Calculations'!$B$20,'Old Ranking Calculations'!$C$20,AC17&gt;='Old Ranking Calculations'!$B$21,'Old Ranking Calculations'!$C$21,AC17&gt;='Old Ranking Calculations'!$B$22,'Old Ranking Calculations'!$C$22,AC17&lt;'Old Ranking Calculations'!$B$23,'Old Ranking Calculations'!$C$23)</f>
        <v>7</v>
      </c>
      <c r="AE17" s="1">
        <v>0</v>
      </c>
      <c r="AF17" s="1">
        <f>SUM($O$2:O17)/SUM($G$2:G17)</f>
        <v>2.8333333333333335</v>
      </c>
      <c r="AG17" s="16">
        <f>SUM($W$2:W17,Z17)</f>
        <v>86</v>
      </c>
    </row>
    <row r="18" spans="1:33" ht="15.75" customHeight="1" x14ac:dyDescent="0.2">
      <c r="A18" s="1">
        <v>1982</v>
      </c>
      <c r="B18" s="1" t="s">
        <v>13</v>
      </c>
      <c r="C18" s="1" t="str">
        <f>VLOOKUP(B18,Divisions!$A$1:$B$33,2,FALSE)</f>
        <v>AFC South</v>
      </c>
      <c r="D18" s="1">
        <v>0</v>
      </c>
      <c r="E18" s="1">
        <v>8</v>
      </c>
      <c r="F18" s="1">
        <v>1</v>
      </c>
      <c r="W18" s="1">
        <f>SUM(N18*'Ranking Calculations'!$C$2,M18*'Ranking Calculations'!$C$3,L18*'Ranking Calculations'!$C$4,K18*'Ranking Calculations'!$C$5,H18*'Ranking Calculations'!$C$7,G18*'Ranking Calculations'!$C$6,P18*'Ranking Calculations'!$C$8,Q18*'Ranking Calculations'!$C$9,R18*'Ranking Calculations'!$C$10,S18*'Ranking Calculations'!$C$11,T18*'Ranking Calculations'!$C$12,U18*'Ranking Calculations'!$C$13,V18*'Ranking Calculations'!$C$14)</f>
        <v>0</v>
      </c>
      <c r="X18" s="11">
        <f>(SUM($D$2:D18)+(SUM($F$2:F18)/2))/((SUM($D$2:D18)+SUM($E$2:E18)+SUM($F$2:F18)))</f>
        <v>0.52074688796680502</v>
      </c>
      <c r="Y18" s="1">
        <f>'Winning % Rank Over Time'!P18</f>
        <v>10</v>
      </c>
      <c r="Z18" s="7">
        <f>'Winning % Rank Over Time'!$B18*VLOOKUP(Y18,'Share of Reg Season Points'!$K$2:$L$30,2)</f>
        <v>0</v>
      </c>
      <c r="AA18" s="1">
        <f t="shared" si="0"/>
        <v>0.6875</v>
      </c>
      <c r="AB18" s="1" cm="1">
        <f t="array" ref="AB18">_xlfn.IFS(AA18&gt;='Old Ranking Calculations'!$B$25,'Old Ranking Calculations'!$C$25,AA18&gt;='Old Ranking Calculations'!$B$26,'Old Ranking Calculations'!$C$26,AA18&gt;='Old Ranking Calculations'!$B$27,'Old Ranking Calculations'!$C$27,AA18&gt;='Old Ranking Calculations'!$B$28,'Old Ranking Calculations'!$C$28,AA18&gt;='Old Ranking Calculations'!$B$29,'Old Ranking Calculations'!$C$29,AA18&gt;='Old Ranking Calculations'!$B$30,'Old Ranking Calculations'!$C$30,AA18&gt;='Old Ranking Calculations'!$B$31,'Old Ranking Calculations'!$C$31,AA18&lt;'Old Ranking Calculations'!$B$32,'Old Ranking Calculations'!$C$32)</f>
        <v>4</v>
      </c>
      <c r="AC18" s="1">
        <f>COUNT($G$2:G18)/COUNT($A$2:A18)</f>
        <v>0.35294117647058826</v>
      </c>
      <c r="AD18" s="1" cm="1">
        <f t="array" ref="AD18">_xlfn.IFS(AC18&gt;='Old Ranking Calculations'!$B$15,'Old Ranking Calculations'!$C$15,AC18&gt;='Old Ranking Calculations'!$B$16,'Old Ranking Calculations'!$C$16,AC18&gt;='Old Ranking Calculations'!$B$17,'Old Ranking Calculations'!$C$17,AC18&gt;='Old Ranking Calculations'!$B$18,'Old Ranking Calculations'!$C$18,AC18&gt;='Old Ranking Calculations'!$B$19,'Old Ranking Calculations'!$C$19,AC18&gt;='Old Ranking Calculations'!$B$20,'Old Ranking Calculations'!$C$20,AC18&gt;='Old Ranking Calculations'!$B$21,'Old Ranking Calculations'!$C$21,AC18&gt;='Old Ranking Calculations'!$B$22,'Old Ranking Calculations'!$C$22,AC18&lt;'Old Ranking Calculations'!$B$23,'Old Ranking Calculations'!$C$23)</f>
        <v>7</v>
      </c>
      <c r="AE18" s="1">
        <v>0</v>
      </c>
      <c r="AF18" s="1">
        <f>SUM($O$2:O18)/SUM($G$2:G18)</f>
        <v>2.8333333333333335</v>
      </c>
      <c r="AG18" s="16">
        <f>SUM($W$2:W18,Z18)</f>
        <v>86</v>
      </c>
    </row>
    <row r="19" spans="1:33" ht="15.75" customHeight="1" x14ac:dyDescent="0.2">
      <c r="A19" s="1">
        <v>1983</v>
      </c>
      <c r="B19" s="1" t="s">
        <v>13</v>
      </c>
      <c r="C19" s="1" t="str">
        <f>VLOOKUP(B19,Divisions!$A$1:$B$33,2,FALSE)</f>
        <v>AFC South</v>
      </c>
      <c r="D19" s="1">
        <v>7</v>
      </c>
      <c r="E19" s="1">
        <v>9</v>
      </c>
      <c r="T19" s="1">
        <v>1</v>
      </c>
      <c r="W19" s="1">
        <f>SUM(N19*'Ranking Calculations'!$C$2,M19*'Ranking Calculations'!$C$3,L19*'Ranking Calculations'!$C$4,K19*'Ranking Calculations'!$C$5,H19*'Ranking Calculations'!$C$7,G19*'Ranking Calculations'!$C$6,P19*'Ranking Calculations'!$C$8,Q19*'Ranking Calculations'!$C$9,R19*'Ranking Calculations'!$C$10,S19*'Ranking Calculations'!$C$11,T19*'Ranking Calculations'!$C$12,U19*'Ranking Calculations'!$C$13,V19*'Ranking Calculations'!$C$14)</f>
        <v>0</v>
      </c>
      <c r="X19" s="11">
        <f>(SUM($D$2:D19)+(SUM($F$2:F19)/2))/((SUM($D$2:D19)+SUM($E$2:E19)+SUM($F$2:F19)))</f>
        <v>0.51556420233463029</v>
      </c>
      <c r="Y19" s="1">
        <f>'Winning % Rank Over Time'!P19</f>
        <v>9</v>
      </c>
      <c r="Z19" s="7">
        <f>'Winning % Rank Over Time'!$B19*VLOOKUP(Y19,'Share of Reg Season Points'!$K$2:$L$30,2)</f>
        <v>0</v>
      </c>
      <c r="AA19" s="1">
        <f t="shared" si="0"/>
        <v>0.66666666666666663</v>
      </c>
      <c r="AB19" s="1" cm="1">
        <f t="array" ref="AB19">_xlfn.IFS(AA19&gt;='Old Ranking Calculations'!$B$25,'Old Ranking Calculations'!$C$25,AA19&gt;='Old Ranking Calculations'!$B$26,'Old Ranking Calculations'!$C$26,AA19&gt;='Old Ranking Calculations'!$B$27,'Old Ranking Calculations'!$C$27,AA19&gt;='Old Ranking Calculations'!$B$28,'Old Ranking Calculations'!$C$28,AA19&gt;='Old Ranking Calculations'!$B$29,'Old Ranking Calculations'!$C$29,AA19&gt;='Old Ranking Calculations'!$B$30,'Old Ranking Calculations'!$C$30,AA19&gt;='Old Ranking Calculations'!$B$31,'Old Ranking Calculations'!$C$31,AA19&lt;'Old Ranking Calculations'!$B$32,'Old Ranking Calculations'!$C$32)</f>
        <v>4</v>
      </c>
      <c r="AC19" s="1">
        <f>COUNT($G$2:G19)/COUNT($A$2:A19)</f>
        <v>0.33333333333333331</v>
      </c>
      <c r="AD19" s="1" cm="1">
        <f t="array" ref="AD19">_xlfn.IFS(AC19&gt;='Old Ranking Calculations'!$B$15,'Old Ranking Calculations'!$C$15,AC19&gt;='Old Ranking Calculations'!$B$16,'Old Ranking Calculations'!$C$16,AC19&gt;='Old Ranking Calculations'!$B$17,'Old Ranking Calculations'!$C$17,AC19&gt;='Old Ranking Calculations'!$B$18,'Old Ranking Calculations'!$C$18,AC19&gt;='Old Ranking Calculations'!$B$19,'Old Ranking Calculations'!$C$19,AC19&gt;='Old Ranking Calculations'!$B$20,'Old Ranking Calculations'!$C$20,AC19&gt;='Old Ranking Calculations'!$B$21,'Old Ranking Calculations'!$C$21,AC19&gt;='Old Ranking Calculations'!$B$22,'Old Ranking Calculations'!$C$22,AC19&lt;'Old Ranking Calculations'!$B$23,'Old Ranking Calculations'!$C$23)</f>
        <v>3</v>
      </c>
      <c r="AE19" s="1">
        <v>0</v>
      </c>
      <c r="AF19" s="1">
        <f>SUM($O$2:O19)/SUM($G$2:G19)</f>
        <v>2.8333333333333335</v>
      </c>
      <c r="AG19" s="16">
        <f>SUM($W$2:W19,Z19)</f>
        <v>86</v>
      </c>
    </row>
    <row r="20" spans="1:33" ht="15.75" customHeight="1" x14ac:dyDescent="0.2">
      <c r="A20" s="1">
        <v>1984</v>
      </c>
      <c r="B20" s="1" t="s">
        <v>13</v>
      </c>
      <c r="C20" s="1" t="str">
        <f>VLOOKUP(B20,Divisions!$A$1:$B$33,2,FALSE)</f>
        <v>AFC South</v>
      </c>
      <c r="D20" s="1">
        <v>4</v>
      </c>
      <c r="E20" s="1">
        <v>12</v>
      </c>
      <c r="W20" s="1">
        <f>SUM(N20*'Ranking Calculations'!$C$2,M20*'Ranking Calculations'!$C$3,L20*'Ranking Calculations'!$C$4,K20*'Ranking Calculations'!$C$5,H20*'Ranking Calculations'!$C$7,G20*'Ranking Calculations'!$C$6,P20*'Ranking Calculations'!$C$8,Q20*'Ranking Calculations'!$C$9,R20*'Ranking Calculations'!$C$10,S20*'Ranking Calculations'!$C$11,T20*'Ranking Calculations'!$C$12,U20*'Ranking Calculations'!$C$13,V20*'Ranking Calculations'!$C$14)</f>
        <v>0</v>
      </c>
      <c r="X20" s="11">
        <f>(SUM($D$2:D20)+(SUM($F$2:F20)/2))/((SUM($D$2:D20)+SUM($E$2:E20)+SUM($F$2:F20)))</f>
        <v>0.5</v>
      </c>
      <c r="Y20" s="1">
        <f>'Winning % Rank Over Time'!P20</f>
        <v>11</v>
      </c>
      <c r="Z20" s="7">
        <f>'Winning % Rank Over Time'!$B20*VLOOKUP(Y20,'Share of Reg Season Points'!$K$2:$L$30,2)</f>
        <v>0</v>
      </c>
      <c r="AA20" s="1">
        <f t="shared" si="0"/>
        <v>0.6470588235294118</v>
      </c>
      <c r="AB20" s="1" cm="1">
        <f t="array" ref="AB20">_xlfn.IFS(AA20&gt;='Old Ranking Calculations'!$B$25,'Old Ranking Calculations'!$C$25,AA20&gt;='Old Ranking Calculations'!$B$26,'Old Ranking Calculations'!$C$26,AA20&gt;='Old Ranking Calculations'!$B$27,'Old Ranking Calculations'!$C$27,AA20&gt;='Old Ranking Calculations'!$B$28,'Old Ranking Calculations'!$C$28,AA20&gt;='Old Ranking Calculations'!$B$29,'Old Ranking Calculations'!$C$29,AA20&gt;='Old Ranking Calculations'!$B$30,'Old Ranking Calculations'!$C$30,AA20&gt;='Old Ranking Calculations'!$B$31,'Old Ranking Calculations'!$C$31,AA20&lt;'Old Ranking Calculations'!$B$32,'Old Ranking Calculations'!$C$32)</f>
        <v>4</v>
      </c>
      <c r="AC20" s="1">
        <f>COUNT($G$2:G20)/COUNT($A$2:A20)</f>
        <v>0.31578947368421051</v>
      </c>
      <c r="AD20" s="1" cm="1">
        <f t="array" ref="AD20">_xlfn.IFS(AC20&gt;='Old Ranking Calculations'!$B$15,'Old Ranking Calculations'!$C$15,AC20&gt;='Old Ranking Calculations'!$B$16,'Old Ranking Calculations'!$C$16,AC20&gt;='Old Ranking Calculations'!$B$17,'Old Ranking Calculations'!$C$17,AC20&gt;='Old Ranking Calculations'!$B$18,'Old Ranking Calculations'!$C$18,AC20&gt;='Old Ranking Calculations'!$B$19,'Old Ranking Calculations'!$C$19,AC20&gt;='Old Ranking Calculations'!$B$20,'Old Ranking Calculations'!$C$20,AC20&gt;='Old Ranking Calculations'!$B$21,'Old Ranking Calculations'!$C$21,AC20&gt;='Old Ranking Calculations'!$B$22,'Old Ranking Calculations'!$C$22,AC20&lt;'Old Ranking Calculations'!$B$23,'Old Ranking Calculations'!$C$23)</f>
        <v>3</v>
      </c>
      <c r="AE20" s="1">
        <v>0</v>
      </c>
      <c r="AF20" s="1">
        <f>SUM($O$2:O20)/SUM($G$2:G20)</f>
        <v>2.8333333333333335</v>
      </c>
      <c r="AG20" s="16">
        <f>SUM($W$2:W20,Z20)</f>
        <v>86</v>
      </c>
    </row>
    <row r="21" spans="1:33" ht="15.75" customHeight="1" x14ac:dyDescent="0.2">
      <c r="A21" s="1">
        <v>1985</v>
      </c>
      <c r="B21" s="1" t="s">
        <v>13</v>
      </c>
      <c r="C21" s="1" t="str">
        <f>VLOOKUP(B21,Divisions!$A$1:$B$33,2,FALSE)</f>
        <v>AFC South</v>
      </c>
      <c r="D21" s="1">
        <v>5</v>
      </c>
      <c r="E21" s="1">
        <v>11</v>
      </c>
      <c r="T21">
        <v>1</v>
      </c>
      <c r="W21" s="1">
        <f>SUM(N21*'Ranking Calculations'!$C$2,M21*'Ranking Calculations'!$C$3,L21*'Ranking Calculations'!$C$4,K21*'Ranking Calculations'!$C$5,H21*'Ranking Calculations'!$C$7,G21*'Ranking Calculations'!$C$6,P21*'Ranking Calculations'!$C$8,Q21*'Ranking Calculations'!$C$9,R21*'Ranking Calculations'!$C$10,S21*'Ranking Calculations'!$C$11,T21*'Ranking Calculations'!$C$12,U21*'Ranking Calculations'!$C$13,V21*'Ranking Calculations'!$C$14)</f>
        <v>0</v>
      </c>
      <c r="X21" s="11">
        <f>(SUM($D$2:D21)+(SUM($F$2:F21)/2))/((SUM($D$2:D21)+SUM($E$2:E21)+SUM($F$2:F21)))</f>
        <v>0.48961937716262977</v>
      </c>
      <c r="Y21" s="1">
        <f>'Winning % Rank Over Time'!P21</f>
        <v>13</v>
      </c>
      <c r="Z21" s="7">
        <f>'Winning % Rank Over Time'!$B21*VLOOKUP(Y21,'Share of Reg Season Points'!$K$2:$L$30,2)</f>
        <v>0</v>
      </c>
      <c r="AA21" s="1">
        <f t="shared" si="0"/>
        <v>0.62857142857142856</v>
      </c>
      <c r="AB21" s="1" cm="1">
        <f t="array" ref="AB21">_xlfn.IFS(AA21&gt;='Old Ranking Calculations'!$B$25,'Old Ranking Calculations'!$C$25,AA21&gt;='Old Ranking Calculations'!$B$26,'Old Ranking Calculations'!$C$26,AA21&gt;='Old Ranking Calculations'!$B$27,'Old Ranking Calculations'!$C$27,AA21&gt;='Old Ranking Calculations'!$B$28,'Old Ranking Calculations'!$C$28,AA21&gt;='Old Ranking Calculations'!$B$29,'Old Ranking Calculations'!$C$29,AA21&gt;='Old Ranking Calculations'!$B$30,'Old Ranking Calculations'!$C$30,AA21&gt;='Old Ranking Calculations'!$B$31,'Old Ranking Calculations'!$C$31,AA21&lt;'Old Ranking Calculations'!$B$32,'Old Ranking Calculations'!$C$32)</f>
        <v>4</v>
      </c>
      <c r="AC21" s="1">
        <f>COUNT($G$2:G21)/COUNT($A$2:A21)</f>
        <v>0.3</v>
      </c>
      <c r="AD21" s="1" cm="1">
        <f t="array" ref="AD21">_xlfn.IFS(AC21&gt;='Old Ranking Calculations'!$B$15,'Old Ranking Calculations'!$C$15,AC21&gt;='Old Ranking Calculations'!$B$16,'Old Ranking Calculations'!$C$16,AC21&gt;='Old Ranking Calculations'!$B$17,'Old Ranking Calculations'!$C$17,AC21&gt;='Old Ranking Calculations'!$B$18,'Old Ranking Calculations'!$C$18,AC21&gt;='Old Ranking Calculations'!$B$19,'Old Ranking Calculations'!$C$19,AC21&gt;='Old Ranking Calculations'!$B$20,'Old Ranking Calculations'!$C$20,AC21&gt;='Old Ranking Calculations'!$B$21,'Old Ranking Calculations'!$C$21,AC21&gt;='Old Ranking Calculations'!$B$22,'Old Ranking Calculations'!$C$22,AC21&lt;'Old Ranking Calculations'!$B$23,'Old Ranking Calculations'!$C$23)</f>
        <v>3</v>
      </c>
      <c r="AE21" s="1">
        <v>0</v>
      </c>
      <c r="AF21" s="1">
        <f>SUM($O$2:O21)/SUM($G$2:G21)</f>
        <v>2.8333333333333335</v>
      </c>
      <c r="AG21" s="16">
        <f>SUM($W$2:W21,Z21)</f>
        <v>86</v>
      </c>
    </row>
    <row r="22" spans="1:33" ht="15.75" customHeight="1" x14ac:dyDescent="0.2">
      <c r="A22" s="1">
        <v>1986</v>
      </c>
      <c r="B22" s="1" t="s">
        <v>13</v>
      </c>
      <c r="C22" s="1" t="str">
        <f>VLOOKUP(B22,Divisions!$A$1:$B$33,2,FALSE)</f>
        <v>AFC South</v>
      </c>
      <c r="D22" s="1">
        <v>3</v>
      </c>
      <c r="E22" s="1">
        <v>13</v>
      </c>
      <c r="W22" s="1">
        <f>SUM(N22*'Ranking Calculations'!$C$2,M22*'Ranking Calculations'!$C$3,L22*'Ranking Calculations'!$C$4,K22*'Ranking Calculations'!$C$5,H22*'Ranking Calculations'!$C$7,G22*'Ranking Calculations'!$C$6,P22*'Ranking Calculations'!$C$8,Q22*'Ranking Calculations'!$C$9,R22*'Ranking Calculations'!$C$10,S22*'Ranking Calculations'!$C$11,T22*'Ranking Calculations'!$C$12,U22*'Ranking Calculations'!$C$13,V22*'Ranking Calculations'!$C$14)</f>
        <v>0</v>
      </c>
      <c r="X22" s="11">
        <f>(SUM($D$2:D22)+(SUM($F$2:F22)/2))/((SUM($D$2:D22)+SUM($E$2:E22)+SUM($F$2:F22)))</f>
        <v>0.47377049180327868</v>
      </c>
      <c r="Y22" s="1">
        <f>'Winning % Rank Over Time'!P22</f>
        <v>16</v>
      </c>
      <c r="Z22" s="7">
        <f>'Winning % Rank Over Time'!$B22*VLOOKUP(Y22,'Share of Reg Season Points'!$K$2:$L$30,2)</f>
        <v>0</v>
      </c>
      <c r="AA22" s="1">
        <f t="shared" si="0"/>
        <v>0.61111111111111116</v>
      </c>
      <c r="AB22" s="1" cm="1">
        <f t="array" ref="AB22">_xlfn.IFS(AA22&gt;='Old Ranking Calculations'!$B$25,'Old Ranking Calculations'!$C$25,AA22&gt;='Old Ranking Calculations'!$B$26,'Old Ranking Calculations'!$C$26,AA22&gt;='Old Ranking Calculations'!$B$27,'Old Ranking Calculations'!$C$27,AA22&gt;='Old Ranking Calculations'!$B$28,'Old Ranking Calculations'!$C$28,AA22&gt;='Old Ranking Calculations'!$B$29,'Old Ranking Calculations'!$C$29,AA22&gt;='Old Ranking Calculations'!$B$30,'Old Ranking Calculations'!$C$30,AA22&gt;='Old Ranking Calculations'!$B$31,'Old Ranking Calculations'!$C$31,AA22&lt;'Old Ranking Calculations'!$B$32,'Old Ranking Calculations'!$C$32)</f>
        <v>4</v>
      </c>
      <c r="AC22" s="1">
        <f>COUNT($G$2:G22)/COUNT($A$2:A22)</f>
        <v>0.2857142857142857</v>
      </c>
      <c r="AD22" s="1" cm="1">
        <f t="array" ref="AD22">_xlfn.IFS(AC22&gt;='Old Ranking Calculations'!$B$15,'Old Ranking Calculations'!$C$15,AC22&gt;='Old Ranking Calculations'!$B$16,'Old Ranking Calculations'!$C$16,AC22&gt;='Old Ranking Calculations'!$B$17,'Old Ranking Calculations'!$C$17,AC22&gt;='Old Ranking Calculations'!$B$18,'Old Ranking Calculations'!$C$18,AC22&gt;='Old Ranking Calculations'!$B$19,'Old Ranking Calculations'!$C$19,AC22&gt;='Old Ranking Calculations'!$B$20,'Old Ranking Calculations'!$C$20,AC22&gt;='Old Ranking Calculations'!$B$21,'Old Ranking Calculations'!$C$21,AC22&gt;='Old Ranking Calculations'!$B$22,'Old Ranking Calculations'!$C$22,AC22&lt;'Old Ranking Calculations'!$B$23,'Old Ranking Calculations'!$C$23)</f>
        <v>3</v>
      </c>
      <c r="AE22" s="1">
        <v>0</v>
      </c>
      <c r="AF22" s="1">
        <f>SUM($O$2:O22)/SUM($G$2:G22)</f>
        <v>2.8333333333333335</v>
      </c>
      <c r="AG22" s="16">
        <f>SUM($W$2:W22,Z22)</f>
        <v>86</v>
      </c>
    </row>
    <row r="23" spans="1:33" ht="15.75" customHeight="1" x14ac:dyDescent="0.2">
      <c r="A23" s="1">
        <v>1987</v>
      </c>
      <c r="B23" s="1" t="s">
        <v>13</v>
      </c>
      <c r="C23" s="1" t="str">
        <f>VLOOKUP(B23,Divisions!$A$1:$B$33,2,FALSE)</f>
        <v>AFC South</v>
      </c>
      <c r="D23" s="1">
        <v>9</v>
      </c>
      <c r="E23" s="1">
        <v>6</v>
      </c>
      <c r="G23" s="1">
        <v>1</v>
      </c>
      <c r="H23" s="1">
        <v>1</v>
      </c>
      <c r="I23" s="1">
        <v>0</v>
      </c>
      <c r="J23" s="1">
        <v>1</v>
      </c>
      <c r="K23" s="1">
        <v>1</v>
      </c>
      <c r="L23" s="1"/>
      <c r="M23" s="1"/>
      <c r="N23" s="1"/>
      <c r="O23" s="1">
        <v>2</v>
      </c>
      <c r="W23" s="1">
        <f>SUM(N23*'Ranking Calculations'!$C$2,M23*'Ranking Calculations'!$C$3,L23*'Ranking Calculations'!$C$4,K23*'Ranking Calculations'!$C$5,H23*'Ranking Calculations'!$C$7,G23*'Ranking Calculations'!$C$6,P23*'Ranking Calculations'!$C$8,Q23*'Ranking Calculations'!$C$9,R23*'Ranking Calculations'!$C$10,S23*'Ranking Calculations'!$C$11,T23*'Ranking Calculations'!$C$12,U23*'Ranking Calculations'!$C$13,V23*'Ranking Calculations'!$C$14)</f>
        <v>4</v>
      </c>
      <c r="X23" s="11">
        <f>(SUM($D$2:D23)+(SUM($F$2:F23)/2))/((SUM($D$2:D23)+SUM($E$2:E23)+SUM($F$2:F23)))</f>
        <v>0.47968749999999999</v>
      </c>
      <c r="Y23" s="1">
        <f>'Winning % Rank Over Time'!P23</f>
        <v>15</v>
      </c>
      <c r="Z23" s="7">
        <f>'Winning % Rank Over Time'!$B23*VLOOKUP(Y23,'Share of Reg Season Points'!$K$2:$L$30,2)</f>
        <v>0</v>
      </c>
      <c r="AA23" s="1">
        <f t="shared" si="0"/>
        <v>0.64102564102564108</v>
      </c>
      <c r="AB23" s="1" cm="1">
        <f t="array" ref="AB23">_xlfn.IFS(AA23&gt;='Old Ranking Calculations'!$B$25,'Old Ranking Calculations'!$C$25,AA23&gt;='Old Ranking Calculations'!$B$26,'Old Ranking Calculations'!$C$26,AA23&gt;='Old Ranking Calculations'!$B$27,'Old Ranking Calculations'!$C$27,AA23&gt;='Old Ranking Calculations'!$B$28,'Old Ranking Calculations'!$C$28,AA23&gt;='Old Ranking Calculations'!$B$29,'Old Ranking Calculations'!$C$29,AA23&gt;='Old Ranking Calculations'!$B$30,'Old Ranking Calculations'!$C$30,AA23&gt;='Old Ranking Calculations'!$B$31,'Old Ranking Calculations'!$C$31,AA23&lt;'Old Ranking Calculations'!$B$32,'Old Ranking Calculations'!$C$32)</f>
        <v>4</v>
      </c>
      <c r="AC23" s="1">
        <f>COUNT($G$2:G23)/COUNT($A$2:A23)</f>
        <v>0.31818181818181818</v>
      </c>
      <c r="AD23" s="1" cm="1">
        <f t="array" ref="AD23">_xlfn.IFS(AC23&gt;='Old Ranking Calculations'!$B$15,'Old Ranking Calculations'!$C$15,AC23&gt;='Old Ranking Calculations'!$B$16,'Old Ranking Calculations'!$C$16,AC23&gt;='Old Ranking Calculations'!$B$17,'Old Ranking Calculations'!$C$17,AC23&gt;='Old Ranking Calculations'!$B$18,'Old Ranking Calculations'!$C$18,AC23&gt;='Old Ranking Calculations'!$B$19,'Old Ranking Calculations'!$C$19,AC23&gt;='Old Ranking Calculations'!$B$20,'Old Ranking Calculations'!$C$20,AC23&gt;='Old Ranking Calculations'!$B$21,'Old Ranking Calculations'!$C$21,AC23&gt;='Old Ranking Calculations'!$B$22,'Old Ranking Calculations'!$C$22,AC23&lt;'Old Ranking Calculations'!$B$23,'Old Ranking Calculations'!$C$23)</f>
        <v>3</v>
      </c>
      <c r="AE23" s="1">
        <v>0</v>
      </c>
      <c r="AF23" s="1">
        <f>SUM($O$2:O23)/SUM($G$2:G23)</f>
        <v>2.7142857142857144</v>
      </c>
      <c r="AG23" s="16">
        <f>SUM($W$2:W23,Z23)</f>
        <v>90</v>
      </c>
    </row>
    <row r="24" spans="1:33" ht="15.75" customHeight="1" x14ac:dyDescent="0.2">
      <c r="A24" s="1">
        <v>1988</v>
      </c>
      <c r="B24" s="1" t="s">
        <v>13</v>
      </c>
      <c r="C24" s="1" t="str">
        <f>VLOOKUP(B24,Divisions!$A$1:$B$33,2,FALSE)</f>
        <v>AFC South</v>
      </c>
      <c r="D24" s="1">
        <v>9</v>
      </c>
      <c r="E24" s="1">
        <v>7</v>
      </c>
      <c r="W24" s="1">
        <f>SUM(N24*'Ranking Calculations'!$C$2,M24*'Ranking Calculations'!$C$3,L24*'Ranking Calculations'!$C$4,K24*'Ranking Calculations'!$C$5,H24*'Ranking Calculations'!$C$7,G24*'Ranking Calculations'!$C$6,P24*'Ranking Calculations'!$C$8,Q24*'Ranking Calculations'!$C$9,R24*'Ranking Calculations'!$C$10,S24*'Ranking Calculations'!$C$11,T24*'Ranking Calculations'!$C$12,U24*'Ranking Calculations'!$C$13,V24*'Ranking Calculations'!$C$14)</f>
        <v>0</v>
      </c>
      <c r="X24" s="11">
        <f>(SUM($D$2:D24)+(SUM($F$2:F24)/2))/((SUM($D$2:D24)+SUM($E$2:E24)+SUM($F$2:F24)))</f>
        <v>0.48363095238095238</v>
      </c>
      <c r="Y24" s="1">
        <f>'Winning % Rank Over Time'!P24</f>
        <v>15</v>
      </c>
      <c r="Z24" s="7">
        <f>'Winning % Rank Over Time'!$B24*VLOOKUP(Y24,'Share of Reg Season Points'!$K$2:$L$30,2)</f>
        <v>0</v>
      </c>
      <c r="AA24" s="1">
        <f t="shared" si="0"/>
        <v>0.625</v>
      </c>
      <c r="AB24" s="1" cm="1">
        <f t="array" ref="AB24">_xlfn.IFS(AA24&gt;='Old Ranking Calculations'!$B$25,'Old Ranking Calculations'!$C$25,AA24&gt;='Old Ranking Calculations'!$B$26,'Old Ranking Calculations'!$C$26,AA24&gt;='Old Ranking Calculations'!$B$27,'Old Ranking Calculations'!$C$27,AA24&gt;='Old Ranking Calculations'!$B$28,'Old Ranking Calculations'!$C$28,AA24&gt;='Old Ranking Calculations'!$B$29,'Old Ranking Calculations'!$C$29,AA24&gt;='Old Ranking Calculations'!$B$30,'Old Ranking Calculations'!$C$30,AA24&gt;='Old Ranking Calculations'!$B$31,'Old Ranking Calculations'!$C$31,AA24&lt;'Old Ranking Calculations'!$B$32,'Old Ranking Calculations'!$C$32)</f>
        <v>4</v>
      </c>
      <c r="AC24" s="1">
        <f>COUNT($G$2:G24)/COUNT($A$2:A24)</f>
        <v>0.30434782608695654</v>
      </c>
      <c r="AD24" s="1" cm="1">
        <f t="array" ref="AD24">_xlfn.IFS(AC24&gt;='Old Ranking Calculations'!$B$15,'Old Ranking Calculations'!$C$15,AC24&gt;='Old Ranking Calculations'!$B$16,'Old Ranking Calculations'!$C$16,AC24&gt;='Old Ranking Calculations'!$B$17,'Old Ranking Calculations'!$C$17,AC24&gt;='Old Ranking Calculations'!$B$18,'Old Ranking Calculations'!$C$18,AC24&gt;='Old Ranking Calculations'!$B$19,'Old Ranking Calculations'!$C$19,AC24&gt;='Old Ranking Calculations'!$B$20,'Old Ranking Calculations'!$C$20,AC24&gt;='Old Ranking Calculations'!$B$21,'Old Ranking Calculations'!$C$21,AC24&gt;='Old Ranking Calculations'!$B$22,'Old Ranking Calculations'!$C$22,AC24&lt;'Old Ranking Calculations'!$B$23,'Old Ranking Calculations'!$C$23)</f>
        <v>3</v>
      </c>
      <c r="AE24" s="1">
        <v>0</v>
      </c>
      <c r="AF24" s="1">
        <f>SUM($O$2:O24)/SUM($G$2:G24)</f>
        <v>2.7142857142857144</v>
      </c>
      <c r="AG24" s="16">
        <f>SUM($W$2:W24,Z24)</f>
        <v>90</v>
      </c>
    </row>
    <row r="25" spans="1:33" ht="15.75" customHeight="1" x14ac:dyDescent="0.2">
      <c r="A25" s="1">
        <v>1989</v>
      </c>
      <c r="B25" s="1" t="s">
        <v>13</v>
      </c>
      <c r="C25" s="1" t="str">
        <f>VLOOKUP(B25,Divisions!$A$1:$B$33,2,FALSE)</f>
        <v>AFC South</v>
      </c>
      <c r="D25" s="1">
        <v>8</v>
      </c>
      <c r="E25" s="1">
        <v>8</v>
      </c>
      <c r="W25" s="1">
        <f>SUM(N25*'Ranking Calculations'!$C$2,M25*'Ranking Calculations'!$C$3,L25*'Ranking Calculations'!$C$4,K25*'Ranking Calculations'!$C$5,H25*'Ranking Calculations'!$C$7,G25*'Ranking Calculations'!$C$6,P25*'Ranking Calculations'!$C$8,Q25*'Ranking Calculations'!$C$9,R25*'Ranking Calculations'!$C$10,S25*'Ranking Calculations'!$C$11,T25*'Ranking Calculations'!$C$12,U25*'Ranking Calculations'!$C$13,V25*'Ranking Calculations'!$C$14)</f>
        <v>0</v>
      </c>
      <c r="X25" s="11">
        <f>(SUM($D$2:D25)+(SUM($F$2:F25)/2))/((SUM($D$2:D25)+SUM($E$2:E25)+SUM($F$2:F25)))</f>
        <v>0.484375</v>
      </c>
      <c r="Y25" s="1">
        <f>'Winning % Rank Over Time'!P25</f>
        <v>15</v>
      </c>
      <c r="Z25" s="7">
        <f>'Winning % Rank Over Time'!$B25*VLOOKUP(Y25,'Share of Reg Season Points'!$K$2:$L$30,2)</f>
        <v>0</v>
      </c>
      <c r="AA25" s="1">
        <f t="shared" si="0"/>
        <v>0.6097560975609756</v>
      </c>
      <c r="AB25" s="1" cm="1">
        <f t="array" ref="AB25">_xlfn.IFS(AA25&gt;='Old Ranking Calculations'!$B$25,'Old Ranking Calculations'!$C$25,AA25&gt;='Old Ranking Calculations'!$B$26,'Old Ranking Calculations'!$C$26,AA25&gt;='Old Ranking Calculations'!$B$27,'Old Ranking Calculations'!$C$27,AA25&gt;='Old Ranking Calculations'!$B$28,'Old Ranking Calculations'!$C$28,AA25&gt;='Old Ranking Calculations'!$B$29,'Old Ranking Calculations'!$C$29,AA25&gt;='Old Ranking Calculations'!$B$30,'Old Ranking Calculations'!$C$30,AA25&gt;='Old Ranking Calculations'!$B$31,'Old Ranking Calculations'!$C$31,AA25&lt;'Old Ranking Calculations'!$B$32,'Old Ranking Calculations'!$C$32)</f>
        <v>4</v>
      </c>
      <c r="AC25" s="1">
        <f>COUNT($G$2:G25)/COUNT($A$2:A25)</f>
        <v>0.29166666666666669</v>
      </c>
      <c r="AD25" s="1" cm="1">
        <f t="array" ref="AD25">_xlfn.IFS(AC25&gt;='Old Ranking Calculations'!$B$15,'Old Ranking Calculations'!$C$15,AC25&gt;='Old Ranking Calculations'!$B$16,'Old Ranking Calculations'!$C$16,AC25&gt;='Old Ranking Calculations'!$B$17,'Old Ranking Calculations'!$C$17,AC25&gt;='Old Ranking Calculations'!$B$18,'Old Ranking Calculations'!$C$18,AC25&gt;='Old Ranking Calculations'!$B$19,'Old Ranking Calculations'!$C$19,AC25&gt;='Old Ranking Calculations'!$B$20,'Old Ranking Calculations'!$C$20,AC25&gt;='Old Ranking Calculations'!$B$21,'Old Ranking Calculations'!$C$21,AC25&gt;='Old Ranking Calculations'!$B$22,'Old Ranking Calculations'!$C$22,AC25&lt;'Old Ranking Calculations'!$B$23,'Old Ranking Calculations'!$C$23)</f>
        <v>3</v>
      </c>
      <c r="AE25" s="1">
        <v>0</v>
      </c>
      <c r="AF25" s="1">
        <f>SUM($O$2:O25)/SUM($G$2:G25)</f>
        <v>2.7142857142857144</v>
      </c>
      <c r="AG25" s="16">
        <f>SUM($W$2:W25,Z25)</f>
        <v>90</v>
      </c>
    </row>
    <row r="26" spans="1:33" ht="15.75" customHeight="1" x14ac:dyDescent="0.2">
      <c r="A26" s="1">
        <v>1990</v>
      </c>
      <c r="B26" s="1" t="s">
        <v>13</v>
      </c>
      <c r="C26" s="1" t="str">
        <f>VLOOKUP(B26,Divisions!$A$1:$B$33,2,FALSE)</f>
        <v>AFC South</v>
      </c>
      <c r="D26" s="1">
        <v>7</v>
      </c>
      <c r="E26" s="1">
        <v>9</v>
      </c>
      <c r="W26" s="1">
        <f>SUM(N26*'Ranking Calculations'!$C$2,M26*'Ranking Calculations'!$C$3,L26*'Ranking Calculations'!$C$4,K26*'Ranking Calculations'!$C$5,H26*'Ranking Calculations'!$C$7,G26*'Ranking Calculations'!$C$6,P26*'Ranking Calculations'!$C$8,Q26*'Ranking Calculations'!$C$9,R26*'Ranking Calculations'!$C$10,S26*'Ranking Calculations'!$C$11,T26*'Ranking Calculations'!$C$12,U26*'Ranking Calculations'!$C$13,V26*'Ranking Calculations'!$C$14)</f>
        <v>0</v>
      </c>
      <c r="X26" s="11">
        <f>(SUM($D$2:D26)+(SUM($F$2:F26)/2))/((SUM($D$2:D26)+SUM($E$2:E26)+SUM($F$2:F26)))</f>
        <v>0.48233695652173914</v>
      </c>
      <c r="Y26" s="1">
        <f>'Winning % Rank Over Time'!P26</f>
        <v>15</v>
      </c>
      <c r="Z26" s="7">
        <f>'Winning % Rank Over Time'!$B26*VLOOKUP(Y26,'Share of Reg Season Points'!$K$2:$L$30,2)</f>
        <v>0</v>
      </c>
      <c r="AA26" s="1">
        <f t="shared" si="0"/>
        <v>0.59523809523809523</v>
      </c>
      <c r="AB26" s="1" cm="1">
        <f t="array" ref="AB26">_xlfn.IFS(AA26&gt;='Old Ranking Calculations'!$B$25,'Old Ranking Calculations'!$C$25,AA26&gt;='Old Ranking Calculations'!$B$26,'Old Ranking Calculations'!$C$26,AA26&gt;='Old Ranking Calculations'!$B$27,'Old Ranking Calculations'!$C$27,AA26&gt;='Old Ranking Calculations'!$B$28,'Old Ranking Calculations'!$C$28,AA26&gt;='Old Ranking Calculations'!$B$29,'Old Ranking Calculations'!$C$29,AA26&gt;='Old Ranking Calculations'!$B$30,'Old Ranking Calculations'!$C$30,AA26&gt;='Old Ranking Calculations'!$B$31,'Old Ranking Calculations'!$C$31,AA26&lt;'Old Ranking Calculations'!$B$32,'Old Ranking Calculations'!$C$32)</f>
        <v>3</v>
      </c>
      <c r="AC26" s="1">
        <f>COUNT($G$2:G26)/COUNT($A$2:A26)</f>
        <v>0.28000000000000003</v>
      </c>
      <c r="AD26" s="1" cm="1">
        <f t="array" ref="AD26">_xlfn.IFS(AC26&gt;='Old Ranking Calculations'!$B$15,'Old Ranking Calculations'!$C$15,AC26&gt;='Old Ranking Calculations'!$B$16,'Old Ranking Calculations'!$C$16,AC26&gt;='Old Ranking Calculations'!$B$17,'Old Ranking Calculations'!$C$17,AC26&gt;='Old Ranking Calculations'!$B$18,'Old Ranking Calculations'!$C$18,AC26&gt;='Old Ranking Calculations'!$B$19,'Old Ranking Calculations'!$C$19,AC26&gt;='Old Ranking Calculations'!$B$20,'Old Ranking Calculations'!$C$20,AC26&gt;='Old Ranking Calculations'!$B$21,'Old Ranking Calculations'!$C$21,AC26&gt;='Old Ranking Calculations'!$B$22,'Old Ranking Calculations'!$C$22,AC26&lt;'Old Ranking Calculations'!$B$23,'Old Ranking Calculations'!$C$23)</f>
        <v>3</v>
      </c>
      <c r="AE26" s="1">
        <v>0</v>
      </c>
      <c r="AF26" s="1">
        <f>SUM($O$2:O26)/SUM($G$2:G26)</f>
        <v>2.7142857142857144</v>
      </c>
      <c r="AG26" s="16">
        <f>SUM($W$2:W26,Z26)</f>
        <v>90</v>
      </c>
    </row>
    <row r="27" spans="1:33" ht="15.75" customHeight="1" x14ac:dyDescent="0.2">
      <c r="A27" s="1">
        <v>1991</v>
      </c>
      <c r="B27" s="1" t="s">
        <v>13</v>
      </c>
      <c r="C27" s="1" t="str">
        <f>VLOOKUP(B27,Divisions!$A$1:$B$33,2,FALSE)</f>
        <v>AFC South</v>
      </c>
      <c r="D27" s="1">
        <v>1</v>
      </c>
      <c r="E27" s="1">
        <v>15</v>
      </c>
      <c r="W27" s="1">
        <f>SUM(N27*'Ranking Calculations'!$C$2,M27*'Ranking Calculations'!$C$3,L27*'Ranking Calculations'!$C$4,K27*'Ranking Calculations'!$C$5,H27*'Ranking Calculations'!$C$7,G27*'Ranking Calculations'!$C$6,P27*'Ranking Calculations'!$C$8,Q27*'Ranking Calculations'!$C$9,R27*'Ranking Calculations'!$C$10,S27*'Ranking Calculations'!$C$11,T27*'Ranking Calculations'!$C$12,U27*'Ranking Calculations'!$C$13,V27*'Ranking Calculations'!$C$14)</f>
        <v>0</v>
      </c>
      <c r="X27" s="11">
        <f>(SUM($D$2:D27)+(SUM($F$2:F27)/2))/((SUM($D$2:D27)+SUM($E$2:E27)+SUM($F$2:F27)))</f>
        <v>0.46484375</v>
      </c>
      <c r="Y27" s="1">
        <f>'Winning % Rank Over Time'!P27</f>
        <v>15</v>
      </c>
      <c r="Z27" s="7">
        <f>'Winning % Rank Over Time'!$B27*VLOOKUP(Y27,'Share of Reg Season Points'!$K$2:$L$30,2)</f>
        <v>0</v>
      </c>
      <c r="AA27" s="1">
        <f t="shared" si="0"/>
        <v>0.58139534883720934</v>
      </c>
      <c r="AB27" s="1" cm="1">
        <f t="array" ref="AB27">_xlfn.IFS(AA27&gt;='Old Ranking Calculations'!$B$25,'Old Ranking Calculations'!$C$25,AA27&gt;='Old Ranking Calculations'!$B$26,'Old Ranking Calculations'!$C$26,AA27&gt;='Old Ranking Calculations'!$B$27,'Old Ranking Calculations'!$C$27,AA27&gt;='Old Ranking Calculations'!$B$28,'Old Ranking Calculations'!$C$28,AA27&gt;='Old Ranking Calculations'!$B$29,'Old Ranking Calculations'!$C$29,AA27&gt;='Old Ranking Calculations'!$B$30,'Old Ranking Calculations'!$C$30,AA27&gt;='Old Ranking Calculations'!$B$31,'Old Ranking Calculations'!$C$31,AA27&lt;'Old Ranking Calculations'!$B$32,'Old Ranking Calculations'!$C$32)</f>
        <v>3</v>
      </c>
      <c r="AC27" s="1">
        <f>COUNT($G$2:G27)/COUNT($A$2:A27)</f>
        <v>0.26923076923076922</v>
      </c>
      <c r="AD27" s="1" cm="1">
        <f t="array" ref="AD27">_xlfn.IFS(AC27&gt;='Old Ranking Calculations'!$B$15,'Old Ranking Calculations'!$C$15,AC27&gt;='Old Ranking Calculations'!$B$16,'Old Ranking Calculations'!$C$16,AC27&gt;='Old Ranking Calculations'!$B$17,'Old Ranking Calculations'!$C$17,AC27&gt;='Old Ranking Calculations'!$B$18,'Old Ranking Calculations'!$C$18,AC27&gt;='Old Ranking Calculations'!$B$19,'Old Ranking Calculations'!$C$19,AC27&gt;='Old Ranking Calculations'!$B$20,'Old Ranking Calculations'!$C$20,AC27&gt;='Old Ranking Calculations'!$B$21,'Old Ranking Calculations'!$C$21,AC27&gt;='Old Ranking Calculations'!$B$22,'Old Ranking Calculations'!$C$22,AC27&lt;'Old Ranking Calculations'!$B$23,'Old Ranking Calculations'!$C$23)</f>
        <v>3</v>
      </c>
      <c r="AE27" s="1">
        <v>0</v>
      </c>
      <c r="AF27" s="1">
        <f>SUM($O$2:O27)/SUM($G$2:G27)</f>
        <v>2.7142857142857144</v>
      </c>
      <c r="AG27" s="16">
        <f>SUM($W$2:W27,Z27)</f>
        <v>90</v>
      </c>
    </row>
    <row r="28" spans="1:33" ht="15.75" customHeight="1" x14ac:dyDescent="0.2">
      <c r="A28" s="1">
        <v>1992</v>
      </c>
      <c r="B28" s="1" t="s">
        <v>13</v>
      </c>
      <c r="C28" s="1" t="str">
        <f>VLOOKUP(B28,Divisions!$A$1:$B$33,2,FALSE)</f>
        <v>AFC South</v>
      </c>
      <c r="D28" s="1">
        <v>9</v>
      </c>
      <c r="E28" s="1">
        <v>7</v>
      </c>
      <c r="W28" s="1">
        <f>SUM(N28*'Ranking Calculations'!$C$2,M28*'Ranking Calculations'!$C$3,L28*'Ranking Calculations'!$C$4,K28*'Ranking Calculations'!$C$5,H28*'Ranking Calculations'!$C$7,G28*'Ranking Calculations'!$C$6,P28*'Ranking Calculations'!$C$8,Q28*'Ranking Calculations'!$C$9,R28*'Ranking Calculations'!$C$10,S28*'Ranking Calculations'!$C$11,T28*'Ranking Calculations'!$C$12,U28*'Ranking Calculations'!$C$13,V28*'Ranking Calculations'!$C$14)</f>
        <v>0</v>
      </c>
      <c r="X28" s="11">
        <f>(SUM($D$2:D28)+(SUM($F$2:F28)/2))/((SUM($D$2:D28)+SUM($E$2:E28)+SUM($F$2:F28)))</f>
        <v>0.46875</v>
      </c>
      <c r="Y28" s="1">
        <f>'Winning % Rank Over Time'!P28</f>
        <v>15</v>
      </c>
      <c r="Z28" s="7">
        <f>'Winning % Rank Over Time'!$B28*VLOOKUP(Y28,'Share of Reg Season Points'!$K$2:$L$30,2)</f>
        <v>0</v>
      </c>
      <c r="AA28" s="1">
        <f t="shared" si="0"/>
        <v>0.56818181818181823</v>
      </c>
      <c r="AB28" s="1" cm="1">
        <f t="array" ref="AB28">_xlfn.IFS(AA28&gt;='Old Ranking Calculations'!$B$25,'Old Ranking Calculations'!$C$25,AA28&gt;='Old Ranking Calculations'!$B$26,'Old Ranking Calculations'!$C$26,AA28&gt;='Old Ranking Calculations'!$B$27,'Old Ranking Calculations'!$C$27,AA28&gt;='Old Ranking Calculations'!$B$28,'Old Ranking Calculations'!$C$28,AA28&gt;='Old Ranking Calculations'!$B$29,'Old Ranking Calculations'!$C$29,AA28&gt;='Old Ranking Calculations'!$B$30,'Old Ranking Calculations'!$C$30,AA28&gt;='Old Ranking Calculations'!$B$31,'Old Ranking Calculations'!$C$31,AA28&lt;'Old Ranking Calculations'!$B$32,'Old Ranking Calculations'!$C$32)</f>
        <v>3</v>
      </c>
      <c r="AC28" s="1">
        <f>COUNT($G$2:G28)/COUNT($A$2:A28)</f>
        <v>0.25925925925925924</v>
      </c>
      <c r="AD28" s="1" cm="1">
        <f t="array" ref="AD28">_xlfn.IFS(AC28&gt;='Old Ranking Calculations'!$B$15,'Old Ranking Calculations'!$C$15,AC28&gt;='Old Ranking Calculations'!$B$16,'Old Ranking Calculations'!$C$16,AC28&gt;='Old Ranking Calculations'!$B$17,'Old Ranking Calculations'!$C$17,AC28&gt;='Old Ranking Calculations'!$B$18,'Old Ranking Calculations'!$C$18,AC28&gt;='Old Ranking Calculations'!$B$19,'Old Ranking Calculations'!$C$19,AC28&gt;='Old Ranking Calculations'!$B$20,'Old Ranking Calculations'!$C$20,AC28&gt;='Old Ranking Calculations'!$B$21,'Old Ranking Calculations'!$C$21,AC28&gt;='Old Ranking Calculations'!$B$22,'Old Ranking Calculations'!$C$22,AC28&lt;'Old Ranking Calculations'!$B$23,'Old Ranking Calculations'!$C$23)</f>
        <v>3</v>
      </c>
      <c r="AE28" s="1">
        <v>0</v>
      </c>
      <c r="AF28" s="1">
        <f>SUM($O$2:O28)/SUM($G$2:G28)</f>
        <v>2.7142857142857144</v>
      </c>
      <c r="AG28" s="16">
        <f>SUM($W$2:W28,Z28)</f>
        <v>90</v>
      </c>
    </row>
    <row r="29" spans="1:33" ht="15.75" customHeight="1" x14ac:dyDescent="0.2">
      <c r="A29" s="1">
        <v>1993</v>
      </c>
      <c r="B29" s="1" t="s">
        <v>13</v>
      </c>
      <c r="C29" s="1" t="str">
        <f>VLOOKUP(B29,Divisions!$A$1:$B$33,2,FALSE)</f>
        <v>AFC South</v>
      </c>
      <c r="D29" s="1">
        <v>4</v>
      </c>
      <c r="E29" s="1">
        <v>12</v>
      </c>
      <c r="W29" s="1">
        <f>SUM(N29*'Ranking Calculations'!$C$2,M29*'Ranking Calculations'!$C$3,L29*'Ranking Calculations'!$C$4,K29*'Ranking Calculations'!$C$5,H29*'Ranking Calculations'!$C$7,G29*'Ranking Calculations'!$C$6,P29*'Ranking Calculations'!$C$8,Q29*'Ranking Calculations'!$C$9,R29*'Ranking Calculations'!$C$10,S29*'Ranking Calculations'!$C$11,T29*'Ranking Calculations'!$C$12,U29*'Ranking Calculations'!$C$13,V29*'Ranking Calculations'!$C$14)</f>
        <v>0</v>
      </c>
      <c r="X29" s="11">
        <f>(SUM($D$2:D29)+(SUM($F$2:F29)/2))/((SUM($D$2:D29)+SUM($E$2:E29)+SUM($F$2:F29)))</f>
        <v>0.46033653846153844</v>
      </c>
      <c r="Y29" s="1">
        <f>'Winning % Rank Over Time'!P29</f>
        <v>17</v>
      </c>
      <c r="Z29" s="7">
        <f>'Winning % Rank Over Time'!$B29*VLOOKUP(Y29,'Share of Reg Season Points'!$K$2:$L$30,2)</f>
        <v>0</v>
      </c>
      <c r="AA29" s="1">
        <f t="shared" si="0"/>
        <v>0.55555555555555558</v>
      </c>
      <c r="AB29" s="1" cm="1">
        <f t="array" ref="AB29">_xlfn.IFS(AA29&gt;='Old Ranking Calculations'!$B$25,'Old Ranking Calculations'!$C$25,AA29&gt;='Old Ranking Calculations'!$B$26,'Old Ranking Calculations'!$C$26,AA29&gt;='Old Ranking Calculations'!$B$27,'Old Ranking Calculations'!$C$27,AA29&gt;='Old Ranking Calculations'!$B$28,'Old Ranking Calculations'!$C$28,AA29&gt;='Old Ranking Calculations'!$B$29,'Old Ranking Calculations'!$C$29,AA29&gt;='Old Ranking Calculations'!$B$30,'Old Ranking Calculations'!$C$30,AA29&gt;='Old Ranking Calculations'!$B$31,'Old Ranking Calculations'!$C$31,AA29&lt;'Old Ranking Calculations'!$B$32,'Old Ranking Calculations'!$C$32)</f>
        <v>3</v>
      </c>
      <c r="AC29" s="1">
        <f>COUNT($G$2:G29)/COUNT($A$2:A29)</f>
        <v>0.25</v>
      </c>
      <c r="AD29" s="1" cm="1">
        <f t="array" ref="AD29">_xlfn.IFS(AC29&gt;='Old Ranking Calculations'!$B$15,'Old Ranking Calculations'!$C$15,AC29&gt;='Old Ranking Calculations'!$B$16,'Old Ranking Calculations'!$C$16,AC29&gt;='Old Ranking Calculations'!$B$17,'Old Ranking Calculations'!$C$17,AC29&gt;='Old Ranking Calculations'!$B$18,'Old Ranking Calculations'!$C$18,AC29&gt;='Old Ranking Calculations'!$B$19,'Old Ranking Calculations'!$C$19,AC29&gt;='Old Ranking Calculations'!$B$20,'Old Ranking Calculations'!$C$20,AC29&gt;='Old Ranking Calculations'!$B$21,'Old Ranking Calculations'!$C$21,AC29&gt;='Old Ranking Calculations'!$B$22,'Old Ranking Calculations'!$C$22,AC29&lt;'Old Ranking Calculations'!$B$23,'Old Ranking Calculations'!$C$23)</f>
        <v>3</v>
      </c>
      <c r="AE29" s="1">
        <v>0</v>
      </c>
      <c r="AF29" s="1">
        <f>SUM($O$2:O29)/SUM($G$2:G29)</f>
        <v>2.7142857142857144</v>
      </c>
      <c r="AG29" s="16">
        <f>SUM($W$2:W29,Z29)</f>
        <v>90</v>
      </c>
    </row>
    <row r="30" spans="1:33" ht="15.75" customHeight="1" x14ac:dyDescent="0.2">
      <c r="A30" s="1">
        <v>1994</v>
      </c>
      <c r="B30" s="1" t="s">
        <v>13</v>
      </c>
      <c r="C30" s="1" t="str">
        <f>VLOOKUP(B30,Divisions!$A$1:$B$33,2,FALSE)</f>
        <v>AFC South</v>
      </c>
      <c r="D30" s="1">
        <v>8</v>
      </c>
      <c r="E30" s="1">
        <v>8</v>
      </c>
      <c r="S30" s="1">
        <v>1</v>
      </c>
      <c r="W30" s="1">
        <f>SUM(N30*'Ranking Calculations'!$C$2,M30*'Ranking Calculations'!$C$3,L30*'Ranking Calculations'!$C$4,K30*'Ranking Calculations'!$C$5,H30*'Ranking Calculations'!$C$7,G30*'Ranking Calculations'!$C$6,P30*'Ranking Calculations'!$C$8,Q30*'Ranking Calculations'!$C$9,R30*'Ranking Calculations'!$C$10,S30*'Ranking Calculations'!$C$11,T30*'Ranking Calculations'!$C$12,U30*'Ranking Calculations'!$C$13,V30*'Ranking Calculations'!$C$14)</f>
        <v>0</v>
      </c>
      <c r="X30" s="11">
        <f>(SUM($D$2:D30)+(SUM($F$2:F30)/2))/((SUM($D$2:D30)+SUM($E$2:E30)+SUM($F$2:F30)))</f>
        <v>0.46180555555555558</v>
      </c>
      <c r="Y30" s="1">
        <f>'Winning % Rank Over Time'!P30</f>
        <v>16</v>
      </c>
      <c r="Z30" s="7">
        <f>'Winning % Rank Over Time'!$B30*VLOOKUP(Y30,'Share of Reg Season Points'!$K$2:$L$30,2)</f>
        <v>0</v>
      </c>
      <c r="AA30" s="1">
        <f t="shared" si="0"/>
        <v>0.54347826086956519</v>
      </c>
      <c r="AB30" s="1" cm="1">
        <f t="array" ref="AB30">_xlfn.IFS(AA30&gt;='Old Ranking Calculations'!$B$25,'Old Ranking Calculations'!$C$25,AA30&gt;='Old Ranking Calculations'!$B$26,'Old Ranking Calculations'!$C$26,AA30&gt;='Old Ranking Calculations'!$B$27,'Old Ranking Calculations'!$C$27,AA30&gt;='Old Ranking Calculations'!$B$28,'Old Ranking Calculations'!$C$28,AA30&gt;='Old Ranking Calculations'!$B$29,'Old Ranking Calculations'!$C$29,AA30&gt;='Old Ranking Calculations'!$B$30,'Old Ranking Calculations'!$C$30,AA30&gt;='Old Ranking Calculations'!$B$31,'Old Ranking Calculations'!$C$31,AA30&lt;'Old Ranking Calculations'!$B$32,'Old Ranking Calculations'!$C$32)</f>
        <v>3</v>
      </c>
      <c r="AC30" s="1">
        <f>COUNT($G$2:G30)/COUNT($A$2:A30)</f>
        <v>0.2413793103448276</v>
      </c>
      <c r="AD30" s="1" cm="1">
        <f t="array" ref="AD30">_xlfn.IFS(AC30&gt;='Old Ranking Calculations'!$B$15,'Old Ranking Calculations'!$C$15,AC30&gt;='Old Ranking Calculations'!$B$16,'Old Ranking Calculations'!$C$16,AC30&gt;='Old Ranking Calculations'!$B$17,'Old Ranking Calculations'!$C$17,AC30&gt;='Old Ranking Calculations'!$B$18,'Old Ranking Calculations'!$C$18,AC30&gt;='Old Ranking Calculations'!$B$19,'Old Ranking Calculations'!$C$19,AC30&gt;='Old Ranking Calculations'!$B$20,'Old Ranking Calculations'!$C$20,AC30&gt;='Old Ranking Calculations'!$B$21,'Old Ranking Calculations'!$C$21,AC30&gt;='Old Ranking Calculations'!$B$22,'Old Ranking Calculations'!$C$22,AC30&lt;'Old Ranking Calculations'!$B$23,'Old Ranking Calculations'!$C$23)</f>
        <v>1</v>
      </c>
      <c r="AE30" s="1">
        <v>0</v>
      </c>
      <c r="AF30" s="1">
        <f>SUM($O$2:O30)/SUM($G$2:G30)</f>
        <v>2.7142857142857144</v>
      </c>
      <c r="AG30" s="16">
        <f>SUM($W$2:W30,Z30)</f>
        <v>90</v>
      </c>
    </row>
    <row r="31" spans="1:33" ht="15.75" customHeight="1" x14ac:dyDescent="0.2">
      <c r="A31" s="1">
        <v>1995</v>
      </c>
      <c r="B31" s="1" t="s">
        <v>13</v>
      </c>
      <c r="C31" s="1" t="str">
        <f>VLOOKUP(B31,Divisions!$A$1:$B$33,2,FALSE)</f>
        <v>AFC South</v>
      </c>
      <c r="D31" s="1">
        <v>9</v>
      </c>
      <c r="E31" s="1">
        <v>7</v>
      </c>
      <c r="G31" s="1">
        <v>1</v>
      </c>
      <c r="I31" s="1">
        <v>2</v>
      </c>
      <c r="J31" s="1">
        <v>1</v>
      </c>
      <c r="K31" s="1">
        <v>1</v>
      </c>
      <c r="L31" s="1">
        <v>1</v>
      </c>
      <c r="M31" s="1"/>
      <c r="N31" s="1"/>
      <c r="O31" s="1">
        <v>3</v>
      </c>
      <c r="V31" s="1">
        <v>1</v>
      </c>
      <c r="W31" s="1">
        <f>SUM(N31*'Ranking Calculations'!$C$2,M31*'Ranking Calculations'!$C$3,L31*'Ranking Calculations'!$C$4,K31*'Ranking Calculations'!$C$5,H31*'Ranking Calculations'!$C$7,G31*'Ranking Calculations'!$C$6,P31*'Ranking Calculations'!$C$8,Q31*'Ranking Calculations'!$C$9,R31*'Ranking Calculations'!$C$10,S31*'Ranking Calculations'!$C$11,T31*'Ranking Calculations'!$C$12,U31*'Ranking Calculations'!$C$13,V31*'Ranking Calculations'!$C$14)</f>
        <v>7</v>
      </c>
      <c r="X31" s="11">
        <f>(SUM($D$2:D31)+(SUM($F$2:F31)/2))/((SUM($D$2:D31)+SUM($E$2:E31)+SUM($F$2:F31)))</f>
        <v>0.4654017857142857</v>
      </c>
      <c r="Y31" s="1">
        <f>'Winning % Rank Over Time'!P31</f>
        <v>16</v>
      </c>
      <c r="Z31" s="7">
        <f>'Winning % Rank Over Time'!$B31*VLOOKUP(Y31,'Share of Reg Season Points'!$F$2:$G$32,2)</f>
        <v>0</v>
      </c>
      <c r="AA31" s="1">
        <f t="shared" si="0"/>
        <v>0.60416666666666663</v>
      </c>
      <c r="AB31" s="1" cm="1">
        <f t="array" ref="AB31">_xlfn.IFS(AA31&gt;='Old Ranking Calculations'!$B$25,'Old Ranking Calculations'!$C$25,AA31&gt;='Old Ranking Calculations'!$B$26,'Old Ranking Calculations'!$C$26,AA31&gt;='Old Ranking Calculations'!$B$27,'Old Ranking Calculations'!$C$27,AA31&gt;='Old Ranking Calculations'!$B$28,'Old Ranking Calculations'!$C$28,AA31&gt;='Old Ranking Calculations'!$B$29,'Old Ranking Calculations'!$C$29,AA31&gt;='Old Ranking Calculations'!$B$30,'Old Ranking Calculations'!$C$30,AA31&gt;='Old Ranking Calculations'!$B$31,'Old Ranking Calculations'!$C$31,AA31&lt;'Old Ranking Calculations'!$B$32,'Old Ranking Calculations'!$C$32)</f>
        <v>4</v>
      </c>
      <c r="AC31" s="1">
        <f>COUNT($G$2:G31)/COUNT($A$2:A31)</f>
        <v>0.26666666666666666</v>
      </c>
      <c r="AD31" s="1" cm="1">
        <f t="array" ref="AD31">_xlfn.IFS(AC31&gt;='Old Ranking Calculations'!$B$15,'Old Ranking Calculations'!$C$15,AC31&gt;='Old Ranking Calculations'!$B$16,'Old Ranking Calculations'!$C$16,AC31&gt;='Old Ranking Calculations'!$B$17,'Old Ranking Calculations'!$C$17,AC31&gt;='Old Ranking Calculations'!$B$18,'Old Ranking Calculations'!$C$18,AC31&gt;='Old Ranking Calculations'!$B$19,'Old Ranking Calculations'!$C$19,AC31&gt;='Old Ranking Calculations'!$B$20,'Old Ranking Calculations'!$C$20,AC31&gt;='Old Ranking Calculations'!$B$21,'Old Ranking Calculations'!$C$21,AC31&gt;='Old Ranking Calculations'!$B$22,'Old Ranking Calculations'!$C$22,AC31&lt;'Old Ranking Calculations'!$B$23,'Old Ranking Calculations'!$C$23)</f>
        <v>3</v>
      </c>
      <c r="AE31" s="1">
        <v>0</v>
      </c>
      <c r="AF31" s="1">
        <f>SUM($O$2:O31)/SUM($G$2:G31)</f>
        <v>2.75</v>
      </c>
      <c r="AG31" s="16">
        <f>SUM($W$2:W31,Z31)</f>
        <v>97</v>
      </c>
    </row>
    <row r="32" spans="1:33" ht="15.75" customHeight="1" x14ac:dyDescent="0.2">
      <c r="A32" s="1">
        <v>1996</v>
      </c>
      <c r="B32" s="1" t="s">
        <v>13</v>
      </c>
      <c r="C32" s="1" t="str">
        <f>VLOOKUP(B32,Divisions!$A$1:$B$33,2,FALSE)</f>
        <v>AFC South</v>
      </c>
      <c r="D32" s="1">
        <v>9</v>
      </c>
      <c r="E32" s="1">
        <v>7</v>
      </c>
      <c r="G32" s="1">
        <v>1</v>
      </c>
      <c r="I32" s="1">
        <v>0</v>
      </c>
      <c r="J32" s="1">
        <v>1</v>
      </c>
      <c r="K32" s="1"/>
      <c r="L32" s="1"/>
      <c r="M32" s="1"/>
      <c r="N32" s="1"/>
      <c r="O32" s="1">
        <v>1</v>
      </c>
      <c r="W32" s="1">
        <f>SUM(N32*'Ranking Calculations'!$C$2,M32*'Ranking Calculations'!$C$3,L32*'Ranking Calculations'!$C$4,K32*'Ranking Calculations'!$C$5,H32*'Ranking Calculations'!$C$7,G32*'Ranking Calculations'!$C$6,P32*'Ranking Calculations'!$C$8,Q32*'Ranking Calculations'!$C$9,R32*'Ranking Calculations'!$C$10,S32*'Ranking Calculations'!$C$11,T32*'Ranking Calculations'!$C$12,U32*'Ranking Calculations'!$C$13,V32*'Ranking Calculations'!$C$14)</f>
        <v>1</v>
      </c>
      <c r="X32" s="11">
        <f>(SUM($D$2:D32)+(SUM($F$2:F32)/2))/((SUM($D$2:D32)+SUM($E$2:E32)+SUM($F$2:F32)))</f>
        <v>0.46875</v>
      </c>
      <c r="Y32" s="1">
        <f>'Winning % Rank Over Time'!P32</f>
        <v>17</v>
      </c>
      <c r="Z32" s="7">
        <f>'Winning % Rank Over Time'!$B32*VLOOKUP(Y32,'Share of Reg Season Points'!$F$2:$G$32,2)</f>
        <v>0</v>
      </c>
      <c r="AA32" s="1">
        <f t="shared" si="0"/>
        <v>0.62</v>
      </c>
      <c r="AB32" s="1" cm="1">
        <f t="array" ref="AB32">_xlfn.IFS(AA32&gt;='Old Ranking Calculations'!$B$25,'Old Ranking Calculations'!$C$25,AA32&gt;='Old Ranking Calculations'!$B$26,'Old Ranking Calculations'!$C$26,AA32&gt;='Old Ranking Calculations'!$B$27,'Old Ranking Calculations'!$C$27,AA32&gt;='Old Ranking Calculations'!$B$28,'Old Ranking Calculations'!$C$28,AA32&gt;='Old Ranking Calculations'!$B$29,'Old Ranking Calculations'!$C$29,AA32&gt;='Old Ranking Calculations'!$B$30,'Old Ranking Calculations'!$C$30,AA32&gt;='Old Ranking Calculations'!$B$31,'Old Ranking Calculations'!$C$31,AA32&lt;'Old Ranking Calculations'!$B$32,'Old Ranking Calculations'!$C$32)</f>
        <v>4</v>
      </c>
      <c r="AC32" s="1">
        <f>COUNT($G$2:G32)/COUNT($A$2:A32)</f>
        <v>0.29032258064516131</v>
      </c>
      <c r="AD32" s="1" cm="1">
        <f t="array" ref="AD32">_xlfn.IFS(AC32&gt;='Old Ranking Calculations'!$B$15,'Old Ranking Calculations'!$C$15,AC32&gt;='Old Ranking Calculations'!$B$16,'Old Ranking Calculations'!$C$16,AC32&gt;='Old Ranking Calculations'!$B$17,'Old Ranking Calculations'!$C$17,AC32&gt;='Old Ranking Calculations'!$B$18,'Old Ranking Calculations'!$C$18,AC32&gt;='Old Ranking Calculations'!$B$19,'Old Ranking Calculations'!$C$19,AC32&gt;='Old Ranking Calculations'!$B$20,'Old Ranking Calculations'!$C$20,AC32&gt;='Old Ranking Calculations'!$B$21,'Old Ranking Calculations'!$C$21,AC32&gt;='Old Ranking Calculations'!$B$22,'Old Ranking Calculations'!$C$22,AC32&lt;'Old Ranking Calculations'!$B$23,'Old Ranking Calculations'!$C$23)</f>
        <v>3</v>
      </c>
      <c r="AE32" s="1">
        <v>0</v>
      </c>
      <c r="AF32" s="1">
        <f>SUM($O$2:O32)/SUM($G$2:G32)</f>
        <v>2.5555555555555554</v>
      </c>
      <c r="AG32" s="16">
        <f>SUM($W$2:W32,Z32)</f>
        <v>98</v>
      </c>
    </row>
    <row r="33" spans="1:33" ht="15.75" customHeight="1" x14ac:dyDescent="0.2">
      <c r="A33" s="1">
        <v>1997</v>
      </c>
      <c r="B33" s="1" t="s">
        <v>13</v>
      </c>
      <c r="C33" s="1" t="str">
        <f>VLOOKUP(B33,Divisions!$A$1:$B$33,2,FALSE)</f>
        <v>AFC South</v>
      </c>
      <c r="D33" s="1">
        <v>3</v>
      </c>
      <c r="E33" s="1">
        <v>13</v>
      </c>
      <c r="W33" s="1">
        <f>SUM(N33*'Ranking Calculations'!$C$2,M33*'Ranking Calculations'!$C$3,L33*'Ranking Calculations'!$C$4,K33*'Ranking Calculations'!$C$5,H33*'Ranking Calculations'!$C$7,G33*'Ranking Calculations'!$C$6,P33*'Ranking Calculations'!$C$8,Q33*'Ranking Calculations'!$C$9,R33*'Ranking Calculations'!$C$10,S33*'Ranking Calculations'!$C$11,T33*'Ranking Calculations'!$C$12,U33*'Ranking Calculations'!$C$13,V33*'Ranking Calculations'!$C$14)</f>
        <v>0</v>
      </c>
      <c r="X33" s="11">
        <f>(SUM($D$2:D33)+(SUM($F$2:F33)/2))/((SUM($D$2:D33)+SUM($E$2:E33)+SUM($F$2:F33)))</f>
        <v>0.45937499999999998</v>
      </c>
      <c r="Y33" s="1">
        <f>'Winning % Rank Over Time'!P33</f>
        <v>20</v>
      </c>
      <c r="Z33" s="7">
        <f>'Winning % Rank Over Time'!$B33*VLOOKUP(Y33,'Share of Reg Season Points'!$F$2:$G$32,2)</f>
        <v>0</v>
      </c>
      <c r="AA33" s="1">
        <f t="shared" si="0"/>
        <v>0.60784313725490191</v>
      </c>
      <c r="AB33" s="1" cm="1">
        <f t="array" ref="AB33">_xlfn.IFS(AA33&gt;='Old Ranking Calculations'!$B$25,'Old Ranking Calculations'!$C$25,AA33&gt;='Old Ranking Calculations'!$B$26,'Old Ranking Calculations'!$C$26,AA33&gt;='Old Ranking Calculations'!$B$27,'Old Ranking Calculations'!$C$27,AA33&gt;='Old Ranking Calculations'!$B$28,'Old Ranking Calculations'!$C$28,AA33&gt;='Old Ranking Calculations'!$B$29,'Old Ranking Calculations'!$C$29,AA33&gt;='Old Ranking Calculations'!$B$30,'Old Ranking Calculations'!$C$30,AA33&gt;='Old Ranking Calculations'!$B$31,'Old Ranking Calculations'!$C$31,AA33&lt;'Old Ranking Calculations'!$B$32,'Old Ranking Calculations'!$C$32)</f>
        <v>4</v>
      </c>
      <c r="AC33" s="1">
        <f>COUNT($G$2:G33)/COUNT($A$2:A33)</f>
        <v>0.28125</v>
      </c>
      <c r="AD33" s="1" cm="1">
        <f t="array" ref="AD33">_xlfn.IFS(AC33&gt;='Old Ranking Calculations'!$B$15,'Old Ranking Calculations'!$C$15,AC33&gt;='Old Ranking Calculations'!$B$16,'Old Ranking Calculations'!$C$16,AC33&gt;='Old Ranking Calculations'!$B$17,'Old Ranking Calculations'!$C$17,AC33&gt;='Old Ranking Calculations'!$B$18,'Old Ranking Calculations'!$C$18,AC33&gt;='Old Ranking Calculations'!$B$19,'Old Ranking Calculations'!$C$19,AC33&gt;='Old Ranking Calculations'!$B$20,'Old Ranking Calculations'!$C$20,AC33&gt;='Old Ranking Calculations'!$B$21,'Old Ranking Calculations'!$C$21,AC33&gt;='Old Ranking Calculations'!$B$22,'Old Ranking Calculations'!$C$22,AC33&lt;'Old Ranking Calculations'!$B$23,'Old Ranking Calculations'!$C$23)</f>
        <v>3</v>
      </c>
      <c r="AE33" s="1">
        <v>0</v>
      </c>
      <c r="AF33" s="1">
        <f>SUM($O$2:O33)/SUM($G$2:G33)</f>
        <v>2.5555555555555554</v>
      </c>
      <c r="AG33" s="16">
        <f>SUM($W$2:W33,Z33)</f>
        <v>98</v>
      </c>
    </row>
    <row r="34" spans="1:33" ht="15.75" customHeight="1" x14ac:dyDescent="0.2">
      <c r="A34" s="1">
        <v>1998</v>
      </c>
      <c r="B34" s="1" t="s">
        <v>13</v>
      </c>
      <c r="C34" s="1" t="str">
        <f>VLOOKUP(B34,Divisions!$A$1:$B$33,2,FALSE)</f>
        <v>AFC South</v>
      </c>
      <c r="D34" s="1">
        <v>3</v>
      </c>
      <c r="E34" s="1">
        <v>13</v>
      </c>
      <c r="W34" s="1">
        <f>SUM(N34*'Ranking Calculations'!$C$2,M34*'Ranking Calculations'!$C$3,L34*'Ranking Calculations'!$C$4,K34*'Ranking Calculations'!$C$5,H34*'Ranking Calculations'!$C$7,G34*'Ranking Calculations'!$C$6,P34*'Ranking Calculations'!$C$8,Q34*'Ranking Calculations'!$C$9,R34*'Ranking Calculations'!$C$10,S34*'Ranking Calculations'!$C$11,T34*'Ranking Calculations'!$C$12,U34*'Ranking Calculations'!$C$13,V34*'Ranking Calculations'!$C$14)</f>
        <v>0</v>
      </c>
      <c r="X34" s="11">
        <f>(SUM($D$2:D34)+(SUM($F$2:F34)/2))/((SUM($D$2:D34)+SUM($E$2:E34)+SUM($F$2:F34)))</f>
        <v>0.45060483870967744</v>
      </c>
      <c r="Y34" s="1">
        <f>'Winning % Rank Over Time'!P34</f>
        <v>24</v>
      </c>
      <c r="Z34" s="7">
        <f>'Winning % Rank Over Time'!$B34*VLOOKUP(Y34,'Share of Reg Season Points'!$F$2:$G$32,2)</f>
        <v>0</v>
      </c>
      <c r="AA34" s="1">
        <f t="shared" si="0"/>
        <v>0.59615384615384615</v>
      </c>
      <c r="AB34" s="1" cm="1">
        <f t="array" ref="AB34">_xlfn.IFS(AA34&gt;='Old Ranking Calculations'!$B$25,'Old Ranking Calculations'!$C$25,AA34&gt;='Old Ranking Calculations'!$B$26,'Old Ranking Calculations'!$C$26,AA34&gt;='Old Ranking Calculations'!$B$27,'Old Ranking Calculations'!$C$27,AA34&gt;='Old Ranking Calculations'!$B$28,'Old Ranking Calculations'!$C$28,AA34&gt;='Old Ranking Calculations'!$B$29,'Old Ranking Calculations'!$C$29,AA34&gt;='Old Ranking Calculations'!$B$30,'Old Ranking Calculations'!$C$30,AA34&gt;='Old Ranking Calculations'!$B$31,'Old Ranking Calculations'!$C$31,AA34&lt;'Old Ranking Calculations'!$B$32,'Old Ranking Calculations'!$C$32)</f>
        <v>3</v>
      </c>
      <c r="AC34" s="1">
        <f>COUNT($G$2:G34)/COUNT($A$2:A34)</f>
        <v>0.27272727272727271</v>
      </c>
      <c r="AD34" s="1" cm="1">
        <f t="array" ref="AD34">_xlfn.IFS(AC34&gt;='Old Ranking Calculations'!$B$15,'Old Ranking Calculations'!$C$15,AC34&gt;='Old Ranking Calculations'!$B$16,'Old Ranking Calculations'!$C$16,AC34&gt;='Old Ranking Calculations'!$B$17,'Old Ranking Calculations'!$C$17,AC34&gt;='Old Ranking Calculations'!$B$18,'Old Ranking Calculations'!$C$18,AC34&gt;='Old Ranking Calculations'!$B$19,'Old Ranking Calculations'!$C$19,AC34&gt;='Old Ranking Calculations'!$B$20,'Old Ranking Calculations'!$C$20,AC34&gt;='Old Ranking Calculations'!$B$21,'Old Ranking Calculations'!$C$21,AC34&gt;='Old Ranking Calculations'!$B$22,'Old Ranking Calculations'!$C$22,AC34&lt;'Old Ranking Calculations'!$B$23,'Old Ranking Calculations'!$C$23)</f>
        <v>3</v>
      </c>
      <c r="AE34" s="1">
        <v>0</v>
      </c>
      <c r="AF34" s="1">
        <f>SUM($O$2:O34)/SUM($G$2:G34)</f>
        <v>2.5555555555555554</v>
      </c>
      <c r="AG34" s="16">
        <f>SUM($W$2:W34,Z34)</f>
        <v>98</v>
      </c>
    </row>
    <row r="35" spans="1:33" ht="15.75" customHeight="1" x14ac:dyDescent="0.2">
      <c r="A35" s="1">
        <v>1999</v>
      </c>
      <c r="B35" s="1" t="s">
        <v>13</v>
      </c>
      <c r="C35" s="1" t="str">
        <f>VLOOKUP(B35,Divisions!$A$1:$B$33,2,FALSE)</f>
        <v>AFC South</v>
      </c>
      <c r="D35" s="1">
        <v>13</v>
      </c>
      <c r="E35" s="1">
        <v>3</v>
      </c>
      <c r="G35" s="1">
        <v>1</v>
      </c>
      <c r="H35" s="1">
        <v>1</v>
      </c>
      <c r="I35" s="1">
        <v>0</v>
      </c>
      <c r="J35" s="1">
        <v>1</v>
      </c>
      <c r="K35" s="1">
        <v>1</v>
      </c>
      <c r="L35" s="1"/>
      <c r="M35" s="1"/>
      <c r="N35" s="1"/>
      <c r="O35" s="1">
        <v>2</v>
      </c>
      <c r="S35" s="1">
        <v>1</v>
      </c>
      <c r="W35" s="1">
        <f>SUM(N35*'Ranking Calculations'!$C$2,M35*'Ranking Calculations'!$C$3,L35*'Ranking Calculations'!$C$4,K35*'Ranking Calculations'!$C$5,H35*'Ranking Calculations'!$C$7,G35*'Ranking Calculations'!$C$6,P35*'Ranking Calculations'!$C$8,Q35*'Ranking Calculations'!$C$9,R35*'Ranking Calculations'!$C$10,S35*'Ranking Calculations'!$C$11,T35*'Ranking Calculations'!$C$12,U35*'Ranking Calculations'!$C$13,V35*'Ranking Calculations'!$C$14)</f>
        <v>4</v>
      </c>
      <c r="X35" s="11">
        <f>(SUM($D$2:D35)+(SUM($F$2:F35)/2))/((SUM($D$2:D35)+SUM($E$2:E35)+SUM($F$2:F35)))</f>
        <v>0.4619140625</v>
      </c>
      <c r="Y35" s="1">
        <f>'Winning % Rank Over Time'!P35</f>
        <v>22</v>
      </c>
      <c r="Z35" s="7">
        <f>'Winning % Rank Over Time'!$B35*VLOOKUP(Y35,'Share of Reg Season Points'!$F$2:$G$32,2)</f>
        <v>0</v>
      </c>
      <c r="AA35" s="1">
        <f t="shared" si="0"/>
        <v>0.61818181818181817</v>
      </c>
      <c r="AB35" s="1" cm="1">
        <f t="array" ref="AB35">_xlfn.IFS(AA35&gt;='Old Ranking Calculations'!$B$25,'Old Ranking Calculations'!$C$25,AA35&gt;='Old Ranking Calculations'!$B$26,'Old Ranking Calculations'!$C$26,AA35&gt;='Old Ranking Calculations'!$B$27,'Old Ranking Calculations'!$C$27,AA35&gt;='Old Ranking Calculations'!$B$28,'Old Ranking Calculations'!$C$28,AA35&gt;='Old Ranking Calculations'!$B$29,'Old Ranking Calculations'!$C$29,AA35&gt;='Old Ranking Calculations'!$B$30,'Old Ranking Calculations'!$C$30,AA35&gt;='Old Ranking Calculations'!$B$31,'Old Ranking Calculations'!$C$31,AA35&lt;'Old Ranking Calculations'!$B$32,'Old Ranking Calculations'!$C$32)</f>
        <v>4</v>
      </c>
      <c r="AC35" s="1">
        <f>COUNT($G$2:G35)/COUNT($A$2:A35)</f>
        <v>0.29411764705882354</v>
      </c>
      <c r="AD35" s="1" cm="1">
        <f t="array" ref="AD35">_xlfn.IFS(AC35&gt;='Old Ranking Calculations'!$B$15,'Old Ranking Calculations'!$C$15,AC35&gt;='Old Ranking Calculations'!$B$16,'Old Ranking Calculations'!$C$16,AC35&gt;='Old Ranking Calculations'!$B$17,'Old Ranking Calculations'!$C$17,AC35&gt;='Old Ranking Calculations'!$B$18,'Old Ranking Calculations'!$C$18,AC35&gt;='Old Ranking Calculations'!$B$19,'Old Ranking Calculations'!$C$19,AC35&gt;='Old Ranking Calculations'!$B$20,'Old Ranking Calculations'!$C$20,AC35&gt;='Old Ranking Calculations'!$B$21,'Old Ranking Calculations'!$C$21,AC35&gt;='Old Ranking Calculations'!$B$22,'Old Ranking Calculations'!$C$22,AC35&lt;'Old Ranking Calculations'!$B$23,'Old Ranking Calculations'!$C$23)</f>
        <v>3</v>
      </c>
      <c r="AE35" s="1">
        <v>0</v>
      </c>
      <c r="AF35" s="1">
        <f>SUM($O$2:O35)/SUM($G$2:G35)</f>
        <v>2.5</v>
      </c>
      <c r="AG35" s="16">
        <f>SUM($W$2:W35,Z35)</f>
        <v>102</v>
      </c>
    </row>
    <row r="36" spans="1:33" ht="15.75" customHeight="1" x14ac:dyDescent="0.2">
      <c r="A36" s="1">
        <v>2000</v>
      </c>
      <c r="B36" s="1" t="s">
        <v>13</v>
      </c>
      <c r="C36" s="1" t="str">
        <f>VLOOKUP(B36,Divisions!$A$1:$B$33,2,FALSE)</f>
        <v>AFC South</v>
      </c>
      <c r="D36" s="1">
        <v>10</v>
      </c>
      <c r="E36" s="1">
        <v>6</v>
      </c>
      <c r="G36" s="1">
        <v>1</v>
      </c>
      <c r="I36" s="1">
        <v>0</v>
      </c>
      <c r="J36" s="1">
        <v>1</v>
      </c>
      <c r="K36" s="1"/>
      <c r="L36" s="1"/>
      <c r="M36" s="1"/>
      <c r="N36" s="1"/>
      <c r="O36" s="1">
        <v>1</v>
      </c>
      <c r="W36" s="1">
        <f>SUM(N36*'Ranking Calculations'!$C$2,M36*'Ranking Calculations'!$C$3,L36*'Ranking Calculations'!$C$4,K36*'Ranking Calculations'!$C$5,H36*'Ranking Calculations'!$C$7,G36*'Ranking Calculations'!$C$6,P36*'Ranking Calculations'!$C$8,Q36*'Ranking Calculations'!$C$9,R36*'Ranking Calculations'!$C$10,S36*'Ranking Calculations'!$C$11,T36*'Ranking Calculations'!$C$12,U36*'Ranking Calculations'!$C$13,V36*'Ranking Calculations'!$C$14)</f>
        <v>1</v>
      </c>
      <c r="X36" s="11">
        <f>(SUM($D$2:D36)+(SUM($F$2:F36)/2))/((SUM($D$2:D36)+SUM($E$2:E36)+SUM($F$2:F36)))</f>
        <v>0.46685606060606061</v>
      </c>
      <c r="Y36" s="1">
        <f>'Winning % Rank Over Time'!P36</f>
        <v>19</v>
      </c>
      <c r="Z36" s="7">
        <f>'Winning % Rank Over Time'!$B36*VLOOKUP(Y36,'Share of Reg Season Points'!$F$2:$G$32,2)</f>
        <v>0</v>
      </c>
      <c r="AA36" s="1">
        <f t="shared" si="0"/>
        <v>0.63157894736842102</v>
      </c>
      <c r="AB36" s="1" cm="1">
        <f t="array" ref="AB36">_xlfn.IFS(AA36&gt;='Old Ranking Calculations'!$B$25,'Old Ranking Calculations'!$C$25,AA36&gt;='Old Ranking Calculations'!$B$26,'Old Ranking Calculations'!$C$26,AA36&gt;='Old Ranking Calculations'!$B$27,'Old Ranking Calculations'!$C$27,AA36&gt;='Old Ranking Calculations'!$B$28,'Old Ranking Calculations'!$C$28,AA36&gt;='Old Ranking Calculations'!$B$29,'Old Ranking Calculations'!$C$29,AA36&gt;='Old Ranking Calculations'!$B$30,'Old Ranking Calculations'!$C$30,AA36&gt;='Old Ranking Calculations'!$B$31,'Old Ranking Calculations'!$C$31,AA36&lt;'Old Ranking Calculations'!$B$32,'Old Ranking Calculations'!$C$32)</f>
        <v>4</v>
      </c>
      <c r="AC36" s="1">
        <f>COUNT($G$2:G36)/COUNT($A$2:A36)</f>
        <v>0.31428571428571428</v>
      </c>
      <c r="AD36" s="1" cm="1">
        <f t="array" ref="AD36">_xlfn.IFS(AC36&gt;='Old Ranking Calculations'!$B$15,'Old Ranking Calculations'!$C$15,AC36&gt;='Old Ranking Calculations'!$B$16,'Old Ranking Calculations'!$C$16,AC36&gt;='Old Ranking Calculations'!$B$17,'Old Ranking Calculations'!$C$17,AC36&gt;='Old Ranking Calculations'!$B$18,'Old Ranking Calculations'!$C$18,AC36&gt;='Old Ranking Calculations'!$B$19,'Old Ranking Calculations'!$C$19,AC36&gt;='Old Ranking Calculations'!$B$20,'Old Ranking Calculations'!$C$20,AC36&gt;='Old Ranking Calculations'!$B$21,'Old Ranking Calculations'!$C$21,AC36&gt;='Old Ranking Calculations'!$B$22,'Old Ranking Calculations'!$C$22,AC36&lt;'Old Ranking Calculations'!$B$23,'Old Ranking Calculations'!$C$23)</f>
        <v>3</v>
      </c>
      <c r="AE36" s="1">
        <v>0</v>
      </c>
      <c r="AF36" s="1">
        <f>SUM($O$2:O36)/SUM($G$2:G36)</f>
        <v>2.3636363636363638</v>
      </c>
      <c r="AG36" s="16">
        <f>SUM($W$2:W36,Z36)</f>
        <v>103</v>
      </c>
    </row>
    <row r="37" spans="1:33" ht="15.75" customHeight="1" x14ac:dyDescent="0.2">
      <c r="A37" s="1">
        <v>2001</v>
      </c>
      <c r="B37" s="1" t="s">
        <v>13</v>
      </c>
      <c r="C37" s="1" t="str">
        <f>VLOOKUP(B37,Divisions!$A$1:$B$33,2,FALSE)</f>
        <v>AFC South</v>
      </c>
      <c r="D37" s="1">
        <v>6</v>
      </c>
      <c r="E37" s="1">
        <v>10</v>
      </c>
      <c r="W37" s="1">
        <f>SUM(N37*'Ranking Calculations'!$C$2,M37*'Ranking Calculations'!$C$3,L37*'Ranking Calculations'!$C$4,K37*'Ranking Calculations'!$C$5,H37*'Ranking Calculations'!$C$7,G37*'Ranking Calculations'!$C$6,P37*'Ranking Calculations'!$C$8,Q37*'Ranking Calculations'!$C$9,R37*'Ranking Calculations'!$C$10,S37*'Ranking Calculations'!$C$11,T37*'Ranking Calculations'!$C$12,U37*'Ranking Calculations'!$C$13,V37*'Ranking Calculations'!$C$14)</f>
        <v>0</v>
      </c>
      <c r="X37" s="11">
        <f>(SUM($D$2:D37)+(SUM($F$2:F37)/2))/((SUM($D$2:D37)+SUM($E$2:E37)+SUM($F$2:F37)))</f>
        <v>0.4641544117647059</v>
      </c>
      <c r="Y37" s="1">
        <f>'Winning % Rank Over Time'!P37</f>
        <v>21</v>
      </c>
      <c r="Z37" s="7">
        <f>'Winning % Rank Over Time'!$B37*VLOOKUP(Y37,'Share of Reg Season Points'!$F$2:$G$32,2)</f>
        <v>0</v>
      </c>
      <c r="AA37" s="1">
        <f t="shared" si="0"/>
        <v>0.62068965517241381</v>
      </c>
      <c r="AB37" s="1" cm="1">
        <f t="array" ref="AB37">_xlfn.IFS(AA37&gt;='Old Ranking Calculations'!$B$25,'Old Ranking Calculations'!$C$25,AA37&gt;='Old Ranking Calculations'!$B$26,'Old Ranking Calculations'!$C$26,AA37&gt;='Old Ranking Calculations'!$B$27,'Old Ranking Calculations'!$C$27,AA37&gt;='Old Ranking Calculations'!$B$28,'Old Ranking Calculations'!$C$28,AA37&gt;='Old Ranking Calculations'!$B$29,'Old Ranking Calculations'!$C$29,AA37&gt;='Old Ranking Calculations'!$B$30,'Old Ranking Calculations'!$C$30,AA37&gt;='Old Ranking Calculations'!$B$31,'Old Ranking Calculations'!$C$31,AA37&lt;'Old Ranking Calculations'!$B$32,'Old Ranking Calculations'!$C$32)</f>
        <v>4</v>
      </c>
      <c r="AC37" s="1">
        <f>COUNT($G$2:G37)/COUNT($A$2:A37)</f>
        <v>0.30555555555555558</v>
      </c>
      <c r="AD37" s="1" cm="1">
        <f t="array" ref="AD37">_xlfn.IFS(AC37&gt;='Old Ranking Calculations'!$B$15,'Old Ranking Calculations'!$C$15,AC37&gt;='Old Ranking Calculations'!$B$16,'Old Ranking Calculations'!$C$16,AC37&gt;='Old Ranking Calculations'!$B$17,'Old Ranking Calculations'!$C$17,AC37&gt;='Old Ranking Calculations'!$B$18,'Old Ranking Calculations'!$C$18,AC37&gt;='Old Ranking Calculations'!$B$19,'Old Ranking Calculations'!$C$19,AC37&gt;='Old Ranking Calculations'!$B$20,'Old Ranking Calculations'!$C$20,AC37&gt;='Old Ranking Calculations'!$B$21,'Old Ranking Calculations'!$C$21,AC37&gt;='Old Ranking Calculations'!$B$22,'Old Ranking Calculations'!$C$22,AC37&lt;'Old Ranking Calculations'!$B$23,'Old Ranking Calculations'!$C$23)</f>
        <v>3</v>
      </c>
      <c r="AE37" s="1">
        <v>0</v>
      </c>
      <c r="AF37" s="1">
        <f>SUM($O$2:O37)/SUM($G$2:G37)</f>
        <v>2.3636363636363638</v>
      </c>
      <c r="AG37" s="16">
        <f>SUM($W$2:W37,Z37)</f>
        <v>103</v>
      </c>
    </row>
    <row r="38" spans="1:33" ht="15.75" customHeight="1" x14ac:dyDescent="0.2">
      <c r="A38" s="1">
        <v>2002</v>
      </c>
      <c r="B38" s="1" t="s">
        <v>13</v>
      </c>
      <c r="C38" s="1" t="str">
        <f>VLOOKUP(B38,Divisions!$A$1:$B$33,2,FALSE)</f>
        <v>AFC South</v>
      </c>
      <c r="D38" s="1">
        <v>10</v>
      </c>
      <c r="E38" s="1">
        <v>6</v>
      </c>
      <c r="G38" s="1">
        <v>1</v>
      </c>
      <c r="I38" s="1">
        <v>0</v>
      </c>
      <c r="J38" s="1">
        <v>1</v>
      </c>
      <c r="K38" s="1"/>
      <c r="L38" s="1"/>
      <c r="M38" s="1"/>
      <c r="N38" s="1"/>
      <c r="O38" s="1">
        <v>1</v>
      </c>
      <c r="W38" s="1">
        <f>SUM(N38*'Ranking Calculations'!$C$2,M38*'Ranking Calculations'!$C$3,L38*'Ranking Calculations'!$C$4,K38*'Ranking Calculations'!$C$5,H38*'Ranking Calculations'!$C$7,G38*'Ranking Calculations'!$C$6,P38*'Ranking Calculations'!$C$8,Q38*'Ranking Calculations'!$C$9,R38*'Ranking Calculations'!$C$10,S38*'Ranking Calculations'!$C$11,T38*'Ranking Calculations'!$C$12,U38*'Ranking Calculations'!$C$13,V38*'Ranking Calculations'!$C$14)</f>
        <v>1</v>
      </c>
      <c r="X38" s="11">
        <f>(SUM($D$2:D38)+(SUM($F$2:F38)/2))/((SUM($D$2:D38)+SUM($E$2:E38)+SUM($F$2:F38)))</f>
        <v>0.46875</v>
      </c>
      <c r="Y38" s="1">
        <f>'Winning % Rank Over Time'!P38</f>
        <v>19</v>
      </c>
      <c r="Z38" s="7">
        <f>'Winning % Rank Over Time'!$B38*VLOOKUP(Y38,'Share of Reg Season Points'!$A$2:$B$33,2)</f>
        <v>0</v>
      </c>
      <c r="AA38" s="1">
        <f t="shared" si="0"/>
        <v>0.6333333333333333</v>
      </c>
      <c r="AB38" s="1" cm="1">
        <f t="array" ref="AB38">_xlfn.IFS(AA38&gt;='Old Ranking Calculations'!$B$25,'Old Ranking Calculations'!$C$25,AA38&gt;='Old Ranking Calculations'!$B$26,'Old Ranking Calculations'!$C$26,AA38&gt;='Old Ranking Calculations'!$B$27,'Old Ranking Calculations'!$C$27,AA38&gt;='Old Ranking Calculations'!$B$28,'Old Ranking Calculations'!$C$28,AA38&gt;='Old Ranking Calculations'!$B$29,'Old Ranking Calculations'!$C$29,AA38&gt;='Old Ranking Calculations'!$B$30,'Old Ranking Calculations'!$C$30,AA38&gt;='Old Ranking Calculations'!$B$31,'Old Ranking Calculations'!$C$31,AA38&lt;'Old Ranking Calculations'!$B$32,'Old Ranking Calculations'!$C$32)</f>
        <v>4</v>
      </c>
      <c r="AC38" s="1">
        <f>COUNT($G$2:G38)/COUNT($A$2:A38)</f>
        <v>0.32432432432432434</v>
      </c>
      <c r="AD38" s="1" cm="1">
        <f t="array" ref="AD38">_xlfn.IFS(AC38&gt;='Old Ranking Calculations'!$B$15,'Old Ranking Calculations'!$C$15,AC38&gt;='Old Ranking Calculations'!$B$16,'Old Ranking Calculations'!$C$16,AC38&gt;='Old Ranking Calculations'!$B$17,'Old Ranking Calculations'!$C$17,AC38&gt;='Old Ranking Calculations'!$B$18,'Old Ranking Calculations'!$C$18,AC38&gt;='Old Ranking Calculations'!$B$19,'Old Ranking Calculations'!$C$19,AC38&gt;='Old Ranking Calculations'!$B$20,'Old Ranking Calculations'!$C$20,AC38&gt;='Old Ranking Calculations'!$B$21,'Old Ranking Calculations'!$C$21,AC38&gt;='Old Ranking Calculations'!$B$22,'Old Ranking Calculations'!$C$22,AC38&lt;'Old Ranking Calculations'!$B$23,'Old Ranking Calculations'!$C$23)</f>
        <v>3</v>
      </c>
      <c r="AE38" s="1">
        <v>0</v>
      </c>
      <c r="AF38" s="1">
        <f>SUM($O$2:O38)/SUM($G$2:G38)</f>
        <v>2.25</v>
      </c>
      <c r="AG38" s="16">
        <f>SUM($W$2:W38,Z38)</f>
        <v>104</v>
      </c>
    </row>
    <row r="39" spans="1:33" ht="15.75" customHeight="1" x14ac:dyDescent="0.2">
      <c r="A39" s="1">
        <v>2003</v>
      </c>
      <c r="B39" s="1" t="s">
        <v>13</v>
      </c>
      <c r="C39" s="1" t="str">
        <f>VLOOKUP(B39,Divisions!$A$1:$B$33,2,FALSE)</f>
        <v>AFC South</v>
      </c>
      <c r="D39" s="1">
        <v>12</v>
      </c>
      <c r="E39" s="1">
        <v>4</v>
      </c>
      <c r="G39" s="1">
        <v>1</v>
      </c>
      <c r="H39" s="1">
        <v>1</v>
      </c>
      <c r="I39" s="1">
        <v>2</v>
      </c>
      <c r="J39" s="1">
        <v>1</v>
      </c>
      <c r="K39" s="1">
        <v>1</v>
      </c>
      <c r="L39" s="1">
        <v>1</v>
      </c>
      <c r="M39" s="1"/>
      <c r="N39" s="1"/>
      <c r="O39" s="1">
        <v>3</v>
      </c>
      <c r="P39" s="1">
        <v>1</v>
      </c>
      <c r="W39" s="1">
        <f>SUM(N39*'Ranking Calculations'!$C$2,M39*'Ranking Calculations'!$C$3,L39*'Ranking Calculations'!$C$4,K39*'Ranking Calculations'!$C$5,H39*'Ranking Calculations'!$C$7,G39*'Ranking Calculations'!$C$6,P39*'Ranking Calculations'!$C$8,Q39*'Ranking Calculations'!$C$9,R39*'Ranking Calculations'!$C$10,S39*'Ranking Calculations'!$C$11,T39*'Ranking Calculations'!$C$12,U39*'Ranking Calculations'!$C$13,V39*'Ranking Calculations'!$C$14)</f>
        <v>11</v>
      </c>
      <c r="X39" s="11">
        <f>(SUM($D$2:D39)+(SUM($F$2:F39)/2))/((SUM($D$2:D39)+SUM($E$2:E39)+SUM($F$2:F39)))</f>
        <v>0.4765625</v>
      </c>
      <c r="Y39" s="1">
        <f>'Winning % Rank Over Time'!P39</f>
        <v>18</v>
      </c>
      <c r="Z39" s="7">
        <f>'Winning % Rank Over Time'!$B39*VLOOKUP(Y39,'Share of Reg Season Points'!$A$2:$B$33,2)</f>
        <v>0</v>
      </c>
      <c r="AA39" s="1">
        <f t="shared" si="0"/>
        <v>0.68253968253968256</v>
      </c>
      <c r="AB39" s="1" cm="1">
        <f t="array" ref="AB39">_xlfn.IFS(AA39&gt;='Old Ranking Calculations'!$B$25,'Old Ranking Calculations'!$C$25,AA39&gt;='Old Ranking Calculations'!$B$26,'Old Ranking Calculations'!$C$26,AA39&gt;='Old Ranking Calculations'!$B$27,'Old Ranking Calculations'!$C$27,AA39&gt;='Old Ranking Calculations'!$B$28,'Old Ranking Calculations'!$C$28,AA39&gt;='Old Ranking Calculations'!$B$29,'Old Ranking Calculations'!$C$29,AA39&gt;='Old Ranking Calculations'!$B$30,'Old Ranking Calculations'!$C$30,AA39&gt;='Old Ranking Calculations'!$B$31,'Old Ranking Calculations'!$C$31,AA39&lt;'Old Ranking Calculations'!$B$32,'Old Ranking Calculations'!$C$32)</f>
        <v>4</v>
      </c>
      <c r="AC39" s="1">
        <f>COUNT($G$2:G39)/COUNT($A$2:A39)</f>
        <v>0.34210526315789475</v>
      </c>
      <c r="AD39" s="1" cm="1">
        <f t="array" ref="AD39">_xlfn.IFS(AC39&gt;='Old Ranking Calculations'!$B$15,'Old Ranking Calculations'!$C$15,AC39&gt;='Old Ranking Calculations'!$B$16,'Old Ranking Calculations'!$C$16,AC39&gt;='Old Ranking Calculations'!$B$17,'Old Ranking Calculations'!$C$17,AC39&gt;='Old Ranking Calculations'!$B$18,'Old Ranking Calculations'!$C$18,AC39&gt;='Old Ranking Calculations'!$B$19,'Old Ranking Calculations'!$C$19,AC39&gt;='Old Ranking Calculations'!$B$20,'Old Ranking Calculations'!$C$20,AC39&gt;='Old Ranking Calculations'!$B$21,'Old Ranking Calculations'!$C$21,AC39&gt;='Old Ranking Calculations'!$B$22,'Old Ranking Calculations'!$C$22,AC39&lt;'Old Ranking Calculations'!$B$23,'Old Ranking Calculations'!$C$23)</f>
        <v>3</v>
      </c>
      <c r="AE39" s="1">
        <v>0</v>
      </c>
      <c r="AF39" s="1">
        <f>SUM($O$2:O39)/SUM($G$2:G39)</f>
        <v>2.3076923076923075</v>
      </c>
      <c r="AG39" s="16">
        <f>SUM($W$2:W39,Z39)</f>
        <v>115</v>
      </c>
    </row>
    <row r="40" spans="1:33" ht="15.75" customHeight="1" x14ac:dyDescent="0.2">
      <c r="A40" s="1">
        <v>2004</v>
      </c>
      <c r="B40" s="1" t="s">
        <v>13</v>
      </c>
      <c r="C40" s="1" t="str">
        <f>VLOOKUP(B40,Divisions!$A$1:$B$33,2,FALSE)</f>
        <v>AFC South</v>
      </c>
      <c r="D40" s="1">
        <v>12</v>
      </c>
      <c r="E40" s="1">
        <v>4</v>
      </c>
      <c r="G40" s="1">
        <v>1</v>
      </c>
      <c r="H40" s="1">
        <v>1</v>
      </c>
      <c r="I40" s="1">
        <v>1</v>
      </c>
      <c r="J40" s="1">
        <v>1</v>
      </c>
      <c r="K40" s="1">
        <v>1</v>
      </c>
      <c r="L40" s="1"/>
      <c r="M40" s="1"/>
      <c r="N40" s="1"/>
      <c r="O40" s="1">
        <v>2</v>
      </c>
      <c r="P40" s="1">
        <v>1</v>
      </c>
      <c r="Q40" s="1">
        <v>1</v>
      </c>
      <c r="W40" s="1">
        <f>SUM(N40*'Ranking Calculations'!$C$2,M40*'Ranking Calculations'!$C$3,L40*'Ranking Calculations'!$C$4,K40*'Ranking Calculations'!$C$5,H40*'Ranking Calculations'!$C$7,G40*'Ranking Calculations'!$C$6,P40*'Ranking Calculations'!$C$8,Q40*'Ranking Calculations'!$C$9,R40*'Ranking Calculations'!$C$10,S40*'Ranking Calculations'!$C$11,T40*'Ranking Calculations'!$C$12,U40*'Ranking Calculations'!$C$13,V40*'Ranking Calculations'!$C$14)</f>
        <v>8</v>
      </c>
      <c r="X40" s="11">
        <f>(SUM($D$2:D40)+(SUM($F$2:F40)/2))/((SUM($D$2:D40)+SUM($E$2:E40)+SUM($F$2:F40)))</f>
        <v>0.48395270270270269</v>
      </c>
      <c r="Y40" s="1">
        <f>'Winning % Rank Over Time'!P40</f>
        <v>16</v>
      </c>
      <c r="Z40" s="7">
        <f>'Winning % Rank Over Time'!$B40*VLOOKUP(Y40,'Share of Reg Season Points'!$A$2:$B$33,2)</f>
        <v>0</v>
      </c>
      <c r="AA40" s="1">
        <f t="shared" si="0"/>
        <v>0.71212121212121215</v>
      </c>
      <c r="AB40" s="1" cm="1">
        <f t="array" ref="AB40">_xlfn.IFS(AA40&gt;='Old Ranking Calculations'!$B$25,'Old Ranking Calculations'!$C$25,AA40&gt;='Old Ranking Calculations'!$B$26,'Old Ranking Calculations'!$C$26,AA40&gt;='Old Ranking Calculations'!$B$27,'Old Ranking Calculations'!$C$27,AA40&gt;='Old Ranking Calculations'!$B$28,'Old Ranking Calculations'!$C$28,AA40&gt;='Old Ranking Calculations'!$B$29,'Old Ranking Calculations'!$C$29,AA40&gt;='Old Ranking Calculations'!$B$30,'Old Ranking Calculations'!$C$30,AA40&gt;='Old Ranking Calculations'!$B$31,'Old Ranking Calculations'!$C$31,AA40&lt;'Old Ranking Calculations'!$B$32,'Old Ranking Calculations'!$C$32)</f>
        <v>4</v>
      </c>
      <c r="AC40" s="1">
        <f>COUNT($G$2:G40)/COUNT($A$2:A40)</f>
        <v>0.35897435897435898</v>
      </c>
      <c r="AD40" s="1" cm="1">
        <f t="array" ref="AD40">_xlfn.IFS(AC40&gt;='Old Ranking Calculations'!$B$15,'Old Ranking Calculations'!$C$15,AC40&gt;='Old Ranking Calculations'!$B$16,'Old Ranking Calculations'!$C$16,AC40&gt;='Old Ranking Calculations'!$B$17,'Old Ranking Calculations'!$C$17,AC40&gt;='Old Ranking Calculations'!$B$18,'Old Ranking Calculations'!$C$18,AC40&gt;='Old Ranking Calculations'!$B$19,'Old Ranking Calculations'!$C$19,AC40&gt;='Old Ranking Calculations'!$B$20,'Old Ranking Calculations'!$C$20,AC40&gt;='Old Ranking Calculations'!$B$21,'Old Ranking Calculations'!$C$21,AC40&gt;='Old Ranking Calculations'!$B$22,'Old Ranking Calculations'!$C$22,AC40&lt;'Old Ranking Calculations'!$B$23,'Old Ranking Calculations'!$C$23)</f>
        <v>7</v>
      </c>
      <c r="AE40" s="1">
        <v>0</v>
      </c>
      <c r="AF40" s="1">
        <f>SUM($O$2:O40)/SUM($G$2:G40)</f>
        <v>2.2857142857142856</v>
      </c>
      <c r="AG40" s="16">
        <f>SUM($W$2:W40,Z40)</f>
        <v>123</v>
      </c>
    </row>
    <row r="41" spans="1:33" ht="15.75" customHeight="1" x14ac:dyDescent="0.2">
      <c r="A41" s="1">
        <v>2005</v>
      </c>
      <c r="B41" s="1" t="s">
        <v>13</v>
      </c>
      <c r="C41" s="1" t="str">
        <f>VLOOKUP(B41,Divisions!$A$1:$B$33,2,FALSE)</f>
        <v>AFC South</v>
      </c>
      <c r="D41" s="1">
        <v>14</v>
      </c>
      <c r="E41" s="1">
        <v>2</v>
      </c>
      <c r="G41" s="1">
        <v>1</v>
      </c>
      <c r="H41" s="1">
        <v>1</v>
      </c>
      <c r="I41" s="1">
        <v>0</v>
      </c>
      <c r="J41" s="1">
        <v>1</v>
      </c>
      <c r="K41" s="1">
        <v>1</v>
      </c>
      <c r="L41" s="1"/>
      <c r="M41" s="1"/>
      <c r="N41" s="1"/>
      <c r="O41" s="1">
        <v>2</v>
      </c>
      <c r="W41" s="1">
        <f>SUM(N41*'Ranking Calculations'!$C$2,M41*'Ranking Calculations'!$C$3,L41*'Ranking Calculations'!$C$4,K41*'Ranking Calculations'!$C$5,H41*'Ranking Calculations'!$C$7,G41*'Ranking Calculations'!$C$6,P41*'Ranking Calculations'!$C$8,Q41*'Ranking Calculations'!$C$9,R41*'Ranking Calculations'!$C$10,S41*'Ranking Calculations'!$C$11,T41*'Ranking Calculations'!$C$12,U41*'Ranking Calculations'!$C$13,V41*'Ranking Calculations'!$C$14)</f>
        <v>4</v>
      </c>
      <c r="X41" s="11">
        <f>(SUM($D$2:D41)+(SUM($F$2:F41)/2))/((SUM($D$2:D41)+SUM($E$2:E41)+SUM($F$2:F41)))</f>
        <v>0.49424342105263158</v>
      </c>
      <c r="Y41" s="1">
        <f>'Winning % Rank Over Time'!P41</f>
        <v>14</v>
      </c>
      <c r="Z41" s="7">
        <f>'Winning % Rank Over Time'!$B41*VLOOKUP(Y41,'Share of Reg Season Points'!$A$2:$B$33,2)</f>
        <v>0</v>
      </c>
      <c r="AA41" s="1">
        <f t="shared" si="0"/>
        <v>0.72463768115942029</v>
      </c>
      <c r="AB41" s="1" cm="1">
        <f t="array" ref="AB41">_xlfn.IFS(AA41&gt;='Old Ranking Calculations'!$B$25,'Old Ranking Calculations'!$C$25,AA41&gt;='Old Ranking Calculations'!$B$26,'Old Ranking Calculations'!$C$26,AA41&gt;='Old Ranking Calculations'!$B$27,'Old Ranking Calculations'!$C$27,AA41&gt;='Old Ranking Calculations'!$B$28,'Old Ranking Calculations'!$C$28,AA41&gt;='Old Ranking Calculations'!$B$29,'Old Ranking Calculations'!$C$29,AA41&gt;='Old Ranking Calculations'!$B$30,'Old Ranking Calculations'!$C$30,AA41&gt;='Old Ranking Calculations'!$B$31,'Old Ranking Calculations'!$C$31,AA41&lt;'Old Ranking Calculations'!$B$32,'Old Ranking Calculations'!$C$32)</f>
        <v>4</v>
      </c>
      <c r="AC41" s="1">
        <f>COUNT($G$2:G41)/COUNT($A$2:A41)</f>
        <v>0.375</v>
      </c>
      <c r="AD41" s="1" cm="1">
        <f t="array" ref="AD41">_xlfn.IFS(AC41&gt;='Old Ranking Calculations'!$B$15,'Old Ranking Calculations'!$C$15,AC41&gt;='Old Ranking Calculations'!$B$16,'Old Ranking Calculations'!$C$16,AC41&gt;='Old Ranking Calculations'!$B$17,'Old Ranking Calculations'!$C$17,AC41&gt;='Old Ranking Calculations'!$B$18,'Old Ranking Calculations'!$C$18,AC41&gt;='Old Ranking Calculations'!$B$19,'Old Ranking Calculations'!$C$19,AC41&gt;='Old Ranking Calculations'!$B$20,'Old Ranking Calculations'!$C$20,AC41&gt;='Old Ranking Calculations'!$B$21,'Old Ranking Calculations'!$C$21,AC41&gt;='Old Ranking Calculations'!$B$22,'Old Ranking Calculations'!$C$22,AC41&lt;'Old Ranking Calculations'!$B$23,'Old Ranking Calculations'!$C$23)</f>
        <v>7</v>
      </c>
      <c r="AE41" s="1">
        <v>0</v>
      </c>
      <c r="AF41" s="1">
        <f>SUM($O$2:O41)/SUM($G$2:G41)</f>
        <v>2.2666666666666666</v>
      </c>
      <c r="AG41" s="16">
        <f>SUM($W$2:W41,Z41)</f>
        <v>127</v>
      </c>
    </row>
    <row r="42" spans="1:33" ht="15.75" customHeight="1" x14ac:dyDescent="0.2">
      <c r="A42" s="1">
        <v>2006</v>
      </c>
      <c r="B42" s="1" t="s">
        <v>13</v>
      </c>
      <c r="C42" s="1" t="str">
        <f>VLOOKUP(B42,Divisions!$A$1:$B$33,2,FALSE)</f>
        <v>AFC South</v>
      </c>
      <c r="D42" s="1">
        <v>12</v>
      </c>
      <c r="E42" s="1">
        <v>4</v>
      </c>
      <c r="G42" s="1">
        <v>1</v>
      </c>
      <c r="H42" s="1">
        <v>1</v>
      </c>
      <c r="I42" s="1">
        <v>4</v>
      </c>
      <c r="J42" s="1">
        <v>0</v>
      </c>
      <c r="K42" s="1">
        <v>1</v>
      </c>
      <c r="L42" s="1">
        <v>1</v>
      </c>
      <c r="M42" s="1">
        <v>1</v>
      </c>
      <c r="N42" s="1">
        <v>1</v>
      </c>
      <c r="O42" s="1">
        <v>4</v>
      </c>
      <c r="W42" s="1">
        <f>SUM(N42*'Ranking Calculations'!$C$2,M42*'Ranking Calculations'!$C$3,L42*'Ranking Calculations'!$C$4,K42*'Ranking Calculations'!$C$5,H42*'Ranking Calculations'!$C$7,G42*'Ranking Calculations'!$C$6,P42*'Ranking Calculations'!$C$8,Q42*'Ranking Calculations'!$C$9,R42*'Ranking Calculations'!$C$10,S42*'Ranking Calculations'!$C$11,T42*'Ranking Calculations'!$C$12,U42*'Ranking Calculations'!$C$13,V42*'Ranking Calculations'!$C$14)</f>
        <v>40</v>
      </c>
      <c r="X42" s="11">
        <f>(SUM($D$2:D42)+(SUM($F$2:F42)/2))/((SUM($D$2:D42)+SUM($E$2:E42)+SUM($F$2:F42)))</f>
        <v>0.50080128205128205</v>
      </c>
      <c r="Y42" s="1">
        <f>'Winning % Rank Over Time'!P42</f>
        <v>14</v>
      </c>
      <c r="Z42" s="7">
        <f>'Winning % Rank Over Time'!$B42*VLOOKUP(Y42,'Share of Reg Season Points'!$A$2:$B$33,2)</f>
        <v>0</v>
      </c>
      <c r="AA42" s="1">
        <f t="shared" si="0"/>
        <v>0.77777777777777779</v>
      </c>
      <c r="AB42" s="1" cm="1">
        <f t="array" ref="AB42">_xlfn.IFS(AA42&gt;='Old Ranking Calculations'!$B$25,'Old Ranking Calculations'!$C$25,AA42&gt;='Old Ranking Calculations'!$B$26,'Old Ranking Calculations'!$C$26,AA42&gt;='Old Ranking Calculations'!$B$27,'Old Ranking Calculations'!$C$27,AA42&gt;='Old Ranking Calculations'!$B$28,'Old Ranking Calculations'!$C$28,AA42&gt;='Old Ranking Calculations'!$B$29,'Old Ranking Calculations'!$C$29,AA42&gt;='Old Ranking Calculations'!$B$30,'Old Ranking Calculations'!$C$30,AA42&gt;='Old Ranking Calculations'!$B$31,'Old Ranking Calculations'!$C$31,AA42&lt;'Old Ranking Calculations'!$B$32,'Old Ranking Calculations'!$C$32)</f>
        <v>6</v>
      </c>
      <c r="AC42" s="1">
        <f>COUNT($G$2:G42)/COUNT($A$2:A42)</f>
        <v>0.3902439024390244</v>
      </c>
      <c r="AD42" s="1" cm="1">
        <f t="array" ref="AD42">_xlfn.IFS(AC42&gt;='Old Ranking Calculations'!$B$15,'Old Ranking Calculations'!$C$15,AC42&gt;='Old Ranking Calculations'!$B$16,'Old Ranking Calculations'!$C$16,AC42&gt;='Old Ranking Calculations'!$B$17,'Old Ranking Calculations'!$C$17,AC42&gt;='Old Ranking Calculations'!$B$18,'Old Ranking Calculations'!$C$18,AC42&gt;='Old Ranking Calculations'!$B$19,'Old Ranking Calculations'!$C$19,AC42&gt;='Old Ranking Calculations'!$B$20,'Old Ranking Calculations'!$C$20,AC42&gt;='Old Ranking Calculations'!$B$21,'Old Ranking Calculations'!$C$21,AC42&gt;='Old Ranking Calculations'!$B$22,'Old Ranking Calculations'!$C$22,AC42&lt;'Old Ranking Calculations'!$B$23,'Old Ranking Calculations'!$C$23)</f>
        <v>7</v>
      </c>
      <c r="AE42" s="1">
        <v>0</v>
      </c>
      <c r="AF42" s="1">
        <f>SUM($O$2:O42)/SUM($G$2:G42)</f>
        <v>2.375</v>
      </c>
      <c r="AG42" s="16">
        <f>SUM($W$2:W42,Z42)</f>
        <v>167</v>
      </c>
    </row>
    <row r="43" spans="1:33" ht="15.75" customHeight="1" x14ac:dyDescent="0.2">
      <c r="A43" s="1">
        <v>2007</v>
      </c>
      <c r="B43" s="1" t="s">
        <v>13</v>
      </c>
      <c r="C43" s="1" t="str">
        <f>VLOOKUP(B43,Divisions!$A$1:$B$33,2,FALSE)</f>
        <v>AFC South</v>
      </c>
      <c r="D43" s="1">
        <v>13</v>
      </c>
      <c r="E43" s="1">
        <v>3</v>
      </c>
      <c r="G43" s="1">
        <v>1</v>
      </c>
      <c r="H43" s="1">
        <v>1</v>
      </c>
      <c r="I43" s="1">
        <v>0</v>
      </c>
      <c r="J43" s="1">
        <v>1</v>
      </c>
      <c r="K43" s="1">
        <v>1</v>
      </c>
      <c r="L43" s="1"/>
      <c r="M43" s="1"/>
      <c r="N43" s="1"/>
      <c r="O43" s="1">
        <v>2</v>
      </c>
      <c r="R43" s="1">
        <v>1</v>
      </c>
      <c r="W43" s="1">
        <f>SUM(N43*'Ranking Calculations'!$C$2,M43*'Ranking Calculations'!$C$3,L43*'Ranking Calculations'!$C$4,K43*'Ranking Calculations'!$C$5,H43*'Ranking Calculations'!$C$7,G43*'Ranking Calculations'!$C$6,P43*'Ranking Calculations'!$C$8,Q43*'Ranking Calculations'!$C$9,R43*'Ranking Calculations'!$C$10,S43*'Ranking Calculations'!$C$11,T43*'Ranking Calculations'!$C$12,U43*'Ranking Calculations'!$C$13,V43*'Ranking Calculations'!$C$14)</f>
        <v>5</v>
      </c>
      <c r="X43" s="11">
        <f>(SUM($D$2:D43)+(SUM($F$2:F43)/2))/((SUM($D$2:D43)+SUM($E$2:E43)+SUM($F$2:F43)))</f>
        <v>0.50859374999999996</v>
      </c>
      <c r="Y43" s="1">
        <f>'Winning % Rank Over Time'!P43</f>
        <v>13</v>
      </c>
      <c r="Z43" s="7">
        <f>'Winning % Rank Over Time'!$B43*VLOOKUP(Y43,'Share of Reg Season Points'!$A$2:$B$33,2)</f>
        <v>0</v>
      </c>
      <c r="AA43" s="1">
        <f t="shared" si="0"/>
        <v>0.78666666666666663</v>
      </c>
      <c r="AB43" s="1" cm="1">
        <f t="array" ref="AB43">_xlfn.IFS(AA43&gt;='Old Ranking Calculations'!$B$25,'Old Ranking Calculations'!$C$25,AA43&gt;='Old Ranking Calculations'!$B$26,'Old Ranking Calculations'!$C$26,AA43&gt;='Old Ranking Calculations'!$B$27,'Old Ranking Calculations'!$C$27,AA43&gt;='Old Ranking Calculations'!$B$28,'Old Ranking Calculations'!$C$28,AA43&gt;='Old Ranking Calculations'!$B$29,'Old Ranking Calculations'!$C$29,AA43&gt;='Old Ranking Calculations'!$B$30,'Old Ranking Calculations'!$C$30,AA43&gt;='Old Ranking Calculations'!$B$31,'Old Ranking Calculations'!$C$31,AA43&lt;'Old Ranking Calculations'!$B$32,'Old Ranking Calculations'!$C$32)</f>
        <v>6</v>
      </c>
      <c r="AC43" s="1">
        <f>COUNT($G$2:G43)/COUNT($A$2:A43)</f>
        <v>0.40476190476190477</v>
      </c>
      <c r="AD43" s="1" cm="1">
        <f t="array" ref="AD43">_xlfn.IFS(AC43&gt;='Old Ranking Calculations'!$B$15,'Old Ranking Calculations'!$C$15,AC43&gt;='Old Ranking Calculations'!$B$16,'Old Ranking Calculations'!$C$16,AC43&gt;='Old Ranking Calculations'!$B$17,'Old Ranking Calculations'!$C$17,AC43&gt;='Old Ranking Calculations'!$B$18,'Old Ranking Calculations'!$C$18,AC43&gt;='Old Ranking Calculations'!$B$19,'Old Ranking Calculations'!$C$19,AC43&gt;='Old Ranking Calculations'!$B$20,'Old Ranking Calculations'!$C$20,AC43&gt;='Old Ranking Calculations'!$B$21,'Old Ranking Calculations'!$C$21,AC43&gt;='Old Ranking Calculations'!$B$22,'Old Ranking Calculations'!$C$22,AC43&lt;'Old Ranking Calculations'!$B$23,'Old Ranking Calculations'!$C$23)</f>
        <v>10</v>
      </c>
      <c r="AE43" s="1">
        <v>0</v>
      </c>
      <c r="AF43" s="1">
        <f>SUM($O$2:O43)/SUM($G$2:G43)</f>
        <v>2.3529411764705883</v>
      </c>
      <c r="AG43" s="16">
        <f>SUM($W$2:W43,Z43)</f>
        <v>172</v>
      </c>
    </row>
    <row r="44" spans="1:33" ht="15.75" customHeight="1" x14ac:dyDescent="0.2">
      <c r="A44" s="1">
        <v>2008</v>
      </c>
      <c r="B44" s="1" t="s">
        <v>13</v>
      </c>
      <c r="C44" s="1" t="str">
        <f>VLOOKUP(B44,Divisions!$A$1:$B$33,2,FALSE)</f>
        <v>AFC South</v>
      </c>
      <c r="D44" s="1">
        <v>12</v>
      </c>
      <c r="E44" s="1">
        <v>4</v>
      </c>
      <c r="G44" s="1">
        <v>1</v>
      </c>
      <c r="I44" s="1">
        <v>0</v>
      </c>
      <c r="J44" s="1">
        <v>1</v>
      </c>
      <c r="K44" s="1"/>
      <c r="L44" s="1"/>
      <c r="M44" s="1"/>
      <c r="N44" s="1"/>
      <c r="O44" s="1">
        <v>1</v>
      </c>
      <c r="P44" s="1">
        <v>1</v>
      </c>
      <c r="W44" s="1">
        <f>SUM(N44*'Ranking Calculations'!$C$2,M44*'Ranking Calculations'!$C$3,L44*'Ranking Calculations'!$C$4,K44*'Ranking Calculations'!$C$5,H44*'Ranking Calculations'!$C$7,G44*'Ranking Calculations'!$C$6,P44*'Ranking Calculations'!$C$8,Q44*'Ranking Calculations'!$C$9,R44*'Ranking Calculations'!$C$10,S44*'Ranking Calculations'!$C$11,T44*'Ranking Calculations'!$C$12,U44*'Ranking Calculations'!$C$13,V44*'Ranking Calculations'!$C$14)</f>
        <v>4</v>
      </c>
      <c r="X44" s="11">
        <f>(SUM($D$2:D44)+(SUM($F$2:F44)/2))/((SUM($D$2:D44)+SUM($E$2:E44)+SUM($F$2:F44)))</f>
        <v>0.51448170731707321</v>
      </c>
      <c r="Y44" s="1">
        <f>'Winning % Rank Over Time'!P44</f>
        <v>14</v>
      </c>
      <c r="Z44" s="7">
        <f>'Winning % Rank Over Time'!$B44*VLOOKUP(Y44,'Share of Reg Season Points'!$A$2:$B$33,2)</f>
        <v>0</v>
      </c>
      <c r="AA44" s="1">
        <f t="shared" si="0"/>
        <v>0.79220779220779225</v>
      </c>
      <c r="AB44" s="1" cm="1">
        <f t="array" ref="AB44">_xlfn.IFS(AA44&gt;='Old Ranking Calculations'!$B$25,'Old Ranking Calculations'!$C$25,AA44&gt;='Old Ranking Calculations'!$B$26,'Old Ranking Calculations'!$C$26,AA44&gt;='Old Ranking Calculations'!$B$27,'Old Ranking Calculations'!$C$27,AA44&gt;='Old Ranking Calculations'!$B$28,'Old Ranking Calculations'!$C$28,AA44&gt;='Old Ranking Calculations'!$B$29,'Old Ranking Calculations'!$C$29,AA44&gt;='Old Ranking Calculations'!$B$30,'Old Ranking Calculations'!$C$30,AA44&gt;='Old Ranking Calculations'!$B$31,'Old Ranking Calculations'!$C$31,AA44&lt;'Old Ranking Calculations'!$B$32,'Old Ranking Calculations'!$C$32)</f>
        <v>6</v>
      </c>
      <c r="AC44" s="1">
        <f>COUNT($G$2:G44)/COUNT($A$2:A44)</f>
        <v>0.41860465116279072</v>
      </c>
      <c r="AD44" s="1" cm="1">
        <f t="array" ref="AD44">_xlfn.IFS(AC44&gt;='Old Ranking Calculations'!$B$15,'Old Ranking Calculations'!$C$15,AC44&gt;='Old Ranking Calculations'!$B$16,'Old Ranking Calculations'!$C$16,AC44&gt;='Old Ranking Calculations'!$B$17,'Old Ranking Calculations'!$C$17,AC44&gt;='Old Ranking Calculations'!$B$18,'Old Ranking Calculations'!$C$18,AC44&gt;='Old Ranking Calculations'!$B$19,'Old Ranking Calculations'!$C$19,AC44&gt;='Old Ranking Calculations'!$B$20,'Old Ranking Calculations'!$C$20,AC44&gt;='Old Ranking Calculations'!$B$21,'Old Ranking Calculations'!$C$21,AC44&gt;='Old Ranking Calculations'!$B$22,'Old Ranking Calculations'!$C$22,AC44&lt;'Old Ranking Calculations'!$B$23,'Old Ranking Calculations'!$C$23)</f>
        <v>10</v>
      </c>
      <c r="AE44" s="1">
        <v>0</v>
      </c>
      <c r="AF44" s="1">
        <f>SUM($O$2:O44)/SUM($G$2:G44)</f>
        <v>2.2777777777777777</v>
      </c>
      <c r="AG44" s="16">
        <f>SUM($W$2:W44,Z44)</f>
        <v>176</v>
      </c>
    </row>
    <row r="45" spans="1:33" ht="15.75" customHeight="1" x14ac:dyDescent="0.2">
      <c r="A45" s="1">
        <v>2009</v>
      </c>
      <c r="B45" s="1" t="s">
        <v>13</v>
      </c>
      <c r="C45" s="1" t="str">
        <f>VLOOKUP(B45,Divisions!$A$1:$B$33,2,FALSE)</f>
        <v>AFC South</v>
      </c>
      <c r="D45" s="1">
        <v>14</v>
      </c>
      <c r="E45" s="1">
        <v>2</v>
      </c>
      <c r="G45" s="1">
        <v>1</v>
      </c>
      <c r="H45" s="1">
        <v>1</v>
      </c>
      <c r="I45" s="1">
        <v>2</v>
      </c>
      <c r="J45" s="1">
        <v>1</v>
      </c>
      <c r="K45" s="1">
        <v>1</v>
      </c>
      <c r="L45" s="1">
        <v>1</v>
      </c>
      <c r="M45" s="1">
        <v>1</v>
      </c>
      <c r="N45" s="1"/>
      <c r="O45" s="1">
        <v>4</v>
      </c>
      <c r="P45" s="1">
        <v>1</v>
      </c>
      <c r="W45" s="1">
        <f>SUM(N45*'Ranking Calculations'!$C$2,M45*'Ranking Calculations'!$C$3,L45*'Ranking Calculations'!$C$4,K45*'Ranking Calculations'!$C$5,H45*'Ranking Calculations'!$C$7,G45*'Ranking Calculations'!$C$6,P45*'Ranking Calculations'!$C$8,Q45*'Ranking Calculations'!$C$9,R45*'Ranking Calculations'!$C$10,S45*'Ranking Calculations'!$C$11,T45*'Ranking Calculations'!$C$12,U45*'Ranking Calculations'!$C$13,V45*'Ranking Calculations'!$C$14)</f>
        <v>20</v>
      </c>
      <c r="X45" s="11">
        <f>(SUM($D$2:D45)+(SUM($F$2:F45)/2))/((SUM($D$2:D45)+SUM($E$2:E45)+SUM($F$2:F45)))</f>
        <v>0.52306547619047616</v>
      </c>
      <c r="Y45" s="1">
        <f>'Winning % Rank Over Time'!P45</f>
        <v>10</v>
      </c>
      <c r="Z45" s="7">
        <f>'Winning % Rank Over Time'!$B45*VLOOKUP(Y45,'Share of Reg Season Points'!$A$2:$B$33,2)</f>
        <v>0</v>
      </c>
      <c r="AA45" s="1">
        <f t="shared" si="0"/>
        <v>0.82499999999999996</v>
      </c>
      <c r="AB45" s="1" cm="1">
        <f t="array" ref="AB45">_xlfn.IFS(AA45&gt;='Old Ranking Calculations'!$B$25,'Old Ranking Calculations'!$C$25,AA45&gt;='Old Ranking Calculations'!$B$26,'Old Ranking Calculations'!$C$26,AA45&gt;='Old Ranking Calculations'!$B$27,'Old Ranking Calculations'!$C$27,AA45&gt;='Old Ranking Calculations'!$B$28,'Old Ranking Calculations'!$C$28,AA45&gt;='Old Ranking Calculations'!$B$29,'Old Ranking Calculations'!$C$29,AA45&gt;='Old Ranking Calculations'!$B$30,'Old Ranking Calculations'!$C$30,AA45&gt;='Old Ranking Calculations'!$B$31,'Old Ranking Calculations'!$C$31,AA45&lt;'Old Ranking Calculations'!$B$32,'Old Ranking Calculations'!$C$32)</f>
        <v>6</v>
      </c>
      <c r="AC45" s="1">
        <f>COUNT($G$2:G45)/COUNT($A$2:A45)</f>
        <v>0.43181818181818182</v>
      </c>
      <c r="AD45" s="1" cm="1">
        <f t="array" ref="AD45">_xlfn.IFS(AC45&gt;='Old Ranking Calculations'!$B$15,'Old Ranking Calculations'!$C$15,AC45&gt;='Old Ranking Calculations'!$B$16,'Old Ranking Calculations'!$C$16,AC45&gt;='Old Ranking Calculations'!$B$17,'Old Ranking Calculations'!$C$17,AC45&gt;='Old Ranking Calculations'!$B$18,'Old Ranking Calculations'!$C$18,AC45&gt;='Old Ranking Calculations'!$B$19,'Old Ranking Calculations'!$C$19,AC45&gt;='Old Ranking Calculations'!$B$20,'Old Ranking Calculations'!$C$20,AC45&gt;='Old Ranking Calculations'!$B$21,'Old Ranking Calculations'!$C$21,AC45&gt;='Old Ranking Calculations'!$B$22,'Old Ranking Calculations'!$C$22,AC45&lt;'Old Ranking Calculations'!$B$23,'Old Ranking Calculations'!$C$23)</f>
        <v>10</v>
      </c>
      <c r="AE45" s="1">
        <v>0</v>
      </c>
      <c r="AF45" s="1">
        <f>SUM($O$2:O45)/SUM($G$2:G45)</f>
        <v>2.3684210526315788</v>
      </c>
      <c r="AG45" s="16">
        <f>SUM($W$2:W45,Z45)</f>
        <v>196</v>
      </c>
    </row>
    <row r="46" spans="1:33" ht="15.75" customHeight="1" x14ac:dyDescent="0.2">
      <c r="A46" s="1">
        <v>2010</v>
      </c>
      <c r="B46" s="1" t="s">
        <v>13</v>
      </c>
      <c r="C46" s="1" t="str">
        <f>VLOOKUP(B46,Divisions!$A$1:$B$33,2,FALSE)</f>
        <v>AFC South</v>
      </c>
      <c r="D46" s="1">
        <v>10</v>
      </c>
      <c r="E46" s="1">
        <v>6</v>
      </c>
      <c r="G46" s="1">
        <v>1</v>
      </c>
      <c r="H46" s="1">
        <v>1</v>
      </c>
      <c r="I46" s="1">
        <v>0</v>
      </c>
      <c r="J46" s="1">
        <v>1</v>
      </c>
      <c r="K46" s="1"/>
      <c r="L46" s="1"/>
      <c r="M46" s="1"/>
      <c r="N46" s="1"/>
      <c r="O46" s="1">
        <v>1</v>
      </c>
      <c r="W46" s="1">
        <f>SUM(N46*'Ranking Calculations'!$C$2,M46*'Ranking Calculations'!$C$3,L46*'Ranking Calculations'!$C$4,K46*'Ranking Calculations'!$C$5,H46*'Ranking Calculations'!$C$7,G46*'Ranking Calculations'!$C$6,P46*'Ranking Calculations'!$C$8,Q46*'Ranking Calculations'!$C$9,R46*'Ranking Calculations'!$C$10,S46*'Ranking Calculations'!$C$11,T46*'Ranking Calculations'!$C$12,U46*'Ranking Calculations'!$C$13,V46*'Ranking Calculations'!$C$14)</f>
        <v>2</v>
      </c>
      <c r="X46" s="11">
        <f>(SUM($D$2:D46)+(SUM($F$2:F46)/2))/((SUM($D$2:D46)+SUM($E$2:E46)+SUM($F$2:F46)))</f>
        <v>0.5254360465116279</v>
      </c>
      <c r="Y46" s="1">
        <f>'Winning % Rank Over Time'!P46</f>
        <v>11</v>
      </c>
      <c r="Z46" s="7">
        <f>'Winning % Rank Over Time'!$B46*VLOOKUP(Y46,'Share of Reg Season Points'!$A$2:$B$33,2)</f>
        <v>0</v>
      </c>
      <c r="AA46" s="1">
        <f t="shared" si="0"/>
        <v>0.83132530120481929</v>
      </c>
      <c r="AB46" s="1" cm="1">
        <f t="array" ref="AB46">_xlfn.IFS(AA46&gt;='Old Ranking Calculations'!$B$25,'Old Ranking Calculations'!$C$25,AA46&gt;='Old Ranking Calculations'!$B$26,'Old Ranking Calculations'!$C$26,AA46&gt;='Old Ranking Calculations'!$B$27,'Old Ranking Calculations'!$C$27,AA46&gt;='Old Ranking Calculations'!$B$28,'Old Ranking Calculations'!$C$28,AA46&gt;='Old Ranking Calculations'!$B$29,'Old Ranking Calculations'!$C$29,AA46&gt;='Old Ranking Calculations'!$B$30,'Old Ranking Calculations'!$C$30,AA46&gt;='Old Ranking Calculations'!$B$31,'Old Ranking Calculations'!$C$31,AA46&lt;'Old Ranking Calculations'!$B$32,'Old Ranking Calculations'!$C$32)</f>
        <v>6</v>
      </c>
      <c r="AC46" s="1">
        <f>COUNT($G$2:G46)/COUNT($A$2:A46)</f>
        <v>0.44444444444444442</v>
      </c>
      <c r="AD46" s="1" cm="1">
        <f t="array" ref="AD46">_xlfn.IFS(AC46&gt;='Old Ranking Calculations'!$B$15,'Old Ranking Calculations'!$C$15,AC46&gt;='Old Ranking Calculations'!$B$16,'Old Ranking Calculations'!$C$16,AC46&gt;='Old Ranking Calculations'!$B$17,'Old Ranking Calculations'!$C$17,AC46&gt;='Old Ranking Calculations'!$B$18,'Old Ranking Calculations'!$C$18,AC46&gt;='Old Ranking Calculations'!$B$19,'Old Ranking Calculations'!$C$19,AC46&gt;='Old Ranking Calculations'!$B$20,'Old Ranking Calculations'!$C$20,AC46&gt;='Old Ranking Calculations'!$B$21,'Old Ranking Calculations'!$C$21,AC46&gt;='Old Ranking Calculations'!$B$22,'Old Ranking Calculations'!$C$22,AC46&lt;'Old Ranking Calculations'!$B$23,'Old Ranking Calculations'!$C$23)</f>
        <v>10</v>
      </c>
      <c r="AE46" s="1">
        <v>0</v>
      </c>
      <c r="AF46" s="1">
        <f>SUM($O$2:O46)/SUM($G$2:G46)</f>
        <v>2.2999999999999998</v>
      </c>
      <c r="AG46" s="16">
        <f>SUM($W$2:W46,Z46)</f>
        <v>198</v>
      </c>
    </row>
    <row r="47" spans="1:33" ht="15.75" customHeight="1" x14ac:dyDescent="0.2">
      <c r="A47" s="1">
        <v>2011</v>
      </c>
      <c r="B47" s="1" t="s">
        <v>13</v>
      </c>
      <c r="C47" s="1" t="str">
        <f>VLOOKUP(B47,Divisions!$A$1:$B$33,2,FALSE)</f>
        <v>AFC South</v>
      </c>
      <c r="D47" s="1">
        <v>2</v>
      </c>
      <c r="E47" s="1">
        <v>14</v>
      </c>
      <c r="W47" s="1">
        <f>SUM(N47*'Ranking Calculations'!$C$2,M47*'Ranking Calculations'!$C$3,L47*'Ranking Calculations'!$C$4,K47*'Ranking Calculations'!$C$5,H47*'Ranking Calculations'!$C$7,G47*'Ranking Calculations'!$C$6,P47*'Ranking Calculations'!$C$8,Q47*'Ranking Calculations'!$C$9,R47*'Ranking Calculations'!$C$10,S47*'Ranking Calculations'!$C$11,T47*'Ranking Calculations'!$C$12,U47*'Ranking Calculations'!$C$13,V47*'Ranking Calculations'!$C$14)</f>
        <v>0</v>
      </c>
      <c r="X47" s="11">
        <f>(SUM($D$2:D47)+(SUM($F$2:F47)/2))/((SUM($D$2:D47)+SUM($E$2:E47)+SUM($F$2:F47)))</f>
        <v>0.51633522727272729</v>
      </c>
      <c r="Y47" s="1">
        <f>'Winning % Rank Over Time'!P47</f>
        <v>13</v>
      </c>
      <c r="Z47" s="7">
        <f>'Winning % Rank Over Time'!$B47*VLOOKUP(Y47,'Share of Reg Season Points'!$A$2:$B$33,2)</f>
        <v>0</v>
      </c>
      <c r="AA47" s="1">
        <f t="shared" si="0"/>
        <v>0.8214285714285714</v>
      </c>
      <c r="AB47" s="1" cm="1">
        <f t="array" ref="AB47">_xlfn.IFS(AA47&gt;='Old Ranking Calculations'!$B$25,'Old Ranking Calculations'!$C$25,AA47&gt;='Old Ranking Calculations'!$B$26,'Old Ranking Calculations'!$C$26,AA47&gt;='Old Ranking Calculations'!$B$27,'Old Ranking Calculations'!$C$27,AA47&gt;='Old Ranking Calculations'!$B$28,'Old Ranking Calculations'!$C$28,AA47&gt;='Old Ranking Calculations'!$B$29,'Old Ranking Calculations'!$C$29,AA47&gt;='Old Ranking Calculations'!$B$30,'Old Ranking Calculations'!$C$30,AA47&gt;='Old Ranking Calculations'!$B$31,'Old Ranking Calculations'!$C$31,AA47&lt;'Old Ranking Calculations'!$B$32,'Old Ranking Calculations'!$C$32)</f>
        <v>6</v>
      </c>
      <c r="AC47" s="1">
        <f>COUNT($G$2:G47)/COUNT($A$2:A47)</f>
        <v>0.43478260869565216</v>
      </c>
      <c r="AD47" s="1" cm="1">
        <f t="array" ref="AD47">_xlfn.IFS(AC47&gt;='Old Ranking Calculations'!$B$15,'Old Ranking Calculations'!$C$15,AC47&gt;='Old Ranking Calculations'!$B$16,'Old Ranking Calculations'!$C$16,AC47&gt;='Old Ranking Calculations'!$B$17,'Old Ranking Calculations'!$C$17,AC47&gt;='Old Ranking Calculations'!$B$18,'Old Ranking Calculations'!$C$18,AC47&gt;='Old Ranking Calculations'!$B$19,'Old Ranking Calculations'!$C$19,AC47&gt;='Old Ranking Calculations'!$B$20,'Old Ranking Calculations'!$C$20,AC47&gt;='Old Ranking Calculations'!$B$21,'Old Ranking Calculations'!$C$21,AC47&gt;='Old Ranking Calculations'!$B$22,'Old Ranking Calculations'!$C$22,AC47&lt;'Old Ranking Calculations'!$B$23,'Old Ranking Calculations'!$C$23)</f>
        <v>10</v>
      </c>
      <c r="AE47" s="1">
        <v>0</v>
      </c>
      <c r="AF47" s="1">
        <f>SUM($O$2:O47)/SUM($G$2:G47)</f>
        <v>2.2999999999999998</v>
      </c>
      <c r="AG47" s="16">
        <f>SUM($W$2:W47,Z47)</f>
        <v>198</v>
      </c>
    </row>
    <row r="48" spans="1:33" ht="15.75" customHeight="1" x14ac:dyDescent="0.2">
      <c r="A48" s="1">
        <v>2012</v>
      </c>
      <c r="B48" s="1" t="s">
        <v>13</v>
      </c>
      <c r="C48" s="1" t="str">
        <f>VLOOKUP(B48,Divisions!$A$1:$B$33,2,FALSE)</f>
        <v>AFC South</v>
      </c>
      <c r="D48" s="1">
        <v>11</v>
      </c>
      <c r="E48" s="1">
        <v>5</v>
      </c>
      <c r="G48" s="1">
        <v>1</v>
      </c>
      <c r="I48" s="1">
        <v>0</v>
      </c>
      <c r="J48" s="1">
        <v>1</v>
      </c>
      <c r="K48" s="1"/>
      <c r="L48" s="1"/>
      <c r="M48" s="1"/>
      <c r="N48" s="1"/>
      <c r="O48" s="1">
        <v>1</v>
      </c>
      <c r="U48" s="1">
        <v>1</v>
      </c>
      <c r="W48" s="1">
        <f>SUM(N48*'Ranking Calculations'!$C$2,M48*'Ranking Calculations'!$C$3,L48*'Ranking Calculations'!$C$4,K48*'Ranking Calculations'!$C$5,H48*'Ranking Calculations'!$C$7,G48*'Ranking Calculations'!$C$6,P48*'Ranking Calculations'!$C$8,Q48*'Ranking Calculations'!$C$9,R48*'Ranking Calculations'!$C$10,S48*'Ranking Calculations'!$C$11,T48*'Ranking Calculations'!$C$12,U48*'Ranking Calculations'!$C$13,V48*'Ranking Calculations'!$C$14)</f>
        <v>1</v>
      </c>
      <c r="X48" s="11">
        <f>(SUM($D$2:D48)+(SUM($F$2:F48)/2))/((SUM($D$2:D48)+SUM($E$2:E48)+SUM($F$2:F48)))</f>
        <v>0.52013888888888893</v>
      </c>
      <c r="Y48" s="1">
        <f>'Winning % Rank Over Time'!P48</f>
        <v>12</v>
      </c>
      <c r="Z48" s="7">
        <f>'Winning % Rank Over Time'!$B48*VLOOKUP(Y48,'Share of Reg Season Points'!$A$2:$B$33,2)</f>
        <v>0</v>
      </c>
      <c r="AA48" s="1">
        <f t="shared" si="0"/>
        <v>0.82558139534883723</v>
      </c>
      <c r="AB48" s="1" cm="1">
        <f t="array" ref="AB48">_xlfn.IFS(AA48&gt;='Old Ranking Calculations'!$B$25,'Old Ranking Calculations'!$C$25,AA48&gt;='Old Ranking Calculations'!$B$26,'Old Ranking Calculations'!$C$26,AA48&gt;='Old Ranking Calculations'!$B$27,'Old Ranking Calculations'!$C$27,AA48&gt;='Old Ranking Calculations'!$B$28,'Old Ranking Calculations'!$C$28,AA48&gt;='Old Ranking Calculations'!$B$29,'Old Ranking Calculations'!$C$29,AA48&gt;='Old Ranking Calculations'!$B$30,'Old Ranking Calculations'!$C$30,AA48&gt;='Old Ranking Calculations'!$B$31,'Old Ranking Calculations'!$C$31,AA48&lt;'Old Ranking Calculations'!$B$32,'Old Ranking Calculations'!$C$32)</f>
        <v>6</v>
      </c>
      <c r="AC48" s="1">
        <f>COUNT($G$2:G48)/COUNT($A$2:A48)</f>
        <v>0.44680851063829785</v>
      </c>
      <c r="AD48" s="1" cm="1">
        <f t="array" ref="AD48">_xlfn.IFS(AC48&gt;='Old Ranking Calculations'!$B$15,'Old Ranking Calculations'!$C$15,AC48&gt;='Old Ranking Calculations'!$B$16,'Old Ranking Calculations'!$C$16,AC48&gt;='Old Ranking Calculations'!$B$17,'Old Ranking Calculations'!$C$17,AC48&gt;='Old Ranking Calculations'!$B$18,'Old Ranking Calculations'!$C$18,AC48&gt;='Old Ranking Calculations'!$B$19,'Old Ranking Calculations'!$C$19,AC48&gt;='Old Ranking Calculations'!$B$20,'Old Ranking Calculations'!$C$20,AC48&gt;='Old Ranking Calculations'!$B$21,'Old Ranking Calculations'!$C$21,AC48&gt;='Old Ranking Calculations'!$B$22,'Old Ranking Calculations'!$C$22,AC48&lt;'Old Ranking Calculations'!$B$23,'Old Ranking Calculations'!$C$23)</f>
        <v>10</v>
      </c>
      <c r="AE48" s="1">
        <v>0</v>
      </c>
      <c r="AF48" s="1">
        <f>SUM($O$2:O48)/SUM($G$2:G48)</f>
        <v>2.2380952380952381</v>
      </c>
      <c r="AG48" s="16">
        <f>SUM($W$2:W48,Z48)</f>
        <v>199</v>
      </c>
    </row>
    <row r="49" spans="1:33" ht="15.75" customHeight="1" x14ac:dyDescent="0.2">
      <c r="A49" s="1">
        <v>2013</v>
      </c>
      <c r="B49" s="1" t="s">
        <v>13</v>
      </c>
      <c r="C49" s="1" t="str">
        <f>VLOOKUP(B49,Divisions!$A$1:$B$33,2,FALSE)</f>
        <v>AFC South</v>
      </c>
      <c r="D49" s="1">
        <v>11</v>
      </c>
      <c r="E49" s="1">
        <v>5</v>
      </c>
      <c r="G49" s="1">
        <v>1</v>
      </c>
      <c r="H49" s="1">
        <v>1</v>
      </c>
      <c r="I49" s="1">
        <v>1</v>
      </c>
      <c r="J49" s="1">
        <v>1</v>
      </c>
      <c r="K49" s="1">
        <v>1</v>
      </c>
      <c r="L49" s="1"/>
      <c r="M49" s="1"/>
      <c r="N49" s="1"/>
      <c r="O49" s="1">
        <v>2</v>
      </c>
      <c r="W49" s="1">
        <f>SUM(N49*'Ranking Calculations'!$C$2,M49*'Ranking Calculations'!$C$3,L49*'Ranking Calculations'!$C$4,K49*'Ranking Calculations'!$C$5,H49*'Ranking Calculations'!$C$7,G49*'Ranking Calculations'!$C$6,P49*'Ranking Calculations'!$C$8,Q49*'Ranking Calculations'!$C$9,R49*'Ranking Calculations'!$C$10,S49*'Ranking Calculations'!$C$11,T49*'Ranking Calculations'!$C$12,U49*'Ranking Calculations'!$C$13,V49*'Ranking Calculations'!$C$14)</f>
        <v>4</v>
      </c>
      <c r="X49" s="11">
        <f>(SUM($D$2:D49)+(SUM($F$2:F49)/2))/((SUM($D$2:D49)+SUM($E$2:E49)+SUM($F$2:F49)))</f>
        <v>0.52377717391304346</v>
      </c>
      <c r="Y49" s="1">
        <f>'Winning % Rank Over Time'!P49</f>
        <v>12</v>
      </c>
      <c r="Z49" s="7">
        <f>'Winning % Rank Over Time'!$B49*VLOOKUP(Y49,'Share of Reg Season Points'!$A$2:$B$33,2)</f>
        <v>0</v>
      </c>
      <c r="AA49" s="1">
        <f t="shared" si="0"/>
        <v>0.84269662921348309</v>
      </c>
      <c r="AB49" s="1" cm="1">
        <f t="array" ref="AB49">_xlfn.IFS(AA49&gt;='Old Ranking Calculations'!$B$25,'Old Ranking Calculations'!$C$25,AA49&gt;='Old Ranking Calculations'!$B$26,'Old Ranking Calculations'!$C$26,AA49&gt;='Old Ranking Calculations'!$B$27,'Old Ranking Calculations'!$C$27,AA49&gt;='Old Ranking Calculations'!$B$28,'Old Ranking Calculations'!$C$28,AA49&gt;='Old Ranking Calculations'!$B$29,'Old Ranking Calculations'!$C$29,AA49&gt;='Old Ranking Calculations'!$B$30,'Old Ranking Calculations'!$C$30,AA49&gt;='Old Ranking Calculations'!$B$31,'Old Ranking Calculations'!$C$31,AA49&lt;'Old Ranking Calculations'!$B$32,'Old Ranking Calculations'!$C$32)</f>
        <v>6</v>
      </c>
      <c r="AC49" s="1">
        <f>COUNT($G$2:G49)/COUNT($A$2:A49)</f>
        <v>0.45833333333333331</v>
      </c>
      <c r="AD49" s="1" cm="1">
        <f t="array" ref="AD49">_xlfn.IFS(AC49&gt;='Old Ranking Calculations'!$B$15,'Old Ranking Calculations'!$C$15,AC49&gt;='Old Ranking Calculations'!$B$16,'Old Ranking Calculations'!$C$16,AC49&gt;='Old Ranking Calculations'!$B$17,'Old Ranking Calculations'!$C$17,AC49&gt;='Old Ranking Calculations'!$B$18,'Old Ranking Calculations'!$C$18,AC49&gt;='Old Ranking Calculations'!$B$19,'Old Ranking Calculations'!$C$19,AC49&gt;='Old Ranking Calculations'!$B$20,'Old Ranking Calculations'!$C$20,AC49&gt;='Old Ranking Calculations'!$B$21,'Old Ranking Calculations'!$C$21,AC49&gt;='Old Ranking Calculations'!$B$22,'Old Ranking Calculations'!$C$22,AC49&lt;'Old Ranking Calculations'!$B$23,'Old Ranking Calculations'!$C$23)</f>
        <v>12</v>
      </c>
      <c r="AE49" s="1">
        <v>0</v>
      </c>
      <c r="AF49" s="1">
        <f>SUM($O$2:O49)/SUM($G$2:G49)</f>
        <v>2.2272727272727271</v>
      </c>
      <c r="AG49" s="16">
        <f>SUM($W$2:W49,Z49)</f>
        <v>203</v>
      </c>
    </row>
    <row r="50" spans="1:33" ht="15.75" customHeight="1" x14ac:dyDescent="0.2">
      <c r="A50" s="1">
        <v>2014</v>
      </c>
      <c r="B50" s="1" t="s">
        <v>13</v>
      </c>
      <c r="C50" s="1" t="str">
        <f>VLOOKUP(B50,Divisions!$A$1:$B$33,2,FALSE)</f>
        <v>AFC South</v>
      </c>
      <c r="D50" s="1">
        <v>11</v>
      </c>
      <c r="E50" s="1">
        <v>5</v>
      </c>
      <c r="G50" s="1">
        <v>1</v>
      </c>
      <c r="H50" s="1">
        <v>1</v>
      </c>
      <c r="I50" s="1">
        <v>2</v>
      </c>
      <c r="J50" s="1">
        <v>1</v>
      </c>
      <c r="K50" s="1">
        <v>1</v>
      </c>
      <c r="L50" s="1">
        <v>1</v>
      </c>
      <c r="M50" s="1"/>
      <c r="N50" s="1"/>
      <c r="O50" s="1">
        <v>3</v>
      </c>
      <c r="W50" s="1">
        <f>SUM(N50*'Ranking Calculations'!$C$2,M50*'Ranking Calculations'!$C$3,L50*'Ranking Calculations'!$C$4,K50*'Ranking Calculations'!$C$5,H50*'Ranking Calculations'!$C$7,G50*'Ranking Calculations'!$C$6,P50*'Ranking Calculations'!$C$8,Q50*'Ranking Calculations'!$C$9,R50*'Ranking Calculations'!$C$10,S50*'Ranking Calculations'!$C$11,T50*'Ranking Calculations'!$C$12,U50*'Ranking Calculations'!$C$13,V50*'Ranking Calculations'!$C$14)</f>
        <v>8</v>
      </c>
      <c r="X50" s="11">
        <f>(SUM($D$2:D50)+(SUM($F$2:F50)/2))/((SUM($D$2:D50)+SUM($E$2:E50)+SUM($F$2:F50)))</f>
        <v>0.52726063829787229</v>
      </c>
      <c r="Y50" s="1">
        <f>'Winning % Rank Over Time'!P50</f>
        <v>11</v>
      </c>
      <c r="Z50" s="7">
        <f>'Winning % Rank Over Time'!$B50*VLOOKUP(Y50,'Share of Reg Season Points'!$A$2:$B$33,2)</f>
        <v>0</v>
      </c>
      <c r="AA50" s="1">
        <f t="shared" si="0"/>
        <v>0.86956521739130432</v>
      </c>
      <c r="AB50" s="1" cm="1">
        <f t="array" ref="AB50">_xlfn.IFS(AA50&gt;='Old Ranking Calculations'!$B$25,'Old Ranking Calculations'!$C$25,AA50&gt;='Old Ranking Calculations'!$B$26,'Old Ranking Calculations'!$C$26,AA50&gt;='Old Ranking Calculations'!$B$27,'Old Ranking Calculations'!$C$27,AA50&gt;='Old Ranking Calculations'!$B$28,'Old Ranking Calculations'!$C$28,AA50&gt;='Old Ranking Calculations'!$B$29,'Old Ranking Calculations'!$C$29,AA50&gt;='Old Ranking Calculations'!$B$30,'Old Ranking Calculations'!$C$30,AA50&gt;='Old Ranking Calculations'!$B$31,'Old Ranking Calculations'!$C$31,AA50&lt;'Old Ranking Calculations'!$B$32,'Old Ranking Calculations'!$C$32)</f>
        <v>6</v>
      </c>
      <c r="AC50" s="1">
        <f>COUNT($G$2:G50)/COUNT($A$2:A50)</f>
        <v>0.46938775510204084</v>
      </c>
      <c r="AD50" s="1" cm="1">
        <f t="array" ref="AD50">_xlfn.IFS(AC50&gt;='Old Ranking Calculations'!$B$15,'Old Ranking Calculations'!$C$15,AC50&gt;='Old Ranking Calculations'!$B$16,'Old Ranking Calculations'!$C$16,AC50&gt;='Old Ranking Calculations'!$B$17,'Old Ranking Calculations'!$C$17,AC50&gt;='Old Ranking Calculations'!$B$18,'Old Ranking Calculations'!$C$18,AC50&gt;='Old Ranking Calculations'!$B$19,'Old Ranking Calculations'!$C$19,AC50&gt;='Old Ranking Calculations'!$B$20,'Old Ranking Calculations'!$C$20,AC50&gt;='Old Ranking Calculations'!$B$21,'Old Ranking Calculations'!$C$21,AC50&gt;='Old Ranking Calculations'!$B$22,'Old Ranking Calculations'!$C$22,AC50&lt;'Old Ranking Calculations'!$B$23,'Old Ranking Calculations'!$C$23)</f>
        <v>12</v>
      </c>
      <c r="AE50" s="1">
        <v>0</v>
      </c>
      <c r="AF50" s="1">
        <f>SUM($O$2:O50)/SUM($G$2:G50)</f>
        <v>2.2608695652173911</v>
      </c>
      <c r="AG50" s="16">
        <f>SUM($W$2:W50,Z50)</f>
        <v>211</v>
      </c>
    </row>
    <row r="51" spans="1:33" ht="15.75" customHeight="1" x14ac:dyDescent="0.2">
      <c r="A51" s="1">
        <v>2015</v>
      </c>
      <c r="B51" s="1" t="s">
        <v>13</v>
      </c>
      <c r="C51" s="1" t="str">
        <f>VLOOKUP(B51,Divisions!$A$1:$B$33,2,FALSE)</f>
        <v>AFC South</v>
      </c>
      <c r="D51" s="1">
        <v>8</v>
      </c>
      <c r="E51" s="1">
        <v>8</v>
      </c>
      <c r="W51" s="1">
        <f>SUM(N51*'Ranking Calculations'!$C$2,M51*'Ranking Calculations'!$C$3,L51*'Ranking Calculations'!$C$4,K51*'Ranking Calculations'!$C$5,H51*'Ranking Calculations'!$C$7,G51*'Ranking Calculations'!$C$6,P51*'Ranking Calculations'!$C$8,Q51*'Ranking Calculations'!$C$9,R51*'Ranking Calculations'!$C$10,S51*'Ranking Calculations'!$C$11,T51*'Ranking Calculations'!$C$12,U51*'Ranking Calculations'!$C$13,V51*'Ranking Calculations'!$C$14)</f>
        <v>0</v>
      </c>
      <c r="X51" s="11">
        <f>(SUM($D$2:D51)+(SUM($F$2:F51)/2))/((SUM($D$2:D51)+SUM($E$2:E51)+SUM($F$2:F51)))</f>
        <v>0.52669270833333337</v>
      </c>
      <c r="Y51" s="1">
        <f>'Winning % Rank Over Time'!P51</f>
        <v>11</v>
      </c>
      <c r="Z51" s="7">
        <f>'Winning % Rank Over Time'!$B51*VLOOKUP(Y51,'Share of Reg Season Points'!$A$2:$B$33,2)</f>
        <v>0</v>
      </c>
      <c r="AA51" s="1">
        <f t="shared" si="0"/>
        <v>0.86021505376344087</v>
      </c>
      <c r="AB51" s="1" cm="1">
        <f t="array" ref="AB51">_xlfn.IFS(AA51&gt;='Old Ranking Calculations'!$B$25,'Old Ranking Calculations'!$C$25,AA51&gt;='Old Ranking Calculations'!$B$26,'Old Ranking Calculations'!$C$26,AA51&gt;='Old Ranking Calculations'!$B$27,'Old Ranking Calculations'!$C$27,AA51&gt;='Old Ranking Calculations'!$B$28,'Old Ranking Calculations'!$C$28,AA51&gt;='Old Ranking Calculations'!$B$29,'Old Ranking Calculations'!$C$29,AA51&gt;='Old Ranking Calculations'!$B$30,'Old Ranking Calculations'!$C$30,AA51&gt;='Old Ranking Calculations'!$B$31,'Old Ranking Calculations'!$C$31,AA51&lt;'Old Ranking Calculations'!$B$32,'Old Ranking Calculations'!$C$32)</f>
        <v>6</v>
      </c>
      <c r="AC51" s="1">
        <f>COUNT($G$2:G51)/COUNT($A$2:A51)</f>
        <v>0.46</v>
      </c>
      <c r="AD51" s="1" cm="1">
        <f t="array" ref="AD51">_xlfn.IFS(AC51&gt;='Old Ranking Calculations'!$B$15,'Old Ranking Calculations'!$C$15,AC51&gt;='Old Ranking Calculations'!$B$16,'Old Ranking Calculations'!$C$16,AC51&gt;='Old Ranking Calculations'!$B$17,'Old Ranking Calculations'!$C$17,AC51&gt;='Old Ranking Calculations'!$B$18,'Old Ranking Calculations'!$C$18,AC51&gt;='Old Ranking Calculations'!$B$19,'Old Ranking Calculations'!$C$19,AC51&gt;='Old Ranking Calculations'!$B$20,'Old Ranking Calculations'!$C$20,AC51&gt;='Old Ranking Calculations'!$B$21,'Old Ranking Calculations'!$C$21,AC51&gt;='Old Ranking Calculations'!$B$22,'Old Ranking Calculations'!$C$22,AC51&lt;'Old Ranking Calculations'!$B$23,'Old Ranking Calculations'!$C$23)</f>
        <v>12</v>
      </c>
      <c r="AE51" s="1">
        <v>0</v>
      </c>
      <c r="AF51" s="1">
        <f>SUM($O$2:O51)/SUM($G$2:G51)</f>
        <v>2.2608695652173911</v>
      </c>
      <c r="AG51" s="16">
        <f>SUM($W$2:W51,Z51)</f>
        <v>211</v>
      </c>
    </row>
    <row r="52" spans="1:33" ht="15.75" customHeight="1" x14ac:dyDescent="0.2">
      <c r="A52" s="1">
        <v>2016</v>
      </c>
      <c r="B52" s="1" t="s">
        <v>13</v>
      </c>
      <c r="C52" s="1" t="str">
        <f>VLOOKUP(B52,Divisions!$A$1:$B$33,2,FALSE)</f>
        <v>AFC South</v>
      </c>
      <c r="D52" s="1">
        <v>8</v>
      </c>
      <c r="E52" s="1">
        <v>8</v>
      </c>
      <c r="W52" s="1">
        <f>SUM(N52*'Ranking Calculations'!$C$2,M52*'Ranking Calculations'!$C$3,L52*'Ranking Calculations'!$C$4,K52*'Ranking Calculations'!$C$5,H52*'Ranking Calculations'!$C$7,G52*'Ranking Calculations'!$C$6,P52*'Ranking Calculations'!$C$8,Q52*'Ranking Calculations'!$C$9,R52*'Ranking Calculations'!$C$10,S52*'Ranking Calculations'!$C$11,T52*'Ranking Calculations'!$C$12,U52*'Ranking Calculations'!$C$13,V52*'Ranking Calculations'!$C$14)</f>
        <v>0</v>
      </c>
      <c r="X52" s="11">
        <f>(SUM($D$2:D52)+(SUM($F$2:F52)/2))/((SUM($D$2:D52)+SUM($E$2:E52)+SUM($F$2:F52)))</f>
        <v>0.52614795918367352</v>
      </c>
      <c r="Y52" s="1">
        <f>'Winning % Rank Over Time'!P52</f>
        <v>11</v>
      </c>
      <c r="Z52" s="7">
        <f>'Winning % Rank Over Time'!$B52*VLOOKUP(Y52,'Share of Reg Season Points'!$A$2:$B$33,2)</f>
        <v>0</v>
      </c>
      <c r="AA52" s="1">
        <f t="shared" si="0"/>
        <v>0.85106382978723405</v>
      </c>
      <c r="AB52" s="1" cm="1">
        <f t="array" ref="AB52">_xlfn.IFS(AA52&gt;='Old Ranking Calculations'!$B$25,'Old Ranking Calculations'!$C$25,AA52&gt;='Old Ranking Calculations'!$B$26,'Old Ranking Calculations'!$C$26,AA52&gt;='Old Ranking Calculations'!$B$27,'Old Ranking Calculations'!$C$27,AA52&gt;='Old Ranking Calculations'!$B$28,'Old Ranking Calculations'!$C$28,AA52&gt;='Old Ranking Calculations'!$B$29,'Old Ranking Calculations'!$C$29,AA52&gt;='Old Ranking Calculations'!$B$30,'Old Ranking Calculations'!$C$30,AA52&gt;='Old Ranking Calculations'!$B$31,'Old Ranking Calculations'!$C$31,AA52&lt;'Old Ranking Calculations'!$B$32,'Old Ranking Calculations'!$C$32)</f>
        <v>6</v>
      </c>
      <c r="AC52" s="1">
        <f>COUNT($G$2:G52)/COUNT($A$2:A52)</f>
        <v>0.45098039215686275</v>
      </c>
      <c r="AD52" s="1" cm="1">
        <f t="array" ref="AD52">_xlfn.IFS(AC52&gt;='Old Ranking Calculations'!$B$15,'Old Ranking Calculations'!$C$15,AC52&gt;='Old Ranking Calculations'!$B$16,'Old Ranking Calculations'!$C$16,AC52&gt;='Old Ranking Calculations'!$B$17,'Old Ranking Calculations'!$C$17,AC52&gt;='Old Ranking Calculations'!$B$18,'Old Ranking Calculations'!$C$18,AC52&gt;='Old Ranking Calculations'!$B$19,'Old Ranking Calculations'!$C$19,AC52&gt;='Old Ranking Calculations'!$B$20,'Old Ranking Calculations'!$C$20,AC52&gt;='Old Ranking Calculations'!$B$21,'Old Ranking Calculations'!$C$21,AC52&gt;='Old Ranking Calculations'!$B$22,'Old Ranking Calculations'!$C$22,AC52&lt;'Old Ranking Calculations'!$B$23,'Old Ranking Calculations'!$C$23)</f>
        <v>12</v>
      </c>
      <c r="AE52" s="1">
        <v>0</v>
      </c>
      <c r="AF52" s="1">
        <f>SUM($O$2:O52)/SUM($G$2:G52)</f>
        <v>2.2608695652173911</v>
      </c>
      <c r="AG52" s="16">
        <f>SUM($W$2:W52,Z52)</f>
        <v>211</v>
      </c>
    </row>
    <row r="53" spans="1:33" ht="15.75" customHeight="1" x14ac:dyDescent="0.2">
      <c r="A53" s="1">
        <v>2017</v>
      </c>
      <c r="B53" s="1" t="s">
        <v>13</v>
      </c>
      <c r="C53" s="1" t="str">
        <f>VLOOKUP(B53,Divisions!$A$1:$B$33,2,FALSE)</f>
        <v>AFC South</v>
      </c>
      <c r="D53" s="1">
        <v>4</v>
      </c>
      <c r="E53" s="1">
        <v>12</v>
      </c>
      <c r="W53" s="1">
        <f>SUM(N53*'Ranking Calculations'!$C$2,M53*'Ranking Calculations'!$C$3,L53*'Ranking Calculations'!$C$4,K53*'Ranking Calculations'!$C$5,H53*'Ranking Calculations'!$C$7,G53*'Ranking Calculations'!$C$6,P53*'Ranking Calculations'!$C$8,Q53*'Ranking Calculations'!$C$9,R53*'Ranking Calculations'!$C$10,S53*'Ranking Calculations'!$C$11,T53*'Ranking Calculations'!$C$12,U53*'Ranking Calculations'!$C$13,V53*'Ranking Calculations'!$C$14)</f>
        <v>0</v>
      </c>
      <c r="X53" s="11">
        <f>(SUM($D$2:D53)+(SUM($F$2:F53)/2))/((SUM($D$2:D53)+SUM($E$2:E53)+SUM($F$2:F53)))</f>
        <v>0.520625</v>
      </c>
      <c r="Y53" s="1">
        <f>'Winning % Rank Over Time'!P53</f>
        <v>13</v>
      </c>
      <c r="Z53" s="7">
        <f>'Winning % Rank Over Time'!$B53*VLOOKUP(Y53,'Share of Reg Season Points'!$A$2:$B$33,2)</f>
        <v>0</v>
      </c>
      <c r="AA53" s="1">
        <f t="shared" si="0"/>
        <v>0.84210526315789469</v>
      </c>
      <c r="AB53" s="1" cm="1">
        <f t="array" ref="AB53">_xlfn.IFS(AA53&gt;='Old Ranking Calculations'!$B$25,'Old Ranking Calculations'!$C$25,AA53&gt;='Old Ranking Calculations'!$B$26,'Old Ranking Calculations'!$C$26,AA53&gt;='Old Ranking Calculations'!$B$27,'Old Ranking Calculations'!$C$27,AA53&gt;='Old Ranking Calculations'!$B$28,'Old Ranking Calculations'!$C$28,AA53&gt;='Old Ranking Calculations'!$B$29,'Old Ranking Calculations'!$C$29,AA53&gt;='Old Ranking Calculations'!$B$30,'Old Ranking Calculations'!$C$30,AA53&gt;='Old Ranking Calculations'!$B$31,'Old Ranking Calculations'!$C$31,AA53&lt;'Old Ranking Calculations'!$B$32,'Old Ranking Calculations'!$C$32)</f>
        <v>6</v>
      </c>
      <c r="AC53" s="1">
        <f>COUNT($G$2:G53)/COUNT($A$2:A53)</f>
        <v>0.44230769230769229</v>
      </c>
      <c r="AD53" s="1" cm="1">
        <f t="array" ref="AD53">_xlfn.IFS(AC53&gt;='Old Ranking Calculations'!$B$15,'Old Ranking Calculations'!$C$15,AC53&gt;='Old Ranking Calculations'!$B$16,'Old Ranking Calculations'!$C$16,AC53&gt;='Old Ranking Calculations'!$B$17,'Old Ranking Calculations'!$C$17,AC53&gt;='Old Ranking Calculations'!$B$18,'Old Ranking Calculations'!$C$18,AC53&gt;='Old Ranking Calculations'!$B$19,'Old Ranking Calculations'!$C$19,AC53&gt;='Old Ranking Calculations'!$B$20,'Old Ranking Calculations'!$C$20,AC53&gt;='Old Ranking Calculations'!$B$21,'Old Ranking Calculations'!$C$21,AC53&gt;='Old Ranking Calculations'!$B$22,'Old Ranking Calculations'!$C$22,AC53&lt;'Old Ranking Calculations'!$B$23,'Old Ranking Calculations'!$C$23)</f>
        <v>10</v>
      </c>
      <c r="AE53" s="1">
        <v>0</v>
      </c>
      <c r="AF53" s="1">
        <f>SUM($O$2:O53)/SUM($G$2:G53)</f>
        <v>2.2608695652173911</v>
      </c>
      <c r="AG53" s="16">
        <f>SUM($W$2:W53,Z53)</f>
        <v>211</v>
      </c>
    </row>
    <row r="54" spans="1:33" ht="15.75" customHeight="1" x14ac:dyDescent="0.2">
      <c r="A54" s="1">
        <v>2018</v>
      </c>
      <c r="B54" s="1" t="s">
        <v>13</v>
      </c>
      <c r="C54" s="1" t="str">
        <f>VLOOKUP(B54,Divisions!$A$1:$B$33,2,FALSE)</f>
        <v>AFC South</v>
      </c>
      <c r="D54" s="1">
        <v>10</v>
      </c>
      <c r="E54" s="1">
        <v>6</v>
      </c>
      <c r="G54" s="1">
        <v>1</v>
      </c>
      <c r="I54" s="1">
        <v>1</v>
      </c>
      <c r="J54" s="1">
        <v>1</v>
      </c>
      <c r="K54" s="1">
        <v>1</v>
      </c>
      <c r="L54" s="1"/>
      <c r="M54" s="1"/>
      <c r="N54" s="1"/>
      <c r="O54" s="1">
        <v>2</v>
      </c>
      <c r="T54">
        <v>1</v>
      </c>
      <c r="V54" s="1">
        <v>1</v>
      </c>
      <c r="W54" s="1">
        <f>SUM(N54*'Ranking Calculations'!$C$2,M54*'Ranking Calculations'!$C$3,L54*'Ranking Calculations'!$C$4,K54*'Ranking Calculations'!$C$5,H54*'Ranking Calculations'!$C$7,G54*'Ranking Calculations'!$C$6,P54*'Ranking Calculations'!$C$8,Q54*'Ranking Calculations'!$C$9,R54*'Ranking Calculations'!$C$10,S54*'Ranking Calculations'!$C$11,T54*'Ranking Calculations'!$C$12,U54*'Ranking Calculations'!$C$13,V54*'Ranking Calculations'!$C$14)</f>
        <v>3</v>
      </c>
      <c r="X54" s="11">
        <f>(SUM($D$2:D54)+(SUM($F$2:F54)/2))/((SUM($D$2:D54)+SUM($E$2:E54)+SUM($F$2:F54)))</f>
        <v>0.52267156862745101</v>
      </c>
      <c r="Y54" s="1">
        <f>'Winning % Rank Over Time'!P54</f>
        <v>12</v>
      </c>
      <c r="Z54" s="7">
        <f>'Winning % Rank Over Time'!$B54*VLOOKUP(Y54,'Share of Reg Season Points'!$A$2:$B$33,2)</f>
        <v>0</v>
      </c>
      <c r="AA54" s="1">
        <f t="shared" si="0"/>
        <v>0.85567010309278346</v>
      </c>
      <c r="AB54" s="1" cm="1">
        <f t="array" ref="AB54">_xlfn.IFS(AA54&gt;='Old Ranking Calculations'!$B$25,'Old Ranking Calculations'!$C$25,AA54&gt;='Old Ranking Calculations'!$B$26,'Old Ranking Calculations'!$C$26,AA54&gt;='Old Ranking Calculations'!$B$27,'Old Ranking Calculations'!$C$27,AA54&gt;='Old Ranking Calculations'!$B$28,'Old Ranking Calculations'!$C$28,AA54&gt;='Old Ranking Calculations'!$B$29,'Old Ranking Calculations'!$C$29,AA54&gt;='Old Ranking Calculations'!$B$30,'Old Ranking Calculations'!$C$30,AA54&gt;='Old Ranking Calculations'!$B$31,'Old Ranking Calculations'!$C$31,AA54&lt;'Old Ranking Calculations'!$B$32,'Old Ranking Calculations'!$C$32)</f>
        <v>6</v>
      </c>
      <c r="AC54" s="1">
        <f>COUNT($G$2:G54)/COUNT($A$2:A54)</f>
        <v>0.45283018867924529</v>
      </c>
      <c r="AD54" s="1" cm="1">
        <f t="array" ref="AD54">_xlfn.IFS(AC54&gt;='Old Ranking Calculations'!$B$15,'Old Ranking Calculations'!$C$15,AC54&gt;='Old Ranking Calculations'!$B$16,'Old Ranking Calculations'!$C$16,AC54&gt;='Old Ranking Calculations'!$B$17,'Old Ranking Calculations'!$C$17,AC54&gt;='Old Ranking Calculations'!$B$18,'Old Ranking Calculations'!$C$18,AC54&gt;='Old Ranking Calculations'!$B$19,'Old Ranking Calculations'!$C$19,AC54&gt;='Old Ranking Calculations'!$B$20,'Old Ranking Calculations'!$C$20,AC54&gt;='Old Ranking Calculations'!$B$21,'Old Ranking Calculations'!$C$21,AC54&gt;='Old Ranking Calculations'!$B$22,'Old Ranking Calculations'!$C$22,AC54&lt;'Old Ranking Calculations'!$B$23,'Old Ranking Calculations'!$C$23)</f>
        <v>12</v>
      </c>
      <c r="AE54" s="1">
        <v>0</v>
      </c>
      <c r="AF54" s="1">
        <f>SUM($O$2:O54)/SUM($G$2:G54)</f>
        <v>2.25</v>
      </c>
      <c r="AG54" s="16">
        <f>SUM($W$2:W54,Z54)</f>
        <v>214</v>
      </c>
    </row>
    <row r="55" spans="1:33" ht="15.75" customHeight="1" x14ac:dyDescent="0.2">
      <c r="A55" s="1">
        <v>2019</v>
      </c>
      <c r="B55" s="1" t="s">
        <v>13</v>
      </c>
      <c r="C55" s="1" t="str">
        <f>VLOOKUP(B55,Divisions!$A$1:$B$33,2,FALSE)</f>
        <v>AFC South</v>
      </c>
      <c r="D55" s="1">
        <v>7</v>
      </c>
      <c r="E55" s="1">
        <v>9</v>
      </c>
      <c r="W55" s="1">
        <f>SUM(N55*'Ranking Calculations'!$C$2,M55*'Ranking Calculations'!$C$3,L55*'Ranking Calculations'!$C$4,K55*'Ranking Calculations'!$C$5,H55*'Ranking Calculations'!$C$7,G55*'Ranking Calculations'!$C$6,P55*'Ranking Calculations'!$C$8,Q55*'Ranking Calculations'!$C$9,R55*'Ranking Calculations'!$C$10,S55*'Ranking Calculations'!$C$11,T55*'Ranking Calculations'!$C$12,U55*'Ranking Calculations'!$C$13,V55*'Ranking Calculations'!$C$14)</f>
        <v>0</v>
      </c>
      <c r="X55" s="11">
        <f>(SUM($D$2:D55)+(SUM($F$2:F55)/2))/((SUM($D$2:D55)+SUM($E$2:E55)+SUM($F$2:F55)))</f>
        <v>0.52103365384615385</v>
      </c>
      <c r="Y55" s="1">
        <f>'Winning % Rank Over Time'!P55</f>
        <v>12</v>
      </c>
      <c r="Z55" s="7">
        <f>'Winning % Rank Over Time'!$B55*VLOOKUP(Y55,'Share of Reg Season Points'!$A$2:$B$33,2)</f>
        <v>0</v>
      </c>
      <c r="AA55" s="1">
        <f t="shared" si="0"/>
        <v>0.84693877551020413</v>
      </c>
      <c r="AB55" s="1" cm="1">
        <f t="array" ref="AB55">_xlfn.IFS(AA55&gt;='Old Ranking Calculations'!$B$25,'Old Ranking Calculations'!$C$25,AA55&gt;='Old Ranking Calculations'!$B$26,'Old Ranking Calculations'!$C$26,AA55&gt;='Old Ranking Calculations'!$B$27,'Old Ranking Calculations'!$C$27,AA55&gt;='Old Ranking Calculations'!$B$28,'Old Ranking Calculations'!$C$28,AA55&gt;='Old Ranking Calculations'!$B$29,'Old Ranking Calculations'!$C$29,AA55&gt;='Old Ranking Calculations'!$B$30,'Old Ranking Calculations'!$C$30,AA55&gt;='Old Ranking Calculations'!$B$31,'Old Ranking Calculations'!$C$31,AA55&lt;'Old Ranking Calculations'!$B$32,'Old Ranking Calculations'!$C$32)</f>
        <v>6</v>
      </c>
      <c r="AC55" s="1">
        <f>COUNT($G$2:G55)/COUNT($A$2:A55)</f>
        <v>0.44444444444444442</v>
      </c>
      <c r="AD55" s="1" cm="1">
        <f t="array" ref="AD55">_xlfn.IFS(AC55&gt;='Old Ranking Calculations'!$B$15,'Old Ranking Calculations'!$C$15,AC55&gt;='Old Ranking Calculations'!$B$16,'Old Ranking Calculations'!$C$16,AC55&gt;='Old Ranking Calculations'!$B$17,'Old Ranking Calculations'!$C$17,AC55&gt;='Old Ranking Calculations'!$B$18,'Old Ranking Calculations'!$C$18,AC55&gt;='Old Ranking Calculations'!$B$19,'Old Ranking Calculations'!$C$19,AC55&gt;='Old Ranking Calculations'!$B$20,'Old Ranking Calculations'!$C$20,AC55&gt;='Old Ranking Calculations'!$B$21,'Old Ranking Calculations'!$C$21,AC55&gt;='Old Ranking Calculations'!$B$22,'Old Ranking Calculations'!$C$22,AC55&lt;'Old Ranking Calculations'!$B$23,'Old Ranking Calculations'!$C$23)</f>
        <v>10</v>
      </c>
      <c r="AE55" s="1">
        <v>0</v>
      </c>
      <c r="AF55" s="1">
        <f>SUM($O$2:O55)/SUM($G$2:G55)</f>
        <v>2.25</v>
      </c>
      <c r="AG55" s="16">
        <f>SUM($W$2:W55,Z55)</f>
        <v>214</v>
      </c>
    </row>
    <row r="56" spans="1:33" ht="15.75" customHeight="1" x14ac:dyDescent="0.2">
      <c r="A56" s="1">
        <v>2020</v>
      </c>
      <c r="B56" s="1" t="s">
        <v>13</v>
      </c>
      <c r="C56" s="1" t="str">
        <f>VLOOKUP(B56,Divisions!$A$1:$B$33,2,FALSE)</f>
        <v>AFC South</v>
      </c>
      <c r="D56" s="1">
        <v>11</v>
      </c>
      <c r="E56" s="1">
        <v>5</v>
      </c>
      <c r="G56" s="1">
        <v>1</v>
      </c>
      <c r="I56" s="1">
        <v>0</v>
      </c>
      <c r="J56" s="1">
        <v>1</v>
      </c>
      <c r="K56" s="1"/>
      <c r="L56" s="1"/>
      <c r="M56" s="1"/>
      <c r="N56" s="1"/>
      <c r="O56" s="1">
        <v>1</v>
      </c>
      <c r="W56" s="1">
        <f>SUM(N56*'Ranking Calculations'!$C$2,M56*'Ranking Calculations'!$C$3,L56*'Ranking Calculations'!$C$4,K56*'Ranking Calculations'!$C$5,H56*'Ranking Calculations'!$C$7,G56*'Ranking Calculations'!$C$6,P56*'Ranking Calculations'!$C$8,Q56*'Ranking Calculations'!$C$9,R56*'Ranking Calculations'!$C$10,S56*'Ranking Calculations'!$C$11,T56*'Ranking Calculations'!$C$12,U56*'Ranking Calculations'!$C$13,V56*'Ranking Calculations'!$C$14)</f>
        <v>1</v>
      </c>
      <c r="X56" s="11">
        <f>(SUM($D$2:D56)+(SUM($F$2:F56)/2))/((SUM($D$2:D56)+SUM($E$2:E56)+SUM($F$2:F56)))</f>
        <v>0.52417452830188682</v>
      </c>
      <c r="Y56" s="1">
        <f>'Winning % Rank Over Time'!P56</f>
        <v>12</v>
      </c>
      <c r="Z56" s="7">
        <f>'Winning % Rank Over Time'!$B56*VLOOKUP(Y56,'Share of Reg Season Points'!$A$2:$B$33,2)</f>
        <v>0</v>
      </c>
      <c r="AA56" s="1">
        <f t="shared" si="0"/>
        <v>0.85</v>
      </c>
      <c r="AB56" s="1" cm="1">
        <f t="array" ref="AB56">_xlfn.IFS(AA56&gt;='Old Ranking Calculations'!$B$25,'Old Ranking Calculations'!$C$25,AA56&gt;='Old Ranking Calculations'!$B$26,'Old Ranking Calculations'!$C$26,AA56&gt;='Old Ranking Calculations'!$B$27,'Old Ranking Calculations'!$C$27,AA56&gt;='Old Ranking Calculations'!$B$28,'Old Ranking Calculations'!$C$28,AA56&gt;='Old Ranking Calculations'!$B$29,'Old Ranking Calculations'!$C$29,AA56&gt;='Old Ranking Calculations'!$B$30,'Old Ranking Calculations'!$C$30,AA56&gt;='Old Ranking Calculations'!$B$31,'Old Ranking Calculations'!$C$31,AA56&lt;'Old Ranking Calculations'!$B$32,'Old Ranking Calculations'!$C$32)</f>
        <v>6</v>
      </c>
      <c r="AC56" s="1">
        <f>COUNT($G$2:G56)/COUNT($A$2:A56)</f>
        <v>0.45454545454545453</v>
      </c>
      <c r="AD56" s="1" cm="1">
        <f t="array" ref="AD56">_xlfn.IFS(AC56&gt;='Old Ranking Calculations'!$B$15,'Old Ranking Calculations'!$C$15,AC56&gt;='Old Ranking Calculations'!$B$16,'Old Ranking Calculations'!$C$16,AC56&gt;='Old Ranking Calculations'!$B$17,'Old Ranking Calculations'!$C$17,AC56&gt;='Old Ranking Calculations'!$B$18,'Old Ranking Calculations'!$C$18,AC56&gt;='Old Ranking Calculations'!$B$19,'Old Ranking Calculations'!$C$19,AC56&gt;='Old Ranking Calculations'!$B$20,'Old Ranking Calculations'!$C$20,AC56&gt;='Old Ranking Calculations'!$B$21,'Old Ranking Calculations'!$C$21,AC56&gt;='Old Ranking Calculations'!$B$22,'Old Ranking Calculations'!$C$22,AC56&lt;'Old Ranking Calculations'!$B$23,'Old Ranking Calculations'!$C$23)</f>
        <v>12</v>
      </c>
      <c r="AE56" s="1">
        <v>0</v>
      </c>
      <c r="AF56" s="1">
        <f>SUM($O$2:O56)/SUM($G$2:G56)</f>
        <v>2.2000000000000002</v>
      </c>
      <c r="AG56" s="16">
        <f>SUM($W$2:W56,Z56)</f>
        <v>215</v>
      </c>
    </row>
    <row r="57" spans="1:33" ht="15.75" customHeight="1" x14ac:dyDescent="0.2">
      <c r="A57" s="1">
        <v>2021</v>
      </c>
      <c r="B57" s="1" t="s">
        <v>13</v>
      </c>
      <c r="C57" s="1" t="str">
        <f>VLOOKUP(B57,Divisions!$A$1:$B$33,2,FALSE)</f>
        <v>AFC South</v>
      </c>
      <c r="D57" s="1">
        <v>9</v>
      </c>
      <c r="E57" s="1">
        <v>8</v>
      </c>
      <c r="W57" s="1">
        <f>SUM(N57*'Ranking Calculations'!$C$2,M57*'Ranking Calculations'!$C$3,L57*'Ranking Calculations'!$C$4,K57*'Ranking Calculations'!$C$5,H57*'Ranking Calculations'!$C$7,G57*'Ranking Calculations'!$C$6,P57*'Ranking Calculations'!$C$8,Q57*'Ranking Calculations'!$C$9,R57*'Ranking Calculations'!$C$10,S57*'Ranking Calculations'!$C$11,T57*'Ranking Calculations'!$C$12,U57*'Ranking Calculations'!$C$13,V57*'Ranking Calculations'!$C$14)</f>
        <v>0</v>
      </c>
      <c r="X57" s="11">
        <f>(SUM($D$2:D57)+(SUM($F$2:F57)/2))/((SUM($D$2:D57)+SUM($E$2:E57)+SUM($F$2:F57)))</f>
        <v>0.52427745664739889</v>
      </c>
      <c r="Y57" s="1">
        <f>'Winning % Rank Over Time'!P57</f>
        <v>12</v>
      </c>
      <c r="Z57" s="7">
        <f>'Winning % Rank Over Time'!$B57*VLOOKUP(Y57,'Share of Reg Season Points'!$A$2:$B$33,2)</f>
        <v>0</v>
      </c>
      <c r="AA57" s="1">
        <f t="shared" si="0"/>
        <v>0.84158415841584155</v>
      </c>
      <c r="AB57" s="1" cm="1">
        <f t="array" ref="AB57">_xlfn.IFS(AA57&gt;='Old Ranking Calculations'!$B$25,'Old Ranking Calculations'!$C$25,AA57&gt;='Old Ranking Calculations'!$B$26,'Old Ranking Calculations'!$C$26,AA57&gt;='Old Ranking Calculations'!$B$27,'Old Ranking Calculations'!$C$27,AA57&gt;='Old Ranking Calculations'!$B$28,'Old Ranking Calculations'!$C$28,AA57&gt;='Old Ranking Calculations'!$B$29,'Old Ranking Calculations'!$C$29,AA57&gt;='Old Ranking Calculations'!$B$30,'Old Ranking Calculations'!$C$30,AA57&gt;='Old Ranking Calculations'!$B$31,'Old Ranking Calculations'!$C$31,AA57&lt;'Old Ranking Calculations'!$B$32,'Old Ranking Calculations'!$C$32)</f>
        <v>6</v>
      </c>
      <c r="AC57" s="1">
        <f>COUNT($G$2:G57)/COUNT($A$2:A57)</f>
        <v>0.44642857142857145</v>
      </c>
      <c r="AD57" s="1" cm="1">
        <f t="array" ref="AD57">_xlfn.IFS(AC57&gt;='Old Ranking Calculations'!$B$15,'Old Ranking Calculations'!$C$15,AC57&gt;='Old Ranking Calculations'!$B$16,'Old Ranking Calculations'!$C$16,AC57&gt;='Old Ranking Calculations'!$B$17,'Old Ranking Calculations'!$C$17,AC57&gt;='Old Ranking Calculations'!$B$18,'Old Ranking Calculations'!$C$18,AC57&gt;='Old Ranking Calculations'!$B$19,'Old Ranking Calculations'!$C$19,AC57&gt;='Old Ranking Calculations'!$B$20,'Old Ranking Calculations'!$C$20,AC57&gt;='Old Ranking Calculations'!$B$21,'Old Ranking Calculations'!$C$21,AC57&gt;='Old Ranking Calculations'!$B$22,'Old Ranking Calculations'!$C$22,AC57&lt;'Old Ranking Calculations'!$B$23,'Old Ranking Calculations'!$C$23)</f>
        <v>10</v>
      </c>
      <c r="AE57" s="1">
        <v>0</v>
      </c>
      <c r="AF57" s="1">
        <f>SUM($O$2:O57)/SUM($G$2:G57)</f>
        <v>2.2000000000000002</v>
      </c>
      <c r="AG57" s="16">
        <f>SUM($W$2:W57,Z57)</f>
        <v>215</v>
      </c>
    </row>
    <row r="58" spans="1:33" ht="15.75" customHeight="1" x14ac:dyDescent="0.2">
      <c r="A58">
        <v>2022</v>
      </c>
      <c r="B58" s="1" t="s">
        <v>13</v>
      </c>
      <c r="C58" s="1" t="str">
        <f>VLOOKUP(B58,Divisions!$A$1:$B$33,2,FALSE)</f>
        <v>AFC South</v>
      </c>
      <c r="D58">
        <v>4</v>
      </c>
      <c r="E58">
        <v>12</v>
      </c>
      <c r="F58">
        <v>1</v>
      </c>
      <c r="W58" s="1">
        <f>SUM(N58*'Ranking Calculations'!$C$2,M58*'Ranking Calculations'!$C$3,L58*'Ranking Calculations'!$C$4,K58*'Ranking Calculations'!$C$5,H58*'Ranking Calculations'!$C$7,G58*'Ranking Calculations'!$C$6,P58*'Ranking Calculations'!$C$8,Q58*'Ranking Calculations'!$C$9,R58*'Ranking Calculations'!$C$10,S58*'Ranking Calculations'!$C$11,T58*'Ranking Calculations'!$C$12,U58*'Ranking Calculations'!$C$13,V58*'Ranking Calculations'!$C$14)</f>
        <v>0</v>
      </c>
      <c r="X58" s="11">
        <f>(SUM($D$2:D58)+(SUM($F$2:F58)/2))/((SUM($D$2:D58)+SUM($E$2:E58)+SUM($F$2:F58)))</f>
        <v>0.51927437641723351</v>
      </c>
      <c r="Y58" s="1">
        <f>'Winning % Rank Over Time'!P58</f>
        <v>12</v>
      </c>
      <c r="Z58" s="7">
        <f>'Winning % Rank Over Time'!$B58*VLOOKUP(Y58,'Share of Reg Season Points'!$A$2:$B$33,2)</f>
        <v>0</v>
      </c>
      <c r="AA58" s="1">
        <f t="shared" ref="AA58" si="1">SUM($G$2:J58)/COUNT($E$2:H58)</f>
        <v>0.82524271844660191</v>
      </c>
      <c r="AB58" s="1" cm="1">
        <f t="array" ref="AB58">_xlfn.IFS(AA58&gt;='Old Ranking Calculations'!$B$25,'Old Ranking Calculations'!$C$25,AA58&gt;='Old Ranking Calculations'!$B$26,'Old Ranking Calculations'!$C$26,AA58&gt;='Old Ranking Calculations'!$B$27,'Old Ranking Calculations'!$C$27,AA58&gt;='Old Ranking Calculations'!$B$28,'Old Ranking Calculations'!$C$28,AA58&gt;='Old Ranking Calculations'!$B$29,'Old Ranking Calculations'!$C$29,AA58&gt;='Old Ranking Calculations'!$B$30,'Old Ranking Calculations'!$C$30,AA58&gt;='Old Ranking Calculations'!$B$31,'Old Ranking Calculations'!$C$31,AA58&lt;'Old Ranking Calculations'!$B$32,'Old Ranking Calculations'!$C$32)</f>
        <v>6</v>
      </c>
      <c r="AC58" s="1">
        <f>COUNT($G$2:G58)/COUNT($A$2:A58)</f>
        <v>0.43859649122807015</v>
      </c>
      <c r="AD58" s="1" cm="1">
        <f t="array" ref="AD58">_xlfn.IFS(AC58&gt;='Old Ranking Calculations'!$B$15,'Old Ranking Calculations'!$C$15,AC58&gt;='Old Ranking Calculations'!$B$16,'Old Ranking Calculations'!$C$16,AC58&gt;='Old Ranking Calculations'!$B$17,'Old Ranking Calculations'!$C$17,AC58&gt;='Old Ranking Calculations'!$B$18,'Old Ranking Calculations'!$C$18,AC58&gt;='Old Ranking Calculations'!$B$19,'Old Ranking Calculations'!$C$19,AC58&gt;='Old Ranking Calculations'!$B$20,'Old Ranking Calculations'!$C$20,AC58&gt;='Old Ranking Calculations'!$B$21,'Old Ranking Calculations'!$C$21,AC58&gt;='Old Ranking Calculations'!$B$22,'Old Ranking Calculations'!$C$22,AC58&lt;'Old Ranking Calculations'!$B$23,'Old Ranking Calculations'!$C$23)</f>
        <v>10</v>
      </c>
      <c r="AE58" s="1">
        <v>1</v>
      </c>
      <c r="AF58" s="1">
        <f>SUM($O$2:O58)/SUM($G$2:G58)</f>
        <v>2.2000000000000002</v>
      </c>
      <c r="AG58" s="16">
        <f>SUM($W$2:W58,Z58)</f>
        <v>215</v>
      </c>
    </row>
    <row r="59" spans="1:33" ht="15.75" customHeight="1" x14ac:dyDescent="0.2">
      <c r="A59">
        <v>2023</v>
      </c>
      <c r="B59" s="1" t="s">
        <v>13</v>
      </c>
      <c r="C59" s="1" t="str">
        <f>VLOOKUP(B59,Divisions!$A$1:$B$33,2,FALSE)</f>
        <v>AFC South</v>
      </c>
      <c r="D59">
        <v>9</v>
      </c>
      <c r="E59">
        <v>8</v>
      </c>
      <c r="W59" s="1">
        <f>SUM(N59*'Ranking Calculations'!$C$2,M59*'Ranking Calculations'!$C$3,L59*'Ranking Calculations'!$C$4,K59*'Ranking Calculations'!$C$5,H59*'Ranking Calculations'!$C$7,G59*'Ranking Calculations'!$C$6,P59*'Ranking Calculations'!$C$8,Q59*'Ranking Calculations'!$C$9,R59*'Ranking Calculations'!$C$10,S59*'Ranking Calculations'!$C$11,T59*'Ranking Calculations'!$C$12,U59*'Ranking Calculations'!$C$13,V59*'Ranking Calculations'!$C$14)</f>
        <v>0</v>
      </c>
      <c r="X59" s="11">
        <f>(SUM($D$2:D59)+(SUM($F$2:F59)/2))/((SUM($D$2:D59)+SUM($E$2:E59)+SUM($F$2:F59)))</f>
        <v>0.51946607341490547</v>
      </c>
      <c r="Y59" s="1">
        <f>'Winning % Rank Over Time'!P59</f>
        <v>12</v>
      </c>
      <c r="Z59" s="7">
        <f>'Winning % Rank Over Time'!$B59*VLOOKUP(Y59,'Share of Reg Season Points'!$A$2:$B$33,2)</f>
        <v>0</v>
      </c>
      <c r="AA59" s="1">
        <f t="shared" ref="AA59" si="2">SUM($G$2:J59)/COUNT($E$2:H59)</f>
        <v>0.81730769230769229</v>
      </c>
      <c r="AB59" s="1" cm="1">
        <f t="array" ref="AB59">_xlfn.IFS(AA59&gt;='Old Ranking Calculations'!$B$25,'Old Ranking Calculations'!$C$25,AA59&gt;='Old Ranking Calculations'!$B$26,'Old Ranking Calculations'!$C$26,AA59&gt;='Old Ranking Calculations'!$B$27,'Old Ranking Calculations'!$C$27,AA59&gt;='Old Ranking Calculations'!$B$28,'Old Ranking Calculations'!$C$28,AA59&gt;='Old Ranking Calculations'!$B$29,'Old Ranking Calculations'!$C$29,AA59&gt;='Old Ranking Calculations'!$B$30,'Old Ranking Calculations'!$C$30,AA59&gt;='Old Ranking Calculations'!$B$31,'Old Ranking Calculations'!$C$31,AA59&lt;'Old Ranking Calculations'!$B$32,'Old Ranking Calculations'!$C$32)</f>
        <v>6</v>
      </c>
      <c r="AC59" s="1">
        <f>COUNT($G$2:G59)/COUNT($A$2:A59)</f>
        <v>0.43103448275862066</v>
      </c>
      <c r="AD59" s="1" cm="1">
        <f t="array" ref="AD59">_xlfn.IFS(AC59&gt;='Old Ranking Calculations'!$B$15,'Old Ranking Calculations'!$C$15,AC59&gt;='Old Ranking Calculations'!$B$16,'Old Ranking Calculations'!$C$16,AC59&gt;='Old Ranking Calculations'!$B$17,'Old Ranking Calculations'!$C$17,AC59&gt;='Old Ranking Calculations'!$B$18,'Old Ranking Calculations'!$C$18,AC59&gt;='Old Ranking Calculations'!$B$19,'Old Ranking Calculations'!$C$19,AC59&gt;='Old Ranking Calculations'!$B$20,'Old Ranking Calculations'!$C$20,AC59&gt;='Old Ranking Calculations'!$B$21,'Old Ranking Calculations'!$C$21,AC59&gt;='Old Ranking Calculations'!$B$22,'Old Ranking Calculations'!$C$22,AC59&lt;'Old Ranking Calculations'!$B$23,'Old Ranking Calculations'!$C$23)</f>
        <v>10</v>
      </c>
      <c r="AE59" s="1">
        <v>2</v>
      </c>
      <c r="AF59" s="1">
        <f>SUM($O$2:O59)/SUM($G$2:G59)</f>
        <v>2.2000000000000002</v>
      </c>
      <c r="AG59" s="16">
        <f>SUM($W$2:W59,Z59)</f>
        <v>215</v>
      </c>
    </row>
    <row r="60" spans="1:33" ht="15.75" customHeight="1" x14ac:dyDescent="0.2">
      <c r="A60">
        <v>2024</v>
      </c>
      <c r="B60" s="1" t="s">
        <v>13</v>
      </c>
      <c r="C60" s="1" t="str">
        <f>VLOOKUP(B60,Divisions!$A$1:$B$33,2,FALSE)</f>
        <v>AFC South</v>
      </c>
      <c r="D60">
        <v>8</v>
      </c>
      <c r="E60">
        <v>9</v>
      </c>
      <c r="W60" s="1">
        <f>SUM(N60*'Ranking Calculations'!$C$2,M60*'Ranking Calculations'!$C$3,L60*'Ranking Calculations'!$C$4,K60*'Ranking Calculations'!$C$5,H60*'Ranking Calculations'!$C$7,G60*'Ranking Calculations'!$C$6,P60*'Ranking Calculations'!$C$8,Q60*'Ranking Calculations'!$C$9,R60*'Ranking Calculations'!$C$10,S60*'Ranking Calculations'!$C$11,T60*'Ranking Calculations'!$C$12,U60*'Ranking Calculations'!$C$13,V60*'Ranking Calculations'!$C$14)</f>
        <v>0</v>
      </c>
      <c r="X60" s="11">
        <f>(SUM($D$2:D60)+(SUM($F$2:F60)/2))/((SUM($D$2:D60)+SUM($E$2:E60)+SUM($F$2:F60)))</f>
        <v>0.51855895196506552</v>
      </c>
      <c r="Y60" s="1">
        <f>'Winning % Rank Over Time'!P60</f>
        <v>15</v>
      </c>
      <c r="Z60" s="7">
        <f>'Winning % Rank Over Time'!$B60*VLOOKUP(Y60,'Share of Reg Season Points'!$A$2:$B$33,2)</f>
        <v>0</v>
      </c>
      <c r="AA60" s="1">
        <f t="shared" ref="AA60" si="3">SUM($G$2:J60)/COUNT($E$2:H60)</f>
        <v>0.80952380952380953</v>
      </c>
      <c r="AB60" s="1" cm="1">
        <f t="array" ref="AB60">_xlfn.IFS(AA60&gt;='Old Ranking Calculations'!$B$25,'Old Ranking Calculations'!$C$25,AA60&gt;='Old Ranking Calculations'!$B$26,'Old Ranking Calculations'!$C$26,AA60&gt;='Old Ranking Calculations'!$B$27,'Old Ranking Calculations'!$C$27,AA60&gt;='Old Ranking Calculations'!$B$28,'Old Ranking Calculations'!$C$28,AA60&gt;='Old Ranking Calculations'!$B$29,'Old Ranking Calculations'!$C$29,AA60&gt;='Old Ranking Calculations'!$B$30,'Old Ranking Calculations'!$C$30,AA60&gt;='Old Ranking Calculations'!$B$31,'Old Ranking Calculations'!$C$31,AA60&lt;'Old Ranking Calculations'!$B$32,'Old Ranking Calculations'!$C$32)</f>
        <v>6</v>
      </c>
      <c r="AC60" s="1">
        <f>COUNT($G$2:G60)/COUNT($A$2:A60)</f>
        <v>0.42372881355932202</v>
      </c>
      <c r="AD60" s="1" cm="1">
        <f t="array" ref="AD60">_xlfn.IFS(AC60&gt;='Old Ranking Calculations'!$B$15,'Old Ranking Calculations'!$C$15,AC60&gt;='Old Ranking Calculations'!$B$16,'Old Ranking Calculations'!$C$16,AC60&gt;='Old Ranking Calculations'!$B$17,'Old Ranking Calculations'!$C$17,AC60&gt;='Old Ranking Calculations'!$B$18,'Old Ranking Calculations'!$C$18,AC60&gt;='Old Ranking Calculations'!$B$19,'Old Ranking Calculations'!$C$19,AC60&gt;='Old Ranking Calculations'!$B$20,'Old Ranking Calculations'!$C$20,AC60&gt;='Old Ranking Calculations'!$B$21,'Old Ranking Calculations'!$C$21,AC60&gt;='Old Ranking Calculations'!$B$22,'Old Ranking Calculations'!$C$22,AC60&lt;'Old Ranking Calculations'!$B$23,'Old Ranking Calculations'!$C$23)</f>
        <v>10</v>
      </c>
      <c r="AE60" s="1">
        <v>3</v>
      </c>
      <c r="AF60" s="1">
        <f>SUM($O$2:O60)/SUM($G$2:G60)</f>
        <v>2.2000000000000002</v>
      </c>
      <c r="AG60" s="16">
        <f>SUM($W$2:W60,Z60)</f>
        <v>215</v>
      </c>
    </row>
    <row r="61" spans="1:33" ht="15.75" customHeight="1" x14ac:dyDescent="0.2">
      <c r="A61">
        <v>2025</v>
      </c>
      <c r="B61" s="1" t="s">
        <v>13</v>
      </c>
      <c r="C61" s="1" t="str">
        <f>VLOOKUP(B61,Divisions!$A$1:$B$33,2,FALSE)</f>
        <v>AFC South</v>
      </c>
      <c r="D61">
        <v>8</v>
      </c>
      <c r="E61">
        <v>9</v>
      </c>
      <c r="W61" s="1">
        <f>SUM(N61*'Ranking Calculations'!$C$2,M61*'Ranking Calculations'!$C$3,L61*'Ranking Calculations'!$C$4,K61*'Ranking Calculations'!$C$5,H61*'Ranking Calculations'!$C$7,G61*'Ranking Calculations'!$C$6,P61*'Ranking Calculations'!$C$8,Q61*'Ranking Calculations'!$C$9,R61*'Ranking Calculations'!$C$10,S61*'Ranking Calculations'!$C$11,T61*'Ranking Calculations'!$C$12,U61*'Ranking Calculations'!$C$13,V61*'Ranking Calculations'!$C$14)</f>
        <v>0</v>
      </c>
      <c r="X61" s="11">
        <f>(SUM($D$2:D61)+(SUM($F$2:F61)/2))/((SUM($D$2:D61)+SUM($E$2:E61)+SUM($F$2:F61)))</f>
        <v>0.51768488745980712</v>
      </c>
      <c r="Y61" s="1">
        <f>'Winning % Rank Over Time'!P61</f>
        <v>15</v>
      </c>
      <c r="Z61" s="7">
        <f>'Winning % Rank Over Time'!$B61*VLOOKUP(Y61,'Share of Reg Season Points'!$A$2:$B$33,2)</f>
        <v>0</v>
      </c>
      <c r="AA61" s="1">
        <f t="shared" ref="AA61" si="4">SUM($G$2:J61)/COUNT($E$2:H61)</f>
        <v>0.80188679245283023</v>
      </c>
      <c r="AB61" s="1" cm="1">
        <f t="array" ref="AB61">_xlfn.IFS(AA61&gt;='Old Ranking Calculations'!$B$25,'Old Ranking Calculations'!$C$25,AA61&gt;='Old Ranking Calculations'!$B$26,'Old Ranking Calculations'!$C$26,AA61&gt;='Old Ranking Calculations'!$B$27,'Old Ranking Calculations'!$C$27,AA61&gt;='Old Ranking Calculations'!$B$28,'Old Ranking Calculations'!$C$28,AA61&gt;='Old Ranking Calculations'!$B$29,'Old Ranking Calculations'!$C$29,AA61&gt;='Old Ranking Calculations'!$B$30,'Old Ranking Calculations'!$C$30,AA61&gt;='Old Ranking Calculations'!$B$31,'Old Ranking Calculations'!$C$31,AA61&lt;'Old Ranking Calculations'!$B$32,'Old Ranking Calculations'!$C$32)</f>
        <v>6</v>
      </c>
      <c r="AC61" s="1">
        <f>COUNT($G$2:G61)/COUNT($A$2:A61)</f>
        <v>0.41666666666666669</v>
      </c>
      <c r="AD61" s="1" cm="1">
        <f t="array" ref="AD61">_xlfn.IFS(AC61&gt;='Old Ranking Calculations'!$B$15,'Old Ranking Calculations'!$C$15,AC61&gt;='Old Ranking Calculations'!$B$16,'Old Ranking Calculations'!$C$16,AC61&gt;='Old Ranking Calculations'!$B$17,'Old Ranking Calculations'!$C$17,AC61&gt;='Old Ranking Calculations'!$B$18,'Old Ranking Calculations'!$C$18,AC61&gt;='Old Ranking Calculations'!$B$19,'Old Ranking Calculations'!$C$19,AC61&gt;='Old Ranking Calculations'!$B$20,'Old Ranking Calculations'!$C$20,AC61&gt;='Old Ranking Calculations'!$B$21,'Old Ranking Calculations'!$C$21,AC61&gt;='Old Ranking Calculations'!$B$22,'Old Ranking Calculations'!$C$22,AC61&lt;'Old Ranking Calculations'!$B$23,'Old Ranking Calculations'!$C$23)</f>
        <v>10</v>
      </c>
      <c r="AE61" s="1">
        <v>4</v>
      </c>
      <c r="AF61" s="1">
        <f>SUM($O$2:O61)/SUM($G$2:G61)</f>
        <v>2.2000000000000002</v>
      </c>
      <c r="AG61" s="16">
        <f>SUM($W$2:W61,Z61)</f>
        <v>215</v>
      </c>
    </row>
    <row r="62" spans="1:33" ht="15.75" customHeight="1" x14ac:dyDescent="0.2"/>
    <row r="63" spans="1:33" ht="15.75" customHeight="1" x14ac:dyDescent="0.2"/>
    <row r="64" spans="1:33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</sheetData>
  <pageMargins left="0.7" right="0.7" top="0.75" bottom="0.75" header="0" footer="0"/>
  <pageSetup orientation="landscape"/>
  <headerFooter>
    <oddHeader>&amp;R&amp;"Calibri"&amp;10&amp;K000000 Business Use&amp;1#_x000D_</oddHeader>
  </headerFooter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31"/>
  <dimension ref="A1:AG1000"/>
  <sheetViews>
    <sheetView topLeftCell="O1" workbookViewId="0">
      <pane ySplit="1" topLeftCell="A3" activePane="bottomLeft" state="frozen"/>
      <selection pane="bottomLeft" activeCell="AF34" sqref="AF34"/>
    </sheetView>
  </sheetViews>
  <sheetFormatPr baseColWidth="10" defaultColWidth="11.1640625" defaultRowHeight="15" customHeight="1" x14ac:dyDescent="0.2"/>
  <cols>
    <col min="1" max="33" width="10.6640625" customWidth="1"/>
  </cols>
  <sheetData>
    <row r="1" spans="1:33" ht="15.75" customHeight="1" x14ac:dyDescent="0.2">
      <c r="A1" s="1" t="s">
        <v>51</v>
      </c>
      <c r="B1" s="1" t="s">
        <v>71</v>
      </c>
      <c r="C1" s="1" t="s">
        <v>139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57</v>
      </c>
      <c r="J1" s="1" t="s">
        <v>58</v>
      </c>
      <c r="K1" s="6" t="s">
        <v>161</v>
      </c>
      <c r="L1" s="6" t="s">
        <v>162</v>
      </c>
      <c r="M1" s="6" t="s">
        <v>163</v>
      </c>
      <c r="N1" s="6" t="s">
        <v>61</v>
      </c>
      <c r="O1" s="1" t="s">
        <v>72</v>
      </c>
      <c r="P1" s="1" t="s">
        <v>37</v>
      </c>
      <c r="Q1" s="1" t="s">
        <v>39</v>
      </c>
      <c r="R1" s="1" t="s">
        <v>40</v>
      </c>
      <c r="S1" s="1" t="s">
        <v>41</v>
      </c>
      <c r="T1" s="1" t="s">
        <v>42</v>
      </c>
      <c r="U1" s="1" t="s">
        <v>43</v>
      </c>
      <c r="V1" s="1" t="s">
        <v>44</v>
      </c>
      <c r="W1" s="1" t="s">
        <v>63</v>
      </c>
      <c r="X1" s="1" t="s">
        <v>64</v>
      </c>
      <c r="Y1" s="1" t="s">
        <v>198</v>
      </c>
      <c r="Z1" s="1" t="s">
        <v>65</v>
      </c>
      <c r="AA1" s="1" t="s">
        <v>66</v>
      </c>
      <c r="AB1" s="1" t="s">
        <v>67</v>
      </c>
      <c r="AC1" s="1" t="s">
        <v>79</v>
      </c>
      <c r="AD1" s="1" t="s">
        <v>68</v>
      </c>
      <c r="AE1" s="1" t="s">
        <v>69</v>
      </c>
      <c r="AF1" s="1" t="s">
        <v>73</v>
      </c>
      <c r="AG1" s="1" t="s">
        <v>70</v>
      </c>
    </row>
    <row r="2" spans="1:33" ht="15.75" customHeight="1" x14ac:dyDescent="0.2">
      <c r="A2" s="1">
        <v>1995</v>
      </c>
      <c r="B2" s="1" t="s">
        <v>14</v>
      </c>
      <c r="C2" s="1" t="str">
        <f>VLOOKUP(B2,Divisions!$A$1:$B$33,2,FALSE)</f>
        <v>AFC South</v>
      </c>
      <c r="D2" s="1">
        <v>4</v>
      </c>
      <c r="E2" s="1">
        <v>12</v>
      </c>
      <c r="W2" s="1">
        <f>SUM(N2*'Ranking Calculations'!$C$2,M2*'Ranking Calculations'!$C$3,L2*'Ranking Calculations'!$C$4,K2*'Ranking Calculations'!$C$5,H2*'Ranking Calculations'!$C$7,G2*'Ranking Calculations'!$C$6,P2*'Ranking Calculations'!$C$8,Q2*'Ranking Calculations'!$C$9,R2*'Ranking Calculations'!$C$10,S2*'Ranking Calculations'!$C$11,T2*'Ranking Calculations'!$C$12,U2*'Ranking Calculations'!$C$13,V2*'Ranking Calculations'!$C$14)</f>
        <v>0</v>
      </c>
      <c r="X2" s="11">
        <f>(SUM(D2)+(SUM(F2)/2))/((SUM(D2)+SUM(E2)+SUM(F2)))</f>
        <v>0.25</v>
      </c>
      <c r="Y2" s="24">
        <f>'Winning % Rank Over Time'!Q31</f>
        <v>30</v>
      </c>
      <c r="Z2" s="7">
        <f>'Winning % Rank Over Time'!$B31*VLOOKUP(Y2,'Share of Reg Season Points'!$F$2:$G$32,2)</f>
        <v>0</v>
      </c>
      <c r="AA2" s="1">
        <v>0</v>
      </c>
      <c r="AB2" s="1">
        <v>0</v>
      </c>
      <c r="AC2" s="1">
        <f>COUNT(G2)/COUNT(A2)</f>
        <v>0</v>
      </c>
      <c r="AD2" s="1" cm="1">
        <f t="array" ref="AD2">_xlfn.IFS(AC2&gt;='Old Ranking Calculations'!$B$15,'Old Ranking Calculations'!$C$15,AC2&gt;='Old Ranking Calculations'!$B$16,'Old Ranking Calculations'!$C$16,AC2&gt;='Old Ranking Calculations'!$B$17,'Old Ranking Calculations'!$C$17,AC2&gt;='Old Ranking Calculations'!$B$18,'Old Ranking Calculations'!$C$18,AC2&gt;='Old Ranking Calculations'!$B$19,'Old Ranking Calculations'!$C$19,AC2&gt;='Old Ranking Calculations'!$B$20,'Old Ranking Calculations'!$C$20,AC2&gt;='Old Ranking Calculations'!$B$21,'Old Ranking Calculations'!$C$21,AC2&gt;='Old Ranking Calculations'!$B$22,'Old Ranking Calculations'!$C$22,AC2&lt;'Old Ranking Calculations'!$B$23,'Old Ranking Calculations'!$C$23)</f>
        <v>0</v>
      </c>
      <c r="AE2" s="7">
        <f>VLOOKUP(B3,'Curve Calculation'!$A$1:$F$33,6,FALSE)</f>
        <v>37.049139194139201</v>
      </c>
      <c r="AF2" s="1">
        <v>0</v>
      </c>
      <c r="AG2" s="16">
        <f>SUM($W$2:W2,Z2,$AE$2)</f>
        <v>37.049139194139201</v>
      </c>
    </row>
    <row r="3" spans="1:33" ht="15.75" customHeight="1" x14ac:dyDescent="0.2">
      <c r="A3" s="1">
        <v>1996</v>
      </c>
      <c r="B3" s="1" t="s">
        <v>14</v>
      </c>
      <c r="C3" s="1" t="str">
        <f>VLOOKUP(B3,Divisions!$A$1:$B$33,2,FALSE)</f>
        <v>AFC South</v>
      </c>
      <c r="D3" s="1">
        <v>9</v>
      </c>
      <c r="E3" s="1">
        <v>7</v>
      </c>
      <c r="G3" s="1">
        <v>1</v>
      </c>
      <c r="I3" s="1">
        <v>2</v>
      </c>
      <c r="J3" s="1">
        <v>1</v>
      </c>
      <c r="K3" s="1">
        <v>1</v>
      </c>
      <c r="L3" s="1">
        <v>1</v>
      </c>
      <c r="M3" s="1"/>
      <c r="N3" s="1"/>
      <c r="O3" s="1">
        <v>3</v>
      </c>
      <c r="W3" s="1">
        <f>SUM(N3*'Ranking Calculations'!$C$2,M3*'Ranking Calculations'!$C$3,L3*'Ranking Calculations'!$C$4,K3*'Ranking Calculations'!$C$5,H3*'Ranking Calculations'!$C$7,G3*'Ranking Calculations'!$C$6,P3*'Ranking Calculations'!$C$8,Q3*'Ranking Calculations'!$C$9,R3*'Ranking Calculations'!$C$10,S3*'Ranking Calculations'!$C$11,T3*'Ranking Calculations'!$C$12,U3*'Ranking Calculations'!$C$13,V3*'Ranking Calculations'!$C$14)</f>
        <v>7</v>
      </c>
      <c r="X3" s="11">
        <f>(SUM($D$2:D3)+(SUM($F$2:F3)/2))/((SUM($D$2:D3)+SUM($E$2:E3)+SUM($F$2:F3)))</f>
        <v>0.40625</v>
      </c>
      <c r="Y3" s="24">
        <f>'Winning % Rank Over Time'!Q32</f>
        <v>27</v>
      </c>
      <c r="Z3" s="7">
        <f>'Winning % Rank Over Time'!$B32*VLOOKUP(Y3,'Share of Reg Season Points'!$F$2:$G$32,2)</f>
        <v>0</v>
      </c>
      <c r="AA3" s="1">
        <f t="shared" ref="AA3:AA30" si="0">SUM($G$2:J3)/COUNT($E$2:H3)</f>
        <v>1.3333333333333333</v>
      </c>
      <c r="AB3" s="1" cm="1">
        <f t="array" ref="AB3">_xlfn.IFS(AA3&gt;='Old Ranking Calculations'!$B$25,'Old Ranking Calculations'!$C$25,AA3&gt;='Old Ranking Calculations'!$B$26,'Old Ranking Calculations'!$C$26,AA3&gt;='Old Ranking Calculations'!$B$27,'Old Ranking Calculations'!$C$27,AA3&gt;='Old Ranking Calculations'!$B$28,'Old Ranking Calculations'!$C$28,AA3&gt;='Old Ranking Calculations'!$B$29,'Old Ranking Calculations'!$C$29,AA3&gt;='Old Ranking Calculations'!$B$30,'Old Ranking Calculations'!$C$30,AA3&gt;='Old Ranking Calculations'!$B$31,'Old Ranking Calculations'!$C$31,AA3&lt;'Old Ranking Calculations'!$B$32,'Old Ranking Calculations'!$C$32)</f>
        <v>12</v>
      </c>
      <c r="AC3" s="1">
        <f>COUNT($G$2:G3)/COUNT($A$2:A3)</f>
        <v>0.5</v>
      </c>
      <c r="AD3" s="1" cm="1">
        <f t="array" ref="AD3">_xlfn.IFS(AC3&gt;='Old Ranking Calculations'!$B$15,'Old Ranking Calculations'!$C$15,AC3&gt;='Old Ranking Calculations'!$B$16,'Old Ranking Calculations'!$C$16,AC3&gt;='Old Ranking Calculations'!$B$17,'Old Ranking Calculations'!$C$17,AC3&gt;='Old Ranking Calculations'!$B$18,'Old Ranking Calculations'!$C$18,AC3&gt;='Old Ranking Calculations'!$B$19,'Old Ranking Calculations'!$C$19,AC3&gt;='Old Ranking Calculations'!$B$20,'Old Ranking Calculations'!$C$20,AC3&gt;='Old Ranking Calculations'!$B$21,'Old Ranking Calculations'!$C$21,AC3&gt;='Old Ranking Calculations'!$B$22,'Old Ranking Calculations'!$C$22,AC3&lt;'Old Ranking Calculations'!$B$23,'Old Ranking Calculations'!$C$23)</f>
        <v>15</v>
      </c>
      <c r="AE3" s="1">
        <v>0</v>
      </c>
      <c r="AF3" s="1">
        <f t="shared" ref="AF3:AF30" si="1">SUM($I$2:M3)/SUM($E$2:I3)</f>
        <v>0.22727272727272727</v>
      </c>
      <c r="AG3" s="16">
        <f>SUM($W$2:W3,Z3,$AE$2)</f>
        <v>44.049139194139201</v>
      </c>
    </row>
    <row r="4" spans="1:33" ht="15.75" customHeight="1" x14ac:dyDescent="0.2">
      <c r="A4" s="1">
        <v>1997</v>
      </c>
      <c r="B4" s="1" t="s">
        <v>14</v>
      </c>
      <c r="C4" s="1" t="str">
        <f>VLOOKUP(B4,Divisions!$A$1:$B$33,2,FALSE)</f>
        <v>AFC South</v>
      </c>
      <c r="D4" s="1">
        <v>11</v>
      </c>
      <c r="E4" s="1">
        <v>5</v>
      </c>
      <c r="G4" s="1">
        <v>1</v>
      </c>
      <c r="I4" s="1">
        <v>0</v>
      </c>
      <c r="J4" s="1">
        <v>1</v>
      </c>
      <c r="K4" s="1"/>
      <c r="L4" s="1"/>
      <c r="M4" s="1"/>
      <c r="N4" s="1"/>
      <c r="O4" s="1">
        <v>1</v>
      </c>
      <c r="W4" s="1">
        <f>SUM(N4*'Ranking Calculations'!$C$2,M4*'Ranking Calculations'!$C$3,L4*'Ranking Calculations'!$C$4,K4*'Ranking Calculations'!$C$5,H4*'Ranking Calculations'!$C$7,G4*'Ranking Calculations'!$C$6,P4*'Ranking Calculations'!$C$8,Q4*'Ranking Calculations'!$C$9,R4*'Ranking Calculations'!$C$10,S4*'Ranking Calculations'!$C$11,T4*'Ranking Calculations'!$C$12,U4*'Ranking Calculations'!$C$13,V4*'Ranking Calculations'!$C$14)</f>
        <v>1</v>
      </c>
      <c r="X4" s="11">
        <f>(SUM($D$2:D4)+(SUM($F$2:F4)/2))/((SUM($D$2:D4)+SUM($E$2:E4)+SUM($F$2:F4)))</f>
        <v>0.5</v>
      </c>
      <c r="Y4" s="24">
        <f>'Winning % Rank Over Time'!Q33</f>
        <v>13</v>
      </c>
      <c r="Z4" s="7">
        <f>'Winning % Rank Over Time'!$B33*VLOOKUP(Y4,'Share of Reg Season Points'!$F$2:$G$32,2)</f>
        <v>0</v>
      </c>
      <c r="AA4" s="1">
        <f t="shared" si="0"/>
        <v>1.2</v>
      </c>
      <c r="AB4" s="1" cm="1">
        <f t="array" ref="AB4">_xlfn.IFS(AA4&gt;='Old Ranking Calculations'!$B$25,'Old Ranking Calculations'!$C$25,AA4&gt;='Old Ranking Calculations'!$B$26,'Old Ranking Calculations'!$C$26,AA4&gt;='Old Ranking Calculations'!$B$27,'Old Ranking Calculations'!$C$27,AA4&gt;='Old Ranking Calculations'!$B$28,'Old Ranking Calculations'!$C$28,AA4&gt;='Old Ranking Calculations'!$B$29,'Old Ranking Calculations'!$C$29,AA4&gt;='Old Ranking Calculations'!$B$30,'Old Ranking Calculations'!$C$30,AA4&gt;='Old Ranking Calculations'!$B$31,'Old Ranking Calculations'!$C$31,AA4&lt;'Old Ranking Calculations'!$B$32,'Old Ranking Calculations'!$C$32)</f>
        <v>10</v>
      </c>
      <c r="AC4" s="1">
        <f>COUNT($G$2:G4)/COUNT($A$2:A4)</f>
        <v>0.66666666666666663</v>
      </c>
      <c r="AD4" s="1" cm="1">
        <f t="array" ref="AD4">_xlfn.IFS(AC4&gt;='Old Ranking Calculations'!$B$15,'Old Ranking Calculations'!$C$15,AC4&gt;='Old Ranking Calculations'!$B$16,'Old Ranking Calculations'!$C$16,AC4&gt;='Old Ranking Calculations'!$B$17,'Old Ranking Calculations'!$C$17,AC4&gt;='Old Ranking Calculations'!$B$18,'Old Ranking Calculations'!$C$18,AC4&gt;='Old Ranking Calculations'!$B$19,'Old Ranking Calculations'!$C$19,AC4&gt;='Old Ranking Calculations'!$B$20,'Old Ranking Calculations'!$C$20,AC4&gt;='Old Ranking Calculations'!$B$21,'Old Ranking Calculations'!$C$21,AC4&gt;='Old Ranking Calculations'!$B$22,'Old Ranking Calculations'!$C$22,AC4&lt;'Old Ranking Calculations'!$B$23,'Old Ranking Calculations'!$C$23)</f>
        <v>20</v>
      </c>
      <c r="AE4" s="1">
        <f t="shared" ref="AE4:AE32" si="2">IF(AE3-0.2&gt;0,AE3-0.2,0)</f>
        <v>0</v>
      </c>
      <c r="AF4" s="1">
        <f t="shared" si="1"/>
        <v>0.21428571428571427</v>
      </c>
      <c r="AG4" s="16">
        <f>SUM($W$2:W4,Z4,$AE$2)</f>
        <v>45.049139194139201</v>
      </c>
    </row>
    <row r="5" spans="1:33" ht="15.75" customHeight="1" x14ac:dyDescent="0.2">
      <c r="A5" s="1">
        <v>1998</v>
      </c>
      <c r="B5" s="1" t="s">
        <v>14</v>
      </c>
      <c r="C5" s="1" t="str">
        <f>VLOOKUP(B5,Divisions!$A$1:$B$33,2,FALSE)</f>
        <v>AFC South</v>
      </c>
      <c r="D5" s="1">
        <v>11</v>
      </c>
      <c r="E5" s="1">
        <v>5</v>
      </c>
      <c r="G5" s="1">
        <v>1</v>
      </c>
      <c r="H5" s="1">
        <v>1</v>
      </c>
      <c r="I5" s="1">
        <v>1</v>
      </c>
      <c r="J5" s="1">
        <v>1</v>
      </c>
      <c r="K5" s="1">
        <v>1</v>
      </c>
      <c r="L5" s="1"/>
      <c r="M5" s="1"/>
      <c r="N5" s="1"/>
      <c r="O5" s="1">
        <v>2</v>
      </c>
      <c r="W5" s="1">
        <f>SUM(N5*'Ranking Calculations'!$C$2,M5*'Ranking Calculations'!$C$3,L5*'Ranking Calculations'!$C$4,K5*'Ranking Calculations'!$C$5,H5*'Ranking Calculations'!$C$7,G5*'Ranking Calculations'!$C$6,P5*'Ranking Calculations'!$C$8,Q5*'Ranking Calculations'!$C$9,R5*'Ranking Calculations'!$C$10,S5*'Ranking Calculations'!$C$11,T5*'Ranking Calculations'!$C$12,U5*'Ranking Calculations'!$C$13,V5*'Ranking Calculations'!$C$14)</f>
        <v>4</v>
      </c>
      <c r="X5" s="11">
        <f>(SUM($D$2:D5)+(SUM($F$2:F5)/2))/((SUM($D$2:D5)+SUM($E$2:E5)+SUM($F$2:F5)))</f>
        <v>0.546875</v>
      </c>
      <c r="Y5" s="24">
        <f>'Winning % Rank Over Time'!Q34</f>
        <v>10</v>
      </c>
      <c r="Z5" s="7">
        <f>'Winning % Rank Over Time'!$B34*VLOOKUP(Y5,'Share of Reg Season Points'!$F$2:$G$32,2)</f>
        <v>0</v>
      </c>
      <c r="AA5" s="1">
        <f t="shared" si="0"/>
        <v>1.25</v>
      </c>
      <c r="AB5" s="1" cm="1">
        <f t="array" ref="AB5">_xlfn.IFS(AA5&gt;='Old Ranking Calculations'!$B$25,'Old Ranking Calculations'!$C$25,AA5&gt;='Old Ranking Calculations'!$B$26,'Old Ranking Calculations'!$C$26,AA5&gt;='Old Ranking Calculations'!$B$27,'Old Ranking Calculations'!$C$27,AA5&gt;='Old Ranking Calculations'!$B$28,'Old Ranking Calculations'!$C$28,AA5&gt;='Old Ranking Calculations'!$B$29,'Old Ranking Calculations'!$C$29,AA5&gt;='Old Ranking Calculations'!$B$30,'Old Ranking Calculations'!$C$30,AA5&gt;='Old Ranking Calculations'!$B$31,'Old Ranking Calculations'!$C$31,AA5&lt;'Old Ranking Calculations'!$B$32,'Old Ranking Calculations'!$C$32)</f>
        <v>12</v>
      </c>
      <c r="AC5" s="1">
        <f>COUNT($G$2:G5)/COUNT($A$2:A5)</f>
        <v>0.75</v>
      </c>
      <c r="AD5" s="1" cm="1">
        <f t="array" ref="AD5">_xlfn.IFS(AC5&gt;='Old Ranking Calculations'!$B$15,'Old Ranking Calculations'!$C$15,AC5&gt;='Old Ranking Calculations'!$B$16,'Old Ranking Calculations'!$C$16,AC5&gt;='Old Ranking Calculations'!$B$17,'Old Ranking Calculations'!$C$17,AC5&gt;='Old Ranking Calculations'!$B$18,'Old Ranking Calculations'!$C$18,AC5&gt;='Old Ranking Calculations'!$B$19,'Old Ranking Calculations'!$C$19,AC5&gt;='Old Ranking Calculations'!$B$20,'Old Ranking Calculations'!$C$20,AC5&gt;='Old Ranking Calculations'!$B$21,'Old Ranking Calculations'!$C$21,AC5&gt;='Old Ranking Calculations'!$B$22,'Old Ranking Calculations'!$C$22,AC5&lt;'Old Ranking Calculations'!$B$23,'Old Ranking Calculations'!$C$23)</f>
        <v>20</v>
      </c>
      <c r="AE5" s="1">
        <f t="shared" si="2"/>
        <v>0</v>
      </c>
      <c r="AF5" s="1">
        <f t="shared" si="1"/>
        <v>0.25</v>
      </c>
      <c r="AG5" s="16">
        <f>SUM($W$2:W5,Z5,$AE$2)</f>
        <v>49.049139194139201</v>
      </c>
    </row>
    <row r="6" spans="1:33" ht="15.75" customHeight="1" x14ac:dyDescent="0.2">
      <c r="A6" s="1">
        <v>1999</v>
      </c>
      <c r="B6" s="1" t="s">
        <v>14</v>
      </c>
      <c r="C6" s="1" t="str">
        <f>VLOOKUP(B6,Divisions!$A$1:$B$33,2,FALSE)</f>
        <v>AFC South</v>
      </c>
      <c r="D6" s="1">
        <v>14</v>
      </c>
      <c r="E6" s="1">
        <v>2</v>
      </c>
      <c r="G6" s="1">
        <v>1</v>
      </c>
      <c r="H6" s="1">
        <v>1</v>
      </c>
      <c r="I6" s="1">
        <v>1</v>
      </c>
      <c r="J6" s="1">
        <v>1</v>
      </c>
      <c r="K6" s="1">
        <v>1</v>
      </c>
      <c r="L6" s="1">
        <v>1</v>
      </c>
      <c r="M6" s="1"/>
      <c r="N6" s="1"/>
      <c r="O6" s="1">
        <v>3</v>
      </c>
      <c r="W6" s="1">
        <f>SUM(N6*'Ranking Calculations'!$C$2,M6*'Ranking Calculations'!$C$3,L6*'Ranking Calculations'!$C$4,K6*'Ranking Calculations'!$C$5,H6*'Ranking Calculations'!$C$7,G6*'Ranking Calculations'!$C$6,P6*'Ranking Calculations'!$C$8,Q6*'Ranking Calculations'!$C$9,R6*'Ranking Calculations'!$C$10,S6*'Ranking Calculations'!$C$11,T6*'Ranking Calculations'!$C$12,U6*'Ranking Calculations'!$C$13,V6*'Ranking Calculations'!$C$14)</f>
        <v>8</v>
      </c>
      <c r="X6" s="11">
        <f>(SUM($D$2:D6)+(SUM($F$2:F6)/2))/((SUM($D$2:D6)+SUM($E$2:E6)+SUM($F$2:F6)))</f>
        <v>0.61250000000000004</v>
      </c>
      <c r="Y6" s="24">
        <f>'Winning % Rank Over Time'!Q35</f>
        <v>3</v>
      </c>
      <c r="Z6" s="7">
        <f>'Winning % Rank Over Time'!$B35*VLOOKUP(Y6,'Share of Reg Season Points'!$F$2:$G$32,2)</f>
        <v>0</v>
      </c>
      <c r="AA6" s="1">
        <f t="shared" si="0"/>
        <v>1.2727272727272727</v>
      </c>
      <c r="AB6" s="1" cm="1">
        <f t="array" ref="AB6">_xlfn.IFS(AA6&gt;='Old Ranking Calculations'!$B$25,'Old Ranking Calculations'!$C$25,AA6&gt;='Old Ranking Calculations'!$B$26,'Old Ranking Calculations'!$C$26,AA6&gt;='Old Ranking Calculations'!$B$27,'Old Ranking Calculations'!$C$27,AA6&gt;='Old Ranking Calculations'!$B$28,'Old Ranking Calculations'!$C$28,AA6&gt;='Old Ranking Calculations'!$B$29,'Old Ranking Calculations'!$C$29,AA6&gt;='Old Ranking Calculations'!$B$30,'Old Ranking Calculations'!$C$30,AA6&gt;='Old Ranking Calculations'!$B$31,'Old Ranking Calculations'!$C$31,AA6&lt;'Old Ranking Calculations'!$B$32,'Old Ranking Calculations'!$C$32)</f>
        <v>12</v>
      </c>
      <c r="AC6" s="1">
        <f>COUNT($G$2:G6)/COUNT($A$2:A6)</f>
        <v>0.8</v>
      </c>
      <c r="AD6" s="1" cm="1">
        <f t="array" ref="AD6">_xlfn.IFS(AC6&gt;='Old Ranking Calculations'!$B$15,'Old Ranking Calculations'!$C$15,AC6&gt;='Old Ranking Calculations'!$B$16,'Old Ranking Calculations'!$C$16,AC6&gt;='Old Ranking Calculations'!$B$17,'Old Ranking Calculations'!$C$17,AC6&gt;='Old Ranking Calculations'!$B$18,'Old Ranking Calculations'!$C$18,AC6&gt;='Old Ranking Calculations'!$B$19,'Old Ranking Calculations'!$C$19,AC6&gt;='Old Ranking Calculations'!$B$20,'Old Ranking Calculations'!$C$20,AC6&gt;='Old Ranking Calculations'!$B$21,'Old Ranking Calculations'!$C$21,AC6&gt;='Old Ranking Calculations'!$B$22,'Old Ranking Calculations'!$C$22,AC6&lt;'Old Ranking Calculations'!$B$23,'Old Ranking Calculations'!$C$23)</f>
        <v>20</v>
      </c>
      <c r="AE6" s="1">
        <f t="shared" si="2"/>
        <v>0</v>
      </c>
      <c r="AF6" s="1">
        <f t="shared" si="1"/>
        <v>0.31707317073170732</v>
      </c>
      <c r="AG6" s="16">
        <f>SUM($W$2:W6,Z6,$AE$2)</f>
        <v>57.049139194139201</v>
      </c>
    </row>
    <row r="7" spans="1:33" ht="15.75" customHeight="1" x14ac:dyDescent="0.2">
      <c r="A7" s="1">
        <v>2000</v>
      </c>
      <c r="B7" s="1" t="s">
        <v>14</v>
      </c>
      <c r="C7" s="1" t="str">
        <f>VLOOKUP(B7,Divisions!$A$1:$B$33,2,FALSE)</f>
        <v>AFC South</v>
      </c>
      <c r="D7" s="1">
        <v>7</v>
      </c>
      <c r="E7" s="1">
        <v>9</v>
      </c>
      <c r="W7" s="1">
        <f>SUM(N7*'Ranking Calculations'!$C$2,M7*'Ranking Calculations'!$C$3,L7*'Ranking Calculations'!$C$4,K7*'Ranking Calculations'!$C$5,H7*'Ranking Calculations'!$C$7,G7*'Ranking Calculations'!$C$6,P7*'Ranking Calculations'!$C$8,Q7*'Ranking Calculations'!$C$9,R7*'Ranking Calculations'!$C$10,S7*'Ranking Calculations'!$C$11,T7*'Ranking Calculations'!$C$12,U7*'Ranking Calculations'!$C$13,V7*'Ranking Calculations'!$C$14)</f>
        <v>0</v>
      </c>
      <c r="X7" s="11">
        <f>(SUM($D$2:D7)+(SUM($F$2:F7)/2))/((SUM($D$2:D7)+SUM($E$2:E7)+SUM($F$2:F7)))</f>
        <v>0.58333333333333337</v>
      </c>
      <c r="Y7" s="24">
        <f>'Winning % Rank Over Time'!Q36</f>
        <v>6</v>
      </c>
      <c r="Z7" s="7">
        <f>'Winning % Rank Over Time'!$B36*VLOOKUP(Y7,'Share of Reg Season Points'!$F$2:$G$32,2)</f>
        <v>0</v>
      </c>
      <c r="AA7" s="1">
        <f t="shared" si="0"/>
        <v>1.1666666666666667</v>
      </c>
      <c r="AB7" s="1" cm="1">
        <f t="array" ref="AB7">_xlfn.IFS(AA7&gt;='Old Ranking Calculations'!$B$25,'Old Ranking Calculations'!$C$25,AA7&gt;='Old Ranking Calculations'!$B$26,'Old Ranking Calculations'!$C$26,AA7&gt;='Old Ranking Calculations'!$B$27,'Old Ranking Calculations'!$C$27,AA7&gt;='Old Ranking Calculations'!$B$28,'Old Ranking Calculations'!$C$28,AA7&gt;='Old Ranking Calculations'!$B$29,'Old Ranking Calculations'!$C$29,AA7&gt;='Old Ranking Calculations'!$B$30,'Old Ranking Calculations'!$C$30,AA7&gt;='Old Ranking Calculations'!$B$31,'Old Ranking Calculations'!$C$31,AA7&lt;'Old Ranking Calculations'!$B$32,'Old Ranking Calculations'!$C$32)</f>
        <v>10</v>
      </c>
      <c r="AC7" s="1">
        <f>COUNT($G$2:G7)/COUNT($A$2:A7)</f>
        <v>0.66666666666666663</v>
      </c>
      <c r="AD7" s="1" cm="1">
        <f t="array" ref="AD7">_xlfn.IFS(AC7&gt;='Old Ranking Calculations'!$B$15,'Old Ranking Calculations'!$C$15,AC7&gt;='Old Ranking Calculations'!$B$16,'Old Ranking Calculations'!$C$16,AC7&gt;='Old Ranking Calculations'!$B$17,'Old Ranking Calculations'!$C$17,AC7&gt;='Old Ranking Calculations'!$B$18,'Old Ranking Calculations'!$C$18,AC7&gt;='Old Ranking Calculations'!$B$19,'Old Ranking Calculations'!$C$19,AC7&gt;='Old Ranking Calculations'!$B$20,'Old Ranking Calculations'!$C$20,AC7&gt;='Old Ranking Calculations'!$B$21,'Old Ranking Calculations'!$C$21,AC7&gt;='Old Ranking Calculations'!$B$22,'Old Ranking Calculations'!$C$22,AC7&lt;'Old Ranking Calculations'!$B$23,'Old Ranking Calculations'!$C$23)</f>
        <v>20</v>
      </c>
      <c r="AE7" s="1">
        <f t="shared" si="2"/>
        <v>0</v>
      </c>
      <c r="AF7" s="1">
        <f t="shared" si="1"/>
        <v>0.26</v>
      </c>
      <c r="AG7" s="16">
        <f>SUM($W$2:W7,Z7,$AE$2)</f>
        <v>57.049139194139201</v>
      </c>
    </row>
    <row r="8" spans="1:33" ht="15.75" customHeight="1" x14ac:dyDescent="0.2">
      <c r="A8" s="1">
        <v>2001</v>
      </c>
      <c r="B8" s="1" t="s">
        <v>14</v>
      </c>
      <c r="C8" s="1" t="str">
        <f>VLOOKUP(B8,Divisions!$A$1:$B$33,2,FALSE)</f>
        <v>AFC South</v>
      </c>
      <c r="D8" s="1">
        <v>6</v>
      </c>
      <c r="E8" s="1">
        <v>10</v>
      </c>
      <c r="W8" s="1">
        <f>SUM(N8*'Ranking Calculations'!$C$2,M8*'Ranking Calculations'!$C$3,L8*'Ranking Calculations'!$C$4,K8*'Ranking Calculations'!$C$5,H8*'Ranking Calculations'!$C$7,G8*'Ranking Calculations'!$C$6,P8*'Ranking Calculations'!$C$8,Q8*'Ranking Calculations'!$C$9,R8*'Ranking Calculations'!$C$10,S8*'Ranking Calculations'!$C$11,T8*'Ranking Calculations'!$C$12,U8*'Ranking Calculations'!$C$13,V8*'Ranking Calculations'!$C$14)</f>
        <v>0</v>
      </c>
      <c r="X8" s="11">
        <f>(SUM($D$2:D8)+(SUM($F$2:F8)/2))/((SUM($D$2:D8)+SUM($E$2:E8)+SUM($F$2:F8)))</f>
        <v>0.5535714285714286</v>
      </c>
      <c r="Y8" s="24">
        <f>'Winning % Rank Over Time'!Q37</f>
        <v>10</v>
      </c>
      <c r="Z8" s="7">
        <f>'Winning % Rank Over Time'!$B37*VLOOKUP(Y8,'Share of Reg Season Points'!$F$2:$G$32,2)</f>
        <v>0</v>
      </c>
      <c r="AA8" s="1">
        <f t="shared" si="0"/>
        <v>1.0769230769230769</v>
      </c>
      <c r="AB8" s="1" cm="1">
        <f t="array" ref="AB8">_xlfn.IFS(AA8&gt;='Old Ranking Calculations'!$B$25,'Old Ranking Calculations'!$C$25,AA8&gt;='Old Ranking Calculations'!$B$26,'Old Ranking Calculations'!$C$26,AA8&gt;='Old Ranking Calculations'!$B$27,'Old Ranking Calculations'!$C$27,AA8&gt;='Old Ranking Calculations'!$B$28,'Old Ranking Calculations'!$C$28,AA8&gt;='Old Ranking Calculations'!$B$29,'Old Ranking Calculations'!$C$29,AA8&gt;='Old Ranking Calculations'!$B$30,'Old Ranking Calculations'!$C$30,AA8&gt;='Old Ranking Calculations'!$B$31,'Old Ranking Calculations'!$C$31,AA8&lt;'Old Ranking Calculations'!$B$32,'Old Ranking Calculations'!$C$32)</f>
        <v>10</v>
      </c>
      <c r="AC8" s="1">
        <f>COUNT($G$2:G8)/COUNT($A$2:A8)</f>
        <v>0.5714285714285714</v>
      </c>
      <c r="AD8" s="1" cm="1">
        <f t="array" ref="AD8">_xlfn.IFS(AC8&gt;='Old Ranking Calculations'!$B$15,'Old Ranking Calculations'!$C$15,AC8&gt;='Old Ranking Calculations'!$B$16,'Old Ranking Calculations'!$C$16,AC8&gt;='Old Ranking Calculations'!$B$17,'Old Ranking Calculations'!$C$17,AC8&gt;='Old Ranking Calculations'!$B$18,'Old Ranking Calculations'!$C$18,AC8&gt;='Old Ranking Calculations'!$B$19,'Old Ranking Calculations'!$C$19,AC8&gt;='Old Ranking Calculations'!$B$20,'Old Ranking Calculations'!$C$20,AC8&gt;='Old Ranking Calculations'!$B$21,'Old Ranking Calculations'!$C$21,AC8&gt;='Old Ranking Calculations'!$B$22,'Old Ranking Calculations'!$C$22,AC8&lt;'Old Ranking Calculations'!$B$23,'Old Ranking Calculations'!$C$23)</f>
        <v>17.5</v>
      </c>
      <c r="AE8" s="1">
        <f t="shared" si="2"/>
        <v>0</v>
      </c>
      <c r="AF8" s="1">
        <f t="shared" si="1"/>
        <v>0.21666666666666667</v>
      </c>
      <c r="AG8" s="16">
        <f>SUM($W$2:W8,Z8,$AE$2)</f>
        <v>57.049139194139201</v>
      </c>
    </row>
    <row r="9" spans="1:33" ht="15.75" customHeight="1" x14ac:dyDescent="0.2">
      <c r="A9" s="1">
        <v>2002</v>
      </c>
      <c r="B9" s="1" t="s">
        <v>14</v>
      </c>
      <c r="C9" s="1" t="str">
        <f>VLOOKUP(B9,Divisions!$A$1:$B$33,2,FALSE)</f>
        <v>AFC South</v>
      </c>
      <c r="D9" s="1">
        <v>6</v>
      </c>
      <c r="E9" s="1">
        <v>10</v>
      </c>
      <c r="W9" s="1">
        <f>SUM(N9*'Ranking Calculations'!$C$2,M9*'Ranking Calculations'!$C$3,L9*'Ranking Calculations'!$C$4,K9*'Ranking Calculations'!$C$5,H9*'Ranking Calculations'!$C$7,G9*'Ranking Calculations'!$C$6,P9*'Ranking Calculations'!$C$8,Q9*'Ranking Calculations'!$C$9,R9*'Ranking Calculations'!$C$10,S9*'Ranking Calculations'!$C$11,T9*'Ranking Calculations'!$C$12,U9*'Ranking Calculations'!$C$13,V9*'Ranking Calculations'!$C$14)</f>
        <v>0</v>
      </c>
      <c r="X9" s="11">
        <f>(SUM($D$2:D9)+(SUM($F$2:F9)/2))/((SUM($D$2:D9)+SUM($E$2:E9)+SUM($F$2:F9)))</f>
        <v>0.53125</v>
      </c>
      <c r="Y9" s="24">
        <f>'Winning % Rank Over Time'!Q38</f>
        <v>10</v>
      </c>
      <c r="Z9" s="7">
        <f>'Winning % Rank Over Time'!$B38*VLOOKUP(Y9,'Share of Reg Season Points'!$F$2:$G$32,2)</f>
        <v>0</v>
      </c>
      <c r="AA9" s="1">
        <f t="shared" si="0"/>
        <v>1</v>
      </c>
      <c r="AB9" s="1" cm="1">
        <f t="array" ref="AB9">_xlfn.IFS(AA9&gt;='Old Ranking Calculations'!$B$25,'Old Ranking Calculations'!$C$25,AA9&gt;='Old Ranking Calculations'!$B$26,'Old Ranking Calculations'!$C$26,AA9&gt;='Old Ranking Calculations'!$B$27,'Old Ranking Calculations'!$C$27,AA9&gt;='Old Ranking Calculations'!$B$28,'Old Ranking Calculations'!$C$28,AA9&gt;='Old Ranking Calculations'!$B$29,'Old Ranking Calculations'!$C$29,AA9&gt;='Old Ranking Calculations'!$B$30,'Old Ranking Calculations'!$C$30,AA9&gt;='Old Ranking Calculations'!$B$31,'Old Ranking Calculations'!$C$31,AA9&lt;'Old Ranking Calculations'!$B$32,'Old Ranking Calculations'!$C$32)</f>
        <v>10</v>
      </c>
      <c r="AC9" s="1">
        <f>COUNT($G$2:G9)/COUNT($A$2:A9)</f>
        <v>0.5</v>
      </c>
      <c r="AD9" s="1" cm="1">
        <f t="array" ref="AD9">_xlfn.IFS(AC9&gt;='Old Ranking Calculations'!$B$15,'Old Ranking Calculations'!$C$15,AC9&gt;='Old Ranking Calculations'!$B$16,'Old Ranking Calculations'!$C$16,AC9&gt;='Old Ranking Calculations'!$B$17,'Old Ranking Calculations'!$C$17,AC9&gt;='Old Ranking Calculations'!$B$18,'Old Ranking Calculations'!$C$18,AC9&gt;='Old Ranking Calculations'!$B$19,'Old Ranking Calculations'!$C$19,AC9&gt;='Old Ranking Calculations'!$B$20,'Old Ranking Calculations'!$C$20,AC9&gt;='Old Ranking Calculations'!$B$21,'Old Ranking Calculations'!$C$21,AC9&gt;='Old Ranking Calculations'!$B$22,'Old Ranking Calculations'!$C$22,AC9&lt;'Old Ranking Calculations'!$B$23,'Old Ranking Calculations'!$C$23)</f>
        <v>15</v>
      </c>
      <c r="AE9" s="1">
        <f t="shared" si="2"/>
        <v>0</v>
      </c>
      <c r="AF9" s="1">
        <f t="shared" si="1"/>
        <v>0.18571428571428572</v>
      </c>
      <c r="AG9" s="16">
        <f>SUM($W$2:W9,Z9,$AE$2)</f>
        <v>57.049139194139201</v>
      </c>
    </row>
    <row r="10" spans="1:33" ht="15.75" customHeight="1" x14ac:dyDescent="0.2">
      <c r="A10" s="1">
        <v>2003</v>
      </c>
      <c r="B10" s="1" t="s">
        <v>14</v>
      </c>
      <c r="C10" s="1" t="str">
        <f>VLOOKUP(B10,Divisions!$A$1:$B$33,2,FALSE)</f>
        <v>AFC South</v>
      </c>
      <c r="D10" s="1">
        <v>5</v>
      </c>
      <c r="E10" s="1">
        <v>11</v>
      </c>
      <c r="W10" s="1">
        <f>SUM(N10*'Ranking Calculations'!$C$2,M10*'Ranking Calculations'!$C$3,L10*'Ranking Calculations'!$C$4,K10*'Ranking Calculations'!$C$5,H10*'Ranking Calculations'!$C$7,G10*'Ranking Calculations'!$C$6,P10*'Ranking Calculations'!$C$8,Q10*'Ranking Calculations'!$C$9,R10*'Ranking Calculations'!$C$10,S10*'Ranking Calculations'!$C$11,T10*'Ranking Calculations'!$C$12,U10*'Ranking Calculations'!$C$13,V10*'Ranking Calculations'!$C$14)</f>
        <v>0</v>
      </c>
      <c r="X10" s="11">
        <f>(SUM($D$2:D10)+(SUM($F$2:F10)/2))/((SUM($D$2:D10)+SUM($E$2:E10)+SUM($F$2:F10)))</f>
        <v>0.50694444444444442</v>
      </c>
      <c r="Y10" s="24">
        <f>'Winning % Rank Over Time'!Q39</f>
        <v>12</v>
      </c>
      <c r="Z10" s="7">
        <f>'Winning % Rank Over Time'!$B39*VLOOKUP(Y10,'Share of Reg Season Points'!$F$2:$G$32,2)</f>
        <v>0</v>
      </c>
      <c r="AA10" s="1">
        <f t="shared" si="0"/>
        <v>0.93333333333333335</v>
      </c>
      <c r="AB10" s="1" cm="1">
        <f t="array" ref="AB10">_xlfn.IFS(AA10&gt;='Old Ranking Calculations'!$B$25,'Old Ranking Calculations'!$C$25,AA10&gt;='Old Ranking Calculations'!$B$26,'Old Ranking Calculations'!$C$26,AA10&gt;='Old Ranking Calculations'!$B$27,'Old Ranking Calculations'!$C$27,AA10&gt;='Old Ranking Calculations'!$B$28,'Old Ranking Calculations'!$C$28,AA10&gt;='Old Ranking Calculations'!$B$29,'Old Ranking Calculations'!$C$29,AA10&gt;='Old Ranking Calculations'!$B$30,'Old Ranking Calculations'!$C$30,AA10&gt;='Old Ranking Calculations'!$B$31,'Old Ranking Calculations'!$C$31,AA10&lt;'Old Ranking Calculations'!$B$32,'Old Ranking Calculations'!$C$32)</f>
        <v>8</v>
      </c>
      <c r="AC10" s="1">
        <f>COUNT($G$2:G10)/COUNT($A$2:A10)</f>
        <v>0.44444444444444442</v>
      </c>
      <c r="AD10" s="1" cm="1">
        <f t="array" ref="AD10">_xlfn.IFS(AC10&gt;='Old Ranking Calculations'!$B$15,'Old Ranking Calculations'!$C$15,AC10&gt;='Old Ranking Calculations'!$B$16,'Old Ranking Calculations'!$C$16,AC10&gt;='Old Ranking Calculations'!$B$17,'Old Ranking Calculations'!$C$17,AC10&gt;='Old Ranking Calculations'!$B$18,'Old Ranking Calculations'!$C$18,AC10&gt;='Old Ranking Calculations'!$B$19,'Old Ranking Calculations'!$C$19,AC10&gt;='Old Ranking Calculations'!$B$20,'Old Ranking Calculations'!$C$20,AC10&gt;='Old Ranking Calculations'!$B$21,'Old Ranking Calculations'!$C$21,AC10&gt;='Old Ranking Calculations'!$B$22,'Old Ranking Calculations'!$C$22,AC10&lt;'Old Ranking Calculations'!$B$23,'Old Ranking Calculations'!$C$23)</f>
        <v>10</v>
      </c>
      <c r="AE10" s="1">
        <f t="shared" si="2"/>
        <v>0</v>
      </c>
      <c r="AF10" s="1">
        <f t="shared" si="1"/>
        <v>0.16049382716049382</v>
      </c>
      <c r="AG10" s="16">
        <f>SUM($W$2:W10,Z10,$AE$2)</f>
        <v>57.049139194139201</v>
      </c>
    </row>
    <row r="11" spans="1:33" ht="15.75" customHeight="1" x14ac:dyDescent="0.2">
      <c r="A11" s="1">
        <v>2004</v>
      </c>
      <c r="B11" s="1" t="s">
        <v>14</v>
      </c>
      <c r="C11" s="1" t="str">
        <f>VLOOKUP(B11,Divisions!$A$1:$B$33,2,FALSE)</f>
        <v>AFC South</v>
      </c>
      <c r="D11" s="1">
        <v>9</v>
      </c>
      <c r="E11" s="1">
        <v>7</v>
      </c>
      <c r="W11" s="1">
        <f>SUM(N11*'Ranking Calculations'!$C$2,M11*'Ranking Calculations'!$C$3,L11*'Ranking Calculations'!$C$4,K11*'Ranking Calculations'!$C$5,H11*'Ranking Calculations'!$C$7,G11*'Ranking Calculations'!$C$6,P11*'Ranking Calculations'!$C$8,Q11*'Ranking Calculations'!$C$9,R11*'Ranking Calculations'!$C$10,S11*'Ranking Calculations'!$C$11,T11*'Ranking Calculations'!$C$12,U11*'Ranking Calculations'!$C$13,V11*'Ranking Calculations'!$C$14)</f>
        <v>0</v>
      </c>
      <c r="X11" s="11">
        <f>(SUM($D$2:D11)+(SUM($F$2:F11)/2))/((SUM($D$2:D11)+SUM($E$2:E11)+SUM($F$2:F11)))</f>
        <v>0.51249999999999996</v>
      </c>
      <c r="Y11" s="24">
        <f>'Winning % Rank Over Time'!Q40</f>
        <v>12</v>
      </c>
      <c r="Z11" s="7">
        <f>'Winning % Rank Over Time'!$B40*VLOOKUP(Y11,'Share of Reg Season Points'!$F$2:$G$32,2)</f>
        <v>0</v>
      </c>
      <c r="AA11" s="1">
        <f t="shared" si="0"/>
        <v>0.875</v>
      </c>
      <c r="AB11" s="1" cm="1">
        <f t="array" ref="AB11">_xlfn.IFS(AA11&gt;='Old Ranking Calculations'!$B$25,'Old Ranking Calculations'!$C$25,AA11&gt;='Old Ranking Calculations'!$B$26,'Old Ranking Calculations'!$C$26,AA11&gt;='Old Ranking Calculations'!$B$27,'Old Ranking Calculations'!$C$27,AA11&gt;='Old Ranking Calculations'!$B$28,'Old Ranking Calculations'!$C$28,AA11&gt;='Old Ranking Calculations'!$B$29,'Old Ranking Calculations'!$C$29,AA11&gt;='Old Ranking Calculations'!$B$30,'Old Ranking Calculations'!$C$30,AA11&gt;='Old Ranking Calculations'!$B$31,'Old Ranking Calculations'!$C$31,AA11&lt;'Old Ranking Calculations'!$B$32,'Old Ranking Calculations'!$C$32)</f>
        <v>6</v>
      </c>
      <c r="AC11" s="1">
        <f>COUNT($G$2:G11)/COUNT($A$2:A11)</f>
        <v>0.4</v>
      </c>
      <c r="AD11" s="1" cm="1">
        <f t="array" ref="AD11">_xlfn.IFS(AC11&gt;='Old Ranking Calculations'!$B$15,'Old Ranking Calculations'!$C$15,AC11&gt;='Old Ranking Calculations'!$B$16,'Old Ranking Calculations'!$C$16,AC11&gt;='Old Ranking Calculations'!$B$17,'Old Ranking Calculations'!$C$17,AC11&gt;='Old Ranking Calculations'!$B$18,'Old Ranking Calculations'!$C$18,AC11&gt;='Old Ranking Calculations'!$B$19,'Old Ranking Calculations'!$C$19,AC11&gt;='Old Ranking Calculations'!$B$20,'Old Ranking Calculations'!$C$20,AC11&gt;='Old Ranking Calculations'!$B$21,'Old Ranking Calculations'!$C$21,AC11&gt;='Old Ranking Calculations'!$B$22,'Old Ranking Calculations'!$C$22,AC11&lt;'Old Ranking Calculations'!$B$23,'Old Ranking Calculations'!$C$23)</f>
        <v>10</v>
      </c>
      <c r="AE11" s="1">
        <f t="shared" si="2"/>
        <v>0</v>
      </c>
      <c r="AF11" s="1">
        <f t="shared" si="1"/>
        <v>0.14772727272727273</v>
      </c>
      <c r="AG11" s="16">
        <f>SUM($W$2:W11,Z11,$AE$2)</f>
        <v>57.049139194139201</v>
      </c>
    </row>
    <row r="12" spans="1:33" ht="15.75" customHeight="1" x14ac:dyDescent="0.2">
      <c r="A12" s="1">
        <v>2005</v>
      </c>
      <c r="B12" s="1" t="s">
        <v>14</v>
      </c>
      <c r="C12" s="1" t="str">
        <f>VLOOKUP(B12,Divisions!$A$1:$B$33,2,FALSE)</f>
        <v>AFC South</v>
      </c>
      <c r="D12" s="1">
        <v>12</v>
      </c>
      <c r="E12" s="1">
        <v>4</v>
      </c>
      <c r="G12" s="1">
        <v>1</v>
      </c>
      <c r="I12" s="1">
        <v>0</v>
      </c>
      <c r="J12" s="1">
        <v>1</v>
      </c>
      <c r="K12" s="1"/>
      <c r="L12" s="1"/>
      <c r="M12" s="1"/>
      <c r="N12" s="1"/>
      <c r="O12" s="1">
        <v>1</v>
      </c>
      <c r="W12" s="1">
        <f>SUM(N12*'Ranking Calculations'!$C$2,M12*'Ranking Calculations'!$C$3,L12*'Ranking Calculations'!$C$4,K12*'Ranking Calculations'!$C$5,H12*'Ranking Calculations'!$C$7,G12*'Ranking Calculations'!$C$6,P12*'Ranking Calculations'!$C$8,Q12*'Ranking Calculations'!$C$9,R12*'Ranking Calculations'!$C$10,S12*'Ranking Calculations'!$C$11,T12*'Ranking Calculations'!$C$12,U12*'Ranking Calculations'!$C$13,V12*'Ranking Calculations'!$C$14)</f>
        <v>1</v>
      </c>
      <c r="X12" s="11">
        <f>(SUM($D$2:D12)+(SUM($F$2:F12)/2))/((SUM($D$2:D12)+SUM($E$2:E12)+SUM($F$2:F12)))</f>
        <v>0.53409090909090906</v>
      </c>
      <c r="Y12" s="24">
        <f>'Winning % Rank Over Time'!Q41</f>
        <v>11</v>
      </c>
      <c r="Z12" s="7">
        <f>'Winning % Rank Over Time'!$B41*VLOOKUP(Y12,'Share of Reg Season Points'!$F$2:$G$32,2)</f>
        <v>0</v>
      </c>
      <c r="AA12" s="1">
        <f t="shared" si="0"/>
        <v>0.88888888888888884</v>
      </c>
      <c r="AB12" s="1" cm="1">
        <f t="array" ref="AB12">_xlfn.IFS(AA12&gt;='Old Ranking Calculations'!$B$25,'Old Ranking Calculations'!$C$25,AA12&gt;='Old Ranking Calculations'!$B$26,'Old Ranking Calculations'!$C$26,AA12&gt;='Old Ranking Calculations'!$B$27,'Old Ranking Calculations'!$C$27,AA12&gt;='Old Ranking Calculations'!$B$28,'Old Ranking Calculations'!$C$28,AA12&gt;='Old Ranking Calculations'!$B$29,'Old Ranking Calculations'!$C$29,AA12&gt;='Old Ranking Calculations'!$B$30,'Old Ranking Calculations'!$C$30,AA12&gt;='Old Ranking Calculations'!$B$31,'Old Ranking Calculations'!$C$31,AA12&lt;'Old Ranking Calculations'!$B$32,'Old Ranking Calculations'!$C$32)</f>
        <v>6</v>
      </c>
      <c r="AC12" s="1">
        <f>COUNT($G$2:G12)/COUNT($A$2:A12)</f>
        <v>0.45454545454545453</v>
      </c>
      <c r="AD12" s="1" cm="1">
        <f t="array" ref="AD12">_xlfn.IFS(AC12&gt;='Old Ranking Calculations'!$B$15,'Old Ranking Calculations'!$C$15,AC12&gt;='Old Ranking Calculations'!$B$16,'Old Ranking Calculations'!$C$16,AC12&gt;='Old Ranking Calculations'!$B$17,'Old Ranking Calculations'!$C$17,AC12&gt;='Old Ranking Calculations'!$B$18,'Old Ranking Calculations'!$C$18,AC12&gt;='Old Ranking Calculations'!$B$19,'Old Ranking Calculations'!$C$19,AC12&gt;='Old Ranking Calculations'!$B$20,'Old Ranking Calculations'!$C$20,AC12&gt;='Old Ranking Calculations'!$B$21,'Old Ranking Calculations'!$C$21,AC12&gt;='Old Ranking Calculations'!$B$22,'Old Ranking Calculations'!$C$22,AC12&lt;'Old Ranking Calculations'!$B$23,'Old Ranking Calculations'!$C$23)</f>
        <v>12</v>
      </c>
      <c r="AE12" s="1">
        <f t="shared" si="2"/>
        <v>0</v>
      </c>
      <c r="AF12" s="1">
        <f t="shared" si="1"/>
        <v>0.15053763440860216</v>
      </c>
      <c r="AG12" s="16">
        <f>SUM($W$2:W12,Z12,$AE$2)</f>
        <v>58.049139194139201</v>
      </c>
    </row>
    <row r="13" spans="1:33" ht="15.75" customHeight="1" x14ac:dyDescent="0.2">
      <c r="A13" s="1">
        <v>2006</v>
      </c>
      <c r="B13" s="1" t="s">
        <v>14</v>
      </c>
      <c r="C13" s="1" t="str">
        <f>VLOOKUP(B13,Divisions!$A$1:$B$33,2,FALSE)</f>
        <v>AFC South</v>
      </c>
      <c r="D13" s="1">
        <v>8</v>
      </c>
      <c r="E13" s="1">
        <v>8</v>
      </c>
      <c r="W13" s="1">
        <f>SUM(N13*'Ranking Calculations'!$C$2,M13*'Ranking Calculations'!$C$3,L13*'Ranking Calculations'!$C$4,K13*'Ranking Calculations'!$C$5,H13*'Ranking Calculations'!$C$7,G13*'Ranking Calculations'!$C$6,P13*'Ranking Calculations'!$C$8,Q13*'Ranking Calculations'!$C$9,R13*'Ranking Calculations'!$C$10,S13*'Ranking Calculations'!$C$11,T13*'Ranking Calculations'!$C$12,U13*'Ranking Calculations'!$C$13,V13*'Ranking Calculations'!$C$14)</f>
        <v>0</v>
      </c>
      <c r="X13" s="11">
        <f>(SUM($D$2:D13)+(SUM($F$2:F13)/2))/((SUM($D$2:D13)+SUM($E$2:E13)+SUM($F$2:F13)))</f>
        <v>0.53125</v>
      </c>
      <c r="Y13" s="24">
        <f>'Winning % Rank Over Time'!Q42</f>
        <v>11</v>
      </c>
      <c r="Z13" s="7">
        <f>'Winning % Rank Over Time'!$B42*VLOOKUP(Y13,'Share of Reg Season Points'!$F$2:$G$32,2)</f>
        <v>0</v>
      </c>
      <c r="AA13" s="1">
        <f t="shared" si="0"/>
        <v>0.84210526315789469</v>
      </c>
      <c r="AB13" s="1" cm="1">
        <f t="array" ref="AB13">_xlfn.IFS(AA13&gt;='Old Ranking Calculations'!$B$25,'Old Ranking Calculations'!$C$25,AA13&gt;='Old Ranking Calculations'!$B$26,'Old Ranking Calculations'!$C$26,AA13&gt;='Old Ranking Calculations'!$B$27,'Old Ranking Calculations'!$C$27,AA13&gt;='Old Ranking Calculations'!$B$28,'Old Ranking Calculations'!$C$28,AA13&gt;='Old Ranking Calculations'!$B$29,'Old Ranking Calculations'!$C$29,AA13&gt;='Old Ranking Calculations'!$B$30,'Old Ranking Calculations'!$C$30,AA13&gt;='Old Ranking Calculations'!$B$31,'Old Ranking Calculations'!$C$31,AA13&lt;'Old Ranking Calculations'!$B$32,'Old Ranking Calculations'!$C$32)</f>
        <v>6</v>
      </c>
      <c r="AC13" s="1">
        <f>COUNT($G$2:G13)/COUNT($A$2:A13)</f>
        <v>0.41666666666666669</v>
      </c>
      <c r="AD13" s="1" cm="1">
        <f t="array" ref="AD13">_xlfn.IFS(AC13&gt;='Old Ranking Calculations'!$B$15,'Old Ranking Calculations'!$C$15,AC13&gt;='Old Ranking Calculations'!$B$16,'Old Ranking Calculations'!$C$16,AC13&gt;='Old Ranking Calculations'!$B$17,'Old Ranking Calculations'!$C$17,AC13&gt;='Old Ranking Calculations'!$B$18,'Old Ranking Calculations'!$C$18,AC13&gt;='Old Ranking Calculations'!$B$19,'Old Ranking Calculations'!$C$19,AC13&gt;='Old Ranking Calculations'!$B$20,'Old Ranking Calculations'!$C$20,AC13&gt;='Old Ranking Calculations'!$B$21,'Old Ranking Calculations'!$C$21,AC13&gt;='Old Ranking Calculations'!$B$22,'Old Ranking Calculations'!$C$22,AC13&lt;'Old Ranking Calculations'!$B$23,'Old Ranking Calculations'!$C$23)</f>
        <v>10</v>
      </c>
      <c r="AE13" s="1">
        <f t="shared" si="2"/>
        <v>0</v>
      </c>
      <c r="AF13" s="1">
        <f t="shared" si="1"/>
        <v>0.13861386138613863</v>
      </c>
      <c r="AG13" s="16">
        <f>SUM($W$2:W13,Z13,$AE$2)</f>
        <v>58.049139194139201</v>
      </c>
    </row>
    <row r="14" spans="1:33" ht="15.75" customHeight="1" x14ac:dyDescent="0.2">
      <c r="A14" s="1">
        <v>2007</v>
      </c>
      <c r="B14" s="1" t="s">
        <v>14</v>
      </c>
      <c r="C14" s="1" t="str">
        <f>VLOOKUP(B14,Divisions!$A$1:$B$33,2,FALSE)</f>
        <v>AFC South</v>
      </c>
      <c r="D14" s="1">
        <v>11</v>
      </c>
      <c r="E14" s="1">
        <v>5</v>
      </c>
      <c r="G14" s="1">
        <v>1</v>
      </c>
      <c r="I14" s="1">
        <v>1</v>
      </c>
      <c r="J14" s="1">
        <v>1</v>
      </c>
      <c r="K14" s="1">
        <v>1</v>
      </c>
      <c r="L14" s="1"/>
      <c r="M14" s="1"/>
      <c r="N14" s="1"/>
      <c r="O14" s="1">
        <v>2</v>
      </c>
      <c r="W14" s="1">
        <f>SUM(N14*'Ranking Calculations'!$C$2,M14*'Ranking Calculations'!$C$3,L14*'Ranking Calculations'!$C$4,K14*'Ranking Calculations'!$C$5,H14*'Ranking Calculations'!$C$7,G14*'Ranking Calculations'!$C$6,P14*'Ranking Calculations'!$C$8,Q14*'Ranking Calculations'!$C$9,R14*'Ranking Calculations'!$C$10,S14*'Ranking Calculations'!$C$11,T14*'Ranking Calculations'!$C$12,U14*'Ranking Calculations'!$C$13,V14*'Ranking Calculations'!$C$14)</f>
        <v>3</v>
      </c>
      <c r="X14" s="11">
        <f>(SUM($D$2:D14)+(SUM($F$2:F14)/2))/((SUM($D$2:D14)+SUM($E$2:E14)+SUM($F$2:F14)))</f>
        <v>0.54326923076923073</v>
      </c>
      <c r="Y14" s="24">
        <f>'Winning % Rank Over Time'!Q43</f>
        <v>10</v>
      </c>
      <c r="Z14" s="7">
        <f>'Winning % Rank Over Time'!$B43*VLOOKUP(Y14,'Share of Reg Season Points'!$F$2:$G$32,2)</f>
        <v>0</v>
      </c>
      <c r="AA14" s="1">
        <f t="shared" si="0"/>
        <v>0.90476190476190477</v>
      </c>
      <c r="AB14" s="1" cm="1">
        <f t="array" ref="AB14">_xlfn.IFS(AA14&gt;='Old Ranking Calculations'!$B$25,'Old Ranking Calculations'!$C$25,AA14&gt;='Old Ranking Calculations'!$B$26,'Old Ranking Calculations'!$C$26,AA14&gt;='Old Ranking Calculations'!$B$27,'Old Ranking Calculations'!$C$27,AA14&gt;='Old Ranking Calculations'!$B$28,'Old Ranking Calculations'!$C$28,AA14&gt;='Old Ranking Calculations'!$B$29,'Old Ranking Calculations'!$C$29,AA14&gt;='Old Ranking Calculations'!$B$30,'Old Ranking Calculations'!$C$30,AA14&gt;='Old Ranking Calculations'!$B$31,'Old Ranking Calculations'!$C$31,AA14&lt;'Old Ranking Calculations'!$B$32,'Old Ranking Calculations'!$C$32)</f>
        <v>8</v>
      </c>
      <c r="AC14" s="1">
        <f>COUNT($G$2:G14)/COUNT($A$2:A14)</f>
        <v>0.46153846153846156</v>
      </c>
      <c r="AD14" s="1" cm="1">
        <f t="array" ref="AD14">_xlfn.IFS(AC14&gt;='Old Ranking Calculations'!$B$15,'Old Ranking Calculations'!$C$15,AC14&gt;='Old Ranking Calculations'!$B$16,'Old Ranking Calculations'!$C$16,AC14&gt;='Old Ranking Calculations'!$B$17,'Old Ranking Calculations'!$C$17,AC14&gt;='Old Ranking Calculations'!$B$18,'Old Ranking Calculations'!$C$18,AC14&gt;='Old Ranking Calculations'!$B$19,'Old Ranking Calculations'!$C$19,AC14&gt;='Old Ranking Calculations'!$B$20,'Old Ranking Calculations'!$C$20,AC14&gt;='Old Ranking Calculations'!$B$21,'Old Ranking Calculations'!$C$21,AC14&gt;='Old Ranking Calculations'!$B$22,'Old Ranking Calculations'!$C$22,AC14&lt;'Old Ranking Calculations'!$B$23,'Old Ranking Calculations'!$C$23)</f>
        <v>12</v>
      </c>
      <c r="AE14" s="1">
        <f t="shared" si="2"/>
        <v>0</v>
      </c>
      <c r="AF14" s="1">
        <f t="shared" si="1"/>
        <v>0.15740740740740741</v>
      </c>
      <c r="AG14" s="16">
        <f>SUM($W$2:W14,Z14,$AE$2)</f>
        <v>61.049139194139201</v>
      </c>
    </row>
    <row r="15" spans="1:33" ht="15.75" customHeight="1" x14ac:dyDescent="0.2">
      <c r="A15" s="1">
        <v>2008</v>
      </c>
      <c r="B15" s="1" t="s">
        <v>14</v>
      </c>
      <c r="C15" s="1" t="str">
        <f>VLOOKUP(B15,Divisions!$A$1:$B$33,2,FALSE)</f>
        <v>AFC South</v>
      </c>
      <c r="D15" s="1">
        <v>5</v>
      </c>
      <c r="E15" s="1">
        <v>11</v>
      </c>
      <c r="W15" s="1">
        <f>SUM(N15*'Ranking Calculations'!$C$2,M15*'Ranking Calculations'!$C$3,L15*'Ranking Calculations'!$C$4,K15*'Ranking Calculations'!$C$5,H15*'Ranking Calculations'!$C$7,G15*'Ranking Calculations'!$C$6,P15*'Ranking Calculations'!$C$8,Q15*'Ranking Calculations'!$C$9,R15*'Ranking Calculations'!$C$10,S15*'Ranking Calculations'!$C$11,T15*'Ranking Calculations'!$C$12,U15*'Ranking Calculations'!$C$13,V15*'Ranking Calculations'!$C$14)</f>
        <v>0</v>
      </c>
      <c r="X15" s="11">
        <f>(SUM($D$2:D15)+(SUM($F$2:F15)/2))/((SUM($D$2:D15)+SUM($E$2:E15)+SUM($F$2:F15)))</f>
        <v>0.5267857142857143</v>
      </c>
      <c r="Y15" s="24">
        <f>'Winning % Rank Over Time'!Q44</f>
        <v>10</v>
      </c>
      <c r="Z15" s="7">
        <f>'Winning % Rank Over Time'!$B44*VLOOKUP(Y15,'Share of Reg Season Points'!$F$2:$G$32,2)</f>
        <v>0</v>
      </c>
      <c r="AA15" s="1">
        <f t="shared" si="0"/>
        <v>0.86363636363636365</v>
      </c>
      <c r="AB15" s="1" cm="1">
        <f t="array" ref="AB15">_xlfn.IFS(AA15&gt;='Old Ranking Calculations'!$B$25,'Old Ranking Calculations'!$C$25,AA15&gt;='Old Ranking Calculations'!$B$26,'Old Ranking Calculations'!$C$26,AA15&gt;='Old Ranking Calculations'!$B$27,'Old Ranking Calculations'!$C$27,AA15&gt;='Old Ranking Calculations'!$B$28,'Old Ranking Calculations'!$C$28,AA15&gt;='Old Ranking Calculations'!$B$29,'Old Ranking Calculations'!$C$29,AA15&gt;='Old Ranking Calculations'!$B$30,'Old Ranking Calculations'!$C$30,AA15&gt;='Old Ranking Calculations'!$B$31,'Old Ranking Calculations'!$C$31,AA15&lt;'Old Ranking Calculations'!$B$32,'Old Ranking Calculations'!$C$32)</f>
        <v>6</v>
      </c>
      <c r="AC15" s="1">
        <f>COUNT($G$2:G15)/COUNT($A$2:A15)</f>
        <v>0.42857142857142855</v>
      </c>
      <c r="AD15" s="1" cm="1">
        <f t="array" ref="AD15">_xlfn.IFS(AC15&gt;='Old Ranking Calculations'!$B$15,'Old Ranking Calculations'!$C$15,AC15&gt;='Old Ranking Calculations'!$B$16,'Old Ranking Calculations'!$C$16,AC15&gt;='Old Ranking Calculations'!$B$17,'Old Ranking Calculations'!$C$17,AC15&gt;='Old Ranking Calculations'!$B$18,'Old Ranking Calculations'!$C$18,AC15&gt;='Old Ranking Calculations'!$B$19,'Old Ranking Calculations'!$C$19,AC15&gt;='Old Ranking Calculations'!$B$20,'Old Ranking Calculations'!$C$20,AC15&gt;='Old Ranking Calculations'!$B$21,'Old Ranking Calculations'!$C$21,AC15&gt;='Old Ranking Calculations'!$B$22,'Old Ranking Calculations'!$C$22,AC15&lt;'Old Ranking Calculations'!$B$23,'Old Ranking Calculations'!$C$23)</f>
        <v>10</v>
      </c>
      <c r="AE15" s="1">
        <f t="shared" si="2"/>
        <v>0</v>
      </c>
      <c r="AF15" s="1">
        <f t="shared" si="1"/>
        <v>0.14285714285714285</v>
      </c>
      <c r="AG15" s="16">
        <f>SUM($W$2:W15,Z15,$AE$2)</f>
        <v>61.049139194139201</v>
      </c>
    </row>
    <row r="16" spans="1:33" ht="15.75" customHeight="1" x14ac:dyDescent="0.2">
      <c r="A16" s="1">
        <v>2009</v>
      </c>
      <c r="B16" s="1" t="s">
        <v>14</v>
      </c>
      <c r="C16" s="1" t="str">
        <f>VLOOKUP(B16,Divisions!$A$1:$B$33,2,FALSE)</f>
        <v>AFC South</v>
      </c>
      <c r="D16" s="1">
        <v>7</v>
      </c>
      <c r="E16" s="1">
        <v>9</v>
      </c>
      <c r="W16" s="1">
        <f>SUM(N16*'Ranking Calculations'!$C$2,M16*'Ranking Calculations'!$C$3,L16*'Ranking Calculations'!$C$4,K16*'Ranking Calculations'!$C$5,H16*'Ranking Calculations'!$C$7,G16*'Ranking Calculations'!$C$6,P16*'Ranking Calculations'!$C$8,Q16*'Ranking Calculations'!$C$9,R16*'Ranking Calculations'!$C$10,S16*'Ranking Calculations'!$C$11,T16*'Ranking Calculations'!$C$12,U16*'Ranking Calculations'!$C$13,V16*'Ranking Calculations'!$C$14)</f>
        <v>0</v>
      </c>
      <c r="X16" s="11">
        <f>(SUM($D$2:D16)+(SUM($F$2:F16)/2))/((SUM($D$2:D16)+SUM($E$2:E16)+SUM($F$2:F16)))</f>
        <v>0.52083333333333337</v>
      </c>
      <c r="Y16" s="24">
        <f>'Winning % Rank Over Time'!Q45</f>
        <v>11</v>
      </c>
      <c r="Z16" s="7">
        <f>'Winning % Rank Over Time'!$B45*VLOOKUP(Y16,'Share of Reg Season Points'!$F$2:$G$32,2)</f>
        <v>0</v>
      </c>
      <c r="AA16" s="1">
        <f t="shared" si="0"/>
        <v>0.82608695652173914</v>
      </c>
      <c r="AB16" s="1" cm="1">
        <f t="array" ref="AB16">_xlfn.IFS(AA16&gt;='Old Ranking Calculations'!$B$25,'Old Ranking Calculations'!$C$25,AA16&gt;='Old Ranking Calculations'!$B$26,'Old Ranking Calculations'!$C$26,AA16&gt;='Old Ranking Calculations'!$B$27,'Old Ranking Calculations'!$C$27,AA16&gt;='Old Ranking Calculations'!$B$28,'Old Ranking Calculations'!$C$28,AA16&gt;='Old Ranking Calculations'!$B$29,'Old Ranking Calculations'!$C$29,AA16&gt;='Old Ranking Calculations'!$B$30,'Old Ranking Calculations'!$C$30,AA16&gt;='Old Ranking Calculations'!$B$31,'Old Ranking Calculations'!$C$31,AA16&lt;'Old Ranking Calculations'!$B$32,'Old Ranking Calculations'!$C$32)</f>
        <v>6</v>
      </c>
      <c r="AC16" s="1">
        <f>COUNT($G$2:G16)/COUNT($A$2:A16)</f>
        <v>0.4</v>
      </c>
      <c r="AD16" s="1" cm="1">
        <f t="array" ref="AD16">_xlfn.IFS(AC16&gt;='Old Ranking Calculations'!$B$15,'Old Ranking Calculations'!$C$15,AC16&gt;='Old Ranking Calculations'!$B$16,'Old Ranking Calculations'!$C$16,AC16&gt;='Old Ranking Calculations'!$B$17,'Old Ranking Calculations'!$C$17,AC16&gt;='Old Ranking Calculations'!$B$18,'Old Ranking Calculations'!$C$18,AC16&gt;='Old Ranking Calculations'!$B$19,'Old Ranking Calculations'!$C$19,AC16&gt;='Old Ranking Calculations'!$B$20,'Old Ranking Calculations'!$C$20,AC16&gt;='Old Ranking Calculations'!$B$21,'Old Ranking Calculations'!$C$21,AC16&gt;='Old Ranking Calculations'!$B$22,'Old Ranking Calculations'!$C$22,AC16&lt;'Old Ranking Calculations'!$B$23,'Old Ranking Calculations'!$C$23)</f>
        <v>10</v>
      </c>
      <c r="AE16" s="1">
        <f t="shared" si="2"/>
        <v>0</v>
      </c>
      <c r="AF16" s="1">
        <f t="shared" si="1"/>
        <v>0.1328125</v>
      </c>
      <c r="AG16" s="16">
        <f>SUM($W$2:W16,Z16,$AE$2)</f>
        <v>61.049139194139201</v>
      </c>
    </row>
    <row r="17" spans="1:33" ht="15.75" customHeight="1" x14ac:dyDescent="0.2">
      <c r="A17" s="1">
        <v>2010</v>
      </c>
      <c r="B17" s="1" t="s">
        <v>14</v>
      </c>
      <c r="C17" s="1" t="str">
        <f>VLOOKUP(B17,Divisions!$A$1:$B$33,2,FALSE)</f>
        <v>AFC South</v>
      </c>
      <c r="D17" s="1">
        <v>8</v>
      </c>
      <c r="E17" s="1">
        <v>8</v>
      </c>
      <c r="W17" s="1">
        <f>SUM(N17*'Ranking Calculations'!$C$2,M17*'Ranking Calculations'!$C$3,L17*'Ranking Calculations'!$C$4,K17*'Ranking Calculations'!$C$5,H17*'Ranking Calculations'!$C$7,G17*'Ranking Calculations'!$C$6,P17*'Ranking Calculations'!$C$8,Q17*'Ranking Calculations'!$C$9,R17*'Ranking Calculations'!$C$10,S17*'Ranking Calculations'!$C$11,T17*'Ranking Calculations'!$C$12,U17*'Ranking Calculations'!$C$13,V17*'Ranking Calculations'!$C$14)</f>
        <v>0</v>
      </c>
      <c r="X17" s="11">
        <f>(SUM($D$2:D17)+(SUM($F$2:F17)/2))/((SUM($D$2:D17)+SUM($E$2:E17)+SUM($F$2:F17)))</f>
        <v>0.51953125</v>
      </c>
      <c r="Y17" s="24">
        <f>'Winning % Rank Over Time'!Q46</f>
        <v>14</v>
      </c>
      <c r="Z17" s="7">
        <f>'Winning % Rank Over Time'!$B46*VLOOKUP(Y17,'Share of Reg Season Points'!$F$2:$G$32,2)</f>
        <v>0</v>
      </c>
      <c r="AA17" s="1">
        <f t="shared" si="0"/>
        <v>0.79166666666666663</v>
      </c>
      <c r="AB17" s="1" cm="1">
        <f t="array" ref="AB17">_xlfn.IFS(AA17&gt;='Old Ranking Calculations'!$B$25,'Old Ranking Calculations'!$C$25,AA17&gt;='Old Ranking Calculations'!$B$26,'Old Ranking Calculations'!$C$26,AA17&gt;='Old Ranking Calculations'!$B$27,'Old Ranking Calculations'!$C$27,AA17&gt;='Old Ranking Calculations'!$B$28,'Old Ranking Calculations'!$C$28,AA17&gt;='Old Ranking Calculations'!$B$29,'Old Ranking Calculations'!$C$29,AA17&gt;='Old Ranking Calculations'!$B$30,'Old Ranking Calculations'!$C$30,AA17&gt;='Old Ranking Calculations'!$B$31,'Old Ranking Calculations'!$C$31,AA17&lt;'Old Ranking Calculations'!$B$32,'Old Ranking Calculations'!$C$32)</f>
        <v>6</v>
      </c>
      <c r="AC17" s="1">
        <f>COUNT($G$2:G17)/COUNT($A$2:A17)</f>
        <v>0.375</v>
      </c>
      <c r="AD17" s="1" cm="1">
        <f t="array" ref="AD17">_xlfn.IFS(AC17&gt;='Old Ranking Calculations'!$B$15,'Old Ranking Calculations'!$C$15,AC17&gt;='Old Ranking Calculations'!$B$16,'Old Ranking Calculations'!$C$16,AC17&gt;='Old Ranking Calculations'!$B$17,'Old Ranking Calculations'!$C$17,AC17&gt;='Old Ranking Calculations'!$B$18,'Old Ranking Calculations'!$C$18,AC17&gt;='Old Ranking Calculations'!$B$19,'Old Ranking Calculations'!$C$19,AC17&gt;='Old Ranking Calculations'!$B$20,'Old Ranking Calculations'!$C$20,AC17&gt;='Old Ranking Calculations'!$B$21,'Old Ranking Calculations'!$C$21,AC17&gt;='Old Ranking Calculations'!$B$22,'Old Ranking Calculations'!$C$22,AC17&lt;'Old Ranking Calculations'!$B$23,'Old Ranking Calculations'!$C$23)</f>
        <v>7</v>
      </c>
      <c r="AE17" s="1">
        <f t="shared" si="2"/>
        <v>0</v>
      </c>
      <c r="AF17" s="1">
        <f t="shared" si="1"/>
        <v>0.125</v>
      </c>
      <c r="AG17" s="16">
        <f>SUM($W$2:W17,Z17,$AE$2)</f>
        <v>61.049139194139201</v>
      </c>
    </row>
    <row r="18" spans="1:33" ht="15.75" customHeight="1" x14ac:dyDescent="0.2">
      <c r="A18" s="1">
        <v>2011</v>
      </c>
      <c r="B18" s="1" t="s">
        <v>14</v>
      </c>
      <c r="C18" s="1" t="str">
        <f>VLOOKUP(B18,Divisions!$A$1:$B$33,2,FALSE)</f>
        <v>AFC South</v>
      </c>
      <c r="D18" s="1">
        <v>5</v>
      </c>
      <c r="E18" s="1">
        <v>11</v>
      </c>
      <c r="W18" s="1">
        <f>SUM(N18*'Ranking Calculations'!$C$2,M18*'Ranking Calculations'!$C$3,L18*'Ranking Calculations'!$C$4,K18*'Ranking Calculations'!$C$5,H18*'Ranking Calculations'!$C$7,G18*'Ranking Calculations'!$C$6,P18*'Ranking Calculations'!$C$8,Q18*'Ranking Calculations'!$C$9,R18*'Ranking Calculations'!$C$10,S18*'Ranking Calculations'!$C$11,T18*'Ranking Calculations'!$C$12,U18*'Ranking Calculations'!$C$13,V18*'Ranking Calculations'!$C$14)</f>
        <v>0</v>
      </c>
      <c r="X18" s="11">
        <f>(SUM($D$2:D18)+(SUM($F$2:F18)/2))/((SUM($D$2:D18)+SUM($E$2:E18)+SUM($F$2:F18)))</f>
        <v>0.50735294117647056</v>
      </c>
      <c r="Y18" s="24">
        <f>'Winning % Rank Over Time'!Q47</f>
        <v>16</v>
      </c>
      <c r="Z18" s="7">
        <f>'Winning % Rank Over Time'!$B47*VLOOKUP(Y18,'Share of Reg Season Points'!$F$2:$G$32,2)</f>
        <v>0</v>
      </c>
      <c r="AA18" s="1">
        <f t="shared" si="0"/>
        <v>0.76</v>
      </c>
      <c r="AB18" s="1" cm="1">
        <f t="array" ref="AB18">_xlfn.IFS(AA18&gt;='Old Ranking Calculations'!$B$25,'Old Ranking Calculations'!$C$25,AA18&gt;='Old Ranking Calculations'!$B$26,'Old Ranking Calculations'!$C$26,AA18&gt;='Old Ranking Calculations'!$B$27,'Old Ranking Calculations'!$C$27,AA18&gt;='Old Ranking Calculations'!$B$28,'Old Ranking Calculations'!$C$28,AA18&gt;='Old Ranking Calculations'!$B$29,'Old Ranking Calculations'!$C$29,AA18&gt;='Old Ranking Calculations'!$B$30,'Old Ranking Calculations'!$C$30,AA18&gt;='Old Ranking Calculations'!$B$31,'Old Ranking Calculations'!$C$31,AA18&lt;'Old Ranking Calculations'!$B$32,'Old Ranking Calculations'!$C$32)</f>
        <v>6</v>
      </c>
      <c r="AC18" s="1">
        <f>COUNT($G$2:G18)/COUNT($A$2:A18)</f>
        <v>0.35294117647058826</v>
      </c>
      <c r="AD18" s="1" cm="1">
        <f t="array" ref="AD18">_xlfn.IFS(AC18&gt;='Old Ranking Calculations'!$B$15,'Old Ranking Calculations'!$C$15,AC18&gt;='Old Ranking Calculations'!$B$16,'Old Ranking Calculations'!$C$16,AC18&gt;='Old Ranking Calculations'!$B$17,'Old Ranking Calculations'!$C$17,AC18&gt;='Old Ranking Calculations'!$B$18,'Old Ranking Calculations'!$C$18,AC18&gt;='Old Ranking Calculations'!$B$19,'Old Ranking Calculations'!$C$19,AC18&gt;='Old Ranking Calculations'!$B$20,'Old Ranking Calculations'!$C$20,AC18&gt;='Old Ranking Calculations'!$B$21,'Old Ranking Calculations'!$C$21,AC18&gt;='Old Ranking Calculations'!$B$22,'Old Ranking Calculations'!$C$22,AC18&lt;'Old Ranking Calculations'!$B$23,'Old Ranking Calculations'!$C$23)</f>
        <v>7</v>
      </c>
      <c r="AE18" s="1">
        <f t="shared" si="2"/>
        <v>0</v>
      </c>
      <c r="AF18" s="1">
        <f t="shared" si="1"/>
        <v>0.11564625850340136</v>
      </c>
      <c r="AG18" s="16">
        <f>SUM($W$2:W18,Z18,$AE$2)</f>
        <v>61.049139194139201</v>
      </c>
    </row>
    <row r="19" spans="1:33" ht="15.75" customHeight="1" x14ac:dyDescent="0.2">
      <c r="A19" s="1">
        <v>2012</v>
      </c>
      <c r="B19" s="1" t="s">
        <v>14</v>
      </c>
      <c r="C19" s="1" t="str">
        <f>VLOOKUP(B19,Divisions!$A$1:$B$33,2,FALSE)</f>
        <v>AFC South</v>
      </c>
      <c r="D19" s="1">
        <v>2</v>
      </c>
      <c r="E19" s="1">
        <v>14</v>
      </c>
      <c r="W19" s="1">
        <f>SUM(N19*'Ranking Calculations'!$C$2,M19*'Ranking Calculations'!$C$3,L19*'Ranking Calculations'!$C$4,K19*'Ranking Calculations'!$C$5,H19*'Ranking Calculations'!$C$7,G19*'Ranking Calculations'!$C$6,P19*'Ranking Calculations'!$C$8,Q19*'Ranking Calculations'!$C$9,R19*'Ranking Calculations'!$C$10,S19*'Ranking Calculations'!$C$11,T19*'Ranking Calculations'!$C$12,U19*'Ranking Calculations'!$C$13,V19*'Ranking Calculations'!$C$14)</f>
        <v>0</v>
      </c>
      <c r="X19" s="11">
        <f>(SUM($D$2:D19)+(SUM($F$2:F19)/2))/((SUM($D$2:D19)+SUM($E$2:E19)+SUM($F$2:F19)))</f>
        <v>0.4861111111111111</v>
      </c>
      <c r="Y19" s="24">
        <f>'Winning % Rank Over Time'!Q48</f>
        <v>18</v>
      </c>
      <c r="Z19" s="7">
        <f>'Winning % Rank Over Time'!$B48*VLOOKUP(Y19,'Share of Reg Season Points'!$F$2:$G$32,2)</f>
        <v>0</v>
      </c>
      <c r="AA19" s="1">
        <f t="shared" si="0"/>
        <v>0.73076923076923073</v>
      </c>
      <c r="AB19" s="1" cm="1">
        <f t="array" ref="AB19">_xlfn.IFS(AA19&gt;='Old Ranking Calculations'!$B$25,'Old Ranking Calculations'!$C$25,AA19&gt;='Old Ranking Calculations'!$B$26,'Old Ranking Calculations'!$C$26,AA19&gt;='Old Ranking Calculations'!$B$27,'Old Ranking Calculations'!$C$27,AA19&gt;='Old Ranking Calculations'!$B$28,'Old Ranking Calculations'!$C$28,AA19&gt;='Old Ranking Calculations'!$B$29,'Old Ranking Calculations'!$C$29,AA19&gt;='Old Ranking Calculations'!$B$30,'Old Ranking Calculations'!$C$30,AA19&gt;='Old Ranking Calculations'!$B$31,'Old Ranking Calculations'!$C$31,AA19&lt;'Old Ranking Calculations'!$B$32,'Old Ranking Calculations'!$C$32)</f>
        <v>4</v>
      </c>
      <c r="AC19" s="1">
        <f>COUNT($G$2:G19)/COUNT($A$2:A19)</f>
        <v>0.33333333333333331</v>
      </c>
      <c r="AD19" s="1" cm="1">
        <f t="array" ref="AD19">_xlfn.IFS(AC19&gt;='Old Ranking Calculations'!$B$15,'Old Ranking Calculations'!$C$15,AC19&gt;='Old Ranking Calculations'!$B$16,'Old Ranking Calculations'!$C$16,AC19&gt;='Old Ranking Calculations'!$B$17,'Old Ranking Calculations'!$C$17,AC19&gt;='Old Ranking Calculations'!$B$18,'Old Ranking Calculations'!$C$18,AC19&gt;='Old Ranking Calculations'!$B$19,'Old Ranking Calculations'!$C$19,AC19&gt;='Old Ranking Calculations'!$B$20,'Old Ranking Calculations'!$C$20,AC19&gt;='Old Ranking Calculations'!$B$21,'Old Ranking Calculations'!$C$21,AC19&gt;='Old Ranking Calculations'!$B$22,'Old Ranking Calculations'!$C$22,AC19&lt;'Old Ranking Calculations'!$B$23,'Old Ranking Calculations'!$C$23)</f>
        <v>3</v>
      </c>
      <c r="AE19" s="1">
        <f t="shared" si="2"/>
        <v>0</v>
      </c>
      <c r="AF19" s="1">
        <f t="shared" si="1"/>
        <v>0.10559006211180125</v>
      </c>
      <c r="AG19" s="16">
        <f>SUM($W$2:W19,Z19,$AE$2)</f>
        <v>61.049139194139201</v>
      </c>
    </row>
    <row r="20" spans="1:33" ht="15.75" customHeight="1" x14ac:dyDescent="0.2">
      <c r="A20" s="1">
        <v>2013</v>
      </c>
      <c r="B20" s="1" t="s">
        <v>14</v>
      </c>
      <c r="C20" s="1" t="str">
        <f>VLOOKUP(B20,Divisions!$A$1:$B$33,2,FALSE)</f>
        <v>AFC South</v>
      </c>
      <c r="D20" s="1">
        <v>4</v>
      </c>
      <c r="E20" s="1">
        <v>12</v>
      </c>
      <c r="W20" s="1">
        <f>SUM(N20*'Ranking Calculations'!$C$2,M20*'Ranking Calculations'!$C$3,L20*'Ranking Calculations'!$C$4,K20*'Ranking Calculations'!$C$5,H20*'Ranking Calculations'!$C$7,G20*'Ranking Calculations'!$C$6,P20*'Ranking Calculations'!$C$8,Q20*'Ranking Calculations'!$C$9,R20*'Ranking Calculations'!$C$10,S20*'Ranking Calculations'!$C$11,T20*'Ranking Calculations'!$C$12,U20*'Ranking Calculations'!$C$13,V20*'Ranking Calculations'!$C$14)</f>
        <v>0</v>
      </c>
      <c r="X20" s="11">
        <f>(SUM($D$2:D20)+(SUM($F$2:F20)/2))/((SUM($D$2:D20)+SUM($E$2:E20)+SUM($F$2:F20)))</f>
        <v>0.47368421052631576</v>
      </c>
      <c r="Y20" s="24">
        <f>'Winning % Rank Over Time'!Q49</f>
        <v>21</v>
      </c>
      <c r="Z20" s="7">
        <f>'Winning % Rank Over Time'!$B49*VLOOKUP(Y20,'Share of Reg Season Points'!$F$2:$G$32,2)</f>
        <v>0</v>
      </c>
      <c r="AA20" s="1">
        <f t="shared" si="0"/>
        <v>0.70370370370370372</v>
      </c>
      <c r="AB20" s="1" cm="1">
        <f t="array" ref="AB20">_xlfn.IFS(AA20&gt;='Old Ranking Calculations'!$B$25,'Old Ranking Calculations'!$C$25,AA20&gt;='Old Ranking Calculations'!$B$26,'Old Ranking Calculations'!$C$26,AA20&gt;='Old Ranking Calculations'!$B$27,'Old Ranking Calculations'!$C$27,AA20&gt;='Old Ranking Calculations'!$B$28,'Old Ranking Calculations'!$C$28,AA20&gt;='Old Ranking Calculations'!$B$29,'Old Ranking Calculations'!$C$29,AA20&gt;='Old Ranking Calculations'!$B$30,'Old Ranking Calculations'!$C$30,AA20&gt;='Old Ranking Calculations'!$B$31,'Old Ranking Calculations'!$C$31,AA20&lt;'Old Ranking Calculations'!$B$32,'Old Ranking Calculations'!$C$32)</f>
        <v>4</v>
      </c>
      <c r="AC20" s="1">
        <f>COUNT($G$2:G20)/COUNT($A$2:A20)</f>
        <v>0.31578947368421051</v>
      </c>
      <c r="AD20" s="1" cm="1">
        <f t="array" ref="AD20">_xlfn.IFS(AC20&gt;='Old Ranking Calculations'!$B$15,'Old Ranking Calculations'!$C$15,AC20&gt;='Old Ranking Calculations'!$B$16,'Old Ranking Calculations'!$C$16,AC20&gt;='Old Ranking Calculations'!$B$17,'Old Ranking Calculations'!$C$17,AC20&gt;='Old Ranking Calculations'!$B$18,'Old Ranking Calculations'!$C$18,AC20&gt;='Old Ranking Calculations'!$B$19,'Old Ranking Calculations'!$C$19,AC20&gt;='Old Ranking Calculations'!$B$20,'Old Ranking Calculations'!$C$20,AC20&gt;='Old Ranking Calculations'!$B$21,'Old Ranking Calculations'!$C$21,AC20&gt;='Old Ranking Calculations'!$B$22,'Old Ranking Calculations'!$C$22,AC20&lt;'Old Ranking Calculations'!$B$23,'Old Ranking Calculations'!$C$23)</f>
        <v>3</v>
      </c>
      <c r="AE20" s="1">
        <f t="shared" si="2"/>
        <v>0</v>
      </c>
      <c r="AF20" s="1">
        <f t="shared" si="1"/>
        <v>9.8265895953757232E-2</v>
      </c>
      <c r="AG20" s="16">
        <f>SUM($W$2:W20,Z20,$AE$2)</f>
        <v>61.049139194139201</v>
      </c>
    </row>
    <row r="21" spans="1:33" ht="15.75" customHeight="1" x14ac:dyDescent="0.2">
      <c r="A21" s="1">
        <v>2014</v>
      </c>
      <c r="B21" s="1" t="s">
        <v>14</v>
      </c>
      <c r="C21" s="1" t="str">
        <f>VLOOKUP(B21,Divisions!$A$1:$B$33,2,FALSE)</f>
        <v>AFC South</v>
      </c>
      <c r="D21" s="1">
        <v>3</v>
      </c>
      <c r="E21" s="1">
        <v>13</v>
      </c>
      <c r="W21" s="1">
        <f>SUM(N21*'Ranking Calculations'!$C$2,M21*'Ranking Calculations'!$C$3,L21*'Ranking Calculations'!$C$4,K21*'Ranking Calculations'!$C$5,H21*'Ranking Calculations'!$C$7,G21*'Ranking Calculations'!$C$6,P21*'Ranking Calculations'!$C$8,Q21*'Ranking Calculations'!$C$9,R21*'Ranking Calculations'!$C$10,S21*'Ranking Calculations'!$C$11,T21*'Ranking Calculations'!$C$12,U21*'Ranking Calculations'!$C$13,V21*'Ranking Calculations'!$C$14)</f>
        <v>0</v>
      </c>
      <c r="X21" s="11">
        <f>(SUM($D$2:D21)+(SUM($F$2:F21)/2))/((SUM($D$2:D21)+SUM($E$2:E21)+SUM($F$2:F21)))</f>
        <v>0.45937499999999998</v>
      </c>
      <c r="Y21" s="24">
        <f>'Winning % Rank Over Time'!Q50</f>
        <v>23</v>
      </c>
      <c r="Z21" s="7">
        <f>'Winning % Rank Over Time'!$B50*VLOOKUP(Y21,'Share of Reg Season Points'!$F$2:$G$32,2)</f>
        <v>0</v>
      </c>
      <c r="AA21" s="1">
        <f t="shared" si="0"/>
        <v>0.6785714285714286</v>
      </c>
      <c r="AB21" s="1" cm="1">
        <f t="array" ref="AB21">_xlfn.IFS(AA21&gt;='Old Ranking Calculations'!$B$25,'Old Ranking Calculations'!$C$25,AA21&gt;='Old Ranking Calculations'!$B$26,'Old Ranking Calculations'!$C$26,AA21&gt;='Old Ranking Calculations'!$B$27,'Old Ranking Calculations'!$C$27,AA21&gt;='Old Ranking Calculations'!$B$28,'Old Ranking Calculations'!$C$28,AA21&gt;='Old Ranking Calculations'!$B$29,'Old Ranking Calculations'!$C$29,AA21&gt;='Old Ranking Calculations'!$B$30,'Old Ranking Calculations'!$C$30,AA21&gt;='Old Ranking Calculations'!$B$31,'Old Ranking Calculations'!$C$31,AA21&lt;'Old Ranking Calculations'!$B$32,'Old Ranking Calculations'!$C$32)</f>
        <v>4</v>
      </c>
      <c r="AC21" s="1">
        <f>COUNT($G$2:G21)/COUNT($A$2:A21)</f>
        <v>0.3</v>
      </c>
      <c r="AD21" s="1" cm="1">
        <f t="array" ref="AD21">_xlfn.IFS(AC21&gt;='Old Ranking Calculations'!$B$15,'Old Ranking Calculations'!$C$15,AC21&gt;='Old Ranking Calculations'!$B$16,'Old Ranking Calculations'!$C$16,AC21&gt;='Old Ranking Calculations'!$B$17,'Old Ranking Calculations'!$C$17,AC21&gt;='Old Ranking Calculations'!$B$18,'Old Ranking Calculations'!$C$18,AC21&gt;='Old Ranking Calculations'!$B$19,'Old Ranking Calculations'!$C$19,AC21&gt;='Old Ranking Calculations'!$B$20,'Old Ranking Calculations'!$C$20,AC21&gt;='Old Ranking Calculations'!$B$21,'Old Ranking Calculations'!$C$21,AC21&gt;='Old Ranking Calculations'!$B$22,'Old Ranking Calculations'!$C$22,AC21&lt;'Old Ranking Calculations'!$B$23,'Old Ranking Calculations'!$C$23)</f>
        <v>3</v>
      </c>
      <c r="AE21" s="1">
        <f t="shared" si="2"/>
        <v>0</v>
      </c>
      <c r="AF21" s="1">
        <f t="shared" si="1"/>
        <v>9.1397849462365593E-2</v>
      </c>
      <c r="AG21" s="16">
        <f>SUM($W$2:W21,Z21,$AE$2)</f>
        <v>61.049139194139201</v>
      </c>
    </row>
    <row r="22" spans="1:33" ht="15.75" customHeight="1" x14ac:dyDescent="0.2">
      <c r="A22" s="1">
        <v>2015</v>
      </c>
      <c r="B22" s="1" t="s">
        <v>14</v>
      </c>
      <c r="C22" s="1" t="str">
        <f>VLOOKUP(B22,Divisions!$A$1:$B$33,2,FALSE)</f>
        <v>AFC South</v>
      </c>
      <c r="D22" s="1">
        <v>5</v>
      </c>
      <c r="E22" s="1">
        <v>11</v>
      </c>
      <c r="W22" s="1">
        <f>SUM(N22*'Ranking Calculations'!$C$2,M22*'Ranking Calculations'!$C$3,L22*'Ranking Calculations'!$C$4,K22*'Ranking Calculations'!$C$5,H22*'Ranking Calculations'!$C$7,G22*'Ranking Calculations'!$C$6,P22*'Ranking Calculations'!$C$8,Q22*'Ranking Calculations'!$C$9,R22*'Ranking Calculations'!$C$10,S22*'Ranking Calculations'!$C$11,T22*'Ranking Calculations'!$C$12,U22*'Ranking Calculations'!$C$13,V22*'Ranking Calculations'!$C$14)</f>
        <v>0</v>
      </c>
      <c r="X22" s="11">
        <f>(SUM($D$2:D22)+(SUM($F$2:F22)/2))/((SUM($D$2:D22)+SUM($E$2:E22)+SUM($F$2:F22)))</f>
        <v>0.45238095238095238</v>
      </c>
      <c r="Y22" s="24">
        <f>'Winning % Rank Over Time'!Q51</f>
        <v>25</v>
      </c>
      <c r="Z22" s="7">
        <f>'Winning % Rank Over Time'!$B51*VLOOKUP(Y22,'Share of Reg Season Points'!$F$2:$G$32,2)</f>
        <v>0</v>
      </c>
      <c r="AA22" s="1">
        <f t="shared" si="0"/>
        <v>0.65517241379310343</v>
      </c>
      <c r="AB22" s="1" cm="1">
        <f t="array" ref="AB22">_xlfn.IFS(AA22&gt;='Old Ranking Calculations'!$B$25,'Old Ranking Calculations'!$C$25,AA22&gt;='Old Ranking Calculations'!$B$26,'Old Ranking Calculations'!$C$26,AA22&gt;='Old Ranking Calculations'!$B$27,'Old Ranking Calculations'!$C$27,AA22&gt;='Old Ranking Calculations'!$B$28,'Old Ranking Calculations'!$C$28,AA22&gt;='Old Ranking Calculations'!$B$29,'Old Ranking Calculations'!$C$29,AA22&gt;='Old Ranking Calculations'!$B$30,'Old Ranking Calculations'!$C$30,AA22&gt;='Old Ranking Calculations'!$B$31,'Old Ranking Calculations'!$C$31,AA22&lt;'Old Ranking Calculations'!$B$32,'Old Ranking Calculations'!$C$32)</f>
        <v>4</v>
      </c>
      <c r="AC22" s="1">
        <f>COUNT($G$2:G22)/COUNT($A$2:A22)</f>
        <v>0.2857142857142857</v>
      </c>
      <c r="AD22" s="1" cm="1">
        <f t="array" ref="AD22">_xlfn.IFS(AC22&gt;='Old Ranking Calculations'!$B$15,'Old Ranking Calculations'!$C$15,AC22&gt;='Old Ranking Calculations'!$B$16,'Old Ranking Calculations'!$C$16,AC22&gt;='Old Ranking Calculations'!$B$17,'Old Ranking Calculations'!$C$17,AC22&gt;='Old Ranking Calculations'!$B$18,'Old Ranking Calculations'!$C$18,AC22&gt;='Old Ranking Calculations'!$B$19,'Old Ranking Calculations'!$C$19,AC22&gt;='Old Ranking Calculations'!$B$20,'Old Ranking Calculations'!$C$20,AC22&gt;='Old Ranking Calculations'!$B$21,'Old Ranking Calculations'!$C$21,AC22&gt;='Old Ranking Calculations'!$B$22,'Old Ranking Calculations'!$C$22,AC22&lt;'Old Ranking Calculations'!$B$23,'Old Ranking Calculations'!$C$23)</f>
        <v>3</v>
      </c>
      <c r="AE22" s="1">
        <f t="shared" si="2"/>
        <v>0</v>
      </c>
      <c r="AF22" s="1">
        <f t="shared" si="1"/>
        <v>8.6294416243654817E-2</v>
      </c>
      <c r="AG22" s="16">
        <f>SUM($W$2:W22,Z22,$AE$2)</f>
        <v>61.049139194139201</v>
      </c>
    </row>
    <row r="23" spans="1:33" ht="15.75" customHeight="1" x14ac:dyDescent="0.2">
      <c r="A23" s="1">
        <v>2016</v>
      </c>
      <c r="B23" s="1" t="s">
        <v>14</v>
      </c>
      <c r="C23" s="1" t="str">
        <f>VLOOKUP(B23,Divisions!$A$1:$B$33,2,FALSE)</f>
        <v>AFC South</v>
      </c>
      <c r="D23" s="1">
        <v>3</v>
      </c>
      <c r="E23" s="1">
        <v>13</v>
      </c>
      <c r="W23" s="1">
        <f>SUM(N23*'Ranking Calculations'!$C$2,M23*'Ranking Calculations'!$C$3,L23*'Ranking Calculations'!$C$4,K23*'Ranking Calculations'!$C$5,H23*'Ranking Calculations'!$C$7,G23*'Ranking Calculations'!$C$6,P23*'Ranking Calculations'!$C$8,Q23*'Ranking Calculations'!$C$9,R23*'Ranking Calculations'!$C$10,S23*'Ranking Calculations'!$C$11,T23*'Ranking Calculations'!$C$12,U23*'Ranking Calculations'!$C$13,V23*'Ranking Calculations'!$C$14)</f>
        <v>0</v>
      </c>
      <c r="X23" s="11">
        <f>(SUM($D$2:D23)+(SUM($F$2:F23)/2))/((SUM($D$2:D23)+SUM($E$2:E23)+SUM($F$2:F23)))</f>
        <v>0.44034090909090912</v>
      </c>
      <c r="Y23" s="24">
        <f>'Winning % Rank Over Time'!Q52</f>
        <v>27</v>
      </c>
      <c r="Z23" s="7">
        <f>'Winning % Rank Over Time'!$B52*VLOOKUP(Y23,'Share of Reg Season Points'!$F$2:$G$32,2)</f>
        <v>0</v>
      </c>
      <c r="AA23" s="1">
        <f t="shared" si="0"/>
        <v>0.6333333333333333</v>
      </c>
      <c r="AB23" s="1" cm="1">
        <f t="array" ref="AB23">_xlfn.IFS(AA23&gt;='Old Ranking Calculations'!$B$25,'Old Ranking Calculations'!$C$25,AA23&gt;='Old Ranking Calculations'!$B$26,'Old Ranking Calculations'!$C$26,AA23&gt;='Old Ranking Calculations'!$B$27,'Old Ranking Calculations'!$C$27,AA23&gt;='Old Ranking Calculations'!$B$28,'Old Ranking Calculations'!$C$28,AA23&gt;='Old Ranking Calculations'!$B$29,'Old Ranking Calculations'!$C$29,AA23&gt;='Old Ranking Calculations'!$B$30,'Old Ranking Calculations'!$C$30,AA23&gt;='Old Ranking Calculations'!$B$31,'Old Ranking Calculations'!$C$31,AA23&lt;'Old Ranking Calculations'!$B$32,'Old Ranking Calculations'!$C$32)</f>
        <v>4</v>
      </c>
      <c r="AC23" s="1">
        <f>COUNT($G$2:G23)/COUNT($A$2:A23)</f>
        <v>0.27272727272727271</v>
      </c>
      <c r="AD23" s="1" cm="1">
        <f t="array" ref="AD23">_xlfn.IFS(AC23&gt;='Old Ranking Calculations'!$B$15,'Old Ranking Calculations'!$C$15,AC23&gt;='Old Ranking Calculations'!$B$16,'Old Ranking Calculations'!$C$16,AC23&gt;='Old Ranking Calculations'!$B$17,'Old Ranking Calculations'!$C$17,AC23&gt;='Old Ranking Calculations'!$B$18,'Old Ranking Calculations'!$C$18,AC23&gt;='Old Ranking Calculations'!$B$19,'Old Ranking Calculations'!$C$19,AC23&gt;='Old Ranking Calculations'!$B$20,'Old Ranking Calculations'!$C$20,AC23&gt;='Old Ranking Calculations'!$B$21,'Old Ranking Calculations'!$C$21,AC23&gt;='Old Ranking Calculations'!$B$22,'Old Ranking Calculations'!$C$22,AC23&lt;'Old Ranking Calculations'!$B$23,'Old Ranking Calculations'!$C$23)</f>
        <v>3</v>
      </c>
      <c r="AE23" s="1">
        <f t="shared" si="2"/>
        <v>0</v>
      </c>
      <c r="AF23" s="1">
        <f t="shared" si="1"/>
        <v>8.0952380952380956E-2</v>
      </c>
      <c r="AG23" s="16">
        <f>SUM($W$2:W23,Z23,$AE$2)</f>
        <v>61.049139194139201</v>
      </c>
    </row>
    <row r="24" spans="1:33" ht="15.75" customHeight="1" x14ac:dyDescent="0.2">
      <c r="A24" s="1">
        <v>2017</v>
      </c>
      <c r="B24" s="1" t="s">
        <v>14</v>
      </c>
      <c r="C24" s="1" t="str">
        <f>VLOOKUP(B24,Divisions!$A$1:$B$33,2,FALSE)</f>
        <v>AFC South</v>
      </c>
      <c r="D24" s="1">
        <v>10</v>
      </c>
      <c r="E24" s="1">
        <v>6</v>
      </c>
      <c r="G24" s="1">
        <v>1</v>
      </c>
      <c r="H24" s="1">
        <v>1</v>
      </c>
      <c r="I24" s="1">
        <v>2</v>
      </c>
      <c r="J24" s="1">
        <v>1</v>
      </c>
      <c r="K24" s="1">
        <v>1</v>
      </c>
      <c r="L24" s="1">
        <v>1</v>
      </c>
      <c r="M24" s="1"/>
      <c r="N24" s="1"/>
      <c r="O24" s="1">
        <v>3</v>
      </c>
      <c r="W24" s="1">
        <f>SUM(N24*'Ranking Calculations'!$C$2,M24*'Ranking Calculations'!$C$3,L24*'Ranking Calculations'!$C$4,K24*'Ranking Calculations'!$C$5,H24*'Ranking Calculations'!$C$7,G24*'Ranking Calculations'!$C$6,P24*'Ranking Calculations'!$C$8,Q24*'Ranking Calculations'!$C$9,R24*'Ranking Calculations'!$C$10,S24*'Ranking Calculations'!$C$11,T24*'Ranking Calculations'!$C$12,U24*'Ranking Calculations'!$C$13,V24*'Ranking Calculations'!$C$14)</f>
        <v>8</v>
      </c>
      <c r="X24" s="11">
        <f>(SUM($D$2:D24)+(SUM($F$2:F24)/2))/((SUM($D$2:D24)+SUM($E$2:E24)+SUM($F$2:F24)))</f>
        <v>0.4483695652173913</v>
      </c>
      <c r="Y24" s="24">
        <f>'Winning % Rank Over Time'!Q53</f>
        <v>25</v>
      </c>
      <c r="Z24" s="7">
        <f>'Winning % Rank Over Time'!$B53*VLOOKUP(Y24,'Share of Reg Season Points'!$F$2:$G$32,2)</f>
        <v>0</v>
      </c>
      <c r="AA24" s="1">
        <f t="shared" si="0"/>
        <v>0.72727272727272729</v>
      </c>
      <c r="AB24" s="1" cm="1">
        <f t="array" ref="AB24">_xlfn.IFS(AA24&gt;='Old Ranking Calculations'!$B$25,'Old Ranking Calculations'!$C$25,AA24&gt;='Old Ranking Calculations'!$B$26,'Old Ranking Calculations'!$C$26,AA24&gt;='Old Ranking Calculations'!$B$27,'Old Ranking Calculations'!$C$27,AA24&gt;='Old Ranking Calculations'!$B$28,'Old Ranking Calculations'!$C$28,AA24&gt;='Old Ranking Calculations'!$B$29,'Old Ranking Calculations'!$C$29,AA24&gt;='Old Ranking Calculations'!$B$30,'Old Ranking Calculations'!$C$30,AA24&gt;='Old Ranking Calculations'!$B$31,'Old Ranking Calculations'!$C$31,AA24&lt;'Old Ranking Calculations'!$B$32,'Old Ranking Calculations'!$C$32)</f>
        <v>4</v>
      </c>
      <c r="AC24" s="1">
        <f>COUNT($G$2:G24)/COUNT($A$2:A24)</f>
        <v>0.30434782608695654</v>
      </c>
      <c r="AD24" s="1" cm="1">
        <f t="array" ref="AD24">_xlfn.IFS(AC24&gt;='Old Ranking Calculations'!$B$15,'Old Ranking Calculations'!$C$15,AC24&gt;='Old Ranking Calculations'!$B$16,'Old Ranking Calculations'!$C$16,AC24&gt;='Old Ranking Calculations'!$B$17,'Old Ranking Calculations'!$C$17,AC24&gt;='Old Ranking Calculations'!$B$18,'Old Ranking Calculations'!$C$18,AC24&gt;='Old Ranking Calculations'!$B$19,'Old Ranking Calculations'!$C$19,AC24&gt;='Old Ranking Calculations'!$B$20,'Old Ranking Calculations'!$C$20,AC24&gt;='Old Ranking Calculations'!$B$21,'Old Ranking Calculations'!$C$21,AC24&gt;='Old Ranking Calculations'!$B$22,'Old Ranking Calculations'!$C$22,AC24&lt;'Old Ranking Calculations'!$B$23,'Old Ranking Calculations'!$C$23)</f>
        <v>3</v>
      </c>
      <c r="AE24" s="1">
        <f t="shared" si="2"/>
        <v>0</v>
      </c>
      <c r="AF24" s="1">
        <f t="shared" si="1"/>
        <v>0.1</v>
      </c>
      <c r="AG24" s="16">
        <f>SUM($W$2:W24,Z24,$AE$2)</f>
        <v>69.049139194139201</v>
      </c>
    </row>
    <row r="25" spans="1:33" ht="15.75" customHeight="1" x14ac:dyDescent="0.2">
      <c r="A25" s="1">
        <v>2018</v>
      </c>
      <c r="B25" s="1" t="s">
        <v>14</v>
      </c>
      <c r="C25" s="1" t="str">
        <f>VLOOKUP(B25,Divisions!$A$1:$B$33,2,FALSE)</f>
        <v>AFC South</v>
      </c>
      <c r="D25" s="1">
        <v>5</v>
      </c>
      <c r="E25" s="1">
        <v>11</v>
      </c>
      <c r="W25" s="1">
        <f>SUM(N25*'Ranking Calculations'!$C$2,M25*'Ranking Calculations'!$C$3,L25*'Ranking Calculations'!$C$4,K25*'Ranking Calculations'!$C$5,H25*'Ranking Calculations'!$C$7,G25*'Ranking Calculations'!$C$6,P25*'Ranking Calculations'!$C$8,Q25*'Ranking Calculations'!$C$9,R25*'Ranking Calculations'!$C$10,S25*'Ranking Calculations'!$C$11,T25*'Ranking Calculations'!$C$12,U25*'Ranking Calculations'!$C$13,V25*'Ranking Calculations'!$C$14)</f>
        <v>0</v>
      </c>
      <c r="X25" s="11">
        <f>(SUM($D$2:D25)+(SUM($F$2:F25)/2))/((SUM($D$2:D25)+SUM($E$2:E25)+SUM($F$2:F25)))</f>
        <v>0.44270833333333331</v>
      </c>
      <c r="Y25" s="24">
        <f>'Winning % Rank Over Time'!Q54</f>
        <v>27</v>
      </c>
      <c r="Z25" s="7">
        <f>'Winning % Rank Over Time'!$B54*VLOOKUP(Y25,'Share of Reg Season Points'!$F$2:$G$32,2)</f>
        <v>0</v>
      </c>
      <c r="AA25" s="1">
        <f t="shared" si="0"/>
        <v>0.70588235294117652</v>
      </c>
      <c r="AB25" s="1" cm="1">
        <f t="array" ref="AB25">_xlfn.IFS(AA25&gt;='Old Ranking Calculations'!$B$25,'Old Ranking Calculations'!$C$25,AA25&gt;='Old Ranking Calculations'!$B$26,'Old Ranking Calculations'!$C$26,AA25&gt;='Old Ranking Calculations'!$B$27,'Old Ranking Calculations'!$C$27,AA25&gt;='Old Ranking Calculations'!$B$28,'Old Ranking Calculations'!$C$28,AA25&gt;='Old Ranking Calculations'!$B$29,'Old Ranking Calculations'!$C$29,AA25&gt;='Old Ranking Calculations'!$B$30,'Old Ranking Calculations'!$C$30,AA25&gt;='Old Ranking Calculations'!$B$31,'Old Ranking Calculations'!$C$31,AA25&lt;'Old Ranking Calculations'!$B$32,'Old Ranking Calculations'!$C$32)</f>
        <v>4</v>
      </c>
      <c r="AC25" s="1">
        <f>COUNT($G$2:G25)/COUNT($A$2:A25)</f>
        <v>0.29166666666666669</v>
      </c>
      <c r="AD25" s="1" cm="1">
        <f t="array" ref="AD25">_xlfn.IFS(AC25&gt;='Old Ranking Calculations'!$B$15,'Old Ranking Calculations'!$C$15,AC25&gt;='Old Ranking Calculations'!$B$16,'Old Ranking Calculations'!$C$16,AC25&gt;='Old Ranking Calculations'!$B$17,'Old Ranking Calculations'!$C$17,AC25&gt;='Old Ranking Calculations'!$B$18,'Old Ranking Calculations'!$C$18,AC25&gt;='Old Ranking Calculations'!$B$19,'Old Ranking Calculations'!$C$19,AC25&gt;='Old Ranking Calculations'!$B$20,'Old Ranking Calculations'!$C$20,AC25&gt;='Old Ranking Calculations'!$B$21,'Old Ranking Calculations'!$C$21,AC25&gt;='Old Ranking Calculations'!$B$22,'Old Ranking Calculations'!$C$22,AC25&lt;'Old Ranking Calculations'!$B$23,'Old Ranking Calculations'!$C$23)</f>
        <v>3</v>
      </c>
      <c r="AE25" s="1">
        <f t="shared" si="2"/>
        <v>0</v>
      </c>
      <c r="AF25" s="1">
        <f t="shared" si="1"/>
        <v>9.5238095238095233E-2</v>
      </c>
      <c r="AG25" s="16">
        <f>SUM($W$2:W25,Z25,$AE$2)</f>
        <v>69.049139194139201</v>
      </c>
    </row>
    <row r="26" spans="1:33" ht="15.75" customHeight="1" x14ac:dyDescent="0.2">
      <c r="A26" s="1">
        <v>2019</v>
      </c>
      <c r="B26" s="1" t="s">
        <v>14</v>
      </c>
      <c r="C26" s="1" t="str">
        <f>VLOOKUP(B26,Divisions!$A$1:$B$33,2,FALSE)</f>
        <v>AFC South</v>
      </c>
      <c r="D26" s="1">
        <v>6</v>
      </c>
      <c r="E26" s="1">
        <v>10</v>
      </c>
      <c r="W26" s="1">
        <f>SUM(N26*'Ranking Calculations'!$C$2,M26*'Ranking Calculations'!$C$3,L26*'Ranking Calculations'!$C$4,K26*'Ranking Calculations'!$C$5,H26*'Ranking Calculations'!$C$7,G26*'Ranking Calculations'!$C$6,P26*'Ranking Calculations'!$C$8,Q26*'Ranking Calculations'!$C$9,R26*'Ranking Calculations'!$C$10,S26*'Ranking Calculations'!$C$11,T26*'Ranking Calculations'!$C$12,U26*'Ranking Calculations'!$C$13,V26*'Ranking Calculations'!$C$14)</f>
        <v>0</v>
      </c>
      <c r="X26" s="11">
        <f>(SUM($D$2:D26)+(SUM($F$2:F26)/2))/((SUM($D$2:D26)+SUM($E$2:E26)+SUM($F$2:F26)))</f>
        <v>0.44</v>
      </c>
      <c r="Y26" s="24">
        <f>'Winning % Rank Over Time'!Q55</f>
        <v>28</v>
      </c>
      <c r="Z26" s="7">
        <f>'Winning % Rank Over Time'!$B55*VLOOKUP(Y26,'Share of Reg Season Points'!$F$2:$G$32,2)</f>
        <v>0</v>
      </c>
      <c r="AA26" s="1">
        <f t="shared" si="0"/>
        <v>0.68571428571428572</v>
      </c>
      <c r="AB26" s="1" cm="1">
        <f t="array" ref="AB26">_xlfn.IFS(AA26&gt;='Old Ranking Calculations'!$B$25,'Old Ranking Calculations'!$C$25,AA26&gt;='Old Ranking Calculations'!$B$26,'Old Ranking Calculations'!$C$26,AA26&gt;='Old Ranking Calculations'!$B$27,'Old Ranking Calculations'!$C$27,AA26&gt;='Old Ranking Calculations'!$B$28,'Old Ranking Calculations'!$C$28,AA26&gt;='Old Ranking Calculations'!$B$29,'Old Ranking Calculations'!$C$29,AA26&gt;='Old Ranking Calculations'!$B$30,'Old Ranking Calculations'!$C$30,AA26&gt;='Old Ranking Calculations'!$B$31,'Old Ranking Calculations'!$C$31,AA26&lt;'Old Ranking Calculations'!$B$32,'Old Ranking Calculations'!$C$32)</f>
        <v>4</v>
      </c>
      <c r="AC26" s="1">
        <f>COUNT($G$2:G26)/COUNT($A$2:A26)</f>
        <v>0.28000000000000003</v>
      </c>
      <c r="AD26" s="1" cm="1">
        <f t="array" ref="AD26">_xlfn.IFS(AC26&gt;='Old Ranking Calculations'!$B$15,'Old Ranking Calculations'!$C$15,AC26&gt;='Old Ranking Calculations'!$B$16,'Old Ranking Calculations'!$C$16,AC26&gt;='Old Ranking Calculations'!$B$17,'Old Ranking Calculations'!$C$17,AC26&gt;='Old Ranking Calculations'!$B$18,'Old Ranking Calculations'!$C$18,AC26&gt;='Old Ranking Calculations'!$B$19,'Old Ranking Calculations'!$C$19,AC26&gt;='Old Ranking Calculations'!$B$20,'Old Ranking Calculations'!$C$20,AC26&gt;='Old Ranking Calculations'!$B$21,'Old Ranking Calculations'!$C$21,AC26&gt;='Old Ranking Calculations'!$B$22,'Old Ranking Calculations'!$C$22,AC26&lt;'Old Ranking Calculations'!$B$23,'Old Ranking Calculations'!$C$23)</f>
        <v>3</v>
      </c>
      <c r="AE26" s="1">
        <f t="shared" si="2"/>
        <v>0</v>
      </c>
      <c r="AF26" s="1">
        <f t="shared" si="1"/>
        <v>9.1286307053941904E-2</v>
      </c>
      <c r="AG26" s="16">
        <f>SUM($W$2:W26,Z26,$AE$2)</f>
        <v>69.049139194139201</v>
      </c>
    </row>
    <row r="27" spans="1:33" ht="15.75" customHeight="1" x14ac:dyDescent="0.2">
      <c r="A27" s="1">
        <v>2020</v>
      </c>
      <c r="B27" s="1" t="s">
        <v>14</v>
      </c>
      <c r="C27" s="1" t="str">
        <f>VLOOKUP(B27,Divisions!$A$1:$B$33,2,FALSE)</f>
        <v>AFC South</v>
      </c>
      <c r="D27" s="1">
        <v>1</v>
      </c>
      <c r="E27" s="1">
        <v>15</v>
      </c>
      <c r="W27" s="1">
        <f>SUM(N27*'Ranking Calculations'!$C$2,M27*'Ranking Calculations'!$C$3,L27*'Ranking Calculations'!$C$4,K27*'Ranking Calculations'!$C$5,H27*'Ranking Calculations'!$C$7,G27*'Ranking Calculations'!$C$6,P27*'Ranking Calculations'!$C$8,Q27*'Ranking Calculations'!$C$9,R27*'Ranking Calculations'!$C$10,S27*'Ranking Calculations'!$C$11,T27*'Ranking Calculations'!$C$12,U27*'Ranking Calculations'!$C$13,V27*'Ranking Calculations'!$C$14)</f>
        <v>0</v>
      </c>
      <c r="X27" s="11">
        <f>(SUM($D$2:D27)+(SUM($F$2:F27)/2))/((SUM($D$2:D27)+SUM($E$2:E27)+SUM($F$2:F27)))</f>
        <v>0.42548076923076922</v>
      </c>
      <c r="Y27" s="24">
        <f>'Winning % Rank Over Time'!Q56</f>
        <v>30</v>
      </c>
      <c r="Z27" s="7">
        <f>'Winning % Rank Over Time'!$B56*VLOOKUP(Y27,'Share of Reg Season Points'!$F$2:$G$32,2)</f>
        <v>0</v>
      </c>
      <c r="AA27" s="1">
        <f t="shared" si="0"/>
        <v>0.66666666666666663</v>
      </c>
      <c r="AB27" s="1" cm="1">
        <f t="array" ref="AB27">_xlfn.IFS(AA27&gt;='Old Ranking Calculations'!$B$25,'Old Ranking Calculations'!$C$25,AA27&gt;='Old Ranking Calculations'!$B$26,'Old Ranking Calculations'!$C$26,AA27&gt;='Old Ranking Calculations'!$B$27,'Old Ranking Calculations'!$C$27,AA27&gt;='Old Ranking Calculations'!$B$28,'Old Ranking Calculations'!$C$28,AA27&gt;='Old Ranking Calculations'!$B$29,'Old Ranking Calculations'!$C$29,AA27&gt;='Old Ranking Calculations'!$B$30,'Old Ranking Calculations'!$C$30,AA27&gt;='Old Ranking Calculations'!$B$31,'Old Ranking Calculations'!$C$31,AA27&lt;'Old Ranking Calculations'!$B$32,'Old Ranking Calculations'!$C$32)</f>
        <v>4</v>
      </c>
      <c r="AC27" s="1">
        <f>COUNT($G$2:G27)/COUNT($A$2:A27)</f>
        <v>0.26923076923076922</v>
      </c>
      <c r="AD27" s="1" cm="1">
        <f t="array" ref="AD27">_xlfn.IFS(AC27&gt;='Old Ranking Calculations'!$B$15,'Old Ranking Calculations'!$C$15,AC27&gt;='Old Ranking Calculations'!$B$16,'Old Ranking Calculations'!$C$16,AC27&gt;='Old Ranking Calculations'!$B$17,'Old Ranking Calculations'!$C$17,AC27&gt;='Old Ranking Calculations'!$B$18,'Old Ranking Calculations'!$C$18,AC27&gt;='Old Ranking Calculations'!$B$19,'Old Ranking Calculations'!$C$19,AC27&gt;='Old Ranking Calculations'!$B$20,'Old Ranking Calculations'!$C$20,AC27&gt;='Old Ranking Calculations'!$B$21,'Old Ranking Calculations'!$C$21,AC27&gt;='Old Ranking Calculations'!$B$22,'Old Ranking Calculations'!$C$22,AC27&lt;'Old Ranking Calculations'!$B$23,'Old Ranking Calculations'!$C$23)</f>
        <v>3</v>
      </c>
      <c r="AE27" s="1">
        <f t="shared" si="2"/>
        <v>0</v>
      </c>
      <c r="AF27" s="1">
        <f t="shared" si="1"/>
        <v>8.59375E-2</v>
      </c>
      <c r="AG27" s="16">
        <f>SUM($W$2:W27,Z27,$AE$2)</f>
        <v>69.049139194139201</v>
      </c>
    </row>
    <row r="28" spans="1:33" ht="15.75" customHeight="1" x14ac:dyDescent="0.2">
      <c r="A28" s="1">
        <v>2021</v>
      </c>
      <c r="B28" s="1" t="s">
        <v>14</v>
      </c>
      <c r="C28" s="1" t="str">
        <f>VLOOKUP(B28,Divisions!$A$1:$B$33,2,FALSE)</f>
        <v>AFC South</v>
      </c>
      <c r="D28" s="1">
        <v>3</v>
      </c>
      <c r="E28" s="1">
        <v>14</v>
      </c>
      <c r="W28" s="1">
        <f>SUM(N28*'Ranking Calculations'!$C$2,M28*'Ranking Calculations'!$C$3,L28*'Ranking Calculations'!$C$4,K28*'Ranking Calculations'!$C$5,H28*'Ranking Calculations'!$C$7,G28*'Ranking Calculations'!$C$6,P28*'Ranking Calculations'!$C$8,Q28*'Ranking Calculations'!$C$9,R28*'Ranking Calculations'!$C$10,S28*'Ranking Calculations'!$C$11,T28*'Ranking Calculations'!$C$12,U28*'Ranking Calculations'!$C$13,V28*'Ranking Calculations'!$C$14)</f>
        <v>0</v>
      </c>
      <c r="X28" s="11">
        <f>(SUM($D$2:D28)+(SUM($F$2:F28)/2))/((SUM($D$2:D28)+SUM($E$2:E28)+SUM($F$2:F28)))</f>
        <v>0.41570438799076215</v>
      </c>
      <c r="Y28" s="24">
        <f>'Winning % Rank Over Time'!Q57</f>
        <v>30</v>
      </c>
      <c r="Z28" s="7">
        <f>'Winning % Rank Over Time'!$B57*VLOOKUP(Y28,'Share of Reg Season Points'!$F$2:$G$32,2)</f>
        <v>0</v>
      </c>
      <c r="AA28" s="1">
        <f t="shared" si="0"/>
        <v>0.64864864864864868</v>
      </c>
      <c r="AB28" s="1" cm="1">
        <f t="array" ref="AB28">_xlfn.IFS(AA28&gt;='Old Ranking Calculations'!$B$25,'Old Ranking Calculations'!$C$25,AA28&gt;='Old Ranking Calculations'!$B$26,'Old Ranking Calculations'!$C$26,AA28&gt;='Old Ranking Calculations'!$B$27,'Old Ranking Calculations'!$C$27,AA28&gt;='Old Ranking Calculations'!$B$28,'Old Ranking Calculations'!$C$28,AA28&gt;='Old Ranking Calculations'!$B$29,'Old Ranking Calculations'!$C$29,AA28&gt;='Old Ranking Calculations'!$B$30,'Old Ranking Calculations'!$C$30,AA28&gt;='Old Ranking Calculations'!$B$31,'Old Ranking Calculations'!$C$31,AA28&lt;'Old Ranking Calculations'!$B$32,'Old Ranking Calculations'!$C$32)</f>
        <v>4</v>
      </c>
      <c r="AC28" s="1">
        <f>COUNT($G$2:G28)/COUNT($A$2:A28)</f>
        <v>0.25925925925925924</v>
      </c>
      <c r="AD28" s="1" cm="1">
        <f t="array" ref="AD28">_xlfn.IFS(AC28&gt;='Old Ranking Calculations'!$B$15,'Old Ranking Calculations'!$C$15,AC28&gt;='Old Ranking Calculations'!$B$16,'Old Ranking Calculations'!$C$16,AC28&gt;='Old Ranking Calculations'!$B$17,'Old Ranking Calculations'!$C$17,AC28&gt;='Old Ranking Calculations'!$B$18,'Old Ranking Calculations'!$C$18,AC28&gt;='Old Ranking Calculations'!$B$19,'Old Ranking Calculations'!$C$19,AC28&gt;='Old Ranking Calculations'!$B$20,'Old Ranking Calculations'!$C$20,AC28&gt;='Old Ranking Calculations'!$B$21,'Old Ranking Calculations'!$C$21,AC28&gt;='Old Ranking Calculations'!$B$22,'Old Ranking Calculations'!$C$22,AC28&lt;'Old Ranking Calculations'!$B$23,'Old Ranking Calculations'!$C$23)</f>
        <v>3</v>
      </c>
      <c r="AE28" s="1">
        <f t="shared" si="2"/>
        <v>0</v>
      </c>
      <c r="AF28" s="1">
        <f t="shared" si="1"/>
        <v>8.1481481481481488E-2</v>
      </c>
      <c r="AG28" s="16">
        <f>SUM($W$2:W28,Z28,$AE$2)</f>
        <v>69.049139194139201</v>
      </c>
    </row>
    <row r="29" spans="1:33" ht="15.75" customHeight="1" x14ac:dyDescent="0.2">
      <c r="A29">
        <v>2022</v>
      </c>
      <c r="B29" s="1" t="s">
        <v>14</v>
      </c>
      <c r="C29" s="1" t="str">
        <f>VLOOKUP(B29,Divisions!$A$1:$B$33,2,FALSE)</f>
        <v>AFC South</v>
      </c>
      <c r="D29">
        <v>9</v>
      </c>
      <c r="E29">
        <v>8</v>
      </c>
      <c r="G29">
        <v>1</v>
      </c>
      <c r="H29">
        <v>1</v>
      </c>
      <c r="I29">
        <v>1</v>
      </c>
      <c r="J29">
        <v>1</v>
      </c>
      <c r="K29">
        <v>1</v>
      </c>
      <c r="O29">
        <v>2</v>
      </c>
      <c r="W29" s="1">
        <f>SUM(N29*'Ranking Calculations'!$C$2,M29*'Ranking Calculations'!$C$3,L29*'Ranking Calculations'!$C$4,K29*'Ranking Calculations'!$C$5,H29*'Ranking Calculations'!$C$7,G29*'Ranking Calculations'!$C$6,P29*'Ranking Calculations'!$C$8,Q29*'Ranking Calculations'!$C$9,R29*'Ranking Calculations'!$C$10,S29*'Ranking Calculations'!$C$11,T29*'Ranking Calculations'!$C$12,U29*'Ranking Calculations'!$C$13,V29*'Ranking Calculations'!$C$14)</f>
        <v>4</v>
      </c>
      <c r="X29" s="11">
        <f>(SUM($D$2:D29)+(SUM($F$2:F29)/2))/((SUM($D$2:D29)+SUM($E$2:E29)+SUM($F$2:F29)))</f>
        <v>0.42</v>
      </c>
      <c r="Y29" s="24">
        <f>'Winning % Rank Over Time'!Q58</f>
        <v>30</v>
      </c>
      <c r="Z29" s="7">
        <f>'Winning % Rank Over Time'!$B58*VLOOKUP(Y29,'Share of Reg Season Points'!$F$2:$G$32,2)</f>
        <v>0</v>
      </c>
      <c r="AA29" s="1">
        <f t="shared" si="0"/>
        <v>0.7</v>
      </c>
      <c r="AB29" s="1" cm="1">
        <f t="array" ref="AB29">_xlfn.IFS(AA29&gt;='Old Ranking Calculations'!$B$25,'Old Ranking Calculations'!$C$25,AA29&gt;='Old Ranking Calculations'!$B$26,'Old Ranking Calculations'!$C$26,AA29&gt;='Old Ranking Calculations'!$B$27,'Old Ranking Calculations'!$C$27,AA29&gt;='Old Ranking Calculations'!$B$28,'Old Ranking Calculations'!$C$28,AA29&gt;='Old Ranking Calculations'!$B$29,'Old Ranking Calculations'!$C$29,AA29&gt;='Old Ranking Calculations'!$B$30,'Old Ranking Calculations'!$C$30,AA29&gt;='Old Ranking Calculations'!$B$31,'Old Ranking Calculations'!$C$31,AA29&lt;'Old Ranking Calculations'!$B$32,'Old Ranking Calculations'!$C$32)</f>
        <v>4</v>
      </c>
      <c r="AC29" s="1">
        <f>COUNT($G$2:G29)/COUNT($A$2:A29)</f>
        <v>0.2857142857142857</v>
      </c>
      <c r="AD29" s="1" cm="1">
        <f t="array" ref="AD29">_xlfn.IFS(AC29&gt;='Old Ranking Calculations'!$B$15,'Old Ranking Calculations'!$C$15,AC29&gt;='Old Ranking Calculations'!$B$16,'Old Ranking Calculations'!$C$16,AC29&gt;='Old Ranking Calculations'!$B$17,'Old Ranking Calculations'!$C$17,AC29&gt;='Old Ranking Calculations'!$B$18,'Old Ranking Calculations'!$C$18,AC29&gt;='Old Ranking Calculations'!$B$19,'Old Ranking Calculations'!$C$19,AC29&gt;='Old Ranking Calculations'!$B$20,'Old Ranking Calculations'!$C$20,AC29&gt;='Old Ranking Calculations'!$B$21,'Old Ranking Calculations'!$C$21,AC29&gt;='Old Ranking Calculations'!$B$22,'Old Ranking Calculations'!$C$22,AC29&lt;'Old Ranking Calculations'!$B$23,'Old Ranking Calculations'!$C$23)</f>
        <v>3</v>
      </c>
      <c r="AE29" s="1">
        <f t="shared" si="2"/>
        <v>0</v>
      </c>
      <c r="AF29" s="1">
        <f t="shared" si="1"/>
        <v>8.8967971530249115E-2</v>
      </c>
      <c r="AG29" s="16">
        <f>SUM($W$2:W29,Z29,$AE$2)</f>
        <v>73.049139194139201</v>
      </c>
    </row>
    <row r="30" spans="1:33" ht="15.75" customHeight="1" x14ac:dyDescent="0.2">
      <c r="A30">
        <v>2023</v>
      </c>
      <c r="B30" s="1" t="s">
        <v>14</v>
      </c>
      <c r="C30" s="1" t="str">
        <f>VLOOKUP(B30,Divisions!$A$1:$B$33,2,FALSE)</f>
        <v>AFC South</v>
      </c>
      <c r="D30">
        <v>9</v>
      </c>
      <c r="E30">
        <v>8</v>
      </c>
      <c r="W30" s="1">
        <f>SUM(N30*'Ranking Calculations'!$C$2,M30*'Ranking Calculations'!$C$3,L30*'Ranking Calculations'!$C$4,K30*'Ranking Calculations'!$C$5,H30*'Ranking Calculations'!$C$7,G30*'Ranking Calculations'!$C$6,P30*'Ranking Calculations'!$C$8,Q30*'Ranking Calculations'!$C$9,R30*'Ranking Calculations'!$C$10,S30*'Ranking Calculations'!$C$11,T30*'Ranking Calculations'!$C$12,U30*'Ranking Calculations'!$C$13,V30*'Ranking Calculations'!$C$14)</f>
        <v>0</v>
      </c>
      <c r="X30" s="11">
        <f>(SUM($D$2:D30)+(SUM($F$2:F30)/2))/((SUM($D$2:D30)+SUM($E$2:E30)+SUM($F$2:F30)))</f>
        <v>0.42398286937901497</v>
      </c>
      <c r="Y30" s="24">
        <f>'Winning % Rank Over Time'!Q59</f>
        <v>30</v>
      </c>
      <c r="Z30" s="7">
        <f>'Winning % Rank Over Time'!$B59*VLOOKUP(Y30,'Share of Reg Season Points'!$F$2:$G$32,2)</f>
        <v>0</v>
      </c>
      <c r="AA30" s="1">
        <f t="shared" si="0"/>
        <v>0.68292682926829273</v>
      </c>
      <c r="AB30" s="1" cm="1">
        <f t="array" ref="AB30">_xlfn.IFS(AA30&gt;='Old Ranking Calculations'!$B$25,'Old Ranking Calculations'!$C$25,AA30&gt;='Old Ranking Calculations'!$B$26,'Old Ranking Calculations'!$C$26,AA30&gt;='Old Ranking Calculations'!$B$27,'Old Ranking Calculations'!$C$27,AA30&gt;='Old Ranking Calculations'!$B$28,'Old Ranking Calculations'!$C$28,AA30&gt;='Old Ranking Calculations'!$B$29,'Old Ranking Calculations'!$C$29,AA30&gt;='Old Ranking Calculations'!$B$30,'Old Ranking Calculations'!$C$30,AA30&gt;='Old Ranking Calculations'!$B$31,'Old Ranking Calculations'!$C$31,AA30&lt;'Old Ranking Calculations'!$B$32,'Old Ranking Calculations'!$C$32)</f>
        <v>4</v>
      </c>
      <c r="AC30" s="1">
        <f>COUNT($G$2:G30)/COUNT($A$2:A30)</f>
        <v>0.27586206896551724</v>
      </c>
      <c r="AD30" s="1" cm="1">
        <f t="array" ref="AD30">_xlfn.IFS(AC30&gt;='Old Ranking Calculations'!$B$15,'Old Ranking Calculations'!$C$15,AC30&gt;='Old Ranking Calculations'!$B$16,'Old Ranking Calculations'!$C$16,AC30&gt;='Old Ranking Calculations'!$B$17,'Old Ranking Calculations'!$C$17,AC30&gt;='Old Ranking Calculations'!$B$18,'Old Ranking Calculations'!$C$18,AC30&gt;='Old Ranking Calculations'!$B$19,'Old Ranking Calculations'!$C$19,AC30&gt;='Old Ranking Calculations'!$B$20,'Old Ranking Calculations'!$C$20,AC30&gt;='Old Ranking Calculations'!$B$21,'Old Ranking Calculations'!$C$21,AC30&gt;='Old Ranking Calculations'!$B$22,'Old Ranking Calculations'!$C$22,AC30&lt;'Old Ranking Calculations'!$B$23,'Old Ranking Calculations'!$C$23)</f>
        <v>3</v>
      </c>
      <c r="AE30" s="1">
        <f t="shared" si="2"/>
        <v>0</v>
      </c>
      <c r="AF30" s="1">
        <f t="shared" si="1"/>
        <v>8.6505190311418678E-2</v>
      </c>
      <c r="AG30" s="16">
        <f>SUM($W$2:W30,Z30,$AE$2)</f>
        <v>73.049139194139201</v>
      </c>
    </row>
    <row r="31" spans="1:33" ht="15.75" customHeight="1" x14ac:dyDescent="0.2">
      <c r="A31">
        <v>2024</v>
      </c>
      <c r="B31" s="1" t="s">
        <v>14</v>
      </c>
      <c r="C31" s="1" t="str">
        <f>VLOOKUP(B31,Divisions!$A$1:$B$33,2,FALSE)</f>
        <v>AFC South</v>
      </c>
      <c r="D31">
        <v>4</v>
      </c>
      <c r="E31">
        <v>13</v>
      </c>
      <c r="W31" s="1">
        <f>SUM(N31*'Ranking Calculations'!$C$2,M31*'Ranking Calculations'!$C$3,L31*'Ranking Calculations'!$C$4,K31*'Ranking Calculations'!$C$5,H31*'Ranking Calculations'!$C$7,G31*'Ranking Calculations'!$C$6,P31*'Ranking Calculations'!$C$8,Q31*'Ranking Calculations'!$C$9,R31*'Ranking Calculations'!$C$10,S31*'Ranking Calculations'!$C$11,T31*'Ranking Calculations'!$C$12,U31*'Ranking Calculations'!$C$13,V31*'Ranking Calculations'!$C$14)</f>
        <v>0</v>
      </c>
      <c r="X31" s="11">
        <f>(SUM($D$2:D31)+(SUM($F$2:F31)/2))/((SUM($D$2:D31)+SUM($E$2:E31)+SUM($F$2:F31)))</f>
        <v>0.41735537190082644</v>
      </c>
      <c r="Y31" s="24">
        <f>'Winning % Rank Over Time'!Q60</f>
        <v>31</v>
      </c>
      <c r="Z31" s="7">
        <f>'Winning % Rank Over Time'!$B60*VLOOKUP(Y31,'Share of Reg Season Points'!$F$2:$G$32,2)</f>
        <v>0</v>
      </c>
      <c r="AA31" s="1">
        <f t="shared" ref="AA31" si="3">SUM($G$2:J31)/COUNT($E$2:H31)</f>
        <v>0.66666666666666663</v>
      </c>
      <c r="AB31" s="1" cm="1">
        <f t="array" ref="AB31">_xlfn.IFS(AA31&gt;='Old Ranking Calculations'!$B$25,'Old Ranking Calculations'!$C$25,AA31&gt;='Old Ranking Calculations'!$B$26,'Old Ranking Calculations'!$C$26,AA31&gt;='Old Ranking Calculations'!$B$27,'Old Ranking Calculations'!$C$27,AA31&gt;='Old Ranking Calculations'!$B$28,'Old Ranking Calculations'!$C$28,AA31&gt;='Old Ranking Calculations'!$B$29,'Old Ranking Calculations'!$C$29,AA31&gt;='Old Ranking Calculations'!$B$30,'Old Ranking Calculations'!$C$30,AA31&gt;='Old Ranking Calculations'!$B$31,'Old Ranking Calculations'!$C$31,AA31&lt;'Old Ranking Calculations'!$B$32,'Old Ranking Calculations'!$C$32)</f>
        <v>4</v>
      </c>
      <c r="AC31" s="1">
        <f>COUNT($G$2:G31)/COUNT($A$2:A31)</f>
        <v>0.26666666666666666</v>
      </c>
      <c r="AD31" s="1" cm="1">
        <f t="array" ref="AD31">_xlfn.IFS(AC31&gt;='Old Ranking Calculations'!$B$15,'Old Ranking Calculations'!$C$15,AC31&gt;='Old Ranking Calculations'!$B$16,'Old Ranking Calculations'!$C$16,AC31&gt;='Old Ranking Calculations'!$B$17,'Old Ranking Calculations'!$C$17,AC31&gt;='Old Ranking Calculations'!$B$18,'Old Ranking Calculations'!$C$18,AC31&gt;='Old Ranking Calculations'!$B$19,'Old Ranking Calculations'!$C$19,AC31&gt;='Old Ranking Calculations'!$B$20,'Old Ranking Calculations'!$C$20,AC31&gt;='Old Ranking Calculations'!$B$21,'Old Ranking Calculations'!$C$21,AC31&gt;='Old Ranking Calculations'!$B$22,'Old Ranking Calculations'!$C$22,AC31&lt;'Old Ranking Calculations'!$B$23,'Old Ranking Calculations'!$C$23)</f>
        <v>3</v>
      </c>
      <c r="AE31" s="1">
        <f t="shared" si="2"/>
        <v>0</v>
      </c>
      <c r="AF31" s="1">
        <f t="shared" ref="AF31" si="4">SUM($I$2:M31)/SUM($E$2:I31)</f>
        <v>8.2781456953642391E-2</v>
      </c>
      <c r="AG31" s="16">
        <f>SUM($W$2:W31,Z31,$AE$2)</f>
        <v>73.049139194139201</v>
      </c>
    </row>
    <row r="32" spans="1:33" ht="15.75" customHeight="1" x14ac:dyDescent="0.2">
      <c r="A32">
        <v>2025</v>
      </c>
      <c r="B32" s="1" t="s">
        <v>14</v>
      </c>
      <c r="C32" s="1" t="str">
        <f>VLOOKUP(B32,Divisions!$A$1:$B$33,2,FALSE)</f>
        <v>AFC South</v>
      </c>
      <c r="D32">
        <v>13</v>
      </c>
      <c r="E32">
        <v>4</v>
      </c>
      <c r="G32">
        <v>1</v>
      </c>
      <c r="H32">
        <v>1</v>
      </c>
      <c r="I32">
        <v>0</v>
      </c>
      <c r="J32">
        <v>1</v>
      </c>
      <c r="O32">
        <v>1</v>
      </c>
      <c r="W32" s="1">
        <f>SUM(N32*'Ranking Calculations'!$C$2,M32*'Ranking Calculations'!$C$3,L32*'Ranking Calculations'!$C$4,K32*'Ranking Calculations'!$C$5,H32*'Ranking Calculations'!$C$7,G32*'Ranking Calculations'!$C$6,P32*'Ranking Calculations'!$C$8,Q32*'Ranking Calculations'!$C$9,R32*'Ranking Calculations'!$C$10,S32*'Ranking Calculations'!$C$11,T32*'Ranking Calculations'!$C$12,U32*'Ranking Calculations'!$C$13,V32*'Ranking Calculations'!$C$14)</f>
        <v>2</v>
      </c>
      <c r="X32" s="11">
        <f>(SUM($D$2:D32)+(SUM($F$2:F32)/2))/((SUM($D$2:D32)+SUM($E$2:E32)+SUM($F$2:F32)))</f>
        <v>0.42914171656686628</v>
      </c>
      <c r="Y32" s="24">
        <f>'Winning % Rank Over Time'!Q61</f>
        <v>30</v>
      </c>
      <c r="Z32" s="7">
        <f>'Winning % Rank Over Time'!$B61*VLOOKUP(Y32,'Share of Reg Season Points'!$F$2:$G$32,2)</f>
        <v>0</v>
      </c>
      <c r="AA32" s="1">
        <f t="shared" ref="AA32" si="5">SUM($G$2:J32)/COUNT($E$2:H32)</f>
        <v>0.68888888888888888</v>
      </c>
      <c r="AB32" s="1" cm="1">
        <f t="array" ref="AB32">_xlfn.IFS(AA32&gt;='Old Ranking Calculations'!$B$25,'Old Ranking Calculations'!$C$25,AA32&gt;='Old Ranking Calculations'!$B$26,'Old Ranking Calculations'!$C$26,AA32&gt;='Old Ranking Calculations'!$B$27,'Old Ranking Calculations'!$C$27,AA32&gt;='Old Ranking Calculations'!$B$28,'Old Ranking Calculations'!$C$28,AA32&gt;='Old Ranking Calculations'!$B$29,'Old Ranking Calculations'!$C$29,AA32&gt;='Old Ranking Calculations'!$B$30,'Old Ranking Calculations'!$C$30,AA32&gt;='Old Ranking Calculations'!$B$31,'Old Ranking Calculations'!$C$31,AA32&lt;'Old Ranking Calculations'!$B$32,'Old Ranking Calculations'!$C$32)</f>
        <v>4</v>
      </c>
      <c r="AC32" s="1">
        <f>COUNT($G$2:G32)/COUNT($A$2:A32)</f>
        <v>0.29032258064516131</v>
      </c>
      <c r="AD32" s="1" cm="1">
        <f t="array" ref="AD32">_xlfn.IFS(AC32&gt;='Old Ranking Calculations'!$B$15,'Old Ranking Calculations'!$C$15,AC32&gt;='Old Ranking Calculations'!$B$16,'Old Ranking Calculations'!$C$16,AC32&gt;='Old Ranking Calculations'!$B$17,'Old Ranking Calculations'!$C$17,AC32&gt;='Old Ranking Calculations'!$B$18,'Old Ranking Calculations'!$C$18,AC32&gt;='Old Ranking Calculations'!$B$19,'Old Ranking Calculations'!$C$19,AC32&gt;='Old Ranking Calculations'!$B$20,'Old Ranking Calculations'!$C$20,AC32&gt;='Old Ranking Calculations'!$B$21,'Old Ranking Calculations'!$C$21,AC32&gt;='Old Ranking Calculations'!$B$22,'Old Ranking Calculations'!$C$22,AC32&lt;'Old Ranking Calculations'!$B$23,'Old Ranking Calculations'!$C$23)</f>
        <v>3</v>
      </c>
      <c r="AE32" s="1">
        <f t="shared" si="2"/>
        <v>0</v>
      </c>
      <c r="AF32" s="1">
        <f t="shared" ref="AF32" si="6">SUM($I$2:M32)/SUM($E$2:I32)</f>
        <v>8.4415584415584416E-2</v>
      </c>
      <c r="AG32" s="16">
        <f>SUM($W$2:W32,Z32,$AE$2)</f>
        <v>75.049139194139201</v>
      </c>
    </row>
    <row r="33" spans="2:33" ht="15.75" customHeight="1" x14ac:dyDescent="0.2">
      <c r="B33" s="1"/>
      <c r="C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</row>
    <row r="34" spans="2:33" ht="15.75" customHeight="1" x14ac:dyDescent="0.2">
      <c r="B34" s="1"/>
      <c r="C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</row>
    <row r="35" spans="2:33" ht="15.75" customHeight="1" x14ac:dyDescent="0.2">
      <c r="B35" s="1"/>
      <c r="C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</row>
    <row r="36" spans="2:33" ht="15.75" customHeight="1" x14ac:dyDescent="0.2">
      <c r="B36" s="1"/>
      <c r="C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</row>
    <row r="37" spans="2:33" ht="15.75" customHeight="1" x14ac:dyDescent="0.2">
      <c r="B37" s="1"/>
      <c r="C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</row>
    <row r="38" spans="2:33" ht="15.75" customHeight="1" x14ac:dyDescent="0.2">
      <c r="B38" s="1"/>
      <c r="C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</row>
    <row r="39" spans="2:33" ht="15.75" customHeight="1" x14ac:dyDescent="0.2">
      <c r="B39" s="1"/>
      <c r="C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</row>
    <row r="40" spans="2:33" ht="15.75" customHeight="1" x14ac:dyDescent="0.2">
      <c r="B40" s="1"/>
      <c r="C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</row>
    <row r="41" spans="2:33" ht="15.75" customHeight="1" x14ac:dyDescent="0.2">
      <c r="B41" s="1"/>
      <c r="C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</row>
    <row r="42" spans="2:33" ht="15.75" customHeight="1" x14ac:dyDescent="0.2">
      <c r="B42" s="1"/>
      <c r="C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</row>
    <row r="43" spans="2:33" ht="15.75" customHeight="1" x14ac:dyDescent="0.2">
      <c r="B43" s="1"/>
      <c r="C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</row>
    <row r="44" spans="2:33" ht="15.75" customHeight="1" x14ac:dyDescent="0.2">
      <c r="B44" s="1"/>
      <c r="C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</row>
    <row r="45" spans="2:33" ht="15.75" customHeight="1" x14ac:dyDescent="0.2">
      <c r="B45" s="1"/>
      <c r="C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</row>
    <row r="46" spans="2:33" ht="15.75" customHeight="1" x14ac:dyDescent="0.2">
      <c r="B46" s="1"/>
      <c r="C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</row>
    <row r="47" spans="2:33" ht="15.75" customHeight="1" x14ac:dyDescent="0.2">
      <c r="B47" s="1"/>
      <c r="C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</row>
    <row r="48" spans="2:33" ht="15.75" customHeight="1" x14ac:dyDescent="0.2">
      <c r="B48" s="1"/>
      <c r="C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</row>
    <row r="49" spans="2:33" ht="15.75" customHeight="1" x14ac:dyDescent="0.2">
      <c r="B49" s="1"/>
      <c r="C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</row>
    <row r="50" spans="2:33" ht="15.75" customHeight="1" x14ac:dyDescent="0.2">
      <c r="B50" s="1"/>
      <c r="C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</row>
    <row r="51" spans="2:33" ht="15.75" customHeight="1" x14ac:dyDescent="0.2">
      <c r="B51" s="1"/>
      <c r="C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</row>
    <row r="52" spans="2:33" ht="15.75" customHeight="1" x14ac:dyDescent="0.2">
      <c r="B52" s="1"/>
      <c r="C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</row>
    <row r="53" spans="2:33" ht="15.75" customHeight="1" x14ac:dyDescent="0.2">
      <c r="B53" s="1"/>
      <c r="C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</row>
    <row r="54" spans="2:33" ht="15.75" customHeight="1" x14ac:dyDescent="0.2">
      <c r="B54" s="1"/>
      <c r="C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</row>
    <row r="55" spans="2:33" ht="15.75" customHeight="1" x14ac:dyDescent="0.2">
      <c r="B55" s="1"/>
      <c r="C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</row>
    <row r="56" spans="2:33" ht="15.75" customHeight="1" x14ac:dyDescent="0.2">
      <c r="B56" s="1"/>
      <c r="C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</row>
    <row r="57" spans="2:33" ht="15.75" customHeight="1" x14ac:dyDescent="0.2">
      <c r="B57" s="1"/>
      <c r="C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</row>
    <row r="58" spans="2:33" ht="15.75" customHeight="1" x14ac:dyDescent="0.2"/>
    <row r="59" spans="2:33" ht="15.75" customHeight="1" x14ac:dyDescent="0.2"/>
    <row r="60" spans="2:33" ht="15.75" customHeight="1" x14ac:dyDescent="0.2"/>
    <row r="61" spans="2:33" ht="15.75" customHeight="1" x14ac:dyDescent="0.2"/>
    <row r="62" spans="2:33" ht="15.75" customHeight="1" x14ac:dyDescent="0.2"/>
    <row r="63" spans="2:33" ht="15.75" customHeight="1" x14ac:dyDescent="0.2"/>
    <row r="64" spans="2:33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  <headerFooter>
    <oddHeader>&amp;R&amp;"Calibri"&amp;10&amp;K000000 Business Use&amp;1#_x000D_</oddHeader>
  </headerFooter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32"/>
  <dimension ref="A1:AG999"/>
  <sheetViews>
    <sheetView topLeftCell="R1" workbookViewId="0">
      <pane ySplit="1" topLeftCell="A40" activePane="bottomLeft" state="frozen"/>
      <selection pane="bottomLeft" activeCell="AG53" sqref="AG53"/>
    </sheetView>
  </sheetViews>
  <sheetFormatPr baseColWidth="10" defaultColWidth="11.1640625" defaultRowHeight="15" customHeight="1" x14ac:dyDescent="0.2"/>
  <cols>
    <col min="1" max="32" width="10.6640625" customWidth="1"/>
    <col min="33" max="33" width="16.1640625" bestFit="1" customWidth="1"/>
  </cols>
  <sheetData>
    <row r="1" spans="1:33" ht="15.75" customHeight="1" x14ac:dyDescent="0.2">
      <c r="A1" s="1" t="s">
        <v>51</v>
      </c>
      <c r="B1" s="1" t="s">
        <v>71</v>
      </c>
      <c r="C1" s="1" t="s">
        <v>139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57</v>
      </c>
      <c r="J1" s="1" t="s">
        <v>58</v>
      </c>
      <c r="K1" s="6" t="s">
        <v>161</v>
      </c>
      <c r="L1" s="6" t="s">
        <v>162</v>
      </c>
      <c r="M1" s="6" t="s">
        <v>163</v>
      </c>
      <c r="N1" s="6" t="s">
        <v>61</v>
      </c>
      <c r="O1" s="1" t="s">
        <v>72</v>
      </c>
      <c r="P1" s="1" t="s">
        <v>37</v>
      </c>
      <c r="Q1" s="1" t="s">
        <v>39</v>
      </c>
      <c r="R1" s="1" t="s">
        <v>40</v>
      </c>
      <c r="S1" s="1" t="s">
        <v>41</v>
      </c>
      <c r="T1" s="1" t="s">
        <v>42</v>
      </c>
      <c r="U1" s="1" t="s">
        <v>43</v>
      </c>
      <c r="V1" s="1" t="s">
        <v>44</v>
      </c>
      <c r="W1" s="1" t="s">
        <v>63</v>
      </c>
      <c r="X1" s="1" t="s">
        <v>64</v>
      </c>
      <c r="Y1" s="1" t="s">
        <v>198</v>
      </c>
      <c r="Z1" s="1" t="s">
        <v>65</v>
      </c>
      <c r="AA1" s="1" t="s">
        <v>66</v>
      </c>
      <c r="AB1" s="1" t="s">
        <v>67</v>
      </c>
      <c r="AC1" s="1" t="s">
        <v>79</v>
      </c>
      <c r="AD1" s="1" t="s">
        <v>68</v>
      </c>
      <c r="AE1" s="1" t="s">
        <v>69</v>
      </c>
      <c r="AF1" s="1" t="s">
        <v>73</v>
      </c>
      <c r="AG1" s="1" t="s">
        <v>70</v>
      </c>
    </row>
    <row r="2" spans="1:33" ht="15.75" customHeight="1" x14ac:dyDescent="0.2">
      <c r="A2" s="1">
        <v>1966</v>
      </c>
      <c r="B2" s="1" t="s">
        <v>15</v>
      </c>
      <c r="C2" s="1" t="str">
        <f>VLOOKUP(B2,Divisions!$A$1:$B$33,2,FALSE)</f>
        <v>AFC West</v>
      </c>
      <c r="D2" s="1">
        <v>11</v>
      </c>
      <c r="E2" s="1">
        <v>2</v>
      </c>
      <c r="F2" s="1">
        <v>1</v>
      </c>
      <c r="G2" s="1">
        <v>1</v>
      </c>
      <c r="H2" s="1">
        <v>1</v>
      </c>
      <c r="I2" s="1">
        <v>2</v>
      </c>
      <c r="J2" s="1">
        <v>1</v>
      </c>
      <c r="K2" s="1">
        <v>1</v>
      </c>
      <c r="L2" s="1">
        <v>1</v>
      </c>
      <c r="M2" s="1">
        <v>1</v>
      </c>
      <c r="N2" s="1"/>
      <c r="O2" s="1">
        <v>4</v>
      </c>
      <c r="W2" s="1">
        <f>SUM(N2*'Ranking Calculations'!$C$2,M2*'Ranking Calculations'!$C$3,L2*'Ranking Calculations'!$C$4,K2*'Ranking Calculations'!$C$5,H2*'Ranking Calculations'!$C$7,G2*'Ranking Calculations'!$C$6,P2*'Ranking Calculations'!$C$8,Q2*'Ranking Calculations'!$C$9,R2*'Ranking Calculations'!$C$10,S2*'Ranking Calculations'!$C$11,T2*'Ranking Calculations'!$C$12,U2*'Ranking Calculations'!$C$13,V2*'Ranking Calculations'!$C$14)</f>
        <v>17</v>
      </c>
      <c r="X2" s="11">
        <f>(SUM(D2)+(SUM(F2)/2))/((SUM(D2)+SUM(E2)+SUM(F2)))</f>
        <v>0.8214285714285714</v>
      </c>
      <c r="Y2" s="1">
        <f>'Winning % Rank Over Time'!R2</f>
        <v>2</v>
      </c>
      <c r="Z2" s="7">
        <f>'Winning % Rank Over Time'!$B2*VLOOKUP(Y2,'Share of Reg Season Points'!$P$2:$Q$27,2)</f>
        <v>0</v>
      </c>
      <c r="AA2" s="1">
        <f>SUM(I2)/COUNT(G2)</f>
        <v>2</v>
      </c>
      <c r="AB2" s="1" cm="1">
        <f t="array" ref="AB2">_xlfn.IFS(AA2&gt;='Old Ranking Calculations'!$B$25,'Old Ranking Calculations'!$C$25,AA2&gt;='Old Ranking Calculations'!$B$26,'Old Ranking Calculations'!$C$26,AA2&gt;='Old Ranking Calculations'!$B$27,'Old Ranking Calculations'!$C$27,AA2&gt;='Old Ranking Calculations'!$B$28,'Old Ranking Calculations'!$C$28,AA2&gt;='Old Ranking Calculations'!$B$29,'Old Ranking Calculations'!$C$29,AA2&gt;='Old Ranking Calculations'!$B$30,'Old Ranking Calculations'!$C$30,AA2&gt;='Old Ranking Calculations'!$B$31,'Old Ranking Calculations'!$C$31,AA2&lt;'Old Ranking Calculations'!$B$32,'Old Ranking Calculations'!$C$32)</f>
        <v>15</v>
      </c>
      <c r="AC2" s="1">
        <f>COUNT(G2)/COUNT(A2)</f>
        <v>1</v>
      </c>
      <c r="AD2" s="1" cm="1">
        <f t="array" ref="AD2">_xlfn.IFS(AC2&gt;='Old Ranking Calculations'!$B$15,'Old Ranking Calculations'!$C$15,AC2&gt;='Old Ranking Calculations'!$B$16,'Old Ranking Calculations'!$C$16,AC2&gt;='Old Ranking Calculations'!$B$17,'Old Ranking Calculations'!$C$17,AC2&gt;='Old Ranking Calculations'!$B$18,'Old Ranking Calculations'!$C$18,AC2&gt;='Old Ranking Calculations'!$B$19,'Old Ranking Calculations'!$C$19,AC2&gt;='Old Ranking Calculations'!$B$20,'Old Ranking Calculations'!$C$20,AC2&gt;='Old Ranking Calculations'!$B$21,'Old Ranking Calculations'!$C$21,AC2&gt;='Old Ranking Calculations'!$B$22,'Old Ranking Calculations'!$C$22,AC2&lt;'Old Ranking Calculations'!$B$23,'Old Ranking Calculations'!$C$23)</f>
        <v>20</v>
      </c>
      <c r="AE2" s="1">
        <v>0</v>
      </c>
      <c r="AF2" s="1">
        <f t="shared" ref="AF2:AF57" si="0">SUM($I$2:M2)/SUM($E$2:I2)</f>
        <v>0.8571428571428571</v>
      </c>
      <c r="AG2" s="16">
        <f>SUM($W$2:W2,Z2)</f>
        <v>17</v>
      </c>
    </row>
    <row r="3" spans="1:33" ht="15.75" customHeight="1" x14ac:dyDescent="0.2">
      <c r="A3" s="1">
        <v>1967</v>
      </c>
      <c r="B3" s="1" t="s">
        <v>15</v>
      </c>
      <c r="C3" s="1" t="str">
        <f>VLOOKUP(B3,Divisions!$A$1:$B$33,2,FALSE)</f>
        <v>AFC West</v>
      </c>
      <c r="D3" s="1">
        <v>9</v>
      </c>
      <c r="E3" s="1">
        <v>5</v>
      </c>
      <c r="W3" s="1">
        <f>SUM(N3*'Ranking Calculations'!$C$2,M3*'Ranking Calculations'!$C$3,L3*'Ranking Calculations'!$C$4,K3*'Ranking Calculations'!$C$5,H3*'Ranking Calculations'!$C$7,G3*'Ranking Calculations'!$C$6,P3*'Ranking Calculations'!$C$8,Q3*'Ranking Calculations'!$C$9,R3*'Ranking Calculations'!$C$10,S3*'Ranking Calculations'!$C$11,T3*'Ranking Calculations'!$C$12,U3*'Ranking Calculations'!$C$13,V3*'Ranking Calculations'!$C$14)</f>
        <v>0</v>
      </c>
      <c r="X3" s="11">
        <f>(SUM($D$2:D3)+(SUM($F$2:F3)/2))/((SUM($D$2:D3)+SUM($E$2:E3)+SUM($F$2:F3)))</f>
        <v>0.7321428571428571</v>
      </c>
      <c r="Y3" s="1">
        <f>'Winning % Rank Over Time'!R3</f>
        <v>4</v>
      </c>
      <c r="Z3" s="7">
        <f>'Winning % Rank Over Time'!$B3*VLOOKUP(Y3,'Share of Reg Season Points'!$P$2:$Q$27,2)</f>
        <v>0</v>
      </c>
      <c r="AA3" s="1">
        <f t="shared" ref="AA3:AA57" si="1">SUM($G$2:J3)/COUNT($E$2:H3)</f>
        <v>1</v>
      </c>
      <c r="AB3" s="1" cm="1">
        <f t="array" ref="AB3">_xlfn.IFS(AA3&gt;='Old Ranking Calculations'!$B$25,'Old Ranking Calculations'!$C$25,AA3&gt;='Old Ranking Calculations'!$B$26,'Old Ranking Calculations'!$C$26,AA3&gt;='Old Ranking Calculations'!$B$27,'Old Ranking Calculations'!$C$27,AA3&gt;='Old Ranking Calculations'!$B$28,'Old Ranking Calculations'!$C$28,AA3&gt;='Old Ranking Calculations'!$B$29,'Old Ranking Calculations'!$C$29,AA3&gt;='Old Ranking Calculations'!$B$30,'Old Ranking Calculations'!$C$30,AA3&gt;='Old Ranking Calculations'!$B$31,'Old Ranking Calculations'!$C$31,AA3&lt;'Old Ranking Calculations'!$B$32,'Old Ranking Calculations'!$C$32)</f>
        <v>10</v>
      </c>
      <c r="AC3" s="1">
        <f>COUNT($G$2:G3)/COUNT($A$2:A3)</f>
        <v>0.5</v>
      </c>
      <c r="AD3" s="1" cm="1">
        <f t="array" ref="AD3">_xlfn.IFS(AC3&gt;='Old Ranking Calculations'!$B$15,'Old Ranking Calculations'!$C$15,AC3&gt;='Old Ranking Calculations'!$B$16,'Old Ranking Calculations'!$C$16,AC3&gt;='Old Ranking Calculations'!$B$17,'Old Ranking Calculations'!$C$17,AC3&gt;='Old Ranking Calculations'!$B$18,'Old Ranking Calculations'!$C$18,AC3&gt;='Old Ranking Calculations'!$B$19,'Old Ranking Calculations'!$C$19,AC3&gt;='Old Ranking Calculations'!$B$20,'Old Ranking Calculations'!$C$20,AC3&gt;='Old Ranking Calculations'!$B$21,'Old Ranking Calculations'!$C$21,AC3&gt;='Old Ranking Calculations'!$B$22,'Old Ranking Calculations'!$C$22,AC3&lt;'Old Ranking Calculations'!$B$23,'Old Ranking Calculations'!$C$23)</f>
        <v>15</v>
      </c>
      <c r="AE3" s="1">
        <v>0</v>
      </c>
      <c r="AF3" s="1">
        <f t="shared" si="0"/>
        <v>0.5</v>
      </c>
      <c r="AG3" s="16">
        <f>SUM($W$2:W3,Z3)</f>
        <v>17</v>
      </c>
    </row>
    <row r="4" spans="1:33" ht="15.75" customHeight="1" x14ac:dyDescent="0.2">
      <c r="A4" s="1">
        <v>1968</v>
      </c>
      <c r="B4" s="1" t="s">
        <v>15</v>
      </c>
      <c r="C4" s="1" t="str">
        <f>VLOOKUP(B4,Divisions!$A$1:$B$33,2,FALSE)</f>
        <v>AFC West</v>
      </c>
      <c r="D4" s="1">
        <v>12</v>
      </c>
      <c r="E4" s="1">
        <v>2</v>
      </c>
      <c r="G4" s="1">
        <v>1</v>
      </c>
      <c r="I4" s="1">
        <v>0</v>
      </c>
      <c r="J4" s="1">
        <v>1</v>
      </c>
      <c r="K4" s="1">
        <v>1</v>
      </c>
      <c r="L4" s="1"/>
      <c r="M4" s="1"/>
      <c r="N4" s="1"/>
      <c r="O4" s="1">
        <v>2</v>
      </c>
      <c r="U4" s="1">
        <v>1</v>
      </c>
      <c r="W4" s="1">
        <f>SUM(N4*'Ranking Calculations'!$C$2,M4*'Ranking Calculations'!$C$3,L4*'Ranking Calculations'!$C$4,K4*'Ranking Calculations'!$C$5,H4*'Ranking Calculations'!$C$7,G4*'Ranking Calculations'!$C$6,P4*'Ranking Calculations'!$C$8,Q4*'Ranking Calculations'!$C$9,R4*'Ranking Calculations'!$C$10,S4*'Ranking Calculations'!$C$11,T4*'Ranking Calculations'!$C$12,U4*'Ranking Calculations'!$C$13,V4*'Ranking Calculations'!$C$14)</f>
        <v>3</v>
      </c>
      <c r="X4" s="11">
        <f>(SUM($D$2:D4)+(SUM($F$2:F4)/2))/((SUM($D$2:D4)+SUM($E$2:E4)+SUM($F$2:F4)))</f>
        <v>0.77380952380952384</v>
      </c>
      <c r="Y4" s="1">
        <f>'Winning % Rank Over Time'!R4</f>
        <v>3</v>
      </c>
      <c r="Z4" s="7">
        <f>'Winning % Rank Over Time'!$B4*VLOOKUP(Y4,'Share of Reg Season Points'!$P$2:$Q$27,2)</f>
        <v>0</v>
      </c>
      <c r="AA4" s="1">
        <f t="shared" si="1"/>
        <v>1</v>
      </c>
      <c r="AB4" s="1" cm="1">
        <f t="array" ref="AB4">_xlfn.IFS(AA4&gt;='Old Ranking Calculations'!$B$25,'Old Ranking Calculations'!$C$25,AA4&gt;='Old Ranking Calculations'!$B$26,'Old Ranking Calculations'!$C$26,AA4&gt;='Old Ranking Calculations'!$B$27,'Old Ranking Calculations'!$C$27,AA4&gt;='Old Ranking Calculations'!$B$28,'Old Ranking Calculations'!$C$28,AA4&gt;='Old Ranking Calculations'!$B$29,'Old Ranking Calculations'!$C$29,AA4&gt;='Old Ranking Calculations'!$B$30,'Old Ranking Calculations'!$C$30,AA4&gt;='Old Ranking Calculations'!$B$31,'Old Ranking Calculations'!$C$31,AA4&lt;'Old Ranking Calculations'!$B$32,'Old Ranking Calculations'!$C$32)</f>
        <v>10</v>
      </c>
      <c r="AC4" s="1">
        <f>COUNT($G$2:G4)/COUNT($A$2:A4)</f>
        <v>0.66666666666666663</v>
      </c>
      <c r="AD4" s="1" cm="1">
        <f t="array" ref="AD4">_xlfn.IFS(AC4&gt;='Old Ranking Calculations'!$B$15,'Old Ranking Calculations'!$C$15,AC4&gt;='Old Ranking Calculations'!$B$16,'Old Ranking Calculations'!$C$16,AC4&gt;='Old Ranking Calculations'!$B$17,'Old Ranking Calculations'!$C$17,AC4&gt;='Old Ranking Calculations'!$B$18,'Old Ranking Calculations'!$C$18,AC4&gt;='Old Ranking Calculations'!$B$19,'Old Ranking Calculations'!$C$19,AC4&gt;='Old Ranking Calculations'!$B$20,'Old Ranking Calculations'!$C$20,AC4&gt;='Old Ranking Calculations'!$B$21,'Old Ranking Calculations'!$C$21,AC4&gt;='Old Ranking Calculations'!$B$22,'Old Ranking Calculations'!$C$22,AC4&lt;'Old Ranking Calculations'!$B$23,'Old Ranking Calculations'!$C$23)</f>
        <v>20</v>
      </c>
      <c r="AE4" s="1">
        <v>0</v>
      </c>
      <c r="AF4" s="1">
        <f t="shared" si="0"/>
        <v>0.53333333333333333</v>
      </c>
      <c r="AG4" s="16">
        <f>SUM($W$2:W4,Z4)</f>
        <v>20</v>
      </c>
    </row>
    <row r="5" spans="1:33" ht="15.75" customHeight="1" x14ac:dyDescent="0.2">
      <c r="A5" s="1">
        <v>1969</v>
      </c>
      <c r="B5" s="1" t="s">
        <v>15</v>
      </c>
      <c r="C5" s="1" t="str">
        <f>VLOOKUP(B5,Divisions!$A$1:$B$33,2,FALSE)</f>
        <v>AFC West</v>
      </c>
      <c r="D5" s="1">
        <v>11</v>
      </c>
      <c r="E5" s="1">
        <v>3</v>
      </c>
      <c r="G5" s="1">
        <v>1</v>
      </c>
      <c r="I5" s="1">
        <v>3</v>
      </c>
      <c r="J5" s="1">
        <v>0</v>
      </c>
      <c r="K5" s="1">
        <v>1</v>
      </c>
      <c r="L5" s="1">
        <v>1</v>
      </c>
      <c r="M5" s="1">
        <v>1</v>
      </c>
      <c r="N5" s="1">
        <v>1</v>
      </c>
      <c r="O5" s="1">
        <v>4</v>
      </c>
      <c r="W5" s="1">
        <f>SUM(N5*'Ranking Calculations'!$C$2,M5*'Ranking Calculations'!$C$3,L5*'Ranking Calculations'!$C$4,K5*'Ranking Calculations'!$C$5,H5*'Ranking Calculations'!$C$7,G5*'Ranking Calculations'!$C$6,P5*'Ranking Calculations'!$C$8,Q5*'Ranking Calculations'!$C$9,R5*'Ranking Calculations'!$C$10,S5*'Ranking Calculations'!$C$11,T5*'Ranking Calculations'!$C$12,U5*'Ranking Calculations'!$C$13,V5*'Ranking Calculations'!$C$14)</f>
        <v>39</v>
      </c>
      <c r="X5" s="11">
        <f>(SUM($D$2:D5)+(SUM($F$2:F5)/2))/((SUM($D$2:D5)+SUM($E$2:E5)+SUM($F$2:F5)))</f>
        <v>0.7767857142857143</v>
      </c>
      <c r="Y5" s="1">
        <f>'Winning % Rank Over Time'!R5</f>
        <v>2</v>
      </c>
      <c r="Z5" s="7">
        <f>'Winning % Rank Over Time'!$B5*VLOOKUP(Y5,'Share of Reg Season Points'!$P$2:$Q$27,2)</f>
        <v>0</v>
      </c>
      <c r="AA5" s="1">
        <f t="shared" si="1"/>
        <v>1.2222222222222223</v>
      </c>
      <c r="AB5" s="1" cm="1">
        <f t="array" ref="AB5">_xlfn.IFS(AA5&gt;='Old Ranking Calculations'!$B$25,'Old Ranking Calculations'!$C$25,AA5&gt;='Old Ranking Calculations'!$B$26,'Old Ranking Calculations'!$C$26,AA5&gt;='Old Ranking Calculations'!$B$27,'Old Ranking Calculations'!$C$27,AA5&gt;='Old Ranking Calculations'!$B$28,'Old Ranking Calculations'!$C$28,AA5&gt;='Old Ranking Calculations'!$B$29,'Old Ranking Calculations'!$C$29,AA5&gt;='Old Ranking Calculations'!$B$30,'Old Ranking Calculations'!$C$30,AA5&gt;='Old Ranking Calculations'!$B$31,'Old Ranking Calculations'!$C$31,AA5&lt;'Old Ranking Calculations'!$B$32,'Old Ranking Calculations'!$C$32)</f>
        <v>10</v>
      </c>
      <c r="AC5" s="1">
        <f>COUNT($G$2:G5)/COUNT($A$2:A5)</f>
        <v>0.75</v>
      </c>
      <c r="AD5" s="1" cm="1">
        <f t="array" ref="AD5">_xlfn.IFS(AC5&gt;='Old Ranking Calculations'!$B$15,'Old Ranking Calculations'!$C$15,AC5&gt;='Old Ranking Calculations'!$B$16,'Old Ranking Calculations'!$C$16,AC5&gt;='Old Ranking Calculations'!$B$17,'Old Ranking Calculations'!$C$17,AC5&gt;='Old Ranking Calculations'!$B$18,'Old Ranking Calculations'!$C$18,AC5&gt;='Old Ranking Calculations'!$B$19,'Old Ranking Calculations'!$C$19,AC5&gt;='Old Ranking Calculations'!$B$20,'Old Ranking Calculations'!$C$20,AC5&gt;='Old Ranking Calculations'!$B$21,'Old Ranking Calculations'!$C$21,AC5&gt;='Old Ranking Calculations'!$B$22,'Old Ranking Calculations'!$C$22,AC5&lt;'Old Ranking Calculations'!$B$23,'Old Ranking Calculations'!$C$23)</f>
        <v>20</v>
      </c>
      <c r="AE5" s="1">
        <v>0</v>
      </c>
      <c r="AF5" s="1">
        <f t="shared" si="0"/>
        <v>0.63636363636363635</v>
      </c>
      <c r="AG5" s="16">
        <f>SUM($W$2:W5,Z5)</f>
        <v>59</v>
      </c>
    </row>
    <row r="6" spans="1:33" ht="15.75" customHeight="1" x14ac:dyDescent="0.2">
      <c r="A6" s="1">
        <v>1970</v>
      </c>
      <c r="B6" s="1" t="s">
        <v>15</v>
      </c>
      <c r="C6" s="1" t="str">
        <f>VLOOKUP(B6,Divisions!$A$1:$B$33,2,FALSE)</f>
        <v>AFC West</v>
      </c>
      <c r="D6" s="1">
        <v>7</v>
      </c>
      <c r="E6" s="1">
        <v>5</v>
      </c>
      <c r="F6" s="1">
        <v>2</v>
      </c>
      <c r="W6" s="1">
        <f>SUM(N6*'Ranking Calculations'!$C$2,M6*'Ranking Calculations'!$C$3,L6*'Ranking Calculations'!$C$4,K6*'Ranking Calculations'!$C$5,H6*'Ranking Calculations'!$C$7,G6*'Ranking Calculations'!$C$6,P6*'Ranking Calculations'!$C$8,Q6*'Ranking Calculations'!$C$9,R6*'Ranking Calculations'!$C$10,S6*'Ranking Calculations'!$C$11,T6*'Ranking Calculations'!$C$12,U6*'Ranking Calculations'!$C$13,V6*'Ranking Calculations'!$C$14)</f>
        <v>0</v>
      </c>
      <c r="X6" s="11">
        <f>(SUM($D$2:D6)+(SUM($F$2:F6)/2))/((SUM($D$2:D6)+SUM($E$2:E6)+SUM($F$2:F6)))</f>
        <v>0.73571428571428577</v>
      </c>
      <c r="Y6" s="1">
        <f>'Winning % Rank Over Time'!R6</f>
        <v>4</v>
      </c>
      <c r="Z6" s="7">
        <f>'Winning % Rank Over Time'!$B6*VLOOKUP(Y6,'Share of Reg Season Points'!$P$2:$Q$27,2)</f>
        <v>0</v>
      </c>
      <c r="AA6" s="1">
        <f t="shared" si="1"/>
        <v>1</v>
      </c>
      <c r="AB6" s="1" cm="1">
        <f t="array" ref="AB6">_xlfn.IFS(AA6&gt;='Old Ranking Calculations'!$B$25,'Old Ranking Calculations'!$C$25,AA6&gt;='Old Ranking Calculations'!$B$26,'Old Ranking Calculations'!$C$26,AA6&gt;='Old Ranking Calculations'!$B$27,'Old Ranking Calculations'!$C$27,AA6&gt;='Old Ranking Calculations'!$B$28,'Old Ranking Calculations'!$C$28,AA6&gt;='Old Ranking Calculations'!$B$29,'Old Ranking Calculations'!$C$29,AA6&gt;='Old Ranking Calculations'!$B$30,'Old Ranking Calculations'!$C$30,AA6&gt;='Old Ranking Calculations'!$B$31,'Old Ranking Calculations'!$C$31,AA6&lt;'Old Ranking Calculations'!$B$32,'Old Ranking Calculations'!$C$32)</f>
        <v>10</v>
      </c>
      <c r="AC6" s="1">
        <f>COUNT($G$2:G6)/COUNT($A$2:A6)</f>
        <v>0.6</v>
      </c>
      <c r="AD6" s="1" cm="1">
        <f t="array" ref="AD6">_xlfn.IFS(AC6&gt;='Old Ranking Calculations'!$B$15,'Old Ranking Calculations'!$C$15,AC6&gt;='Old Ranking Calculations'!$B$16,'Old Ranking Calculations'!$C$16,AC6&gt;='Old Ranking Calculations'!$B$17,'Old Ranking Calculations'!$C$17,AC6&gt;='Old Ranking Calculations'!$B$18,'Old Ranking Calculations'!$C$18,AC6&gt;='Old Ranking Calculations'!$B$19,'Old Ranking Calculations'!$C$19,AC6&gt;='Old Ranking Calculations'!$B$20,'Old Ranking Calculations'!$C$20,AC6&gt;='Old Ranking Calculations'!$B$21,'Old Ranking Calculations'!$C$21,AC6&gt;='Old Ranking Calculations'!$B$22,'Old Ranking Calculations'!$C$22,AC6&lt;'Old Ranking Calculations'!$B$23,'Old Ranking Calculations'!$C$23)</f>
        <v>20</v>
      </c>
      <c r="AE6" s="1">
        <v>0</v>
      </c>
      <c r="AF6" s="1">
        <f t="shared" si="0"/>
        <v>0.48275862068965519</v>
      </c>
      <c r="AG6" s="16">
        <f>SUM($W$2:W6,Z6)</f>
        <v>59</v>
      </c>
    </row>
    <row r="7" spans="1:33" ht="15.75" customHeight="1" x14ac:dyDescent="0.2">
      <c r="A7" s="1">
        <v>1971</v>
      </c>
      <c r="B7" s="1" t="s">
        <v>15</v>
      </c>
      <c r="C7" s="1" t="str">
        <f>VLOOKUP(B7,Divisions!$A$1:$B$33,2,FALSE)</f>
        <v>AFC West</v>
      </c>
      <c r="D7" s="1">
        <v>10</v>
      </c>
      <c r="E7" s="1">
        <v>3</v>
      </c>
      <c r="F7" s="1">
        <v>1</v>
      </c>
      <c r="G7" s="1">
        <v>1</v>
      </c>
      <c r="H7" s="1">
        <v>1</v>
      </c>
      <c r="I7" s="1">
        <v>0</v>
      </c>
      <c r="J7" s="1">
        <v>1</v>
      </c>
      <c r="K7" s="1">
        <v>1</v>
      </c>
      <c r="L7" s="1"/>
      <c r="M7" s="1"/>
      <c r="N7" s="1"/>
      <c r="O7" s="1">
        <v>2</v>
      </c>
      <c r="P7" s="1">
        <v>1</v>
      </c>
      <c r="W7" s="1">
        <f>SUM(N7*'Ranking Calculations'!$C$2,M7*'Ranking Calculations'!$C$3,L7*'Ranking Calculations'!$C$4,K7*'Ranking Calculations'!$C$5,H7*'Ranking Calculations'!$C$7,G7*'Ranking Calculations'!$C$6,P7*'Ranking Calculations'!$C$8,Q7*'Ranking Calculations'!$C$9,R7*'Ranking Calculations'!$C$10,S7*'Ranking Calculations'!$C$11,T7*'Ranking Calculations'!$C$12,U7*'Ranking Calculations'!$C$13,V7*'Ranking Calculations'!$C$14)</f>
        <v>7</v>
      </c>
      <c r="X7" s="11">
        <f>(SUM($D$2:D7)+(SUM($F$2:F7)/2))/((SUM($D$2:D7)+SUM($E$2:E7)+SUM($F$2:F7)))</f>
        <v>0.73809523809523814</v>
      </c>
      <c r="Y7" s="1">
        <f>'Winning % Rank Over Time'!R7</f>
        <v>4</v>
      </c>
      <c r="Z7" s="7">
        <f>'Winning % Rank Over Time'!$B7*VLOOKUP(Y7,'Share of Reg Season Points'!$P$2:$Q$27,2)</f>
        <v>0</v>
      </c>
      <c r="AA7" s="1">
        <f t="shared" si="1"/>
        <v>0.93333333333333335</v>
      </c>
      <c r="AB7" s="1" cm="1">
        <f t="array" ref="AB7">_xlfn.IFS(AA7&gt;='Old Ranking Calculations'!$B$25,'Old Ranking Calculations'!$C$25,AA7&gt;='Old Ranking Calculations'!$B$26,'Old Ranking Calculations'!$C$26,AA7&gt;='Old Ranking Calculations'!$B$27,'Old Ranking Calculations'!$C$27,AA7&gt;='Old Ranking Calculations'!$B$28,'Old Ranking Calculations'!$C$28,AA7&gt;='Old Ranking Calculations'!$B$29,'Old Ranking Calculations'!$C$29,AA7&gt;='Old Ranking Calculations'!$B$30,'Old Ranking Calculations'!$C$30,AA7&gt;='Old Ranking Calculations'!$B$31,'Old Ranking Calculations'!$C$31,AA7&lt;'Old Ranking Calculations'!$B$32,'Old Ranking Calculations'!$C$32)</f>
        <v>8</v>
      </c>
      <c r="AC7" s="1">
        <f>COUNT($G$2:G7)/COUNT($A$2:A7)</f>
        <v>0.66666666666666663</v>
      </c>
      <c r="AD7" s="1" cm="1">
        <f t="array" ref="AD7">_xlfn.IFS(AC7&gt;='Old Ranking Calculations'!$B$15,'Old Ranking Calculations'!$C$15,AC7&gt;='Old Ranking Calculations'!$B$16,'Old Ranking Calculations'!$C$16,AC7&gt;='Old Ranking Calculations'!$B$17,'Old Ranking Calculations'!$C$17,AC7&gt;='Old Ranking Calculations'!$B$18,'Old Ranking Calculations'!$C$18,AC7&gt;='Old Ranking Calculations'!$B$19,'Old Ranking Calculations'!$C$19,AC7&gt;='Old Ranking Calculations'!$B$20,'Old Ranking Calculations'!$C$20,AC7&gt;='Old Ranking Calculations'!$B$21,'Old Ranking Calculations'!$C$21,AC7&gt;='Old Ranking Calculations'!$B$22,'Old Ranking Calculations'!$C$22,AC7&lt;'Old Ranking Calculations'!$B$23,'Old Ranking Calculations'!$C$23)</f>
        <v>20</v>
      </c>
      <c r="AE7" s="1">
        <v>0</v>
      </c>
      <c r="AF7" s="1">
        <f t="shared" si="0"/>
        <v>0.45714285714285713</v>
      </c>
      <c r="AG7" s="16">
        <f>SUM($W$2:W7,Z7)</f>
        <v>66</v>
      </c>
    </row>
    <row r="8" spans="1:33" ht="15.75" customHeight="1" x14ac:dyDescent="0.2">
      <c r="A8" s="1">
        <v>1972</v>
      </c>
      <c r="B8" s="1" t="s">
        <v>15</v>
      </c>
      <c r="C8" s="1" t="str">
        <f>VLOOKUP(B8,Divisions!$A$1:$B$33,2,FALSE)</f>
        <v>AFC West</v>
      </c>
      <c r="D8" s="1">
        <v>8</v>
      </c>
      <c r="E8" s="1">
        <v>6</v>
      </c>
      <c r="W8" s="1">
        <f>SUM(N8*'Ranking Calculations'!$C$2,M8*'Ranking Calculations'!$C$3,L8*'Ranking Calculations'!$C$4,K8*'Ranking Calculations'!$C$5,H8*'Ranking Calculations'!$C$7,G8*'Ranking Calculations'!$C$6,P8*'Ranking Calculations'!$C$8,Q8*'Ranking Calculations'!$C$9,R8*'Ranking Calculations'!$C$10,S8*'Ranking Calculations'!$C$11,T8*'Ranking Calculations'!$C$12,U8*'Ranking Calculations'!$C$13,V8*'Ranking Calculations'!$C$14)</f>
        <v>0</v>
      </c>
      <c r="X8" s="11">
        <f>(SUM($D$2:D8)+(SUM($F$2:F8)/2))/((SUM($D$2:D8)+SUM($E$2:E8)+SUM($F$2:F8)))</f>
        <v>0.7142857142857143</v>
      </c>
      <c r="Y8" s="1">
        <f>'Winning % Rank Over Time'!R8</f>
        <v>3</v>
      </c>
      <c r="Z8" s="7">
        <f>'Winning % Rank Over Time'!$B8*VLOOKUP(Y8,'Share of Reg Season Points'!$P$2:$Q$27,2)</f>
        <v>0</v>
      </c>
      <c r="AA8" s="1">
        <f t="shared" si="1"/>
        <v>0.875</v>
      </c>
      <c r="AB8" s="1" cm="1">
        <f t="array" ref="AB8">_xlfn.IFS(AA8&gt;='Old Ranking Calculations'!$B$25,'Old Ranking Calculations'!$C$25,AA8&gt;='Old Ranking Calculations'!$B$26,'Old Ranking Calculations'!$C$26,AA8&gt;='Old Ranking Calculations'!$B$27,'Old Ranking Calculations'!$C$27,AA8&gt;='Old Ranking Calculations'!$B$28,'Old Ranking Calculations'!$C$28,AA8&gt;='Old Ranking Calculations'!$B$29,'Old Ranking Calculations'!$C$29,AA8&gt;='Old Ranking Calculations'!$B$30,'Old Ranking Calculations'!$C$30,AA8&gt;='Old Ranking Calculations'!$B$31,'Old Ranking Calculations'!$C$31,AA8&lt;'Old Ranking Calculations'!$B$32,'Old Ranking Calculations'!$C$32)</f>
        <v>6</v>
      </c>
      <c r="AC8" s="1">
        <f>COUNT($G$2:G8)/COUNT($A$2:A8)</f>
        <v>0.5714285714285714</v>
      </c>
      <c r="AD8" s="1" cm="1">
        <f t="array" ref="AD8">_xlfn.IFS(AC8&gt;='Old Ranking Calculations'!$B$15,'Old Ranking Calculations'!$C$15,AC8&gt;='Old Ranking Calculations'!$B$16,'Old Ranking Calculations'!$C$16,AC8&gt;='Old Ranking Calculations'!$B$17,'Old Ranking Calculations'!$C$17,AC8&gt;='Old Ranking Calculations'!$B$18,'Old Ranking Calculations'!$C$18,AC8&gt;='Old Ranking Calculations'!$B$19,'Old Ranking Calculations'!$C$19,AC8&gt;='Old Ranking Calculations'!$B$20,'Old Ranking Calculations'!$C$20,AC8&gt;='Old Ranking Calculations'!$B$21,'Old Ranking Calculations'!$C$21,AC8&gt;='Old Ranking Calculations'!$B$22,'Old Ranking Calculations'!$C$22,AC8&lt;'Old Ranking Calculations'!$B$23,'Old Ranking Calculations'!$C$23)</f>
        <v>17.5</v>
      </c>
      <c r="AE8" s="1">
        <v>0</v>
      </c>
      <c r="AF8" s="1">
        <f t="shared" si="0"/>
        <v>0.3902439024390244</v>
      </c>
      <c r="AG8" s="16">
        <f>SUM($W$2:W8,Z8)</f>
        <v>66</v>
      </c>
    </row>
    <row r="9" spans="1:33" ht="15.75" customHeight="1" x14ac:dyDescent="0.2">
      <c r="A9" s="1">
        <v>1973</v>
      </c>
      <c r="B9" s="1" t="s">
        <v>15</v>
      </c>
      <c r="C9" s="1" t="str">
        <f>VLOOKUP(B9,Divisions!$A$1:$B$33,2,FALSE)</f>
        <v>AFC West</v>
      </c>
      <c r="D9" s="1">
        <v>7</v>
      </c>
      <c r="E9" s="1">
        <v>5</v>
      </c>
      <c r="F9" s="1">
        <v>2</v>
      </c>
      <c r="W9" s="1">
        <f>SUM(N9*'Ranking Calculations'!$C$2,M9*'Ranking Calculations'!$C$3,L9*'Ranking Calculations'!$C$4,K9*'Ranking Calculations'!$C$5,H9*'Ranking Calculations'!$C$7,G9*'Ranking Calculations'!$C$6,P9*'Ranking Calculations'!$C$8,Q9*'Ranking Calculations'!$C$9,R9*'Ranking Calculations'!$C$10,S9*'Ranking Calculations'!$C$11,T9*'Ranking Calculations'!$C$12,U9*'Ranking Calculations'!$C$13,V9*'Ranking Calculations'!$C$14)</f>
        <v>0</v>
      </c>
      <c r="X9" s="11">
        <f>(SUM($D$2:D9)+(SUM($F$2:F9)/2))/((SUM($D$2:D9)+SUM($E$2:E9)+SUM($F$2:F9)))</f>
        <v>0.6964285714285714</v>
      </c>
      <c r="Y9" s="1">
        <f>'Winning % Rank Over Time'!R9</f>
        <v>3</v>
      </c>
      <c r="Z9" s="7">
        <f>'Winning % Rank Over Time'!$B9*VLOOKUP(Y9,'Share of Reg Season Points'!$P$2:$Q$27,2)</f>
        <v>0</v>
      </c>
      <c r="AA9" s="1">
        <f t="shared" si="1"/>
        <v>0.77777777777777779</v>
      </c>
      <c r="AB9" s="1" cm="1">
        <f t="array" ref="AB9">_xlfn.IFS(AA9&gt;='Old Ranking Calculations'!$B$25,'Old Ranking Calculations'!$C$25,AA9&gt;='Old Ranking Calculations'!$B$26,'Old Ranking Calculations'!$C$26,AA9&gt;='Old Ranking Calculations'!$B$27,'Old Ranking Calculations'!$C$27,AA9&gt;='Old Ranking Calculations'!$B$28,'Old Ranking Calculations'!$C$28,AA9&gt;='Old Ranking Calculations'!$B$29,'Old Ranking Calculations'!$C$29,AA9&gt;='Old Ranking Calculations'!$B$30,'Old Ranking Calculations'!$C$30,AA9&gt;='Old Ranking Calculations'!$B$31,'Old Ranking Calculations'!$C$31,AA9&lt;'Old Ranking Calculations'!$B$32,'Old Ranking Calculations'!$C$32)</f>
        <v>6</v>
      </c>
      <c r="AC9" s="1">
        <f>COUNT($G$2:G9)/COUNT($A$2:A9)</f>
        <v>0.5</v>
      </c>
      <c r="AD9" s="1" cm="1">
        <f t="array" ref="AD9">_xlfn.IFS(AC9&gt;='Old Ranking Calculations'!$B$15,'Old Ranking Calculations'!$C$15,AC9&gt;='Old Ranking Calculations'!$B$16,'Old Ranking Calculations'!$C$16,AC9&gt;='Old Ranking Calculations'!$B$17,'Old Ranking Calculations'!$C$17,AC9&gt;='Old Ranking Calculations'!$B$18,'Old Ranking Calculations'!$C$18,AC9&gt;='Old Ranking Calculations'!$B$19,'Old Ranking Calculations'!$C$19,AC9&gt;='Old Ranking Calculations'!$B$20,'Old Ranking Calculations'!$C$20,AC9&gt;='Old Ranking Calculations'!$B$21,'Old Ranking Calculations'!$C$21,AC9&gt;='Old Ranking Calculations'!$B$22,'Old Ranking Calculations'!$C$22,AC9&lt;'Old Ranking Calculations'!$B$23,'Old Ranking Calculations'!$C$23)</f>
        <v>15</v>
      </c>
      <c r="AE9" s="1">
        <v>0</v>
      </c>
      <c r="AF9" s="1">
        <f t="shared" si="0"/>
        <v>0.33333333333333331</v>
      </c>
      <c r="AG9" s="16">
        <f>SUM($W$2:W9,Z9)</f>
        <v>66</v>
      </c>
    </row>
    <row r="10" spans="1:33" ht="15.75" customHeight="1" x14ac:dyDescent="0.2">
      <c r="A10" s="1">
        <v>1974</v>
      </c>
      <c r="B10" s="1" t="s">
        <v>15</v>
      </c>
      <c r="C10" s="1" t="str">
        <f>VLOOKUP(B10,Divisions!$A$1:$B$33,2,FALSE)</f>
        <v>AFC West</v>
      </c>
      <c r="D10" s="1">
        <v>5</v>
      </c>
      <c r="E10" s="1">
        <v>9</v>
      </c>
      <c r="W10" s="1">
        <f>SUM(N10*'Ranking Calculations'!$C$2,M10*'Ranking Calculations'!$C$3,L10*'Ranking Calculations'!$C$4,K10*'Ranking Calculations'!$C$5,H10*'Ranking Calculations'!$C$7,G10*'Ranking Calculations'!$C$6,P10*'Ranking Calculations'!$C$8,Q10*'Ranking Calculations'!$C$9,R10*'Ranking Calculations'!$C$10,S10*'Ranking Calculations'!$C$11,T10*'Ranking Calculations'!$C$12,U10*'Ranking Calculations'!$C$13,V10*'Ranking Calculations'!$C$14)</f>
        <v>0</v>
      </c>
      <c r="X10" s="11">
        <f>(SUM($D$2:D10)+(SUM($F$2:F10)/2))/((SUM($D$2:D10)+SUM($E$2:E10)+SUM($F$2:F10)))</f>
        <v>0.65873015873015872</v>
      </c>
      <c r="Y10" s="1">
        <f>'Winning % Rank Over Time'!R10</f>
        <v>4</v>
      </c>
      <c r="Z10" s="7">
        <f>'Winning % Rank Over Time'!$B10*VLOOKUP(Y10,'Share of Reg Season Points'!$P$2:$Q$27,2)</f>
        <v>0</v>
      </c>
      <c r="AA10" s="1">
        <f t="shared" si="1"/>
        <v>0.73684210526315785</v>
      </c>
      <c r="AB10" s="1" cm="1">
        <f t="array" ref="AB10">_xlfn.IFS(AA10&gt;='Old Ranking Calculations'!$B$25,'Old Ranking Calculations'!$C$25,AA10&gt;='Old Ranking Calculations'!$B$26,'Old Ranking Calculations'!$C$26,AA10&gt;='Old Ranking Calculations'!$B$27,'Old Ranking Calculations'!$C$27,AA10&gt;='Old Ranking Calculations'!$B$28,'Old Ranking Calculations'!$C$28,AA10&gt;='Old Ranking Calculations'!$B$29,'Old Ranking Calculations'!$C$29,AA10&gt;='Old Ranking Calculations'!$B$30,'Old Ranking Calculations'!$C$30,AA10&gt;='Old Ranking Calculations'!$B$31,'Old Ranking Calculations'!$C$31,AA10&lt;'Old Ranking Calculations'!$B$32,'Old Ranking Calculations'!$C$32)</f>
        <v>4</v>
      </c>
      <c r="AC10" s="1">
        <f>COUNT($G$2:G10)/COUNT($A$2:A10)</f>
        <v>0.44444444444444442</v>
      </c>
      <c r="AD10" s="1" cm="1">
        <f t="array" ref="AD10">_xlfn.IFS(AC10&gt;='Old Ranking Calculations'!$B$15,'Old Ranking Calculations'!$C$15,AC10&gt;='Old Ranking Calculations'!$B$16,'Old Ranking Calculations'!$C$16,AC10&gt;='Old Ranking Calculations'!$B$17,'Old Ranking Calculations'!$C$17,AC10&gt;='Old Ranking Calculations'!$B$18,'Old Ranking Calculations'!$C$18,AC10&gt;='Old Ranking Calculations'!$B$19,'Old Ranking Calculations'!$C$19,AC10&gt;='Old Ranking Calculations'!$B$20,'Old Ranking Calculations'!$C$20,AC10&gt;='Old Ranking Calculations'!$B$21,'Old Ranking Calculations'!$C$21,AC10&gt;='Old Ranking Calculations'!$B$22,'Old Ranking Calculations'!$C$22,AC10&lt;'Old Ranking Calculations'!$B$23,'Old Ranking Calculations'!$C$23)</f>
        <v>10</v>
      </c>
      <c r="AE10" s="1">
        <v>0</v>
      </c>
      <c r="AF10" s="1">
        <f t="shared" si="0"/>
        <v>0.2807017543859649</v>
      </c>
      <c r="AG10" s="16">
        <f>SUM($W$2:W10,Z10)</f>
        <v>66</v>
      </c>
    </row>
    <row r="11" spans="1:33" ht="15.75" customHeight="1" x14ac:dyDescent="0.2">
      <c r="A11" s="1">
        <v>1975</v>
      </c>
      <c r="B11" s="1" t="s">
        <v>15</v>
      </c>
      <c r="C11" s="1" t="str">
        <f>VLOOKUP(B11,Divisions!$A$1:$B$33,2,FALSE)</f>
        <v>AFC West</v>
      </c>
      <c r="D11" s="1">
        <v>5</v>
      </c>
      <c r="E11" s="1">
        <v>9</v>
      </c>
      <c r="W11" s="1">
        <f>SUM(N11*'Ranking Calculations'!$C$2,M11*'Ranking Calculations'!$C$3,L11*'Ranking Calculations'!$C$4,K11*'Ranking Calculations'!$C$5,H11*'Ranking Calculations'!$C$7,G11*'Ranking Calculations'!$C$6,P11*'Ranking Calculations'!$C$8,Q11*'Ranking Calculations'!$C$9,R11*'Ranking Calculations'!$C$10,S11*'Ranking Calculations'!$C$11,T11*'Ranking Calculations'!$C$12,U11*'Ranking Calculations'!$C$13,V11*'Ranking Calculations'!$C$14)</f>
        <v>0</v>
      </c>
      <c r="X11" s="11">
        <f>(SUM($D$2:D11)+(SUM($F$2:F11)/2))/((SUM($D$2:D11)+SUM($E$2:E11)+SUM($F$2:F11)))</f>
        <v>0.62857142857142856</v>
      </c>
      <c r="Y11" s="1">
        <f>'Winning % Rank Over Time'!R11</f>
        <v>5</v>
      </c>
      <c r="Z11" s="7">
        <f>'Winning % Rank Over Time'!$B11*VLOOKUP(Y11,'Share of Reg Season Points'!$P$2:$Q$27,2)</f>
        <v>0</v>
      </c>
      <c r="AA11" s="1">
        <f t="shared" si="1"/>
        <v>0.7</v>
      </c>
      <c r="AB11" s="1" cm="1">
        <f t="array" ref="AB11">_xlfn.IFS(AA11&gt;='Old Ranking Calculations'!$B$25,'Old Ranking Calculations'!$C$25,AA11&gt;='Old Ranking Calculations'!$B$26,'Old Ranking Calculations'!$C$26,AA11&gt;='Old Ranking Calculations'!$B$27,'Old Ranking Calculations'!$C$27,AA11&gt;='Old Ranking Calculations'!$B$28,'Old Ranking Calculations'!$C$28,AA11&gt;='Old Ranking Calculations'!$B$29,'Old Ranking Calculations'!$C$29,AA11&gt;='Old Ranking Calculations'!$B$30,'Old Ranking Calculations'!$C$30,AA11&gt;='Old Ranking Calculations'!$B$31,'Old Ranking Calculations'!$C$31,AA11&lt;'Old Ranking Calculations'!$B$32,'Old Ranking Calculations'!$C$32)</f>
        <v>4</v>
      </c>
      <c r="AC11" s="1">
        <f>COUNT($G$2:G11)/COUNT($A$2:A11)</f>
        <v>0.4</v>
      </c>
      <c r="AD11" s="1" cm="1">
        <f t="array" ref="AD11">_xlfn.IFS(AC11&gt;='Old Ranking Calculations'!$B$15,'Old Ranking Calculations'!$C$15,AC11&gt;='Old Ranking Calculations'!$B$16,'Old Ranking Calculations'!$C$16,AC11&gt;='Old Ranking Calculations'!$B$17,'Old Ranking Calculations'!$C$17,AC11&gt;='Old Ranking Calculations'!$B$18,'Old Ranking Calculations'!$C$18,AC11&gt;='Old Ranking Calculations'!$B$19,'Old Ranking Calculations'!$C$19,AC11&gt;='Old Ranking Calculations'!$B$20,'Old Ranking Calculations'!$C$20,AC11&gt;='Old Ranking Calculations'!$B$21,'Old Ranking Calculations'!$C$21,AC11&gt;='Old Ranking Calculations'!$B$22,'Old Ranking Calculations'!$C$22,AC11&lt;'Old Ranking Calculations'!$B$23,'Old Ranking Calculations'!$C$23)</f>
        <v>10</v>
      </c>
      <c r="AE11" s="1">
        <v>0</v>
      </c>
      <c r="AF11" s="1">
        <f t="shared" si="0"/>
        <v>0.24242424242424243</v>
      </c>
      <c r="AG11" s="16">
        <f>SUM($W$2:W11,Z11)</f>
        <v>66</v>
      </c>
    </row>
    <row r="12" spans="1:33" ht="15.75" customHeight="1" x14ac:dyDescent="0.2">
      <c r="A12" s="1">
        <v>1976</v>
      </c>
      <c r="B12" s="1" t="s">
        <v>15</v>
      </c>
      <c r="C12" s="1" t="str">
        <f>VLOOKUP(B12,Divisions!$A$1:$B$33,2,FALSE)</f>
        <v>AFC West</v>
      </c>
      <c r="D12" s="1">
        <v>5</v>
      </c>
      <c r="E12" s="1">
        <v>9</v>
      </c>
      <c r="W12" s="1">
        <f>SUM(N12*'Ranking Calculations'!$C$2,M12*'Ranking Calculations'!$C$3,L12*'Ranking Calculations'!$C$4,K12*'Ranking Calculations'!$C$5,H12*'Ranking Calculations'!$C$7,G12*'Ranking Calculations'!$C$6,P12*'Ranking Calculations'!$C$8,Q12*'Ranking Calculations'!$C$9,R12*'Ranking Calculations'!$C$10,S12*'Ranking Calculations'!$C$11,T12*'Ranking Calculations'!$C$12,U12*'Ranking Calculations'!$C$13,V12*'Ranking Calculations'!$C$14)</f>
        <v>0</v>
      </c>
      <c r="X12" s="11">
        <f>(SUM($D$2:D12)+(SUM($F$2:F12)/2))/((SUM($D$2:D12)+SUM($E$2:E12)+SUM($F$2:F12)))</f>
        <v>0.60389610389610393</v>
      </c>
      <c r="Y12" s="1">
        <f>'Winning % Rank Over Time'!R12</f>
        <v>6</v>
      </c>
      <c r="Z12" s="7">
        <f>'Winning % Rank Over Time'!$B12*VLOOKUP(Y12,'Share of Reg Season Points'!$K$2:$L$30,2)</f>
        <v>0</v>
      </c>
      <c r="AA12" s="1">
        <f t="shared" si="1"/>
        <v>0.66666666666666663</v>
      </c>
      <c r="AB12" s="1" cm="1">
        <f t="array" ref="AB12">_xlfn.IFS(AA12&gt;='Old Ranking Calculations'!$B$25,'Old Ranking Calculations'!$C$25,AA12&gt;='Old Ranking Calculations'!$B$26,'Old Ranking Calculations'!$C$26,AA12&gt;='Old Ranking Calculations'!$B$27,'Old Ranking Calculations'!$C$27,AA12&gt;='Old Ranking Calculations'!$B$28,'Old Ranking Calculations'!$C$28,AA12&gt;='Old Ranking Calculations'!$B$29,'Old Ranking Calculations'!$C$29,AA12&gt;='Old Ranking Calculations'!$B$30,'Old Ranking Calculations'!$C$30,AA12&gt;='Old Ranking Calculations'!$B$31,'Old Ranking Calculations'!$C$31,AA12&lt;'Old Ranking Calculations'!$B$32,'Old Ranking Calculations'!$C$32)</f>
        <v>4</v>
      </c>
      <c r="AC12" s="1">
        <f>COUNT($G$2:G12)/COUNT($A$2:A12)</f>
        <v>0.36363636363636365</v>
      </c>
      <c r="AD12" s="1" cm="1">
        <f t="array" ref="AD12">_xlfn.IFS(AC12&gt;='Old Ranking Calculations'!$B$15,'Old Ranking Calculations'!$C$15,AC12&gt;='Old Ranking Calculations'!$B$16,'Old Ranking Calculations'!$C$16,AC12&gt;='Old Ranking Calculations'!$B$17,'Old Ranking Calculations'!$C$17,AC12&gt;='Old Ranking Calculations'!$B$18,'Old Ranking Calculations'!$C$18,AC12&gt;='Old Ranking Calculations'!$B$19,'Old Ranking Calculations'!$C$19,AC12&gt;='Old Ranking Calculations'!$B$20,'Old Ranking Calculations'!$C$20,AC12&gt;='Old Ranking Calculations'!$B$21,'Old Ranking Calculations'!$C$21,AC12&gt;='Old Ranking Calculations'!$B$22,'Old Ranking Calculations'!$C$22,AC12&lt;'Old Ranking Calculations'!$B$23,'Old Ranking Calculations'!$C$23)</f>
        <v>7</v>
      </c>
      <c r="AE12" s="1">
        <v>0</v>
      </c>
      <c r="AF12" s="1">
        <f t="shared" si="0"/>
        <v>0.21333333333333335</v>
      </c>
      <c r="AG12" s="16">
        <f>SUM($W$2:W12,Z12)</f>
        <v>66</v>
      </c>
    </row>
    <row r="13" spans="1:33" ht="15.75" customHeight="1" x14ac:dyDescent="0.2">
      <c r="A13" s="1">
        <v>1977</v>
      </c>
      <c r="B13" s="1" t="s">
        <v>15</v>
      </c>
      <c r="C13" s="1" t="str">
        <f>VLOOKUP(B13,Divisions!$A$1:$B$33,2,FALSE)</f>
        <v>AFC West</v>
      </c>
      <c r="D13" s="1">
        <v>2</v>
      </c>
      <c r="E13" s="1">
        <v>12</v>
      </c>
      <c r="W13" s="1">
        <f>SUM(N13*'Ranking Calculations'!$C$2,M13*'Ranking Calculations'!$C$3,L13*'Ranking Calculations'!$C$4,K13*'Ranking Calculations'!$C$5,H13*'Ranking Calculations'!$C$7,G13*'Ranking Calculations'!$C$6,P13*'Ranking Calculations'!$C$8,Q13*'Ranking Calculations'!$C$9,R13*'Ranking Calculations'!$C$10,S13*'Ranking Calculations'!$C$11,T13*'Ranking Calculations'!$C$12,U13*'Ranking Calculations'!$C$13,V13*'Ranking Calculations'!$C$14)</f>
        <v>0</v>
      </c>
      <c r="X13" s="11">
        <f>(SUM($D$2:D13)+(SUM($F$2:F13)/2))/((SUM($D$2:D13)+SUM($E$2:E13)+SUM($F$2:F13)))</f>
        <v>0.56547619047619047</v>
      </c>
      <c r="Y13" s="1">
        <f>'Winning % Rank Over Time'!R13</f>
        <v>9</v>
      </c>
      <c r="Z13" s="7">
        <f>'Winning % Rank Over Time'!$B13*VLOOKUP(Y13,'Share of Reg Season Points'!$K$2:$L$30,2)</f>
        <v>0</v>
      </c>
      <c r="AA13" s="1">
        <f t="shared" si="1"/>
        <v>0.63636363636363635</v>
      </c>
      <c r="AB13" s="1" cm="1">
        <f t="array" ref="AB13">_xlfn.IFS(AA13&gt;='Old Ranking Calculations'!$B$25,'Old Ranking Calculations'!$C$25,AA13&gt;='Old Ranking Calculations'!$B$26,'Old Ranking Calculations'!$C$26,AA13&gt;='Old Ranking Calculations'!$B$27,'Old Ranking Calculations'!$C$27,AA13&gt;='Old Ranking Calculations'!$B$28,'Old Ranking Calculations'!$C$28,AA13&gt;='Old Ranking Calculations'!$B$29,'Old Ranking Calculations'!$C$29,AA13&gt;='Old Ranking Calculations'!$B$30,'Old Ranking Calculations'!$C$30,AA13&gt;='Old Ranking Calculations'!$B$31,'Old Ranking Calculations'!$C$31,AA13&lt;'Old Ranking Calculations'!$B$32,'Old Ranking Calculations'!$C$32)</f>
        <v>4</v>
      </c>
      <c r="AC13" s="1">
        <f>COUNT($G$2:G13)/COUNT($A$2:A13)</f>
        <v>0.33333333333333331</v>
      </c>
      <c r="AD13" s="1" cm="1">
        <f t="array" ref="AD13">_xlfn.IFS(AC13&gt;='Old Ranking Calculations'!$B$15,'Old Ranking Calculations'!$C$15,AC13&gt;='Old Ranking Calculations'!$B$16,'Old Ranking Calculations'!$C$16,AC13&gt;='Old Ranking Calculations'!$B$17,'Old Ranking Calculations'!$C$17,AC13&gt;='Old Ranking Calculations'!$B$18,'Old Ranking Calculations'!$C$18,AC13&gt;='Old Ranking Calculations'!$B$19,'Old Ranking Calculations'!$C$19,AC13&gt;='Old Ranking Calculations'!$B$20,'Old Ranking Calculations'!$C$20,AC13&gt;='Old Ranking Calculations'!$B$21,'Old Ranking Calculations'!$C$21,AC13&gt;='Old Ranking Calculations'!$B$22,'Old Ranking Calculations'!$C$22,AC13&lt;'Old Ranking Calculations'!$B$23,'Old Ranking Calculations'!$C$23)</f>
        <v>3</v>
      </c>
      <c r="AE13" s="1">
        <v>0</v>
      </c>
      <c r="AF13" s="1">
        <f t="shared" si="0"/>
        <v>0.18390804597701149</v>
      </c>
      <c r="AG13" s="16">
        <f>SUM($W$2:W13,Z13)</f>
        <v>66</v>
      </c>
    </row>
    <row r="14" spans="1:33" ht="15.75" customHeight="1" x14ac:dyDescent="0.2">
      <c r="A14" s="1">
        <v>1978</v>
      </c>
      <c r="B14" s="1" t="s">
        <v>15</v>
      </c>
      <c r="C14" s="1" t="str">
        <f>VLOOKUP(B14,Divisions!$A$1:$B$33,2,FALSE)</f>
        <v>AFC West</v>
      </c>
      <c r="D14" s="1">
        <v>4</v>
      </c>
      <c r="E14" s="1">
        <v>12</v>
      </c>
      <c r="W14" s="1">
        <f>SUM(N14*'Ranking Calculations'!$C$2,M14*'Ranking Calculations'!$C$3,L14*'Ranking Calculations'!$C$4,K14*'Ranking Calculations'!$C$5,H14*'Ranking Calculations'!$C$7,G14*'Ranking Calculations'!$C$6,P14*'Ranking Calculations'!$C$8,Q14*'Ranking Calculations'!$C$9,R14*'Ranking Calculations'!$C$10,S14*'Ranking Calculations'!$C$11,T14*'Ranking Calculations'!$C$12,U14*'Ranking Calculations'!$C$13,V14*'Ranking Calculations'!$C$14)</f>
        <v>0</v>
      </c>
      <c r="X14" s="11">
        <f>(SUM($D$2:D14)+(SUM($F$2:F14)/2))/((SUM($D$2:D14)+SUM($E$2:E14)+SUM($F$2:F14)))</f>
        <v>0.53804347826086951</v>
      </c>
      <c r="Y14" s="1">
        <f>'Winning % Rank Over Time'!R14</f>
        <v>10</v>
      </c>
      <c r="Z14" s="7">
        <f>'Winning % Rank Over Time'!$B14*VLOOKUP(Y14,'Share of Reg Season Points'!$K$2:$L$30,2)</f>
        <v>0</v>
      </c>
      <c r="AA14" s="1">
        <f t="shared" si="1"/>
        <v>0.60869565217391308</v>
      </c>
      <c r="AB14" s="1" cm="1">
        <f t="array" ref="AB14">_xlfn.IFS(AA14&gt;='Old Ranking Calculations'!$B$25,'Old Ranking Calculations'!$C$25,AA14&gt;='Old Ranking Calculations'!$B$26,'Old Ranking Calculations'!$C$26,AA14&gt;='Old Ranking Calculations'!$B$27,'Old Ranking Calculations'!$C$27,AA14&gt;='Old Ranking Calculations'!$B$28,'Old Ranking Calculations'!$C$28,AA14&gt;='Old Ranking Calculations'!$B$29,'Old Ranking Calculations'!$C$29,AA14&gt;='Old Ranking Calculations'!$B$30,'Old Ranking Calculations'!$C$30,AA14&gt;='Old Ranking Calculations'!$B$31,'Old Ranking Calculations'!$C$31,AA14&lt;'Old Ranking Calculations'!$B$32,'Old Ranking Calculations'!$C$32)</f>
        <v>4</v>
      </c>
      <c r="AC14" s="1">
        <f>COUNT($G$2:G14)/COUNT($A$2:A14)</f>
        <v>0.30769230769230771</v>
      </c>
      <c r="AD14" s="1" cm="1">
        <f t="array" ref="AD14">_xlfn.IFS(AC14&gt;='Old Ranking Calculations'!$B$15,'Old Ranking Calculations'!$C$15,AC14&gt;='Old Ranking Calculations'!$B$16,'Old Ranking Calculations'!$C$16,AC14&gt;='Old Ranking Calculations'!$B$17,'Old Ranking Calculations'!$C$17,AC14&gt;='Old Ranking Calculations'!$B$18,'Old Ranking Calculations'!$C$18,AC14&gt;='Old Ranking Calculations'!$B$19,'Old Ranking Calculations'!$C$19,AC14&gt;='Old Ranking Calculations'!$B$20,'Old Ranking Calculations'!$C$20,AC14&gt;='Old Ranking Calculations'!$B$21,'Old Ranking Calculations'!$C$21,AC14&gt;='Old Ranking Calculations'!$B$22,'Old Ranking Calculations'!$C$22,AC14&lt;'Old Ranking Calculations'!$B$23,'Old Ranking Calculations'!$C$23)</f>
        <v>3</v>
      </c>
      <c r="AE14" s="1">
        <v>0</v>
      </c>
      <c r="AF14" s="1">
        <f t="shared" si="0"/>
        <v>0.16161616161616163</v>
      </c>
      <c r="AG14" s="16">
        <f>SUM($W$2:W14,Z14)</f>
        <v>66</v>
      </c>
    </row>
    <row r="15" spans="1:33" ht="15.75" customHeight="1" x14ac:dyDescent="0.2">
      <c r="A15" s="1">
        <v>1979</v>
      </c>
      <c r="B15" s="1" t="s">
        <v>15</v>
      </c>
      <c r="C15" s="1" t="str">
        <f>VLOOKUP(B15,Divisions!$A$1:$B$33,2,FALSE)</f>
        <v>AFC West</v>
      </c>
      <c r="D15" s="1">
        <v>7</v>
      </c>
      <c r="E15" s="1">
        <v>9</v>
      </c>
      <c r="W15" s="1">
        <f>SUM(N15*'Ranking Calculations'!$C$2,M15*'Ranking Calculations'!$C$3,L15*'Ranking Calculations'!$C$4,K15*'Ranking Calculations'!$C$5,H15*'Ranking Calculations'!$C$7,G15*'Ranking Calculations'!$C$6,P15*'Ranking Calculations'!$C$8,Q15*'Ranking Calculations'!$C$9,R15*'Ranking Calculations'!$C$10,S15*'Ranking Calculations'!$C$11,T15*'Ranking Calculations'!$C$12,U15*'Ranking Calculations'!$C$13,V15*'Ranking Calculations'!$C$14)</f>
        <v>0</v>
      </c>
      <c r="X15" s="11">
        <f>(SUM($D$2:D15)+(SUM($F$2:F15)/2))/((SUM($D$2:D15)+SUM($E$2:E15)+SUM($F$2:F15)))</f>
        <v>0.53</v>
      </c>
      <c r="Y15" s="1">
        <f>'Winning % Rank Over Time'!R15</f>
        <v>10</v>
      </c>
      <c r="Z15" s="7">
        <f>'Winning % Rank Over Time'!$B15*VLOOKUP(Y15,'Share of Reg Season Points'!$K$2:$L$30,2)</f>
        <v>0</v>
      </c>
      <c r="AA15" s="1">
        <f t="shared" si="1"/>
        <v>0.58333333333333337</v>
      </c>
      <c r="AB15" s="1" cm="1">
        <f t="array" ref="AB15">_xlfn.IFS(AA15&gt;='Old Ranking Calculations'!$B$25,'Old Ranking Calculations'!$C$25,AA15&gt;='Old Ranking Calculations'!$B$26,'Old Ranking Calculations'!$C$26,AA15&gt;='Old Ranking Calculations'!$B$27,'Old Ranking Calculations'!$C$27,AA15&gt;='Old Ranking Calculations'!$B$28,'Old Ranking Calculations'!$C$28,AA15&gt;='Old Ranking Calculations'!$B$29,'Old Ranking Calculations'!$C$29,AA15&gt;='Old Ranking Calculations'!$B$30,'Old Ranking Calculations'!$C$30,AA15&gt;='Old Ranking Calculations'!$B$31,'Old Ranking Calculations'!$C$31,AA15&lt;'Old Ranking Calculations'!$B$32,'Old Ranking Calculations'!$C$32)</f>
        <v>3</v>
      </c>
      <c r="AC15" s="1">
        <f>COUNT($G$2:G15)/COUNT($A$2:A15)</f>
        <v>0.2857142857142857</v>
      </c>
      <c r="AD15" s="1" cm="1">
        <f t="array" ref="AD15">_xlfn.IFS(AC15&gt;='Old Ranking Calculations'!$B$15,'Old Ranking Calculations'!$C$15,AC15&gt;='Old Ranking Calculations'!$B$16,'Old Ranking Calculations'!$C$16,AC15&gt;='Old Ranking Calculations'!$B$17,'Old Ranking Calculations'!$C$17,AC15&gt;='Old Ranking Calculations'!$B$18,'Old Ranking Calculations'!$C$18,AC15&gt;='Old Ranking Calculations'!$B$19,'Old Ranking Calculations'!$C$19,AC15&gt;='Old Ranking Calculations'!$B$20,'Old Ranking Calculations'!$C$20,AC15&gt;='Old Ranking Calculations'!$B$21,'Old Ranking Calculations'!$C$21,AC15&gt;='Old Ranking Calculations'!$B$22,'Old Ranking Calculations'!$C$22,AC15&lt;'Old Ranking Calculations'!$B$23,'Old Ranking Calculations'!$C$23)</f>
        <v>3</v>
      </c>
      <c r="AE15" s="1">
        <v>0</v>
      </c>
      <c r="AF15" s="1">
        <f t="shared" si="0"/>
        <v>0.14814814814814814</v>
      </c>
      <c r="AG15" s="16">
        <f>SUM($W$2:W15,Z15)</f>
        <v>66</v>
      </c>
    </row>
    <row r="16" spans="1:33" ht="15.75" customHeight="1" x14ac:dyDescent="0.2">
      <c r="A16" s="1">
        <v>1980</v>
      </c>
      <c r="B16" s="1" t="s">
        <v>15</v>
      </c>
      <c r="C16" s="1" t="str">
        <f>VLOOKUP(B16,Divisions!$A$1:$B$33,2,FALSE)</f>
        <v>AFC West</v>
      </c>
      <c r="D16" s="1">
        <v>8</v>
      </c>
      <c r="E16" s="1">
        <v>8</v>
      </c>
      <c r="W16" s="1">
        <f>SUM(N16*'Ranking Calculations'!$C$2,M16*'Ranking Calculations'!$C$3,L16*'Ranking Calculations'!$C$4,K16*'Ranking Calculations'!$C$5,H16*'Ranking Calculations'!$C$7,G16*'Ranking Calculations'!$C$6,P16*'Ranking Calculations'!$C$8,Q16*'Ranking Calculations'!$C$9,R16*'Ranking Calculations'!$C$10,S16*'Ranking Calculations'!$C$11,T16*'Ranking Calculations'!$C$12,U16*'Ranking Calculations'!$C$13,V16*'Ranking Calculations'!$C$14)</f>
        <v>0</v>
      </c>
      <c r="X16" s="11">
        <f>(SUM($D$2:D16)+(SUM($F$2:F16)/2))/((SUM($D$2:D16)+SUM($E$2:E16)+SUM($F$2:F16)))</f>
        <v>0.52777777777777779</v>
      </c>
      <c r="Y16" s="1">
        <f>'Winning % Rank Over Time'!R16</f>
        <v>10</v>
      </c>
      <c r="Z16" s="7">
        <f>'Winning % Rank Over Time'!$B16*VLOOKUP(Y16,'Share of Reg Season Points'!$K$2:$L$30,2)</f>
        <v>0</v>
      </c>
      <c r="AA16" s="1">
        <f t="shared" si="1"/>
        <v>0.56000000000000005</v>
      </c>
      <c r="AB16" s="1" cm="1">
        <f t="array" ref="AB16">_xlfn.IFS(AA16&gt;='Old Ranking Calculations'!$B$25,'Old Ranking Calculations'!$C$25,AA16&gt;='Old Ranking Calculations'!$B$26,'Old Ranking Calculations'!$C$26,AA16&gt;='Old Ranking Calculations'!$B$27,'Old Ranking Calculations'!$C$27,AA16&gt;='Old Ranking Calculations'!$B$28,'Old Ranking Calculations'!$C$28,AA16&gt;='Old Ranking Calculations'!$B$29,'Old Ranking Calculations'!$C$29,AA16&gt;='Old Ranking Calculations'!$B$30,'Old Ranking Calculations'!$C$30,AA16&gt;='Old Ranking Calculations'!$B$31,'Old Ranking Calculations'!$C$31,AA16&lt;'Old Ranking Calculations'!$B$32,'Old Ranking Calculations'!$C$32)</f>
        <v>3</v>
      </c>
      <c r="AC16" s="1">
        <f>COUNT($G$2:G16)/COUNT($A$2:A16)</f>
        <v>0.26666666666666666</v>
      </c>
      <c r="AD16" s="1" cm="1">
        <f t="array" ref="AD16">_xlfn.IFS(AC16&gt;='Old Ranking Calculations'!$B$15,'Old Ranking Calculations'!$C$15,AC16&gt;='Old Ranking Calculations'!$B$16,'Old Ranking Calculations'!$C$16,AC16&gt;='Old Ranking Calculations'!$B$17,'Old Ranking Calculations'!$C$17,AC16&gt;='Old Ranking Calculations'!$B$18,'Old Ranking Calculations'!$C$18,AC16&gt;='Old Ranking Calculations'!$B$19,'Old Ranking Calculations'!$C$19,AC16&gt;='Old Ranking Calculations'!$B$20,'Old Ranking Calculations'!$C$20,AC16&gt;='Old Ranking Calculations'!$B$21,'Old Ranking Calculations'!$C$21,AC16&gt;='Old Ranking Calculations'!$B$22,'Old Ranking Calculations'!$C$22,AC16&lt;'Old Ranking Calculations'!$B$23,'Old Ranking Calculations'!$C$23)</f>
        <v>3</v>
      </c>
      <c r="AE16" s="1">
        <v>0</v>
      </c>
      <c r="AF16" s="1">
        <f t="shared" si="0"/>
        <v>0.13793103448275862</v>
      </c>
      <c r="AG16" s="16">
        <f>SUM($W$2:W16,Z16)</f>
        <v>66</v>
      </c>
    </row>
    <row r="17" spans="1:33" ht="15.75" customHeight="1" x14ac:dyDescent="0.2">
      <c r="A17" s="1">
        <v>1981</v>
      </c>
      <c r="B17" s="1" t="s">
        <v>15</v>
      </c>
      <c r="C17" s="1" t="str">
        <f>VLOOKUP(B17,Divisions!$A$1:$B$33,2,FALSE)</f>
        <v>AFC West</v>
      </c>
      <c r="D17" s="1">
        <v>9</v>
      </c>
      <c r="E17" s="1">
        <v>7</v>
      </c>
      <c r="W17" s="1">
        <f>SUM(N17*'Ranking Calculations'!$C$2,M17*'Ranking Calculations'!$C$3,L17*'Ranking Calculations'!$C$4,K17*'Ranking Calculations'!$C$5,H17*'Ranking Calculations'!$C$7,G17*'Ranking Calculations'!$C$6,P17*'Ranking Calculations'!$C$8,Q17*'Ranking Calculations'!$C$9,R17*'Ranking Calculations'!$C$10,S17*'Ranking Calculations'!$C$11,T17*'Ranking Calculations'!$C$12,U17*'Ranking Calculations'!$C$13,V17*'Ranking Calculations'!$C$14)</f>
        <v>0</v>
      </c>
      <c r="X17" s="11">
        <f>(SUM($D$2:D17)+(SUM($F$2:F17)/2))/((SUM($D$2:D17)+SUM($E$2:E17)+SUM($F$2:F17)))</f>
        <v>0.53017241379310343</v>
      </c>
      <c r="Y17" s="1">
        <f>'Winning % Rank Over Time'!R17</f>
        <v>10</v>
      </c>
      <c r="Z17" s="7">
        <f>'Winning % Rank Over Time'!$B17*VLOOKUP(Y17,'Share of Reg Season Points'!$K$2:$L$30,2)</f>
        <v>0</v>
      </c>
      <c r="AA17" s="1">
        <f t="shared" si="1"/>
        <v>0.53846153846153844</v>
      </c>
      <c r="AB17" s="1" cm="1">
        <f t="array" ref="AB17">_xlfn.IFS(AA17&gt;='Old Ranking Calculations'!$B$25,'Old Ranking Calculations'!$C$25,AA17&gt;='Old Ranking Calculations'!$B$26,'Old Ranking Calculations'!$C$26,AA17&gt;='Old Ranking Calculations'!$B$27,'Old Ranking Calculations'!$C$27,AA17&gt;='Old Ranking Calculations'!$B$28,'Old Ranking Calculations'!$C$28,AA17&gt;='Old Ranking Calculations'!$B$29,'Old Ranking Calculations'!$C$29,AA17&gt;='Old Ranking Calculations'!$B$30,'Old Ranking Calculations'!$C$30,AA17&gt;='Old Ranking Calculations'!$B$31,'Old Ranking Calculations'!$C$31,AA17&lt;'Old Ranking Calculations'!$B$32,'Old Ranking Calculations'!$C$32)</f>
        <v>3</v>
      </c>
      <c r="AC17" s="1">
        <f>COUNT($G$2:G17)/COUNT($A$2:A17)</f>
        <v>0.25</v>
      </c>
      <c r="AD17" s="1" cm="1">
        <f t="array" ref="AD17">_xlfn.IFS(AC17&gt;='Old Ranking Calculations'!$B$15,'Old Ranking Calculations'!$C$15,AC17&gt;='Old Ranking Calculations'!$B$16,'Old Ranking Calculations'!$C$16,AC17&gt;='Old Ranking Calculations'!$B$17,'Old Ranking Calculations'!$C$17,AC17&gt;='Old Ranking Calculations'!$B$18,'Old Ranking Calculations'!$C$18,AC17&gt;='Old Ranking Calculations'!$B$19,'Old Ranking Calculations'!$C$19,AC17&gt;='Old Ranking Calculations'!$B$20,'Old Ranking Calculations'!$C$20,AC17&gt;='Old Ranking Calculations'!$B$21,'Old Ranking Calculations'!$C$21,AC17&gt;='Old Ranking Calculations'!$B$22,'Old Ranking Calculations'!$C$22,AC17&lt;'Old Ranking Calculations'!$B$23,'Old Ranking Calculations'!$C$23)</f>
        <v>3</v>
      </c>
      <c r="AE17" s="1">
        <v>0</v>
      </c>
      <c r="AF17" s="1">
        <f t="shared" si="0"/>
        <v>0.13008130081300814</v>
      </c>
      <c r="AG17" s="16">
        <f>SUM($W$2:W17,Z17)</f>
        <v>66</v>
      </c>
    </row>
    <row r="18" spans="1:33" ht="15.75" customHeight="1" x14ac:dyDescent="0.2">
      <c r="A18" s="1">
        <v>1982</v>
      </c>
      <c r="B18" s="1" t="s">
        <v>15</v>
      </c>
      <c r="C18" s="1" t="str">
        <f>VLOOKUP(B18,Divisions!$A$1:$B$33,2,FALSE)</f>
        <v>AFC West</v>
      </c>
      <c r="D18" s="1">
        <v>3</v>
      </c>
      <c r="E18" s="1">
        <v>6</v>
      </c>
      <c r="W18" s="1">
        <f>SUM(N18*'Ranking Calculations'!$C$2,M18*'Ranking Calculations'!$C$3,L18*'Ranking Calculations'!$C$4,K18*'Ranking Calculations'!$C$5,H18*'Ranking Calculations'!$C$7,G18*'Ranking Calculations'!$C$6,P18*'Ranking Calculations'!$C$8,Q18*'Ranking Calculations'!$C$9,R18*'Ranking Calculations'!$C$10,S18*'Ranking Calculations'!$C$11,T18*'Ranking Calculations'!$C$12,U18*'Ranking Calculations'!$C$13,V18*'Ranking Calculations'!$C$14)</f>
        <v>0</v>
      </c>
      <c r="X18" s="11">
        <f>(SUM($D$2:D18)+(SUM($F$2:F18)/2))/((SUM($D$2:D18)+SUM($E$2:E18)+SUM($F$2:F18)))</f>
        <v>0.52282157676348551</v>
      </c>
      <c r="Y18" s="1">
        <f>'Winning % Rank Over Time'!R18</f>
        <v>9</v>
      </c>
      <c r="Z18" s="7">
        <f>'Winning % Rank Over Time'!$B18*VLOOKUP(Y18,'Share of Reg Season Points'!$K$2:$L$30,2)</f>
        <v>0</v>
      </c>
      <c r="AA18" s="1">
        <f t="shared" si="1"/>
        <v>0.51851851851851849</v>
      </c>
      <c r="AB18" s="1" cm="1">
        <f t="array" ref="AB18">_xlfn.IFS(AA18&gt;='Old Ranking Calculations'!$B$25,'Old Ranking Calculations'!$C$25,AA18&gt;='Old Ranking Calculations'!$B$26,'Old Ranking Calculations'!$C$26,AA18&gt;='Old Ranking Calculations'!$B$27,'Old Ranking Calculations'!$C$27,AA18&gt;='Old Ranking Calculations'!$B$28,'Old Ranking Calculations'!$C$28,AA18&gt;='Old Ranking Calculations'!$B$29,'Old Ranking Calculations'!$C$29,AA18&gt;='Old Ranking Calculations'!$B$30,'Old Ranking Calculations'!$C$30,AA18&gt;='Old Ranking Calculations'!$B$31,'Old Ranking Calculations'!$C$31,AA18&lt;'Old Ranking Calculations'!$B$32,'Old Ranking Calculations'!$C$32)</f>
        <v>3</v>
      </c>
      <c r="AC18" s="1">
        <f>COUNT($G$2:G18)/COUNT($A$2:A18)</f>
        <v>0.23529411764705882</v>
      </c>
      <c r="AD18" s="1" cm="1">
        <f t="array" ref="AD18">_xlfn.IFS(AC18&gt;='Old Ranking Calculations'!$B$15,'Old Ranking Calculations'!$C$15,AC18&gt;='Old Ranking Calculations'!$B$16,'Old Ranking Calculations'!$C$16,AC18&gt;='Old Ranking Calculations'!$B$17,'Old Ranking Calculations'!$C$17,AC18&gt;='Old Ranking Calculations'!$B$18,'Old Ranking Calculations'!$C$18,AC18&gt;='Old Ranking Calculations'!$B$19,'Old Ranking Calculations'!$C$19,AC18&gt;='Old Ranking Calculations'!$B$20,'Old Ranking Calculations'!$C$20,AC18&gt;='Old Ranking Calculations'!$B$21,'Old Ranking Calculations'!$C$21,AC18&gt;='Old Ranking Calculations'!$B$22,'Old Ranking Calculations'!$C$22,AC18&lt;'Old Ranking Calculations'!$B$23,'Old Ranking Calculations'!$C$23)</f>
        <v>1</v>
      </c>
      <c r="AE18" s="1">
        <v>0</v>
      </c>
      <c r="AF18" s="1">
        <f t="shared" si="0"/>
        <v>0.12403100775193798</v>
      </c>
      <c r="AG18" s="16">
        <f>SUM($W$2:W18,Z18)</f>
        <v>66</v>
      </c>
    </row>
    <row r="19" spans="1:33" ht="15.75" customHeight="1" x14ac:dyDescent="0.2">
      <c r="A19" s="1">
        <v>1983</v>
      </c>
      <c r="B19" s="1" t="s">
        <v>15</v>
      </c>
      <c r="C19" s="1" t="str">
        <f>VLOOKUP(B19,Divisions!$A$1:$B$33,2,FALSE)</f>
        <v>AFC West</v>
      </c>
      <c r="D19" s="1">
        <v>6</v>
      </c>
      <c r="E19" s="1">
        <v>10</v>
      </c>
      <c r="W19" s="1">
        <f>SUM(N19*'Ranking Calculations'!$C$2,M19*'Ranking Calculations'!$C$3,L19*'Ranking Calculations'!$C$4,K19*'Ranking Calculations'!$C$5,H19*'Ranking Calculations'!$C$7,G19*'Ranking Calculations'!$C$6,P19*'Ranking Calculations'!$C$8,Q19*'Ranking Calculations'!$C$9,R19*'Ranking Calculations'!$C$10,S19*'Ranking Calculations'!$C$11,T19*'Ranking Calculations'!$C$12,U19*'Ranking Calculations'!$C$13,V19*'Ranking Calculations'!$C$14)</f>
        <v>0</v>
      </c>
      <c r="X19" s="11">
        <f>(SUM($D$2:D19)+(SUM($F$2:F19)/2))/((SUM($D$2:D19)+SUM($E$2:E19)+SUM($F$2:F19)))</f>
        <v>0.51361867704280151</v>
      </c>
      <c r="Y19" s="1">
        <f>'Winning % Rank Over Time'!R19</f>
        <v>10</v>
      </c>
      <c r="Z19" s="7">
        <f>'Winning % Rank Over Time'!$B19*VLOOKUP(Y19,'Share of Reg Season Points'!$K$2:$L$30,2)</f>
        <v>0</v>
      </c>
      <c r="AA19" s="1">
        <f t="shared" si="1"/>
        <v>0.5</v>
      </c>
      <c r="AB19" s="1" cm="1">
        <f t="array" ref="AB19">_xlfn.IFS(AA19&gt;='Old Ranking Calculations'!$B$25,'Old Ranking Calculations'!$C$25,AA19&gt;='Old Ranking Calculations'!$B$26,'Old Ranking Calculations'!$C$26,AA19&gt;='Old Ranking Calculations'!$B$27,'Old Ranking Calculations'!$C$27,AA19&gt;='Old Ranking Calculations'!$B$28,'Old Ranking Calculations'!$C$28,AA19&gt;='Old Ranking Calculations'!$B$29,'Old Ranking Calculations'!$C$29,AA19&gt;='Old Ranking Calculations'!$B$30,'Old Ranking Calculations'!$C$30,AA19&gt;='Old Ranking Calculations'!$B$31,'Old Ranking Calculations'!$C$31,AA19&lt;'Old Ranking Calculations'!$B$32,'Old Ranking Calculations'!$C$32)</f>
        <v>3</v>
      </c>
      <c r="AC19" s="1">
        <f>COUNT($G$2:G19)/COUNT($A$2:A19)</f>
        <v>0.22222222222222221</v>
      </c>
      <c r="AD19" s="1" cm="1">
        <f t="array" ref="AD19">_xlfn.IFS(AC19&gt;='Old Ranking Calculations'!$B$15,'Old Ranking Calculations'!$C$15,AC19&gt;='Old Ranking Calculations'!$B$16,'Old Ranking Calculations'!$C$16,AC19&gt;='Old Ranking Calculations'!$B$17,'Old Ranking Calculations'!$C$17,AC19&gt;='Old Ranking Calculations'!$B$18,'Old Ranking Calculations'!$C$18,AC19&gt;='Old Ranking Calculations'!$B$19,'Old Ranking Calculations'!$C$19,AC19&gt;='Old Ranking Calculations'!$B$20,'Old Ranking Calculations'!$C$20,AC19&gt;='Old Ranking Calculations'!$B$21,'Old Ranking Calculations'!$C$21,AC19&gt;='Old Ranking Calculations'!$B$22,'Old Ranking Calculations'!$C$22,AC19&lt;'Old Ranking Calculations'!$B$23,'Old Ranking Calculations'!$C$23)</f>
        <v>1</v>
      </c>
      <c r="AE19" s="1">
        <v>0</v>
      </c>
      <c r="AF19" s="1">
        <f t="shared" si="0"/>
        <v>0.11510791366906475</v>
      </c>
      <c r="AG19" s="16">
        <f>SUM($W$2:W19,Z19)</f>
        <v>66</v>
      </c>
    </row>
    <row r="20" spans="1:33" ht="15.75" customHeight="1" x14ac:dyDescent="0.2">
      <c r="A20" s="1">
        <v>1984</v>
      </c>
      <c r="B20" s="1" t="s">
        <v>15</v>
      </c>
      <c r="C20" s="1" t="str">
        <f>VLOOKUP(B20,Divisions!$A$1:$B$33,2,FALSE)</f>
        <v>AFC West</v>
      </c>
      <c r="D20" s="1">
        <v>8</v>
      </c>
      <c r="E20" s="1">
        <v>8</v>
      </c>
      <c r="T20">
        <v>1</v>
      </c>
      <c r="W20" s="1">
        <f>SUM(N20*'Ranking Calculations'!$C$2,M20*'Ranking Calculations'!$C$3,L20*'Ranking Calculations'!$C$4,K20*'Ranking Calculations'!$C$5,H20*'Ranking Calculations'!$C$7,G20*'Ranking Calculations'!$C$6,P20*'Ranking Calculations'!$C$8,Q20*'Ranking Calculations'!$C$9,R20*'Ranking Calculations'!$C$10,S20*'Ranking Calculations'!$C$11,T20*'Ranking Calculations'!$C$12,U20*'Ranking Calculations'!$C$13,V20*'Ranking Calculations'!$C$14)</f>
        <v>0</v>
      </c>
      <c r="X20" s="11">
        <f>(SUM($D$2:D20)+(SUM($F$2:F20)/2))/((SUM($D$2:D20)+SUM($E$2:E20)+SUM($F$2:F20)))</f>
        <v>0.51282051282051277</v>
      </c>
      <c r="Y20" s="1">
        <f>'Winning % Rank Over Time'!R20</f>
        <v>9</v>
      </c>
      <c r="Z20" s="7">
        <f>'Winning % Rank Over Time'!$B20*VLOOKUP(Y20,'Share of Reg Season Points'!$K$2:$L$30,2)</f>
        <v>0</v>
      </c>
      <c r="AA20" s="1">
        <f t="shared" si="1"/>
        <v>0.48275862068965519</v>
      </c>
      <c r="AB20" s="1" cm="1">
        <f t="array" ref="AB20">_xlfn.IFS(AA20&gt;='Old Ranking Calculations'!$B$25,'Old Ranking Calculations'!$C$25,AA20&gt;='Old Ranking Calculations'!$B$26,'Old Ranking Calculations'!$C$26,AA20&gt;='Old Ranking Calculations'!$B$27,'Old Ranking Calculations'!$C$27,AA20&gt;='Old Ranking Calculations'!$B$28,'Old Ranking Calculations'!$C$28,AA20&gt;='Old Ranking Calculations'!$B$29,'Old Ranking Calculations'!$C$29,AA20&gt;='Old Ranking Calculations'!$B$30,'Old Ranking Calculations'!$C$30,AA20&gt;='Old Ranking Calculations'!$B$31,'Old Ranking Calculations'!$C$31,AA20&lt;'Old Ranking Calculations'!$B$32,'Old Ranking Calculations'!$C$32)</f>
        <v>0</v>
      </c>
      <c r="AC20" s="1">
        <f>COUNT($G$2:G20)/COUNT($A$2:A20)</f>
        <v>0.21052631578947367</v>
      </c>
      <c r="AD20" s="1" cm="1">
        <f t="array" ref="AD20">_xlfn.IFS(AC20&gt;='Old Ranking Calculations'!$B$15,'Old Ranking Calculations'!$C$15,AC20&gt;='Old Ranking Calculations'!$B$16,'Old Ranking Calculations'!$C$16,AC20&gt;='Old Ranking Calculations'!$B$17,'Old Ranking Calculations'!$C$17,AC20&gt;='Old Ranking Calculations'!$B$18,'Old Ranking Calculations'!$C$18,AC20&gt;='Old Ranking Calculations'!$B$19,'Old Ranking Calculations'!$C$19,AC20&gt;='Old Ranking Calculations'!$B$20,'Old Ranking Calculations'!$C$20,AC20&gt;='Old Ranking Calculations'!$B$21,'Old Ranking Calculations'!$C$21,AC20&gt;='Old Ranking Calculations'!$B$22,'Old Ranking Calculations'!$C$22,AC20&lt;'Old Ranking Calculations'!$B$23,'Old Ranking Calculations'!$C$23)</f>
        <v>1</v>
      </c>
      <c r="AE20" s="1">
        <v>0</v>
      </c>
      <c r="AF20" s="1">
        <f t="shared" si="0"/>
        <v>0.10884353741496598</v>
      </c>
      <c r="AG20" s="16">
        <f>SUM($W$2:W20,Z20)</f>
        <v>66</v>
      </c>
    </row>
    <row r="21" spans="1:33" ht="15.75" customHeight="1" x14ac:dyDescent="0.2">
      <c r="A21" s="1">
        <v>1985</v>
      </c>
      <c r="B21" s="1" t="s">
        <v>15</v>
      </c>
      <c r="C21" s="1" t="str">
        <f>VLOOKUP(B21,Divisions!$A$1:$B$33,2,FALSE)</f>
        <v>AFC West</v>
      </c>
      <c r="D21" s="1">
        <v>6</v>
      </c>
      <c r="E21" s="1">
        <v>10</v>
      </c>
      <c r="W21" s="1">
        <f>SUM(N21*'Ranking Calculations'!$C$2,M21*'Ranking Calculations'!$C$3,L21*'Ranking Calculations'!$C$4,K21*'Ranking Calculations'!$C$5,H21*'Ranking Calculations'!$C$7,G21*'Ranking Calculations'!$C$6,P21*'Ranking Calculations'!$C$8,Q21*'Ranking Calculations'!$C$9,R21*'Ranking Calculations'!$C$10,S21*'Ranking Calculations'!$C$11,T21*'Ranking Calculations'!$C$12,U21*'Ranking Calculations'!$C$13,V21*'Ranking Calculations'!$C$14)</f>
        <v>0</v>
      </c>
      <c r="X21" s="11">
        <f>(SUM($D$2:D21)+(SUM($F$2:F21)/2))/((SUM($D$2:D21)+SUM($E$2:E21)+SUM($F$2:F21)))</f>
        <v>0.50519031141868509</v>
      </c>
      <c r="Y21" s="1">
        <f>'Winning % Rank Over Time'!R21</f>
        <v>10</v>
      </c>
      <c r="Z21" s="7">
        <f>'Winning % Rank Over Time'!$B21*VLOOKUP(Y21,'Share of Reg Season Points'!$K$2:$L$30,2)</f>
        <v>0</v>
      </c>
      <c r="AA21" s="1">
        <f t="shared" si="1"/>
        <v>0.46666666666666667</v>
      </c>
      <c r="AB21" s="1" cm="1">
        <f t="array" ref="AB21">_xlfn.IFS(AA21&gt;='Old Ranking Calculations'!$B$25,'Old Ranking Calculations'!$C$25,AA21&gt;='Old Ranking Calculations'!$B$26,'Old Ranking Calculations'!$C$26,AA21&gt;='Old Ranking Calculations'!$B$27,'Old Ranking Calculations'!$C$27,AA21&gt;='Old Ranking Calculations'!$B$28,'Old Ranking Calculations'!$C$28,AA21&gt;='Old Ranking Calculations'!$B$29,'Old Ranking Calculations'!$C$29,AA21&gt;='Old Ranking Calculations'!$B$30,'Old Ranking Calculations'!$C$30,AA21&gt;='Old Ranking Calculations'!$B$31,'Old Ranking Calculations'!$C$31,AA21&lt;'Old Ranking Calculations'!$B$32,'Old Ranking Calculations'!$C$32)</f>
        <v>0</v>
      </c>
      <c r="AC21" s="1">
        <f>COUNT($G$2:G21)/COUNT($A$2:A21)</f>
        <v>0.2</v>
      </c>
      <c r="AD21" s="1" cm="1">
        <f t="array" ref="AD21">_xlfn.IFS(AC21&gt;='Old Ranking Calculations'!$B$15,'Old Ranking Calculations'!$C$15,AC21&gt;='Old Ranking Calculations'!$B$16,'Old Ranking Calculations'!$C$16,AC21&gt;='Old Ranking Calculations'!$B$17,'Old Ranking Calculations'!$C$17,AC21&gt;='Old Ranking Calculations'!$B$18,'Old Ranking Calculations'!$C$18,AC21&gt;='Old Ranking Calculations'!$B$19,'Old Ranking Calculations'!$C$19,AC21&gt;='Old Ranking Calculations'!$B$20,'Old Ranking Calculations'!$C$20,AC21&gt;='Old Ranking Calculations'!$B$21,'Old Ranking Calculations'!$C$21,AC21&gt;='Old Ranking Calculations'!$B$22,'Old Ranking Calculations'!$C$22,AC21&lt;'Old Ranking Calculations'!$B$23,'Old Ranking Calculations'!$C$23)</f>
        <v>1</v>
      </c>
      <c r="AE21" s="1">
        <v>0</v>
      </c>
      <c r="AF21" s="1">
        <f t="shared" si="0"/>
        <v>0.10191082802547771</v>
      </c>
      <c r="AG21" s="16">
        <f>SUM($W$2:W21,Z21)</f>
        <v>66</v>
      </c>
    </row>
    <row r="22" spans="1:33" ht="15.75" customHeight="1" x14ac:dyDescent="0.2">
      <c r="A22" s="1">
        <v>1986</v>
      </c>
      <c r="B22" s="1" t="s">
        <v>15</v>
      </c>
      <c r="C22" s="1" t="str">
        <f>VLOOKUP(B22,Divisions!$A$1:$B$33,2,FALSE)</f>
        <v>AFC West</v>
      </c>
      <c r="D22" s="1">
        <v>10</v>
      </c>
      <c r="E22" s="1">
        <v>6</v>
      </c>
      <c r="G22" s="1">
        <v>1</v>
      </c>
      <c r="I22" s="1">
        <v>0</v>
      </c>
      <c r="J22" s="1">
        <v>1</v>
      </c>
      <c r="K22" s="1"/>
      <c r="L22" s="1"/>
      <c r="M22" s="1"/>
      <c r="N22" s="1"/>
      <c r="O22" s="1">
        <v>1</v>
      </c>
      <c r="W22" s="1">
        <f>SUM(N22*'Ranking Calculations'!$C$2,M22*'Ranking Calculations'!$C$3,L22*'Ranking Calculations'!$C$4,K22*'Ranking Calculations'!$C$5,H22*'Ranking Calculations'!$C$7,G22*'Ranking Calculations'!$C$6,P22*'Ranking Calculations'!$C$8,Q22*'Ranking Calculations'!$C$9,R22*'Ranking Calculations'!$C$10,S22*'Ranking Calculations'!$C$11,T22*'Ranking Calculations'!$C$12,U22*'Ranking Calculations'!$C$13,V22*'Ranking Calculations'!$C$14)</f>
        <v>1</v>
      </c>
      <c r="X22" s="11">
        <f>(SUM($D$2:D22)+(SUM($F$2:F22)/2))/((SUM($D$2:D22)+SUM($E$2:E22)+SUM($F$2:F22)))</f>
        <v>0.51147540983606554</v>
      </c>
      <c r="Y22" s="1">
        <f>'Winning % Rank Over Time'!R22</f>
        <v>10</v>
      </c>
      <c r="Z22" s="7">
        <f>'Winning % Rank Over Time'!$B22*VLOOKUP(Y22,'Share of Reg Season Points'!$K$2:$L$30,2)</f>
        <v>0</v>
      </c>
      <c r="AA22" s="1">
        <f t="shared" si="1"/>
        <v>0.5</v>
      </c>
      <c r="AB22" s="1" cm="1">
        <f t="array" ref="AB22">_xlfn.IFS(AA22&gt;='Old Ranking Calculations'!$B$25,'Old Ranking Calculations'!$C$25,AA22&gt;='Old Ranking Calculations'!$B$26,'Old Ranking Calculations'!$C$26,AA22&gt;='Old Ranking Calculations'!$B$27,'Old Ranking Calculations'!$C$27,AA22&gt;='Old Ranking Calculations'!$B$28,'Old Ranking Calculations'!$C$28,AA22&gt;='Old Ranking Calculations'!$B$29,'Old Ranking Calculations'!$C$29,AA22&gt;='Old Ranking Calculations'!$B$30,'Old Ranking Calculations'!$C$30,AA22&gt;='Old Ranking Calculations'!$B$31,'Old Ranking Calculations'!$C$31,AA22&lt;'Old Ranking Calculations'!$B$32,'Old Ranking Calculations'!$C$32)</f>
        <v>3</v>
      </c>
      <c r="AC22" s="1">
        <f>COUNT($G$2:G22)/COUNT($A$2:A22)</f>
        <v>0.23809523809523808</v>
      </c>
      <c r="AD22" s="1" cm="1">
        <f t="array" ref="AD22">_xlfn.IFS(AC22&gt;='Old Ranking Calculations'!$B$15,'Old Ranking Calculations'!$C$15,AC22&gt;='Old Ranking Calculations'!$B$16,'Old Ranking Calculations'!$C$16,AC22&gt;='Old Ranking Calculations'!$B$17,'Old Ranking Calculations'!$C$17,AC22&gt;='Old Ranking Calculations'!$B$18,'Old Ranking Calculations'!$C$18,AC22&gt;='Old Ranking Calculations'!$B$19,'Old Ranking Calculations'!$C$19,AC22&gt;='Old Ranking Calculations'!$B$20,'Old Ranking Calculations'!$C$20,AC22&gt;='Old Ranking Calculations'!$B$21,'Old Ranking Calculations'!$C$21,AC22&gt;='Old Ranking Calculations'!$B$22,'Old Ranking Calculations'!$C$22,AC22&lt;'Old Ranking Calculations'!$B$23,'Old Ranking Calculations'!$C$23)</f>
        <v>1</v>
      </c>
      <c r="AE22" s="1">
        <v>0</v>
      </c>
      <c r="AF22" s="1">
        <f t="shared" si="0"/>
        <v>0.10365853658536585</v>
      </c>
      <c r="AG22" s="16">
        <f>SUM($W$2:W22,Z22)</f>
        <v>67</v>
      </c>
    </row>
    <row r="23" spans="1:33" ht="15.75" customHeight="1" x14ac:dyDescent="0.2">
      <c r="A23" s="1">
        <v>1987</v>
      </c>
      <c r="B23" s="1" t="s">
        <v>15</v>
      </c>
      <c r="C23" s="1" t="str">
        <f>VLOOKUP(B23,Divisions!$A$1:$B$33,2,FALSE)</f>
        <v>AFC West</v>
      </c>
      <c r="D23" s="1">
        <v>4</v>
      </c>
      <c r="E23" s="1">
        <v>11</v>
      </c>
      <c r="W23" s="1">
        <f>SUM(N23*'Ranking Calculations'!$C$2,M23*'Ranking Calculations'!$C$3,L23*'Ranking Calculations'!$C$4,K23*'Ranking Calculations'!$C$5,H23*'Ranking Calculations'!$C$7,G23*'Ranking Calculations'!$C$6,P23*'Ranking Calculations'!$C$8,Q23*'Ranking Calculations'!$C$9,R23*'Ranking Calculations'!$C$10,S23*'Ranking Calculations'!$C$11,T23*'Ranking Calculations'!$C$12,U23*'Ranking Calculations'!$C$13,V23*'Ranking Calculations'!$C$14)</f>
        <v>0</v>
      </c>
      <c r="X23" s="11">
        <f>(SUM($D$2:D23)+(SUM($F$2:F23)/2))/((SUM($D$2:D23)+SUM($E$2:E23)+SUM($F$2:F23)))</f>
        <v>0.5</v>
      </c>
      <c r="Y23" s="1">
        <f>'Winning % Rank Over Time'!R23</f>
        <v>11</v>
      </c>
      <c r="Z23" s="7">
        <f>'Winning % Rank Over Time'!$B23*VLOOKUP(Y23,'Share of Reg Season Points'!$K$2:$L$30,2)</f>
        <v>0</v>
      </c>
      <c r="AA23" s="1">
        <f t="shared" si="1"/>
        <v>0.48484848484848486</v>
      </c>
      <c r="AB23" s="1" cm="1">
        <f t="array" ref="AB23">_xlfn.IFS(AA23&gt;='Old Ranking Calculations'!$B$25,'Old Ranking Calculations'!$C$25,AA23&gt;='Old Ranking Calculations'!$B$26,'Old Ranking Calculations'!$C$26,AA23&gt;='Old Ranking Calculations'!$B$27,'Old Ranking Calculations'!$C$27,AA23&gt;='Old Ranking Calculations'!$B$28,'Old Ranking Calculations'!$C$28,AA23&gt;='Old Ranking Calculations'!$B$29,'Old Ranking Calculations'!$C$29,AA23&gt;='Old Ranking Calculations'!$B$30,'Old Ranking Calculations'!$C$30,AA23&gt;='Old Ranking Calculations'!$B$31,'Old Ranking Calculations'!$C$31,AA23&lt;'Old Ranking Calculations'!$B$32,'Old Ranking Calculations'!$C$32)</f>
        <v>0</v>
      </c>
      <c r="AC23" s="1">
        <f>COUNT($G$2:G23)/COUNT($A$2:A23)</f>
        <v>0.22727272727272727</v>
      </c>
      <c r="AD23" s="1" cm="1">
        <f t="array" ref="AD23">_xlfn.IFS(AC23&gt;='Old Ranking Calculations'!$B$15,'Old Ranking Calculations'!$C$15,AC23&gt;='Old Ranking Calculations'!$B$16,'Old Ranking Calculations'!$C$16,AC23&gt;='Old Ranking Calculations'!$B$17,'Old Ranking Calculations'!$C$17,AC23&gt;='Old Ranking Calculations'!$B$18,'Old Ranking Calculations'!$C$18,AC23&gt;='Old Ranking Calculations'!$B$19,'Old Ranking Calculations'!$C$19,AC23&gt;='Old Ranking Calculations'!$B$20,'Old Ranking Calculations'!$C$20,AC23&gt;='Old Ranking Calculations'!$B$21,'Old Ranking Calculations'!$C$21,AC23&gt;='Old Ranking Calculations'!$B$22,'Old Ranking Calculations'!$C$22,AC23&lt;'Old Ranking Calculations'!$B$23,'Old Ranking Calculations'!$C$23)</f>
        <v>1</v>
      </c>
      <c r="AE23" s="1">
        <v>0</v>
      </c>
      <c r="AF23" s="1">
        <f t="shared" si="0"/>
        <v>9.7142857142857142E-2</v>
      </c>
      <c r="AG23" s="16">
        <f>SUM($W$2:W23,Z23)</f>
        <v>67</v>
      </c>
    </row>
    <row r="24" spans="1:33" ht="15.75" customHeight="1" x14ac:dyDescent="0.2">
      <c r="A24" s="1">
        <v>1988</v>
      </c>
      <c r="B24" s="1" t="s">
        <v>15</v>
      </c>
      <c r="C24" s="1" t="str">
        <f>VLOOKUP(B24,Divisions!$A$1:$B$33,2,FALSE)</f>
        <v>AFC West</v>
      </c>
      <c r="D24" s="1">
        <v>4</v>
      </c>
      <c r="E24" s="1">
        <v>11</v>
      </c>
      <c r="F24" s="1">
        <v>1</v>
      </c>
      <c r="W24" s="1">
        <f>SUM(N24*'Ranking Calculations'!$C$2,M24*'Ranking Calculations'!$C$3,L24*'Ranking Calculations'!$C$4,K24*'Ranking Calculations'!$C$5,H24*'Ranking Calculations'!$C$7,G24*'Ranking Calculations'!$C$6,P24*'Ranking Calculations'!$C$8,Q24*'Ranking Calculations'!$C$9,R24*'Ranking Calculations'!$C$10,S24*'Ranking Calculations'!$C$11,T24*'Ranking Calculations'!$C$12,U24*'Ranking Calculations'!$C$13,V24*'Ranking Calculations'!$C$14)</f>
        <v>0</v>
      </c>
      <c r="X24" s="11">
        <f>(SUM($D$2:D24)+(SUM($F$2:F24)/2))/((SUM($D$2:D24)+SUM($E$2:E24)+SUM($F$2:F24)))</f>
        <v>0.48958333333333331</v>
      </c>
      <c r="Y24" s="1">
        <f>'Winning % Rank Over Time'!R24</f>
        <v>14</v>
      </c>
      <c r="Z24" s="7">
        <f>'Winning % Rank Over Time'!$B24*VLOOKUP(Y24,'Share of Reg Season Points'!$K$2:$L$30,2)</f>
        <v>0</v>
      </c>
      <c r="AA24" s="1">
        <f t="shared" si="1"/>
        <v>0.45714285714285713</v>
      </c>
      <c r="AB24" s="1" cm="1">
        <f t="array" ref="AB24">_xlfn.IFS(AA24&gt;='Old Ranking Calculations'!$B$25,'Old Ranking Calculations'!$C$25,AA24&gt;='Old Ranking Calculations'!$B$26,'Old Ranking Calculations'!$C$26,AA24&gt;='Old Ranking Calculations'!$B$27,'Old Ranking Calculations'!$C$27,AA24&gt;='Old Ranking Calculations'!$B$28,'Old Ranking Calculations'!$C$28,AA24&gt;='Old Ranking Calculations'!$B$29,'Old Ranking Calculations'!$C$29,AA24&gt;='Old Ranking Calculations'!$B$30,'Old Ranking Calculations'!$C$30,AA24&gt;='Old Ranking Calculations'!$B$31,'Old Ranking Calculations'!$C$31,AA24&lt;'Old Ranking Calculations'!$B$32,'Old Ranking Calculations'!$C$32)</f>
        <v>0</v>
      </c>
      <c r="AC24" s="1">
        <f>COUNT($G$2:G24)/COUNT($A$2:A24)</f>
        <v>0.21739130434782608</v>
      </c>
      <c r="AD24" s="1" cm="1">
        <f t="array" ref="AD24">_xlfn.IFS(AC24&gt;='Old Ranking Calculations'!$B$15,'Old Ranking Calculations'!$C$15,AC24&gt;='Old Ranking Calculations'!$B$16,'Old Ranking Calculations'!$C$16,AC24&gt;='Old Ranking Calculations'!$B$17,'Old Ranking Calculations'!$C$17,AC24&gt;='Old Ranking Calculations'!$B$18,'Old Ranking Calculations'!$C$18,AC24&gt;='Old Ranking Calculations'!$B$19,'Old Ranking Calculations'!$C$19,AC24&gt;='Old Ranking Calculations'!$B$20,'Old Ranking Calculations'!$C$20,AC24&gt;='Old Ranking Calculations'!$B$21,'Old Ranking Calculations'!$C$21,AC24&gt;='Old Ranking Calculations'!$B$22,'Old Ranking Calculations'!$C$22,AC24&lt;'Old Ranking Calculations'!$B$23,'Old Ranking Calculations'!$C$23)</f>
        <v>1</v>
      </c>
      <c r="AE24" s="1">
        <v>0</v>
      </c>
      <c r="AF24" s="1">
        <f t="shared" si="0"/>
        <v>9.0909090909090912E-2</v>
      </c>
      <c r="AG24" s="16">
        <f>SUM($W$2:W24,Z24)</f>
        <v>67</v>
      </c>
    </row>
    <row r="25" spans="1:33" ht="15.75" customHeight="1" x14ac:dyDescent="0.2">
      <c r="A25" s="1">
        <v>1989</v>
      </c>
      <c r="B25" s="1" t="s">
        <v>15</v>
      </c>
      <c r="C25" s="1" t="str">
        <f>VLOOKUP(B25,Divisions!$A$1:$B$33,2,FALSE)</f>
        <v>AFC West</v>
      </c>
      <c r="D25" s="1">
        <v>8</v>
      </c>
      <c r="E25" s="1">
        <v>7</v>
      </c>
      <c r="F25" s="1">
        <v>1</v>
      </c>
      <c r="Q25" s="1"/>
      <c r="T25" s="1">
        <v>1</v>
      </c>
      <c r="W25" s="1">
        <f>SUM(N25*'Ranking Calculations'!$C$2,M25*'Ranking Calculations'!$C$3,L25*'Ranking Calculations'!$C$4,K25*'Ranking Calculations'!$C$5,H25*'Ranking Calculations'!$C$7,G25*'Ranking Calculations'!$C$6,P25*'Ranking Calculations'!$C$8,Q25*'Ranking Calculations'!$C$9,R25*'Ranking Calculations'!$C$10,S25*'Ranking Calculations'!$C$11,T25*'Ranking Calculations'!$C$12,U25*'Ranking Calculations'!$C$13,V25*'Ranking Calculations'!$C$14)</f>
        <v>0</v>
      </c>
      <c r="X25" s="11">
        <f>(SUM($D$2:D25)+(SUM($F$2:F25)/2))/((SUM($D$2:D25)+SUM($E$2:E25)+SUM($F$2:F25)))</f>
        <v>0.49147727272727271</v>
      </c>
      <c r="Y25" s="1">
        <f>'Winning % Rank Over Time'!R25</f>
        <v>13</v>
      </c>
      <c r="Z25" s="7">
        <f>'Winning % Rank Over Time'!$B25*VLOOKUP(Y25,'Share of Reg Season Points'!$K$2:$L$30,2)</f>
        <v>0</v>
      </c>
      <c r="AA25" s="1">
        <f t="shared" si="1"/>
        <v>0.43243243243243246</v>
      </c>
      <c r="AB25" s="1" cm="1">
        <f t="array" ref="AB25">_xlfn.IFS(AA25&gt;='Old Ranking Calculations'!$B$25,'Old Ranking Calculations'!$C$25,AA25&gt;='Old Ranking Calculations'!$B$26,'Old Ranking Calculations'!$C$26,AA25&gt;='Old Ranking Calculations'!$B$27,'Old Ranking Calculations'!$C$27,AA25&gt;='Old Ranking Calculations'!$B$28,'Old Ranking Calculations'!$C$28,AA25&gt;='Old Ranking Calculations'!$B$29,'Old Ranking Calculations'!$C$29,AA25&gt;='Old Ranking Calculations'!$B$30,'Old Ranking Calculations'!$C$30,AA25&gt;='Old Ranking Calculations'!$B$31,'Old Ranking Calculations'!$C$31,AA25&lt;'Old Ranking Calculations'!$B$32,'Old Ranking Calculations'!$C$32)</f>
        <v>0</v>
      </c>
      <c r="AC25" s="1">
        <f>COUNT($G$2:G25)/COUNT($A$2:A25)</f>
        <v>0.20833333333333334</v>
      </c>
      <c r="AD25" s="1" cm="1">
        <f t="array" ref="AD25">_xlfn.IFS(AC25&gt;='Old Ranking Calculations'!$B$15,'Old Ranking Calculations'!$C$15,AC25&gt;='Old Ranking Calculations'!$B$16,'Old Ranking Calculations'!$C$16,AC25&gt;='Old Ranking Calculations'!$B$17,'Old Ranking Calculations'!$C$17,AC25&gt;='Old Ranking Calculations'!$B$18,'Old Ranking Calculations'!$C$18,AC25&gt;='Old Ranking Calculations'!$B$19,'Old Ranking Calculations'!$C$19,AC25&gt;='Old Ranking Calculations'!$B$20,'Old Ranking Calculations'!$C$20,AC25&gt;='Old Ranking Calculations'!$B$21,'Old Ranking Calculations'!$C$21,AC25&gt;='Old Ranking Calculations'!$B$22,'Old Ranking Calculations'!$C$22,AC25&lt;'Old Ranking Calculations'!$B$23,'Old Ranking Calculations'!$C$23)</f>
        <v>1</v>
      </c>
      <c r="AE25" s="1">
        <v>0</v>
      </c>
      <c r="AF25" s="1">
        <f t="shared" si="0"/>
        <v>8.7179487179487175E-2</v>
      </c>
      <c r="AG25" s="16">
        <f>SUM($W$2:W25,Z25)</f>
        <v>67</v>
      </c>
    </row>
    <row r="26" spans="1:33" ht="15.75" customHeight="1" x14ac:dyDescent="0.2">
      <c r="A26" s="1">
        <v>1990</v>
      </c>
      <c r="B26" s="1" t="s">
        <v>15</v>
      </c>
      <c r="C26" s="1" t="str">
        <f>VLOOKUP(B26,Divisions!$A$1:$B$33,2,FALSE)</f>
        <v>AFC West</v>
      </c>
      <c r="D26" s="1">
        <v>11</v>
      </c>
      <c r="E26" s="1">
        <v>5</v>
      </c>
      <c r="G26" s="1">
        <v>1</v>
      </c>
      <c r="I26" s="1">
        <v>0</v>
      </c>
      <c r="J26" s="1">
        <v>1</v>
      </c>
      <c r="K26" s="1"/>
      <c r="L26" s="1"/>
      <c r="M26" s="1"/>
      <c r="N26" s="1"/>
      <c r="O26" s="1">
        <v>1</v>
      </c>
      <c r="V26" s="1">
        <v>1</v>
      </c>
      <c r="W26" s="1">
        <f>SUM(N26*'Ranking Calculations'!$C$2,M26*'Ranking Calculations'!$C$3,L26*'Ranking Calculations'!$C$4,K26*'Ranking Calculations'!$C$5,H26*'Ranking Calculations'!$C$7,G26*'Ranking Calculations'!$C$6,P26*'Ranking Calculations'!$C$8,Q26*'Ranking Calculations'!$C$9,R26*'Ranking Calculations'!$C$10,S26*'Ranking Calculations'!$C$11,T26*'Ranking Calculations'!$C$12,U26*'Ranking Calculations'!$C$13,V26*'Ranking Calculations'!$C$14)</f>
        <v>1</v>
      </c>
      <c r="X26" s="11">
        <f>(SUM($D$2:D26)+(SUM($F$2:F26)/2))/((SUM($D$2:D26)+SUM($E$2:E26)+SUM($F$2:F26)))</f>
        <v>0.5</v>
      </c>
      <c r="Y26" s="1">
        <f>'Winning % Rank Over Time'!R26</f>
        <v>13</v>
      </c>
      <c r="Z26" s="7">
        <f>'Winning % Rank Over Time'!$B26*VLOOKUP(Y26,'Share of Reg Season Points'!$K$2:$L$30,2)</f>
        <v>0</v>
      </c>
      <c r="AA26" s="1">
        <f t="shared" si="1"/>
        <v>0.46153846153846156</v>
      </c>
      <c r="AB26" s="1" cm="1">
        <f t="array" ref="AB26">_xlfn.IFS(AA26&gt;='Old Ranking Calculations'!$B$25,'Old Ranking Calculations'!$C$25,AA26&gt;='Old Ranking Calculations'!$B$26,'Old Ranking Calculations'!$C$26,AA26&gt;='Old Ranking Calculations'!$B$27,'Old Ranking Calculations'!$C$27,AA26&gt;='Old Ranking Calculations'!$B$28,'Old Ranking Calculations'!$C$28,AA26&gt;='Old Ranking Calculations'!$B$29,'Old Ranking Calculations'!$C$29,AA26&gt;='Old Ranking Calculations'!$B$30,'Old Ranking Calculations'!$C$30,AA26&gt;='Old Ranking Calculations'!$B$31,'Old Ranking Calculations'!$C$31,AA26&lt;'Old Ranking Calculations'!$B$32,'Old Ranking Calculations'!$C$32)</f>
        <v>0</v>
      </c>
      <c r="AC26" s="1">
        <f>COUNT($G$2:G26)/COUNT($A$2:A26)</f>
        <v>0.24</v>
      </c>
      <c r="AD26" s="1" cm="1">
        <f t="array" ref="AD26">_xlfn.IFS(AC26&gt;='Old Ranking Calculations'!$B$15,'Old Ranking Calculations'!$C$15,AC26&gt;='Old Ranking Calculations'!$B$16,'Old Ranking Calculations'!$C$16,AC26&gt;='Old Ranking Calculations'!$B$17,'Old Ranking Calculations'!$C$17,AC26&gt;='Old Ranking Calculations'!$B$18,'Old Ranking Calculations'!$C$18,AC26&gt;='Old Ranking Calculations'!$B$19,'Old Ranking Calculations'!$C$19,AC26&gt;='Old Ranking Calculations'!$B$20,'Old Ranking Calculations'!$C$20,AC26&gt;='Old Ranking Calculations'!$B$21,'Old Ranking Calculations'!$C$21,AC26&gt;='Old Ranking Calculations'!$B$22,'Old Ranking Calculations'!$C$22,AC26&lt;'Old Ranking Calculations'!$B$23,'Old Ranking Calculations'!$C$23)</f>
        <v>1</v>
      </c>
      <c r="AE26" s="1">
        <v>0</v>
      </c>
      <c r="AF26" s="1">
        <f t="shared" si="0"/>
        <v>8.9552238805970144E-2</v>
      </c>
      <c r="AG26" s="16">
        <f>SUM($W$2:W26,Z26)</f>
        <v>68</v>
      </c>
    </row>
    <row r="27" spans="1:33" ht="15.75" customHeight="1" x14ac:dyDescent="0.2">
      <c r="A27" s="1">
        <v>1991</v>
      </c>
      <c r="B27" s="1" t="s">
        <v>15</v>
      </c>
      <c r="C27" s="1" t="str">
        <f>VLOOKUP(B27,Divisions!$A$1:$B$33,2,FALSE)</f>
        <v>AFC West</v>
      </c>
      <c r="D27" s="1">
        <v>10</v>
      </c>
      <c r="E27" s="1">
        <v>6</v>
      </c>
      <c r="G27" s="1">
        <v>1</v>
      </c>
      <c r="I27" s="1">
        <v>1</v>
      </c>
      <c r="J27" s="1">
        <v>1</v>
      </c>
      <c r="K27" s="1">
        <v>1</v>
      </c>
      <c r="L27" s="1"/>
      <c r="M27" s="1"/>
      <c r="N27" s="1"/>
      <c r="O27" s="1">
        <v>2</v>
      </c>
      <c r="W27" s="1">
        <f>SUM(N27*'Ranking Calculations'!$C$2,M27*'Ranking Calculations'!$C$3,L27*'Ranking Calculations'!$C$4,K27*'Ranking Calculations'!$C$5,H27*'Ranking Calculations'!$C$7,G27*'Ranking Calculations'!$C$6,P27*'Ranking Calculations'!$C$8,Q27*'Ranking Calculations'!$C$9,R27*'Ranking Calculations'!$C$10,S27*'Ranking Calculations'!$C$11,T27*'Ranking Calculations'!$C$12,U27*'Ranking Calculations'!$C$13,V27*'Ranking Calculations'!$C$14)</f>
        <v>3</v>
      </c>
      <c r="X27" s="11">
        <f>(SUM($D$2:D27)+(SUM($F$2:F27)/2))/((SUM($D$2:D27)+SUM($E$2:E27)+SUM($F$2:F27)))</f>
        <v>0.50520833333333337</v>
      </c>
      <c r="Y27" s="1">
        <f>'Winning % Rank Over Time'!R27</f>
        <v>12</v>
      </c>
      <c r="Z27" s="7">
        <f>'Winning % Rank Over Time'!$B27*VLOOKUP(Y27,'Share of Reg Season Points'!$K$2:$L$30,2)</f>
        <v>0</v>
      </c>
      <c r="AA27" s="1">
        <f t="shared" si="1"/>
        <v>0.51219512195121952</v>
      </c>
      <c r="AB27" s="1" cm="1">
        <f t="array" ref="AB27">_xlfn.IFS(AA27&gt;='Old Ranking Calculations'!$B$25,'Old Ranking Calculations'!$C$25,AA27&gt;='Old Ranking Calculations'!$B$26,'Old Ranking Calculations'!$C$26,AA27&gt;='Old Ranking Calculations'!$B$27,'Old Ranking Calculations'!$C$27,AA27&gt;='Old Ranking Calculations'!$B$28,'Old Ranking Calculations'!$C$28,AA27&gt;='Old Ranking Calculations'!$B$29,'Old Ranking Calculations'!$C$29,AA27&gt;='Old Ranking Calculations'!$B$30,'Old Ranking Calculations'!$C$30,AA27&gt;='Old Ranking Calculations'!$B$31,'Old Ranking Calculations'!$C$31,AA27&lt;'Old Ranking Calculations'!$B$32,'Old Ranking Calculations'!$C$32)</f>
        <v>3</v>
      </c>
      <c r="AC27" s="1">
        <f>COUNT($G$2:G27)/COUNT($A$2:A27)</f>
        <v>0.26923076923076922</v>
      </c>
      <c r="AD27" s="1" cm="1">
        <f t="array" ref="AD27">_xlfn.IFS(AC27&gt;='Old Ranking Calculations'!$B$15,'Old Ranking Calculations'!$C$15,AC27&gt;='Old Ranking Calculations'!$B$16,'Old Ranking Calculations'!$C$16,AC27&gt;='Old Ranking Calculations'!$B$17,'Old Ranking Calculations'!$C$17,AC27&gt;='Old Ranking Calculations'!$B$18,'Old Ranking Calculations'!$C$18,AC27&gt;='Old Ranking Calculations'!$B$19,'Old Ranking Calculations'!$C$19,AC27&gt;='Old Ranking Calculations'!$B$20,'Old Ranking Calculations'!$C$20,AC27&gt;='Old Ranking Calculations'!$B$21,'Old Ranking Calculations'!$C$21,AC27&gt;='Old Ranking Calculations'!$B$22,'Old Ranking Calculations'!$C$22,AC27&lt;'Old Ranking Calculations'!$B$23,'Old Ranking Calculations'!$C$23)</f>
        <v>3</v>
      </c>
      <c r="AE27" s="1">
        <v>0</v>
      </c>
      <c r="AF27" s="1">
        <f t="shared" si="0"/>
        <v>0.10047846889952153</v>
      </c>
      <c r="AG27" s="16">
        <f>SUM($W$2:W27,Z27)</f>
        <v>71</v>
      </c>
    </row>
    <row r="28" spans="1:33" ht="15.75" customHeight="1" x14ac:dyDescent="0.2">
      <c r="A28" s="1">
        <v>1992</v>
      </c>
      <c r="B28" s="1" t="s">
        <v>15</v>
      </c>
      <c r="C28" s="1" t="str">
        <f>VLOOKUP(B28,Divisions!$A$1:$B$33,2,FALSE)</f>
        <v>AFC West</v>
      </c>
      <c r="D28" s="1">
        <v>10</v>
      </c>
      <c r="E28" s="1">
        <v>6</v>
      </c>
      <c r="G28" s="1">
        <v>1</v>
      </c>
      <c r="I28" s="1">
        <v>0</v>
      </c>
      <c r="J28" s="1">
        <v>1</v>
      </c>
      <c r="K28" s="1"/>
      <c r="L28" s="1"/>
      <c r="M28" s="1"/>
      <c r="N28" s="1"/>
      <c r="O28" s="1">
        <v>1</v>
      </c>
      <c r="T28" s="1">
        <v>1</v>
      </c>
      <c r="W28" s="1">
        <f>SUM(N28*'Ranking Calculations'!$C$2,M28*'Ranking Calculations'!$C$3,L28*'Ranking Calculations'!$C$4,K28*'Ranking Calculations'!$C$5,H28*'Ranking Calculations'!$C$7,G28*'Ranking Calculations'!$C$6,P28*'Ranking Calculations'!$C$8,Q28*'Ranking Calculations'!$C$9,R28*'Ranking Calculations'!$C$10,S28*'Ranking Calculations'!$C$11,T28*'Ranking Calculations'!$C$12,U28*'Ranking Calculations'!$C$13,V28*'Ranking Calculations'!$C$14)</f>
        <v>1</v>
      </c>
      <c r="X28" s="11">
        <f>(SUM($D$2:D28)+(SUM($F$2:F28)/2))/((SUM($D$2:D28)+SUM($E$2:E28)+SUM($F$2:F28)))</f>
        <v>0.51</v>
      </c>
      <c r="Y28" s="1">
        <f>'Winning % Rank Over Time'!R28</f>
        <v>11</v>
      </c>
      <c r="Z28" s="7">
        <f>'Winning % Rank Over Time'!$B28*VLOOKUP(Y28,'Share of Reg Season Points'!$K$2:$L$30,2)</f>
        <v>0</v>
      </c>
      <c r="AA28" s="1">
        <f t="shared" si="1"/>
        <v>0.53488372093023251</v>
      </c>
      <c r="AB28" s="1" cm="1">
        <f t="array" ref="AB28">_xlfn.IFS(AA28&gt;='Old Ranking Calculations'!$B$25,'Old Ranking Calculations'!$C$25,AA28&gt;='Old Ranking Calculations'!$B$26,'Old Ranking Calculations'!$C$26,AA28&gt;='Old Ranking Calculations'!$B$27,'Old Ranking Calculations'!$C$27,AA28&gt;='Old Ranking Calculations'!$B$28,'Old Ranking Calculations'!$C$28,AA28&gt;='Old Ranking Calculations'!$B$29,'Old Ranking Calculations'!$C$29,AA28&gt;='Old Ranking Calculations'!$B$30,'Old Ranking Calculations'!$C$30,AA28&gt;='Old Ranking Calculations'!$B$31,'Old Ranking Calculations'!$C$31,AA28&lt;'Old Ranking Calculations'!$B$32,'Old Ranking Calculations'!$C$32)</f>
        <v>3</v>
      </c>
      <c r="AC28" s="1">
        <f>COUNT($G$2:G28)/COUNT($A$2:A28)</f>
        <v>0.29629629629629628</v>
      </c>
      <c r="AD28" s="1" cm="1">
        <f t="array" ref="AD28">_xlfn.IFS(AC28&gt;='Old Ranking Calculations'!$B$15,'Old Ranking Calculations'!$C$15,AC28&gt;='Old Ranking Calculations'!$B$16,'Old Ranking Calculations'!$C$16,AC28&gt;='Old Ranking Calculations'!$B$17,'Old Ranking Calculations'!$C$17,AC28&gt;='Old Ranking Calculations'!$B$18,'Old Ranking Calculations'!$C$18,AC28&gt;='Old Ranking Calculations'!$B$19,'Old Ranking Calculations'!$C$19,AC28&gt;='Old Ranking Calculations'!$B$20,'Old Ranking Calculations'!$C$20,AC28&gt;='Old Ranking Calculations'!$B$21,'Old Ranking Calculations'!$C$21,AC28&gt;='Old Ranking Calculations'!$B$22,'Old Ranking Calculations'!$C$22,AC28&lt;'Old Ranking Calculations'!$B$23,'Old Ranking Calculations'!$C$23)</f>
        <v>3</v>
      </c>
      <c r="AE28" s="1">
        <v>0</v>
      </c>
      <c r="AF28" s="1">
        <f t="shared" si="0"/>
        <v>0.10185185185185185</v>
      </c>
      <c r="AG28" s="16">
        <f>SUM($W$2:W28,Z28)</f>
        <v>72</v>
      </c>
    </row>
    <row r="29" spans="1:33" ht="15.75" customHeight="1" x14ac:dyDescent="0.2">
      <c r="A29" s="1">
        <v>1993</v>
      </c>
      <c r="B29" s="1" t="s">
        <v>15</v>
      </c>
      <c r="C29" s="1" t="str">
        <f>VLOOKUP(B29,Divisions!$A$1:$B$33,2,FALSE)</f>
        <v>AFC West</v>
      </c>
      <c r="D29" s="1">
        <v>11</v>
      </c>
      <c r="E29" s="1">
        <v>5</v>
      </c>
      <c r="G29" s="1">
        <v>1</v>
      </c>
      <c r="H29" s="1">
        <v>1</v>
      </c>
      <c r="I29" s="1">
        <v>2</v>
      </c>
      <c r="J29" s="1">
        <v>1</v>
      </c>
      <c r="K29" s="1">
        <v>1</v>
      </c>
      <c r="L29" s="1">
        <v>1</v>
      </c>
      <c r="M29" s="1"/>
      <c r="N29" s="1"/>
      <c r="O29" s="1">
        <v>3</v>
      </c>
      <c r="V29" s="1">
        <v>1</v>
      </c>
      <c r="W29" s="1">
        <f>SUM(N29*'Ranking Calculations'!$C$2,M29*'Ranking Calculations'!$C$3,L29*'Ranking Calculations'!$C$4,K29*'Ranking Calculations'!$C$5,H29*'Ranking Calculations'!$C$7,G29*'Ranking Calculations'!$C$6,P29*'Ranking Calculations'!$C$8,Q29*'Ranking Calculations'!$C$9,R29*'Ranking Calculations'!$C$10,S29*'Ranking Calculations'!$C$11,T29*'Ranking Calculations'!$C$12,U29*'Ranking Calculations'!$C$13,V29*'Ranking Calculations'!$C$14)</f>
        <v>8</v>
      </c>
      <c r="X29" s="11">
        <f>(SUM($D$2:D29)+(SUM($F$2:F29)/2))/((SUM($D$2:D29)+SUM($E$2:E29)+SUM($F$2:F29)))</f>
        <v>0.51682692307692313</v>
      </c>
      <c r="Y29" s="1">
        <f>'Winning % Rank Over Time'!R29</f>
        <v>11</v>
      </c>
      <c r="Z29" s="7">
        <f>'Winning % Rank Over Time'!$B29*VLOOKUP(Y29,'Share of Reg Season Points'!$K$2:$L$30,2)</f>
        <v>0</v>
      </c>
      <c r="AA29" s="1">
        <f t="shared" si="1"/>
        <v>0.60869565217391308</v>
      </c>
      <c r="AB29" s="1" cm="1">
        <f t="array" ref="AB29">_xlfn.IFS(AA29&gt;='Old Ranking Calculations'!$B$25,'Old Ranking Calculations'!$C$25,AA29&gt;='Old Ranking Calculations'!$B$26,'Old Ranking Calculations'!$C$26,AA29&gt;='Old Ranking Calculations'!$B$27,'Old Ranking Calculations'!$C$27,AA29&gt;='Old Ranking Calculations'!$B$28,'Old Ranking Calculations'!$C$28,AA29&gt;='Old Ranking Calculations'!$B$29,'Old Ranking Calculations'!$C$29,AA29&gt;='Old Ranking Calculations'!$B$30,'Old Ranking Calculations'!$C$30,AA29&gt;='Old Ranking Calculations'!$B$31,'Old Ranking Calculations'!$C$31,AA29&lt;'Old Ranking Calculations'!$B$32,'Old Ranking Calculations'!$C$32)</f>
        <v>4</v>
      </c>
      <c r="AC29" s="1">
        <f>COUNT($G$2:G29)/COUNT($A$2:A29)</f>
        <v>0.32142857142857145</v>
      </c>
      <c r="AD29" s="1" cm="1">
        <f t="array" ref="AD29">_xlfn.IFS(AC29&gt;='Old Ranking Calculations'!$B$15,'Old Ranking Calculations'!$C$15,AC29&gt;='Old Ranking Calculations'!$B$16,'Old Ranking Calculations'!$C$16,AC29&gt;='Old Ranking Calculations'!$B$17,'Old Ranking Calculations'!$C$17,AC29&gt;='Old Ranking Calculations'!$B$18,'Old Ranking Calculations'!$C$18,AC29&gt;='Old Ranking Calculations'!$B$19,'Old Ranking Calculations'!$C$19,AC29&gt;='Old Ranking Calculations'!$B$20,'Old Ranking Calculations'!$C$20,AC29&gt;='Old Ranking Calculations'!$B$21,'Old Ranking Calculations'!$C$21,AC29&gt;='Old Ranking Calculations'!$B$22,'Old Ranking Calculations'!$C$22,AC29&lt;'Old Ranking Calculations'!$B$23,'Old Ranking Calculations'!$C$23)</f>
        <v>3</v>
      </c>
      <c r="AE29" s="1">
        <v>0</v>
      </c>
      <c r="AF29" s="1">
        <f t="shared" si="0"/>
        <v>0.12</v>
      </c>
      <c r="AG29" s="16">
        <f>SUM($W$2:W29,Z29)</f>
        <v>80</v>
      </c>
    </row>
    <row r="30" spans="1:33" ht="15.75" customHeight="1" x14ac:dyDescent="0.2">
      <c r="A30" s="1">
        <v>1994</v>
      </c>
      <c r="B30" s="1" t="s">
        <v>15</v>
      </c>
      <c r="C30" s="1" t="str">
        <f>VLOOKUP(B30,Divisions!$A$1:$B$33,2,FALSE)</f>
        <v>AFC West</v>
      </c>
      <c r="D30" s="1">
        <v>9</v>
      </c>
      <c r="E30" s="1">
        <v>7</v>
      </c>
      <c r="G30" s="1">
        <v>1</v>
      </c>
      <c r="I30" s="1">
        <v>0</v>
      </c>
      <c r="J30" s="1">
        <v>1</v>
      </c>
      <c r="K30" s="1"/>
      <c r="L30" s="1"/>
      <c r="M30" s="1"/>
      <c r="N30" s="1"/>
      <c r="O30" s="1">
        <v>1</v>
      </c>
      <c r="W30" s="1">
        <f>SUM(N30*'Ranking Calculations'!$C$2,M30*'Ranking Calculations'!$C$3,L30*'Ranking Calculations'!$C$4,K30*'Ranking Calculations'!$C$5,H30*'Ranking Calculations'!$C$7,G30*'Ranking Calculations'!$C$6,P30*'Ranking Calculations'!$C$8,Q30*'Ranking Calculations'!$C$9,R30*'Ranking Calculations'!$C$10,S30*'Ranking Calculations'!$C$11,T30*'Ranking Calculations'!$C$12,U30*'Ranking Calculations'!$C$13,V30*'Ranking Calculations'!$C$14)</f>
        <v>1</v>
      </c>
      <c r="X30" s="11">
        <f>(SUM($D$2:D30)+(SUM($F$2:F30)/2))/((SUM($D$2:D30)+SUM($E$2:E30)+SUM($F$2:F30)))</f>
        <v>0.51851851851851849</v>
      </c>
      <c r="Y30" s="1">
        <f>'Winning % Rank Over Time'!R30</f>
        <v>11</v>
      </c>
      <c r="Z30" s="7">
        <f>'Winning % Rank Over Time'!$B30*VLOOKUP(Y30,'Share of Reg Season Points'!$K$2:$L$30,2)</f>
        <v>0</v>
      </c>
      <c r="AA30" s="1">
        <f t="shared" si="1"/>
        <v>0.625</v>
      </c>
      <c r="AB30" s="1" cm="1">
        <f t="array" ref="AB30">_xlfn.IFS(AA30&gt;='Old Ranking Calculations'!$B$25,'Old Ranking Calculations'!$C$25,AA30&gt;='Old Ranking Calculations'!$B$26,'Old Ranking Calculations'!$C$26,AA30&gt;='Old Ranking Calculations'!$B$27,'Old Ranking Calculations'!$C$27,AA30&gt;='Old Ranking Calculations'!$B$28,'Old Ranking Calculations'!$C$28,AA30&gt;='Old Ranking Calculations'!$B$29,'Old Ranking Calculations'!$C$29,AA30&gt;='Old Ranking Calculations'!$B$30,'Old Ranking Calculations'!$C$30,AA30&gt;='Old Ranking Calculations'!$B$31,'Old Ranking Calculations'!$C$31,AA30&lt;'Old Ranking Calculations'!$B$32,'Old Ranking Calculations'!$C$32)</f>
        <v>4</v>
      </c>
      <c r="AC30" s="1">
        <f>COUNT($G$2:G30)/COUNT($A$2:A30)</f>
        <v>0.34482758620689657</v>
      </c>
      <c r="AD30" s="1" cm="1">
        <f t="array" ref="AD30">_xlfn.IFS(AC30&gt;='Old Ranking Calculations'!$B$15,'Old Ranking Calculations'!$C$15,AC30&gt;='Old Ranking Calculations'!$B$16,'Old Ranking Calculations'!$C$16,AC30&gt;='Old Ranking Calculations'!$B$17,'Old Ranking Calculations'!$C$17,AC30&gt;='Old Ranking Calculations'!$B$18,'Old Ranking Calculations'!$C$18,AC30&gt;='Old Ranking Calculations'!$B$19,'Old Ranking Calculations'!$C$19,AC30&gt;='Old Ranking Calculations'!$B$20,'Old Ranking Calculations'!$C$20,AC30&gt;='Old Ranking Calculations'!$B$21,'Old Ranking Calculations'!$C$21,AC30&gt;='Old Ranking Calculations'!$B$22,'Old Ranking Calculations'!$C$22,AC30&lt;'Old Ranking Calculations'!$B$23,'Old Ranking Calculations'!$C$23)</f>
        <v>3</v>
      </c>
      <c r="AE30" s="1">
        <v>0</v>
      </c>
      <c r="AF30" s="1">
        <f t="shared" si="0"/>
        <v>0.12017167381974249</v>
      </c>
      <c r="AG30" s="16">
        <f>SUM($W$2:W30,Z30)</f>
        <v>81</v>
      </c>
    </row>
    <row r="31" spans="1:33" ht="15.75" customHeight="1" x14ac:dyDescent="0.2">
      <c r="A31" s="1">
        <v>1995</v>
      </c>
      <c r="B31" s="1" t="s">
        <v>15</v>
      </c>
      <c r="C31" s="1" t="str">
        <f>VLOOKUP(B31,Divisions!$A$1:$B$33,2,FALSE)</f>
        <v>AFC West</v>
      </c>
      <c r="D31" s="1">
        <v>13</v>
      </c>
      <c r="E31" s="1">
        <v>3</v>
      </c>
      <c r="G31" s="1">
        <v>1</v>
      </c>
      <c r="H31" s="1">
        <v>1</v>
      </c>
      <c r="I31" s="1">
        <v>0</v>
      </c>
      <c r="J31" s="1">
        <v>1</v>
      </c>
      <c r="K31" s="1">
        <v>1</v>
      </c>
      <c r="L31" s="1"/>
      <c r="M31" s="1"/>
      <c r="N31" s="1"/>
      <c r="O31" s="1">
        <v>2</v>
      </c>
      <c r="U31" s="1"/>
      <c r="W31" s="1">
        <f>SUM(N31*'Ranking Calculations'!$C$2,M31*'Ranking Calculations'!$C$3,L31*'Ranking Calculations'!$C$4,K31*'Ranking Calculations'!$C$5,H31*'Ranking Calculations'!$C$7,G31*'Ranking Calculations'!$C$6,P31*'Ranking Calculations'!$C$8,Q31*'Ranking Calculations'!$C$9,R31*'Ranking Calculations'!$C$10,S31*'Ranking Calculations'!$C$11,T31*'Ranking Calculations'!$C$12,U31*'Ranking Calculations'!$C$13,V31*'Ranking Calculations'!$C$14)</f>
        <v>4</v>
      </c>
      <c r="X31" s="11">
        <f>(SUM($D$2:D31)+(SUM($F$2:F31)/2))/((SUM($D$2:D31)+SUM($E$2:E31)+SUM($F$2:F31)))</f>
        <v>0.5290178571428571</v>
      </c>
      <c r="Y31" s="1">
        <f>'Winning % Rank Over Time'!R31</f>
        <v>10</v>
      </c>
      <c r="Z31" s="7">
        <f>'Winning % Rank Over Time'!$B31*VLOOKUP(Y31,'Share of Reg Season Points'!$F$2:$G$32,2)</f>
        <v>0</v>
      </c>
      <c r="AA31" s="1">
        <f t="shared" si="1"/>
        <v>0.6470588235294118</v>
      </c>
      <c r="AB31" s="1" cm="1">
        <f t="array" ref="AB31">_xlfn.IFS(AA31&gt;='Old Ranking Calculations'!$B$25,'Old Ranking Calculations'!$C$25,AA31&gt;='Old Ranking Calculations'!$B$26,'Old Ranking Calculations'!$C$26,AA31&gt;='Old Ranking Calculations'!$B$27,'Old Ranking Calculations'!$C$27,AA31&gt;='Old Ranking Calculations'!$B$28,'Old Ranking Calculations'!$C$28,AA31&gt;='Old Ranking Calculations'!$B$29,'Old Ranking Calculations'!$C$29,AA31&gt;='Old Ranking Calculations'!$B$30,'Old Ranking Calculations'!$C$30,AA31&gt;='Old Ranking Calculations'!$B$31,'Old Ranking Calculations'!$C$31,AA31&lt;'Old Ranking Calculations'!$B$32,'Old Ranking Calculations'!$C$32)</f>
        <v>4</v>
      </c>
      <c r="AC31" s="1">
        <f>COUNT($G$2:G31)/COUNT($A$2:A31)</f>
        <v>0.36666666666666664</v>
      </c>
      <c r="AD31" s="1" cm="1">
        <f t="array" ref="AD31">_xlfn.IFS(AC31&gt;='Old Ranking Calculations'!$B$15,'Old Ranking Calculations'!$C$15,AC31&gt;='Old Ranking Calculations'!$B$16,'Old Ranking Calculations'!$C$16,AC31&gt;='Old Ranking Calculations'!$B$17,'Old Ranking Calculations'!$C$17,AC31&gt;='Old Ranking Calculations'!$B$18,'Old Ranking Calculations'!$C$18,AC31&gt;='Old Ranking Calculations'!$B$19,'Old Ranking Calculations'!$C$19,AC31&gt;='Old Ranking Calculations'!$B$20,'Old Ranking Calculations'!$C$20,AC31&gt;='Old Ranking Calculations'!$B$21,'Old Ranking Calculations'!$C$21,AC31&gt;='Old Ranking Calculations'!$B$22,'Old Ranking Calculations'!$C$22,AC31&lt;'Old Ranking Calculations'!$B$23,'Old Ranking Calculations'!$C$23)</f>
        <v>7</v>
      </c>
      <c r="AE31" s="1">
        <v>0</v>
      </c>
      <c r="AF31" s="1">
        <f t="shared" si="0"/>
        <v>0.12605042016806722</v>
      </c>
      <c r="AG31" s="16">
        <f>SUM($W$2:W31,Z31)</f>
        <v>85</v>
      </c>
    </row>
    <row r="32" spans="1:33" ht="15.75" customHeight="1" x14ac:dyDescent="0.2">
      <c r="A32" s="1">
        <v>1996</v>
      </c>
      <c r="B32" s="1" t="s">
        <v>15</v>
      </c>
      <c r="C32" s="1" t="str">
        <f>VLOOKUP(B32,Divisions!$A$1:$B$33,2,FALSE)</f>
        <v>AFC West</v>
      </c>
      <c r="D32" s="1">
        <v>9</v>
      </c>
      <c r="E32" s="1">
        <v>7</v>
      </c>
      <c r="W32" s="1">
        <f>SUM(N32*'Ranking Calculations'!$C$2,M32*'Ranking Calculations'!$C$3,L32*'Ranking Calculations'!$C$4,K32*'Ranking Calculations'!$C$5,H32*'Ranking Calculations'!$C$7,G32*'Ranking Calculations'!$C$6,P32*'Ranking Calculations'!$C$8,Q32*'Ranking Calculations'!$C$9,R32*'Ranking Calculations'!$C$10,S32*'Ranking Calculations'!$C$11,T32*'Ranking Calculations'!$C$12,U32*'Ranking Calculations'!$C$13,V32*'Ranking Calculations'!$C$14)</f>
        <v>0</v>
      </c>
      <c r="X32" s="11">
        <f>(SUM($D$2:D32)+(SUM($F$2:F32)/2))/((SUM($D$2:D32)+SUM($E$2:E32)+SUM($F$2:F32)))</f>
        <v>0.53017241379310343</v>
      </c>
      <c r="Y32" s="1">
        <f>'Winning % Rank Over Time'!R32</f>
        <v>11</v>
      </c>
      <c r="Z32" s="7">
        <f>'Winning % Rank Over Time'!$B32*VLOOKUP(Y32,'Share of Reg Season Points'!$F$2:$G$32,2)</f>
        <v>0</v>
      </c>
      <c r="AA32" s="1">
        <f t="shared" si="1"/>
        <v>0.63461538461538458</v>
      </c>
      <c r="AB32" s="1" cm="1">
        <f t="array" ref="AB32">_xlfn.IFS(AA32&gt;='Old Ranking Calculations'!$B$25,'Old Ranking Calculations'!$C$25,AA32&gt;='Old Ranking Calculations'!$B$26,'Old Ranking Calculations'!$C$26,AA32&gt;='Old Ranking Calculations'!$B$27,'Old Ranking Calculations'!$C$27,AA32&gt;='Old Ranking Calculations'!$B$28,'Old Ranking Calculations'!$C$28,AA32&gt;='Old Ranking Calculations'!$B$29,'Old Ranking Calculations'!$C$29,AA32&gt;='Old Ranking Calculations'!$B$30,'Old Ranking Calculations'!$C$30,AA32&gt;='Old Ranking Calculations'!$B$31,'Old Ranking Calculations'!$C$31,AA32&lt;'Old Ranking Calculations'!$B$32,'Old Ranking Calculations'!$C$32)</f>
        <v>4</v>
      </c>
      <c r="AC32" s="1">
        <f>COUNT($G$2:G32)/COUNT($A$2:A32)</f>
        <v>0.35483870967741937</v>
      </c>
      <c r="AD32" s="1" cm="1">
        <f t="array" ref="AD32">_xlfn.IFS(AC32&gt;='Old Ranking Calculations'!$B$15,'Old Ranking Calculations'!$C$15,AC32&gt;='Old Ranking Calculations'!$B$16,'Old Ranking Calculations'!$C$16,AC32&gt;='Old Ranking Calculations'!$B$17,'Old Ranking Calculations'!$C$17,AC32&gt;='Old Ranking Calculations'!$B$18,'Old Ranking Calculations'!$C$18,AC32&gt;='Old Ranking Calculations'!$B$19,'Old Ranking Calculations'!$C$19,AC32&gt;='Old Ranking Calculations'!$B$20,'Old Ranking Calculations'!$C$20,AC32&gt;='Old Ranking Calculations'!$B$21,'Old Ranking Calculations'!$C$21,AC32&gt;='Old Ranking Calculations'!$B$22,'Old Ranking Calculations'!$C$22,AC32&lt;'Old Ranking Calculations'!$B$23,'Old Ranking Calculations'!$C$23)</f>
        <v>7</v>
      </c>
      <c r="AE32" s="1">
        <v>0</v>
      </c>
      <c r="AF32" s="1">
        <f t="shared" si="0"/>
        <v>0.12244897959183673</v>
      </c>
      <c r="AG32" s="16">
        <f>SUM($W$2:W32,Z32)</f>
        <v>85</v>
      </c>
    </row>
    <row r="33" spans="1:33" ht="15.75" customHeight="1" x14ac:dyDescent="0.2">
      <c r="A33" s="1">
        <v>1997</v>
      </c>
      <c r="B33" s="1" t="s">
        <v>15</v>
      </c>
      <c r="C33" s="1" t="str">
        <f>VLOOKUP(B33,Divisions!$A$1:$B$33,2,FALSE)</f>
        <v>AFC West</v>
      </c>
      <c r="D33" s="1">
        <v>13</v>
      </c>
      <c r="E33" s="1">
        <v>3</v>
      </c>
      <c r="G33" s="1">
        <v>1</v>
      </c>
      <c r="H33" s="1">
        <v>1</v>
      </c>
      <c r="I33" s="1">
        <v>0</v>
      </c>
      <c r="J33" s="1">
        <v>1</v>
      </c>
      <c r="K33" s="1">
        <v>1</v>
      </c>
      <c r="L33" s="1"/>
      <c r="M33" s="1"/>
      <c r="N33" s="1"/>
      <c r="O33" s="1">
        <v>2</v>
      </c>
      <c r="W33" s="1">
        <f>SUM(N33*'Ranking Calculations'!$C$2,M33*'Ranking Calculations'!$C$3,L33*'Ranking Calculations'!$C$4,K33*'Ranking Calculations'!$C$5,H33*'Ranking Calculations'!$C$7,G33*'Ranking Calculations'!$C$6,P33*'Ranking Calculations'!$C$8,Q33*'Ranking Calculations'!$C$9,R33*'Ranking Calculations'!$C$10,S33*'Ranking Calculations'!$C$11,T33*'Ranking Calculations'!$C$12,U33*'Ranking Calculations'!$C$13,V33*'Ranking Calculations'!$C$14)</f>
        <v>4</v>
      </c>
      <c r="X33" s="11">
        <f>(SUM($D$2:D33)+(SUM($F$2:F33)/2))/((SUM($D$2:D33)+SUM($E$2:E33)+SUM($F$2:F33)))</f>
        <v>0.5395833333333333</v>
      </c>
      <c r="Y33" s="1">
        <f>'Winning % Rank Over Time'!R33</f>
        <v>10</v>
      </c>
      <c r="Z33" s="7">
        <f>'Winning % Rank Over Time'!$B33*VLOOKUP(Y33,'Share of Reg Season Points'!$F$2:$G$32,2)</f>
        <v>0</v>
      </c>
      <c r="AA33" s="1">
        <f t="shared" si="1"/>
        <v>0.65454545454545454</v>
      </c>
      <c r="AB33" s="1" cm="1">
        <f t="array" ref="AB33">_xlfn.IFS(AA33&gt;='Old Ranking Calculations'!$B$25,'Old Ranking Calculations'!$C$25,AA33&gt;='Old Ranking Calculations'!$B$26,'Old Ranking Calculations'!$C$26,AA33&gt;='Old Ranking Calculations'!$B$27,'Old Ranking Calculations'!$C$27,AA33&gt;='Old Ranking Calculations'!$B$28,'Old Ranking Calculations'!$C$28,AA33&gt;='Old Ranking Calculations'!$B$29,'Old Ranking Calculations'!$C$29,AA33&gt;='Old Ranking Calculations'!$B$30,'Old Ranking Calculations'!$C$30,AA33&gt;='Old Ranking Calculations'!$B$31,'Old Ranking Calculations'!$C$31,AA33&lt;'Old Ranking Calculations'!$B$32,'Old Ranking Calculations'!$C$32)</f>
        <v>4</v>
      </c>
      <c r="AC33" s="1">
        <f>COUNT($G$2:G33)/COUNT($A$2:A33)</f>
        <v>0.375</v>
      </c>
      <c r="AD33" s="1" cm="1">
        <f t="array" ref="AD33">_xlfn.IFS(AC33&gt;='Old Ranking Calculations'!$B$15,'Old Ranking Calculations'!$C$15,AC33&gt;='Old Ranking Calculations'!$B$16,'Old Ranking Calculations'!$C$16,AC33&gt;='Old Ranking Calculations'!$B$17,'Old Ranking Calculations'!$C$17,AC33&gt;='Old Ranking Calculations'!$B$18,'Old Ranking Calculations'!$C$18,AC33&gt;='Old Ranking Calculations'!$B$19,'Old Ranking Calculations'!$C$19,AC33&gt;='Old Ranking Calculations'!$B$20,'Old Ranking Calculations'!$C$20,AC33&gt;='Old Ranking Calculations'!$B$21,'Old Ranking Calculations'!$C$21,AC33&gt;='Old Ranking Calculations'!$B$22,'Old Ranking Calculations'!$C$22,AC33&lt;'Old Ranking Calculations'!$B$23,'Old Ranking Calculations'!$C$23)</f>
        <v>7</v>
      </c>
      <c r="AE33" s="1">
        <v>0</v>
      </c>
      <c r="AF33" s="1">
        <f t="shared" si="0"/>
        <v>0.128</v>
      </c>
      <c r="AG33" s="16">
        <f>SUM($W$2:W33,Z33)</f>
        <v>89</v>
      </c>
    </row>
    <row r="34" spans="1:33" ht="15.75" customHeight="1" x14ac:dyDescent="0.2">
      <c r="A34" s="1">
        <v>1998</v>
      </c>
      <c r="B34" s="1" t="s">
        <v>15</v>
      </c>
      <c r="C34" s="1" t="str">
        <f>VLOOKUP(B34,Divisions!$A$1:$B$33,2,FALSE)</f>
        <v>AFC West</v>
      </c>
      <c r="D34" s="1">
        <v>7</v>
      </c>
      <c r="E34" s="1">
        <v>9</v>
      </c>
      <c r="W34" s="1">
        <f>SUM(N34*'Ranking Calculations'!$C$2,M34*'Ranking Calculations'!$C$3,L34*'Ranking Calculations'!$C$4,K34*'Ranking Calculations'!$C$5,H34*'Ranking Calculations'!$C$7,G34*'Ranking Calculations'!$C$6,P34*'Ranking Calculations'!$C$8,Q34*'Ranking Calculations'!$C$9,R34*'Ranking Calculations'!$C$10,S34*'Ranking Calculations'!$C$11,T34*'Ranking Calculations'!$C$12,U34*'Ranking Calculations'!$C$13,V34*'Ranking Calculations'!$C$14)</f>
        <v>0</v>
      </c>
      <c r="X34" s="11">
        <f>(SUM($D$2:D34)+(SUM($F$2:F34)/2))/((SUM($D$2:D34)+SUM($E$2:E34)+SUM($F$2:F34)))</f>
        <v>0.53629032258064513</v>
      </c>
      <c r="Y34" s="1">
        <f>'Winning % Rank Over Time'!R34</f>
        <v>11</v>
      </c>
      <c r="Z34" s="7">
        <f>'Winning % Rank Over Time'!$B34*VLOOKUP(Y34,'Share of Reg Season Points'!$F$2:$G$32,2)</f>
        <v>0</v>
      </c>
      <c r="AA34" s="1">
        <f t="shared" si="1"/>
        <v>0.6428571428571429</v>
      </c>
      <c r="AB34" s="1" cm="1">
        <f t="array" ref="AB34">_xlfn.IFS(AA34&gt;='Old Ranking Calculations'!$B$25,'Old Ranking Calculations'!$C$25,AA34&gt;='Old Ranking Calculations'!$B$26,'Old Ranking Calculations'!$C$26,AA34&gt;='Old Ranking Calculations'!$B$27,'Old Ranking Calculations'!$C$27,AA34&gt;='Old Ranking Calculations'!$B$28,'Old Ranking Calculations'!$C$28,AA34&gt;='Old Ranking Calculations'!$B$29,'Old Ranking Calculations'!$C$29,AA34&gt;='Old Ranking Calculations'!$B$30,'Old Ranking Calculations'!$C$30,AA34&gt;='Old Ranking Calculations'!$B$31,'Old Ranking Calculations'!$C$31,AA34&lt;'Old Ranking Calculations'!$B$32,'Old Ranking Calculations'!$C$32)</f>
        <v>4</v>
      </c>
      <c r="AC34" s="1">
        <f>COUNT($G$2:G34)/COUNT($A$2:A34)</f>
        <v>0.36363636363636365</v>
      </c>
      <c r="AD34" s="1" cm="1">
        <f t="array" ref="AD34">_xlfn.IFS(AC34&gt;='Old Ranking Calculations'!$B$15,'Old Ranking Calculations'!$C$15,AC34&gt;='Old Ranking Calculations'!$B$16,'Old Ranking Calculations'!$C$16,AC34&gt;='Old Ranking Calculations'!$B$17,'Old Ranking Calculations'!$C$17,AC34&gt;='Old Ranking Calculations'!$B$18,'Old Ranking Calculations'!$C$18,AC34&gt;='Old Ranking Calculations'!$B$19,'Old Ranking Calculations'!$C$19,AC34&gt;='Old Ranking Calculations'!$B$20,'Old Ranking Calculations'!$C$20,AC34&gt;='Old Ranking Calculations'!$B$21,'Old Ranking Calculations'!$C$21,AC34&gt;='Old Ranking Calculations'!$B$22,'Old Ranking Calculations'!$C$22,AC34&lt;'Old Ranking Calculations'!$B$23,'Old Ranking Calculations'!$C$23)</f>
        <v>7</v>
      </c>
      <c r="AE34" s="1">
        <v>0</v>
      </c>
      <c r="AF34" s="1">
        <f t="shared" si="0"/>
        <v>0.12355212355212356</v>
      </c>
      <c r="AG34" s="16">
        <f>SUM($W$2:W34,Z34)</f>
        <v>89</v>
      </c>
    </row>
    <row r="35" spans="1:33" ht="15.75" customHeight="1" x14ac:dyDescent="0.2">
      <c r="A35" s="1">
        <v>1999</v>
      </c>
      <c r="B35" s="1" t="s">
        <v>15</v>
      </c>
      <c r="C35" s="1" t="str">
        <f>VLOOKUP(B35,Divisions!$A$1:$B$33,2,FALSE)</f>
        <v>AFC West</v>
      </c>
      <c r="D35" s="1">
        <v>9</v>
      </c>
      <c r="E35" s="1">
        <v>7</v>
      </c>
      <c r="W35" s="1">
        <f>SUM(N35*'Ranking Calculations'!$C$2,M35*'Ranking Calculations'!$C$3,L35*'Ranking Calculations'!$C$4,K35*'Ranking Calculations'!$C$5,H35*'Ranking Calculations'!$C$7,G35*'Ranking Calculations'!$C$6,P35*'Ranking Calculations'!$C$8,Q35*'Ranking Calculations'!$C$9,R35*'Ranking Calculations'!$C$10,S35*'Ranking Calculations'!$C$11,T35*'Ranking Calculations'!$C$12,U35*'Ranking Calculations'!$C$13,V35*'Ranking Calculations'!$C$14)</f>
        <v>0</v>
      </c>
      <c r="X35" s="11">
        <f>(SUM($D$2:D35)+(SUM($F$2:F35)/2))/((SUM($D$2:D35)+SUM($E$2:E35)+SUM($F$2:F35)))</f>
        <v>0.537109375</v>
      </c>
      <c r="Y35" s="1">
        <f>'Winning % Rank Over Time'!R35</f>
        <v>11</v>
      </c>
      <c r="Z35" s="7">
        <f>'Winning % Rank Over Time'!$B35*VLOOKUP(Y35,'Share of Reg Season Points'!$F$2:$G$32,2)</f>
        <v>0</v>
      </c>
      <c r="AA35" s="1">
        <f t="shared" si="1"/>
        <v>0.63157894736842102</v>
      </c>
      <c r="AB35" s="1" cm="1">
        <f t="array" ref="AB35">_xlfn.IFS(AA35&gt;='Old Ranking Calculations'!$B$25,'Old Ranking Calculations'!$C$25,AA35&gt;='Old Ranking Calculations'!$B$26,'Old Ranking Calculations'!$C$26,AA35&gt;='Old Ranking Calculations'!$B$27,'Old Ranking Calculations'!$C$27,AA35&gt;='Old Ranking Calculations'!$B$28,'Old Ranking Calculations'!$C$28,AA35&gt;='Old Ranking Calculations'!$B$29,'Old Ranking Calculations'!$C$29,AA35&gt;='Old Ranking Calculations'!$B$30,'Old Ranking Calculations'!$C$30,AA35&gt;='Old Ranking Calculations'!$B$31,'Old Ranking Calculations'!$C$31,AA35&lt;'Old Ranking Calculations'!$B$32,'Old Ranking Calculations'!$C$32)</f>
        <v>4</v>
      </c>
      <c r="AC35" s="1">
        <f>COUNT($G$2:G35)/COUNT($A$2:A35)</f>
        <v>0.35294117647058826</v>
      </c>
      <c r="AD35" s="1" cm="1">
        <f t="array" ref="AD35">_xlfn.IFS(AC35&gt;='Old Ranking Calculations'!$B$15,'Old Ranking Calculations'!$C$15,AC35&gt;='Old Ranking Calculations'!$B$16,'Old Ranking Calculations'!$C$16,AC35&gt;='Old Ranking Calculations'!$B$17,'Old Ranking Calculations'!$C$17,AC35&gt;='Old Ranking Calculations'!$B$18,'Old Ranking Calculations'!$C$18,AC35&gt;='Old Ranking Calculations'!$B$19,'Old Ranking Calculations'!$C$19,AC35&gt;='Old Ranking Calculations'!$B$20,'Old Ranking Calculations'!$C$20,AC35&gt;='Old Ranking Calculations'!$B$21,'Old Ranking Calculations'!$C$21,AC35&gt;='Old Ranking Calculations'!$B$22,'Old Ranking Calculations'!$C$22,AC35&lt;'Old Ranking Calculations'!$B$23,'Old Ranking Calculations'!$C$23)</f>
        <v>7</v>
      </c>
      <c r="AE35" s="1">
        <v>0</v>
      </c>
      <c r="AF35" s="1">
        <f t="shared" si="0"/>
        <v>0.12030075187969924</v>
      </c>
      <c r="AG35" s="16">
        <f>SUM($W$2:W35,Z35)</f>
        <v>89</v>
      </c>
    </row>
    <row r="36" spans="1:33" ht="15.75" customHeight="1" x14ac:dyDescent="0.2">
      <c r="A36" s="1">
        <v>2000</v>
      </c>
      <c r="B36" s="1" t="s">
        <v>15</v>
      </c>
      <c r="C36" s="1" t="str">
        <f>VLOOKUP(B36,Divisions!$A$1:$B$33,2,FALSE)</f>
        <v>AFC West</v>
      </c>
      <c r="D36" s="1">
        <v>7</v>
      </c>
      <c r="E36" s="1">
        <v>9</v>
      </c>
      <c r="W36" s="1">
        <f>SUM(N36*'Ranking Calculations'!$C$2,M36*'Ranking Calculations'!$C$3,L36*'Ranking Calculations'!$C$4,K36*'Ranking Calculations'!$C$5,H36*'Ranking Calculations'!$C$7,G36*'Ranking Calculations'!$C$6,P36*'Ranking Calculations'!$C$8,Q36*'Ranking Calculations'!$C$9,R36*'Ranking Calculations'!$C$10,S36*'Ranking Calculations'!$C$11,T36*'Ranking Calculations'!$C$12,U36*'Ranking Calculations'!$C$13,V36*'Ranking Calculations'!$C$14)</f>
        <v>0</v>
      </c>
      <c r="X36" s="11">
        <f>(SUM($D$2:D36)+(SUM($F$2:F36)/2))/((SUM($D$2:D36)+SUM($E$2:E36)+SUM($F$2:F36)))</f>
        <v>0.53409090909090906</v>
      </c>
      <c r="Y36" s="1">
        <f>'Winning % Rank Over Time'!R36</f>
        <v>11</v>
      </c>
      <c r="Z36" s="7">
        <f>'Winning % Rank Over Time'!$B36*VLOOKUP(Y36,'Share of Reg Season Points'!$F$2:$G$32,2)</f>
        <v>0</v>
      </c>
      <c r="AA36" s="1">
        <f t="shared" si="1"/>
        <v>0.62068965517241381</v>
      </c>
      <c r="AB36" s="1" cm="1">
        <f t="array" ref="AB36">_xlfn.IFS(AA36&gt;='Old Ranking Calculations'!$B$25,'Old Ranking Calculations'!$C$25,AA36&gt;='Old Ranking Calculations'!$B$26,'Old Ranking Calculations'!$C$26,AA36&gt;='Old Ranking Calculations'!$B$27,'Old Ranking Calculations'!$C$27,AA36&gt;='Old Ranking Calculations'!$B$28,'Old Ranking Calculations'!$C$28,AA36&gt;='Old Ranking Calculations'!$B$29,'Old Ranking Calculations'!$C$29,AA36&gt;='Old Ranking Calculations'!$B$30,'Old Ranking Calculations'!$C$30,AA36&gt;='Old Ranking Calculations'!$B$31,'Old Ranking Calculations'!$C$31,AA36&lt;'Old Ranking Calculations'!$B$32,'Old Ranking Calculations'!$C$32)</f>
        <v>4</v>
      </c>
      <c r="AC36" s="1">
        <f>COUNT($G$2:G36)/COUNT($A$2:A36)</f>
        <v>0.34285714285714286</v>
      </c>
      <c r="AD36" s="1" cm="1">
        <f t="array" ref="AD36">_xlfn.IFS(AC36&gt;='Old Ranking Calculations'!$B$15,'Old Ranking Calculations'!$C$15,AC36&gt;='Old Ranking Calculations'!$B$16,'Old Ranking Calculations'!$C$16,AC36&gt;='Old Ranking Calculations'!$B$17,'Old Ranking Calculations'!$C$17,AC36&gt;='Old Ranking Calculations'!$B$18,'Old Ranking Calculations'!$C$18,AC36&gt;='Old Ranking Calculations'!$B$19,'Old Ranking Calculations'!$C$19,AC36&gt;='Old Ranking Calculations'!$B$20,'Old Ranking Calculations'!$C$20,AC36&gt;='Old Ranking Calculations'!$B$21,'Old Ranking Calculations'!$C$21,AC36&gt;='Old Ranking Calculations'!$B$22,'Old Ranking Calculations'!$C$22,AC36&lt;'Old Ranking Calculations'!$B$23,'Old Ranking Calculations'!$C$23)</f>
        <v>3</v>
      </c>
      <c r="AE36" s="1">
        <v>0</v>
      </c>
      <c r="AF36" s="1">
        <f t="shared" si="0"/>
        <v>0.11636363636363636</v>
      </c>
      <c r="AG36" s="16">
        <f>SUM($W$2:W36,Z36)</f>
        <v>89</v>
      </c>
    </row>
    <row r="37" spans="1:33" ht="15.75" customHeight="1" x14ac:dyDescent="0.2">
      <c r="A37" s="1">
        <v>2001</v>
      </c>
      <c r="B37" s="1" t="s">
        <v>15</v>
      </c>
      <c r="C37" s="1" t="str">
        <f>VLOOKUP(B37,Divisions!$A$1:$B$33,2,FALSE)</f>
        <v>AFC West</v>
      </c>
      <c r="D37" s="1">
        <v>6</v>
      </c>
      <c r="E37" s="1">
        <v>10</v>
      </c>
      <c r="W37" s="1">
        <f>SUM(N37*'Ranking Calculations'!$C$2,M37*'Ranking Calculations'!$C$3,L37*'Ranking Calculations'!$C$4,K37*'Ranking Calculations'!$C$5,H37*'Ranking Calculations'!$C$7,G37*'Ranking Calculations'!$C$6,P37*'Ranking Calculations'!$C$8,Q37*'Ranking Calculations'!$C$9,R37*'Ranking Calculations'!$C$10,S37*'Ranking Calculations'!$C$11,T37*'Ranking Calculations'!$C$12,U37*'Ranking Calculations'!$C$13,V37*'Ranking Calculations'!$C$14)</f>
        <v>0</v>
      </c>
      <c r="X37" s="11">
        <f>(SUM($D$2:D37)+(SUM($F$2:F37)/2))/((SUM($D$2:D37)+SUM($E$2:E37)+SUM($F$2:F37)))</f>
        <v>0.52941176470588236</v>
      </c>
      <c r="Y37" s="1">
        <f>'Winning % Rank Over Time'!R37</f>
        <v>11</v>
      </c>
      <c r="Z37" s="7">
        <f>'Winning % Rank Over Time'!$B37*VLOOKUP(Y37,'Share of Reg Season Points'!$F$2:$G$32,2)</f>
        <v>0</v>
      </c>
      <c r="AA37" s="1">
        <f t="shared" si="1"/>
        <v>0.61016949152542377</v>
      </c>
      <c r="AB37" s="1" cm="1">
        <f t="array" ref="AB37">_xlfn.IFS(AA37&gt;='Old Ranking Calculations'!$B$25,'Old Ranking Calculations'!$C$25,AA37&gt;='Old Ranking Calculations'!$B$26,'Old Ranking Calculations'!$C$26,AA37&gt;='Old Ranking Calculations'!$B$27,'Old Ranking Calculations'!$C$27,AA37&gt;='Old Ranking Calculations'!$B$28,'Old Ranking Calculations'!$C$28,AA37&gt;='Old Ranking Calculations'!$B$29,'Old Ranking Calculations'!$C$29,AA37&gt;='Old Ranking Calculations'!$B$30,'Old Ranking Calculations'!$C$30,AA37&gt;='Old Ranking Calculations'!$B$31,'Old Ranking Calculations'!$C$31,AA37&lt;'Old Ranking Calculations'!$B$32,'Old Ranking Calculations'!$C$32)</f>
        <v>4</v>
      </c>
      <c r="AC37" s="1">
        <f>COUNT($G$2:G37)/COUNT($A$2:A37)</f>
        <v>0.33333333333333331</v>
      </c>
      <c r="AD37" s="1" cm="1">
        <f t="array" ref="AD37">_xlfn.IFS(AC37&gt;='Old Ranking Calculations'!$B$15,'Old Ranking Calculations'!$C$15,AC37&gt;='Old Ranking Calculations'!$B$16,'Old Ranking Calculations'!$C$16,AC37&gt;='Old Ranking Calculations'!$B$17,'Old Ranking Calculations'!$C$17,AC37&gt;='Old Ranking Calculations'!$B$18,'Old Ranking Calculations'!$C$18,AC37&gt;='Old Ranking Calculations'!$B$19,'Old Ranking Calculations'!$C$19,AC37&gt;='Old Ranking Calculations'!$B$20,'Old Ranking Calculations'!$C$20,AC37&gt;='Old Ranking Calculations'!$B$21,'Old Ranking Calculations'!$C$21,AC37&gt;='Old Ranking Calculations'!$B$22,'Old Ranking Calculations'!$C$22,AC37&lt;'Old Ranking Calculations'!$B$23,'Old Ranking Calculations'!$C$23)</f>
        <v>3</v>
      </c>
      <c r="AE37" s="1">
        <v>0</v>
      </c>
      <c r="AF37" s="1">
        <f t="shared" si="0"/>
        <v>0.11228070175438597</v>
      </c>
      <c r="AG37" s="16">
        <f>SUM($W$2:W37,Z37)</f>
        <v>89</v>
      </c>
    </row>
    <row r="38" spans="1:33" ht="15.75" customHeight="1" x14ac:dyDescent="0.2">
      <c r="A38" s="1">
        <v>2002</v>
      </c>
      <c r="B38" s="1" t="s">
        <v>15</v>
      </c>
      <c r="C38" s="1" t="str">
        <f>VLOOKUP(B38,Divisions!$A$1:$B$33,2,FALSE)</f>
        <v>AFC West</v>
      </c>
      <c r="D38" s="1">
        <v>8</v>
      </c>
      <c r="E38" s="1">
        <v>8</v>
      </c>
      <c r="Q38" s="1">
        <v>1</v>
      </c>
      <c r="W38" s="1">
        <f>SUM(N38*'Ranking Calculations'!$C$2,M38*'Ranking Calculations'!$C$3,L38*'Ranking Calculations'!$C$4,K38*'Ranking Calculations'!$C$5,H38*'Ranking Calculations'!$C$7,G38*'Ranking Calculations'!$C$6,P38*'Ranking Calculations'!$C$8,Q38*'Ranking Calculations'!$C$9,R38*'Ranking Calculations'!$C$10,S38*'Ranking Calculations'!$C$11,T38*'Ranking Calculations'!$C$12,U38*'Ranking Calculations'!$C$13,V38*'Ranking Calculations'!$C$14)</f>
        <v>1</v>
      </c>
      <c r="X38" s="11">
        <f>(SUM($D$2:D38)+(SUM($F$2:F38)/2))/((SUM($D$2:D38)+SUM($E$2:E38)+SUM($F$2:F38)))</f>
        <v>0.52857142857142858</v>
      </c>
      <c r="Y38" s="1">
        <f>'Winning % Rank Over Time'!R38</f>
        <v>11</v>
      </c>
      <c r="Z38" s="7">
        <f>'Winning % Rank Over Time'!$B38*VLOOKUP(Y38,'Share of Reg Season Points'!$A$2:$B$33,2)</f>
        <v>0</v>
      </c>
      <c r="AA38" s="1">
        <f t="shared" si="1"/>
        <v>0.6</v>
      </c>
      <c r="AB38" s="1" cm="1">
        <f t="array" ref="AB38">_xlfn.IFS(AA38&gt;='Old Ranking Calculations'!$B$25,'Old Ranking Calculations'!$C$25,AA38&gt;='Old Ranking Calculations'!$B$26,'Old Ranking Calculations'!$C$26,AA38&gt;='Old Ranking Calculations'!$B$27,'Old Ranking Calculations'!$C$27,AA38&gt;='Old Ranking Calculations'!$B$28,'Old Ranking Calculations'!$C$28,AA38&gt;='Old Ranking Calculations'!$B$29,'Old Ranking Calculations'!$C$29,AA38&gt;='Old Ranking Calculations'!$B$30,'Old Ranking Calculations'!$C$30,AA38&gt;='Old Ranking Calculations'!$B$31,'Old Ranking Calculations'!$C$31,AA38&lt;'Old Ranking Calculations'!$B$32,'Old Ranking Calculations'!$C$32)</f>
        <v>4</v>
      </c>
      <c r="AC38" s="1">
        <f>COUNT($G$2:G38)/COUNT($A$2:A38)</f>
        <v>0.32432432432432434</v>
      </c>
      <c r="AD38" s="1" cm="1">
        <f t="array" ref="AD38">_xlfn.IFS(AC38&gt;='Old Ranking Calculations'!$B$15,'Old Ranking Calculations'!$C$15,AC38&gt;='Old Ranking Calculations'!$B$16,'Old Ranking Calculations'!$C$16,AC38&gt;='Old Ranking Calculations'!$B$17,'Old Ranking Calculations'!$C$17,AC38&gt;='Old Ranking Calculations'!$B$18,'Old Ranking Calculations'!$C$18,AC38&gt;='Old Ranking Calculations'!$B$19,'Old Ranking Calculations'!$C$19,AC38&gt;='Old Ranking Calculations'!$B$20,'Old Ranking Calculations'!$C$20,AC38&gt;='Old Ranking Calculations'!$B$21,'Old Ranking Calculations'!$C$21,AC38&gt;='Old Ranking Calculations'!$B$22,'Old Ranking Calculations'!$C$22,AC38&lt;'Old Ranking Calculations'!$B$23,'Old Ranking Calculations'!$C$23)</f>
        <v>3</v>
      </c>
      <c r="AE38" s="1">
        <v>0</v>
      </c>
      <c r="AF38" s="1">
        <f t="shared" si="0"/>
        <v>0.10921501706484642</v>
      </c>
      <c r="AG38" s="16">
        <f>SUM($W$2:W38,Z38)</f>
        <v>90</v>
      </c>
    </row>
    <row r="39" spans="1:33" ht="15.75" customHeight="1" x14ac:dyDescent="0.2">
      <c r="A39" s="1">
        <v>2003</v>
      </c>
      <c r="B39" s="1" t="s">
        <v>15</v>
      </c>
      <c r="C39" s="1" t="str">
        <f>VLOOKUP(B39,Divisions!$A$1:$B$33,2,FALSE)</f>
        <v>AFC West</v>
      </c>
      <c r="D39" s="1">
        <v>13</v>
      </c>
      <c r="E39" s="1">
        <v>3</v>
      </c>
      <c r="G39" s="1">
        <v>1</v>
      </c>
      <c r="H39" s="1">
        <v>1</v>
      </c>
      <c r="I39" s="1">
        <v>0</v>
      </c>
      <c r="J39" s="1">
        <v>1</v>
      </c>
      <c r="K39" s="1">
        <v>1</v>
      </c>
      <c r="L39" s="1"/>
      <c r="M39" s="1"/>
      <c r="N39" s="1"/>
      <c r="O39" s="1">
        <v>2</v>
      </c>
      <c r="U39" s="1"/>
      <c r="W39" s="1">
        <f>SUM(N39*'Ranking Calculations'!$C$2,M39*'Ranking Calculations'!$C$3,L39*'Ranking Calculations'!$C$4,K39*'Ranking Calculations'!$C$5,H39*'Ranking Calculations'!$C$7,G39*'Ranking Calculations'!$C$6,P39*'Ranking Calculations'!$C$8,Q39*'Ranking Calculations'!$C$9,R39*'Ranking Calculations'!$C$10,S39*'Ranking Calculations'!$C$11,T39*'Ranking Calculations'!$C$12,U39*'Ranking Calculations'!$C$13,V39*'Ranking Calculations'!$C$14)</f>
        <v>4</v>
      </c>
      <c r="X39" s="11">
        <f>(SUM($D$2:D39)+(SUM($F$2:F39)/2))/((SUM($D$2:D39)+SUM($E$2:E39)+SUM($F$2:F39)))</f>
        <v>0.53645833333333337</v>
      </c>
      <c r="Y39" s="1">
        <f>'Winning % Rank Over Time'!R39</f>
        <v>10</v>
      </c>
      <c r="Z39" s="7">
        <f>'Winning % Rank Over Time'!$B39*VLOOKUP(Y39,'Share of Reg Season Points'!$A$2:$B$33,2)</f>
        <v>0</v>
      </c>
      <c r="AA39" s="1">
        <f t="shared" si="1"/>
        <v>0.61904761904761907</v>
      </c>
      <c r="AB39" s="1" cm="1">
        <f t="array" ref="AB39">_xlfn.IFS(AA39&gt;='Old Ranking Calculations'!$B$25,'Old Ranking Calculations'!$C$25,AA39&gt;='Old Ranking Calculations'!$B$26,'Old Ranking Calculations'!$C$26,AA39&gt;='Old Ranking Calculations'!$B$27,'Old Ranking Calculations'!$C$27,AA39&gt;='Old Ranking Calculations'!$B$28,'Old Ranking Calculations'!$C$28,AA39&gt;='Old Ranking Calculations'!$B$29,'Old Ranking Calculations'!$C$29,AA39&gt;='Old Ranking Calculations'!$B$30,'Old Ranking Calculations'!$C$30,AA39&gt;='Old Ranking Calculations'!$B$31,'Old Ranking Calculations'!$C$31,AA39&lt;'Old Ranking Calculations'!$B$32,'Old Ranking Calculations'!$C$32)</f>
        <v>4</v>
      </c>
      <c r="AC39" s="1">
        <f>COUNT($G$2:G39)/COUNT($A$2:A39)</f>
        <v>0.34210526315789475</v>
      </c>
      <c r="AD39" s="1" cm="1">
        <f t="array" ref="AD39">_xlfn.IFS(AC39&gt;='Old Ranking Calculations'!$B$15,'Old Ranking Calculations'!$C$15,AC39&gt;='Old Ranking Calculations'!$B$16,'Old Ranking Calculations'!$C$16,AC39&gt;='Old Ranking Calculations'!$B$17,'Old Ranking Calculations'!$C$17,AC39&gt;='Old Ranking Calculations'!$B$18,'Old Ranking Calculations'!$C$18,AC39&gt;='Old Ranking Calculations'!$B$19,'Old Ranking Calculations'!$C$19,AC39&gt;='Old Ranking Calculations'!$B$20,'Old Ranking Calculations'!$C$20,AC39&gt;='Old Ranking Calculations'!$B$21,'Old Ranking Calculations'!$C$21,AC39&gt;='Old Ranking Calculations'!$B$22,'Old Ranking Calculations'!$C$22,AC39&lt;'Old Ranking Calculations'!$B$23,'Old Ranking Calculations'!$C$23)</f>
        <v>3</v>
      </c>
      <c r="AE39" s="1">
        <v>0</v>
      </c>
      <c r="AF39" s="1">
        <f t="shared" si="0"/>
        <v>0.11409395973154363</v>
      </c>
      <c r="AG39" s="16">
        <f>SUM($W$2:W39,Z39)</f>
        <v>94</v>
      </c>
    </row>
    <row r="40" spans="1:33" ht="15.75" customHeight="1" x14ac:dyDescent="0.2">
      <c r="A40" s="1">
        <v>2004</v>
      </c>
      <c r="B40" s="1" t="s">
        <v>15</v>
      </c>
      <c r="C40" s="1" t="str">
        <f>VLOOKUP(B40,Divisions!$A$1:$B$33,2,FALSE)</f>
        <v>AFC West</v>
      </c>
      <c r="D40" s="1">
        <v>7</v>
      </c>
      <c r="E40" s="1">
        <v>9</v>
      </c>
      <c r="W40" s="1">
        <f>SUM(N40*'Ranking Calculations'!$C$2,M40*'Ranking Calculations'!$C$3,L40*'Ranking Calculations'!$C$4,K40*'Ranking Calculations'!$C$5,H40*'Ranking Calculations'!$C$7,G40*'Ranking Calculations'!$C$6,P40*'Ranking Calculations'!$C$8,Q40*'Ranking Calculations'!$C$9,R40*'Ranking Calculations'!$C$10,S40*'Ranking Calculations'!$C$11,T40*'Ranking Calculations'!$C$12,U40*'Ranking Calculations'!$C$13,V40*'Ranking Calculations'!$C$14)</f>
        <v>0</v>
      </c>
      <c r="X40" s="11">
        <f>(SUM($D$2:D40)+(SUM($F$2:F40)/2))/((SUM($D$2:D40)+SUM($E$2:E40)+SUM($F$2:F40)))</f>
        <v>0.53378378378378377</v>
      </c>
      <c r="Y40" s="1">
        <f>'Winning % Rank Over Time'!R40</f>
        <v>10</v>
      </c>
      <c r="Z40" s="7">
        <f>'Winning % Rank Over Time'!$B40*VLOOKUP(Y40,'Share of Reg Season Points'!$A$2:$B$33,2)</f>
        <v>0</v>
      </c>
      <c r="AA40" s="1">
        <f t="shared" si="1"/>
        <v>0.609375</v>
      </c>
      <c r="AB40" s="1" cm="1">
        <f t="array" ref="AB40">_xlfn.IFS(AA40&gt;='Old Ranking Calculations'!$B$25,'Old Ranking Calculations'!$C$25,AA40&gt;='Old Ranking Calculations'!$B$26,'Old Ranking Calculations'!$C$26,AA40&gt;='Old Ranking Calculations'!$B$27,'Old Ranking Calculations'!$C$27,AA40&gt;='Old Ranking Calculations'!$B$28,'Old Ranking Calculations'!$C$28,AA40&gt;='Old Ranking Calculations'!$B$29,'Old Ranking Calculations'!$C$29,AA40&gt;='Old Ranking Calculations'!$B$30,'Old Ranking Calculations'!$C$30,AA40&gt;='Old Ranking Calculations'!$B$31,'Old Ranking Calculations'!$C$31,AA40&lt;'Old Ranking Calculations'!$B$32,'Old Ranking Calculations'!$C$32)</f>
        <v>4</v>
      </c>
      <c r="AC40" s="1">
        <f>COUNT($G$2:G40)/COUNT($A$2:A40)</f>
        <v>0.33333333333333331</v>
      </c>
      <c r="AD40" s="1" cm="1">
        <f t="array" ref="AD40">_xlfn.IFS(AC40&gt;='Old Ranking Calculations'!$B$15,'Old Ranking Calculations'!$C$15,AC40&gt;='Old Ranking Calculations'!$B$16,'Old Ranking Calculations'!$C$16,AC40&gt;='Old Ranking Calculations'!$B$17,'Old Ranking Calculations'!$C$17,AC40&gt;='Old Ranking Calculations'!$B$18,'Old Ranking Calculations'!$C$18,AC40&gt;='Old Ranking Calculations'!$B$19,'Old Ranking Calculations'!$C$19,AC40&gt;='Old Ranking Calculations'!$B$20,'Old Ranking Calculations'!$C$20,AC40&gt;='Old Ranking Calculations'!$B$21,'Old Ranking Calculations'!$C$21,AC40&gt;='Old Ranking Calculations'!$B$22,'Old Ranking Calculations'!$C$22,AC40&lt;'Old Ranking Calculations'!$B$23,'Old Ranking Calculations'!$C$23)</f>
        <v>3</v>
      </c>
      <c r="AE40" s="1">
        <v>0</v>
      </c>
      <c r="AF40" s="1">
        <f t="shared" si="0"/>
        <v>0.11074918566775244</v>
      </c>
      <c r="AG40" s="16">
        <f>SUM($W$2:W40,Z40)</f>
        <v>94</v>
      </c>
    </row>
    <row r="41" spans="1:33" ht="15.75" customHeight="1" x14ac:dyDescent="0.2">
      <c r="A41" s="1">
        <v>2005</v>
      </c>
      <c r="B41" s="1" t="s">
        <v>15</v>
      </c>
      <c r="C41" s="1" t="str">
        <f>VLOOKUP(B41,Divisions!$A$1:$B$33,2,FALSE)</f>
        <v>AFC West</v>
      </c>
      <c r="D41" s="1">
        <v>10</v>
      </c>
      <c r="E41" s="1">
        <v>6</v>
      </c>
      <c r="W41" s="1">
        <f>SUM(N41*'Ranking Calculations'!$C$2,M41*'Ranking Calculations'!$C$3,L41*'Ranking Calculations'!$C$4,K41*'Ranking Calculations'!$C$5,H41*'Ranking Calculations'!$C$7,G41*'Ranking Calculations'!$C$6,P41*'Ranking Calculations'!$C$8,Q41*'Ranking Calculations'!$C$9,R41*'Ranking Calculations'!$C$10,S41*'Ranking Calculations'!$C$11,T41*'Ranking Calculations'!$C$12,U41*'Ranking Calculations'!$C$13,V41*'Ranking Calculations'!$C$14)</f>
        <v>0</v>
      </c>
      <c r="X41" s="11">
        <f>(SUM($D$2:D41)+(SUM($F$2:F41)/2))/((SUM($D$2:D41)+SUM($E$2:E41)+SUM($F$2:F41)))</f>
        <v>0.53618421052631582</v>
      </c>
      <c r="Y41" s="1">
        <f>'Winning % Rank Over Time'!R41</f>
        <v>10</v>
      </c>
      <c r="Z41" s="7">
        <f>'Winning % Rank Over Time'!$B41*VLOOKUP(Y41,'Share of Reg Season Points'!$A$2:$B$33,2)</f>
        <v>0</v>
      </c>
      <c r="AA41" s="1">
        <f t="shared" si="1"/>
        <v>0.6</v>
      </c>
      <c r="AB41" s="1" cm="1">
        <f t="array" ref="AB41">_xlfn.IFS(AA41&gt;='Old Ranking Calculations'!$B$25,'Old Ranking Calculations'!$C$25,AA41&gt;='Old Ranking Calculations'!$B$26,'Old Ranking Calculations'!$C$26,AA41&gt;='Old Ranking Calculations'!$B$27,'Old Ranking Calculations'!$C$27,AA41&gt;='Old Ranking Calculations'!$B$28,'Old Ranking Calculations'!$C$28,AA41&gt;='Old Ranking Calculations'!$B$29,'Old Ranking Calculations'!$C$29,AA41&gt;='Old Ranking Calculations'!$B$30,'Old Ranking Calculations'!$C$30,AA41&gt;='Old Ranking Calculations'!$B$31,'Old Ranking Calculations'!$C$31,AA41&lt;'Old Ranking Calculations'!$B$32,'Old Ranking Calculations'!$C$32)</f>
        <v>4</v>
      </c>
      <c r="AC41" s="1">
        <f>COUNT($G$2:G41)/COUNT($A$2:A41)</f>
        <v>0.32500000000000001</v>
      </c>
      <c r="AD41" s="1" cm="1">
        <f t="array" ref="AD41">_xlfn.IFS(AC41&gt;='Old Ranking Calculations'!$B$15,'Old Ranking Calculations'!$C$15,AC41&gt;='Old Ranking Calculations'!$B$16,'Old Ranking Calculations'!$C$16,AC41&gt;='Old Ranking Calculations'!$B$17,'Old Ranking Calculations'!$C$17,AC41&gt;='Old Ranking Calculations'!$B$18,'Old Ranking Calculations'!$C$18,AC41&gt;='Old Ranking Calculations'!$B$19,'Old Ranking Calculations'!$C$19,AC41&gt;='Old Ranking Calculations'!$B$20,'Old Ranking Calculations'!$C$20,AC41&gt;='Old Ranking Calculations'!$B$21,'Old Ranking Calculations'!$C$21,AC41&gt;='Old Ranking Calculations'!$B$22,'Old Ranking Calculations'!$C$22,AC41&lt;'Old Ranking Calculations'!$B$23,'Old Ranking Calculations'!$C$23)</f>
        <v>3</v>
      </c>
      <c r="AE41" s="1">
        <v>0</v>
      </c>
      <c r="AF41" s="1">
        <f t="shared" si="0"/>
        <v>0.10862619808306709</v>
      </c>
      <c r="AG41" s="16">
        <f>SUM($W$2:W41,Z41)</f>
        <v>94</v>
      </c>
    </row>
    <row r="42" spans="1:33" ht="15.75" customHeight="1" x14ac:dyDescent="0.2">
      <c r="A42" s="1">
        <v>2006</v>
      </c>
      <c r="B42" s="1" t="s">
        <v>15</v>
      </c>
      <c r="C42" s="1" t="str">
        <f>VLOOKUP(B42,Divisions!$A$1:$B$33,2,FALSE)</f>
        <v>AFC West</v>
      </c>
      <c r="D42" s="1">
        <v>9</v>
      </c>
      <c r="E42" s="1">
        <v>7</v>
      </c>
      <c r="G42" s="1">
        <v>1</v>
      </c>
      <c r="I42" s="1">
        <v>0</v>
      </c>
      <c r="J42" s="1">
        <v>1</v>
      </c>
      <c r="K42" s="1"/>
      <c r="L42" s="1"/>
      <c r="M42" s="1"/>
      <c r="N42" s="1"/>
      <c r="O42" s="1">
        <v>1</v>
      </c>
      <c r="W42" s="1">
        <f>SUM(N42*'Ranking Calculations'!$C$2,M42*'Ranking Calculations'!$C$3,L42*'Ranking Calculations'!$C$4,K42*'Ranking Calculations'!$C$5,H42*'Ranking Calculations'!$C$7,G42*'Ranking Calculations'!$C$6,P42*'Ranking Calculations'!$C$8,Q42*'Ranking Calculations'!$C$9,R42*'Ranking Calculations'!$C$10,S42*'Ranking Calculations'!$C$11,T42*'Ranking Calculations'!$C$12,U42*'Ranking Calculations'!$C$13,V42*'Ranking Calculations'!$C$14)</f>
        <v>1</v>
      </c>
      <c r="X42" s="11">
        <f>(SUM($D$2:D42)+(SUM($F$2:F42)/2))/((SUM($D$2:D42)+SUM($E$2:E42)+SUM($F$2:F42)))</f>
        <v>0.53685897435897434</v>
      </c>
      <c r="Y42" s="1">
        <f>'Winning % Rank Over Time'!R42</f>
        <v>10</v>
      </c>
      <c r="Z42" s="7">
        <f>'Winning % Rank Over Time'!$B42*VLOOKUP(Y42,'Share of Reg Season Points'!$A$2:$B$33,2)</f>
        <v>0</v>
      </c>
      <c r="AA42" s="1">
        <f t="shared" si="1"/>
        <v>0.61194029850746268</v>
      </c>
      <c r="AB42" s="1" cm="1">
        <f t="array" ref="AB42">_xlfn.IFS(AA42&gt;='Old Ranking Calculations'!$B$25,'Old Ranking Calculations'!$C$25,AA42&gt;='Old Ranking Calculations'!$B$26,'Old Ranking Calculations'!$C$26,AA42&gt;='Old Ranking Calculations'!$B$27,'Old Ranking Calculations'!$C$27,AA42&gt;='Old Ranking Calculations'!$B$28,'Old Ranking Calculations'!$C$28,AA42&gt;='Old Ranking Calculations'!$B$29,'Old Ranking Calculations'!$C$29,AA42&gt;='Old Ranking Calculations'!$B$30,'Old Ranking Calculations'!$C$30,AA42&gt;='Old Ranking Calculations'!$B$31,'Old Ranking Calculations'!$C$31,AA42&lt;'Old Ranking Calculations'!$B$32,'Old Ranking Calculations'!$C$32)</f>
        <v>4</v>
      </c>
      <c r="AC42" s="1">
        <f>COUNT($G$2:G42)/COUNT($A$2:A42)</f>
        <v>0.34146341463414637</v>
      </c>
      <c r="AD42" s="1" cm="1">
        <f t="array" ref="AD42">_xlfn.IFS(AC42&gt;='Old Ranking Calculations'!$B$15,'Old Ranking Calculations'!$C$15,AC42&gt;='Old Ranking Calculations'!$B$16,'Old Ranking Calculations'!$C$16,AC42&gt;='Old Ranking Calculations'!$B$17,'Old Ranking Calculations'!$C$17,AC42&gt;='Old Ranking Calculations'!$B$18,'Old Ranking Calculations'!$C$18,AC42&gt;='Old Ranking Calculations'!$B$19,'Old Ranking Calculations'!$C$19,AC42&gt;='Old Ranking Calculations'!$B$20,'Old Ranking Calculations'!$C$20,AC42&gt;='Old Ranking Calculations'!$B$21,'Old Ranking Calculations'!$C$21,AC42&gt;='Old Ranking Calculations'!$B$22,'Old Ranking Calculations'!$C$22,AC42&lt;'Old Ranking Calculations'!$B$23,'Old Ranking Calculations'!$C$23)</f>
        <v>3</v>
      </c>
      <c r="AE42" s="1">
        <v>0</v>
      </c>
      <c r="AF42" s="1">
        <f t="shared" si="0"/>
        <v>0.10903426791277258</v>
      </c>
      <c r="AG42" s="16">
        <f>SUM($W$2:W42,Z42)</f>
        <v>95</v>
      </c>
    </row>
    <row r="43" spans="1:33" ht="15.75" customHeight="1" x14ac:dyDescent="0.2">
      <c r="A43" s="1">
        <v>2007</v>
      </c>
      <c r="B43" s="1" t="s">
        <v>15</v>
      </c>
      <c r="C43" s="1" t="str">
        <f>VLOOKUP(B43,Divisions!$A$1:$B$33,2,FALSE)</f>
        <v>AFC West</v>
      </c>
      <c r="D43" s="1">
        <v>4</v>
      </c>
      <c r="E43" s="1">
        <v>12</v>
      </c>
      <c r="W43" s="1">
        <f>SUM(N43*'Ranking Calculations'!$C$2,M43*'Ranking Calculations'!$C$3,L43*'Ranking Calculations'!$C$4,K43*'Ranking Calculations'!$C$5,H43*'Ranking Calculations'!$C$7,G43*'Ranking Calculations'!$C$6,P43*'Ranking Calculations'!$C$8,Q43*'Ranking Calculations'!$C$9,R43*'Ranking Calculations'!$C$10,S43*'Ranking Calculations'!$C$11,T43*'Ranking Calculations'!$C$12,U43*'Ranking Calculations'!$C$13,V43*'Ranking Calculations'!$C$14)</f>
        <v>0</v>
      </c>
      <c r="X43" s="11">
        <f>(SUM($D$2:D43)+(SUM($F$2:F43)/2))/((SUM($D$2:D43)+SUM($E$2:E43)+SUM($F$2:F43)))</f>
        <v>0.52968749999999998</v>
      </c>
      <c r="Y43" s="1">
        <f>'Winning % Rank Over Time'!R43</f>
        <v>11</v>
      </c>
      <c r="Z43" s="7">
        <f>'Winning % Rank Over Time'!$B43*VLOOKUP(Y43,'Share of Reg Season Points'!$A$2:$B$33,2)</f>
        <v>0</v>
      </c>
      <c r="AA43" s="1">
        <f t="shared" si="1"/>
        <v>0.6029411764705882</v>
      </c>
      <c r="AB43" s="1" cm="1">
        <f t="array" ref="AB43">_xlfn.IFS(AA43&gt;='Old Ranking Calculations'!$B$25,'Old Ranking Calculations'!$C$25,AA43&gt;='Old Ranking Calculations'!$B$26,'Old Ranking Calculations'!$C$26,AA43&gt;='Old Ranking Calculations'!$B$27,'Old Ranking Calculations'!$C$27,AA43&gt;='Old Ranking Calculations'!$B$28,'Old Ranking Calculations'!$C$28,AA43&gt;='Old Ranking Calculations'!$B$29,'Old Ranking Calculations'!$C$29,AA43&gt;='Old Ranking Calculations'!$B$30,'Old Ranking Calculations'!$C$30,AA43&gt;='Old Ranking Calculations'!$B$31,'Old Ranking Calculations'!$C$31,AA43&lt;'Old Ranking Calculations'!$B$32,'Old Ranking Calculations'!$C$32)</f>
        <v>4</v>
      </c>
      <c r="AC43" s="1">
        <f>COUNT($G$2:G43)/COUNT($A$2:A43)</f>
        <v>0.33333333333333331</v>
      </c>
      <c r="AD43" s="1" cm="1">
        <f t="array" ref="AD43">_xlfn.IFS(AC43&gt;='Old Ranking Calculations'!$B$15,'Old Ranking Calculations'!$C$15,AC43&gt;='Old Ranking Calculations'!$B$16,'Old Ranking Calculations'!$C$16,AC43&gt;='Old Ranking Calculations'!$B$17,'Old Ranking Calculations'!$C$17,AC43&gt;='Old Ranking Calculations'!$B$18,'Old Ranking Calculations'!$C$18,AC43&gt;='Old Ranking Calculations'!$B$19,'Old Ranking Calculations'!$C$19,AC43&gt;='Old Ranking Calculations'!$B$20,'Old Ranking Calculations'!$C$20,AC43&gt;='Old Ranking Calculations'!$B$21,'Old Ranking Calculations'!$C$21,AC43&gt;='Old Ranking Calculations'!$B$22,'Old Ranking Calculations'!$C$22,AC43&lt;'Old Ranking Calculations'!$B$23,'Old Ranking Calculations'!$C$23)</f>
        <v>3</v>
      </c>
      <c r="AE43" s="1">
        <v>0</v>
      </c>
      <c r="AF43" s="1">
        <f t="shared" si="0"/>
        <v>0.10510510510510511</v>
      </c>
      <c r="AG43" s="16">
        <f>SUM($W$2:W43,Z43)</f>
        <v>95</v>
      </c>
    </row>
    <row r="44" spans="1:33" ht="15.75" customHeight="1" x14ac:dyDescent="0.2">
      <c r="A44" s="1">
        <v>2008</v>
      </c>
      <c r="B44" s="1" t="s">
        <v>15</v>
      </c>
      <c r="C44" s="1" t="str">
        <f>VLOOKUP(B44,Divisions!$A$1:$B$33,2,FALSE)</f>
        <v>AFC West</v>
      </c>
      <c r="D44" s="1">
        <v>2</v>
      </c>
      <c r="E44" s="1">
        <v>14</v>
      </c>
      <c r="W44" s="1">
        <f>SUM(N44*'Ranking Calculations'!$C$2,M44*'Ranking Calculations'!$C$3,L44*'Ranking Calculations'!$C$4,K44*'Ranking Calculations'!$C$5,H44*'Ranking Calculations'!$C$7,G44*'Ranking Calculations'!$C$6,P44*'Ranking Calculations'!$C$8,Q44*'Ranking Calculations'!$C$9,R44*'Ranking Calculations'!$C$10,S44*'Ranking Calculations'!$C$11,T44*'Ranking Calculations'!$C$12,U44*'Ranking Calculations'!$C$13,V44*'Ranking Calculations'!$C$14)</f>
        <v>0</v>
      </c>
      <c r="X44" s="11">
        <f>(SUM($D$2:D44)+(SUM($F$2:F44)/2))/((SUM($D$2:D44)+SUM($E$2:E44)+SUM($F$2:F44)))</f>
        <v>0.51981707317073167</v>
      </c>
      <c r="Y44" s="1">
        <f>'Winning % Rank Over Time'!R44</f>
        <v>11</v>
      </c>
      <c r="Z44" s="7">
        <f>'Winning % Rank Over Time'!$B44*VLOOKUP(Y44,'Share of Reg Season Points'!$A$2:$B$33,2)</f>
        <v>0</v>
      </c>
      <c r="AA44" s="1">
        <f t="shared" si="1"/>
        <v>0.59420289855072461</v>
      </c>
      <c r="AB44" s="1" cm="1">
        <f t="array" ref="AB44">_xlfn.IFS(AA44&gt;='Old Ranking Calculations'!$B$25,'Old Ranking Calculations'!$C$25,AA44&gt;='Old Ranking Calculations'!$B$26,'Old Ranking Calculations'!$C$26,AA44&gt;='Old Ranking Calculations'!$B$27,'Old Ranking Calculations'!$C$27,AA44&gt;='Old Ranking Calculations'!$B$28,'Old Ranking Calculations'!$C$28,AA44&gt;='Old Ranking Calculations'!$B$29,'Old Ranking Calculations'!$C$29,AA44&gt;='Old Ranking Calculations'!$B$30,'Old Ranking Calculations'!$C$30,AA44&gt;='Old Ranking Calculations'!$B$31,'Old Ranking Calculations'!$C$31,AA44&lt;'Old Ranking Calculations'!$B$32,'Old Ranking Calculations'!$C$32)</f>
        <v>3</v>
      </c>
      <c r="AC44" s="1">
        <f>COUNT($G$2:G44)/COUNT($A$2:A44)</f>
        <v>0.32558139534883723</v>
      </c>
      <c r="AD44" s="1" cm="1">
        <f t="array" ref="AD44">_xlfn.IFS(AC44&gt;='Old Ranking Calculations'!$B$15,'Old Ranking Calculations'!$C$15,AC44&gt;='Old Ranking Calculations'!$B$16,'Old Ranking Calculations'!$C$16,AC44&gt;='Old Ranking Calculations'!$B$17,'Old Ranking Calculations'!$C$17,AC44&gt;='Old Ranking Calculations'!$B$18,'Old Ranking Calculations'!$C$18,AC44&gt;='Old Ranking Calculations'!$B$19,'Old Ranking Calculations'!$C$19,AC44&gt;='Old Ranking Calculations'!$B$20,'Old Ranking Calculations'!$C$20,AC44&gt;='Old Ranking Calculations'!$B$21,'Old Ranking Calculations'!$C$21,AC44&gt;='Old Ranking Calculations'!$B$22,'Old Ranking Calculations'!$C$22,AC44&lt;'Old Ranking Calculations'!$B$23,'Old Ranking Calculations'!$C$23)</f>
        <v>3</v>
      </c>
      <c r="AE44" s="1">
        <v>0</v>
      </c>
      <c r="AF44" s="1">
        <f t="shared" si="0"/>
        <v>0.10086455331412104</v>
      </c>
      <c r="AG44" s="16">
        <f>SUM($W$2:W44,Z44)</f>
        <v>95</v>
      </c>
    </row>
    <row r="45" spans="1:33" ht="15.75" customHeight="1" x14ac:dyDescent="0.2">
      <c r="A45" s="1">
        <v>2009</v>
      </c>
      <c r="B45" s="1" t="s">
        <v>15</v>
      </c>
      <c r="C45" s="1" t="str">
        <f>VLOOKUP(B45,Divisions!$A$1:$B$33,2,FALSE)</f>
        <v>AFC West</v>
      </c>
      <c r="D45" s="1">
        <v>4</v>
      </c>
      <c r="E45" s="1">
        <v>12</v>
      </c>
      <c r="W45" s="1">
        <f>SUM(N45*'Ranking Calculations'!$C$2,M45*'Ranking Calculations'!$C$3,L45*'Ranking Calculations'!$C$4,K45*'Ranking Calculations'!$C$5,H45*'Ranking Calculations'!$C$7,G45*'Ranking Calculations'!$C$6,P45*'Ranking Calculations'!$C$8,Q45*'Ranking Calculations'!$C$9,R45*'Ranking Calculations'!$C$10,S45*'Ranking Calculations'!$C$11,T45*'Ranking Calculations'!$C$12,U45*'Ranking Calculations'!$C$13,V45*'Ranking Calculations'!$C$14)</f>
        <v>0</v>
      </c>
      <c r="X45" s="11">
        <f>(SUM($D$2:D45)+(SUM($F$2:F45)/2))/((SUM($D$2:D45)+SUM($E$2:E45)+SUM($F$2:F45)))</f>
        <v>0.5133928571428571</v>
      </c>
      <c r="Y45" s="1">
        <f>'Winning % Rank Over Time'!R45</f>
        <v>14</v>
      </c>
      <c r="Z45" s="7">
        <f>'Winning % Rank Over Time'!$B45*VLOOKUP(Y45,'Share of Reg Season Points'!$A$2:$B$33,2)</f>
        <v>0</v>
      </c>
      <c r="AA45" s="1">
        <f t="shared" si="1"/>
        <v>0.58571428571428574</v>
      </c>
      <c r="AB45" s="1" cm="1">
        <f t="array" ref="AB45">_xlfn.IFS(AA45&gt;='Old Ranking Calculations'!$B$25,'Old Ranking Calculations'!$C$25,AA45&gt;='Old Ranking Calculations'!$B$26,'Old Ranking Calculations'!$C$26,AA45&gt;='Old Ranking Calculations'!$B$27,'Old Ranking Calculations'!$C$27,AA45&gt;='Old Ranking Calculations'!$B$28,'Old Ranking Calculations'!$C$28,AA45&gt;='Old Ranking Calculations'!$B$29,'Old Ranking Calculations'!$C$29,AA45&gt;='Old Ranking Calculations'!$B$30,'Old Ranking Calculations'!$C$30,AA45&gt;='Old Ranking Calculations'!$B$31,'Old Ranking Calculations'!$C$31,AA45&lt;'Old Ranking Calculations'!$B$32,'Old Ranking Calculations'!$C$32)</f>
        <v>3</v>
      </c>
      <c r="AC45" s="1">
        <f>COUNT($G$2:G45)/COUNT($A$2:A45)</f>
        <v>0.31818181818181818</v>
      </c>
      <c r="AD45" s="1" cm="1">
        <f t="array" ref="AD45">_xlfn.IFS(AC45&gt;='Old Ranking Calculations'!$B$15,'Old Ranking Calculations'!$C$15,AC45&gt;='Old Ranking Calculations'!$B$16,'Old Ranking Calculations'!$C$16,AC45&gt;='Old Ranking Calculations'!$B$17,'Old Ranking Calculations'!$C$17,AC45&gt;='Old Ranking Calculations'!$B$18,'Old Ranking Calculations'!$C$18,AC45&gt;='Old Ranking Calculations'!$B$19,'Old Ranking Calculations'!$C$19,AC45&gt;='Old Ranking Calculations'!$B$20,'Old Ranking Calculations'!$C$20,AC45&gt;='Old Ranking Calculations'!$B$21,'Old Ranking Calculations'!$C$21,AC45&gt;='Old Ranking Calculations'!$B$22,'Old Ranking Calculations'!$C$22,AC45&lt;'Old Ranking Calculations'!$B$23,'Old Ranking Calculations'!$C$23)</f>
        <v>3</v>
      </c>
      <c r="AE45" s="1">
        <v>0</v>
      </c>
      <c r="AF45" s="1">
        <f t="shared" si="0"/>
        <v>9.7493036211699163E-2</v>
      </c>
      <c r="AG45" s="16">
        <f>SUM($W$2:W45,Z45)</f>
        <v>95</v>
      </c>
    </row>
    <row r="46" spans="1:33" ht="15.75" customHeight="1" x14ac:dyDescent="0.2">
      <c r="A46" s="1">
        <v>2010</v>
      </c>
      <c r="B46" s="1" t="s">
        <v>15</v>
      </c>
      <c r="C46" s="1" t="str">
        <f>VLOOKUP(B46,Divisions!$A$1:$B$33,2,FALSE)</f>
        <v>AFC West</v>
      </c>
      <c r="D46" s="1">
        <v>10</v>
      </c>
      <c r="E46" s="1">
        <v>6</v>
      </c>
      <c r="G46" s="1">
        <v>1</v>
      </c>
      <c r="H46" s="1">
        <v>1</v>
      </c>
      <c r="I46" s="1">
        <v>0</v>
      </c>
      <c r="J46" s="1">
        <v>1</v>
      </c>
      <c r="K46" s="1"/>
      <c r="L46" s="1"/>
      <c r="M46" s="1"/>
      <c r="N46" s="1"/>
      <c r="O46" s="1">
        <v>1</v>
      </c>
      <c r="W46" s="1">
        <f>SUM(N46*'Ranking Calculations'!$C$2,M46*'Ranking Calculations'!$C$3,L46*'Ranking Calculations'!$C$4,K46*'Ranking Calculations'!$C$5,H46*'Ranking Calculations'!$C$7,G46*'Ranking Calculations'!$C$6,P46*'Ranking Calculations'!$C$8,Q46*'Ranking Calculations'!$C$9,R46*'Ranking Calculations'!$C$10,S46*'Ranking Calculations'!$C$11,T46*'Ranking Calculations'!$C$12,U46*'Ranking Calculations'!$C$13,V46*'Ranking Calculations'!$C$14)</f>
        <v>2</v>
      </c>
      <c r="X46" s="11">
        <f>(SUM($D$2:D46)+(SUM($F$2:F46)/2))/((SUM($D$2:D46)+SUM($E$2:E46)+SUM($F$2:F46)))</f>
        <v>0.51598837209302328</v>
      </c>
      <c r="Y46" s="1">
        <f>'Winning % Rank Over Time'!R46</f>
        <v>15</v>
      </c>
      <c r="Z46" s="7">
        <f>'Winning % Rank Over Time'!$B46*VLOOKUP(Y46,'Share of Reg Season Points'!$A$2:$B$33,2)</f>
        <v>0</v>
      </c>
      <c r="AA46" s="1">
        <f t="shared" si="1"/>
        <v>0.60273972602739723</v>
      </c>
      <c r="AB46" s="1" cm="1">
        <f t="array" ref="AB46">_xlfn.IFS(AA46&gt;='Old Ranking Calculations'!$B$25,'Old Ranking Calculations'!$C$25,AA46&gt;='Old Ranking Calculations'!$B$26,'Old Ranking Calculations'!$C$26,AA46&gt;='Old Ranking Calculations'!$B$27,'Old Ranking Calculations'!$C$27,AA46&gt;='Old Ranking Calculations'!$B$28,'Old Ranking Calculations'!$C$28,AA46&gt;='Old Ranking Calculations'!$B$29,'Old Ranking Calculations'!$C$29,AA46&gt;='Old Ranking Calculations'!$B$30,'Old Ranking Calculations'!$C$30,AA46&gt;='Old Ranking Calculations'!$B$31,'Old Ranking Calculations'!$C$31,AA46&lt;'Old Ranking Calculations'!$B$32,'Old Ranking Calculations'!$C$32)</f>
        <v>4</v>
      </c>
      <c r="AC46" s="1">
        <f>COUNT($G$2:G46)/COUNT($A$2:A46)</f>
        <v>0.33333333333333331</v>
      </c>
      <c r="AD46" s="1" cm="1">
        <f t="array" ref="AD46">_xlfn.IFS(AC46&gt;='Old Ranking Calculations'!$B$15,'Old Ranking Calculations'!$C$15,AC46&gt;='Old Ranking Calculations'!$B$16,'Old Ranking Calculations'!$C$16,AC46&gt;='Old Ranking Calculations'!$B$17,'Old Ranking Calculations'!$C$17,AC46&gt;='Old Ranking Calculations'!$B$18,'Old Ranking Calculations'!$C$18,AC46&gt;='Old Ranking Calculations'!$B$19,'Old Ranking Calculations'!$C$19,AC46&gt;='Old Ranking Calculations'!$B$20,'Old Ranking Calculations'!$C$20,AC46&gt;='Old Ranking Calculations'!$B$21,'Old Ranking Calculations'!$C$21,AC46&gt;='Old Ranking Calculations'!$B$22,'Old Ranking Calculations'!$C$22,AC46&lt;'Old Ranking Calculations'!$B$23,'Old Ranking Calculations'!$C$23)</f>
        <v>3</v>
      </c>
      <c r="AE46" s="1">
        <v>0</v>
      </c>
      <c r="AF46" s="1">
        <f t="shared" si="0"/>
        <v>9.8092643051771122E-2</v>
      </c>
      <c r="AG46" s="16">
        <f>SUM($W$2:W46,Z46)</f>
        <v>97</v>
      </c>
    </row>
    <row r="47" spans="1:33" ht="15.75" customHeight="1" x14ac:dyDescent="0.2">
      <c r="A47" s="1">
        <v>2011</v>
      </c>
      <c r="B47" s="1" t="s">
        <v>15</v>
      </c>
      <c r="C47" s="1" t="str">
        <f>VLOOKUP(B47,Divisions!$A$1:$B$33,2,FALSE)</f>
        <v>AFC West</v>
      </c>
      <c r="D47" s="1">
        <v>7</v>
      </c>
      <c r="E47" s="1">
        <v>9</v>
      </c>
      <c r="W47" s="1">
        <f>SUM(N47*'Ranking Calculations'!$C$2,M47*'Ranking Calculations'!$C$3,L47*'Ranking Calculations'!$C$4,K47*'Ranking Calculations'!$C$5,H47*'Ranking Calculations'!$C$7,G47*'Ranking Calculations'!$C$6,P47*'Ranking Calculations'!$C$8,Q47*'Ranking Calculations'!$C$9,R47*'Ranking Calculations'!$C$10,S47*'Ranking Calculations'!$C$11,T47*'Ranking Calculations'!$C$12,U47*'Ranking Calculations'!$C$13,V47*'Ranking Calculations'!$C$14)</f>
        <v>0</v>
      </c>
      <c r="X47" s="11">
        <f>(SUM($D$2:D47)+(SUM($F$2:F47)/2))/((SUM($D$2:D47)+SUM($E$2:E47)+SUM($F$2:F47)))</f>
        <v>0.51420454545454541</v>
      </c>
      <c r="Y47" s="1">
        <f>'Winning % Rank Over Time'!R47</f>
        <v>14</v>
      </c>
      <c r="Z47" s="7">
        <f>'Winning % Rank Over Time'!$B47*VLOOKUP(Y47,'Share of Reg Season Points'!$A$2:$B$33,2)</f>
        <v>0</v>
      </c>
      <c r="AA47" s="1">
        <f t="shared" si="1"/>
        <v>0.59459459459459463</v>
      </c>
      <c r="AB47" s="1" cm="1">
        <f t="array" ref="AB47">_xlfn.IFS(AA47&gt;='Old Ranking Calculations'!$B$25,'Old Ranking Calculations'!$C$25,AA47&gt;='Old Ranking Calculations'!$B$26,'Old Ranking Calculations'!$C$26,AA47&gt;='Old Ranking Calculations'!$B$27,'Old Ranking Calculations'!$C$27,AA47&gt;='Old Ranking Calculations'!$B$28,'Old Ranking Calculations'!$C$28,AA47&gt;='Old Ranking Calculations'!$B$29,'Old Ranking Calculations'!$C$29,AA47&gt;='Old Ranking Calculations'!$B$30,'Old Ranking Calculations'!$C$30,AA47&gt;='Old Ranking Calculations'!$B$31,'Old Ranking Calculations'!$C$31,AA47&lt;'Old Ranking Calculations'!$B$32,'Old Ranking Calculations'!$C$32)</f>
        <v>3</v>
      </c>
      <c r="AC47" s="1">
        <f>COUNT($G$2:G47)/COUNT($A$2:A47)</f>
        <v>0.32608695652173914</v>
      </c>
      <c r="AD47" s="1" cm="1">
        <f t="array" ref="AD47">_xlfn.IFS(AC47&gt;='Old Ranking Calculations'!$B$15,'Old Ranking Calculations'!$C$15,AC47&gt;='Old Ranking Calculations'!$B$16,'Old Ranking Calculations'!$C$16,AC47&gt;='Old Ranking Calculations'!$B$17,'Old Ranking Calculations'!$C$17,AC47&gt;='Old Ranking Calculations'!$B$18,'Old Ranking Calculations'!$C$18,AC47&gt;='Old Ranking Calculations'!$B$19,'Old Ranking Calculations'!$C$19,AC47&gt;='Old Ranking Calculations'!$B$20,'Old Ranking Calculations'!$C$20,AC47&gt;='Old Ranking Calculations'!$B$21,'Old Ranking Calculations'!$C$21,AC47&gt;='Old Ranking Calculations'!$B$22,'Old Ranking Calculations'!$C$22,AC47&lt;'Old Ranking Calculations'!$B$23,'Old Ranking Calculations'!$C$23)</f>
        <v>3</v>
      </c>
      <c r="AE47" s="1">
        <v>0</v>
      </c>
      <c r="AF47" s="1">
        <f t="shared" si="0"/>
        <v>9.5744680851063829E-2</v>
      </c>
      <c r="AG47" s="16">
        <f>SUM($W$2:W47,Z47)</f>
        <v>97</v>
      </c>
    </row>
    <row r="48" spans="1:33" ht="15.75" customHeight="1" x14ac:dyDescent="0.2">
      <c r="A48" s="1">
        <v>2012</v>
      </c>
      <c r="B48" s="1" t="s">
        <v>15</v>
      </c>
      <c r="C48" s="1" t="str">
        <f>VLOOKUP(B48,Divisions!$A$1:$B$33,2,FALSE)</f>
        <v>AFC West</v>
      </c>
      <c r="D48" s="1">
        <v>2</v>
      </c>
      <c r="E48" s="1">
        <v>14</v>
      </c>
      <c r="W48" s="1">
        <f>SUM(N48*'Ranking Calculations'!$C$2,M48*'Ranking Calculations'!$C$3,L48*'Ranking Calculations'!$C$4,K48*'Ranking Calculations'!$C$5,H48*'Ranking Calculations'!$C$7,G48*'Ranking Calculations'!$C$6,P48*'Ranking Calculations'!$C$8,Q48*'Ranking Calculations'!$C$9,R48*'Ranking Calculations'!$C$10,S48*'Ranking Calculations'!$C$11,T48*'Ranking Calculations'!$C$12,U48*'Ranking Calculations'!$C$13,V48*'Ranking Calculations'!$C$14)</f>
        <v>0</v>
      </c>
      <c r="X48" s="11">
        <f>(SUM($D$2:D48)+(SUM($F$2:F48)/2))/((SUM($D$2:D48)+SUM($E$2:E48)+SUM($F$2:F48)))</f>
        <v>0.50555555555555554</v>
      </c>
      <c r="Y48" s="1">
        <f>'Winning % Rank Over Time'!R48</f>
        <v>14</v>
      </c>
      <c r="Z48" s="7">
        <f>'Winning % Rank Over Time'!$B48*VLOOKUP(Y48,'Share of Reg Season Points'!$A$2:$B$33,2)</f>
        <v>0</v>
      </c>
      <c r="AA48" s="1">
        <f t="shared" si="1"/>
        <v>0.58666666666666667</v>
      </c>
      <c r="AB48" s="1" cm="1">
        <f t="array" ref="AB48">_xlfn.IFS(AA48&gt;='Old Ranking Calculations'!$B$25,'Old Ranking Calculations'!$C$25,AA48&gt;='Old Ranking Calculations'!$B$26,'Old Ranking Calculations'!$C$26,AA48&gt;='Old Ranking Calculations'!$B$27,'Old Ranking Calculations'!$C$27,AA48&gt;='Old Ranking Calculations'!$B$28,'Old Ranking Calculations'!$C$28,AA48&gt;='Old Ranking Calculations'!$B$29,'Old Ranking Calculations'!$C$29,AA48&gt;='Old Ranking Calculations'!$B$30,'Old Ranking Calculations'!$C$30,AA48&gt;='Old Ranking Calculations'!$B$31,'Old Ranking Calculations'!$C$31,AA48&lt;'Old Ranking Calculations'!$B$32,'Old Ranking Calculations'!$C$32)</f>
        <v>3</v>
      </c>
      <c r="AC48" s="1">
        <f>COUNT($G$2:G48)/COUNT($A$2:A48)</f>
        <v>0.31914893617021278</v>
      </c>
      <c r="AD48" s="1" cm="1">
        <f t="array" ref="AD48">_xlfn.IFS(AC48&gt;='Old Ranking Calculations'!$B$15,'Old Ranking Calculations'!$C$15,AC48&gt;='Old Ranking Calculations'!$B$16,'Old Ranking Calculations'!$C$16,AC48&gt;='Old Ranking Calculations'!$B$17,'Old Ranking Calculations'!$C$17,AC48&gt;='Old Ranking Calculations'!$B$18,'Old Ranking Calculations'!$C$18,AC48&gt;='Old Ranking Calculations'!$B$19,'Old Ranking Calculations'!$C$19,AC48&gt;='Old Ranking Calculations'!$B$20,'Old Ranking Calculations'!$C$20,AC48&gt;='Old Ranking Calculations'!$B$21,'Old Ranking Calculations'!$C$21,AC48&gt;='Old Ranking Calculations'!$B$22,'Old Ranking Calculations'!$C$22,AC48&lt;'Old Ranking Calculations'!$B$23,'Old Ranking Calculations'!$C$23)</f>
        <v>3</v>
      </c>
      <c r="AE48" s="1">
        <v>0</v>
      </c>
      <c r="AF48" s="1">
        <f t="shared" si="0"/>
        <v>9.2307692307692313E-2</v>
      </c>
      <c r="AG48" s="16">
        <f>SUM($W$2:W48,Z48)</f>
        <v>97</v>
      </c>
    </row>
    <row r="49" spans="1:33" ht="15.75" customHeight="1" x14ac:dyDescent="0.2">
      <c r="A49" s="1">
        <v>2013</v>
      </c>
      <c r="B49" s="1" t="s">
        <v>15</v>
      </c>
      <c r="C49" s="1" t="str">
        <f>VLOOKUP(B49,Divisions!$A$1:$B$33,2,FALSE)</f>
        <v>AFC West</v>
      </c>
      <c r="D49" s="1">
        <v>11</v>
      </c>
      <c r="E49" s="1">
        <v>5</v>
      </c>
      <c r="G49" s="1">
        <v>1</v>
      </c>
      <c r="I49" s="1">
        <v>0</v>
      </c>
      <c r="J49" s="1">
        <v>1</v>
      </c>
      <c r="K49" s="1"/>
      <c r="L49" s="1"/>
      <c r="M49" s="1"/>
      <c r="N49" s="1"/>
      <c r="O49" s="1">
        <v>1</v>
      </c>
      <c r="W49" s="1">
        <f>SUM(N49*'Ranking Calculations'!$C$2,M49*'Ranking Calculations'!$C$3,L49*'Ranking Calculations'!$C$4,K49*'Ranking Calculations'!$C$5,H49*'Ranking Calculations'!$C$7,G49*'Ranking Calculations'!$C$6,P49*'Ranking Calculations'!$C$8,Q49*'Ranking Calculations'!$C$9,R49*'Ranking Calculations'!$C$10,S49*'Ranking Calculations'!$C$11,T49*'Ranking Calculations'!$C$12,U49*'Ranking Calculations'!$C$13,V49*'Ranking Calculations'!$C$14)</f>
        <v>1</v>
      </c>
      <c r="X49" s="11">
        <f>(SUM($D$2:D49)+(SUM($F$2:F49)/2))/((SUM($D$2:D49)+SUM($E$2:E49)+SUM($F$2:F49)))</f>
        <v>0.50951086956521741</v>
      </c>
      <c r="Y49" s="1">
        <f>'Winning % Rank Over Time'!R49</f>
        <v>14</v>
      </c>
      <c r="Z49" s="7">
        <f>'Winning % Rank Over Time'!$B49*VLOOKUP(Y49,'Share of Reg Season Points'!$A$2:$B$33,2)</f>
        <v>0</v>
      </c>
      <c r="AA49" s="1">
        <f t="shared" si="1"/>
        <v>0.59740259740259738</v>
      </c>
      <c r="AB49" s="1" cm="1">
        <f t="array" ref="AB49">_xlfn.IFS(AA49&gt;='Old Ranking Calculations'!$B$25,'Old Ranking Calculations'!$C$25,AA49&gt;='Old Ranking Calculations'!$B$26,'Old Ranking Calculations'!$C$26,AA49&gt;='Old Ranking Calculations'!$B$27,'Old Ranking Calculations'!$C$27,AA49&gt;='Old Ranking Calculations'!$B$28,'Old Ranking Calculations'!$C$28,AA49&gt;='Old Ranking Calculations'!$B$29,'Old Ranking Calculations'!$C$29,AA49&gt;='Old Ranking Calculations'!$B$30,'Old Ranking Calculations'!$C$30,AA49&gt;='Old Ranking Calculations'!$B$31,'Old Ranking Calculations'!$C$31,AA49&lt;'Old Ranking Calculations'!$B$32,'Old Ranking Calculations'!$C$32)</f>
        <v>3</v>
      </c>
      <c r="AC49" s="1">
        <f>COUNT($G$2:G49)/COUNT($A$2:A49)</f>
        <v>0.33333333333333331</v>
      </c>
      <c r="AD49" s="1" cm="1">
        <f t="array" ref="AD49">_xlfn.IFS(AC49&gt;='Old Ranking Calculations'!$B$15,'Old Ranking Calculations'!$C$15,AC49&gt;='Old Ranking Calculations'!$B$16,'Old Ranking Calculations'!$C$16,AC49&gt;='Old Ranking Calculations'!$B$17,'Old Ranking Calculations'!$C$17,AC49&gt;='Old Ranking Calculations'!$B$18,'Old Ranking Calculations'!$C$18,AC49&gt;='Old Ranking Calculations'!$B$19,'Old Ranking Calculations'!$C$19,AC49&gt;='Old Ranking Calculations'!$B$20,'Old Ranking Calculations'!$C$20,AC49&gt;='Old Ranking Calculations'!$B$21,'Old Ranking Calculations'!$C$21,AC49&gt;='Old Ranking Calculations'!$B$22,'Old Ranking Calculations'!$C$22,AC49&lt;'Old Ranking Calculations'!$B$23,'Old Ranking Calculations'!$C$23)</f>
        <v>3</v>
      </c>
      <c r="AE49" s="1">
        <v>0</v>
      </c>
      <c r="AF49" s="1">
        <f t="shared" si="0"/>
        <v>9.3434343434343439E-2</v>
      </c>
      <c r="AG49" s="16">
        <f>SUM($W$2:W49,Z49)</f>
        <v>98</v>
      </c>
    </row>
    <row r="50" spans="1:33" ht="15.75" customHeight="1" x14ac:dyDescent="0.2">
      <c r="A50" s="1">
        <v>2014</v>
      </c>
      <c r="B50" s="1" t="s">
        <v>15</v>
      </c>
      <c r="C50" s="1" t="str">
        <f>VLOOKUP(B50,Divisions!$A$1:$B$33,2,FALSE)</f>
        <v>AFC West</v>
      </c>
      <c r="D50" s="1">
        <v>9</v>
      </c>
      <c r="E50" s="1">
        <v>7</v>
      </c>
      <c r="W50" s="1">
        <f>SUM(N50*'Ranking Calculations'!$C$2,M50*'Ranking Calculations'!$C$3,L50*'Ranking Calculations'!$C$4,K50*'Ranking Calculations'!$C$5,H50*'Ranking Calculations'!$C$7,G50*'Ranking Calculations'!$C$6,P50*'Ranking Calculations'!$C$8,Q50*'Ranking Calculations'!$C$9,R50*'Ranking Calculations'!$C$10,S50*'Ranking Calculations'!$C$11,T50*'Ranking Calculations'!$C$12,U50*'Ranking Calculations'!$C$13,V50*'Ranking Calculations'!$C$14)</f>
        <v>0</v>
      </c>
      <c r="X50" s="11">
        <f>(SUM($D$2:D50)+(SUM($F$2:F50)/2))/((SUM($D$2:D50)+SUM($E$2:E50)+SUM($F$2:F50)))</f>
        <v>0.51063829787234039</v>
      </c>
      <c r="Y50" s="1">
        <f>'Winning % Rank Over Time'!R50</f>
        <v>14</v>
      </c>
      <c r="Z50" s="7">
        <f>'Winning % Rank Over Time'!$B50*VLOOKUP(Y50,'Share of Reg Season Points'!$A$2:$B$33,2)</f>
        <v>0</v>
      </c>
      <c r="AA50" s="1">
        <f t="shared" si="1"/>
        <v>0.58974358974358976</v>
      </c>
      <c r="AB50" s="1" cm="1">
        <f t="array" ref="AB50">_xlfn.IFS(AA50&gt;='Old Ranking Calculations'!$B$25,'Old Ranking Calculations'!$C$25,AA50&gt;='Old Ranking Calculations'!$B$26,'Old Ranking Calculations'!$C$26,AA50&gt;='Old Ranking Calculations'!$B$27,'Old Ranking Calculations'!$C$27,AA50&gt;='Old Ranking Calculations'!$B$28,'Old Ranking Calculations'!$C$28,AA50&gt;='Old Ranking Calculations'!$B$29,'Old Ranking Calculations'!$C$29,AA50&gt;='Old Ranking Calculations'!$B$30,'Old Ranking Calculations'!$C$30,AA50&gt;='Old Ranking Calculations'!$B$31,'Old Ranking Calculations'!$C$31,AA50&lt;'Old Ranking Calculations'!$B$32,'Old Ranking Calculations'!$C$32)</f>
        <v>3</v>
      </c>
      <c r="AC50" s="1">
        <f>COUNT($G$2:G50)/COUNT($A$2:A50)</f>
        <v>0.32653061224489793</v>
      </c>
      <c r="AD50" s="1" cm="1">
        <f t="array" ref="AD50">_xlfn.IFS(AC50&gt;='Old Ranking Calculations'!$B$15,'Old Ranking Calculations'!$C$15,AC50&gt;='Old Ranking Calculations'!$B$16,'Old Ranking Calculations'!$C$16,AC50&gt;='Old Ranking Calculations'!$B$17,'Old Ranking Calculations'!$C$17,AC50&gt;='Old Ranking Calculations'!$B$18,'Old Ranking Calculations'!$C$18,AC50&gt;='Old Ranking Calculations'!$B$19,'Old Ranking Calculations'!$C$19,AC50&gt;='Old Ranking Calculations'!$B$20,'Old Ranking Calculations'!$C$20,AC50&gt;='Old Ranking Calculations'!$B$21,'Old Ranking Calculations'!$C$21,AC50&gt;='Old Ranking Calculations'!$B$22,'Old Ranking Calculations'!$C$22,AC50&lt;'Old Ranking Calculations'!$B$23,'Old Ranking Calculations'!$C$23)</f>
        <v>3</v>
      </c>
      <c r="AE50" s="1">
        <v>0</v>
      </c>
      <c r="AF50" s="1">
        <f t="shared" si="0"/>
        <v>9.1811414392059559E-2</v>
      </c>
      <c r="AG50" s="16">
        <f>SUM($W$2:W50,Z50)</f>
        <v>98</v>
      </c>
    </row>
    <row r="51" spans="1:33" ht="15.75" customHeight="1" x14ac:dyDescent="0.2">
      <c r="A51" s="1">
        <v>2015</v>
      </c>
      <c r="B51" s="1" t="s">
        <v>15</v>
      </c>
      <c r="C51" s="1" t="str">
        <f>VLOOKUP(B51,Divisions!$A$1:$B$33,2,FALSE)</f>
        <v>AFC West</v>
      </c>
      <c r="D51" s="1">
        <v>11</v>
      </c>
      <c r="E51" s="1">
        <v>5</v>
      </c>
      <c r="G51" s="1">
        <v>1</v>
      </c>
      <c r="I51" s="1">
        <v>1</v>
      </c>
      <c r="J51" s="1">
        <v>1</v>
      </c>
      <c r="K51" s="1">
        <v>1</v>
      </c>
      <c r="L51" s="1"/>
      <c r="M51" s="1"/>
      <c r="N51" s="1"/>
      <c r="O51" s="1">
        <v>2</v>
      </c>
      <c r="T51" s="1">
        <v>1</v>
      </c>
      <c r="V51" s="1">
        <v>1</v>
      </c>
      <c r="W51" s="1">
        <f>SUM(N51*'Ranking Calculations'!$C$2,M51*'Ranking Calculations'!$C$3,L51*'Ranking Calculations'!$C$4,K51*'Ranking Calculations'!$C$5,H51*'Ranking Calculations'!$C$7,G51*'Ranking Calculations'!$C$6,P51*'Ranking Calculations'!$C$8,Q51*'Ranking Calculations'!$C$9,R51*'Ranking Calculations'!$C$10,S51*'Ranking Calculations'!$C$11,T51*'Ranking Calculations'!$C$12,U51*'Ranking Calculations'!$C$13,V51*'Ranking Calculations'!$C$14)</f>
        <v>3</v>
      </c>
      <c r="X51" s="11">
        <f>(SUM($D$2:D51)+(SUM($F$2:F51)/2))/((SUM($D$2:D51)+SUM($E$2:E51)+SUM($F$2:F51)))</f>
        <v>0.51432291666666663</v>
      </c>
      <c r="Y51" s="1">
        <f>'Winning % Rank Over Time'!R51</f>
        <v>13</v>
      </c>
      <c r="Z51" s="7">
        <f>'Winning % Rank Over Time'!$B51*VLOOKUP(Y51,'Share of Reg Season Points'!$A$2:$B$33,2)</f>
        <v>0</v>
      </c>
      <c r="AA51" s="1">
        <f t="shared" si="1"/>
        <v>0.61250000000000004</v>
      </c>
      <c r="AB51" s="1" cm="1">
        <f t="array" ref="AB51">_xlfn.IFS(AA51&gt;='Old Ranking Calculations'!$B$25,'Old Ranking Calculations'!$C$25,AA51&gt;='Old Ranking Calculations'!$B$26,'Old Ranking Calculations'!$C$26,AA51&gt;='Old Ranking Calculations'!$B$27,'Old Ranking Calculations'!$C$27,AA51&gt;='Old Ranking Calculations'!$B$28,'Old Ranking Calculations'!$C$28,AA51&gt;='Old Ranking Calculations'!$B$29,'Old Ranking Calculations'!$C$29,AA51&gt;='Old Ranking Calculations'!$B$30,'Old Ranking Calculations'!$C$30,AA51&gt;='Old Ranking Calculations'!$B$31,'Old Ranking Calculations'!$C$31,AA51&lt;'Old Ranking Calculations'!$B$32,'Old Ranking Calculations'!$C$32)</f>
        <v>4</v>
      </c>
      <c r="AC51" s="1">
        <f>COUNT($G$2:G51)/COUNT($A$2:A51)</f>
        <v>0.34</v>
      </c>
      <c r="AD51" s="1" cm="1">
        <f t="array" ref="AD51">_xlfn.IFS(AC51&gt;='Old Ranking Calculations'!$B$15,'Old Ranking Calculations'!$C$15,AC51&gt;='Old Ranking Calculations'!$B$16,'Old Ranking Calculations'!$C$16,AC51&gt;='Old Ranking Calculations'!$B$17,'Old Ranking Calculations'!$C$17,AC51&gt;='Old Ranking Calculations'!$B$18,'Old Ranking Calculations'!$C$18,AC51&gt;='Old Ranking Calculations'!$B$19,'Old Ranking Calculations'!$C$19,AC51&gt;='Old Ranking Calculations'!$B$20,'Old Ranking Calculations'!$C$20,AC51&gt;='Old Ranking Calculations'!$B$21,'Old Ranking Calculations'!$C$21,AC51&gt;='Old Ranking Calculations'!$B$22,'Old Ranking Calculations'!$C$22,AC51&lt;'Old Ranking Calculations'!$B$23,'Old Ranking Calculations'!$C$23)</f>
        <v>3</v>
      </c>
      <c r="AE51" s="1">
        <v>0</v>
      </c>
      <c r="AF51" s="1">
        <f t="shared" si="0"/>
        <v>9.7560975609756101E-2</v>
      </c>
      <c r="AG51" s="16">
        <f>SUM($W$2:W51,Z51)</f>
        <v>101</v>
      </c>
    </row>
    <row r="52" spans="1:33" ht="15.75" customHeight="1" x14ac:dyDescent="0.2">
      <c r="A52" s="1">
        <v>2016</v>
      </c>
      <c r="B52" s="1" t="s">
        <v>15</v>
      </c>
      <c r="C52" s="1" t="str">
        <f>VLOOKUP(B52,Divisions!$A$1:$B$33,2,FALSE)</f>
        <v>AFC West</v>
      </c>
      <c r="D52" s="1">
        <v>12</v>
      </c>
      <c r="E52" s="1">
        <v>4</v>
      </c>
      <c r="G52" s="1">
        <v>1</v>
      </c>
      <c r="H52" s="1">
        <v>1</v>
      </c>
      <c r="I52" s="1">
        <v>0</v>
      </c>
      <c r="J52" s="1">
        <v>1</v>
      </c>
      <c r="K52" s="1">
        <v>1</v>
      </c>
      <c r="L52" s="1"/>
      <c r="M52" s="1"/>
      <c r="N52" s="1"/>
      <c r="O52" s="1">
        <v>2</v>
      </c>
      <c r="W52" s="1">
        <f>SUM(N52*'Ranking Calculations'!$C$2,M52*'Ranking Calculations'!$C$3,L52*'Ranking Calculations'!$C$4,K52*'Ranking Calculations'!$C$5,H52*'Ranking Calculations'!$C$7,G52*'Ranking Calculations'!$C$6,P52*'Ranking Calculations'!$C$8,Q52*'Ranking Calculations'!$C$9,R52*'Ranking Calculations'!$C$10,S52*'Ranking Calculations'!$C$11,T52*'Ranking Calculations'!$C$12,U52*'Ranking Calculations'!$C$13,V52*'Ranking Calculations'!$C$14)</f>
        <v>4</v>
      </c>
      <c r="X52" s="11">
        <f>(SUM($D$2:D52)+(SUM($F$2:F52)/2))/((SUM($D$2:D52)+SUM($E$2:E52)+SUM($F$2:F52)))</f>
        <v>0.51913265306122447</v>
      </c>
      <c r="Y52" s="1">
        <f>'Winning % Rank Over Time'!R52</f>
        <v>13</v>
      </c>
      <c r="Z52" s="7">
        <f>'Winning % Rank Over Time'!$B52*VLOOKUP(Y52,'Share of Reg Season Points'!$A$2:$B$33,2)</f>
        <v>0</v>
      </c>
      <c r="AA52" s="1">
        <f t="shared" si="1"/>
        <v>0.62650602409638556</v>
      </c>
      <c r="AB52" s="1" cm="1">
        <f t="array" ref="AB52">_xlfn.IFS(AA52&gt;='Old Ranking Calculations'!$B$25,'Old Ranking Calculations'!$C$25,AA52&gt;='Old Ranking Calculations'!$B$26,'Old Ranking Calculations'!$C$26,AA52&gt;='Old Ranking Calculations'!$B$27,'Old Ranking Calculations'!$C$27,AA52&gt;='Old Ranking Calculations'!$B$28,'Old Ranking Calculations'!$C$28,AA52&gt;='Old Ranking Calculations'!$B$29,'Old Ranking Calculations'!$C$29,AA52&gt;='Old Ranking Calculations'!$B$30,'Old Ranking Calculations'!$C$30,AA52&gt;='Old Ranking Calculations'!$B$31,'Old Ranking Calculations'!$C$31,AA52&lt;'Old Ranking Calculations'!$B$32,'Old Ranking Calculations'!$C$32)</f>
        <v>4</v>
      </c>
      <c r="AC52" s="1">
        <f>COUNT($G$2:G52)/COUNT($A$2:A52)</f>
        <v>0.35294117647058826</v>
      </c>
      <c r="AD52" s="1" cm="1">
        <f t="array" ref="AD52">_xlfn.IFS(AC52&gt;='Old Ranking Calculations'!$B$15,'Old Ranking Calculations'!$C$15,AC52&gt;='Old Ranking Calculations'!$B$16,'Old Ranking Calculations'!$C$16,AC52&gt;='Old Ranking Calculations'!$B$17,'Old Ranking Calculations'!$C$17,AC52&gt;='Old Ranking Calculations'!$B$18,'Old Ranking Calculations'!$C$18,AC52&gt;='Old Ranking Calculations'!$B$19,'Old Ranking Calculations'!$C$19,AC52&gt;='Old Ranking Calculations'!$B$20,'Old Ranking Calculations'!$C$20,AC52&gt;='Old Ranking Calculations'!$B$21,'Old Ranking Calculations'!$C$21,AC52&gt;='Old Ranking Calculations'!$B$22,'Old Ranking Calculations'!$C$22,AC52&lt;'Old Ranking Calculations'!$B$23,'Old Ranking Calculations'!$C$23)</f>
        <v>7</v>
      </c>
      <c r="AE52" s="1">
        <v>0</v>
      </c>
      <c r="AF52" s="1">
        <f t="shared" si="0"/>
        <v>0.10096153846153846</v>
      </c>
      <c r="AG52" s="16">
        <f>SUM($W$2:W52,Z52)</f>
        <v>105</v>
      </c>
    </row>
    <row r="53" spans="1:33" ht="15.75" customHeight="1" x14ac:dyDescent="0.2">
      <c r="A53" s="1">
        <v>2017</v>
      </c>
      <c r="B53" s="1" t="s">
        <v>15</v>
      </c>
      <c r="C53" s="1" t="str">
        <f>VLOOKUP(B53,Divisions!$A$1:$B$33,2,FALSE)</f>
        <v>AFC West</v>
      </c>
      <c r="D53" s="1">
        <v>10</v>
      </c>
      <c r="E53" s="1">
        <v>6</v>
      </c>
      <c r="G53" s="1">
        <v>1</v>
      </c>
      <c r="H53" s="1">
        <v>1</v>
      </c>
      <c r="I53" s="1">
        <v>0</v>
      </c>
      <c r="J53" s="1">
        <v>1</v>
      </c>
      <c r="K53" s="1"/>
      <c r="L53" s="1"/>
      <c r="M53" s="1"/>
      <c r="N53" s="1"/>
      <c r="O53" s="1">
        <v>1</v>
      </c>
      <c r="W53" s="1">
        <f>SUM(N53*'Ranking Calculations'!$C$2,M53*'Ranking Calculations'!$C$3,L53*'Ranking Calculations'!$C$4,K53*'Ranking Calculations'!$C$5,H53*'Ranking Calculations'!$C$7,G53*'Ranking Calculations'!$C$6,P53*'Ranking Calculations'!$C$8,Q53*'Ranking Calculations'!$C$9,R53*'Ranking Calculations'!$C$10,S53*'Ranking Calculations'!$C$11,T53*'Ranking Calculations'!$C$12,U53*'Ranking Calculations'!$C$13,V53*'Ranking Calculations'!$C$14)</f>
        <v>2</v>
      </c>
      <c r="X53" s="11">
        <f>(SUM($D$2:D53)+(SUM($F$2:F53)/2))/((SUM($D$2:D53)+SUM($E$2:E53)+SUM($F$2:F53)))</f>
        <v>0.52124999999999999</v>
      </c>
      <c r="Y53" s="1">
        <f>'Winning % Rank Over Time'!R53</f>
        <v>12</v>
      </c>
      <c r="Z53" s="7">
        <f>'Winning % Rank Over Time'!$B53*VLOOKUP(Y53,'Share of Reg Season Points'!$A$2:$B$33,2)</f>
        <v>0</v>
      </c>
      <c r="AA53" s="1">
        <f t="shared" si="1"/>
        <v>0.63953488372093026</v>
      </c>
      <c r="AB53" s="1" cm="1">
        <f t="array" ref="AB53">_xlfn.IFS(AA53&gt;='Old Ranking Calculations'!$B$25,'Old Ranking Calculations'!$C$25,AA53&gt;='Old Ranking Calculations'!$B$26,'Old Ranking Calculations'!$C$26,AA53&gt;='Old Ranking Calculations'!$B$27,'Old Ranking Calculations'!$C$27,AA53&gt;='Old Ranking Calculations'!$B$28,'Old Ranking Calculations'!$C$28,AA53&gt;='Old Ranking Calculations'!$B$29,'Old Ranking Calculations'!$C$29,AA53&gt;='Old Ranking Calculations'!$B$30,'Old Ranking Calculations'!$C$30,AA53&gt;='Old Ranking Calculations'!$B$31,'Old Ranking Calculations'!$C$31,AA53&lt;'Old Ranking Calculations'!$B$32,'Old Ranking Calculations'!$C$32)</f>
        <v>4</v>
      </c>
      <c r="AC53" s="1">
        <f>COUNT($G$2:G53)/COUNT($A$2:A53)</f>
        <v>0.36538461538461536</v>
      </c>
      <c r="AD53" s="1" cm="1">
        <f t="array" ref="AD53">_xlfn.IFS(AC53&gt;='Old Ranking Calculations'!$B$15,'Old Ranking Calculations'!$C$15,AC53&gt;='Old Ranking Calculations'!$B$16,'Old Ranking Calculations'!$C$16,AC53&gt;='Old Ranking Calculations'!$B$17,'Old Ranking Calculations'!$C$17,AC53&gt;='Old Ranking Calculations'!$B$18,'Old Ranking Calculations'!$C$18,AC53&gt;='Old Ranking Calculations'!$B$19,'Old Ranking Calculations'!$C$19,AC53&gt;='Old Ranking Calculations'!$B$20,'Old Ranking Calculations'!$C$20,AC53&gt;='Old Ranking Calculations'!$B$21,'Old Ranking Calculations'!$C$21,AC53&gt;='Old Ranking Calculations'!$B$22,'Old Ranking Calculations'!$C$22,AC53&lt;'Old Ranking Calculations'!$B$23,'Old Ranking Calculations'!$C$23)</f>
        <v>7</v>
      </c>
      <c r="AE53" s="1">
        <v>0</v>
      </c>
      <c r="AF53" s="1">
        <f t="shared" si="0"/>
        <v>0.10141509433962265</v>
      </c>
      <c r="AG53" s="16">
        <f>SUM($W$2:W53,Z53)</f>
        <v>107</v>
      </c>
    </row>
    <row r="54" spans="1:33" ht="15.75" customHeight="1" x14ac:dyDescent="0.2">
      <c r="A54" s="1">
        <v>2018</v>
      </c>
      <c r="B54" s="1" t="s">
        <v>15</v>
      </c>
      <c r="C54" s="1" t="str">
        <f>VLOOKUP(B54,Divisions!$A$1:$B$33,2,FALSE)</f>
        <v>AFC West</v>
      </c>
      <c r="D54" s="1">
        <v>12</v>
      </c>
      <c r="E54" s="1">
        <v>4</v>
      </c>
      <c r="G54" s="1">
        <v>1</v>
      </c>
      <c r="H54" s="1">
        <v>1</v>
      </c>
      <c r="I54" s="1">
        <v>1</v>
      </c>
      <c r="J54" s="1">
        <v>1</v>
      </c>
      <c r="K54" s="1">
        <v>1</v>
      </c>
      <c r="L54" s="1">
        <v>1</v>
      </c>
      <c r="M54" s="1"/>
      <c r="N54" s="1"/>
      <c r="O54" s="1">
        <v>3</v>
      </c>
      <c r="P54" s="1">
        <v>1</v>
      </c>
      <c r="Q54" s="1">
        <v>1</v>
      </c>
      <c r="W54" s="1">
        <f>SUM(N54*'Ranking Calculations'!$C$2,M54*'Ranking Calculations'!$C$3,L54*'Ranking Calculations'!$C$4,K54*'Ranking Calculations'!$C$5,H54*'Ranking Calculations'!$C$7,G54*'Ranking Calculations'!$C$6,P54*'Ranking Calculations'!$C$8,Q54*'Ranking Calculations'!$C$9,R54*'Ranking Calculations'!$C$10,S54*'Ranking Calculations'!$C$11,T54*'Ranking Calculations'!$C$12,U54*'Ranking Calculations'!$C$13,V54*'Ranking Calculations'!$C$14)</f>
        <v>12</v>
      </c>
      <c r="X54" s="11">
        <f>(SUM($D$2:D54)+(SUM($F$2:F54)/2))/((SUM($D$2:D54)+SUM($E$2:E54)+SUM($F$2:F54)))</f>
        <v>0.52573529411764708</v>
      </c>
      <c r="Y54" s="1">
        <f>'Winning % Rank Over Time'!R54</f>
        <v>11</v>
      </c>
      <c r="Z54" s="7">
        <f>'Winning % Rank Over Time'!$B54*VLOOKUP(Y54,'Share of Reg Season Points'!$A$2:$B$33,2)</f>
        <v>0</v>
      </c>
      <c r="AA54" s="1">
        <f t="shared" si="1"/>
        <v>0.6629213483146067</v>
      </c>
      <c r="AB54" s="1" cm="1">
        <f t="array" ref="AB54">_xlfn.IFS(AA54&gt;='Old Ranking Calculations'!$B$25,'Old Ranking Calculations'!$C$25,AA54&gt;='Old Ranking Calculations'!$B$26,'Old Ranking Calculations'!$C$26,AA54&gt;='Old Ranking Calculations'!$B$27,'Old Ranking Calculations'!$C$27,AA54&gt;='Old Ranking Calculations'!$B$28,'Old Ranking Calculations'!$C$28,AA54&gt;='Old Ranking Calculations'!$B$29,'Old Ranking Calculations'!$C$29,AA54&gt;='Old Ranking Calculations'!$B$30,'Old Ranking Calculations'!$C$30,AA54&gt;='Old Ranking Calculations'!$B$31,'Old Ranking Calculations'!$C$31,AA54&lt;'Old Ranking Calculations'!$B$32,'Old Ranking Calculations'!$C$32)</f>
        <v>4</v>
      </c>
      <c r="AC54" s="1">
        <f>COUNT($G$2:G54)/COUNT($A$2:A54)</f>
        <v>0.37735849056603776</v>
      </c>
      <c r="AD54" s="1" cm="1">
        <f t="array" ref="AD54">_xlfn.IFS(AC54&gt;='Old Ranking Calculations'!$B$15,'Old Ranking Calculations'!$C$15,AC54&gt;='Old Ranking Calculations'!$B$16,'Old Ranking Calculations'!$C$16,AC54&gt;='Old Ranking Calculations'!$B$17,'Old Ranking Calculations'!$C$17,AC54&gt;='Old Ranking Calculations'!$B$18,'Old Ranking Calculations'!$C$18,AC54&gt;='Old Ranking Calculations'!$B$19,'Old Ranking Calculations'!$C$19,AC54&gt;='Old Ranking Calculations'!$B$20,'Old Ranking Calculations'!$C$20,AC54&gt;='Old Ranking Calculations'!$B$21,'Old Ranking Calculations'!$C$21,AC54&gt;='Old Ranking Calculations'!$B$22,'Old Ranking Calculations'!$C$22,AC54&lt;'Old Ranking Calculations'!$B$23,'Old Ranking Calculations'!$C$23)</f>
        <v>7</v>
      </c>
      <c r="AE54" s="1">
        <v>0</v>
      </c>
      <c r="AF54" s="1">
        <f t="shared" si="0"/>
        <v>0.10904872389791183</v>
      </c>
      <c r="AG54" s="16">
        <f>SUM($W$2:W54,Z54)</f>
        <v>119</v>
      </c>
    </row>
    <row r="55" spans="1:33" ht="15.75" customHeight="1" x14ac:dyDescent="0.2">
      <c r="A55" s="1">
        <v>2019</v>
      </c>
      <c r="B55" s="1" t="s">
        <v>15</v>
      </c>
      <c r="C55" s="1" t="str">
        <f>VLOOKUP(B55,Divisions!$A$1:$B$33,2,FALSE)</f>
        <v>AFC West</v>
      </c>
      <c r="D55" s="1">
        <v>12</v>
      </c>
      <c r="E55" s="1">
        <v>4</v>
      </c>
      <c r="G55" s="1">
        <v>1</v>
      </c>
      <c r="H55" s="1">
        <v>1</v>
      </c>
      <c r="I55" s="1">
        <v>3</v>
      </c>
      <c r="J55" s="1">
        <v>0</v>
      </c>
      <c r="K55" s="1">
        <v>1</v>
      </c>
      <c r="L55" s="1">
        <v>1</v>
      </c>
      <c r="M55" s="1">
        <v>1</v>
      </c>
      <c r="N55" s="1">
        <v>1</v>
      </c>
      <c r="O55" s="1">
        <v>4</v>
      </c>
      <c r="W55" s="1">
        <f>SUM(N55*'Ranking Calculations'!$C$2,M55*'Ranking Calculations'!$C$3,L55*'Ranking Calculations'!$C$4,K55*'Ranking Calculations'!$C$5,H55*'Ranking Calculations'!$C$7,G55*'Ranking Calculations'!$C$6,P55*'Ranking Calculations'!$C$8,Q55*'Ranking Calculations'!$C$9,R55*'Ranking Calculations'!$C$10,S55*'Ranking Calculations'!$C$11,T55*'Ranking Calculations'!$C$12,U55*'Ranking Calculations'!$C$13,V55*'Ranking Calculations'!$C$14)</f>
        <v>40</v>
      </c>
      <c r="X55" s="11">
        <f>(SUM($D$2:D55)+(SUM($F$2:F55)/2))/((SUM($D$2:D55)+SUM($E$2:E55)+SUM($F$2:F55)))</f>
        <v>0.53004807692307687</v>
      </c>
      <c r="Y55" s="1">
        <f>'Winning % Rank Over Time'!R55</f>
        <v>11</v>
      </c>
      <c r="Z55" s="7">
        <f>'Winning % Rank Over Time'!$B55*VLOOKUP(Y55,'Share of Reg Season Points'!$A$2:$B$33,2)</f>
        <v>0</v>
      </c>
      <c r="AA55" s="1">
        <f t="shared" si="1"/>
        <v>0.69565217391304346</v>
      </c>
      <c r="AB55" s="1" cm="1">
        <f t="array" ref="AB55">_xlfn.IFS(AA55&gt;='Old Ranking Calculations'!$B$25,'Old Ranking Calculations'!$C$25,AA55&gt;='Old Ranking Calculations'!$B$26,'Old Ranking Calculations'!$C$26,AA55&gt;='Old Ranking Calculations'!$B$27,'Old Ranking Calculations'!$C$27,AA55&gt;='Old Ranking Calculations'!$B$28,'Old Ranking Calculations'!$C$28,AA55&gt;='Old Ranking Calculations'!$B$29,'Old Ranking Calculations'!$C$29,AA55&gt;='Old Ranking Calculations'!$B$30,'Old Ranking Calculations'!$C$30,AA55&gt;='Old Ranking Calculations'!$B$31,'Old Ranking Calculations'!$C$31,AA55&lt;'Old Ranking Calculations'!$B$32,'Old Ranking Calculations'!$C$32)</f>
        <v>4</v>
      </c>
      <c r="AC55" s="1">
        <f>COUNT($G$2:G55)/COUNT($A$2:A55)</f>
        <v>0.3888888888888889</v>
      </c>
      <c r="AD55" s="1" cm="1">
        <f t="array" ref="AD55">_xlfn.IFS(AC55&gt;='Old Ranking Calculations'!$B$15,'Old Ranking Calculations'!$C$15,AC55&gt;='Old Ranking Calculations'!$B$16,'Old Ranking Calculations'!$C$16,AC55&gt;='Old Ranking Calculations'!$B$17,'Old Ranking Calculations'!$C$17,AC55&gt;='Old Ranking Calculations'!$B$18,'Old Ranking Calculations'!$C$18,AC55&gt;='Old Ranking Calculations'!$B$19,'Old Ranking Calculations'!$C$19,AC55&gt;='Old Ranking Calculations'!$B$20,'Old Ranking Calculations'!$C$20,AC55&gt;='Old Ranking Calculations'!$B$21,'Old Ranking Calculations'!$C$21,AC55&gt;='Old Ranking Calculations'!$B$22,'Old Ranking Calculations'!$C$22,AC55&lt;'Old Ranking Calculations'!$B$23,'Old Ranking Calculations'!$C$23)</f>
        <v>7</v>
      </c>
      <c r="AE55" s="1">
        <v>0</v>
      </c>
      <c r="AF55" s="1">
        <f t="shared" si="0"/>
        <v>0.12045454545454545</v>
      </c>
      <c r="AG55" s="16">
        <f>SUM($W$2:W55,Z55)</f>
        <v>159</v>
      </c>
    </row>
    <row r="56" spans="1:33" ht="15.75" customHeight="1" x14ac:dyDescent="0.2">
      <c r="A56" s="1">
        <v>2020</v>
      </c>
      <c r="B56" s="1" t="s">
        <v>15</v>
      </c>
      <c r="C56" s="1" t="str">
        <f>VLOOKUP(B56,Divisions!$A$1:$B$33,2,FALSE)</f>
        <v>AFC West</v>
      </c>
      <c r="D56" s="1">
        <v>14</v>
      </c>
      <c r="E56" s="1">
        <v>2</v>
      </c>
      <c r="G56" s="1">
        <v>1</v>
      </c>
      <c r="H56" s="1">
        <v>1</v>
      </c>
      <c r="I56" s="1">
        <v>2</v>
      </c>
      <c r="J56" s="1">
        <v>1</v>
      </c>
      <c r="K56" s="1">
        <v>1</v>
      </c>
      <c r="L56" s="1">
        <v>1</v>
      </c>
      <c r="M56" s="1">
        <v>1</v>
      </c>
      <c r="N56" s="1"/>
      <c r="O56" s="1">
        <v>4</v>
      </c>
      <c r="W56" s="1">
        <f>SUM(N56*'Ranking Calculations'!$C$2,M56*'Ranking Calculations'!$C$3,L56*'Ranking Calculations'!$C$4,K56*'Ranking Calculations'!$C$5,H56*'Ranking Calculations'!$C$7,G56*'Ranking Calculations'!$C$6,P56*'Ranking Calculations'!$C$8,Q56*'Ranking Calculations'!$C$9,R56*'Ranking Calculations'!$C$10,S56*'Ranking Calculations'!$C$11,T56*'Ranking Calculations'!$C$12,U56*'Ranking Calculations'!$C$13,V56*'Ranking Calculations'!$C$14)</f>
        <v>17</v>
      </c>
      <c r="X56" s="11">
        <f>(SUM($D$2:D56)+(SUM($F$2:F56)/2))/((SUM($D$2:D56)+SUM($E$2:E56)+SUM($F$2:F56)))</f>
        <v>0.53655660377358494</v>
      </c>
      <c r="Y56" s="1">
        <f>'Winning % Rank Over Time'!R56</f>
        <v>10</v>
      </c>
      <c r="Z56" s="7">
        <f>'Winning % Rank Over Time'!$B56*VLOOKUP(Y56,'Share of Reg Season Points'!$A$2:$B$33,2)</f>
        <v>0</v>
      </c>
      <c r="AA56" s="1">
        <f t="shared" si="1"/>
        <v>0.72631578947368425</v>
      </c>
      <c r="AB56" s="1" cm="1">
        <f t="array" ref="AB56">_xlfn.IFS(AA56&gt;='Old Ranking Calculations'!$B$25,'Old Ranking Calculations'!$C$25,AA56&gt;='Old Ranking Calculations'!$B$26,'Old Ranking Calculations'!$C$26,AA56&gt;='Old Ranking Calculations'!$B$27,'Old Ranking Calculations'!$C$27,AA56&gt;='Old Ranking Calculations'!$B$28,'Old Ranking Calculations'!$C$28,AA56&gt;='Old Ranking Calculations'!$B$29,'Old Ranking Calculations'!$C$29,AA56&gt;='Old Ranking Calculations'!$B$30,'Old Ranking Calculations'!$C$30,AA56&gt;='Old Ranking Calculations'!$B$31,'Old Ranking Calculations'!$C$31,AA56&lt;'Old Ranking Calculations'!$B$32,'Old Ranking Calculations'!$C$32)</f>
        <v>4</v>
      </c>
      <c r="AC56" s="1">
        <f>COUNT($G$2:G56)/COUNT($A$2:A56)</f>
        <v>0.4</v>
      </c>
      <c r="AD56" s="1" cm="1">
        <f t="array" ref="AD56">_xlfn.IFS(AC56&gt;='Old Ranking Calculations'!$B$15,'Old Ranking Calculations'!$C$15,AC56&gt;='Old Ranking Calculations'!$B$16,'Old Ranking Calculations'!$C$16,AC56&gt;='Old Ranking Calculations'!$B$17,'Old Ranking Calculations'!$C$17,AC56&gt;='Old Ranking Calculations'!$B$18,'Old Ranking Calculations'!$C$18,AC56&gt;='Old Ranking Calculations'!$B$19,'Old Ranking Calculations'!$C$19,AC56&gt;='Old Ranking Calculations'!$B$20,'Old Ranking Calculations'!$C$20,AC56&gt;='Old Ranking Calculations'!$B$21,'Old Ranking Calculations'!$C$21,AC56&gt;='Old Ranking Calculations'!$B$22,'Old Ranking Calculations'!$C$22,AC56&lt;'Old Ranking Calculations'!$B$23,'Old Ranking Calculations'!$C$23)</f>
        <v>10</v>
      </c>
      <c r="AE56" s="1">
        <v>0</v>
      </c>
      <c r="AF56" s="1">
        <f t="shared" si="0"/>
        <v>0.13228699551569506</v>
      </c>
      <c r="AG56" s="16">
        <f>SUM($W$2:W56,Z56)</f>
        <v>176</v>
      </c>
    </row>
    <row r="57" spans="1:33" ht="15.75" customHeight="1" x14ac:dyDescent="0.2">
      <c r="A57" s="1">
        <v>2021</v>
      </c>
      <c r="B57" s="1" t="s">
        <v>15</v>
      </c>
      <c r="C57" s="1" t="str">
        <f>VLOOKUP(B57,Divisions!$A$1:$B$33,2,FALSE)</f>
        <v>AFC West</v>
      </c>
      <c r="D57" s="1">
        <v>12</v>
      </c>
      <c r="E57" s="1">
        <v>5</v>
      </c>
      <c r="G57" s="1">
        <v>1</v>
      </c>
      <c r="H57" s="1">
        <v>1</v>
      </c>
      <c r="I57" s="1">
        <v>2</v>
      </c>
      <c r="J57" s="1">
        <v>1</v>
      </c>
      <c r="K57" s="1">
        <v>1</v>
      </c>
      <c r="L57" s="1">
        <v>1</v>
      </c>
      <c r="M57" s="1"/>
      <c r="N57" s="1"/>
      <c r="O57" s="1">
        <v>3</v>
      </c>
      <c r="W57" s="1">
        <f>SUM(N57*'Ranking Calculations'!$C$2,M57*'Ranking Calculations'!$C$3,L57*'Ranking Calculations'!$C$4,K57*'Ranking Calculations'!$C$5,H57*'Ranking Calculations'!$C$7,G57*'Ranking Calculations'!$C$6,P57*'Ranking Calculations'!$C$8,Q57*'Ranking Calculations'!$C$9,R57*'Ranking Calculations'!$C$10,S57*'Ranking Calculations'!$C$11,T57*'Ranking Calculations'!$C$12,U57*'Ranking Calculations'!$C$13,V57*'Ranking Calculations'!$C$14)</f>
        <v>8</v>
      </c>
      <c r="X57" s="11">
        <f>(SUM($D$2:D57)+(SUM($F$2:F57)/2))/((SUM($D$2:D57)+SUM($E$2:E57)+SUM($F$2:F57)))</f>
        <v>0.53988439306358382</v>
      </c>
      <c r="Y57" s="1">
        <f>'Winning % Rank Over Time'!R57</f>
        <v>10</v>
      </c>
      <c r="Z57" s="7">
        <f>'Winning % Rank Over Time'!$B57*VLOOKUP(Y57,'Share of Reg Season Points'!$A$2:$B$33,2)</f>
        <v>0</v>
      </c>
      <c r="AA57" s="1">
        <f t="shared" si="1"/>
        <v>0.75510204081632648</v>
      </c>
      <c r="AB57" s="1" cm="1">
        <f t="array" ref="AB57">_xlfn.IFS(AA57&gt;='Old Ranking Calculations'!$B$25,'Old Ranking Calculations'!$C$25,AA57&gt;='Old Ranking Calculations'!$B$26,'Old Ranking Calculations'!$C$26,AA57&gt;='Old Ranking Calculations'!$B$27,'Old Ranking Calculations'!$C$27,AA57&gt;='Old Ranking Calculations'!$B$28,'Old Ranking Calculations'!$C$28,AA57&gt;='Old Ranking Calculations'!$B$29,'Old Ranking Calculations'!$C$29,AA57&gt;='Old Ranking Calculations'!$B$30,'Old Ranking Calculations'!$C$30,AA57&gt;='Old Ranking Calculations'!$B$31,'Old Ranking Calculations'!$C$31,AA57&lt;'Old Ranking Calculations'!$B$32,'Old Ranking Calculations'!$C$32)</f>
        <v>6</v>
      </c>
      <c r="AC57" s="1">
        <f>COUNT($G$2:G57)/COUNT($A$2:A57)</f>
        <v>0.4107142857142857</v>
      </c>
      <c r="AD57" s="1" cm="1">
        <f t="array" ref="AD57">_xlfn.IFS(AC57&gt;='Old Ranking Calculations'!$B$15,'Old Ranking Calculations'!$C$15,AC57&gt;='Old Ranking Calculations'!$B$16,'Old Ranking Calculations'!$C$16,AC57&gt;='Old Ranking Calculations'!$B$17,'Old Ranking Calculations'!$C$17,AC57&gt;='Old Ranking Calculations'!$B$18,'Old Ranking Calculations'!$C$18,AC57&gt;='Old Ranking Calculations'!$B$19,'Old Ranking Calculations'!$C$19,AC57&gt;='Old Ranking Calculations'!$B$20,'Old Ranking Calculations'!$C$20,AC57&gt;='Old Ranking Calculations'!$B$21,'Old Ranking Calculations'!$C$21,AC57&gt;='Old Ranking Calculations'!$B$22,'Old Ranking Calculations'!$C$22,AC57&lt;'Old Ranking Calculations'!$B$23,'Old Ranking Calculations'!$C$23)</f>
        <v>10</v>
      </c>
      <c r="AE57" s="1">
        <v>0</v>
      </c>
      <c r="AF57" s="1">
        <f t="shared" si="0"/>
        <v>0.14065934065934066</v>
      </c>
      <c r="AG57" s="16">
        <f>SUM($W$2:W57,Z57)</f>
        <v>184</v>
      </c>
    </row>
    <row r="58" spans="1:33" ht="15.75" customHeight="1" x14ac:dyDescent="0.2">
      <c r="A58" s="1">
        <v>2022</v>
      </c>
      <c r="B58" s="1" t="s">
        <v>15</v>
      </c>
      <c r="C58" s="1" t="str">
        <f>VLOOKUP(B58,Divisions!$A$1:$B$33,2,FALSE)</f>
        <v>AFC West</v>
      </c>
      <c r="D58">
        <v>14</v>
      </c>
      <c r="E58">
        <v>3</v>
      </c>
      <c r="G58">
        <v>1</v>
      </c>
      <c r="H58">
        <v>1</v>
      </c>
      <c r="I58">
        <v>3</v>
      </c>
      <c r="J58">
        <v>0</v>
      </c>
      <c r="K58" s="1">
        <v>1</v>
      </c>
      <c r="L58" s="1">
        <v>1</v>
      </c>
      <c r="M58" s="1">
        <v>1</v>
      </c>
      <c r="N58" s="1">
        <v>1</v>
      </c>
      <c r="O58">
        <v>4</v>
      </c>
      <c r="P58">
        <v>1</v>
      </c>
      <c r="W58" s="1">
        <f>SUM(N58*'Ranking Calculations'!$C$2,M58*'Ranking Calculations'!$C$3,L58*'Ranking Calculations'!$C$4,K58*'Ranking Calculations'!$C$5,H58*'Ranking Calculations'!$C$7,G58*'Ranking Calculations'!$C$6,P58*'Ranking Calculations'!$C$8,Q58*'Ranking Calculations'!$C$9,R58*'Ranking Calculations'!$C$10,S58*'Ranking Calculations'!$C$11,T58*'Ranking Calculations'!$C$12,U58*'Ranking Calculations'!$C$13,V58*'Ranking Calculations'!$C$14)</f>
        <v>43</v>
      </c>
      <c r="X58" s="11">
        <f>(SUM($D$2:D58)+(SUM($F$2:F58)/2))/((SUM($D$2:D58)+SUM($E$2:E58)+SUM($F$2:F58)))</f>
        <v>0.54535147392290251</v>
      </c>
      <c r="Y58" s="1">
        <f>'Winning % Rank Over Time'!R58</f>
        <v>10</v>
      </c>
      <c r="Z58" s="7">
        <f>'Winning % Rank Over Time'!$B58*VLOOKUP(Y58,'Share of Reg Season Points'!$A$2:$B$33,2)</f>
        <v>0</v>
      </c>
      <c r="AA58" s="1">
        <f t="shared" ref="AA58" si="2">SUM($G$2:J58)/COUNT($E$2:H58)</f>
        <v>0.78217821782178221</v>
      </c>
      <c r="AB58" s="1" cm="1">
        <f t="array" ref="AB58">_xlfn.IFS(AA58&gt;='Old Ranking Calculations'!$B$25,'Old Ranking Calculations'!$C$25,AA58&gt;='Old Ranking Calculations'!$B$26,'Old Ranking Calculations'!$C$26,AA58&gt;='Old Ranking Calculations'!$B$27,'Old Ranking Calculations'!$C$27,AA58&gt;='Old Ranking Calculations'!$B$28,'Old Ranking Calculations'!$C$28,AA58&gt;='Old Ranking Calculations'!$B$29,'Old Ranking Calculations'!$C$29,AA58&gt;='Old Ranking Calculations'!$B$30,'Old Ranking Calculations'!$C$30,AA58&gt;='Old Ranking Calculations'!$B$31,'Old Ranking Calculations'!$C$31,AA58&lt;'Old Ranking Calculations'!$B$32,'Old Ranking Calculations'!$C$32)</f>
        <v>6</v>
      </c>
      <c r="AC58" s="1">
        <f>COUNT($G$2:G58)/COUNT($A$2:A58)</f>
        <v>0.42105263157894735</v>
      </c>
      <c r="AD58" s="1" cm="1">
        <f t="array" ref="AD58">_xlfn.IFS(AC58&gt;='Old Ranking Calculations'!$B$15,'Old Ranking Calculations'!$C$15,AC58&gt;='Old Ranking Calculations'!$B$16,'Old Ranking Calculations'!$C$16,AC58&gt;='Old Ranking Calculations'!$B$17,'Old Ranking Calculations'!$C$17,AC58&gt;='Old Ranking Calculations'!$B$18,'Old Ranking Calculations'!$C$18,AC58&gt;='Old Ranking Calculations'!$B$19,'Old Ranking Calculations'!$C$19,AC58&gt;='Old Ranking Calculations'!$B$20,'Old Ranking Calculations'!$C$20,AC58&gt;='Old Ranking Calculations'!$B$21,'Old Ranking Calculations'!$C$21,AC58&gt;='Old Ranking Calculations'!$B$22,'Old Ranking Calculations'!$C$22,AC58&lt;'Old Ranking Calculations'!$B$23,'Old Ranking Calculations'!$C$23)</f>
        <v>10</v>
      </c>
      <c r="AE58" s="1">
        <v>0</v>
      </c>
      <c r="AF58" s="1">
        <f t="shared" ref="AF58" si="3">SUM($I$2:M58)/SUM($E$2:I58)</f>
        <v>0.15118790496760259</v>
      </c>
      <c r="AG58" s="16">
        <f>SUM($W$2:W58,Z58)</f>
        <v>227</v>
      </c>
    </row>
    <row r="59" spans="1:33" ht="15.75" customHeight="1" x14ac:dyDescent="0.2">
      <c r="A59" s="1">
        <v>2023</v>
      </c>
      <c r="B59" s="1" t="s">
        <v>15</v>
      </c>
      <c r="C59" s="1" t="str">
        <f>VLOOKUP(B59,Divisions!$A$1:$B$33,2,FALSE)</f>
        <v>AFC West</v>
      </c>
      <c r="D59">
        <v>11</v>
      </c>
      <c r="E59">
        <v>6</v>
      </c>
      <c r="G59">
        <v>1</v>
      </c>
      <c r="H59">
        <v>1</v>
      </c>
      <c r="I59">
        <v>4</v>
      </c>
      <c r="J59">
        <v>0</v>
      </c>
      <c r="K59" s="1">
        <v>1</v>
      </c>
      <c r="L59" s="1">
        <v>1</v>
      </c>
      <c r="M59" s="1">
        <v>1</v>
      </c>
      <c r="N59" s="1">
        <v>1</v>
      </c>
      <c r="O59">
        <v>4</v>
      </c>
      <c r="W59" s="1">
        <f>SUM(N59*'Ranking Calculations'!$C$2,M59*'Ranking Calculations'!$C$3,L59*'Ranking Calculations'!$C$4,K59*'Ranking Calculations'!$C$5,H59*'Ranking Calculations'!$C$7,G59*'Ranking Calculations'!$C$6,P59*'Ranking Calculations'!$C$8,Q59*'Ranking Calculations'!$C$9,R59*'Ranking Calculations'!$C$10,S59*'Ranking Calculations'!$C$11,T59*'Ranking Calculations'!$C$12,U59*'Ranking Calculations'!$C$13,V59*'Ranking Calculations'!$C$14)</f>
        <v>40</v>
      </c>
      <c r="X59" s="11">
        <f>(SUM($D$2:D59)+(SUM($F$2:F59)/2))/((SUM($D$2:D59)+SUM($E$2:E59)+SUM($F$2:F59)))</f>
        <v>0.54727474972191326</v>
      </c>
      <c r="Y59" s="1">
        <f>'Winning % Rank Over Time'!R59</f>
        <v>9</v>
      </c>
      <c r="Z59" s="7">
        <f>'Winning % Rank Over Time'!$B59*VLOOKUP(Y59,'Share of Reg Season Points'!$A$2:$B$33,2)</f>
        <v>0</v>
      </c>
      <c r="AA59" s="1">
        <f t="shared" ref="AA59" si="4">SUM($G$2:J59)/COUNT($E$2:H59)</f>
        <v>0.81730769230769229</v>
      </c>
      <c r="AB59" s="1" cm="1">
        <f t="array" ref="AB59">_xlfn.IFS(AA59&gt;='Old Ranking Calculations'!$B$25,'Old Ranking Calculations'!$C$25,AA59&gt;='Old Ranking Calculations'!$B$26,'Old Ranking Calculations'!$C$26,AA59&gt;='Old Ranking Calculations'!$B$27,'Old Ranking Calculations'!$C$27,AA59&gt;='Old Ranking Calculations'!$B$28,'Old Ranking Calculations'!$C$28,AA59&gt;='Old Ranking Calculations'!$B$29,'Old Ranking Calculations'!$C$29,AA59&gt;='Old Ranking Calculations'!$B$30,'Old Ranking Calculations'!$C$30,AA59&gt;='Old Ranking Calculations'!$B$31,'Old Ranking Calculations'!$C$31,AA59&lt;'Old Ranking Calculations'!$B$32,'Old Ranking Calculations'!$C$32)</f>
        <v>6</v>
      </c>
      <c r="AC59" s="1">
        <f>COUNT($G$2:G59)/COUNT($A$2:A59)</f>
        <v>0.43103448275862066</v>
      </c>
      <c r="AD59" s="1" cm="1">
        <f t="array" ref="AD59">_xlfn.IFS(AC59&gt;='Old Ranking Calculations'!$B$15,'Old Ranking Calculations'!$C$15,AC59&gt;='Old Ranking Calculations'!$B$16,'Old Ranking Calculations'!$C$16,AC59&gt;='Old Ranking Calculations'!$B$17,'Old Ranking Calculations'!$C$17,AC59&gt;='Old Ranking Calculations'!$B$18,'Old Ranking Calculations'!$C$18,AC59&gt;='Old Ranking Calculations'!$B$19,'Old Ranking Calculations'!$C$19,AC59&gt;='Old Ranking Calculations'!$B$20,'Old Ranking Calculations'!$C$20,AC59&gt;='Old Ranking Calculations'!$B$21,'Old Ranking Calculations'!$C$21,AC59&gt;='Old Ranking Calculations'!$B$22,'Old Ranking Calculations'!$C$22,AC59&lt;'Old Ranking Calculations'!$B$23,'Old Ranking Calculations'!$C$23)</f>
        <v>10</v>
      </c>
      <c r="AE59" s="1">
        <v>1</v>
      </c>
      <c r="AF59" s="1">
        <f t="shared" ref="AF59" si="5">SUM($I$2:M59)/SUM($E$2:I59)</f>
        <v>0.16210526315789472</v>
      </c>
      <c r="AG59" s="16">
        <f>SUM($W$2:W59,Z59)</f>
        <v>267</v>
      </c>
    </row>
    <row r="60" spans="1:33" ht="15.75" customHeight="1" x14ac:dyDescent="0.2">
      <c r="A60" s="1">
        <v>2024</v>
      </c>
      <c r="B60" s="1" t="s">
        <v>15</v>
      </c>
      <c r="C60" s="1" t="str">
        <f>VLOOKUP(B60,Divisions!$A$1:$B$33,2,FALSE)</f>
        <v>AFC West</v>
      </c>
      <c r="D60">
        <v>15</v>
      </c>
      <c r="E60">
        <v>2</v>
      </c>
      <c r="G60">
        <v>1</v>
      </c>
      <c r="H60">
        <v>1</v>
      </c>
      <c r="I60">
        <v>2</v>
      </c>
      <c r="J60">
        <v>1</v>
      </c>
      <c r="K60" s="1">
        <v>1</v>
      </c>
      <c r="L60" s="1">
        <v>1</v>
      </c>
      <c r="M60" s="1">
        <v>1</v>
      </c>
      <c r="O60">
        <v>4</v>
      </c>
      <c r="W60" s="1">
        <f>SUM(N60*'Ranking Calculations'!$C$2,M60*'Ranking Calculations'!$C$3,L60*'Ranking Calculations'!$C$4,K60*'Ranking Calculations'!$C$5,H60*'Ranking Calculations'!$C$7,G60*'Ranking Calculations'!$C$6,P60*'Ranking Calculations'!$C$8,Q60*'Ranking Calculations'!$C$9,R60*'Ranking Calculations'!$C$10,S60*'Ranking Calculations'!$C$11,T60*'Ranking Calculations'!$C$12,U60*'Ranking Calculations'!$C$13,V60*'Ranking Calculations'!$C$14)</f>
        <v>17</v>
      </c>
      <c r="X60" s="11">
        <f>(SUM($D$2:D60)+(SUM($F$2:F60)/2))/((SUM($D$2:D60)+SUM($E$2:E60)+SUM($F$2:F60)))</f>
        <v>0.55349344978165937</v>
      </c>
      <c r="Y60" s="1">
        <f>'Winning % Rank Over Time'!R60</f>
        <v>5</v>
      </c>
      <c r="Z60" s="7">
        <f>'Winning % Rank Over Time'!$B60*VLOOKUP(Y60,'Share of Reg Season Points'!$A$2:$B$33,2)</f>
        <v>0</v>
      </c>
      <c r="AA60" s="1">
        <f t="shared" ref="AA60" si="6">SUM($G$2:J60)/COUNT($E$2:H60)</f>
        <v>0.84112149532710279</v>
      </c>
      <c r="AB60" s="1" cm="1">
        <f t="array" ref="AB60">_xlfn.IFS(AA60&gt;='Old Ranking Calculations'!$B$25,'Old Ranking Calculations'!$C$25,AA60&gt;='Old Ranking Calculations'!$B$26,'Old Ranking Calculations'!$C$26,AA60&gt;='Old Ranking Calculations'!$B$27,'Old Ranking Calculations'!$C$27,AA60&gt;='Old Ranking Calculations'!$B$28,'Old Ranking Calculations'!$C$28,AA60&gt;='Old Ranking Calculations'!$B$29,'Old Ranking Calculations'!$C$29,AA60&gt;='Old Ranking Calculations'!$B$30,'Old Ranking Calculations'!$C$30,AA60&gt;='Old Ranking Calculations'!$B$31,'Old Ranking Calculations'!$C$31,AA60&lt;'Old Ranking Calculations'!$B$32,'Old Ranking Calculations'!$C$32)</f>
        <v>6</v>
      </c>
      <c r="AC60" s="1">
        <f>COUNT($G$2:G60)/COUNT($A$2:A60)</f>
        <v>0.44067796610169491</v>
      </c>
      <c r="AD60" s="1" cm="1">
        <f t="array" ref="AD60">_xlfn.IFS(AC60&gt;='Old Ranking Calculations'!$B$15,'Old Ranking Calculations'!$C$15,AC60&gt;='Old Ranking Calculations'!$B$16,'Old Ranking Calculations'!$C$16,AC60&gt;='Old Ranking Calculations'!$B$17,'Old Ranking Calculations'!$C$17,AC60&gt;='Old Ranking Calculations'!$B$18,'Old Ranking Calculations'!$C$18,AC60&gt;='Old Ranking Calculations'!$B$19,'Old Ranking Calculations'!$C$19,AC60&gt;='Old Ranking Calculations'!$B$20,'Old Ranking Calculations'!$C$20,AC60&gt;='Old Ranking Calculations'!$B$21,'Old Ranking Calculations'!$C$21,AC60&gt;='Old Ranking Calculations'!$B$22,'Old Ranking Calculations'!$C$22,AC60&lt;'Old Ranking Calculations'!$B$23,'Old Ranking Calculations'!$C$23)</f>
        <v>10</v>
      </c>
      <c r="AE60" s="1">
        <v>2</v>
      </c>
      <c r="AF60" s="1">
        <f t="shared" ref="AF60" si="7">SUM($I$2:M60)/SUM($E$2:I60)</f>
        <v>0.17255717255717257</v>
      </c>
      <c r="AG60" s="16">
        <f>SUM($W$2:W60,Z60)</f>
        <v>284</v>
      </c>
    </row>
    <row r="61" spans="1:33" ht="15.75" customHeight="1" x14ac:dyDescent="0.2">
      <c r="A61" s="1">
        <v>2025</v>
      </c>
      <c r="B61" s="1" t="s">
        <v>15</v>
      </c>
      <c r="C61" s="1" t="str">
        <f>VLOOKUP(B61,Divisions!$A$1:$B$33,2,FALSE)</f>
        <v>AFC West</v>
      </c>
      <c r="D61">
        <v>6</v>
      </c>
      <c r="E61">
        <v>11</v>
      </c>
      <c r="W61" s="1">
        <f>SUM(N61*'Ranking Calculations'!$C$2,M61*'Ranking Calculations'!$C$3,L61*'Ranking Calculations'!$C$4,K61*'Ranking Calculations'!$C$5,H61*'Ranking Calculations'!$C$7,G61*'Ranking Calculations'!$C$6,P61*'Ranking Calculations'!$C$8,Q61*'Ranking Calculations'!$C$9,R61*'Ranking Calculations'!$C$10,S61*'Ranking Calculations'!$C$11,T61*'Ranking Calculations'!$C$12,U61*'Ranking Calculations'!$C$13,V61*'Ranking Calculations'!$C$14)</f>
        <v>0</v>
      </c>
      <c r="X61" s="11">
        <f>(SUM($D$2:D61)+(SUM($F$2:F61)/2))/((SUM($D$2:D61)+SUM($E$2:E61)+SUM($F$2:F61)))</f>
        <v>0.54983922829581988</v>
      </c>
      <c r="Y61" s="1">
        <f>'Winning % Rank Over Time'!R61</f>
        <v>9</v>
      </c>
      <c r="Z61" s="7">
        <f>'Winning % Rank Over Time'!$B61*VLOOKUP(Y61,'Share of Reg Season Points'!$A$2:$B$33,2)</f>
        <v>0</v>
      </c>
      <c r="AA61" s="1">
        <f t="shared" ref="AA61" si="8">SUM($G$2:J61)/COUNT($E$2:H61)</f>
        <v>0.83333333333333337</v>
      </c>
      <c r="AB61" s="1" cm="1">
        <f t="array" ref="AB61">_xlfn.IFS(AA61&gt;='Old Ranking Calculations'!$B$25,'Old Ranking Calculations'!$C$25,AA61&gt;='Old Ranking Calculations'!$B$26,'Old Ranking Calculations'!$C$26,AA61&gt;='Old Ranking Calculations'!$B$27,'Old Ranking Calculations'!$C$27,AA61&gt;='Old Ranking Calculations'!$B$28,'Old Ranking Calculations'!$C$28,AA61&gt;='Old Ranking Calculations'!$B$29,'Old Ranking Calculations'!$C$29,AA61&gt;='Old Ranking Calculations'!$B$30,'Old Ranking Calculations'!$C$30,AA61&gt;='Old Ranking Calculations'!$B$31,'Old Ranking Calculations'!$C$31,AA61&lt;'Old Ranking Calculations'!$B$32,'Old Ranking Calculations'!$C$32)</f>
        <v>6</v>
      </c>
      <c r="AC61" s="1">
        <f>COUNT($G$2:G61)/COUNT($A$2:A61)</f>
        <v>0.43333333333333335</v>
      </c>
      <c r="AD61" s="1" cm="1">
        <f t="array" ref="AD61">_xlfn.IFS(AC61&gt;='Old Ranking Calculations'!$B$15,'Old Ranking Calculations'!$C$15,AC61&gt;='Old Ranking Calculations'!$B$16,'Old Ranking Calculations'!$C$16,AC61&gt;='Old Ranking Calculations'!$B$17,'Old Ranking Calculations'!$C$17,AC61&gt;='Old Ranking Calculations'!$B$18,'Old Ranking Calculations'!$C$18,AC61&gt;='Old Ranking Calculations'!$B$19,'Old Ranking Calculations'!$C$19,AC61&gt;='Old Ranking Calculations'!$B$20,'Old Ranking Calculations'!$C$20,AC61&gt;='Old Ranking Calculations'!$B$21,'Old Ranking Calculations'!$C$21,AC61&gt;='Old Ranking Calculations'!$B$22,'Old Ranking Calculations'!$C$22,AC61&lt;'Old Ranking Calculations'!$B$23,'Old Ranking Calculations'!$C$23)</f>
        <v>10</v>
      </c>
      <c r="AE61" s="1">
        <v>3</v>
      </c>
      <c r="AF61" s="1">
        <f t="shared" ref="AF61" si="9">SUM($I$2:M61)/SUM($E$2:I61)</f>
        <v>0.16869918699186992</v>
      </c>
      <c r="AG61" s="16">
        <f>SUM($W$2:W61,Z61)</f>
        <v>284</v>
      </c>
    </row>
    <row r="62" spans="1:33" ht="15.75" customHeight="1" x14ac:dyDescent="0.2"/>
    <row r="63" spans="1:33" ht="15.75" customHeight="1" x14ac:dyDescent="0.2"/>
    <row r="64" spans="1:33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</sheetData>
  <pageMargins left="0.7" right="0.7" top="0.75" bottom="0.75" header="0" footer="0"/>
  <pageSetup orientation="landscape"/>
  <headerFooter>
    <oddHeader>&amp;R&amp;"Calibri"&amp;10&amp;K000000 Business Use&amp;1#_x000D_</oddHeader>
  </headerFooter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33"/>
  <dimension ref="A1:AG999"/>
  <sheetViews>
    <sheetView topLeftCell="R1" workbookViewId="0">
      <pane ySplit="1" topLeftCell="A30" activePane="bottomLeft" state="frozen"/>
      <selection pane="bottomLeft" activeCell="W60" sqref="W60:AG61"/>
    </sheetView>
  </sheetViews>
  <sheetFormatPr baseColWidth="10" defaultColWidth="11.1640625" defaultRowHeight="15" customHeight="1" x14ac:dyDescent="0.2"/>
  <cols>
    <col min="1" max="33" width="10.6640625" customWidth="1"/>
  </cols>
  <sheetData>
    <row r="1" spans="1:33" ht="15.75" customHeight="1" x14ac:dyDescent="0.2">
      <c r="A1" s="1" t="s">
        <v>51</v>
      </c>
      <c r="B1" s="1" t="s">
        <v>71</v>
      </c>
      <c r="C1" s="1" t="s">
        <v>139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57</v>
      </c>
      <c r="J1" s="1" t="s">
        <v>58</v>
      </c>
      <c r="K1" s="6" t="s">
        <v>161</v>
      </c>
      <c r="L1" s="6" t="s">
        <v>162</v>
      </c>
      <c r="M1" s="6" t="s">
        <v>163</v>
      </c>
      <c r="N1" s="6" t="s">
        <v>61</v>
      </c>
      <c r="O1" s="1" t="s">
        <v>72</v>
      </c>
      <c r="P1" s="1" t="s">
        <v>37</v>
      </c>
      <c r="Q1" s="1" t="s">
        <v>39</v>
      </c>
      <c r="R1" s="1" t="s">
        <v>40</v>
      </c>
      <c r="S1" s="1" t="s">
        <v>41</v>
      </c>
      <c r="T1" s="1" t="s">
        <v>42</v>
      </c>
      <c r="U1" s="1" t="s">
        <v>43</v>
      </c>
      <c r="V1" s="1" t="s">
        <v>44</v>
      </c>
      <c r="W1" s="1" t="s">
        <v>63</v>
      </c>
      <c r="X1" s="1" t="s">
        <v>64</v>
      </c>
      <c r="Y1" s="1" t="s">
        <v>198</v>
      </c>
      <c r="Z1" s="1" t="s">
        <v>65</v>
      </c>
      <c r="AA1" s="1" t="s">
        <v>66</v>
      </c>
      <c r="AB1" s="1" t="s">
        <v>67</v>
      </c>
      <c r="AC1" s="1" t="s">
        <v>79</v>
      </c>
      <c r="AD1" s="1" t="s">
        <v>68</v>
      </c>
      <c r="AE1" s="1" t="s">
        <v>69</v>
      </c>
      <c r="AF1" s="1" t="s">
        <v>73</v>
      </c>
      <c r="AG1" s="1" t="s">
        <v>70</v>
      </c>
    </row>
    <row r="2" spans="1:33" ht="15.75" customHeight="1" x14ac:dyDescent="0.2">
      <c r="A2" s="1">
        <v>1966</v>
      </c>
      <c r="B2" s="1" t="s">
        <v>16</v>
      </c>
      <c r="C2" s="1" t="str">
        <f>VLOOKUP(B2,Divisions!$A$1:$B$33,2,FALSE)</f>
        <v>AFC West</v>
      </c>
      <c r="D2" s="1">
        <v>8</v>
      </c>
      <c r="E2" s="1">
        <v>5</v>
      </c>
      <c r="F2" s="1">
        <v>1</v>
      </c>
      <c r="W2" s="1">
        <f>SUM(N2*'Ranking Calculations'!$C$2,M2*'Ranking Calculations'!$C$3,L2*'Ranking Calculations'!$C$4,K2*'Ranking Calculations'!$C$5,H2*'Ranking Calculations'!$C$7,G2*'Ranking Calculations'!$C$6,P2*'Ranking Calculations'!$C$8,Q2*'Ranking Calculations'!$C$9,R2*'Ranking Calculations'!$C$10,S2*'Ranking Calculations'!$C$11,T2*'Ranking Calculations'!$C$12,U2*'Ranking Calculations'!$C$13,V2*'Ranking Calculations'!$C$14)</f>
        <v>0</v>
      </c>
      <c r="X2" s="11">
        <f>(SUM(D2)+(SUM(F2)/2))/((SUM(D2)+SUM(E2)+SUM(F2)))</f>
        <v>0.6071428571428571</v>
      </c>
      <c r="Y2" s="1">
        <f>'Winning % Rank Over Time'!S2</f>
        <v>9</v>
      </c>
      <c r="Z2" s="7">
        <f>'Winning % Rank Over Time'!$B2*VLOOKUP(Y2,'Share of Reg Season Points'!$P$2:$Q$27,2)</f>
        <v>0</v>
      </c>
      <c r="AA2" s="1">
        <v>0</v>
      </c>
      <c r="AB2" s="1">
        <v>0</v>
      </c>
      <c r="AC2" s="1">
        <f>COUNT(G2)/COUNT(A2)</f>
        <v>0</v>
      </c>
      <c r="AD2" s="1" cm="1">
        <f t="array" ref="AD2">_xlfn.IFS(AC2&gt;='Old Ranking Calculations'!$B$15,'Old Ranking Calculations'!$C$15,AC2&gt;='Old Ranking Calculations'!$B$16,'Old Ranking Calculations'!$C$16,AC2&gt;='Old Ranking Calculations'!$B$17,'Old Ranking Calculations'!$C$17,AC2&gt;='Old Ranking Calculations'!$B$18,'Old Ranking Calculations'!$C$18,AC2&gt;='Old Ranking Calculations'!$B$19,'Old Ranking Calculations'!$C$19,AC2&gt;='Old Ranking Calculations'!$B$20,'Old Ranking Calculations'!$C$20,AC2&gt;='Old Ranking Calculations'!$B$21,'Old Ranking Calculations'!$C$21,AC2&gt;='Old Ranking Calculations'!$B$22,'Old Ranking Calculations'!$C$22,AC2&lt;'Old Ranking Calculations'!$B$23,'Old Ranking Calculations'!$C$23)</f>
        <v>0</v>
      </c>
      <c r="AE2" s="1">
        <v>0</v>
      </c>
      <c r="AF2" s="1">
        <v>0</v>
      </c>
      <c r="AG2" s="16">
        <f>SUM($W$2:W2,Z2)</f>
        <v>0</v>
      </c>
    </row>
    <row r="3" spans="1:33" ht="15.75" customHeight="1" x14ac:dyDescent="0.2">
      <c r="A3" s="1">
        <v>1967</v>
      </c>
      <c r="B3" s="1" t="s">
        <v>16</v>
      </c>
      <c r="C3" s="1" t="str">
        <f>VLOOKUP(B3,Divisions!$A$1:$B$33,2,FALSE)</f>
        <v>AFC West</v>
      </c>
      <c r="D3" s="1">
        <v>13</v>
      </c>
      <c r="E3" s="1">
        <v>1</v>
      </c>
      <c r="G3" s="1">
        <v>1</v>
      </c>
      <c r="H3" s="1">
        <v>1</v>
      </c>
      <c r="I3" s="1">
        <v>2</v>
      </c>
      <c r="J3" s="1">
        <v>1</v>
      </c>
      <c r="K3" s="1">
        <v>1</v>
      </c>
      <c r="L3" s="1">
        <v>1</v>
      </c>
      <c r="M3" s="1">
        <v>1</v>
      </c>
      <c r="N3" s="1"/>
      <c r="O3" s="1">
        <v>4</v>
      </c>
      <c r="P3" s="1">
        <v>1</v>
      </c>
      <c r="W3" s="1">
        <f>SUM(N3*'Ranking Calculations'!$C$2,M3*'Ranking Calculations'!$C$3,L3*'Ranking Calculations'!$C$4,K3*'Ranking Calculations'!$C$5,H3*'Ranking Calculations'!$C$7,G3*'Ranking Calculations'!$C$6,P3*'Ranking Calculations'!$C$8,Q3*'Ranking Calculations'!$C$9,R3*'Ranking Calculations'!$C$10,S3*'Ranking Calculations'!$C$11,T3*'Ranking Calculations'!$C$12,U3*'Ranking Calculations'!$C$13,V3*'Ranking Calculations'!$C$14)</f>
        <v>20</v>
      </c>
      <c r="X3" s="11">
        <f>(SUM($D$2:D3)+(SUM($F$2:F3)/2))/((SUM($D$2:D3)+SUM($E$2:E3)+SUM($F$2:F3)))</f>
        <v>0.7678571428571429</v>
      </c>
      <c r="Y3" s="1">
        <f>'Winning % Rank Over Time'!S3</f>
        <v>1</v>
      </c>
      <c r="Z3" s="7">
        <f>'Winning % Rank Over Time'!$B3*VLOOKUP(Y3,'Share of Reg Season Points'!$P$2:$Q$27,2)</f>
        <v>0</v>
      </c>
      <c r="AA3" s="1">
        <f t="shared" ref="AA3:AA57" si="0">SUM($G$2:J3)/COUNT($E$2:H3)</f>
        <v>1</v>
      </c>
      <c r="AB3" s="1" cm="1">
        <f t="array" ref="AB3">_xlfn.IFS(AA3&gt;='Old Ranking Calculations'!$B$25,'Old Ranking Calculations'!$C$25,AA3&gt;='Old Ranking Calculations'!$B$26,'Old Ranking Calculations'!$C$26,AA3&gt;='Old Ranking Calculations'!$B$27,'Old Ranking Calculations'!$C$27,AA3&gt;='Old Ranking Calculations'!$B$28,'Old Ranking Calculations'!$C$28,AA3&gt;='Old Ranking Calculations'!$B$29,'Old Ranking Calculations'!$C$29,AA3&gt;='Old Ranking Calculations'!$B$30,'Old Ranking Calculations'!$C$30,AA3&gt;='Old Ranking Calculations'!$B$31,'Old Ranking Calculations'!$C$31,AA3&lt;'Old Ranking Calculations'!$B$32,'Old Ranking Calculations'!$C$32)</f>
        <v>10</v>
      </c>
      <c r="AC3" s="1">
        <f>COUNT($G$2:G3)/COUNT($A$2:A3)</f>
        <v>0.5</v>
      </c>
      <c r="AD3" s="1" cm="1">
        <f t="array" ref="AD3">_xlfn.IFS(AC3&gt;='Old Ranking Calculations'!$B$15,'Old Ranking Calculations'!$C$15,AC3&gt;='Old Ranking Calculations'!$B$16,'Old Ranking Calculations'!$C$16,AC3&gt;='Old Ranking Calculations'!$B$17,'Old Ranking Calculations'!$C$17,AC3&gt;='Old Ranking Calculations'!$B$18,'Old Ranking Calculations'!$C$18,AC3&gt;='Old Ranking Calculations'!$B$19,'Old Ranking Calculations'!$C$19,AC3&gt;='Old Ranking Calculations'!$B$20,'Old Ranking Calculations'!$C$20,AC3&gt;='Old Ranking Calculations'!$B$21,'Old Ranking Calculations'!$C$21,AC3&gt;='Old Ranking Calculations'!$B$22,'Old Ranking Calculations'!$C$22,AC3&lt;'Old Ranking Calculations'!$B$23,'Old Ranking Calculations'!$C$23)</f>
        <v>15</v>
      </c>
      <c r="AE3" s="1">
        <v>0</v>
      </c>
      <c r="AF3" s="1">
        <f t="shared" ref="AF3:AF57" si="1">SUM($I$2:M3)/SUM($E$2:I3)</f>
        <v>0.54545454545454541</v>
      </c>
      <c r="AG3" s="16">
        <f>SUM($W$2:W3,Z3)</f>
        <v>20</v>
      </c>
    </row>
    <row r="4" spans="1:33" ht="15.75" customHeight="1" x14ac:dyDescent="0.2">
      <c r="A4" s="1">
        <v>1968</v>
      </c>
      <c r="B4" s="1" t="s">
        <v>16</v>
      </c>
      <c r="C4" s="1" t="str">
        <f>VLOOKUP(B4,Divisions!$A$1:$B$33,2,FALSE)</f>
        <v>AFC West</v>
      </c>
      <c r="D4" s="1">
        <v>12</v>
      </c>
      <c r="E4" s="1">
        <v>2</v>
      </c>
      <c r="G4" s="1">
        <v>1</v>
      </c>
      <c r="H4" s="1">
        <v>1</v>
      </c>
      <c r="I4" s="1">
        <v>1</v>
      </c>
      <c r="J4" s="1">
        <v>1</v>
      </c>
      <c r="K4" s="1">
        <v>1</v>
      </c>
      <c r="L4" s="1">
        <v>1</v>
      </c>
      <c r="M4" s="1"/>
      <c r="N4" s="1"/>
      <c r="O4" s="1">
        <v>3</v>
      </c>
      <c r="W4" s="1">
        <f>SUM(N4*'Ranking Calculations'!$C$2,M4*'Ranking Calculations'!$C$3,L4*'Ranking Calculations'!$C$4,K4*'Ranking Calculations'!$C$5,H4*'Ranking Calculations'!$C$7,G4*'Ranking Calculations'!$C$6,P4*'Ranking Calculations'!$C$8,Q4*'Ranking Calculations'!$C$9,R4*'Ranking Calculations'!$C$10,S4*'Ranking Calculations'!$C$11,T4*'Ranking Calculations'!$C$12,U4*'Ranking Calculations'!$C$13,V4*'Ranking Calculations'!$C$14)</f>
        <v>8</v>
      </c>
      <c r="X4" s="11">
        <f>(SUM($D$2:D4)+(SUM($F$2:F4)/2))/((SUM($D$2:D4)+SUM($E$2:E4)+SUM($F$2:F4)))</f>
        <v>0.79761904761904767</v>
      </c>
      <c r="Y4" s="1">
        <f>'Winning % Rank Over Time'!S4</f>
        <v>2</v>
      </c>
      <c r="Z4" s="7">
        <f>'Winning % Rank Over Time'!$B4*VLOOKUP(Y4,'Share of Reg Season Points'!$P$2:$Q$27,2)</f>
        <v>0</v>
      </c>
      <c r="AA4" s="1">
        <f t="shared" si="0"/>
        <v>1.125</v>
      </c>
      <c r="AB4" s="1" cm="1">
        <f t="array" ref="AB4">_xlfn.IFS(AA4&gt;='Old Ranking Calculations'!$B$25,'Old Ranking Calculations'!$C$25,AA4&gt;='Old Ranking Calculations'!$B$26,'Old Ranking Calculations'!$C$26,AA4&gt;='Old Ranking Calculations'!$B$27,'Old Ranking Calculations'!$C$27,AA4&gt;='Old Ranking Calculations'!$B$28,'Old Ranking Calculations'!$C$28,AA4&gt;='Old Ranking Calculations'!$B$29,'Old Ranking Calculations'!$C$29,AA4&gt;='Old Ranking Calculations'!$B$30,'Old Ranking Calculations'!$C$30,AA4&gt;='Old Ranking Calculations'!$B$31,'Old Ranking Calculations'!$C$31,AA4&lt;'Old Ranking Calculations'!$B$32,'Old Ranking Calculations'!$C$32)</f>
        <v>10</v>
      </c>
      <c r="AC4" s="1">
        <f>COUNT($G$2:G4)/COUNT($A$2:A4)</f>
        <v>0.66666666666666663</v>
      </c>
      <c r="AD4" s="1" cm="1">
        <f t="array" ref="AD4">_xlfn.IFS(AC4&gt;='Old Ranking Calculations'!$B$15,'Old Ranking Calculations'!$C$15,AC4&gt;='Old Ranking Calculations'!$B$16,'Old Ranking Calculations'!$C$16,AC4&gt;='Old Ranking Calculations'!$B$17,'Old Ranking Calculations'!$C$17,AC4&gt;='Old Ranking Calculations'!$B$18,'Old Ranking Calculations'!$C$18,AC4&gt;='Old Ranking Calculations'!$B$19,'Old Ranking Calculations'!$C$19,AC4&gt;='Old Ranking Calculations'!$B$20,'Old Ranking Calculations'!$C$20,AC4&gt;='Old Ranking Calculations'!$B$21,'Old Ranking Calculations'!$C$21,AC4&gt;='Old Ranking Calculations'!$B$22,'Old Ranking Calculations'!$C$22,AC4&lt;'Old Ranking Calculations'!$B$23,'Old Ranking Calculations'!$C$23)</f>
        <v>20</v>
      </c>
      <c r="AE4" s="1">
        <v>0</v>
      </c>
      <c r="AF4" s="1">
        <f t="shared" si="1"/>
        <v>0.625</v>
      </c>
      <c r="AG4" s="16">
        <f>SUM($W$2:W4,Z4)</f>
        <v>28</v>
      </c>
    </row>
    <row r="5" spans="1:33" ht="15.75" customHeight="1" x14ac:dyDescent="0.2">
      <c r="A5" s="1">
        <v>1969</v>
      </c>
      <c r="B5" s="1" t="s">
        <v>16</v>
      </c>
      <c r="C5" s="1" t="str">
        <f>VLOOKUP(B5,Divisions!$A$1:$B$33,2,FALSE)</f>
        <v>AFC West</v>
      </c>
      <c r="D5" s="1">
        <v>12</v>
      </c>
      <c r="E5" s="1">
        <v>1</v>
      </c>
      <c r="F5" s="1">
        <v>1</v>
      </c>
      <c r="G5" s="1">
        <v>1</v>
      </c>
      <c r="H5" s="1">
        <v>1</v>
      </c>
      <c r="I5" s="1">
        <v>1</v>
      </c>
      <c r="J5" s="1">
        <v>1</v>
      </c>
      <c r="K5" s="1">
        <v>1</v>
      </c>
      <c r="L5" s="1">
        <v>1</v>
      </c>
      <c r="M5" s="1"/>
      <c r="N5" s="1"/>
      <c r="O5" s="1">
        <v>3</v>
      </c>
      <c r="P5" s="1">
        <v>1</v>
      </c>
      <c r="W5" s="1">
        <f>SUM(N5*'Ranking Calculations'!$C$2,M5*'Ranking Calculations'!$C$3,L5*'Ranking Calculations'!$C$4,K5*'Ranking Calculations'!$C$5,H5*'Ranking Calculations'!$C$7,G5*'Ranking Calculations'!$C$6,P5*'Ranking Calculations'!$C$8,Q5*'Ranking Calculations'!$C$9,R5*'Ranking Calculations'!$C$10,S5*'Ranking Calculations'!$C$11,T5*'Ranking Calculations'!$C$12,U5*'Ranking Calculations'!$C$13,V5*'Ranking Calculations'!$C$14)</f>
        <v>11</v>
      </c>
      <c r="X5" s="11">
        <f>(SUM($D$2:D5)+(SUM($F$2:F5)/2))/((SUM($D$2:D5)+SUM($E$2:E5)+SUM($F$2:F5)))</f>
        <v>0.8214285714285714</v>
      </c>
      <c r="Y5" s="1">
        <f>'Winning % Rank Over Time'!S5</f>
        <v>1</v>
      </c>
      <c r="Z5" s="7">
        <f>'Winning % Rank Over Time'!$B5*VLOOKUP(Y5,'Share of Reg Season Points'!$P$2:$Q$27,2)</f>
        <v>0</v>
      </c>
      <c r="AA5" s="1">
        <f t="shared" si="0"/>
        <v>1.0833333333333333</v>
      </c>
      <c r="AB5" s="1" cm="1">
        <f t="array" ref="AB5">_xlfn.IFS(AA5&gt;='Old Ranking Calculations'!$B$25,'Old Ranking Calculations'!$C$25,AA5&gt;='Old Ranking Calculations'!$B$26,'Old Ranking Calculations'!$C$26,AA5&gt;='Old Ranking Calculations'!$B$27,'Old Ranking Calculations'!$C$27,AA5&gt;='Old Ranking Calculations'!$B$28,'Old Ranking Calculations'!$C$28,AA5&gt;='Old Ranking Calculations'!$B$29,'Old Ranking Calculations'!$C$29,AA5&gt;='Old Ranking Calculations'!$B$30,'Old Ranking Calculations'!$C$30,AA5&gt;='Old Ranking Calculations'!$B$31,'Old Ranking Calculations'!$C$31,AA5&lt;'Old Ranking Calculations'!$B$32,'Old Ranking Calculations'!$C$32)</f>
        <v>10</v>
      </c>
      <c r="AC5" s="1">
        <f>COUNT($G$2:G5)/COUNT($A$2:A5)</f>
        <v>0.75</v>
      </c>
      <c r="AD5" s="1" cm="1">
        <f t="array" ref="AD5">_xlfn.IFS(AC5&gt;='Old Ranking Calculations'!$B$15,'Old Ranking Calculations'!$C$15,AC5&gt;='Old Ranking Calculations'!$B$16,'Old Ranking Calculations'!$C$16,AC5&gt;='Old Ranking Calculations'!$B$17,'Old Ranking Calculations'!$C$17,AC5&gt;='Old Ranking Calculations'!$B$18,'Old Ranking Calculations'!$C$18,AC5&gt;='Old Ranking Calculations'!$B$19,'Old Ranking Calculations'!$C$19,AC5&gt;='Old Ranking Calculations'!$B$20,'Old Ranking Calculations'!$C$20,AC5&gt;='Old Ranking Calculations'!$B$21,'Old Ranking Calculations'!$C$21,AC5&gt;='Old Ranking Calculations'!$B$22,'Old Ranking Calculations'!$C$22,AC5&lt;'Old Ranking Calculations'!$B$23,'Old Ranking Calculations'!$C$23)</f>
        <v>20</v>
      </c>
      <c r="AE5" s="1">
        <v>0</v>
      </c>
      <c r="AF5" s="1">
        <f t="shared" si="1"/>
        <v>0.66666666666666663</v>
      </c>
      <c r="AG5" s="16">
        <f>SUM($W$2:W5,Z5)</f>
        <v>39</v>
      </c>
    </row>
    <row r="6" spans="1:33" ht="15.75" customHeight="1" x14ac:dyDescent="0.2">
      <c r="A6" s="1">
        <v>1970</v>
      </c>
      <c r="B6" s="1" t="s">
        <v>16</v>
      </c>
      <c r="C6" s="1" t="str">
        <f>VLOOKUP(B6,Divisions!$A$1:$B$33,2,FALSE)</f>
        <v>AFC West</v>
      </c>
      <c r="D6" s="1">
        <v>8</v>
      </c>
      <c r="E6" s="1">
        <v>4</v>
      </c>
      <c r="F6" s="1">
        <v>2</v>
      </c>
      <c r="G6" s="1">
        <v>1</v>
      </c>
      <c r="H6" s="1">
        <v>1</v>
      </c>
      <c r="I6" s="1">
        <v>1</v>
      </c>
      <c r="J6" s="1">
        <v>1</v>
      </c>
      <c r="K6" s="1">
        <v>1</v>
      </c>
      <c r="L6" s="1">
        <v>1</v>
      </c>
      <c r="M6" s="1"/>
      <c r="N6" s="1"/>
      <c r="O6" s="1">
        <v>3</v>
      </c>
      <c r="W6" s="1">
        <f>SUM(N6*'Ranking Calculations'!$C$2,M6*'Ranking Calculations'!$C$3,L6*'Ranking Calculations'!$C$4,K6*'Ranking Calculations'!$C$5,H6*'Ranking Calculations'!$C$7,G6*'Ranking Calculations'!$C$6,P6*'Ranking Calculations'!$C$8,Q6*'Ranking Calculations'!$C$9,R6*'Ranking Calculations'!$C$10,S6*'Ranking Calculations'!$C$11,T6*'Ranking Calculations'!$C$12,U6*'Ranking Calculations'!$C$13,V6*'Ranking Calculations'!$C$14)</f>
        <v>8</v>
      </c>
      <c r="X6" s="11">
        <f>(SUM($D$2:D6)+(SUM($F$2:F6)/2))/((SUM($D$2:D6)+SUM($E$2:E6)+SUM($F$2:F6)))</f>
        <v>0.7857142857142857</v>
      </c>
      <c r="Y6" s="1">
        <f>'Winning % Rank Over Time'!S6</f>
        <v>1</v>
      </c>
      <c r="Z6" s="7">
        <f>'Winning % Rank Over Time'!$B6*VLOOKUP(Y6,'Share of Reg Season Points'!$P$2:$Q$27,2)</f>
        <v>0</v>
      </c>
      <c r="AA6" s="1">
        <f t="shared" si="0"/>
        <v>1.0625</v>
      </c>
      <c r="AB6" s="1" cm="1">
        <f t="array" ref="AB6">_xlfn.IFS(AA6&gt;='Old Ranking Calculations'!$B$25,'Old Ranking Calculations'!$C$25,AA6&gt;='Old Ranking Calculations'!$B$26,'Old Ranking Calculations'!$C$26,AA6&gt;='Old Ranking Calculations'!$B$27,'Old Ranking Calculations'!$C$27,AA6&gt;='Old Ranking Calculations'!$B$28,'Old Ranking Calculations'!$C$28,AA6&gt;='Old Ranking Calculations'!$B$29,'Old Ranking Calculations'!$C$29,AA6&gt;='Old Ranking Calculations'!$B$30,'Old Ranking Calculations'!$C$30,AA6&gt;='Old Ranking Calculations'!$B$31,'Old Ranking Calculations'!$C$31,AA6&lt;'Old Ranking Calculations'!$B$32,'Old Ranking Calculations'!$C$32)</f>
        <v>10</v>
      </c>
      <c r="AC6" s="1">
        <f>COUNT($G$2:G6)/COUNT($A$2:A6)</f>
        <v>0.8</v>
      </c>
      <c r="AD6" s="1" cm="1">
        <f t="array" ref="AD6">_xlfn.IFS(AC6&gt;='Old Ranking Calculations'!$B$15,'Old Ranking Calculations'!$C$15,AC6&gt;='Old Ranking Calculations'!$B$16,'Old Ranking Calculations'!$C$16,AC6&gt;='Old Ranking Calculations'!$B$17,'Old Ranking Calculations'!$C$17,AC6&gt;='Old Ranking Calculations'!$B$18,'Old Ranking Calculations'!$C$18,AC6&gt;='Old Ranking Calculations'!$B$19,'Old Ranking Calculations'!$C$19,AC6&gt;='Old Ranking Calculations'!$B$20,'Old Ranking Calculations'!$C$20,AC6&gt;='Old Ranking Calculations'!$B$21,'Old Ranking Calculations'!$C$21,AC6&gt;='Old Ranking Calculations'!$B$22,'Old Ranking Calculations'!$C$22,AC6&lt;'Old Ranking Calculations'!$B$23,'Old Ranking Calculations'!$C$23)</f>
        <v>20</v>
      </c>
      <c r="AE6" s="1">
        <v>0</v>
      </c>
      <c r="AF6" s="1">
        <f t="shared" si="1"/>
        <v>0.6</v>
      </c>
      <c r="AG6" s="16">
        <f>SUM($W$2:W6,Z6)</f>
        <v>47</v>
      </c>
    </row>
    <row r="7" spans="1:33" ht="15.75" customHeight="1" x14ac:dyDescent="0.2">
      <c r="A7" s="1">
        <v>1971</v>
      </c>
      <c r="B7" s="1" t="s">
        <v>16</v>
      </c>
      <c r="C7" s="1" t="str">
        <f>VLOOKUP(B7,Divisions!$A$1:$B$33,2,FALSE)</f>
        <v>AFC West</v>
      </c>
      <c r="D7" s="1">
        <v>8</v>
      </c>
      <c r="E7" s="1">
        <v>4</v>
      </c>
      <c r="F7" s="1">
        <v>2</v>
      </c>
      <c r="W7" s="1">
        <f>SUM(N7*'Ranking Calculations'!$C$2,M7*'Ranking Calculations'!$C$3,L7*'Ranking Calculations'!$C$4,K7*'Ranking Calculations'!$C$5,H7*'Ranking Calculations'!$C$7,G7*'Ranking Calculations'!$C$6,P7*'Ranking Calculations'!$C$8,Q7*'Ranking Calculations'!$C$9,R7*'Ranking Calculations'!$C$10,S7*'Ranking Calculations'!$C$11,T7*'Ranking Calculations'!$C$12,U7*'Ranking Calculations'!$C$13,V7*'Ranking Calculations'!$C$14)</f>
        <v>0</v>
      </c>
      <c r="X7" s="11">
        <f>(SUM($D$2:D7)+(SUM($F$2:F7)/2))/((SUM($D$2:D7)+SUM($E$2:E7)+SUM($F$2:F7)))</f>
        <v>0.76190476190476186</v>
      </c>
      <c r="Y7" s="1">
        <f>'Winning % Rank Over Time'!S7</f>
        <v>2</v>
      </c>
      <c r="Z7" s="7">
        <f>'Winning % Rank Over Time'!$B7*VLOOKUP(Y7,'Share of Reg Season Points'!$P$2:$Q$27,2)</f>
        <v>0</v>
      </c>
      <c r="AA7" s="1">
        <f t="shared" si="0"/>
        <v>0.94444444444444442</v>
      </c>
      <c r="AB7" s="1" cm="1">
        <f t="array" ref="AB7">_xlfn.IFS(AA7&gt;='Old Ranking Calculations'!$B$25,'Old Ranking Calculations'!$C$25,AA7&gt;='Old Ranking Calculations'!$B$26,'Old Ranking Calculations'!$C$26,AA7&gt;='Old Ranking Calculations'!$B$27,'Old Ranking Calculations'!$C$27,AA7&gt;='Old Ranking Calculations'!$B$28,'Old Ranking Calculations'!$C$28,AA7&gt;='Old Ranking Calculations'!$B$29,'Old Ranking Calculations'!$C$29,AA7&gt;='Old Ranking Calculations'!$B$30,'Old Ranking Calculations'!$C$30,AA7&gt;='Old Ranking Calculations'!$B$31,'Old Ranking Calculations'!$C$31,AA7&lt;'Old Ranking Calculations'!$B$32,'Old Ranking Calculations'!$C$32)</f>
        <v>8</v>
      </c>
      <c r="AC7" s="1">
        <f>COUNT($G$2:G7)/COUNT($A$2:A7)</f>
        <v>0.66666666666666663</v>
      </c>
      <c r="AD7" s="1" cm="1">
        <f t="array" ref="AD7">_xlfn.IFS(AC7&gt;='Old Ranking Calculations'!$B$15,'Old Ranking Calculations'!$C$15,AC7&gt;='Old Ranking Calculations'!$B$16,'Old Ranking Calculations'!$C$16,AC7&gt;='Old Ranking Calculations'!$B$17,'Old Ranking Calculations'!$C$17,AC7&gt;='Old Ranking Calculations'!$B$18,'Old Ranking Calculations'!$C$18,AC7&gt;='Old Ranking Calculations'!$B$19,'Old Ranking Calculations'!$C$19,AC7&gt;='Old Ranking Calculations'!$B$20,'Old Ranking Calculations'!$C$20,AC7&gt;='Old Ranking Calculations'!$B$21,'Old Ranking Calculations'!$C$21,AC7&gt;='Old Ranking Calculations'!$B$22,'Old Ranking Calculations'!$C$22,AC7&lt;'Old Ranking Calculations'!$B$23,'Old Ranking Calculations'!$C$23)</f>
        <v>20</v>
      </c>
      <c r="AE7" s="1">
        <v>0</v>
      </c>
      <c r="AF7" s="1">
        <f t="shared" si="1"/>
        <v>0.5</v>
      </c>
      <c r="AG7" s="16">
        <f>SUM($W$2:W7,Z7)</f>
        <v>47</v>
      </c>
    </row>
    <row r="8" spans="1:33" ht="15.75" customHeight="1" x14ac:dyDescent="0.2">
      <c r="A8" s="1">
        <v>1972</v>
      </c>
      <c r="B8" s="1" t="s">
        <v>16</v>
      </c>
      <c r="C8" s="1" t="str">
        <f>VLOOKUP(B8,Divisions!$A$1:$B$33,2,FALSE)</f>
        <v>AFC West</v>
      </c>
      <c r="D8" s="1">
        <v>10</v>
      </c>
      <c r="E8" s="1">
        <v>3</v>
      </c>
      <c r="F8" s="1">
        <v>1</v>
      </c>
      <c r="G8" s="1">
        <v>1</v>
      </c>
      <c r="H8" s="1">
        <v>1</v>
      </c>
      <c r="I8" s="1">
        <v>0</v>
      </c>
      <c r="J8" s="1">
        <v>1</v>
      </c>
      <c r="K8" s="1">
        <v>1</v>
      </c>
      <c r="L8" s="1"/>
      <c r="M8" s="1"/>
      <c r="N8" s="1"/>
      <c r="O8" s="1">
        <v>2</v>
      </c>
      <c r="W8" s="1">
        <f>SUM(N8*'Ranking Calculations'!$C$2,M8*'Ranking Calculations'!$C$3,L8*'Ranking Calculations'!$C$4,K8*'Ranking Calculations'!$C$5,H8*'Ranking Calculations'!$C$7,G8*'Ranking Calculations'!$C$6,P8*'Ranking Calculations'!$C$8,Q8*'Ranking Calculations'!$C$9,R8*'Ranking Calculations'!$C$10,S8*'Ranking Calculations'!$C$11,T8*'Ranking Calculations'!$C$12,U8*'Ranking Calculations'!$C$13,V8*'Ranking Calculations'!$C$14)</f>
        <v>4</v>
      </c>
      <c r="X8" s="11">
        <f>(SUM($D$2:D8)+(SUM($F$2:F8)/2))/((SUM($D$2:D8)+SUM($E$2:E8)+SUM($F$2:F8)))</f>
        <v>0.76020408163265307</v>
      </c>
      <c r="Y8" s="1">
        <f>'Winning % Rank Over Time'!S8</f>
        <v>1</v>
      </c>
      <c r="Z8" s="7">
        <f>'Winning % Rank Over Time'!$B8*VLOOKUP(Y8,'Share of Reg Season Points'!$P$2:$Q$27,2)</f>
        <v>0</v>
      </c>
      <c r="AA8" s="1">
        <f t="shared" si="0"/>
        <v>0.90909090909090906</v>
      </c>
      <c r="AB8" s="1" cm="1">
        <f t="array" ref="AB8">_xlfn.IFS(AA8&gt;='Old Ranking Calculations'!$B$25,'Old Ranking Calculations'!$C$25,AA8&gt;='Old Ranking Calculations'!$B$26,'Old Ranking Calculations'!$C$26,AA8&gt;='Old Ranking Calculations'!$B$27,'Old Ranking Calculations'!$C$27,AA8&gt;='Old Ranking Calculations'!$B$28,'Old Ranking Calculations'!$C$28,AA8&gt;='Old Ranking Calculations'!$B$29,'Old Ranking Calculations'!$C$29,AA8&gt;='Old Ranking Calculations'!$B$30,'Old Ranking Calculations'!$C$30,AA8&gt;='Old Ranking Calculations'!$B$31,'Old Ranking Calculations'!$C$31,AA8&lt;'Old Ranking Calculations'!$B$32,'Old Ranking Calculations'!$C$32)</f>
        <v>8</v>
      </c>
      <c r="AC8" s="1">
        <f>COUNT($G$2:G8)/COUNT($A$2:A8)</f>
        <v>0.7142857142857143</v>
      </c>
      <c r="AD8" s="1" cm="1">
        <f t="array" ref="AD8">_xlfn.IFS(AC8&gt;='Old Ranking Calculations'!$B$15,'Old Ranking Calculations'!$C$15,AC8&gt;='Old Ranking Calculations'!$B$16,'Old Ranking Calculations'!$C$16,AC8&gt;='Old Ranking Calculations'!$B$17,'Old Ranking Calculations'!$C$17,AC8&gt;='Old Ranking Calculations'!$B$18,'Old Ranking Calculations'!$C$18,AC8&gt;='Old Ranking Calculations'!$B$19,'Old Ranking Calculations'!$C$19,AC8&gt;='Old Ranking Calculations'!$B$20,'Old Ranking Calculations'!$C$20,AC8&gt;='Old Ranking Calculations'!$B$21,'Old Ranking Calculations'!$C$21,AC8&gt;='Old Ranking Calculations'!$B$22,'Old Ranking Calculations'!$C$22,AC8&lt;'Old Ranking Calculations'!$B$23,'Old Ranking Calculations'!$C$23)</f>
        <v>20</v>
      </c>
      <c r="AE8" s="1">
        <v>0</v>
      </c>
      <c r="AF8" s="1">
        <f t="shared" si="1"/>
        <v>0.47619047619047616</v>
      </c>
      <c r="AG8" s="16">
        <f>SUM($W$2:W8,Z8)</f>
        <v>51</v>
      </c>
    </row>
    <row r="9" spans="1:33" ht="15.75" customHeight="1" x14ac:dyDescent="0.2">
      <c r="A9" s="1">
        <v>1973</v>
      </c>
      <c r="B9" s="1" t="s">
        <v>16</v>
      </c>
      <c r="C9" s="1" t="str">
        <f>VLOOKUP(B9,Divisions!$A$1:$B$33,2,FALSE)</f>
        <v>AFC West</v>
      </c>
      <c r="D9" s="1">
        <v>9</v>
      </c>
      <c r="E9" s="1">
        <v>4</v>
      </c>
      <c r="F9" s="1">
        <v>1</v>
      </c>
      <c r="G9" s="1">
        <v>1</v>
      </c>
      <c r="H9" s="1">
        <v>1</v>
      </c>
      <c r="I9" s="1">
        <v>1</v>
      </c>
      <c r="J9" s="1">
        <v>1</v>
      </c>
      <c r="K9" s="1">
        <v>1</v>
      </c>
      <c r="L9" s="1">
        <v>1</v>
      </c>
      <c r="M9" s="1"/>
      <c r="N9" s="1"/>
      <c r="O9" s="1">
        <v>3</v>
      </c>
      <c r="W9" s="1">
        <f>SUM(N9*'Ranking Calculations'!$C$2,M9*'Ranking Calculations'!$C$3,L9*'Ranking Calculations'!$C$4,K9*'Ranking Calculations'!$C$5,H9*'Ranking Calculations'!$C$7,G9*'Ranking Calculations'!$C$6,P9*'Ranking Calculations'!$C$8,Q9*'Ranking Calculations'!$C$9,R9*'Ranking Calculations'!$C$10,S9*'Ranking Calculations'!$C$11,T9*'Ranking Calculations'!$C$12,U9*'Ranking Calculations'!$C$13,V9*'Ranking Calculations'!$C$14)</f>
        <v>8</v>
      </c>
      <c r="X9" s="11">
        <f>(SUM($D$2:D9)+(SUM($F$2:F9)/2))/((SUM($D$2:D9)+SUM($E$2:E9)+SUM($F$2:F9)))</f>
        <v>0.75</v>
      </c>
      <c r="Y9" s="1">
        <f>'Winning % Rank Over Time'!S9</f>
        <v>1</v>
      </c>
      <c r="Z9" s="7">
        <f>'Winning % Rank Over Time'!$B9*VLOOKUP(Y9,'Share of Reg Season Points'!$P$2:$Q$27,2)</f>
        <v>0</v>
      </c>
      <c r="AA9" s="1">
        <f t="shared" si="0"/>
        <v>0.92307692307692313</v>
      </c>
      <c r="AB9" s="1" cm="1">
        <f t="array" ref="AB9">_xlfn.IFS(AA9&gt;='Old Ranking Calculations'!$B$25,'Old Ranking Calculations'!$C$25,AA9&gt;='Old Ranking Calculations'!$B$26,'Old Ranking Calculations'!$C$26,AA9&gt;='Old Ranking Calculations'!$B$27,'Old Ranking Calculations'!$C$27,AA9&gt;='Old Ranking Calculations'!$B$28,'Old Ranking Calculations'!$C$28,AA9&gt;='Old Ranking Calculations'!$B$29,'Old Ranking Calculations'!$C$29,AA9&gt;='Old Ranking Calculations'!$B$30,'Old Ranking Calculations'!$C$30,AA9&gt;='Old Ranking Calculations'!$B$31,'Old Ranking Calculations'!$C$31,AA9&lt;'Old Ranking Calculations'!$B$32,'Old Ranking Calculations'!$C$32)</f>
        <v>8</v>
      </c>
      <c r="AC9" s="1">
        <f>COUNT($G$2:G9)/COUNT($A$2:A9)</f>
        <v>0.75</v>
      </c>
      <c r="AD9" s="1" cm="1">
        <f t="array" ref="AD9">_xlfn.IFS(AC9&gt;='Old Ranking Calculations'!$B$15,'Old Ranking Calculations'!$C$15,AC9&gt;='Old Ranking Calculations'!$B$16,'Old Ranking Calculations'!$C$16,AC9&gt;='Old Ranking Calculations'!$B$17,'Old Ranking Calculations'!$C$17,AC9&gt;='Old Ranking Calculations'!$B$18,'Old Ranking Calculations'!$C$18,AC9&gt;='Old Ranking Calculations'!$B$19,'Old Ranking Calculations'!$C$19,AC9&gt;='Old Ranking Calculations'!$B$20,'Old Ranking Calculations'!$C$20,AC9&gt;='Old Ranking Calculations'!$B$21,'Old Ranking Calculations'!$C$21,AC9&gt;='Old Ranking Calculations'!$B$22,'Old Ranking Calculations'!$C$22,AC9&lt;'Old Ranking Calculations'!$B$23,'Old Ranking Calculations'!$C$23)</f>
        <v>20</v>
      </c>
      <c r="AE9" s="1">
        <v>0</v>
      </c>
      <c r="AF9" s="1">
        <f t="shared" si="1"/>
        <v>0.48</v>
      </c>
      <c r="AG9" s="16">
        <f>SUM($W$2:W9,Z9)</f>
        <v>59</v>
      </c>
    </row>
    <row r="10" spans="1:33" ht="15.75" customHeight="1" x14ac:dyDescent="0.2">
      <c r="A10" s="1">
        <v>1974</v>
      </c>
      <c r="B10" s="1" t="s">
        <v>16</v>
      </c>
      <c r="C10" s="1" t="str">
        <f>VLOOKUP(B10,Divisions!$A$1:$B$33,2,FALSE)</f>
        <v>AFC West</v>
      </c>
      <c r="D10" s="1">
        <v>12</v>
      </c>
      <c r="E10" s="1">
        <v>2</v>
      </c>
      <c r="F10" s="1">
        <v>1</v>
      </c>
      <c r="G10" s="1">
        <v>1</v>
      </c>
      <c r="H10" s="1">
        <v>1</v>
      </c>
      <c r="I10" s="1">
        <v>1</v>
      </c>
      <c r="J10" s="1">
        <v>1</v>
      </c>
      <c r="K10" s="1">
        <v>1</v>
      </c>
      <c r="L10" s="1">
        <v>1</v>
      </c>
      <c r="M10" s="1"/>
      <c r="N10" s="1"/>
      <c r="O10" s="1">
        <v>3</v>
      </c>
      <c r="P10" s="1">
        <v>1</v>
      </c>
      <c r="Q10" s="1">
        <v>1</v>
      </c>
      <c r="W10" s="1">
        <f>SUM(N10*'Ranking Calculations'!$C$2,M10*'Ranking Calculations'!$C$3,L10*'Ranking Calculations'!$C$4,K10*'Ranking Calculations'!$C$5,H10*'Ranking Calculations'!$C$7,G10*'Ranking Calculations'!$C$6,P10*'Ranking Calculations'!$C$8,Q10*'Ranking Calculations'!$C$9,R10*'Ranking Calculations'!$C$10,S10*'Ranking Calculations'!$C$11,T10*'Ranking Calculations'!$C$12,U10*'Ranking Calculations'!$C$13,V10*'Ranking Calculations'!$C$14)</f>
        <v>12</v>
      </c>
      <c r="X10" s="11">
        <f>(SUM($D$2:D10)+(SUM($F$2:F10)/2))/((SUM($D$2:D10)+SUM($E$2:E10)+SUM($F$2:F10)))</f>
        <v>0.75984251968503935</v>
      </c>
      <c r="Y10" s="1">
        <f>'Winning % Rank Over Time'!S10</f>
        <v>1</v>
      </c>
      <c r="Z10" s="7">
        <f>'Winning % Rank Over Time'!$B10*VLOOKUP(Y10,'Share of Reg Season Points'!$P$2:$Q$27,2)</f>
        <v>0</v>
      </c>
      <c r="AA10" s="1">
        <f t="shared" si="0"/>
        <v>0.93333333333333335</v>
      </c>
      <c r="AB10" s="1" cm="1">
        <f t="array" ref="AB10">_xlfn.IFS(AA10&gt;='Old Ranking Calculations'!$B$25,'Old Ranking Calculations'!$C$25,AA10&gt;='Old Ranking Calculations'!$B$26,'Old Ranking Calculations'!$C$26,AA10&gt;='Old Ranking Calculations'!$B$27,'Old Ranking Calculations'!$C$27,AA10&gt;='Old Ranking Calculations'!$B$28,'Old Ranking Calculations'!$C$28,AA10&gt;='Old Ranking Calculations'!$B$29,'Old Ranking Calculations'!$C$29,AA10&gt;='Old Ranking Calculations'!$B$30,'Old Ranking Calculations'!$C$30,AA10&gt;='Old Ranking Calculations'!$B$31,'Old Ranking Calculations'!$C$31,AA10&lt;'Old Ranking Calculations'!$B$32,'Old Ranking Calculations'!$C$32)</f>
        <v>8</v>
      </c>
      <c r="AC10" s="1">
        <f>COUNT($G$2:G10)/COUNT($A$2:A10)</f>
        <v>0.77777777777777779</v>
      </c>
      <c r="AD10" s="1" cm="1">
        <f t="array" ref="AD10">_xlfn.IFS(AC10&gt;='Old Ranking Calculations'!$B$15,'Old Ranking Calculations'!$C$15,AC10&gt;='Old Ranking Calculations'!$B$16,'Old Ranking Calculations'!$C$16,AC10&gt;='Old Ranking Calculations'!$B$17,'Old Ranking Calculations'!$C$17,AC10&gt;='Old Ranking Calculations'!$B$18,'Old Ranking Calculations'!$C$18,AC10&gt;='Old Ranking Calculations'!$B$19,'Old Ranking Calculations'!$C$19,AC10&gt;='Old Ranking Calculations'!$B$20,'Old Ranking Calculations'!$C$20,AC10&gt;='Old Ranking Calculations'!$B$21,'Old Ranking Calculations'!$C$21,AC10&gt;='Old Ranking Calculations'!$B$22,'Old Ranking Calculations'!$C$22,AC10&lt;'Old Ranking Calculations'!$B$23,'Old Ranking Calculations'!$C$23)</f>
        <v>20</v>
      </c>
      <c r="AE10" s="1">
        <v>0</v>
      </c>
      <c r="AF10" s="1">
        <f t="shared" si="1"/>
        <v>0.5</v>
      </c>
      <c r="AG10" s="16">
        <f>SUM($W$2:W10,Z10)</f>
        <v>71</v>
      </c>
    </row>
    <row r="11" spans="1:33" ht="15.75" customHeight="1" x14ac:dyDescent="0.2">
      <c r="A11" s="1">
        <v>1975</v>
      </c>
      <c r="B11" s="1" t="s">
        <v>16</v>
      </c>
      <c r="C11" s="1" t="str">
        <f>VLOOKUP(B11,Divisions!$A$1:$B$33,2,FALSE)</f>
        <v>AFC West</v>
      </c>
      <c r="D11" s="1">
        <v>11</v>
      </c>
      <c r="E11" s="1">
        <v>3</v>
      </c>
      <c r="G11" s="1">
        <v>1</v>
      </c>
      <c r="H11" s="1">
        <v>1</v>
      </c>
      <c r="I11" s="1">
        <v>1</v>
      </c>
      <c r="J11" s="1">
        <v>1</v>
      </c>
      <c r="K11" s="1">
        <v>1</v>
      </c>
      <c r="L11" s="1">
        <v>1</v>
      </c>
      <c r="M11" s="1"/>
      <c r="N11" s="1"/>
      <c r="O11" s="1">
        <v>3</v>
      </c>
      <c r="W11" s="1">
        <f>SUM(N11*'Ranking Calculations'!$C$2,M11*'Ranking Calculations'!$C$3,L11*'Ranking Calculations'!$C$4,K11*'Ranking Calculations'!$C$5,H11*'Ranking Calculations'!$C$7,G11*'Ranking Calculations'!$C$6,P11*'Ranking Calculations'!$C$8,Q11*'Ranking Calculations'!$C$9,R11*'Ranking Calculations'!$C$10,S11*'Ranking Calculations'!$C$11,T11*'Ranking Calculations'!$C$12,U11*'Ranking Calculations'!$C$13,V11*'Ranking Calculations'!$C$14)</f>
        <v>8</v>
      </c>
      <c r="X11" s="11">
        <f>(SUM($D$2:D11)+(SUM($F$2:F11)/2))/((SUM($D$2:D11)+SUM($E$2:E11)+SUM($F$2:F11)))</f>
        <v>0.76241134751773054</v>
      </c>
      <c r="Y11" s="1">
        <f>'Winning % Rank Over Time'!S11</f>
        <v>1</v>
      </c>
      <c r="Z11" s="7">
        <f>'Winning % Rank Over Time'!$B11*VLOOKUP(Y11,'Share of Reg Season Points'!$P$2:$Q$27,2)</f>
        <v>0</v>
      </c>
      <c r="AA11" s="1">
        <f t="shared" si="0"/>
        <v>0.96969696969696972</v>
      </c>
      <c r="AB11" s="1" cm="1">
        <f t="array" ref="AB11">_xlfn.IFS(AA11&gt;='Old Ranking Calculations'!$B$25,'Old Ranking Calculations'!$C$25,AA11&gt;='Old Ranking Calculations'!$B$26,'Old Ranking Calculations'!$C$26,AA11&gt;='Old Ranking Calculations'!$B$27,'Old Ranking Calculations'!$C$27,AA11&gt;='Old Ranking Calculations'!$B$28,'Old Ranking Calculations'!$C$28,AA11&gt;='Old Ranking Calculations'!$B$29,'Old Ranking Calculations'!$C$29,AA11&gt;='Old Ranking Calculations'!$B$30,'Old Ranking Calculations'!$C$30,AA11&gt;='Old Ranking Calculations'!$B$31,'Old Ranking Calculations'!$C$31,AA11&lt;'Old Ranking Calculations'!$B$32,'Old Ranking Calculations'!$C$32)</f>
        <v>8</v>
      </c>
      <c r="AC11" s="1">
        <f>COUNT($G$2:G11)/COUNT($A$2:A11)</f>
        <v>0.8</v>
      </c>
      <c r="AD11" s="1" cm="1">
        <f t="array" ref="AD11">_xlfn.IFS(AC11&gt;='Old Ranking Calculations'!$B$15,'Old Ranking Calculations'!$C$15,AC11&gt;='Old Ranking Calculations'!$B$16,'Old Ranking Calculations'!$C$16,AC11&gt;='Old Ranking Calculations'!$B$17,'Old Ranking Calculations'!$C$17,AC11&gt;='Old Ranking Calculations'!$B$18,'Old Ranking Calculations'!$C$18,AC11&gt;='Old Ranking Calculations'!$B$19,'Old Ranking Calculations'!$C$19,AC11&gt;='Old Ranking Calculations'!$B$20,'Old Ranking Calculations'!$C$20,AC11&gt;='Old Ranking Calculations'!$B$21,'Old Ranking Calculations'!$C$21,AC11&gt;='Old Ranking Calculations'!$B$22,'Old Ranking Calculations'!$C$22,AC11&lt;'Old Ranking Calculations'!$B$23,'Old Ranking Calculations'!$C$23)</f>
        <v>20</v>
      </c>
      <c r="AE11" s="1">
        <v>0</v>
      </c>
      <c r="AF11" s="1">
        <f t="shared" si="1"/>
        <v>0.5161290322580645</v>
      </c>
      <c r="AG11" s="16">
        <f>SUM($W$2:W11,Z11)</f>
        <v>79</v>
      </c>
    </row>
    <row r="12" spans="1:33" ht="15.75" customHeight="1" x14ac:dyDescent="0.2">
      <c r="A12" s="1">
        <v>1976</v>
      </c>
      <c r="B12" s="1" t="s">
        <v>16</v>
      </c>
      <c r="C12" s="1" t="str">
        <f>VLOOKUP(B12,Divisions!$A$1:$B$33,2,FALSE)</f>
        <v>AFC West</v>
      </c>
      <c r="D12" s="1">
        <v>13</v>
      </c>
      <c r="E12" s="1">
        <v>1</v>
      </c>
      <c r="G12" s="1">
        <v>1</v>
      </c>
      <c r="H12" s="1">
        <v>1</v>
      </c>
      <c r="I12" s="1">
        <v>3</v>
      </c>
      <c r="J12" s="1">
        <v>0</v>
      </c>
      <c r="K12" s="1">
        <v>1</v>
      </c>
      <c r="L12" s="1">
        <v>1</v>
      </c>
      <c r="M12" s="1">
        <v>1</v>
      </c>
      <c r="N12" s="1">
        <v>1</v>
      </c>
      <c r="O12" s="1">
        <v>4</v>
      </c>
      <c r="W12" s="1">
        <f>SUM(N12*'Ranking Calculations'!$C$2,M12*'Ranking Calculations'!$C$3,L12*'Ranking Calculations'!$C$4,K12*'Ranking Calculations'!$C$5,H12*'Ranking Calculations'!$C$7,G12*'Ranking Calculations'!$C$6,P12*'Ranking Calculations'!$C$8,Q12*'Ranking Calculations'!$C$9,R12*'Ranking Calculations'!$C$10,S12*'Ranking Calculations'!$C$11,T12*'Ranking Calculations'!$C$12,U12*'Ranking Calculations'!$C$13,V12*'Ranking Calculations'!$C$14)</f>
        <v>40</v>
      </c>
      <c r="X12" s="11">
        <f>(SUM($D$2:D12)+(SUM($F$2:F12)/2))/((SUM($D$2:D12)+SUM($E$2:E12)+SUM($F$2:F12)))</f>
        <v>0.77741935483870972</v>
      </c>
      <c r="Y12" s="1">
        <f>'Winning % Rank Over Time'!S12</f>
        <v>1</v>
      </c>
      <c r="Z12" s="7">
        <f>'Winning % Rank Over Time'!$B12*VLOOKUP(Y12,'Share of Reg Season Points'!$K$2:$L$30,2)</f>
        <v>0</v>
      </c>
      <c r="AA12" s="1">
        <f t="shared" si="0"/>
        <v>1.0277777777777777</v>
      </c>
      <c r="AB12" s="1" cm="1">
        <f t="array" ref="AB12">_xlfn.IFS(AA12&gt;='Old Ranking Calculations'!$B$25,'Old Ranking Calculations'!$C$25,AA12&gt;='Old Ranking Calculations'!$B$26,'Old Ranking Calculations'!$C$26,AA12&gt;='Old Ranking Calculations'!$B$27,'Old Ranking Calculations'!$C$27,AA12&gt;='Old Ranking Calculations'!$B$28,'Old Ranking Calculations'!$C$28,AA12&gt;='Old Ranking Calculations'!$B$29,'Old Ranking Calculations'!$C$29,AA12&gt;='Old Ranking Calculations'!$B$30,'Old Ranking Calculations'!$C$30,AA12&gt;='Old Ranking Calculations'!$B$31,'Old Ranking Calculations'!$C$31,AA12&lt;'Old Ranking Calculations'!$B$32,'Old Ranking Calculations'!$C$32)</f>
        <v>10</v>
      </c>
      <c r="AC12" s="1">
        <f>COUNT($G$2:G12)/COUNT($A$2:A12)</f>
        <v>0.81818181818181823</v>
      </c>
      <c r="AD12" s="1" cm="1">
        <f t="array" ref="AD12">_xlfn.IFS(AC12&gt;='Old Ranking Calculations'!$B$15,'Old Ranking Calculations'!$C$15,AC12&gt;='Old Ranking Calculations'!$B$16,'Old Ranking Calculations'!$C$16,AC12&gt;='Old Ranking Calculations'!$B$17,'Old Ranking Calculations'!$C$17,AC12&gt;='Old Ranking Calculations'!$B$18,'Old Ranking Calculations'!$C$18,AC12&gt;='Old Ranking Calculations'!$B$19,'Old Ranking Calculations'!$C$19,AC12&gt;='Old Ranking Calculations'!$B$20,'Old Ranking Calculations'!$C$20,AC12&gt;='Old Ranking Calculations'!$B$21,'Old Ranking Calculations'!$C$21,AC12&gt;='Old Ranking Calculations'!$B$22,'Old Ranking Calculations'!$C$22,AC12&lt;'Old Ranking Calculations'!$B$23,'Old Ranking Calculations'!$C$23)</f>
        <v>20</v>
      </c>
      <c r="AE12" s="1">
        <v>0</v>
      </c>
      <c r="AF12" s="1">
        <f t="shared" si="1"/>
        <v>0.55882352941176472</v>
      </c>
      <c r="AG12" s="16">
        <f>SUM($W$2:W12,Z12)</f>
        <v>119</v>
      </c>
    </row>
    <row r="13" spans="1:33" ht="15.75" customHeight="1" x14ac:dyDescent="0.2">
      <c r="A13" s="1">
        <v>1977</v>
      </c>
      <c r="B13" s="1" t="s">
        <v>16</v>
      </c>
      <c r="C13" s="1" t="str">
        <f>VLOOKUP(B13,Divisions!$A$1:$B$33,2,FALSE)</f>
        <v>AFC West</v>
      </c>
      <c r="D13" s="1">
        <v>11</v>
      </c>
      <c r="E13" s="1">
        <v>3</v>
      </c>
      <c r="G13" s="1">
        <v>1</v>
      </c>
      <c r="I13" s="1">
        <v>1</v>
      </c>
      <c r="J13" s="1">
        <v>1</v>
      </c>
      <c r="K13" s="1">
        <v>1</v>
      </c>
      <c r="L13" s="1">
        <v>1</v>
      </c>
      <c r="M13" s="1"/>
      <c r="N13" s="1"/>
      <c r="O13" s="1">
        <v>3</v>
      </c>
      <c r="W13" s="1">
        <f>SUM(N13*'Ranking Calculations'!$C$2,M13*'Ranking Calculations'!$C$3,L13*'Ranking Calculations'!$C$4,K13*'Ranking Calculations'!$C$5,H13*'Ranking Calculations'!$C$7,G13*'Ranking Calculations'!$C$6,P13*'Ranking Calculations'!$C$8,Q13*'Ranking Calculations'!$C$9,R13*'Ranking Calculations'!$C$10,S13*'Ranking Calculations'!$C$11,T13*'Ranking Calculations'!$C$12,U13*'Ranking Calculations'!$C$13,V13*'Ranking Calculations'!$C$14)</f>
        <v>7</v>
      </c>
      <c r="X13" s="11">
        <f>(SUM($D$2:D13)+(SUM($F$2:F13)/2))/((SUM($D$2:D13)+SUM($E$2:E13)+SUM($F$2:F13)))</f>
        <v>0.77810650887573962</v>
      </c>
      <c r="Y13" s="1">
        <f>'Winning % Rank Over Time'!S13</f>
        <v>1</v>
      </c>
      <c r="Z13" s="7">
        <f>'Winning % Rank Over Time'!$B13*VLOOKUP(Y13,'Share of Reg Season Points'!$K$2:$L$30,2)</f>
        <v>0</v>
      </c>
      <c r="AA13" s="1">
        <f t="shared" si="0"/>
        <v>1.0526315789473684</v>
      </c>
      <c r="AB13" s="1" cm="1">
        <f t="array" ref="AB13">_xlfn.IFS(AA13&gt;='Old Ranking Calculations'!$B$25,'Old Ranking Calculations'!$C$25,AA13&gt;='Old Ranking Calculations'!$B$26,'Old Ranking Calculations'!$C$26,AA13&gt;='Old Ranking Calculations'!$B$27,'Old Ranking Calculations'!$C$27,AA13&gt;='Old Ranking Calculations'!$B$28,'Old Ranking Calculations'!$C$28,AA13&gt;='Old Ranking Calculations'!$B$29,'Old Ranking Calculations'!$C$29,AA13&gt;='Old Ranking Calculations'!$B$30,'Old Ranking Calculations'!$C$30,AA13&gt;='Old Ranking Calculations'!$B$31,'Old Ranking Calculations'!$C$31,AA13&lt;'Old Ranking Calculations'!$B$32,'Old Ranking Calculations'!$C$32)</f>
        <v>10</v>
      </c>
      <c r="AC13" s="1">
        <f>COUNT($G$2:G13)/COUNT($A$2:A13)</f>
        <v>0.83333333333333337</v>
      </c>
      <c r="AD13" s="1" cm="1">
        <f t="array" ref="AD13">_xlfn.IFS(AC13&gt;='Old Ranking Calculations'!$B$15,'Old Ranking Calculations'!$C$15,AC13&gt;='Old Ranking Calculations'!$B$16,'Old Ranking Calculations'!$C$16,AC13&gt;='Old Ranking Calculations'!$B$17,'Old Ranking Calculations'!$C$17,AC13&gt;='Old Ranking Calculations'!$B$18,'Old Ranking Calculations'!$C$18,AC13&gt;='Old Ranking Calculations'!$B$19,'Old Ranking Calculations'!$C$19,AC13&gt;='Old Ranking Calculations'!$B$20,'Old Ranking Calculations'!$C$20,AC13&gt;='Old Ranking Calculations'!$B$21,'Old Ranking Calculations'!$C$21,AC13&gt;='Old Ranking Calculations'!$B$22,'Old Ranking Calculations'!$C$22,AC13&lt;'Old Ranking Calculations'!$B$23,'Old Ranking Calculations'!$C$23)</f>
        <v>20</v>
      </c>
      <c r="AE13" s="1">
        <v>0</v>
      </c>
      <c r="AF13" s="1">
        <f t="shared" si="1"/>
        <v>0.57534246575342463</v>
      </c>
      <c r="AG13" s="16">
        <f>SUM($W$2:W13,Z13)</f>
        <v>126</v>
      </c>
    </row>
    <row r="14" spans="1:33" ht="15.75" customHeight="1" x14ac:dyDescent="0.2">
      <c r="A14" s="1">
        <v>1978</v>
      </c>
      <c r="B14" s="1" t="s">
        <v>16</v>
      </c>
      <c r="C14" s="1" t="str">
        <f>VLOOKUP(B14,Divisions!$A$1:$B$33,2,FALSE)</f>
        <v>AFC West</v>
      </c>
      <c r="D14" s="1">
        <v>9</v>
      </c>
      <c r="E14" s="1">
        <v>7</v>
      </c>
      <c r="W14" s="1">
        <f>SUM(N14*'Ranking Calculations'!$C$2,M14*'Ranking Calculations'!$C$3,L14*'Ranking Calculations'!$C$4,K14*'Ranking Calculations'!$C$5,H14*'Ranking Calculations'!$C$7,G14*'Ranking Calculations'!$C$6,P14*'Ranking Calculations'!$C$8,Q14*'Ranking Calculations'!$C$9,R14*'Ranking Calculations'!$C$10,S14*'Ranking Calculations'!$C$11,T14*'Ranking Calculations'!$C$12,U14*'Ranking Calculations'!$C$13,V14*'Ranking Calculations'!$C$14)</f>
        <v>0</v>
      </c>
      <c r="X14" s="11">
        <f>(SUM($D$2:D14)+(SUM($F$2:F14)/2))/((SUM($D$2:D14)+SUM($E$2:E14)+SUM($F$2:F14)))</f>
        <v>0.75945945945945947</v>
      </c>
      <c r="Y14" s="1">
        <f>'Winning % Rank Over Time'!S14</f>
        <v>1</v>
      </c>
      <c r="Z14" s="7">
        <f>'Winning % Rank Over Time'!$B14*VLOOKUP(Y14,'Share of Reg Season Points'!$K$2:$L$30,2)</f>
        <v>0</v>
      </c>
      <c r="AA14" s="1">
        <f t="shared" si="0"/>
        <v>1.0256410256410255</v>
      </c>
      <c r="AB14" s="1" cm="1">
        <f t="array" ref="AB14">_xlfn.IFS(AA14&gt;='Old Ranking Calculations'!$B$25,'Old Ranking Calculations'!$C$25,AA14&gt;='Old Ranking Calculations'!$B$26,'Old Ranking Calculations'!$C$26,AA14&gt;='Old Ranking Calculations'!$B$27,'Old Ranking Calculations'!$C$27,AA14&gt;='Old Ranking Calculations'!$B$28,'Old Ranking Calculations'!$C$28,AA14&gt;='Old Ranking Calculations'!$B$29,'Old Ranking Calculations'!$C$29,AA14&gt;='Old Ranking Calculations'!$B$30,'Old Ranking Calculations'!$C$30,AA14&gt;='Old Ranking Calculations'!$B$31,'Old Ranking Calculations'!$C$31,AA14&lt;'Old Ranking Calculations'!$B$32,'Old Ranking Calculations'!$C$32)</f>
        <v>10</v>
      </c>
      <c r="AC14" s="1">
        <f>COUNT($G$2:G14)/COUNT($A$2:A14)</f>
        <v>0.76923076923076927</v>
      </c>
      <c r="AD14" s="1" cm="1">
        <f t="array" ref="AD14">_xlfn.IFS(AC14&gt;='Old Ranking Calculations'!$B$15,'Old Ranking Calculations'!$C$15,AC14&gt;='Old Ranking Calculations'!$B$16,'Old Ranking Calculations'!$C$16,AC14&gt;='Old Ranking Calculations'!$B$17,'Old Ranking Calculations'!$C$17,AC14&gt;='Old Ranking Calculations'!$B$18,'Old Ranking Calculations'!$C$18,AC14&gt;='Old Ranking Calculations'!$B$19,'Old Ranking Calculations'!$C$19,AC14&gt;='Old Ranking Calculations'!$B$20,'Old Ranking Calculations'!$C$20,AC14&gt;='Old Ranking Calculations'!$B$21,'Old Ranking Calculations'!$C$21,AC14&gt;='Old Ranking Calculations'!$B$22,'Old Ranking Calculations'!$C$22,AC14&lt;'Old Ranking Calculations'!$B$23,'Old Ranking Calculations'!$C$23)</f>
        <v>20</v>
      </c>
      <c r="AE14" s="1">
        <v>0</v>
      </c>
      <c r="AF14" s="1">
        <f t="shared" si="1"/>
        <v>0.52500000000000002</v>
      </c>
      <c r="AG14" s="16">
        <f>SUM($W$2:W14,Z14)</f>
        <v>126</v>
      </c>
    </row>
    <row r="15" spans="1:33" ht="15.75" customHeight="1" x14ac:dyDescent="0.2">
      <c r="A15" s="1">
        <v>1979</v>
      </c>
      <c r="B15" s="1" t="s">
        <v>16</v>
      </c>
      <c r="C15" s="1" t="str">
        <f>VLOOKUP(B15,Divisions!$A$1:$B$33,2,FALSE)</f>
        <v>AFC West</v>
      </c>
      <c r="D15" s="1">
        <v>9</v>
      </c>
      <c r="E15" s="1">
        <v>7</v>
      </c>
      <c r="W15" s="1">
        <f>SUM(N15*'Ranking Calculations'!$C$2,M15*'Ranking Calculations'!$C$3,L15*'Ranking Calculations'!$C$4,K15*'Ranking Calculations'!$C$5,H15*'Ranking Calculations'!$C$7,G15*'Ranking Calculations'!$C$6,P15*'Ranking Calculations'!$C$8,Q15*'Ranking Calculations'!$C$9,R15*'Ranking Calculations'!$C$10,S15*'Ranking Calculations'!$C$11,T15*'Ranking Calculations'!$C$12,U15*'Ranking Calculations'!$C$13,V15*'Ranking Calculations'!$C$14)</f>
        <v>0</v>
      </c>
      <c r="X15" s="11">
        <f>(SUM($D$2:D15)+(SUM($F$2:F15)/2))/((SUM($D$2:D15)+SUM($E$2:E15)+SUM($F$2:F15)))</f>
        <v>0.74378109452736318</v>
      </c>
      <c r="Y15" s="1">
        <f>'Winning % Rank Over Time'!S15</f>
        <v>1</v>
      </c>
      <c r="Z15" s="7">
        <f>'Winning % Rank Over Time'!$B15*VLOOKUP(Y15,'Share of Reg Season Points'!$K$2:$L$30,2)</f>
        <v>0</v>
      </c>
      <c r="AA15" s="1">
        <f t="shared" si="0"/>
        <v>1</v>
      </c>
      <c r="AB15" s="1" cm="1">
        <f t="array" ref="AB15">_xlfn.IFS(AA15&gt;='Old Ranking Calculations'!$B$25,'Old Ranking Calculations'!$C$25,AA15&gt;='Old Ranking Calculations'!$B$26,'Old Ranking Calculations'!$C$26,AA15&gt;='Old Ranking Calculations'!$B$27,'Old Ranking Calculations'!$C$27,AA15&gt;='Old Ranking Calculations'!$B$28,'Old Ranking Calculations'!$C$28,AA15&gt;='Old Ranking Calculations'!$B$29,'Old Ranking Calculations'!$C$29,AA15&gt;='Old Ranking Calculations'!$B$30,'Old Ranking Calculations'!$C$30,AA15&gt;='Old Ranking Calculations'!$B$31,'Old Ranking Calculations'!$C$31,AA15&lt;'Old Ranking Calculations'!$B$32,'Old Ranking Calculations'!$C$32)</f>
        <v>10</v>
      </c>
      <c r="AC15" s="1">
        <f>COUNT($G$2:G15)/COUNT($A$2:A15)</f>
        <v>0.7142857142857143</v>
      </c>
      <c r="AD15" s="1" cm="1">
        <f t="array" ref="AD15">_xlfn.IFS(AC15&gt;='Old Ranking Calculations'!$B$15,'Old Ranking Calculations'!$C$15,AC15&gt;='Old Ranking Calculations'!$B$16,'Old Ranking Calculations'!$C$16,AC15&gt;='Old Ranking Calculations'!$B$17,'Old Ranking Calculations'!$C$17,AC15&gt;='Old Ranking Calculations'!$B$18,'Old Ranking Calculations'!$C$18,AC15&gt;='Old Ranking Calculations'!$B$19,'Old Ranking Calculations'!$C$19,AC15&gt;='Old Ranking Calculations'!$B$20,'Old Ranking Calculations'!$C$20,AC15&gt;='Old Ranking Calculations'!$B$21,'Old Ranking Calculations'!$C$21,AC15&gt;='Old Ranking Calculations'!$B$22,'Old Ranking Calculations'!$C$22,AC15&lt;'Old Ranking Calculations'!$B$23,'Old Ranking Calculations'!$C$23)</f>
        <v>20</v>
      </c>
      <c r="AE15" s="1">
        <v>0</v>
      </c>
      <c r="AF15" s="1">
        <f t="shared" si="1"/>
        <v>0.48275862068965519</v>
      </c>
      <c r="AG15" s="16">
        <f>SUM($W$2:W15,Z15)</f>
        <v>126</v>
      </c>
    </row>
    <row r="16" spans="1:33" ht="15.75" customHeight="1" x14ac:dyDescent="0.2">
      <c r="A16" s="1">
        <v>1980</v>
      </c>
      <c r="B16" s="1" t="s">
        <v>16</v>
      </c>
      <c r="C16" s="1" t="str">
        <f>VLOOKUP(B16,Divisions!$A$1:$B$33,2,FALSE)</f>
        <v>AFC West</v>
      </c>
      <c r="D16" s="1">
        <v>11</v>
      </c>
      <c r="E16" s="1">
        <v>5</v>
      </c>
      <c r="G16" s="1">
        <v>1</v>
      </c>
      <c r="H16" s="1"/>
      <c r="I16" s="1">
        <v>4</v>
      </c>
      <c r="J16" s="1">
        <v>0</v>
      </c>
      <c r="K16" s="1">
        <v>1</v>
      </c>
      <c r="L16" s="1">
        <v>1</v>
      </c>
      <c r="M16" s="1">
        <v>1</v>
      </c>
      <c r="N16" s="1">
        <v>1</v>
      </c>
      <c r="O16" s="1">
        <v>4</v>
      </c>
      <c r="R16" s="1">
        <v>1</v>
      </c>
      <c r="V16" s="1">
        <v>1</v>
      </c>
      <c r="W16" s="1">
        <f>SUM(N16*'Ranking Calculations'!$C$2,M16*'Ranking Calculations'!$C$3,L16*'Ranking Calculations'!$C$4,K16*'Ranking Calculations'!$C$5,H16*'Ranking Calculations'!$C$7,G16*'Ranking Calculations'!$C$6,P16*'Ranking Calculations'!$C$8,Q16*'Ranking Calculations'!$C$9,R16*'Ranking Calculations'!$C$10,S16*'Ranking Calculations'!$C$11,T16*'Ranking Calculations'!$C$12,U16*'Ranking Calculations'!$C$13,V16*'Ranking Calculations'!$C$14)</f>
        <v>40</v>
      </c>
      <c r="X16" s="11">
        <f>(SUM($D$2:D16)+(SUM($F$2:F16)/2))/((SUM($D$2:D16)+SUM($E$2:E16)+SUM($F$2:F16)))</f>
        <v>0.73963133640552992</v>
      </c>
      <c r="Y16" s="1">
        <f>'Winning % Rank Over Time'!S16</f>
        <v>2</v>
      </c>
      <c r="Z16" s="7">
        <f>'Winning % Rank Over Time'!$B16*VLOOKUP(Y16,'Share of Reg Season Points'!$K$2:$L$30,2)</f>
        <v>0</v>
      </c>
      <c r="AA16" s="1">
        <f t="shared" si="0"/>
        <v>1.0714285714285714</v>
      </c>
      <c r="AB16" s="1" cm="1">
        <f t="array" ref="AB16">_xlfn.IFS(AA16&gt;='Old Ranking Calculations'!$B$25,'Old Ranking Calculations'!$C$25,AA16&gt;='Old Ranking Calculations'!$B$26,'Old Ranking Calculations'!$C$26,AA16&gt;='Old Ranking Calculations'!$B$27,'Old Ranking Calculations'!$C$27,AA16&gt;='Old Ranking Calculations'!$B$28,'Old Ranking Calculations'!$C$28,AA16&gt;='Old Ranking Calculations'!$B$29,'Old Ranking Calculations'!$C$29,AA16&gt;='Old Ranking Calculations'!$B$30,'Old Ranking Calculations'!$C$30,AA16&gt;='Old Ranking Calculations'!$B$31,'Old Ranking Calculations'!$C$31,AA16&lt;'Old Ranking Calculations'!$B$32,'Old Ranking Calculations'!$C$32)</f>
        <v>10</v>
      </c>
      <c r="AC16" s="1">
        <f>COUNT($G$2:G16)/COUNT($A$2:A16)</f>
        <v>0.73333333333333328</v>
      </c>
      <c r="AD16" s="1" cm="1">
        <f t="array" ref="AD16">_xlfn.IFS(AC16&gt;='Old Ranking Calculations'!$B$15,'Old Ranking Calculations'!$C$15,AC16&gt;='Old Ranking Calculations'!$B$16,'Old Ranking Calculations'!$C$16,AC16&gt;='Old Ranking Calculations'!$B$17,'Old Ranking Calculations'!$C$17,AC16&gt;='Old Ranking Calculations'!$B$18,'Old Ranking Calculations'!$C$18,AC16&gt;='Old Ranking Calculations'!$B$19,'Old Ranking Calculations'!$C$19,AC16&gt;='Old Ranking Calculations'!$B$20,'Old Ranking Calculations'!$C$20,AC16&gt;='Old Ranking Calculations'!$B$21,'Old Ranking Calculations'!$C$21,AC16&gt;='Old Ranking Calculations'!$B$22,'Old Ranking Calculations'!$C$22,AC16&lt;'Old Ranking Calculations'!$B$23,'Old Ranking Calculations'!$C$23)</f>
        <v>20</v>
      </c>
      <c r="AE16" s="1">
        <v>0</v>
      </c>
      <c r="AF16" s="1">
        <f t="shared" si="1"/>
        <v>0.50515463917525771</v>
      </c>
      <c r="AG16" s="16">
        <f>SUM($W$2:W16,Z16)</f>
        <v>166</v>
      </c>
    </row>
    <row r="17" spans="1:33" ht="15.75" customHeight="1" x14ac:dyDescent="0.2">
      <c r="A17" s="1">
        <v>1981</v>
      </c>
      <c r="B17" s="1" t="s">
        <v>16</v>
      </c>
      <c r="C17" s="1" t="str">
        <f>VLOOKUP(B17,Divisions!$A$1:$B$33,2,FALSE)</f>
        <v>AFC West</v>
      </c>
      <c r="D17" s="1">
        <v>7</v>
      </c>
      <c r="E17" s="1">
        <v>9</v>
      </c>
      <c r="W17" s="1">
        <f>SUM(N17*'Ranking Calculations'!$C$2,M17*'Ranking Calculations'!$C$3,L17*'Ranking Calculations'!$C$4,K17*'Ranking Calculations'!$C$5,H17*'Ranking Calculations'!$C$7,G17*'Ranking Calculations'!$C$6,P17*'Ranking Calculations'!$C$8,Q17*'Ranking Calculations'!$C$9,R17*'Ranking Calculations'!$C$10,S17*'Ranking Calculations'!$C$11,T17*'Ranking Calculations'!$C$12,U17*'Ranking Calculations'!$C$13,V17*'Ranking Calculations'!$C$14)</f>
        <v>0</v>
      </c>
      <c r="X17" s="11">
        <f>(SUM($D$2:D17)+(SUM($F$2:F17)/2))/((SUM($D$2:D17)+SUM($E$2:E17)+SUM($F$2:F17)))</f>
        <v>0.7188841201716738</v>
      </c>
      <c r="Y17" s="1">
        <f>'Winning % Rank Over Time'!S17</f>
        <v>2</v>
      </c>
      <c r="Z17" s="7">
        <f>'Winning % Rank Over Time'!$B17*VLOOKUP(Y17,'Share of Reg Season Points'!$K$2:$L$30,2)</f>
        <v>0</v>
      </c>
      <c r="AA17" s="1">
        <f t="shared" si="0"/>
        <v>1.0465116279069768</v>
      </c>
      <c r="AB17" s="1" cm="1">
        <f t="array" ref="AB17">_xlfn.IFS(AA17&gt;='Old Ranking Calculations'!$B$25,'Old Ranking Calculations'!$C$25,AA17&gt;='Old Ranking Calculations'!$B$26,'Old Ranking Calculations'!$C$26,AA17&gt;='Old Ranking Calculations'!$B$27,'Old Ranking Calculations'!$C$27,AA17&gt;='Old Ranking Calculations'!$B$28,'Old Ranking Calculations'!$C$28,AA17&gt;='Old Ranking Calculations'!$B$29,'Old Ranking Calculations'!$C$29,AA17&gt;='Old Ranking Calculations'!$B$30,'Old Ranking Calculations'!$C$30,AA17&gt;='Old Ranking Calculations'!$B$31,'Old Ranking Calculations'!$C$31,AA17&lt;'Old Ranking Calculations'!$B$32,'Old Ranking Calculations'!$C$32)</f>
        <v>10</v>
      </c>
      <c r="AC17" s="1">
        <f>COUNT($G$2:G17)/COUNT($A$2:A17)</f>
        <v>0.6875</v>
      </c>
      <c r="AD17" s="1" cm="1">
        <f t="array" ref="AD17">_xlfn.IFS(AC17&gt;='Old Ranking Calculations'!$B$15,'Old Ranking Calculations'!$C$15,AC17&gt;='Old Ranking Calculations'!$B$16,'Old Ranking Calculations'!$C$16,AC17&gt;='Old Ranking Calculations'!$B$17,'Old Ranking Calculations'!$C$17,AC17&gt;='Old Ranking Calculations'!$B$18,'Old Ranking Calculations'!$C$18,AC17&gt;='Old Ranking Calculations'!$B$19,'Old Ranking Calculations'!$C$19,AC17&gt;='Old Ranking Calculations'!$B$20,'Old Ranking Calculations'!$C$20,AC17&gt;='Old Ranking Calculations'!$B$21,'Old Ranking Calculations'!$C$21,AC17&gt;='Old Ranking Calculations'!$B$22,'Old Ranking Calculations'!$C$22,AC17&lt;'Old Ranking Calculations'!$B$23,'Old Ranking Calculations'!$C$23)</f>
        <v>20</v>
      </c>
      <c r="AE17" s="1">
        <v>0</v>
      </c>
      <c r="AF17" s="1">
        <f t="shared" si="1"/>
        <v>0.46226415094339623</v>
      </c>
      <c r="AG17" s="16">
        <f>SUM($W$2:W17,Z17)</f>
        <v>166</v>
      </c>
    </row>
    <row r="18" spans="1:33" ht="15.75" customHeight="1" x14ac:dyDescent="0.2">
      <c r="A18" s="1">
        <v>1982</v>
      </c>
      <c r="B18" s="1" t="s">
        <v>16</v>
      </c>
      <c r="C18" s="1" t="str">
        <f>VLOOKUP(B18,Divisions!$A$1:$B$33,2,FALSE)</f>
        <v>AFC West</v>
      </c>
      <c r="D18" s="1">
        <v>8</v>
      </c>
      <c r="E18" s="1">
        <v>1</v>
      </c>
      <c r="G18" s="1">
        <v>1</v>
      </c>
      <c r="H18" s="1">
        <v>1</v>
      </c>
      <c r="I18" s="1">
        <v>1</v>
      </c>
      <c r="J18" s="1">
        <v>1</v>
      </c>
      <c r="K18" s="1">
        <v>1</v>
      </c>
      <c r="L18" s="1"/>
      <c r="M18" s="1"/>
      <c r="N18" s="1"/>
      <c r="O18" s="1">
        <v>2</v>
      </c>
      <c r="S18" s="1">
        <v>1</v>
      </c>
      <c r="V18" s="1">
        <v>1</v>
      </c>
      <c r="W18" s="1">
        <f>SUM(N18*'Ranking Calculations'!$C$2,M18*'Ranking Calculations'!$C$3,L18*'Ranking Calculations'!$C$4,K18*'Ranking Calculations'!$C$5,H18*'Ranking Calculations'!$C$7,G18*'Ranking Calculations'!$C$6,P18*'Ranking Calculations'!$C$8,Q18*'Ranking Calculations'!$C$9,R18*'Ranking Calculations'!$C$10,S18*'Ranking Calculations'!$C$11,T18*'Ranking Calculations'!$C$12,U18*'Ranking Calculations'!$C$13,V18*'Ranking Calculations'!$C$14)</f>
        <v>4</v>
      </c>
      <c r="X18" s="11">
        <f>(SUM($D$2:D18)+(SUM($F$2:F18)/2))/((SUM($D$2:D18)+SUM($E$2:E18)+SUM($F$2:F18)))</f>
        <v>0.72520661157024791</v>
      </c>
      <c r="Y18" s="1">
        <f>'Winning % Rank Over Time'!S18</f>
        <v>2</v>
      </c>
      <c r="Z18" s="7">
        <f>'Winning % Rank Over Time'!$B18*VLOOKUP(Y18,'Share of Reg Season Points'!$K$2:$L$30,2)</f>
        <v>0</v>
      </c>
      <c r="AA18" s="1">
        <f t="shared" si="0"/>
        <v>1.0652173913043479</v>
      </c>
      <c r="AB18" s="1" cm="1">
        <f t="array" ref="AB18">_xlfn.IFS(AA18&gt;='Old Ranking Calculations'!$B$25,'Old Ranking Calculations'!$C$25,AA18&gt;='Old Ranking Calculations'!$B$26,'Old Ranking Calculations'!$C$26,AA18&gt;='Old Ranking Calculations'!$B$27,'Old Ranking Calculations'!$C$27,AA18&gt;='Old Ranking Calculations'!$B$28,'Old Ranking Calculations'!$C$28,AA18&gt;='Old Ranking Calculations'!$B$29,'Old Ranking Calculations'!$C$29,AA18&gt;='Old Ranking Calculations'!$B$30,'Old Ranking Calculations'!$C$30,AA18&gt;='Old Ranking Calculations'!$B$31,'Old Ranking Calculations'!$C$31,AA18&lt;'Old Ranking Calculations'!$B$32,'Old Ranking Calculations'!$C$32)</f>
        <v>10</v>
      </c>
      <c r="AC18" s="1">
        <f>COUNT($G$2:G18)/COUNT($A$2:A18)</f>
        <v>0.70588235294117652</v>
      </c>
      <c r="AD18" s="1" cm="1">
        <f t="array" ref="AD18">_xlfn.IFS(AC18&gt;='Old Ranking Calculations'!$B$15,'Old Ranking Calculations'!$C$15,AC18&gt;='Old Ranking Calculations'!$B$16,'Old Ranking Calculations'!$C$16,AC18&gt;='Old Ranking Calculations'!$B$17,'Old Ranking Calculations'!$C$17,AC18&gt;='Old Ranking Calculations'!$B$18,'Old Ranking Calculations'!$C$18,AC18&gt;='Old Ranking Calculations'!$B$19,'Old Ranking Calculations'!$C$19,AC18&gt;='Old Ranking Calculations'!$B$20,'Old Ranking Calculations'!$C$20,AC18&gt;='Old Ranking Calculations'!$B$21,'Old Ranking Calculations'!$C$21,AC18&gt;='Old Ranking Calculations'!$B$22,'Old Ranking Calculations'!$C$22,AC18&lt;'Old Ranking Calculations'!$B$23,'Old Ranking Calculations'!$C$23)</f>
        <v>20</v>
      </c>
      <c r="AE18" s="1">
        <v>0</v>
      </c>
      <c r="AF18" s="1">
        <f t="shared" si="1"/>
        <v>0.47272727272727272</v>
      </c>
      <c r="AG18" s="16">
        <f>SUM($W$2:W18,Z18)</f>
        <v>170</v>
      </c>
    </row>
    <row r="19" spans="1:33" ht="15.75" customHeight="1" x14ac:dyDescent="0.2">
      <c r="A19" s="1">
        <v>1983</v>
      </c>
      <c r="B19" s="1" t="s">
        <v>16</v>
      </c>
      <c r="C19" s="1" t="str">
        <f>VLOOKUP(B19,Divisions!$A$1:$B$33,2,FALSE)</f>
        <v>AFC West</v>
      </c>
      <c r="D19" s="1">
        <v>12</v>
      </c>
      <c r="E19" s="1">
        <v>4</v>
      </c>
      <c r="G19" s="1">
        <v>1</v>
      </c>
      <c r="H19" s="1">
        <v>1</v>
      </c>
      <c r="I19" s="1">
        <v>3</v>
      </c>
      <c r="J19" s="1">
        <v>0</v>
      </c>
      <c r="K19" s="1">
        <v>1</v>
      </c>
      <c r="L19" s="1">
        <v>1</v>
      </c>
      <c r="M19" s="1">
        <v>1</v>
      </c>
      <c r="N19" s="1">
        <v>1</v>
      </c>
      <c r="O19" s="1">
        <v>4</v>
      </c>
      <c r="W19" s="1">
        <f>SUM(N19*'Ranking Calculations'!$C$2,M19*'Ranking Calculations'!$C$3,L19*'Ranking Calculations'!$C$4,K19*'Ranking Calculations'!$C$5,H19*'Ranking Calculations'!$C$7,G19*'Ranking Calculations'!$C$6,P19*'Ranking Calculations'!$C$8,Q19*'Ranking Calculations'!$C$9,R19*'Ranking Calculations'!$C$10,S19*'Ranking Calculations'!$C$11,T19*'Ranking Calculations'!$C$12,U19*'Ranking Calculations'!$C$13,V19*'Ranking Calculations'!$C$14)</f>
        <v>40</v>
      </c>
      <c r="X19" s="11">
        <f>(SUM($D$2:D19)+(SUM($F$2:F19)/2))/((SUM($D$2:D19)+SUM($E$2:E19)+SUM($F$2:F19)))</f>
        <v>0.72674418604651159</v>
      </c>
      <c r="Y19" s="1">
        <f>'Winning % Rank Over Time'!S19</f>
        <v>2</v>
      </c>
      <c r="Z19" s="7">
        <f>'Winning % Rank Over Time'!$B19*VLOOKUP(Y19,'Share of Reg Season Points'!$K$2:$L$30,2)</f>
        <v>0</v>
      </c>
      <c r="AA19" s="1">
        <f t="shared" si="0"/>
        <v>1.1020408163265305</v>
      </c>
      <c r="AB19" s="1" cm="1">
        <f t="array" ref="AB19">_xlfn.IFS(AA19&gt;='Old Ranking Calculations'!$B$25,'Old Ranking Calculations'!$C$25,AA19&gt;='Old Ranking Calculations'!$B$26,'Old Ranking Calculations'!$C$26,AA19&gt;='Old Ranking Calculations'!$B$27,'Old Ranking Calculations'!$C$27,AA19&gt;='Old Ranking Calculations'!$B$28,'Old Ranking Calculations'!$C$28,AA19&gt;='Old Ranking Calculations'!$B$29,'Old Ranking Calculations'!$C$29,AA19&gt;='Old Ranking Calculations'!$B$30,'Old Ranking Calculations'!$C$30,AA19&gt;='Old Ranking Calculations'!$B$31,'Old Ranking Calculations'!$C$31,AA19&lt;'Old Ranking Calculations'!$B$32,'Old Ranking Calculations'!$C$32)</f>
        <v>10</v>
      </c>
      <c r="AC19" s="1">
        <f>COUNT($G$2:G19)/COUNT($A$2:A19)</f>
        <v>0.72222222222222221</v>
      </c>
      <c r="AD19" s="1" cm="1">
        <f t="array" ref="AD19">_xlfn.IFS(AC19&gt;='Old Ranking Calculations'!$B$15,'Old Ranking Calculations'!$C$15,AC19&gt;='Old Ranking Calculations'!$B$16,'Old Ranking Calculations'!$C$16,AC19&gt;='Old Ranking Calculations'!$B$17,'Old Ranking Calculations'!$C$17,AC19&gt;='Old Ranking Calculations'!$B$18,'Old Ranking Calculations'!$C$18,AC19&gt;='Old Ranking Calculations'!$B$19,'Old Ranking Calculations'!$C$19,AC19&gt;='Old Ranking Calculations'!$B$20,'Old Ranking Calculations'!$C$20,AC19&gt;='Old Ranking Calculations'!$B$21,'Old Ranking Calculations'!$C$21,AC19&gt;='Old Ranking Calculations'!$B$22,'Old Ranking Calculations'!$C$22,AC19&lt;'Old Ranking Calculations'!$B$23,'Old Ranking Calculations'!$C$23)</f>
        <v>20</v>
      </c>
      <c r="AE19" s="1">
        <v>0</v>
      </c>
      <c r="AF19" s="1">
        <f t="shared" si="1"/>
        <v>0.48739495798319327</v>
      </c>
      <c r="AG19" s="16">
        <f>SUM($W$2:W19,Z19)</f>
        <v>210</v>
      </c>
    </row>
    <row r="20" spans="1:33" ht="15.75" customHeight="1" x14ac:dyDescent="0.2">
      <c r="A20" s="1">
        <v>1984</v>
      </c>
      <c r="B20" s="1" t="s">
        <v>16</v>
      </c>
      <c r="C20" s="1" t="str">
        <f>VLOOKUP(B20,Divisions!$A$1:$B$33,2,FALSE)</f>
        <v>AFC West</v>
      </c>
      <c r="D20" s="1">
        <v>11</v>
      </c>
      <c r="E20" s="1">
        <v>5</v>
      </c>
      <c r="G20" s="1">
        <v>1</v>
      </c>
      <c r="I20" s="1">
        <v>0</v>
      </c>
      <c r="J20" s="1">
        <v>1</v>
      </c>
      <c r="K20" s="1"/>
      <c r="L20" s="1"/>
      <c r="M20" s="1"/>
      <c r="N20" s="1"/>
      <c r="O20" s="1">
        <v>1</v>
      </c>
      <c r="W20" s="1">
        <f>SUM(N20*'Ranking Calculations'!$C$2,M20*'Ranking Calculations'!$C$3,L20*'Ranking Calculations'!$C$4,K20*'Ranking Calculations'!$C$5,H20*'Ranking Calculations'!$C$7,G20*'Ranking Calculations'!$C$6,P20*'Ranking Calculations'!$C$8,Q20*'Ranking Calculations'!$C$9,R20*'Ranking Calculations'!$C$10,S20*'Ranking Calculations'!$C$11,T20*'Ranking Calculations'!$C$12,U20*'Ranking Calculations'!$C$13,V20*'Ranking Calculations'!$C$14)</f>
        <v>1</v>
      </c>
      <c r="X20" s="11">
        <f>(SUM($D$2:D20)+(SUM($F$2:F20)/2))/((SUM($D$2:D20)+SUM($E$2:E20)+SUM($F$2:F20)))</f>
        <v>0.72445255474452552</v>
      </c>
      <c r="Y20" s="1">
        <f>'Winning % Rank Over Time'!S20</f>
        <v>2</v>
      </c>
      <c r="Z20" s="7">
        <f>'Winning % Rank Over Time'!$B20*VLOOKUP(Y20,'Share of Reg Season Points'!$K$2:$L$30,2)</f>
        <v>0</v>
      </c>
      <c r="AA20" s="1">
        <f t="shared" si="0"/>
        <v>1.0980392156862746</v>
      </c>
      <c r="AB20" s="1" cm="1">
        <f t="array" ref="AB20">_xlfn.IFS(AA20&gt;='Old Ranking Calculations'!$B$25,'Old Ranking Calculations'!$C$25,AA20&gt;='Old Ranking Calculations'!$B$26,'Old Ranking Calculations'!$C$26,AA20&gt;='Old Ranking Calculations'!$B$27,'Old Ranking Calculations'!$C$27,AA20&gt;='Old Ranking Calculations'!$B$28,'Old Ranking Calculations'!$C$28,AA20&gt;='Old Ranking Calculations'!$B$29,'Old Ranking Calculations'!$C$29,AA20&gt;='Old Ranking Calculations'!$B$30,'Old Ranking Calculations'!$C$30,AA20&gt;='Old Ranking Calculations'!$B$31,'Old Ranking Calculations'!$C$31,AA20&lt;'Old Ranking Calculations'!$B$32,'Old Ranking Calculations'!$C$32)</f>
        <v>10</v>
      </c>
      <c r="AC20" s="1">
        <f>COUNT($G$2:G20)/COUNT($A$2:A20)</f>
        <v>0.73684210526315785</v>
      </c>
      <c r="AD20" s="1" cm="1">
        <f t="array" ref="AD20">_xlfn.IFS(AC20&gt;='Old Ranking Calculations'!$B$15,'Old Ranking Calculations'!$C$15,AC20&gt;='Old Ranking Calculations'!$B$16,'Old Ranking Calculations'!$C$16,AC20&gt;='Old Ranking Calculations'!$B$17,'Old Ranking Calculations'!$C$17,AC20&gt;='Old Ranking Calculations'!$B$18,'Old Ranking Calculations'!$C$18,AC20&gt;='Old Ranking Calculations'!$B$19,'Old Ranking Calculations'!$C$19,AC20&gt;='Old Ranking Calculations'!$B$20,'Old Ranking Calculations'!$C$20,AC20&gt;='Old Ranking Calculations'!$B$21,'Old Ranking Calculations'!$C$21,AC20&gt;='Old Ranking Calculations'!$B$22,'Old Ranking Calculations'!$C$22,AC20&lt;'Old Ranking Calculations'!$B$23,'Old Ranking Calculations'!$C$23)</f>
        <v>20</v>
      </c>
      <c r="AE20" s="1">
        <v>0</v>
      </c>
      <c r="AF20" s="1">
        <f t="shared" si="1"/>
        <v>0.47199999999999998</v>
      </c>
      <c r="AG20" s="16">
        <f>SUM($W$2:W20,Z20)</f>
        <v>211</v>
      </c>
    </row>
    <row r="21" spans="1:33" ht="15.75" customHeight="1" x14ac:dyDescent="0.2">
      <c r="A21" s="1">
        <v>1985</v>
      </c>
      <c r="B21" s="1" t="s">
        <v>16</v>
      </c>
      <c r="C21" s="1" t="str">
        <f>VLOOKUP(B21,Divisions!$A$1:$B$33,2,FALSE)</f>
        <v>AFC West</v>
      </c>
      <c r="D21" s="1">
        <v>12</v>
      </c>
      <c r="E21" s="1">
        <v>4</v>
      </c>
      <c r="G21" s="1">
        <v>1</v>
      </c>
      <c r="H21" s="1">
        <v>1</v>
      </c>
      <c r="I21" s="1">
        <v>0</v>
      </c>
      <c r="J21" s="1">
        <v>1</v>
      </c>
      <c r="K21" s="1">
        <v>1</v>
      </c>
      <c r="L21" s="1"/>
      <c r="M21" s="1"/>
      <c r="N21" s="1"/>
      <c r="O21" s="1">
        <v>2</v>
      </c>
      <c r="P21">
        <v>1</v>
      </c>
      <c r="Q21">
        <v>1</v>
      </c>
      <c r="W21" s="1">
        <f>SUM(N21*'Ranking Calculations'!$C$2,M21*'Ranking Calculations'!$C$3,L21*'Ranking Calculations'!$C$4,K21*'Ranking Calculations'!$C$5,H21*'Ranking Calculations'!$C$7,G21*'Ranking Calculations'!$C$6,P21*'Ranking Calculations'!$C$8,Q21*'Ranking Calculations'!$C$9,R21*'Ranking Calculations'!$C$10,S21*'Ranking Calculations'!$C$11,T21*'Ranking Calculations'!$C$12,U21*'Ranking Calculations'!$C$13,V21*'Ranking Calculations'!$C$14)</f>
        <v>8</v>
      </c>
      <c r="X21" s="11">
        <f>(SUM($D$2:D21)+(SUM($F$2:F21)/2))/((SUM($D$2:D21)+SUM($E$2:E21)+SUM($F$2:F21)))</f>
        <v>0.72586206896551719</v>
      </c>
      <c r="Y21" s="1">
        <f>'Winning % Rank Over Time'!S21</f>
        <v>1</v>
      </c>
      <c r="Z21" s="7">
        <f>'Winning % Rank Over Time'!$B21*VLOOKUP(Y21,'Share of Reg Season Points'!$K$2:$L$30,2)</f>
        <v>0</v>
      </c>
      <c r="AA21" s="1">
        <f t="shared" si="0"/>
        <v>1.0925925925925926</v>
      </c>
      <c r="AB21" s="1" cm="1">
        <f t="array" ref="AB21">_xlfn.IFS(AA21&gt;='Old Ranking Calculations'!$B$25,'Old Ranking Calculations'!$C$25,AA21&gt;='Old Ranking Calculations'!$B$26,'Old Ranking Calculations'!$C$26,AA21&gt;='Old Ranking Calculations'!$B$27,'Old Ranking Calculations'!$C$27,AA21&gt;='Old Ranking Calculations'!$B$28,'Old Ranking Calculations'!$C$28,AA21&gt;='Old Ranking Calculations'!$B$29,'Old Ranking Calculations'!$C$29,AA21&gt;='Old Ranking Calculations'!$B$30,'Old Ranking Calculations'!$C$30,AA21&gt;='Old Ranking Calculations'!$B$31,'Old Ranking Calculations'!$C$31,AA21&lt;'Old Ranking Calculations'!$B$32,'Old Ranking Calculations'!$C$32)</f>
        <v>10</v>
      </c>
      <c r="AC21" s="1">
        <f>COUNT($G$2:G21)/COUNT($A$2:A21)</f>
        <v>0.75</v>
      </c>
      <c r="AD21" s="1" cm="1">
        <f t="array" ref="AD21">_xlfn.IFS(AC21&gt;='Old Ranking Calculations'!$B$15,'Old Ranking Calculations'!$C$15,AC21&gt;='Old Ranking Calculations'!$B$16,'Old Ranking Calculations'!$C$16,AC21&gt;='Old Ranking Calculations'!$B$17,'Old Ranking Calculations'!$C$17,AC21&gt;='Old Ranking Calculations'!$B$18,'Old Ranking Calculations'!$C$18,AC21&gt;='Old Ranking Calculations'!$B$19,'Old Ranking Calculations'!$C$19,AC21&gt;='Old Ranking Calculations'!$B$20,'Old Ranking Calculations'!$C$20,AC21&gt;='Old Ranking Calculations'!$B$21,'Old Ranking Calculations'!$C$21,AC21&gt;='Old Ranking Calculations'!$B$22,'Old Ranking Calculations'!$C$22,AC21&lt;'Old Ranking Calculations'!$B$23,'Old Ranking Calculations'!$C$23)</f>
        <v>20</v>
      </c>
      <c r="AE21" s="1">
        <v>0</v>
      </c>
      <c r="AF21" s="1">
        <f t="shared" si="1"/>
        <v>0.46564885496183206</v>
      </c>
      <c r="AG21" s="16">
        <f>SUM($W$2:W21,Z21)</f>
        <v>219</v>
      </c>
    </row>
    <row r="22" spans="1:33" ht="15.75" customHeight="1" x14ac:dyDescent="0.2">
      <c r="A22" s="1">
        <v>1986</v>
      </c>
      <c r="B22" s="1" t="s">
        <v>16</v>
      </c>
      <c r="C22" s="1" t="str">
        <f>VLOOKUP(B22,Divisions!$A$1:$B$33,2,FALSE)</f>
        <v>AFC West</v>
      </c>
      <c r="D22" s="1">
        <v>8</v>
      </c>
      <c r="E22" s="1">
        <v>8</v>
      </c>
      <c r="W22" s="1">
        <f>SUM(N22*'Ranking Calculations'!$C$2,M22*'Ranking Calculations'!$C$3,L22*'Ranking Calculations'!$C$4,K22*'Ranking Calculations'!$C$5,H22*'Ranking Calculations'!$C$7,G22*'Ranking Calculations'!$C$6,P22*'Ranking Calculations'!$C$8,Q22*'Ranking Calculations'!$C$9,R22*'Ranking Calculations'!$C$10,S22*'Ranking Calculations'!$C$11,T22*'Ranking Calculations'!$C$12,U22*'Ranking Calculations'!$C$13,V22*'Ranking Calculations'!$C$14)</f>
        <v>0</v>
      </c>
      <c r="X22" s="11">
        <f>(SUM($D$2:D22)+(SUM($F$2:F22)/2))/((SUM($D$2:D22)+SUM($E$2:E22)+SUM($F$2:F22)))</f>
        <v>0.71405228758169936</v>
      </c>
      <c r="Y22" s="1">
        <f>'Winning % Rank Over Time'!S22</f>
        <v>1</v>
      </c>
      <c r="Z22" s="7">
        <f>'Winning % Rank Over Time'!$B22*VLOOKUP(Y22,'Share of Reg Season Points'!$K$2:$L$30,2)</f>
        <v>0</v>
      </c>
      <c r="AA22" s="1">
        <f t="shared" si="0"/>
        <v>1.0727272727272728</v>
      </c>
      <c r="AB22" s="1" cm="1">
        <f t="array" ref="AB22">_xlfn.IFS(AA22&gt;='Old Ranking Calculations'!$B$25,'Old Ranking Calculations'!$C$25,AA22&gt;='Old Ranking Calculations'!$B$26,'Old Ranking Calculations'!$C$26,AA22&gt;='Old Ranking Calculations'!$B$27,'Old Ranking Calculations'!$C$27,AA22&gt;='Old Ranking Calculations'!$B$28,'Old Ranking Calculations'!$C$28,AA22&gt;='Old Ranking Calculations'!$B$29,'Old Ranking Calculations'!$C$29,AA22&gt;='Old Ranking Calculations'!$B$30,'Old Ranking Calculations'!$C$30,AA22&gt;='Old Ranking Calculations'!$B$31,'Old Ranking Calculations'!$C$31,AA22&lt;'Old Ranking Calculations'!$B$32,'Old Ranking Calculations'!$C$32)</f>
        <v>10</v>
      </c>
      <c r="AC22" s="1">
        <f>COUNT($G$2:G22)/COUNT($A$2:A22)</f>
        <v>0.7142857142857143</v>
      </c>
      <c r="AD22" s="1" cm="1">
        <f t="array" ref="AD22">_xlfn.IFS(AC22&gt;='Old Ranking Calculations'!$B$15,'Old Ranking Calculations'!$C$15,AC22&gt;='Old Ranking Calculations'!$B$16,'Old Ranking Calculations'!$C$16,AC22&gt;='Old Ranking Calculations'!$B$17,'Old Ranking Calculations'!$C$17,AC22&gt;='Old Ranking Calculations'!$B$18,'Old Ranking Calculations'!$C$18,AC22&gt;='Old Ranking Calculations'!$B$19,'Old Ranking Calculations'!$C$19,AC22&gt;='Old Ranking Calculations'!$B$20,'Old Ranking Calculations'!$C$20,AC22&gt;='Old Ranking Calculations'!$B$21,'Old Ranking Calculations'!$C$21,AC22&gt;='Old Ranking Calculations'!$B$22,'Old Ranking Calculations'!$C$22,AC22&lt;'Old Ranking Calculations'!$B$23,'Old Ranking Calculations'!$C$23)</f>
        <v>20</v>
      </c>
      <c r="AE22" s="1">
        <v>0</v>
      </c>
      <c r="AF22" s="1">
        <f t="shared" si="1"/>
        <v>0.43884892086330934</v>
      </c>
      <c r="AG22" s="16">
        <f>SUM($W$2:W22,Z22)</f>
        <v>219</v>
      </c>
    </row>
    <row r="23" spans="1:33" ht="15.75" customHeight="1" x14ac:dyDescent="0.2">
      <c r="A23" s="1">
        <v>1987</v>
      </c>
      <c r="B23" s="1" t="s">
        <v>16</v>
      </c>
      <c r="C23" s="1" t="str">
        <f>VLOOKUP(B23,Divisions!$A$1:$B$33,2,FALSE)</f>
        <v>AFC West</v>
      </c>
      <c r="D23" s="1">
        <v>5</v>
      </c>
      <c r="E23" s="1">
        <v>10</v>
      </c>
      <c r="W23" s="1">
        <f>SUM(N23*'Ranking Calculations'!$C$2,M23*'Ranking Calculations'!$C$3,L23*'Ranking Calculations'!$C$4,K23*'Ranking Calculations'!$C$5,H23*'Ranking Calculations'!$C$7,G23*'Ranking Calculations'!$C$6,P23*'Ranking Calculations'!$C$8,Q23*'Ranking Calculations'!$C$9,R23*'Ranking Calculations'!$C$10,S23*'Ranking Calculations'!$C$11,T23*'Ranking Calculations'!$C$12,U23*'Ranking Calculations'!$C$13,V23*'Ranking Calculations'!$C$14)</f>
        <v>0</v>
      </c>
      <c r="X23" s="11">
        <f>(SUM($D$2:D23)+(SUM($F$2:F23)/2))/((SUM($D$2:D23)+SUM($E$2:E23)+SUM($F$2:F23)))</f>
        <v>0.69626168224299068</v>
      </c>
      <c r="Y23" s="1">
        <f>'Winning % Rank Over Time'!S23</f>
        <v>2</v>
      </c>
      <c r="Z23" s="7">
        <f>'Winning % Rank Over Time'!$B23*VLOOKUP(Y23,'Share of Reg Season Points'!$K$2:$L$30,2)</f>
        <v>0</v>
      </c>
      <c r="AA23" s="1">
        <f t="shared" si="0"/>
        <v>1.0535714285714286</v>
      </c>
      <c r="AB23" s="1" cm="1">
        <f t="array" ref="AB23">_xlfn.IFS(AA23&gt;='Old Ranking Calculations'!$B$25,'Old Ranking Calculations'!$C$25,AA23&gt;='Old Ranking Calculations'!$B$26,'Old Ranking Calculations'!$C$26,AA23&gt;='Old Ranking Calculations'!$B$27,'Old Ranking Calculations'!$C$27,AA23&gt;='Old Ranking Calculations'!$B$28,'Old Ranking Calculations'!$C$28,AA23&gt;='Old Ranking Calculations'!$B$29,'Old Ranking Calculations'!$C$29,AA23&gt;='Old Ranking Calculations'!$B$30,'Old Ranking Calculations'!$C$30,AA23&gt;='Old Ranking Calculations'!$B$31,'Old Ranking Calculations'!$C$31,AA23&lt;'Old Ranking Calculations'!$B$32,'Old Ranking Calculations'!$C$32)</f>
        <v>10</v>
      </c>
      <c r="AC23" s="1">
        <f>COUNT($G$2:G23)/COUNT($A$2:A23)</f>
        <v>0.68181818181818177</v>
      </c>
      <c r="AD23" s="1" cm="1">
        <f t="array" ref="AD23">_xlfn.IFS(AC23&gt;='Old Ranking Calculations'!$B$15,'Old Ranking Calculations'!$C$15,AC23&gt;='Old Ranking Calculations'!$B$16,'Old Ranking Calculations'!$C$16,AC23&gt;='Old Ranking Calculations'!$B$17,'Old Ranking Calculations'!$C$17,AC23&gt;='Old Ranking Calculations'!$B$18,'Old Ranking Calculations'!$C$18,AC23&gt;='Old Ranking Calculations'!$B$19,'Old Ranking Calculations'!$C$19,AC23&gt;='Old Ranking Calculations'!$B$20,'Old Ranking Calculations'!$C$20,AC23&gt;='Old Ranking Calculations'!$B$21,'Old Ranking Calculations'!$C$21,AC23&gt;='Old Ranking Calculations'!$B$22,'Old Ranking Calculations'!$C$22,AC23&lt;'Old Ranking Calculations'!$B$23,'Old Ranking Calculations'!$C$23)</f>
        <v>20</v>
      </c>
      <c r="AE23" s="1">
        <v>0</v>
      </c>
      <c r="AF23" s="1">
        <f t="shared" si="1"/>
        <v>0.40939597315436244</v>
      </c>
      <c r="AG23" s="16">
        <f>SUM($W$2:W23,Z23)</f>
        <v>219</v>
      </c>
    </row>
    <row r="24" spans="1:33" ht="15.75" customHeight="1" x14ac:dyDescent="0.2">
      <c r="A24" s="1">
        <v>1988</v>
      </c>
      <c r="B24" s="1" t="s">
        <v>16</v>
      </c>
      <c r="C24" s="1" t="str">
        <f>VLOOKUP(B24,Divisions!$A$1:$B$33,2,FALSE)</f>
        <v>AFC West</v>
      </c>
      <c r="D24" s="1">
        <v>7</v>
      </c>
      <c r="E24" s="1">
        <v>9</v>
      </c>
      <c r="W24" s="1">
        <f>SUM(N24*'Ranking Calculations'!$C$2,M24*'Ranking Calculations'!$C$3,L24*'Ranking Calculations'!$C$4,K24*'Ranking Calculations'!$C$5,H24*'Ranking Calculations'!$C$7,G24*'Ranking Calculations'!$C$6,P24*'Ranking Calculations'!$C$8,Q24*'Ranking Calculations'!$C$9,R24*'Ranking Calculations'!$C$10,S24*'Ranking Calculations'!$C$11,T24*'Ranking Calculations'!$C$12,U24*'Ranking Calculations'!$C$13,V24*'Ranking Calculations'!$C$14)</f>
        <v>0</v>
      </c>
      <c r="X24" s="11">
        <f>(SUM($D$2:D24)+(SUM($F$2:F24)/2))/((SUM($D$2:D24)+SUM($E$2:E24)+SUM($F$2:F24)))</f>
        <v>0.68397626112759646</v>
      </c>
      <c r="Y24" s="1">
        <f>'Winning % Rank Over Time'!S24</f>
        <v>1</v>
      </c>
      <c r="Z24" s="7">
        <f>'Winning % Rank Over Time'!$B24*VLOOKUP(Y24,'Share of Reg Season Points'!$K$2:$L$30,2)</f>
        <v>0</v>
      </c>
      <c r="AA24" s="1">
        <f t="shared" si="0"/>
        <v>1.0350877192982457</v>
      </c>
      <c r="AB24" s="1" cm="1">
        <f t="array" ref="AB24">_xlfn.IFS(AA24&gt;='Old Ranking Calculations'!$B$25,'Old Ranking Calculations'!$C$25,AA24&gt;='Old Ranking Calculations'!$B$26,'Old Ranking Calculations'!$C$26,AA24&gt;='Old Ranking Calculations'!$B$27,'Old Ranking Calculations'!$C$27,AA24&gt;='Old Ranking Calculations'!$B$28,'Old Ranking Calculations'!$C$28,AA24&gt;='Old Ranking Calculations'!$B$29,'Old Ranking Calculations'!$C$29,AA24&gt;='Old Ranking Calculations'!$B$30,'Old Ranking Calculations'!$C$30,AA24&gt;='Old Ranking Calculations'!$B$31,'Old Ranking Calculations'!$C$31,AA24&lt;'Old Ranking Calculations'!$B$32,'Old Ranking Calculations'!$C$32)</f>
        <v>10</v>
      </c>
      <c r="AC24" s="1">
        <f>COUNT($G$2:G24)/COUNT($A$2:A24)</f>
        <v>0.65217391304347827</v>
      </c>
      <c r="AD24" s="1" cm="1">
        <f t="array" ref="AD24">_xlfn.IFS(AC24&gt;='Old Ranking Calculations'!$B$15,'Old Ranking Calculations'!$C$15,AC24&gt;='Old Ranking Calculations'!$B$16,'Old Ranking Calculations'!$C$16,AC24&gt;='Old Ranking Calculations'!$B$17,'Old Ranking Calculations'!$C$17,AC24&gt;='Old Ranking Calculations'!$B$18,'Old Ranking Calculations'!$C$18,AC24&gt;='Old Ranking Calculations'!$B$19,'Old Ranking Calculations'!$C$19,AC24&gt;='Old Ranking Calculations'!$B$20,'Old Ranking Calculations'!$C$20,AC24&gt;='Old Ranking Calculations'!$B$21,'Old Ranking Calculations'!$C$21,AC24&gt;='Old Ranking Calculations'!$B$22,'Old Ranking Calculations'!$C$22,AC24&lt;'Old Ranking Calculations'!$B$23,'Old Ranking Calculations'!$C$23)</f>
        <v>20</v>
      </c>
      <c r="AE24" s="1">
        <v>0</v>
      </c>
      <c r="AF24" s="1">
        <f t="shared" si="1"/>
        <v>0.38607594936708861</v>
      </c>
      <c r="AG24" s="16">
        <f>SUM($W$2:W24,Z24)</f>
        <v>219</v>
      </c>
    </row>
    <row r="25" spans="1:33" ht="15.75" customHeight="1" x14ac:dyDescent="0.2">
      <c r="A25" s="1">
        <v>1989</v>
      </c>
      <c r="B25" s="1" t="s">
        <v>16</v>
      </c>
      <c r="C25" s="1" t="str">
        <f>VLOOKUP(B25,Divisions!$A$1:$B$33,2,FALSE)</f>
        <v>AFC West</v>
      </c>
      <c r="D25" s="1">
        <v>8</v>
      </c>
      <c r="E25" s="1">
        <v>8</v>
      </c>
      <c r="W25" s="1">
        <f>SUM(N25*'Ranking Calculations'!$C$2,M25*'Ranking Calculations'!$C$3,L25*'Ranking Calculations'!$C$4,K25*'Ranking Calculations'!$C$5,H25*'Ranking Calculations'!$C$7,G25*'Ranking Calculations'!$C$6,P25*'Ranking Calculations'!$C$8,Q25*'Ranking Calculations'!$C$9,R25*'Ranking Calculations'!$C$10,S25*'Ranking Calculations'!$C$11,T25*'Ranking Calculations'!$C$12,U25*'Ranking Calculations'!$C$13,V25*'Ranking Calculations'!$C$14)</f>
        <v>0</v>
      </c>
      <c r="X25" s="11">
        <f>(SUM($D$2:D25)+(SUM($F$2:F25)/2))/((SUM($D$2:D25)+SUM($E$2:E25)+SUM($F$2:F25)))</f>
        <v>0.67563739376770537</v>
      </c>
      <c r="Y25" s="1">
        <f>'Winning % Rank Over Time'!S25</f>
        <v>1</v>
      </c>
      <c r="Z25" s="7">
        <f>'Winning % Rank Over Time'!$B25*VLOOKUP(Y25,'Share of Reg Season Points'!$K$2:$L$30,2)</f>
        <v>0</v>
      </c>
      <c r="AA25" s="1">
        <f t="shared" si="0"/>
        <v>1.0172413793103448</v>
      </c>
      <c r="AB25" s="1" cm="1">
        <f t="array" ref="AB25">_xlfn.IFS(AA25&gt;='Old Ranking Calculations'!$B$25,'Old Ranking Calculations'!$C$25,AA25&gt;='Old Ranking Calculations'!$B$26,'Old Ranking Calculations'!$C$26,AA25&gt;='Old Ranking Calculations'!$B$27,'Old Ranking Calculations'!$C$27,AA25&gt;='Old Ranking Calculations'!$B$28,'Old Ranking Calculations'!$C$28,AA25&gt;='Old Ranking Calculations'!$B$29,'Old Ranking Calculations'!$C$29,AA25&gt;='Old Ranking Calculations'!$B$30,'Old Ranking Calculations'!$C$30,AA25&gt;='Old Ranking Calculations'!$B$31,'Old Ranking Calculations'!$C$31,AA25&lt;'Old Ranking Calculations'!$B$32,'Old Ranking Calculations'!$C$32)</f>
        <v>10</v>
      </c>
      <c r="AC25" s="1">
        <f>COUNT($G$2:G25)/COUNT($A$2:A25)</f>
        <v>0.625</v>
      </c>
      <c r="AD25" s="1" cm="1">
        <f t="array" ref="AD25">_xlfn.IFS(AC25&gt;='Old Ranking Calculations'!$B$15,'Old Ranking Calculations'!$C$15,AC25&gt;='Old Ranking Calculations'!$B$16,'Old Ranking Calculations'!$C$16,AC25&gt;='Old Ranking Calculations'!$B$17,'Old Ranking Calculations'!$C$17,AC25&gt;='Old Ranking Calculations'!$B$18,'Old Ranking Calculations'!$C$18,AC25&gt;='Old Ranking Calculations'!$B$19,'Old Ranking Calculations'!$C$19,AC25&gt;='Old Ranking Calculations'!$B$20,'Old Ranking Calculations'!$C$20,AC25&gt;='Old Ranking Calculations'!$B$21,'Old Ranking Calculations'!$C$21,AC25&gt;='Old Ranking Calculations'!$B$22,'Old Ranking Calculations'!$C$22,AC25&lt;'Old Ranking Calculations'!$B$23,'Old Ranking Calculations'!$C$23)</f>
        <v>20</v>
      </c>
      <c r="AE25" s="1">
        <v>0</v>
      </c>
      <c r="AF25" s="1">
        <f t="shared" si="1"/>
        <v>0.36746987951807231</v>
      </c>
      <c r="AG25" s="16">
        <f>SUM($W$2:W25,Z25)</f>
        <v>219</v>
      </c>
    </row>
    <row r="26" spans="1:33" ht="15.75" customHeight="1" x14ac:dyDescent="0.2">
      <c r="A26" s="1">
        <v>1990</v>
      </c>
      <c r="B26" s="1" t="s">
        <v>16</v>
      </c>
      <c r="C26" s="1" t="str">
        <f>VLOOKUP(B26,Divisions!$A$1:$B$33,2,FALSE)</f>
        <v>AFC West</v>
      </c>
      <c r="D26" s="1">
        <v>12</v>
      </c>
      <c r="E26" s="1">
        <v>4</v>
      </c>
      <c r="G26" s="1">
        <v>1</v>
      </c>
      <c r="H26" s="1">
        <v>1</v>
      </c>
      <c r="I26" s="1">
        <v>1</v>
      </c>
      <c r="J26" s="1">
        <v>1</v>
      </c>
      <c r="K26" s="1">
        <v>1</v>
      </c>
      <c r="L26" s="1">
        <v>1</v>
      </c>
      <c r="M26" s="1"/>
      <c r="N26" s="1"/>
      <c r="O26" s="1">
        <v>3</v>
      </c>
      <c r="W26" s="1">
        <f>SUM(N26*'Ranking Calculations'!$C$2,M26*'Ranking Calculations'!$C$3,L26*'Ranking Calculations'!$C$4,K26*'Ranking Calculations'!$C$5,H26*'Ranking Calculations'!$C$7,G26*'Ranking Calculations'!$C$6,P26*'Ranking Calculations'!$C$8,Q26*'Ranking Calculations'!$C$9,R26*'Ranking Calculations'!$C$10,S26*'Ranking Calculations'!$C$11,T26*'Ranking Calculations'!$C$12,U26*'Ranking Calculations'!$C$13,V26*'Ranking Calculations'!$C$14)</f>
        <v>8</v>
      </c>
      <c r="X26" s="11">
        <f>(SUM($D$2:D26)+(SUM($F$2:F26)/2))/((SUM($D$2:D26)+SUM($E$2:E26)+SUM($F$2:F26)))</f>
        <v>0.67886178861788615</v>
      </c>
      <c r="Y26" s="1">
        <f>'Winning % Rank Over Time'!S26</f>
        <v>1</v>
      </c>
      <c r="Z26" s="7">
        <f>'Winning % Rank Over Time'!$B26*VLOOKUP(Y26,'Share of Reg Season Points'!$K$2:$L$30,2)</f>
        <v>0</v>
      </c>
      <c r="AA26" s="1">
        <f t="shared" si="0"/>
        <v>1.0327868852459017</v>
      </c>
      <c r="AB26" s="1" cm="1">
        <f t="array" ref="AB26">_xlfn.IFS(AA26&gt;='Old Ranking Calculations'!$B$25,'Old Ranking Calculations'!$C$25,AA26&gt;='Old Ranking Calculations'!$B$26,'Old Ranking Calculations'!$C$26,AA26&gt;='Old Ranking Calculations'!$B$27,'Old Ranking Calculations'!$C$27,AA26&gt;='Old Ranking Calculations'!$B$28,'Old Ranking Calculations'!$C$28,AA26&gt;='Old Ranking Calculations'!$B$29,'Old Ranking Calculations'!$C$29,AA26&gt;='Old Ranking Calculations'!$B$30,'Old Ranking Calculations'!$C$30,AA26&gt;='Old Ranking Calculations'!$B$31,'Old Ranking Calculations'!$C$31,AA26&lt;'Old Ranking Calculations'!$B$32,'Old Ranking Calculations'!$C$32)</f>
        <v>10</v>
      </c>
      <c r="AC26" s="1">
        <f>COUNT($G$2:G26)/COUNT($A$2:A26)</f>
        <v>0.64</v>
      </c>
      <c r="AD26" s="1" cm="1">
        <f t="array" ref="AD26">_xlfn.IFS(AC26&gt;='Old Ranking Calculations'!$B$15,'Old Ranking Calculations'!$C$15,AC26&gt;='Old Ranking Calculations'!$B$16,'Old Ranking Calculations'!$C$16,AC26&gt;='Old Ranking Calculations'!$B$17,'Old Ranking Calculations'!$C$17,AC26&gt;='Old Ranking Calculations'!$B$18,'Old Ranking Calculations'!$C$18,AC26&gt;='Old Ranking Calculations'!$B$19,'Old Ranking Calculations'!$C$19,AC26&gt;='Old Ranking Calculations'!$B$20,'Old Ranking Calculations'!$C$20,AC26&gt;='Old Ranking Calculations'!$B$21,'Old Ranking Calculations'!$C$21,AC26&gt;='Old Ranking Calculations'!$B$22,'Old Ranking Calculations'!$C$22,AC26&lt;'Old Ranking Calculations'!$B$23,'Old Ranking Calculations'!$C$23)</f>
        <v>20</v>
      </c>
      <c r="AE26" s="1">
        <v>0</v>
      </c>
      <c r="AF26" s="1">
        <f t="shared" si="1"/>
        <v>0.37572254335260113</v>
      </c>
      <c r="AG26" s="16">
        <f>SUM($W$2:W26,Z26)</f>
        <v>227</v>
      </c>
    </row>
    <row r="27" spans="1:33" ht="15.75" customHeight="1" x14ac:dyDescent="0.2">
      <c r="A27" s="1">
        <v>1991</v>
      </c>
      <c r="B27" s="1" t="s">
        <v>16</v>
      </c>
      <c r="C27" s="1" t="str">
        <f>VLOOKUP(B27,Divisions!$A$1:$B$33,2,FALSE)</f>
        <v>AFC West</v>
      </c>
      <c r="D27" s="1">
        <v>9</v>
      </c>
      <c r="E27" s="1">
        <v>7</v>
      </c>
      <c r="G27" s="1">
        <v>1</v>
      </c>
      <c r="I27" s="1">
        <v>0</v>
      </c>
      <c r="J27" s="1">
        <v>1</v>
      </c>
      <c r="K27" s="1"/>
      <c r="L27" s="1"/>
      <c r="M27" s="1"/>
      <c r="N27" s="1"/>
      <c r="O27" s="1">
        <v>1</v>
      </c>
      <c r="W27" s="1">
        <f>SUM(N27*'Ranking Calculations'!$C$2,M27*'Ranking Calculations'!$C$3,L27*'Ranking Calculations'!$C$4,K27*'Ranking Calculations'!$C$5,H27*'Ranking Calculations'!$C$7,G27*'Ranking Calculations'!$C$6,P27*'Ranking Calculations'!$C$8,Q27*'Ranking Calculations'!$C$9,R27*'Ranking Calculations'!$C$10,S27*'Ranking Calculations'!$C$11,T27*'Ranking Calculations'!$C$12,U27*'Ranking Calculations'!$C$13,V27*'Ranking Calculations'!$C$14)</f>
        <v>1</v>
      </c>
      <c r="X27" s="11">
        <f>(SUM($D$2:D27)+(SUM($F$2:F27)/2))/((SUM($D$2:D27)+SUM($E$2:E27)+SUM($F$2:F27)))</f>
        <v>0.67402597402597397</v>
      </c>
      <c r="Y27" s="1">
        <f>'Winning % Rank Over Time'!S27</f>
        <v>1</v>
      </c>
      <c r="Z27" s="7">
        <f>'Winning % Rank Over Time'!$B27*VLOOKUP(Y27,'Share of Reg Season Points'!$K$2:$L$30,2)</f>
        <v>0</v>
      </c>
      <c r="AA27" s="1">
        <f t="shared" si="0"/>
        <v>1.0317460317460319</v>
      </c>
      <c r="AB27" s="1" cm="1">
        <f t="array" ref="AB27">_xlfn.IFS(AA27&gt;='Old Ranking Calculations'!$B$25,'Old Ranking Calculations'!$C$25,AA27&gt;='Old Ranking Calculations'!$B$26,'Old Ranking Calculations'!$C$26,AA27&gt;='Old Ranking Calculations'!$B$27,'Old Ranking Calculations'!$C$27,AA27&gt;='Old Ranking Calculations'!$B$28,'Old Ranking Calculations'!$C$28,AA27&gt;='Old Ranking Calculations'!$B$29,'Old Ranking Calculations'!$C$29,AA27&gt;='Old Ranking Calculations'!$B$30,'Old Ranking Calculations'!$C$30,AA27&gt;='Old Ranking Calculations'!$B$31,'Old Ranking Calculations'!$C$31,AA27&lt;'Old Ranking Calculations'!$B$32,'Old Ranking Calculations'!$C$32)</f>
        <v>10</v>
      </c>
      <c r="AC27" s="1">
        <f>COUNT($G$2:G27)/COUNT($A$2:A27)</f>
        <v>0.65384615384615385</v>
      </c>
      <c r="AD27" s="1" cm="1">
        <f t="array" ref="AD27">_xlfn.IFS(AC27&gt;='Old Ranking Calculations'!$B$15,'Old Ranking Calculations'!$C$15,AC27&gt;='Old Ranking Calculations'!$B$16,'Old Ranking Calculations'!$C$16,AC27&gt;='Old Ranking Calculations'!$B$17,'Old Ranking Calculations'!$C$17,AC27&gt;='Old Ranking Calculations'!$B$18,'Old Ranking Calculations'!$C$18,AC27&gt;='Old Ranking Calculations'!$B$19,'Old Ranking Calculations'!$C$19,AC27&gt;='Old Ranking Calculations'!$B$20,'Old Ranking Calculations'!$C$20,AC27&gt;='Old Ranking Calculations'!$B$21,'Old Ranking Calculations'!$C$21,AC27&gt;='Old Ranking Calculations'!$B$22,'Old Ranking Calculations'!$C$22,AC27&lt;'Old Ranking Calculations'!$B$23,'Old Ranking Calculations'!$C$23)</f>
        <v>20</v>
      </c>
      <c r="AE27" s="1">
        <v>0</v>
      </c>
      <c r="AF27" s="1">
        <f t="shared" si="1"/>
        <v>0.36464088397790057</v>
      </c>
      <c r="AG27" s="16">
        <f>SUM($W$2:W27,Z27)</f>
        <v>228</v>
      </c>
    </row>
    <row r="28" spans="1:33" ht="15.75" customHeight="1" x14ac:dyDescent="0.2">
      <c r="A28" s="1">
        <v>1992</v>
      </c>
      <c r="B28" s="1" t="s">
        <v>16</v>
      </c>
      <c r="C28" s="1" t="str">
        <f>VLOOKUP(B28,Divisions!$A$1:$B$33,2,FALSE)</f>
        <v>AFC West</v>
      </c>
      <c r="D28" s="1">
        <v>7</v>
      </c>
      <c r="E28" s="1">
        <v>9</v>
      </c>
      <c r="W28" s="1">
        <f>SUM(N28*'Ranking Calculations'!$C$2,M28*'Ranking Calculations'!$C$3,L28*'Ranking Calculations'!$C$4,K28*'Ranking Calculations'!$C$5,H28*'Ranking Calculations'!$C$7,G28*'Ranking Calculations'!$C$6,P28*'Ranking Calculations'!$C$8,Q28*'Ranking Calculations'!$C$9,R28*'Ranking Calculations'!$C$10,S28*'Ranking Calculations'!$C$11,T28*'Ranking Calculations'!$C$12,U28*'Ranking Calculations'!$C$13,V28*'Ranking Calculations'!$C$14)</f>
        <v>0</v>
      </c>
      <c r="X28" s="11">
        <f>(SUM($D$2:D28)+(SUM($F$2:F28)/2))/((SUM($D$2:D28)+SUM($E$2:E28)+SUM($F$2:F28)))</f>
        <v>0.6645885286783042</v>
      </c>
      <c r="Y28" s="1">
        <f>'Winning % Rank Over Time'!S28</f>
        <v>1</v>
      </c>
      <c r="Z28" s="7">
        <f>'Winning % Rank Over Time'!$B28*VLOOKUP(Y28,'Share of Reg Season Points'!$K$2:$L$30,2)</f>
        <v>0</v>
      </c>
      <c r="AA28" s="1">
        <f t="shared" si="0"/>
        <v>1.015625</v>
      </c>
      <c r="AB28" s="1" cm="1">
        <f t="array" ref="AB28">_xlfn.IFS(AA28&gt;='Old Ranking Calculations'!$B$25,'Old Ranking Calculations'!$C$25,AA28&gt;='Old Ranking Calculations'!$B$26,'Old Ranking Calculations'!$C$26,AA28&gt;='Old Ranking Calculations'!$B$27,'Old Ranking Calculations'!$C$27,AA28&gt;='Old Ranking Calculations'!$B$28,'Old Ranking Calculations'!$C$28,AA28&gt;='Old Ranking Calculations'!$B$29,'Old Ranking Calculations'!$C$29,AA28&gt;='Old Ranking Calculations'!$B$30,'Old Ranking Calculations'!$C$30,AA28&gt;='Old Ranking Calculations'!$B$31,'Old Ranking Calculations'!$C$31,AA28&lt;'Old Ranking Calculations'!$B$32,'Old Ranking Calculations'!$C$32)</f>
        <v>10</v>
      </c>
      <c r="AC28" s="1">
        <f>COUNT($G$2:G28)/COUNT($A$2:A28)</f>
        <v>0.62962962962962965</v>
      </c>
      <c r="AD28" s="1" cm="1">
        <f t="array" ref="AD28">_xlfn.IFS(AC28&gt;='Old Ranking Calculations'!$B$15,'Old Ranking Calculations'!$C$15,AC28&gt;='Old Ranking Calculations'!$B$16,'Old Ranking Calculations'!$C$16,AC28&gt;='Old Ranking Calculations'!$B$17,'Old Ranking Calculations'!$C$17,AC28&gt;='Old Ranking Calculations'!$B$18,'Old Ranking Calculations'!$C$18,AC28&gt;='Old Ranking Calculations'!$B$19,'Old Ranking Calculations'!$C$19,AC28&gt;='Old Ranking Calculations'!$B$20,'Old Ranking Calculations'!$C$20,AC28&gt;='Old Ranking Calculations'!$B$21,'Old Ranking Calculations'!$C$21,AC28&gt;='Old Ranking Calculations'!$B$22,'Old Ranking Calculations'!$C$22,AC28&lt;'Old Ranking Calculations'!$B$23,'Old Ranking Calculations'!$C$23)</f>
        <v>20</v>
      </c>
      <c r="AE28" s="1">
        <v>0</v>
      </c>
      <c r="AF28" s="1">
        <f t="shared" si="1"/>
        <v>0.3473684210526316</v>
      </c>
      <c r="AG28" s="16">
        <f>SUM($W$2:W28,Z28)</f>
        <v>228</v>
      </c>
    </row>
    <row r="29" spans="1:33" ht="15.75" customHeight="1" x14ac:dyDescent="0.2">
      <c r="A29" s="1">
        <v>1993</v>
      </c>
      <c r="B29" s="1" t="s">
        <v>16</v>
      </c>
      <c r="C29" s="1" t="str">
        <f>VLOOKUP(B29,Divisions!$A$1:$B$33,2,FALSE)</f>
        <v>AFC West</v>
      </c>
      <c r="D29" s="1">
        <v>10</v>
      </c>
      <c r="E29" s="1">
        <v>6</v>
      </c>
      <c r="G29" s="1">
        <v>1</v>
      </c>
      <c r="I29" s="1">
        <v>1</v>
      </c>
      <c r="J29" s="1">
        <v>1</v>
      </c>
      <c r="K29" s="1">
        <v>1</v>
      </c>
      <c r="L29" s="1"/>
      <c r="M29" s="1"/>
      <c r="N29" s="1"/>
      <c r="O29" s="1">
        <v>2</v>
      </c>
      <c r="W29" s="1">
        <f>SUM(N29*'Ranking Calculations'!$C$2,M29*'Ranking Calculations'!$C$3,L29*'Ranking Calculations'!$C$4,K29*'Ranking Calculations'!$C$5,H29*'Ranking Calculations'!$C$7,G29*'Ranking Calculations'!$C$6,P29*'Ranking Calculations'!$C$8,Q29*'Ranking Calculations'!$C$9,R29*'Ranking Calculations'!$C$10,S29*'Ranking Calculations'!$C$11,T29*'Ranking Calculations'!$C$12,U29*'Ranking Calculations'!$C$13,V29*'Ranking Calculations'!$C$14)</f>
        <v>3</v>
      </c>
      <c r="X29" s="11">
        <f>(SUM($D$2:D29)+(SUM($F$2:F29)/2))/((SUM($D$2:D29)+SUM($E$2:E29)+SUM($F$2:F29)))</f>
        <v>0.66306954436450838</v>
      </c>
      <c r="Y29" s="1">
        <f>'Winning % Rank Over Time'!S29</f>
        <v>1</v>
      </c>
      <c r="Z29" s="7">
        <f>'Winning % Rank Over Time'!$B29*VLOOKUP(Y29,'Share of Reg Season Points'!$K$2:$L$30,2)</f>
        <v>0</v>
      </c>
      <c r="AA29" s="1">
        <f t="shared" si="0"/>
        <v>1.0303030303030303</v>
      </c>
      <c r="AB29" s="1" cm="1">
        <f t="array" ref="AB29">_xlfn.IFS(AA29&gt;='Old Ranking Calculations'!$B$25,'Old Ranking Calculations'!$C$25,AA29&gt;='Old Ranking Calculations'!$B$26,'Old Ranking Calculations'!$C$26,AA29&gt;='Old Ranking Calculations'!$B$27,'Old Ranking Calculations'!$C$27,AA29&gt;='Old Ranking Calculations'!$B$28,'Old Ranking Calculations'!$C$28,AA29&gt;='Old Ranking Calculations'!$B$29,'Old Ranking Calculations'!$C$29,AA29&gt;='Old Ranking Calculations'!$B$30,'Old Ranking Calculations'!$C$30,AA29&gt;='Old Ranking Calculations'!$B$31,'Old Ranking Calculations'!$C$31,AA29&lt;'Old Ranking Calculations'!$B$32,'Old Ranking Calculations'!$C$32)</f>
        <v>10</v>
      </c>
      <c r="AC29" s="1">
        <f>COUNT($G$2:G29)/COUNT($A$2:A29)</f>
        <v>0.6428571428571429</v>
      </c>
      <c r="AD29" s="1" cm="1">
        <f t="array" ref="AD29">_xlfn.IFS(AC29&gt;='Old Ranking Calculations'!$B$15,'Old Ranking Calculations'!$C$15,AC29&gt;='Old Ranking Calculations'!$B$16,'Old Ranking Calculations'!$C$16,AC29&gt;='Old Ranking Calculations'!$B$17,'Old Ranking Calculations'!$C$17,AC29&gt;='Old Ranking Calculations'!$B$18,'Old Ranking Calculations'!$C$18,AC29&gt;='Old Ranking Calculations'!$B$19,'Old Ranking Calculations'!$C$19,AC29&gt;='Old Ranking Calculations'!$B$20,'Old Ranking Calculations'!$C$20,AC29&gt;='Old Ranking Calculations'!$B$21,'Old Ranking Calculations'!$C$21,AC29&gt;='Old Ranking Calculations'!$B$22,'Old Ranking Calculations'!$C$22,AC29&lt;'Old Ranking Calculations'!$B$23,'Old Ranking Calculations'!$C$23)</f>
        <v>20</v>
      </c>
      <c r="AE29" s="1">
        <v>0</v>
      </c>
      <c r="AF29" s="1">
        <f t="shared" si="1"/>
        <v>0.34848484848484851</v>
      </c>
      <c r="AG29" s="16">
        <f>SUM($W$2:W29,Z29)</f>
        <v>231</v>
      </c>
    </row>
    <row r="30" spans="1:33" ht="15.75" customHeight="1" x14ac:dyDescent="0.2">
      <c r="A30" s="1">
        <v>1994</v>
      </c>
      <c r="B30" s="1" t="s">
        <v>16</v>
      </c>
      <c r="C30" s="1" t="str">
        <f>VLOOKUP(B30,Divisions!$A$1:$B$33,2,FALSE)</f>
        <v>AFC West</v>
      </c>
      <c r="D30" s="1">
        <v>9</v>
      </c>
      <c r="E30" s="1">
        <v>7</v>
      </c>
      <c r="W30" s="1">
        <f>SUM(N30*'Ranking Calculations'!$C$2,M30*'Ranking Calculations'!$C$3,L30*'Ranking Calculations'!$C$4,K30*'Ranking Calculations'!$C$5,H30*'Ranking Calculations'!$C$7,G30*'Ranking Calculations'!$C$6,P30*'Ranking Calculations'!$C$8,Q30*'Ranking Calculations'!$C$9,R30*'Ranking Calculations'!$C$10,S30*'Ranking Calculations'!$C$11,T30*'Ranking Calculations'!$C$12,U30*'Ranking Calculations'!$C$13,V30*'Ranking Calculations'!$C$14)</f>
        <v>0</v>
      </c>
      <c r="X30" s="11">
        <f>(SUM($D$2:D30)+(SUM($F$2:F30)/2))/((SUM($D$2:D30)+SUM($E$2:E30)+SUM($F$2:F30)))</f>
        <v>0.65935334872979212</v>
      </c>
      <c r="Y30" s="1">
        <f>'Winning % Rank Over Time'!S30</f>
        <v>1</v>
      </c>
      <c r="Z30" s="7">
        <f>'Winning % Rank Over Time'!$B30*VLOOKUP(Y30,'Share of Reg Season Points'!$K$2:$L$30,2)</f>
        <v>0</v>
      </c>
      <c r="AA30" s="1">
        <f t="shared" si="0"/>
        <v>1.0149253731343284</v>
      </c>
      <c r="AB30" s="1" cm="1">
        <f t="array" ref="AB30">_xlfn.IFS(AA30&gt;='Old Ranking Calculations'!$B$25,'Old Ranking Calculations'!$C$25,AA30&gt;='Old Ranking Calculations'!$B$26,'Old Ranking Calculations'!$C$26,AA30&gt;='Old Ranking Calculations'!$B$27,'Old Ranking Calculations'!$C$27,AA30&gt;='Old Ranking Calculations'!$B$28,'Old Ranking Calculations'!$C$28,AA30&gt;='Old Ranking Calculations'!$B$29,'Old Ranking Calculations'!$C$29,AA30&gt;='Old Ranking Calculations'!$B$30,'Old Ranking Calculations'!$C$30,AA30&gt;='Old Ranking Calculations'!$B$31,'Old Ranking Calculations'!$C$31,AA30&lt;'Old Ranking Calculations'!$B$32,'Old Ranking Calculations'!$C$32)</f>
        <v>10</v>
      </c>
      <c r="AC30" s="1">
        <f>COUNT($G$2:G30)/COUNT($A$2:A30)</f>
        <v>0.62068965517241381</v>
      </c>
      <c r="AD30" s="1" cm="1">
        <f t="array" ref="AD30">_xlfn.IFS(AC30&gt;='Old Ranking Calculations'!$B$15,'Old Ranking Calculations'!$C$15,AC30&gt;='Old Ranking Calculations'!$B$16,'Old Ranking Calculations'!$C$16,AC30&gt;='Old Ranking Calculations'!$B$17,'Old Ranking Calculations'!$C$17,AC30&gt;='Old Ranking Calculations'!$B$18,'Old Ranking Calculations'!$C$18,AC30&gt;='Old Ranking Calculations'!$B$19,'Old Ranking Calculations'!$C$19,AC30&gt;='Old Ranking Calculations'!$B$20,'Old Ranking Calculations'!$C$20,AC30&gt;='Old Ranking Calculations'!$B$21,'Old Ranking Calculations'!$C$21,AC30&gt;='Old Ranking Calculations'!$B$22,'Old Ranking Calculations'!$C$22,AC30&lt;'Old Ranking Calculations'!$B$23,'Old Ranking Calculations'!$C$23)</f>
        <v>20</v>
      </c>
      <c r="AE30" s="1">
        <v>0</v>
      </c>
      <c r="AF30" s="1">
        <f t="shared" si="1"/>
        <v>0.33658536585365856</v>
      </c>
      <c r="AG30" s="16">
        <f>SUM($W$2:W30,Z30)</f>
        <v>231</v>
      </c>
    </row>
    <row r="31" spans="1:33" ht="15.75" customHeight="1" x14ac:dyDescent="0.2">
      <c r="A31" s="1">
        <v>1995</v>
      </c>
      <c r="B31" s="1" t="s">
        <v>16</v>
      </c>
      <c r="C31" s="1" t="str">
        <f>VLOOKUP(B31,Divisions!$A$1:$B$33,2,FALSE)</f>
        <v>AFC West</v>
      </c>
      <c r="D31" s="1">
        <v>8</v>
      </c>
      <c r="E31" s="1">
        <v>8</v>
      </c>
      <c r="W31" s="1">
        <f>SUM(N31*'Ranking Calculations'!$C$2,M31*'Ranking Calculations'!$C$3,L31*'Ranking Calculations'!$C$4,K31*'Ranking Calculations'!$C$5,H31*'Ranking Calculations'!$C$7,G31*'Ranking Calculations'!$C$6,P31*'Ranking Calculations'!$C$8,Q31*'Ranking Calculations'!$C$9,R31*'Ranking Calculations'!$C$10,S31*'Ranking Calculations'!$C$11,T31*'Ranking Calculations'!$C$12,U31*'Ranking Calculations'!$C$13,V31*'Ranking Calculations'!$C$14)</f>
        <v>0</v>
      </c>
      <c r="X31" s="11">
        <f>(SUM($D$2:D31)+(SUM($F$2:F31)/2))/((SUM($D$2:D31)+SUM($E$2:E31)+SUM($F$2:F31)))</f>
        <v>0.65367483296213813</v>
      </c>
      <c r="Y31" s="1">
        <f>'Winning % Rank Over Time'!S31</f>
        <v>2</v>
      </c>
      <c r="Z31" s="7">
        <f>'Winning % Rank Over Time'!$B31*VLOOKUP(Y31,'Share of Reg Season Points'!$F$2:$G$32,2)</f>
        <v>0</v>
      </c>
      <c r="AA31" s="1">
        <f t="shared" si="0"/>
        <v>1</v>
      </c>
      <c r="AB31" s="1" cm="1">
        <f t="array" ref="AB31">_xlfn.IFS(AA31&gt;='Old Ranking Calculations'!$B$25,'Old Ranking Calculations'!$C$25,AA31&gt;='Old Ranking Calculations'!$B$26,'Old Ranking Calculations'!$C$26,AA31&gt;='Old Ranking Calculations'!$B$27,'Old Ranking Calculations'!$C$27,AA31&gt;='Old Ranking Calculations'!$B$28,'Old Ranking Calculations'!$C$28,AA31&gt;='Old Ranking Calculations'!$B$29,'Old Ranking Calculations'!$C$29,AA31&gt;='Old Ranking Calculations'!$B$30,'Old Ranking Calculations'!$C$30,AA31&gt;='Old Ranking Calculations'!$B$31,'Old Ranking Calculations'!$C$31,AA31&lt;'Old Ranking Calculations'!$B$32,'Old Ranking Calculations'!$C$32)</f>
        <v>10</v>
      </c>
      <c r="AC31" s="1">
        <f>COUNT($G$2:G31)/COUNT($A$2:A31)</f>
        <v>0.6</v>
      </c>
      <c r="AD31" s="1" cm="1">
        <f t="array" ref="AD31">_xlfn.IFS(AC31&gt;='Old Ranking Calculations'!$B$15,'Old Ranking Calculations'!$C$15,AC31&gt;='Old Ranking Calculations'!$B$16,'Old Ranking Calculations'!$C$16,AC31&gt;='Old Ranking Calculations'!$B$17,'Old Ranking Calculations'!$C$17,AC31&gt;='Old Ranking Calculations'!$B$18,'Old Ranking Calculations'!$C$18,AC31&gt;='Old Ranking Calculations'!$B$19,'Old Ranking Calculations'!$C$19,AC31&gt;='Old Ranking Calculations'!$B$20,'Old Ranking Calculations'!$C$20,AC31&gt;='Old Ranking Calculations'!$B$21,'Old Ranking Calculations'!$C$21,AC31&gt;='Old Ranking Calculations'!$B$22,'Old Ranking Calculations'!$C$22,AC31&lt;'Old Ranking Calculations'!$B$23,'Old Ranking Calculations'!$C$23)</f>
        <v>20</v>
      </c>
      <c r="AE31" s="1">
        <v>0</v>
      </c>
      <c r="AF31" s="1">
        <f t="shared" si="1"/>
        <v>0.323943661971831</v>
      </c>
      <c r="AG31" s="16">
        <f>SUM($W$2:W31,Z31)</f>
        <v>231</v>
      </c>
    </row>
    <row r="32" spans="1:33" ht="15.75" customHeight="1" x14ac:dyDescent="0.2">
      <c r="A32" s="1">
        <v>1996</v>
      </c>
      <c r="B32" s="1" t="s">
        <v>16</v>
      </c>
      <c r="C32" s="1" t="str">
        <f>VLOOKUP(B32,Divisions!$A$1:$B$33,2,FALSE)</f>
        <v>AFC West</v>
      </c>
      <c r="D32" s="1">
        <v>7</v>
      </c>
      <c r="E32" s="1">
        <v>9</v>
      </c>
      <c r="W32" s="1">
        <f>SUM(N32*'Ranking Calculations'!$C$2,M32*'Ranking Calculations'!$C$3,L32*'Ranking Calculations'!$C$4,K32*'Ranking Calculations'!$C$5,H32*'Ranking Calculations'!$C$7,G32*'Ranking Calculations'!$C$6,P32*'Ranking Calculations'!$C$8,Q32*'Ranking Calculations'!$C$9,R32*'Ranking Calculations'!$C$10,S32*'Ranking Calculations'!$C$11,T32*'Ranking Calculations'!$C$12,U32*'Ranking Calculations'!$C$13,V32*'Ranking Calculations'!$C$14)</f>
        <v>0</v>
      </c>
      <c r="X32" s="11">
        <f>(SUM($D$2:D32)+(SUM($F$2:F32)/2))/((SUM($D$2:D32)+SUM($E$2:E32)+SUM($F$2:F32)))</f>
        <v>0.64623655913978495</v>
      </c>
      <c r="Y32" s="1">
        <f>'Winning % Rank Over Time'!S32</f>
        <v>2</v>
      </c>
      <c r="Z32" s="7">
        <f>'Winning % Rank Over Time'!$B32*VLOOKUP(Y32,'Share of Reg Season Points'!$F$2:$G$32,2)</f>
        <v>0</v>
      </c>
      <c r="AA32" s="1">
        <f t="shared" si="0"/>
        <v>0.98550724637681164</v>
      </c>
      <c r="AB32" s="1" cm="1">
        <f t="array" ref="AB32">_xlfn.IFS(AA32&gt;='Old Ranking Calculations'!$B$25,'Old Ranking Calculations'!$C$25,AA32&gt;='Old Ranking Calculations'!$B$26,'Old Ranking Calculations'!$C$26,AA32&gt;='Old Ranking Calculations'!$B$27,'Old Ranking Calculations'!$C$27,AA32&gt;='Old Ranking Calculations'!$B$28,'Old Ranking Calculations'!$C$28,AA32&gt;='Old Ranking Calculations'!$B$29,'Old Ranking Calculations'!$C$29,AA32&gt;='Old Ranking Calculations'!$B$30,'Old Ranking Calculations'!$C$30,AA32&gt;='Old Ranking Calculations'!$B$31,'Old Ranking Calculations'!$C$31,AA32&lt;'Old Ranking Calculations'!$B$32,'Old Ranking Calculations'!$C$32)</f>
        <v>8</v>
      </c>
      <c r="AC32" s="1">
        <f>COUNT($G$2:G32)/COUNT($A$2:A32)</f>
        <v>0.58064516129032262</v>
      </c>
      <c r="AD32" s="1" cm="1">
        <f t="array" ref="AD32">_xlfn.IFS(AC32&gt;='Old Ranking Calculations'!$B$15,'Old Ranking Calculations'!$C$15,AC32&gt;='Old Ranking Calculations'!$B$16,'Old Ranking Calculations'!$C$16,AC32&gt;='Old Ranking Calculations'!$B$17,'Old Ranking Calculations'!$C$17,AC32&gt;='Old Ranking Calculations'!$B$18,'Old Ranking Calculations'!$C$18,AC32&gt;='Old Ranking Calculations'!$B$19,'Old Ranking Calculations'!$C$19,AC32&gt;='Old Ranking Calculations'!$B$20,'Old Ranking Calculations'!$C$20,AC32&gt;='Old Ranking Calculations'!$B$21,'Old Ranking Calculations'!$C$21,AC32&gt;='Old Ranking Calculations'!$B$22,'Old Ranking Calculations'!$C$22,AC32&lt;'Old Ranking Calculations'!$B$23,'Old Ranking Calculations'!$C$23)</f>
        <v>17.5</v>
      </c>
      <c r="AE32" s="1">
        <v>0</v>
      </c>
      <c r="AF32" s="1">
        <f t="shared" si="1"/>
        <v>0.3108108108108108</v>
      </c>
      <c r="AG32" s="16">
        <f>SUM($W$2:W32,Z32)</f>
        <v>231</v>
      </c>
    </row>
    <row r="33" spans="1:33" ht="15.75" customHeight="1" x14ac:dyDescent="0.2">
      <c r="A33" s="1">
        <v>1997</v>
      </c>
      <c r="B33" s="1" t="s">
        <v>16</v>
      </c>
      <c r="C33" s="1" t="str">
        <f>VLOOKUP(B33,Divisions!$A$1:$B$33,2,FALSE)</f>
        <v>AFC West</v>
      </c>
      <c r="D33" s="1">
        <v>4</v>
      </c>
      <c r="E33" s="1">
        <v>12</v>
      </c>
      <c r="W33" s="1">
        <f>SUM(N33*'Ranking Calculations'!$C$2,M33*'Ranking Calculations'!$C$3,L33*'Ranking Calculations'!$C$4,K33*'Ranking Calculations'!$C$5,H33*'Ranking Calculations'!$C$7,G33*'Ranking Calculations'!$C$6,P33*'Ranking Calculations'!$C$8,Q33*'Ranking Calculations'!$C$9,R33*'Ranking Calculations'!$C$10,S33*'Ranking Calculations'!$C$11,T33*'Ranking Calculations'!$C$12,U33*'Ranking Calculations'!$C$13,V33*'Ranking Calculations'!$C$14)</f>
        <v>0</v>
      </c>
      <c r="X33" s="11">
        <f>(SUM($D$2:D33)+(SUM($F$2:F33)/2))/((SUM($D$2:D33)+SUM($E$2:E33)+SUM($F$2:F33)))</f>
        <v>0.63305613305613306</v>
      </c>
      <c r="Y33" s="1">
        <f>'Winning % Rank Over Time'!S33</f>
        <v>2</v>
      </c>
      <c r="Z33" s="7">
        <f>'Winning % Rank Over Time'!$B33*VLOOKUP(Y33,'Share of Reg Season Points'!$F$2:$G$32,2)</f>
        <v>0</v>
      </c>
      <c r="AA33" s="1">
        <f t="shared" si="0"/>
        <v>0.97142857142857142</v>
      </c>
      <c r="AB33" s="1" cm="1">
        <f t="array" ref="AB33">_xlfn.IFS(AA33&gt;='Old Ranking Calculations'!$B$25,'Old Ranking Calculations'!$C$25,AA33&gt;='Old Ranking Calculations'!$B$26,'Old Ranking Calculations'!$C$26,AA33&gt;='Old Ranking Calculations'!$B$27,'Old Ranking Calculations'!$C$27,AA33&gt;='Old Ranking Calculations'!$B$28,'Old Ranking Calculations'!$C$28,AA33&gt;='Old Ranking Calculations'!$B$29,'Old Ranking Calculations'!$C$29,AA33&gt;='Old Ranking Calculations'!$B$30,'Old Ranking Calculations'!$C$30,AA33&gt;='Old Ranking Calculations'!$B$31,'Old Ranking Calculations'!$C$31,AA33&lt;'Old Ranking Calculations'!$B$32,'Old Ranking Calculations'!$C$32)</f>
        <v>8</v>
      </c>
      <c r="AC33" s="1">
        <f>COUNT($G$2:G33)/COUNT($A$2:A33)</f>
        <v>0.5625</v>
      </c>
      <c r="AD33" s="1" cm="1">
        <f t="array" ref="AD33">_xlfn.IFS(AC33&gt;='Old Ranking Calculations'!$B$15,'Old Ranking Calculations'!$C$15,AC33&gt;='Old Ranking Calculations'!$B$16,'Old Ranking Calculations'!$C$16,AC33&gt;='Old Ranking Calculations'!$B$17,'Old Ranking Calculations'!$C$17,AC33&gt;='Old Ranking Calculations'!$B$18,'Old Ranking Calculations'!$C$18,AC33&gt;='Old Ranking Calculations'!$B$19,'Old Ranking Calculations'!$C$19,AC33&gt;='Old Ranking Calculations'!$B$20,'Old Ranking Calculations'!$C$20,AC33&gt;='Old Ranking Calculations'!$B$21,'Old Ranking Calculations'!$C$21,AC33&gt;='Old Ranking Calculations'!$B$22,'Old Ranking Calculations'!$C$22,AC33&lt;'Old Ranking Calculations'!$B$23,'Old Ranking Calculations'!$C$23)</f>
        <v>17.5</v>
      </c>
      <c r="AE33" s="1">
        <v>0</v>
      </c>
      <c r="AF33" s="1">
        <f t="shared" si="1"/>
        <v>0.29487179487179488</v>
      </c>
      <c r="AG33" s="16">
        <f>SUM($W$2:W33,Z33)</f>
        <v>231</v>
      </c>
    </row>
    <row r="34" spans="1:33" ht="15.75" customHeight="1" x14ac:dyDescent="0.2">
      <c r="A34" s="1">
        <v>1998</v>
      </c>
      <c r="B34" s="1" t="s">
        <v>16</v>
      </c>
      <c r="C34" s="1" t="str">
        <f>VLOOKUP(B34,Divisions!$A$1:$B$33,2,FALSE)</f>
        <v>AFC West</v>
      </c>
      <c r="D34" s="1">
        <v>8</v>
      </c>
      <c r="E34" s="1">
        <v>8</v>
      </c>
      <c r="T34" s="1">
        <v>1</v>
      </c>
      <c r="W34" s="1">
        <f>SUM(N34*'Ranking Calculations'!$C$2,M34*'Ranking Calculations'!$C$3,L34*'Ranking Calculations'!$C$4,K34*'Ranking Calculations'!$C$5,H34*'Ranking Calculations'!$C$7,G34*'Ranking Calculations'!$C$6,P34*'Ranking Calculations'!$C$8,Q34*'Ranking Calculations'!$C$9,R34*'Ranking Calculations'!$C$10,S34*'Ranking Calculations'!$C$11,T34*'Ranking Calculations'!$C$12,U34*'Ranking Calculations'!$C$13,V34*'Ranking Calculations'!$C$14)</f>
        <v>0</v>
      </c>
      <c r="X34" s="11">
        <f>(SUM($D$2:D34)+(SUM($F$2:F34)/2))/((SUM($D$2:D34)+SUM($E$2:E34)+SUM($F$2:F34)))</f>
        <v>0.62877263581488929</v>
      </c>
      <c r="Y34" s="1">
        <f>'Winning % Rank Over Time'!S34</f>
        <v>2</v>
      </c>
      <c r="Z34" s="7">
        <f>'Winning % Rank Over Time'!$B34*VLOOKUP(Y34,'Share of Reg Season Points'!$F$2:$G$32,2)</f>
        <v>0</v>
      </c>
      <c r="AA34" s="1">
        <f t="shared" si="0"/>
        <v>0.95774647887323938</v>
      </c>
      <c r="AB34" s="1" cm="1">
        <f t="array" ref="AB34">_xlfn.IFS(AA34&gt;='Old Ranking Calculations'!$B$25,'Old Ranking Calculations'!$C$25,AA34&gt;='Old Ranking Calculations'!$B$26,'Old Ranking Calculations'!$C$26,AA34&gt;='Old Ranking Calculations'!$B$27,'Old Ranking Calculations'!$C$27,AA34&gt;='Old Ranking Calculations'!$B$28,'Old Ranking Calculations'!$C$28,AA34&gt;='Old Ranking Calculations'!$B$29,'Old Ranking Calculations'!$C$29,AA34&gt;='Old Ranking Calculations'!$B$30,'Old Ranking Calculations'!$C$30,AA34&gt;='Old Ranking Calculations'!$B$31,'Old Ranking Calculations'!$C$31,AA34&lt;'Old Ranking Calculations'!$B$32,'Old Ranking Calculations'!$C$32)</f>
        <v>8</v>
      </c>
      <c r="AC34" s="1">
        <f>COUNT($G$2:G34)/COUNT($A$2:A34)</f>
        <v>0.54545454545454541</v>
      </c>
      <c r="AD34" s="1" cm="1">
        <f t="array" ref="AD34">_xlfn.IFS(AC34&gt;='Old Ranking Calculations'!$B$15,'Old Ranking Calculations'!$C$15,AC34&gt;='Old Ranking Calculations'!$B$16,'Old Ranking Calculations'!$C$16,AC34&gt;='Old Ranking Calculations'!$B$17,'Old Ranking Calculations'!$C$17,AC34&gt;='Old Ranking Calculations'!$B$18,'Old Ranking Calculations'!$C$18,AC34&gt;='Old Ranking Calculations'!$B$19,'Old Ranking Calculations'!$C$19,AC34&gt;='Old Ranking Calculations'!$B$20,'Old Ranking Calculations'!$C$20,AC34&gt;='Old Ranking Calculations'!$B$21,'Old Ranking Calculations'!$C$21,AC34&gt;='Old Ranking Calculations'!$B$22,'Old Ranking Calculations'!$C$22,AC34&lt;'Old Ranking Calculations'!$B$23,'Old Ranking Calculations'!$C$23)</f>
        <v>15</v>
      </c>
      <c r="AE34" s="1">
        <v>0</v>
      </c>
      <c r="AF34" s="1">
        <f t="shared" si="1"/>
        <v>0.28512396694214875</v>
      </c>
      <c r="AG34" s="16">
        <f>SUM($W$2:W34,Z34)</f>
        <v>231</v>
      </c>
    </row>
    <row r="35" spans="1:33" ht="15.75" customHeight="1" x14ac:dyDescent="0.2">
      <c r="A35" s="1">
        <v>1999</v>
      </c>
      <c r="B35" s="1" t="s">
        <v>16</v>
      </c>
      <c r="C35" s="1" t="str">
        <f>VLOOKUP(B35,Divisions!$A$1:$B$33,2,FALSE)</f>
        <v>AFC West</v>
      </c>
      <c r="D35" s="1">
        <v>8</v>
      </c>
      <c r="E35" s="1">
        <v>8</v>
      </c>
      <c r="W35" s="1">
        <f>SUM(N35*'Ranking Calculations'!$C$2,M35*'Ranking Calculations'!$C$3,L35*'Ranking Calculations'!$C$4,K35*'Ranking Calculations'!$C$5,H35*'Ranking Calculations'!$C$7,G35*'Ranking Calculations'!$C$6,P35*'Ranking Calculations'!$C$8,Q35*'Ranking Calculations'!$C$9,R35*'Ranking Calculations'!$C$10,S35*'Ranking Calculations'!$C$11,T35*'Ranking Calculations'!$C$12,U35*'Ranking Calculations'!$C$13,V35*'Ranking Calculations'!$C$14)</f>
        <v>0</v>
      </c>
      <c r="X35" s="11">
        <f>(SUM($D$2:D35)+(SUM($F$2:F35)/2))/((SUM($D$2:D35)+SUM($E$2:E35)+SUM($F$2:F35)))</f>
        <v>0.62475633528265107</v>
      </c>
      <c r="Y35" s="1">
        <f>'Winning % Rank Over Time'!S35</f>
        <v>2</v>
      </c>
      <c r="Z35" s="7">
        <f>'Winning % Rank Over Time'!$B35*VLOOKUP(Y35,'Share of Reg Season Points'!$F$2:$G$32,2)</f>
        <v>0</v>
      </c>
      <c r="AA35" s="1">
        <f t="shared" si="0"/>
        <v>0.94444444444444442</v>
      </c>
      <c r="AB35" s="1" cm="1">
        <f t="array" ref="AB35">_xlfn.IFS(AA35&gt;='Old Ranking Calculations'!$B$25,'Old Ranking Calculations'!$C$25,AA35&gt;='Old Ranking Calculations'!$B$26,'Old Ranking Calculations'!$C$26,AA35&gt;='Old Ranking Calculations'!$B$27,'Old Ranking Calculations'!$C$27,AA35&gt;='Old Ranking Calculations'!$B$28,'Old Ranking Calculations'!$C$28,AA35&gt;='Old Ranking Calculations'!$B$29,'Old Ranking Calculations'!$C$29,AA35&gt;='Old Ranking Calculations'!$B$30,'Old Ranking Calculations'!$C$30,AA35&gt;='Old Ranking Calculations'!$B$31,'Old Ranking Calculations'!$C$31,AA35&lt;'Old Ranking Calculations'!$B$32,'Old Ranking Calculations'!$C$32)</f>
        <v>8</v>
      </c>
      <c r="AC35" s="1">
        <f>COUNT($G$2:G35)/COUNT($A$2:A35)</f>
        <v>0.52941176470588236</v>
      </c>
      <c r="AD35" s="1" cm="1">
        <f t="array" ref="AD35">_xlfn.IFS(AC35&gt;='Old Ranking Calculations'!$B$15,'Old Ranking Calculations'!$C$15,AC35&gt;='Old Ranking Calculations'!$B$16,'Old Ranking Calculations'!$C$16,AC35&gt;='Old Ranking Calculations'!$B$17,'Old Ranking Calculations'!$C$17,AC35&gt;='Old Ranking Calculations'!$B$18,'Old Ranking Calculations'!$C$18,AC35&gt;='Old Ranking Calculations'!$B$19,'Old Ranking Calculations'!$C$19,AC35&gt;='Old Ranking Calculations'!$B$20,'Old Ranking Calculations'!$C$20,AC35&gt;='Old Ranking Calculations'!$B$21,'Old Ranking Calculations'!$C$21,AC35&gt;='Old Ranking Calculations'!$B$22,'Old Ranking Calculations'!$C$22,AC35&lt;'Old Ranking Calculations'!$B$23,'Old Ranking Calculations'!$C$23)</f>
        <v>15</v>
      </c>
      <c r="AE35" s="1">
        <v>0</v>
      </c>
      <c r="AF35" s="1">
        <f t="shared" si="1"/>
        <v>0.27600000000000002</v>
      </c>
      <c r="AG35" s="16">
        <f>SUM($W$2:W35,Z35)</f>
        <v>231</v>
      </c>
    </row>
    <row r="36" spans="1:33" ht="15.75" customHeight="1" x14ac:dyDescent="0.2">
      <c r="A36" s="1">
        <v>2000</v>
      </c>
      <c r="B36" s="1" t="s">
        <v>16</v>
      </c>
      <c r="C36" s="1" t="str">
        <f>VLOOKUP(B36,Divisions!$A$1:$B$33,2,FALSE)</f>
        <v>AFC West</v>
      </c>
      <c r="D36" s="1">
        <v>12</v>
      </c>
      <c r="E36" s="1">
        <v>4</v>
      </c>
      <c r="G36" s="1">
        <v>1</v>
      </c>
      <c r="H36" s="1">
        <v>1</v>
      </c>
      <c r="I36" s="1">
        <v>1</v>
      </c>
      <c r="J36" s="1">
        <v>1</v>
      </c>
      <c r="K36" s="1">
        <v>1</v>
      </c>
      <c r="L36" s="1">
        <v>1</v>
      </c>
      <c r="M36" s="1"/>
      <c r="N36" s="1"/>
      <c r="O36" s="1">
        <v>3</v>
      </c>
      <c r="W36" s="1">
        <f>SUM(N36*'Ranking Calculations'!$C$2,M36*'Ranking Calculations'!$C$3,L36*'Ranking Calculations'!$C$4,K36*'Ranking Calculations'!$C$5,H36*'Ranking Calculations'!$C$7,G36*'Ranking Calculations'!$C$6,P36*'Ranking Calculations'!$C$8,Q36*'Ranking Calculations'!$C$9,R36*'Ranking Calculations'!$C$10,S36*'Ranking Calculations'!$C$11,T36*'Ranking Calculations'!$C$12,U36*'Ranking Calculations'!$C$13,V36*'Ranking Calculations'!$C$14)</f>
        <v>8</v>
      </c>
      <c r="X36" s="11">
        <f>(SUM($D$2:D36)+(SUM($F$2:F36)/2))/((SUM($D$2:D36)+SUM($E$2:E36)+SUM($F$2:F36)))</f>
        <v>0.62854442344045369</v>
      </c>
      <c r="Y36" s="1">
        <f>'Winning % Rank Over Time'!S36</f>
        <v>2</v>
      </c>
      <c r="Z36" s="7">
        <f>'Winning % Rank Over Time'!$B36*VLOOKUP(Y36,'Share of Reg Season Points'!$F$2:$G$32,2)</f>
        <v>0</v>
      </c>
      <c r="AA36" s="1">
        <f t="shared" si="0"/>
        <v>0.96</v>
      </c>
      <c r="AB36" s="1" cm="1">
        <f t="array" ref="AB36">_xlfn.IFS(AA36&gt;='Old Ranking Calculations'!$B$25,'Old Ranking Calculations'!$C$25,AA36&gt;='Old Ranking Calculations'!$B$26,'Old Ranking Calculations'!$C$26,AA36&gt;='Old Ranking Calculations'!$B$27,'Old Ranking Calculations'!$C$27,AA36&gt;='Old Ranking Calculations'!$B$28,'Old Ranking Calculations'!$C$28,AA36&gt;='Old Ranking Calculations'!$B$29,'Old Ranking Calculations'!$C$29,AA36&gt;='Old Ranking Calculations'!$B$30,'Old Ranking Calculations'!$C$30,AA36&gt;='Old Ranking Calculations'!$B$31,'Old Ranking Calculations'!$C$31,AA36&lt;'Old Ranking Calculations'!$B$32,'Old Ranking Calculations'!$C$32)</f>
        <v>8</v>
      </c>
      <c r="AC36" s="1">
        <f>COUNT($G$2:G36)/COUNT($A$2:A36)</f>
        <v>0.54285714285714282</v>
      </c>
      <c r="AD36" s="1" cm="1">
        <f t="array" ref="AD36">_xlfn.IFS(AC36&gt;='Old Ranking Calculations'!$B$15,'Old Ranking Calculations'!$C$15,AC36&gt;='Old Ranking Calculations'!$B$16,'Old Ranking Calculations'!$C$16,AC36&gt;='Old Ranking Calculations'!$B$17,'Old Ranking Calculations'!$C$17,AC36&gt;='Old Ranking Calculations'!$B$18,'Old Ranking Calculations'!$C$18,AC36&gt;='Old Ranking Calculations'!$B$19,'Old Ranking Calculations'!$C$19,AC36&gt;='Old Ranking Calculations'!$B$20,'Old Ranking Calculations'!$C$20,AC36&gt;='Old Ranking Calculations'!$B$21,'Old Ranking Calculations'!$C$21,AC36&gt;='Old Ranking Calculations'!$B$22,'Old Ranking Calculations'!$C$22,AC36&lt;'Old Ranking Calculations'!$B$23,'Old Ranking Calculations'!$C$23)</f>
        <v>15</v>
      </c>
      <c r="AE36" s="1">
        <v>0</v>
      </c>
      <c r="AF36" s="1">
        <f t="shared" si="1"/>
        <v>0.28404669260700388</v>
      </c>
      <c r="AG36" s="16">
        <f>SUM($W$2:W36,Z36)</f>
        <v>239</v>
      </c>
    </row>
    <row r="37" spans="1:33" ht="15.75" customHeight="1" x14ac:dyDescent="0.2">
      <c r="A37" s="1">
        <v>2001</v>
      </c>
      <c r="B37" s="1" t="s">
        <v>16</v>
      </c>
      <c r="C37" s="1" t="str">
        <f>VLOOKUP(B37,Divisions!$A$1:$B$33,2,FALSE)</f>
        <v>AFC West</v>
      </c>
      <c r="D37" s="1">
        <v>10</v>
      </c>
      <c r="E37" s="1">
        <v>6</v>
      </c>
      <c r="G37" s="1">
        <v>1</v>
      </c>
      <c r="H37" s="1">
        <v>1</v>
      </c>
      <c r="I37" s="1">
        <v>1</v>
      </c>
      <c r="J37" s="1">
        <v>1</v>
      </c>
      <c r="K37" s="1">
        <v>1</v>
      </c>
      <c r="L37" s="1"/>
      <c r="M37" s="1"/>
      <c r="N37" s="1"/>
      <c r="O37" s="1">
        <v>2</v>
      </c>
      <c r="W37" s="1">
        <f>SUM(N37*'Ranking Calculations'!$C$2,M37*'Ranking Calculations'!$C$3,L37*'Ranking Calculations'!$C$4,K37*'Ranking Calculations'!$C$5,H37*'Ranking Calculations'!$C$7,G37*'Ranking Calculations'!$C$6,P37*'Ranking Calculations'!$C$8,Q37*'Ranking Calculations'!$C$9,R37*'Ranking Calculations'!$C$10,S37*'Ranking Calculations'!$C$11,T37*'Ranking Calculations'!$C$12,U37*'Ranking Calculations'!$C$13,V37*'Ranking Calculations'!$C$14)</f>
        <v>4</v>
      </c>
      <c r="X37" s="11">
        <f>(SUM($D$2:D37)+(SUM($F$2:F37)/2))/((SUM($D$2:D37)+SUM($E$2:E37)+SUM($F$2:F37)))</f>
        <v>0.62844036697247707</v>
      </c>
      <c r="Y37" s="1">
        <f>'Winning % Rank Over Time'!S37</f>
        <v>1</v>
      </c>
      <c r="Z37" s="7">
        <f>'Winning % Rank Over Time'!$B37*VLOOKUP(Y37,'Share of Reg Season Points'!$F$2:$G$32,2)</f>
        <v>0</v>
      </c>
      <c r="AA37" s="1">
        <f t="shared" si="0"/>
        <v>0.97435897435897434</v>
      </c>
      <c r="AB37" s="1" cm="1">
        <f t="array" ref="AB37">_xlfn.IFS(AA37&gt;='Old Ranking Calculations'!$B$25,'Old Ranking Calculations'!$C$25,AA37&gt;='Old Ranking Calculations'!$B$26,'Old Ranking Calculations'!$C$26,AA37&gt;='Old Ranking Calculations'!$B$27,'Old Ranking Calculations'!$C$27,AA37&gt;='Old Ranking Calculations'!$B$28,'Old Ranking Calculations'!$C$28,AA37&gt;='Old Ranking Calculations'!$B$29,'Old Ranking Calculations'!$C$29,AA37&gt;='Old Ranking Calculations'!$B$30,'Old Ranking Calculations'!$C$30,AA37&gt;='Old Ranking Calculations'!$B$31,'Old Ranking Calculations'!$C$31,AA37&lt;'Old Ranking Calculations'!$B$32,'Old Ranking Calculations'!$C$32)</f>
        <v>8</v>
      </c>
      <c r="AC37" s="1">
        <f>COUNT($G$2:G37)/COUNT($A$2:A37)</f>
        <v>0.55555555555555558</v>
      </c>
      <c r="AD37" s="1" cm="1">
        <f t="array" ref="AD37">_xlfn.IFS(AC37&gt;='Old Ranking Calculations'!$B$15,'Old Ranking Calculations'!$C$15,AC37&gt;='Old Ranking Calculations'!$B$16,'Old Ranking Calculations'!$C$16,AC37&gt;='Old Ranking Calculations'!$B$17,'Old Ranking Calculations'!$C$17,AC37&gt;='Old Ranking Calculations'!$B$18,'Old Ranking Calculations'!$C$18,AC37&gt;='Old Ranking Calculations'!$B$19,'Old Ranking Calculations'!$C$19,AC37&gt;='Old Ranking Calculations'!$B$20,'Old Ranking Calculations'!$C$20,AC37&gt;='Old Ranking Calculations'!$B$21,'Old Ranking Calculations'!$C$21,AC37&gt;='Old Ranking Calculations'!$B$22,'Old Ranking Calculations'!$C$22,AC37&lt;'Old Ranking Calculations'!$B$23,'Old Ranking Calculations'!$C$23)</f>
        <v>17.5</v>
      </c>
      <c r="AE37" s="1">
        <v>0</v>
      </c>
      <c r="AF37" s="1">
        <f t="shared" si="1"/>
        <v>0.2857142857142857</v>
      </c>
      <c r="AG37" s="16">
        <f>SUM($W$2:W37,Z37)</f>
        <v>243</v>
      </c>
    </row>
    <row r="38" spans="1:33" ht="15.75" customHeight="1" x14ac:dyDescent="0.2">
      <c r="A38" s="1">
        <v>2002</v>
      </c>
      <c r="B38" s="1" t="s">
        <v>16</v>
      </c>
      <c r="C38" s="1" t="str">
        <f>VLOOKUP(B38,Divisions!$A$1:$B$33,2,FALSE)</f>
        <v>AFC West</v>
      </c>
      <c r="D38" s="1">
        <v>11</v>
      </c>
      <c r="E38" s="1">
        <v>5</v>
      </c>
      <c r="G38" s="1">
        <v>1</v>
      </c>
      <c r="H38" s="1">
        <v>1</v>
      </c>
      <c r="I38" s="1">
        <v>2</v>
      </c>
      <c r="J38" s="1">
        <v>1</v>
      </c>
      <c r="K38" s="1">
        <v>1</v>
      </c>
      <c r="L38" s="1">
        <v>1</v>
      </c>
      <c r="M38" s="1">
        <v>1</v>
      </c>
      <c r="N38" s="1"/>
      <c r="O38" s="1">
        <v>4</v>
      </c>
      <c r="P38" s="1">
        <v>1</v>
      </c>
      <c r="W38" s="1">
        <f>SUM(N38*'Ranking Calculations'!$C$2,M38*'Ranking Calculations'!$C$3,L38*'Ranking Calculations'!$C$4,K38*'Ranking Calculations'!$C$5,H38*'Ranking Calculations'!$C$7,G38*'Ranking Calculations'!$C$6,P38*'Ranking Calculations'!$C$8,Q38*'Ranking Calculations'!$C$9,R38*'Ranking Calculations'!$C$10,S38*'Ranking Calculations'!$C$11,T38*'Ranking Calculations'!$C$12,U38*'Ranking Calculations'!$C$13,V38*'Ranking Calculations'!$C$14)</f>
        <v>20</v>
      </c>
      <c r="X38" s="11">
        <f>(SUM($D$2:D38)+(SUM($F$2:F38)/2))/((SUM($D$2:D38)+SUM($E$2:E38)+SUM($F$2:F38)))</f>
        <v>0.63012477718360071</v>
      </c>
      <c r="Y38" s="1">
        <f>'Winning % Rank Over Time'!S38</f>
        <v>1</v>
      </c>
      <c r="Z38" s="7">
        <f>'Winning % Rank Over Time'!$B38*VLOOKUP(Y38,'Share of Reg Season Points'!$A$2:$B$33,2)</f>
        <v>0</v>
      </c>
      <c r="AA38" s="1">
        <f t="shared" si="0"/>
        <v>1</v>
      </c>
      <c r="AB38" s="1" cm="1">
        <f t="array" ref="AB38">_xlfn.IFS(AA38&gt;='Old Ranking Calculations'!$B$25,'Old Ranking Calculations'!$C$25,AA38&gt;='Old Ranking Calculations'!$B$26,'Old Ranking Calculations'!$C$26,AA38&gt;='Old Ranking Calculations'!$B$27,'Old Ranking Calculations'!$C$27,AA38&gt;='Old Ranking Calculations'!$B$28,'Old Ranking Calculations'!$C$28,AA38&gt;='Old Ranking Calculations'!$B$29,'Old Ranking Calculations'!$C$29,AA38&gt;='Old Ranking Calculations'!$B$30,'Old Ranking Calculations'!$C$30,AA38&gt;='Old Ranking Calculations'!$B$31,'Old Ranking Calculations'!$C$31,AA38&lt;'Old Ranking Calculations'!$B$32,'Old Ranking Calculations'!$C$32)</f>
        <v>10</v>
      </c>
      <c r="AC38" s="1">
        <f>COUNT($G$2:G38)/COUNT($A$2:A38)</f>
        <v>0.56756756756756754</v>
      </c>
      <c r="AD38" s="1" cm="1">
        <f t="array" ref="AD38">_xlfn.IFS(AC38&gt;='Old Ranking Calculations'!$B$15,'Old Ranking Calculations'!$C$15,AC38&gt;='Old Ranking Calculations'!$B$16,'Old Ranking Calculations'!$C$16,AC38&gt;='Old Ranking Calculations'!$B$17,'Old Ranking Calculations'!$C$17,AC38&gt;='Old Ranking Calculations'!$B$18,'Old Ranking Calculations'!$C$18,AC38&gt;='Old Ranking Calculations'!$B$19,'Old Ranking Calculations'!$C$19,AC38&gt;='Old Ranking Calculations'!$B$20,'Old Ranking Calculations'!$C$20,AC38&gt;='Old Ranking Calculations'!$B$21,'Old Ranking Calculations'!$C$21,AC38&gt;='Old Ranking Calculations'!$B$22,'Old Ranking Calculations'!$C$22,AC38&lt;'Old Ranking Calculations'!$B$23,'Old Ranking Calculations'!$C$23)</f>
        <v>17.5</v>
      </c>
      <c r="AE38" s="1">
        <v>0</v>
      </c>
      <c r="AF38" s="1">
        <f t="shared" si="1"/>
        <v>0.29818181818181816</v>
      </c>
      <c r="AG38" s="16">
        <f>SUM($W$2:W38,Z38)</f>
        <v>263</v>
      </c>
    </row>
    <row r="39" spans="1:33" ht="15.75" customHeight="1" x14ac:dyDescent="0.2">
      <c r="A39" s="1">
        <v>2003</v>
      </c>
      <c r="B39" s="1" t="s">
        <v>16</v>
      </c>
      <c r="C39" s="1" t="str">
        <f>VLOOKUP(B39,Divisions!$A$1:$B$33,2,FALSE)</f>
        <v>AFC West</v>
      </c>
      <c r="D39" s="1">
        <v>4</v>
      </c>
      <c r="E39" s="1">
        <v>12</v>
      </c>
      <c r="W39" s="1">
        <f>SUM(N39*'Ranking Calculations'!$C$2,M39*'Ranking Calculations'!$C$3,L39*'Ranking Calculations'!$C$4,K39*'Ranking Calculations'!$C$5,H39*'Ranking Calculations'!$C$7,G39*'Ranking Calculations'!$C$6,P39*'Ranking Calculations'!$C$8,Q39*'Ranking Calculations'!$C$9,R39*'Ranking Calculations'!$C$10,S39*'Ranking Calculations'!$C$11,T39*'Ranking Calculations'!$C$12,U39*'Ranking Calculations'!$C$13,V39*'Ranking Calculations'!$C$14)</f>
        <v>0</v>
      </c>
      <c r="X39" s="11">
        <f>(SUM($D$2:D39)+(SUM($F$2:F39)/2))/((SUM($D$2:D39)+SUM($E$2:E39)+SUM($F$2:F39)))</f>
        <v>0.61958405545927209</v>
      </c>
      <c r="Y39" s="1">
        <f>'Winning % Rank Over Time'!S39</f>
        <v>1</v>
      </c>
      <c r="Z39" s="7">
        <f>'Winning % Rank Over Time'!$B39*VLOOKUP(Y39,'Share of Reg Season Points'!$A$2:$B$33,2)</f>
        <v>0</v>
      </c>
      <c r="AA39" s="1">
        <f t="shared" si="0"/>
        <v>0.98780487804878048</v>
      </c>
      <c r="AB39" s="1" cm="1">
        <f t="array" ref="AB39">_xlfn.IFS(AA39&gt;='Old Ranking Calculations'!$B$25,'Old Ranking Calculations'!$C$25,AA39&gt;='Old Ranking Calculations'!$B$26,'Old Ranking Calculations'!$C$26,AA39&gt;='Old Ranking Calculations'!$B$27,'Old Ranking Calculations'!$C$27,AA39&gt;='Old Ranking Calculations'!$B$28,'Old Ranking Calculations'!$C$28,AA39&gt;='Old Ranking Calculations'!$B$29,'Old Ranking Calculations'!$C$29,AA39&gt;='Old Ranking Calculations'!$B$30,'Old Ranking Calculations'!$C$30,AA39&gt;='Old Ranking Calculations'!$B$31,'Old Ranking Calculations'!$C$31,AA39&lt;'Old Ranking Calculations'!$B$32,'Old Ranking Calculations'!$C$32)</f>
        <v>8</v>
      </c>
      <c r="AC39" s="1">
        <f>COUNT($G$2:G39)/COUNT($A$2:A39)</f>
        <v>0.55263157894736847</v>
      </c>
      <c r="AD39" s="1" cm="1">
        <f t="array" ref="AD39">_xlfn.IFS(AC39&gt;='Old Ranking Calculations'!$B$15,'Old Ranking Calculations'!$C$15,AC39&gt;='Old Ranking Calculations'!$B$16,'Old Ranking Calculations'!$C$16,AC39&gt;='Old Ranking Calculations'!$B$17,'Old Ranking Calculations'!$C$17,AC39&gt;='Old Ranking Calculations'!$B$18,'Old Ranking Calculations'!$C$18,AC39&gt;='Old Ranking Calculations'!$B$19,'Old Ranking Calculations'!$C$19,AC39&gt;='Old Ranking Calculations'!$B$20,'Old Ranking Calculations'!$C$20,AC39&gt;='Old Ranking Calculations'!$B$21,'Old Ranking Calculations'!$C$21,AC39&gt;='Old Ranking Calculations'!$B$22,'Old Ranking Calculations'!$C$22,AC39&lt;'Old Ranking Calculations'!$B$23,'Old Ranking Calculations'!$C$23)</f>
        <v>17.5</v>
      </c>
      <c r="AE39" s="1">
        <v>0</v>
      </c>
      <c r="AF39" s="1">
        <f t="shared" si="1"/>
        <v>0.2857142857142857</v>
      </c>
      <c r="AG39" s="16">
        <f>SUM($W$2:W39,Z39)</f>
        <v>263</v>
      </c>
    </row>
    <row r="40" spans="1:33" ht="15.75" customHeight="1" x14ac:dyDescent="0.2">
      <c r="A40" s="1">
        <v>2004</v>
      </c>
      <c r="B40" s="1" t="s">
        <v>16</v>
      </c>
      <c r="C40" s="1" t="str">
        <f>VLOOKUP(B40,Divisions!$A$1:$B$33,2,FALSE)</f>
        <v>AFC West</v>
      </c>
      <c r="D40" s="1">
        <v>5</v>
      </c>
      <c r="E40" s="1">
        <v>11</v>
      </c>
      <c r="W40" s="1">
        <f>SUM(N40*'Ranking Calculations'!$C$2,M40*'Ranking Calculations'!$C$3,L40*'Ranking Calculations'!$C$4,K40*'Ranking Calculations'!$C$5,H40*'Ranking Calculations'!$C$7,G40*'Ranking Calculations'!$C$6,P40*'Ranking Calculations'!$C$8,Q40*'Ranking Calculations'!$C$9,R40*'Ranking Calculations'!$C$10,S40*'Ranking Calculations'!$C$11,T40*'Ranking Calculations'!$C$12,U40*'Ranking Calculations'!$C$13,V40*'Ranking Calculations'!$C$14)</f>
        <v>0</v>
      </c>
      <c r="X40" s="11">
        <f>(SUM($D$2:D40)+(SUM($F$2:F40)/2))/((SUM($D$2:D40)+SUM($E$2:E40)+SUM($F$2:F40)))</f>
        <v>0.61129848229342332</v>
      </c>
      <c r="Y40" s="1">
        <f>'Winning % Rank Over Time'!S40</f>
        <v>1</v>
      </c>
      <c r="Z40" s="7">
        <f>'Winning % Rank Over Time'!$B40*VLOOKUP(Y40,'Share of Reg Season Points'!$A$2:$B$33,2)</f>
        <v>0</v>
      </c>
      <c r="AA40" s="1">
        <f t="shared" si="0"/>
        <v>0.97590361445783136</v>
      </c>
      <c r="AB40" s="1" cm="1">
        <f t="array" ref="AB40">_xlfn.IFS(AA40&gt;='Old Ranking Calculations'!$B$25,'Old Ranking Calculations'!$C$25,AA40&gt;='Old Ranking Calculations'!$B$26,'Old Ranking Calculations'!$C$26,AA40&gt;='Old Ranking Calculations'!$B$27,'Old Ranking Calculations'!$C$27,AA40&gt;='Old Ranking Calculations'!$B$28,'Old Ranking Calculations'!$C$28,AA40&gt;='Old Ranking Calculations'!$B$29,'Old Ranking Calculations'!$C$29,AA40&gt;='Old Ranking Calculations'!$B$30,'Old Ranking Calculations'!$C$30,AA40&gt;='Old Ranking Calculations'!$B$31,'Old Ranking Calculations'!$C$31,AA40&lt;'Old Ranking Calculations'!$B$32,'Old Ranking Calculations'!$C$32)</f>
        <v>8</v>
      </c>
      <c r="AC40" s="1">
        <f>COUNT($G$2:G40)/COUNT($A$2:A40)</f>
        <v>0.53846153846153844</v>
      </c>
      <c r="AD40" s="1" cm="1">
        <f t="array" ref="AD40">_xlfn.IFS(AC40&gt;='Old Ranking Calculations'!$B$15,'Old Ranking Calculations'!$C$15,AC40&gt;='Old Ranking Calculations'!$B$16,'Old Ranking Calculations'!$C$16,AC40&gt;='Old Ranking Calculations'!$B$17,'Old Ranking Calculations'!$C$17,AC40&gt;='Old Ranking Calculations'!$B$18,'Old Ranking Calculations'!$C$18,AC40&gt;='Old Ranking Calculations'!$B$19,'Old Ranking Calculations'!$C$19,AC40&gt;='Old Ranking Calculations'!$B$20,'Old Ranking Calculations'!$C$20,AC40&gt;='Old Ranking Calculations'!$B$21,'Old Ranking Calculations'!$C$21,AC40&gt;='Old Ranking Calculations'!$B$22,'Old Ranking Calculations'!$C$22,AC40&lt;'Old Ranking Calculations'!$B$23,'Old Ranking Calculations'!$C$23)</f>
        <v>15</v>
      </c>
      <c r="AE40" s="1">
        <v>0</v>
      </c>
      <c r="AF40" s="1">
        <f t="shared" si="1"/>
        <v>0.27516778523489932</v>
      </c>
      <c r="AG40" s="16">
        <f>SUM($W$2:W40,Z40)</f>
        <v>263</v>
      </c>
    </row>
    <row r="41" spans="1:33" ht="15.75" customHeight="1" x14ac:dyDescent="0.2">
      <c r="A41" s="1">
        <v>2005</v>
      </c>
      <c r="B41" s="1" t="s">
        <v>16</v>
      </c>
      <c r="C41" s="1" t="str">
        <f>VLOOKUP(B41,Divisions!$A$1:$B$33,2,FALSE)</f>
        <v>AFC West</v>
      </c>
      <c r="D41" s="1">
        <v>4</v>
      </c>
      <c r="E41" s="1">
        <v>12</v>
      </c>
      <c r="W41" s="1">
        <f>SUM(N41*'Ranking Calculations'!$C$2,M41*'Ranking Calculations'!$C$3,L41*'Ranking Calculations'!$C$4,K41*'Ranking Calculations'!$C$5,H41*'Ranking Calculations'!$C$7,G41*'Ranking Calculations'!$C$6,P41*'Ranking Calculations'!$C$8,Q41*'Ranking Calculations'!$C$9,R41*'Ranking Calculations'!$C$10,S41*'Ranking Calculations'!$C$11,T41*'Ranking Calculations'!$C$12,U41*'Ranking Calculations'!$C$13,V41*'Ranking Calculations'!$C$14)</f>
        <v>0</v>
      </c>
      <c r="X41" s="11">
        <f>(SUM($D$2:D41)+(SUM($F$2:F41)/2))/((SUM($D$2:D41)+SUM($E$2:E41)+SUM($F$2:F41)))</f>
        <v>0.60180623973727421</v>
      </c>
      <c r="Y41" s="1">
        <f>'Winning % Rank Over Time'!S41</f>
        <v>2</v>
      </c>
      <c r="Z41" s="7">
        <f>'Winning % Rank Over Time'!$B41*VLOOKUP(Y41,'Share of Reg Season Points'!$A$2:$B$33,2)</f>
        <v>0</v>
      </c>
      <c r="AA41" s="1">
        <f t="shared" si="0"/>
        <v>0.9642857142857143</v>
      </c>
      <c r="AB41" s="1" cm="1">
        <f t="array" ref="AB41">_xlfn.IFS(AA41&gt;='Old Ranking Calculations'!$B$25,'Old Ranking Calculations'!$C$25,AA41&gt;='Old Ranking Calculations'!$B$26,'Old Ranking Calculations'!$C$26,AA41&gt;='Old Ranking Calculations'!$B$27,'Old Ranking Calculations'!$C$27,AA41&gt;='Old Ranking Calculations'!$B$28,'Old Ranking Calculations'!$C$28,AA41&gt;='Old Ranking Calculations'!$B$29,'Old Ranking Calculations'!$C$29,AA41&gt;='Old Ranking Calculations'!$B$30,'Old Ranking Calculations'!$C$30,AA41&gt;='Old Ranking Calculations'!$B$31,'Old Ranking Calculations'!$C$31,AA41&lt;'Old Ranking Calculations'!$B$32,'Old Ranking Calculations'!$C$32)</f>
        <v>8</v>
      </c>
      <c r="AC41" s="1">
        <f>COUNT($G$2:G41)/COUNT($A$2:A41)</f>
        <v>0.52500000000000002</v>
      </c>
      <c r="AD41" s="1" cm="1">
        <f t="array" ref="AD41">_xlfn.IFS(AC41&gt;='Old Ranking Calculations'!$B$15,'Old Ranking Calculations'!$C$15,AC41&gt;='Old Ranking Calculations'!$B$16,'Old Ranking Calculations'!$C$16,AC41&gt;='Old Ranking Calculations'!$B$17,'Old Ranking Calculations'!$C$17,AC41&gt;='Old Ranking Calculations'!$B$18,'Old Ranking Calculations'!$C$18,AC41&gt;='Old Ranking Calculations'!$B$19,'Old Ranking Calculations'!$C$19,AC41&gt;='Old Ranking Calculations'!$B$20,'Old Ranking Calculations'!$C$20,AC41&gt;='Old Ranking Calculations'!$B$21,'Old Ranking Calculations'!$C$21,AC41&gt;='Old Ranking Calculations'!$B$22,'Old Ranking Calculations'!$C$22,AC41&lt;'Old Ranking Calculations'!$B$23,'Old Ranking Calculations'!$C$23)</f>
        <v>15</v>
      </c>
      <c r="AE41" s="1">
        <v>0</v>
      </c>
      <c r="AF41" s="1">
        <f t="shared" si="1"/>
        <v>0.26451612903225807</v>
      </c>
      <c r="AG41" s="16">
        <f>SUM($W$2:W41,Z41)</f>
        <v>263</v>
      </c>
    </row>
    <row r="42" spans="1:33" ht="15.75" customHeight="1" x14ac:dyDescent="0.2">
      <c r="A42" s="1">
        <v>2006</v>
      </c>
      <c r="B42" s="1" t="s">
        <v>16</v>
      </c>
      <c r="C42" s="1" t="str">
        <f>VLOOKUP(B42,Divisions!$A$1:$B$33,2,FALSE)</f>
        <v>AFC West</v>
      </c>
      <c r="D42" s="1">
        <v>2</v>
      </c>
      <c r="E42" s="1">
        <v>14</v>
      </c>
      <c r="W42" s="1">
        <f>SUM(N42*'Ranking Calculations'!$C$2,M42*'Ranking Calculations'!$C$3,L42*'Ranking Calculations'!$C$4,K42*'Ranking Calculations'!$C$5,H42*'Ranking Calculations'!$C$7,G42*'Ranking Calculations'!$C$6,P42*'Ranking Calculations'!$C$8,Q42*'Ranking Calculations'!$C$9,R42*'Ranking Calculations'!$C$10,S42*'Ranking Calculations'!$C$11,T42*'Ranking Calculations'!$C$12,U42*'Ranking Calculations'!$C$13,V42*'Ranking Calculations'!$C$14)</f>
        <v>0</v>
      </c>
      <c r="X42" s="11">
        <f>(SUM($D$2:D42)+(SUM($F$2:F42)/2))/((SUM($D$2:D42)+SUM($E$2:E42)+SUM($F$2:F42)))</f>
        <v>0.58960000000000001</v>
      </c>
      <c r="Y42" s="1">
        <f>'Winning % Rank Over Time'!S42</f>
        <v>3</v>
      </c>
      <c r="Z42" s="7">
        <f>'Winning % Rank Over Time'!$B42*VLOOKUP(Y42,'Share of Reg Season Points'!$A$2:$B$33,2)</f>
        <v>0</v>
      </c>
      <c r="AA42" s="1">
        <f t="shared" si="0"/>
        <v>0.95294117647058818</v>
      </c>
      <c r="AB42" s="1" cm="1">
        <f t="array" ref="AB42">_xlfn.IFS(AA42&gt;='Old Ranking Calculations'!$B$25,'Old Ranking Calculations'!$C$25,AA42&gt;='Old Ranking Calculations'!$B$26,'Old Ranking Calculations'!$C$26,AA42&gt;='Old Ranking Calculations'!$B$27,'Old Ranking Calculations'!$C$27,AA42&gt;='Old Ranking Calculations'!$B$28,'Old Ranking Calculations'!$C$28,AA42&gt;='Old Ranking Calculations'!$B$29,'Old Ranking Calculations'!$C$29,AA42&gt;='Old Ranking Calculations'!$B$30,'Old Ranking Calculations'!$C$30,AA42&gt;='Old Ranking Calculations'!$B$31,'Old Ranking Calculations'!$C$31,AA42&lt;'Old Ranking Calculations'!$B$32,'Old Ranking Calculations'!$C$32)</f>
        <v>8</v>
      </c>
      <c r="AC42" s="1">
        <f>COUNT($G$2:G42)/COUNT($A$2:A42)</f>
        <v>0.51219512195121952</v>
      </c>
      <c r="AD42" s="1" cm="1">
        <f t="array" ref="AD42">_xlfn.IFS(AC42&gt;='Old Ranking Calculations'!$B$15,'Old Ranking Calculations'!$C$15,AC42&gt;='Old Ranking Calculations'!$B$16,'Old Ranking Calculations'!$C$16,AC42&gt;='Old Ranking Calculations'!$B$17,'Old Ranking Calculations'!$C$17,AC42&gt;='Old Ranking Calculations'!$B$18,'Old Ranking Calculations'!$C$18,AC42&gt;='Old Ranking Calculations'!$B$19,'Old Ranking Calculations'!$C$19,AC42&gt;='Old Ranking Calculations'!$B$20,'Old Ranking Calculations'!$C$20,AC42&gt;='Old Ranking Calculations'!$B$21,'Old Ranking Calculations'!$C$21,AC42&gt;='Old Ranking Calculations'!$B$22,'Old Ranking Calculations'!$C$22,AC42&lt;'Old Ranking Calculations'!$B$23,'Old Ranking Calculations'!$C$23)</f>
        <v>15</v>
      </c>
      <c r="AE42" s="1">
        <v>0</v>
      </c>
      <c r="AF42" s="1">
        <f t="shared" si="1"/>
        <v>0.25308641975308643</v>
      </c>
      <c r="AG42" s="16">
        <f>SUM($W$2:W42,Z42)</f>
        <v>263</v>
      </c>
    </row>
    <row r="43" spans="1:33" ht="15.75" customHeight="1" x14ac:dyDescent="0.2">
      <c r="A43" s="1">
        <v>2007</v>
      </c>
      <c r="B43" s="1" t="s">
        <v>16</v>
      </c>
      <c r="C43" s="1" t="str">
        <f>VLOOKUP(B43,Divisions!$A$1:$B$33,2,FALSE)</f>
        <v>AFC West</v>
      </c>
      <c r="D43" s="1">
        <v>4</v>
      </c>
      <c r="E43" s="1">
        <v>12</v>
      </c>
      <c r="W43" s="1">
        <f>SUM(N43*'Ranking Calculations'!$C$2,M43*'Ranking Calculations'!$C$3,L43*'Ranking Calculations'!$C$4,K43*'Ranking Calculations'!$C$5,H43*'Ranking Calculations'!$C$7,G43*'Ranking Calculations'!$C$6,P43*'Ranking Calculations'!$C$8,Q43*'Ranking Calculations'!$C$9,R43*'Ranking Calculations'!$C$10,S43*'Ranking Calculations'!$C$11,T43*'Ranking Calculations'!$C$12,U43*'Ranking Calculations'!$C$13,V43*'Ranking Calculations'!$C$14)</f>
        <v>0</v>
      </c>
      <c r="X43" s="11">
        <f>(SUM($D$2:D43)+(SUM($F$2:F43)/2))/((SUM($D$2:D43)+SUM($E$2:E43)+SUM($F$2:F43)))</f>
        <v>0.58112324492979717</v>
      </c>
      <c r="Y43" s="1">
        <f>'Winning % Rank Over Time'!S43</f>
        <v>2</v>
      </c>
      <c r="Z43" s="7">
        <f>'Winning % Rank Over Time'!$B43*VLOOKUP(Y43,'Share of Reg Season Points'!$A$2:$B$33,2)</f>
        <v>0</v>
      </c>
      <c r="AA43" s="1">
        <f t="shared" si="0"/>
        <v>0.94186046511627908</v>
      </c>
      <c r="AB43" s="1" cm="1">
        <f t="array" ref="AB43">_xlfn.IFS(AA43&gt;='Old Ranking Calculations'!$B$25,'Old Ranking Calculations'!$C$25,AA43&gt;='Old Ranking Calculations'!$B$26,'Old Ranking Calculations'!$C$26,AA43&gt;='Old Ranking Calculations'!$B$27,'Old Ranking Calculations'!$C$27,AA43&gt;='Old Ranking Calculations'!$B$28,'Old Ranking Calculations'!$C$28,AA43&gt;='Old Ranking Calculations'!$B$29,'Old Ranking Calculations'!$C$29,AA43&gt;='Old Ranking Calculations'!$B$30,'Old Ranking Calculations'!$C$30,AA43&gt;='Old Ranking Calculations'!$B$31,'Old Ranking Calculations'!$C$31,AA43&lt;'Old Ranking Calculations'!$B$32,'Old Ranking Calculations'!$C$32)</f>
        <v>8</v>
      </c>
      <c r="AC43" s="1">
        <f>COUNT($G$2:G43)/COUNT($A$2:A43)</f>
        <v>0.5</v>
      </c>
      <c r="AD43" s="1" cm="1">
        <f t="array" ref="AD43">_xlfn.IFS(AC43&gt;='Old Ranking Calculations'!$B$15,'Old Ranking Calculations'!$C$15,AC43&gt;='Old Ranking Calculations'!$B$16,'Old Ranking Calculations'!$C$16,AC43&gt;='Old Ranking Calculations'!$B$17,'Old Ranking Calculations'!$C$17,AC43&gt;='Old Ranking Calculations'!$B$18,'Old Ranking Calculations'!$C$18,AC43&gt;='Old Ranking Calculations'!$B$19,'Old Ranking Calculations'!$C$19,AC43&gt;='Old Ranking Calculations'!$B$20,'Old Ranking Calculations'!$C$20,AC43&gt;='Old Ranking Calculations'!$B$21,'Old Ranking Calculations'!$C$21,AC43&gt;='Old Ranking Calculations'!$B$22,'Old Ranking Calculations'!$C$22,AC43&lt;'Old Ranking Calculations'!$B$23,'Old Ranking Calculations'!$C$23)</f>
        <v>15</v>
      </c>
      <c r="AE43" s="1">
        <v>0</v>
      </c>
      <c r="AF43" s="1">
        <f t="shared" si="1"/>
        <v>0.24404761904761904</v>
      </c>
      <c r="AG43" s="16">
        <f>SUM($W$2:W43,Z43)</f>
        <v>263</v>
      </c>
    </row>
    <row r="44" spans="1:33" ht="15.75" customHeight="1" x14ac:dyDescent="0.2">
      <c r="A44" s="1">
        <v>2008</v>
      </c>
      <c r="B44" s="1" t="s">
        <v>16</v>
      </c>
      <c r="C44" s="1" t="str">
        <f>VLOOKUP(B44,Divisions!$A$1:$B$33,2,FALSE)</f>
        <v>AFC West</v>
      </c>
      <c r="D44" s="1">
        <v>5</v>
      </c>
      <c r="E44" s="1">
        <v>11</v>
      </c>
      <c r="W44" s="1">
        <f>SUM(N44*'Ranking Calculations'!$C$2,M44*'Ranking Calculations'!$C$3,L44*'Ranking Calculations'!$C$4,K44*'Ranking Calculations'!$C$5,H44*'Ranking Calculations'!$C$7,G44*'Ranking Calculations'!$C$6,P44*'Ranking Calculations'!$C$8,Q44*'Ranking Calculations'!$C$9,R44*'Ranking Calculations'!$C$10,S44*'Ranking Calculations'!$C$11,T44*'Ranking Calculations'!$C$12,U44*'Ranking Calculations'!$C$13,V44*'Ranking Calculations'!$C$14)</f>
        <v>0</v>
      </c>
      <c r="X44" s="11">
        <f>(SUM($D$2:D44)+(SUM($F$2:F44)/2))/((SUM($D$2:D44)+SUM($E$2:E44)+SUM($F$2:F44)))</f>
        <v>0.57458143074581436</v>
      </c>
      <c r="Y44" s="1">
        <f>'Winning % Rank Over Time'!S44</f>
        <v>4</v>
      </c>
      <c r="Z44" s="7">
        <f>'Winning % Rank Over Time'!$B44*VLOOKUP(Y44,'Share of Reg Season Points'!$A$2:$B$33,2)</f>
        <v>0</v>
      </c>
      <c r="AA44" s="1">
        <f t="shared" si="0"/>
        <v>0.93103448275862066</v>
      </c>
      <c r="AB44" s="1" cm="1">
        <f t="array" ref="AB44">_xlfn.IFS(AA44&gt;='Old Ranking Calculations'!$B$25,'Old Ranking Calculations'!$C$25,AA44&gt;='Old Ranking Calculations'!$B$26,'Old Ranking Calculations'!$C$26,AA44&gt;='Old Ranking Calculations'!$B$27,'Old Ranking Calculations'!$C$27,AA44&gt;='Old Ranking Calculations'!$B$28,'Old Ranking Calculations'!$C$28,AA44&gt;='Old Ranking Calculations'!$B$29,'Old Ranking Calculations'!$C$29,AA44&gt;='Old Ranking Calculations'!$B$30,'Old Ranking Calculations'!$C$30,AA44&gt;='Old Ranking Calculations'!$B$31,'Old Ranking Calculations'!$C$31,AA44&lt;'Old Ranking Calculations'!$B$32,'Old Ranking Calculations'!$C$32)</f>
        <v>8</v>
      </c>
      <c r="AC44" s="1">
        <f>COUNT($G$2:G44)/COUNT($A$2:A44)</f>
        <v>0.48837209302325579</v>
      </c>
      <c r="AD44" s="1" cm="1">
        <f t="array" ref="AD44">_xlfn.IFS(AC44&gt;='Old Ranking Calculations'!$B$15,'Old Ranking Calculations'!$C$15,AC44&gt;='Old Ranking Calculations'!$B$16,'Old Ranking Calculations'!$C$16,AC44&gt;='Old Ranking Calculations'!$B$17,'Old Ranking Calculations'!$C$17,AC44&gt;='Old Ranking Calculations'!$B$18,'Old Ranking Calculations'!$C$18,AC44&gt;='Old Ranking Calculations'!$B$19,'Old Ranking Calculations'!$C$19,AC44&gt;='Old Ranking Calculations'!$B$20,'Old Ranking Calculations'!$C$20,AC44&gt;='Old Ranking Calculations'!$B$21,'Old Ranking Calculations'!$C$21,AC44&gt;='Old Ranking Calculations'!$B$22,'Old Ranking Calculations'!$C$22,AC44&lt;'Old Ranking Calculations'!$B$23,'Old Ranking Calculations'!$C$23)</f>
        <v>12</v>
      </c>
      <c r="AE44" s="1">
        <v>0</v>
      </c>
      <c r="AF44" s="1">
        <f t="shared" si="1"/>
        <v>0.23631123919308358</v>
      </c>
      <c r="AG44" s="16">
        <f>SUM($W$2:W44,Z44)</f>
        <v>263</v>
      </c>
    </row>
    <row r="45" spans="1:33" ht="15.75" customHeight="1" x14ac:dyDescent="0.2">
      <c r="A45" s="1">
        <v>2009</v>
      </c>
      <c r="B45" s="1" t="s">
        <v>16</v>
      </c>
      <c r="C45" s="1" t="str">
        <f>VLOOKUP(B45,Divisions!$A$1:$B$33,2,FALSE)</f>
        <v>AFC West</v>
      </c>
      <c r="D45" s="1">
        <v>5</v>
      </c>
      <c r="E45" s="1">
        <v>11</v>
      </c>
      <c r="W45" s="1">
        <f>SUM(N45*'Ranking Calculations'!$C$2,M45*'Ranking Calculations'!$C$3,L45*'Ranking Calculations'!$C$4,K45*'Ranking Calculations'!$C$5,H45*'Ranking Calculations'!$C$7,G45*'Ranking Calculations'!$C$6,P45*'Ranking Calculations'!$C$8,Q45*'Ranking Calculations'!$C$9,R45*'Ranking Calculations'!$C$10,S45*'Ranking Calculations'!$C$11,T45*'Ranking Calculations'!$C$12,U45*'Ranking Calculations'!$C$13,V45*'Ranking Calculations'!$C$14)</f>
        <v>0</v>
      </c>
      <c r="X45" s="11">
        <f>(SUM($D$2:D45)+(SUM($F$2:F45)/2))/((SUM($D$2:D45)+SUM($E$2:E45)+SUM($F$2:F45)))</f>
        <v>0.56835066864784545</v>
      </c>
      <c r="Y45" s="1">
        <f>'Winning % Rank Over Time'!S45</f>
        <v>5</v>
      </c>
      <c r="Z45" s="7">
        <f>'Winning % Rank Over Time'!$B45*VLOOKUP(Y45,'Share of Reg Season Points'!$A$2:$B$33,2)</f>
        <v>0</v>
      </c>
      <c r="AA45" s="1">
        <f t="shared" si="0"/>
        <v>0.92045454545454541</v>
      </c>
      <c r="AB45" s="1" cm="1">
        <f t="array" ref="AB45">_xlfn.IFS(AA45&gt;='Old Ranking Calculations'!$B$25,'Old Ranking Calculations'!$C$25,AA45&gt;='Old Ranking Calculations'!$B$26,'Old Ranking Calculations'!$C$26,AA45&gt;='Old Ranking Calculations'!$B$27,'Old Ranking Calculations'!$C$27,AA45&gt;='Old Ranking Calculations'!$B$28,'Old Ranking Calculations'!$C$28,AA45&gt;='Old Ranking Calculations'!$B$29,'Old Ranking Calculations'!$C$29,AA45&gt;='Old Ranking Calculations'!$B$30,'Old Ranking Calculations'!$C$30,AA45&gt;='Old Ranking Calculations'!$B$31,'Old Ranking Calculations'!$C$31,AA45&lt;'Old Ranking Calculations'!$B$32,'Old Ranking Calculations'!$C$32)</f>
        <v>8</v>
      </c>
      <c r="AC45" s="1">
        <f>COUNT($G$2:G45)/COUNT($A$2:A45)</f>
        <v>0.47727272727272729</v>
      </c>
      <c r="AD45" s="1" cm="1">
        <f t="array" ref="AD45">_xlfn.IFS(AC45&gt;='Old Ranking Calculations'!$B$15,'Old Ranking Calculations'!$C$15,AC45&gt;='Old Ranking Calculations'!$B$16,'Old Ranking Calculations'!$C$16,AC45&gt;='Old Ranking Calculations'!$B$17,'Old Ranking Calculations'!$C$17,AC45&gt;='Old Ranking Calculations'!$B$18,'Old Ranking Calculations'!$C$18,AC45&gt;='Old Ranking Calculations'!$B$19,'Old Ranking Calculations'!$C$19,AC45&gt;='Old Ranking Calculations'!$B$20,'Old Ranking Calculations'!$C$20,AC45&gt;='Old Ranking Calculations'!$B$21,'Old Ranking Calculations'!$C$21,AC45&gt;='Old Ranking Calculations'!$B$22,'Old Ranking Calculations'!$C$22,AC45&lt;'Old Ranking Calculations'!$B$23,'Old Ranking Calculations'!$C$23)</f>
        <v>12</v>
      </c>
      <c r="AE45" s="1">
        <v>0</v>
      </c>
      <c r="AF45" s="1">
        <f t="shared" si="1"/>
        <v>0.22905027932960895</v>
      </c>
      <c r="AG45" s="16">
        <f>SUM($W$2:W45,Z45)</f>
        <v>263</v>
      </c>
    </row>
    <row r="46" spans="1:33" ht="15.75" customHeight="1" x14ac:dyDescent="0.2">
      <c r="A46" s="1">
        <v>2010</v>
      </c>
      <c r="B46" s="1" t="s">
        <v>16</v>
      </c>
      <c r="C46" s="1" t="str">
        <f>VLOOKUP(B46,Divisions!$A$1:$B$33,2,FALSE)</f>
        <v>AFC West</v>
      </c>
      <c r="D46" s="1">
        <v>8</v>
      </c>
      <c r="E46" s="1">
        <v>8</v>
      </c>
      <c r="W46" s="1">
        <f>SUM(N46*'Ranking Calculations'!$C$2,M46*'Ranking Calculations'!$C$3,L46*'Ranking Calculations'!$C$4,K46*'Ranking Calculations'!$C$5,H46*'Ranking Calculations'!$C$7,G46*'Ranking Calculations'!$C$6,P46*'Ranking Calculations'!$C$8,Q46*'Ranking Calculations'!$C$9,R46*'Ranking Calculations'!$C$10,S46*'Ranking Calculations'!$C$11,T46*'Ranking Calculations'!$C$12,U46*'Ranking Calculations'!$C$13,V46*'Ranking Calculations'!$C$14)</f>
        <v>0</v>
      </c>
      <c r="X46" s="11">
        <f>(SUM($D$2:D46)+(SUM($F$2:F46)/2))/((SUM($D$2:D46)+SUM($E$2:E46)+SUM($F$2:F46)))</f>
        <v>0.56676342525399126</v>
      </c>
      <c r="Y46" s="1">
        <f>'Winning % Rank Over Time'!S46</f>
        <v>5</v>
      </c>
      <c r="Z46" s="7">
        <f>'Winning % Rank Over Time'!$B46*VLOOKUP(Y46,'Share of Reg Season Points'!$A$2:$B$33,2)</f>
        <v>0</v>
      </c>
      <c r="AA46" s="1">
        <f t="shared" si="0"/>
        <v>0.9101123595505618</v>
      </c>
      <c r="AB46" s="1" cm="1">
        <f t="array" ref="AB46">_xlfn.IFS(AA46&gt;='Old Ranking Calculations'!$B$25,'Old Ranking Calculations'!$C$25,AA46&gt;='Old Ranking Calculations'!$B$26,'Old Ranking Calculations'!$C$26,AA46&gt;='Old Ranking Calculations'!$B$27,'Old Ranking Calculations'!$C$27,AA46&gt;='Old Ranking Calculations'!$B$28,'Old Ranking Calculations'!$C$28,AA46&gt;='Old Ranking Calculations'!$B$29,'Old Ranking Calculations'!$C$29,AA46&gt;='Old Ranking Calculations'!$B$30,'Old Ranking Calculations'!$C$30,AA46&gt;='Old Ranking Calculations'!$B$31,'Old Ranking Calculations'!$C$31,AA46&lt;'Old Ranking Calculations'!$B$32,'Old Ranking Calculations'!$C$32)</f>
        <v>8</v>
      </c>
      <c r="AC46" s="1">
        <f>COUNT($G$2:G46)/COUNT($A$2:A46)</f>
        <v>0.46666666666666667</v>
      </c>
      <c r="AD46" s="1" cm="1">
        <f t="array" ref="AD46">_xlfn.IFS(AC46&gt;='Old Ranking Calculations'!$B$15,'Old Ranking Calculations'!$C$15,AC46&gt;='Old Ranking Calculations'!$B$16,'Old Ranking Calculations'!$C$16,AC46&gt;='Old Ranking Calculations'!$B$17,'Old Ranking Calculations'!$C$17,AC46&gt;='Old Ranking Calculations'!$B$18,'Old Ranking Calculations'!$C$18,AC46&gt;='Old Ranking Calculations'!$B$19,'Old Ranking Calculations'!$C$19,AC46&gt;='Old Ranking Calculations'!$B$20,'Old Ranking Calculations'!$C$20,AC46&gt;='Old Ranking Calculations'!$B$21,'Old Ranking Calculations'!$C$21,AC46&gt;='Old Ranking Calculations'!$B$22,'Old Ranking Calculations'!$C$22,AC46&lt;'Old Ranking Calculations'!$B$23,'Old Ranking Calculations'!$C$23)</f>
        <v>12</v>
      </c>
      <c r="AE46" s="1">
        <v>0</v>
      </c>
      <c r="AF46" s="1">
        <f t="shared" si="1"/>
        <v>0.22404371584699453</v>
      </c>
      <c r="AG46" s="16">
        <f>SUM($W$2:W46,Z46)</f>
        <v>263</v>
      </c>
    </row>
    <row r="47" spans="1:33" ht="15.75" customHeight="1" x14ac:dyDescent="0.2">
      <c r="A47" s="1">
        <v>2011</v>
      </c>
      <c r="B47" s="1" t="s">
        <v>16</v>
      </c>
      <c r="C47" s="1" t="str">
        <f>VLOOKUP(B47,Divisions!$A$1:$B$33,2,FALSE)</f>
        <v>AFC West</v>
      </c>
      <c r="D47" s="1">
        <v>8</v>
      </c>
      <c r="E47" s="1">
        <v>8</v>
      </c>
      <c r="W47" s="1">
        <f>SUM(N47*'Ranking Calculations'!$C$2,M47*'Ranking Calculations'!$C$3,L47*'Ranking Calculations'!$C$4,K47*'Ranking Calculations'!$C$5,H47*'Ranking Calculations'!$C$7,G47*'Ranking Calculations'!$C$6,P47*'Ranking Calculations'!$C$8,Q47*'Ranking Calculations'!$C$9,R47*'Ranking Calculations'!$C$10,S47*'Ranking Calculations'!$C$11,T47*'Ranking Calculations'!$C$12,U47*'Ranking Calculations'!$C$13,V47*'Ranking Calculations'!$C$14)</f>
        <v>0</v>
      </c>
      <c r="X47" s="11">
        <f>(SUM($D$2:D47)+(SUM($F$2:F47)/2))/((SUM($D$2:D47)+SUM($E$2:E47)+SUM($F$2:F47)))</f>
        <v>0.56524822695035459</v>
      </c>
      <c r="Y47" s="1">
        <f>'Winning % Rank Over Time'!S47</f>
        <v>4</v>
      </c>
      <c r="Z47" s="7">
        <f>'Winning % Rank Over Time'!$B47*VLOOKUP(Y47,'Share of Reg Season Points'!$A$2:$B$33,2)</f>
        <v>0</v>
      </c>
      <c r="AA47" s="1">
        <f t="shared" si="0"/>
        <v>0.9</v>
      </c>
      <c r="AB47" s="1" cm="1">
        <f t="array" ref="AB47">_xlfn.IFS(AA47&gt;='Old Ranking Calculations'!$B$25,'Old Ranking Calculations'!$C$25,AA47&gt;='Old Ranking Calculations'!$B$26,'Old Ranking Calculations'!$C$26,AA47&gt;='Old Ranking Calculations'!$B$27,'Old Ranking Calculations'!$C$27,AA47&gt;='Old Ranking Calculations'!$B$28,'Old Ranking Calculations'!$C$28,AA47&gt;='Old Ranking Calculations'!$B$29,'Old Ranking Calculations'!$C$29,AA47&gt;='Old Ranking Calculations'!$B$30,'Old Ranking Calculations'!$C$30,AA47&gt;='Old Ranking Calculations'!$B$31,'Old Ranking Calculations'!$C$31,AA47&lt;'Old Ranking Calculations'!$B$32,'Old Ranking Calculations'!$C$32)</f>
        <v>8</v>
      </c>
      <c r="AC47" s="1">
        <f>COUNT($G$2:G47)/COUNT($A$2:A47)</f>
        <v>0.45652173913043476</v>
      </c>
      <c r="AD47" s="1" cm="1">
        <f t="array" ref="AD47">_xlfn.IFS(AC47&gt;='Old Ranking Calculations'!$B$15,'Old Ranking Calculations'!$C$15,AC47&gt;='Old Ranking Calculations'!$B$16,'Old Ranking Calculations'!$C$16,AC47&gt;='Old Ranking Calculations'!$B$17,'Old Ranking Calculations'!$C$17,AC47&gt;='Old Ranking Calculations'!$B$18,'Old Ranking Calculations'!$C$18,AC47&gt;='Old Ranking Calculations'!$B$19,'Old Ranking Calculations'!$C$19,AC47&gt;='Old Ranking Calculations'!$B$20,'Old Ranking Calculations'!$C$20,AC47&gt;='Old Ranking Calculations'!$B$21,'Old Ranking Calculations'!$C$21,AC47&gt;='Old Ranking Calculations'!$B$22,'Old Ranking Calculations'!$C$22,AC47&lt;'Old Ranking Calculations'!$B$23,'Old Ranking Calculations'!$C$23)</f>
        <v>12</v>
      </c>
      <c r="AE47" s="1">
        <v>0</v>
      </c>
      <c r="AF47" s="1">
        <f t="shared" si="1"/>
        <v>0.21925133689839571</v>
      </c>
      <c r="AG47" s="16">
        <f>SUM($W$2:W47,Z47)</f>
        <v>263</v>
      </c>
    </row>
    <row r="48" spans="1:33" ht="15.75" customHeight="1" x14ac:dyDescent="0.2">
      <c r="A48" s="1">
        <v>2012</v>
      </c>
      <c r="B48" s="1" t="s">
        <v>16</v>
      </c>
      <c r="C48" s="1" t="str">
        <f>VLOOKUP(B48,Divisions!$A$1:$B$33,2,FALSE)</f>
        <v>AFC West</v>
      </c>
      <c r="D48" s="1">
        <v>4</v>
      </c>
      <c r="E48" s="1">
        <v>12</v>
      </c>
      <c r="W48" s="1">
        <f>SUM(N48*'Ranking Calculations'!$C$2,M48*'Ranking Calculations'!$C$3,L48*'Ranking Calculations'!$C$4,K48*'Ranking Calculations'!$C$5,H48*'Ranking Calculations'!$C$7,G48*'Ranking Calculations'!$C$6,P48*'Ranking Calculations'!$C$8,Q48*'Ranking Calculations'!$C$9,R48*'Ranking Calculations'!$C$10,S48*'Ranking Calculations'!$C$11,T48*'Ranking Calculations'!$C$12,U48*'Ranking Calculations'!$C$13,V48*'Ranking Calculations'!$C$14)</f>
        <v>0</v>
      </c>
      <c r="X48" s="11">
        <f>(SUM($D$2:D48)+(SUM($F$2:F48)/2))/((SUM($D$2:D48)+SUM($E$2:E48)+SUM($F$2:F48)))</f>
        <v>0.55825242718446599</v>
      </c>
      <c r="Y48" s="1">
        <f>'Winning % Rank Over Time'!S48</f>
        <v>6</v>
      </c>
      <c r="Z48" s="7">
        <f>'Winning % Rank Over Time'!$B48*VLOOKUP(Y48,'Share of Reg Season Points'!$A$2:$B$33,2)</f>
        <v>0</v>
      </c>
      <c r="AA48" s="1">
        <f t="shared" si="0"/>
        <v>0.89010989010989006</v>
      </c>
      <c r="AB48" s="1" cm="1">
        <f t="array" ref="AB48">_xlfn.IFS(AA48&gt;='Old Ranking Calculations'!$B$25,'Old Ranking Calculations'!$C$25,AA48&gt;='Old Ranking Calculations'!$B$26,'Old Ranking Calculations'!$C$26,AA48&gt;='Old Ranking Calculations'!$B$27,'Old Ranking Calculations'!$C$27,AA48&gt;='Old Ranking Calculations'!$B$28,'Old Ranking Calculations'!$C$28,AA48&gt;='Old Ranking Calculations'!$B$29,'Old Ranking Calculations'!$C$29,AA48&gt;='Old Ranking Calculations'!$B$30,'Old Ranking Calculations'!$C$30,AA48&gt;='Old Ranking Calculations'!$B$31,'Old Ranking Calculations'!$C$31,AA48&lt;'Old Ranking Calculations'!$B$32,'Old Ranking Calculations'!$C$32)</f>
        <v>6</v>
      </c>
      <c r="AC48" s="1">
        <f>COUNT($G$2:G48)/COUNT($A$2:A48)</f>
        <v>0.44680851063829785</v>
      </c>
      <c r="AD48" s="1" cm="1">
        <f t="array" ref="AD48">_xlfn.IFS(AC48&gt;='Old Ranking Calculations'!$B$15,'Old Ranking Calculations'!$C$15,AC48&gt;='Old Ranking Calculations'!$B$16,'Old Ranking Calculations'!$C$16,AC48&gt;='Old Ranking Calculations'!$B$17,'Old Ranking Calculations'!$C$17,AC48&gt;='Old Ranking Calculations'!$B$18,'Old Ranking Calculations'!$C$18,AC48&gt;='Old Ranking Calculations'!$B$19,'Old Ranking Calculations'!$C$19,AC48&gt;='Old Ranking Calculations'!$B$20,'Old Ranking Calculations'!$C$20,AC48&gt;='Old Ranking Calculations'!$B$21,'Old Ranking Calculations'!$C$21,AC48&gt;='Old Ranking Calculations'!$B$22,'Old Ranking Calculations'!$C$22,AC48&lt;'Old Ranking Calculations'!$B$23,'Old Ranking Calculations'!$C$23)</f>
        <v>10</v>
      </c>
      <c r="AE48" s="1">
        <v>0</v>
      </c>
      <c r="AF48" s="1">
        <f t="shared" si="1"/>
        <v>0.21243523316062177</v>
      </c>
      <c r="AG48" s="16">
        <f>SUM($W$2:W48,Z48)</f>
        <v>263</v>
      </c>
    </row>
    <row r="49" spans="1:33" ht="15.75" customHeight="1" x14ac:dyDescent="0.2">
      <c r="A49" s="1">
        <v>2013</v>
      </c>
      <c r="B49" s="1" t="s">
        <v>16</v>
      </c>
      <c r="C49" s="1" t="str">
        <f>VLOOKUP(B49,Divisions!$A$1:$B$33,2,FALSE)</f>
        <v>AFC West</v>
      </c>
      <c r="D49" s="1">
        <v>4</v>
      </c>
      <c r="E49" s="1">
        <v>12</v>
      </c>
      <c r="W49" s="1">
        <f>SUM(N49*'Ranking Calculations'!$C$2,M49*'Ranking Calculations'!$C$3,L49*'Ranking Calculations'!$C$4,K49*'Ranking Calculations'!$C$5,H49*'Ranking Calculations'!$C$7,G49*'Ranking Calculations'!$C$6,P49*'Ranking Calculations'!$C$8,Q49*'Ranking Calculations'!$C$9,R49*'Ranking Calculations'!$C$10,S49*'Ranking Calculations'!$C$11,T49*'Ranking Calculations'!$C$12,U49*'Ranking Calculations'!$C$13,V49*'Ranking Calculations'!$C$14)</f>
        <v>0</v>
      </c>
      <c r="X49" s="11">
        <f>(SUM($D$2:D49)+(SUM($F$2:F49)/2))/((SUM($D$2:D49)+SUM($E$2:E49)+SUM($F$2:F49)))</f>
        <v>0.55156037991858886</v>
      </c>
      <c r="Y49" s="1">
        <f>'Winning % Rank Over Time'!S49</f>
        <v>7</v>
      </c>
      <c r="Z49" s="7">
        <f>'Winning % Rank Over Time'!$B49*VLOOKUP(Y49,'Share of Reg Season Points'!$A$2:$B$33,2)</f>
        <v>0</v>
      </c>
      <c r="AA49" s="1">
        <f t="shared" si="0"/>
        <v>0.88043478260869568</v>
      </c>
      <c r="AB49" s="1" cm="1">
        <f t="array" ref="AB49">_xlfn.IFS(AA49&gt;='Old Ranking Calculations'!$B$25,'Old Ranking Calculations'!$C$25,AA49&gt;='Old Ranking Calculations'!$B$26,'Old Ranking Calculations'!$C$26,AA49&gt;='Old Ranking Calculations'!$B$27,'Old Ranking Calculations'!$C$27,AA49&gt;='Old Ranking Calculations'!$B$28,'Old Ranking Calculations'!$C$28,AA49&gt;='Old Ranking Calculations'!$B$29,'Old Ranking Calculations'!$C$29,AA49&gt;='Old Ranking Calculations'!$B$30,'Old Ranking Calculations'!$C$30,AA49&gt;='Old Ranking Calculations'!$B$31,'Old Ranking Calculations'!$C$31,AA49&lt;'Old Ranking Calculations'!$B$32,'Old Ranking Calculations'!$C$32)</f>
        <v>6</v>
      </c>
      <c r="AC49" s="1">
        <f>COUNT($G$2:G49)/COUNT($A$2:A49)</f>
        <v>0.4375</v>
      </c>
      <c r="AD49" s="1" cm="1">
        <f t="array" ref="AD49">_xlfn.IFS(AC49&gt;='Old Ranking Calculations'!$B$15,'Old Ranking Calculations'!$C$15,AC49&gt;='Old Ranking Calculations'!$B$16,'Old Ranking Calculations'!$C$16,AC49&gt;='Old Ranking Calculations'!$B$17,'Old Ranking Calculations'!$C$17,AC49&gt;='Old Ranking Calculations'!$B$18,'Old Ranking Calculations'!$C$18,AC49&gt;='Old Ranking Calculations'!$B$19,'Old Ranking Calculations'!$C$19,AC49&gt;='Old Ranking Calculations'!$B$20,'Old Ranking Calculations'!$C$20,AC49&gt;='Old Ranking Calculations'!$B$21,'Old Ranking Calculations'!$C$21,AC49&gt;='Old Ranking Calculations'!$B$22,'Old Ranking Calculations'!$C$22,AC49&lt;'Old Ranking Calculations'!$B$23,'Old Ranking Calculations'!$C$23)</f>
        <v>10</v>
      </c>
      <c r="AE49" s="1">
        <v>0</v>
      </c>
      <c r="AF49" s="1">
        <f t="shared" si="1"/>
        <v>0.20603015075376885</v>
      </c>
      <c r="AG49" s="16">
        <f>SUM($W$2:W49,Z49)</f>
        <v>263</v>
      </c>
    </row>
    <row r="50" spans="1:33" ht="15.75" customHeight="1" x14ac:dyDescent="0.2">
      <c r="A50" s="1">
        <v>2014</v>
      </c>
      <c r="B50" s="1" t="s">
        <v>16</v>
      </c>
      <c r="C50" s="1" t="str">
        <f>VLOOKUP(B50,Divisions!$A$1:$B$33,2,FALSE)</f>
        <v>AFC West</v>
      </c>
      <c r="D50" s="1">
        <v>3</v>
      </c>
      <c r="E50" s="1">
        <v>13</v>
      </c>
      <c r="W50" s="1">
        <f>SUM(N50*'Ranking Calculations'!$C$2,M50*'Ranking Calculations'!$C$3,L50*'Ranking Calculations'!$C$4,K50*'Ranking Calculations'!$C$5,H50*'Ranking Calculations'!$C$7,G50*'Ranking Calculations'!$C$6,P50*'Ranking Calculations'!$C$8,Q50*'Ranking Calculations'!$C$9,R50*'Ranking Calculations'!$C$10,S50*'Ranking Calculations'!$C$11,T50*'Ranking Calculations'!$C$12,U50*'Ranking Calculations'!$C$13,V50*'Ranking Calculations'!$C$14)</f>
        <v>0</v>
      </c>
      <c r="X50" s="11">
        <f>(SUM($D$2:D50)+(SUM($F$2:F50)/2))/((SUM($D$2:D50)+SUM($E$2:E50)+SUM($F$2:F50)))</f>
        <v>0.54382470119521908</v>
      </c>
      <c r="Y50" s="1">
        <f>'Winning % Rank Over Time'!S50</f>
        <v>8</v>
      </c>
      <c r="Z50" s="7">
        <f>'Winning % Rank Over Time'!$B50*VLOOKUP(Y50,'Share of Reg Season Points'!$A$2:$B$33,2)</f>
        <v>0</v>
      </c>
      <c r="AA50" s="1">
        <f t="shared" si="0"/>
        <v>0.87096774193548387</v>
      </c>
      <c r="AB50" s="1" cm="1">
        <f t="array" ref="AB50">_xlfn.IFS(AA50&gt;='Old Ranking Calculations'!$B$25,'Old Ranking Calculations'!$C$25,AA50&gt;='Old Ranking Calculations'!$B$26,'Old Ranking Calculations'!$C$26,AA50&gt;='Old Ranking Calculations'!$B$27,'Old Ranking Calculations'!$C$27,AA50&gt;='Old Ranking Calculations'!$B$28,'Old Ranking Calculations'!$C$28,AA50&gt;='Old Ranking Calculations'!$B$29,'Old Ranking Calculations'!$C$29,AA50&gt;='Old Ranking Calculations'!$B$30,'Old Ranking Calculations'!$C$30,AA50&gt;='Old Ranking Calculations'!$B$31,'Old Ranking Calculations'!$C$31,AA50&lt;'Old Ranking Calculations'!$B$32,'Old Ranking Calculations'!$C$32)</f>
        <v>6</v>
      </c>
      <c r="AC50" s="1">
        <f>COUNT($G$2:G50)/COUNT($A$2:A50)</f>
        <v>0.42857142857142855</v>
      </c>
      <c r="AD50" s="1" cm="1">
        <f t="array" ref="AD50">_xlfn.IFS(AC50&gt;='Old Ranking Calculations'!$B$15,'Old Ranking Calculations'!$C$15,AC50&gt;='Old Ranking Calculations'!$B$16,'Old Ranking Calculations'!$C$16,AC50&gt;='Old Ranking Calculations'!$B$17,'Old Ranking Calculations'!$C$17,AC50&gt;='Old Ranking Calculations'!$B$18,'Old Ranking Calculations'!$C$18,AC50&gt;='Old Ranking Calculations'!$B$19,'Old Ranking Calculations'!$C$19,AC50&gt;='Old Ranking Calculations'!$B$20,'Old Ranking Calculations'!$C$20,AC50&gt;='Old Ranking Calculations'!$B$21,'Old Ranking Calculations'!$C$21,AC50&gt;='Old Ranking Calculations'!$B$22,'Old Ranking Calculations'!$C$22,AC50&lt;'Old Ranking Calculations'!$B$23,'Old Ranking Calculations'!$C$23)</f>
        <v>10</v>
      </c>
      <c r="AE50" s="1">
        <v>0</v>
      </c>
      <c r="AF50" s="1">
        <f t="shared" si="1"/>
        <v>0.19951338199513383</v>
      </c>
      <c r="AG50" s="16">
        <f>SUM($W$2:W50,Z50)</f>
        <v>263</v>
      </c>
    </row>
    <row r="51" spans="1:33" ht="15.75" customHeight="1" x14ac:dyDescent="0.2">
      <c r="A51" s="1">
        <v>2015</v>
      </c>
      <c r="B51" s="1" t="s">
        <v>16</v>
      </c>
      <c r="C51" s="1" t="str">
        <f>VLOOKUP(B51,Divisions!$A$1:$B$33,2,FALSE)</f>
        <v>AFC West</v>
      </c>
      <c r="D51" s="1">
        <v>7</v>
      </c>
      <c r="E51" s="1">
        <v>9</v>
      </c>
      <c r="W51" s="1">
        <f>SUM(N51*'Ranking Calculations'!$C$2,M51*'Ranking Calculations'!$C$3,L51*'Ranking Calculations'!$C$4,K51*'Ranking Calculations'!$C$5,H51*'Ranking Calculations'!$C$7,G51*'Ranking Calculations'!$C$6,P51*'Ranking Calculations'!$C$8,Q51*'Ranking Calculations'!$C$9,R51*'Ranking Calculations'!$C$10,S51*'Ranking Calculations'!$C$11,T51*'Ranking Calculations'!$C$12,U51*'Ranking Calculations'!$C$13,V51*'Ranking Calculations'!$C$14)</f>
        <v>0</v>
      </c>
      <c r="X51" s="11">
        <f>(SUM($D$2:D51)+(SUM($F$2:F51)/2))/((SUM($D$2:D51)+SUM($E$2:E51)+SUM($F$2:F51)))</f>
        <v>0.5416124837451235</v>
      </c>
      <c r="Y51" s="1">
        <f>'Winning % Rank Over Time'!S51</f>
        <v>10</v>
      </c>
      <c r="Z51" s="7">
        <f>'Winning % Rank Over Time'!$B51*VLOOKUP(Y51,'Share of Reg Season Points'!$A$2:$B$33,2)</f>
        <v>0</v>
      </c>
      <c r="AA51" s="1">
        <f t="shared" si="0"/>
        <v>0.86170212765957444</v>
      </c>
      <c r="AB51" s="1" cm="1">
        <f t="array" ref="AB51">_xlfn.IFS(AA51&gt;='Old Ranking Calculations'!$B$25,'Old Ranking Calculations'!$C$25,AA51&gt;='Old Ranking Calculations'!$B$26,'Old Ranking Calculations'!$C$26,AA51&gt;='Old Ranking Calculations'!$B$27,'Old Ranking Calculations'!$C$27,AA51&gt;='Old Ranking Calculations'!$B$28,'Old Ranking Calculations'!$C$28,AA51&gt;='Old Ranking Calculations'!$B$29,'Old Ranking Calculations'!$C$29,AA51&gt;='Old Ranking Calculations'!$B$30,'Old Ranking Calculations'!$C$30,AA51&gt;='Old Ranking Calculations'!$B$31,'Old Ranking Calculations'!$C$31,AA51&lt;'Old Ranking Calculations'!$B$32,'Old Ranking Calculations'!$C$32)</f>
        <v>6</v>
      </c>
      <c r="AC51" s="1">
        <f>COUNT($G$2:G51)/COUNT($A$2:A51)</f>
        <v>0.42</v>
      </c>
      <c r="AD51" s="1" cm="1">
        <f t="array" ref="AD51">_xlfn.IFS(AC51&gt;='Old Ranking Calculations'!$B$15,'Old Ranking Calculations'!$C$15,AC51&gt;='Old Ranking Calculations'!$B$16,'Old Ranking Calculations'!$C$16,AC51&gt;='Old Ranking Calculations'!$B$17,'Old Ranking Calculations'!$C$17,AC51&gt;='Old Ranking Calculations'!$B$18,'Old Ranking Calculations'!$C$18,AC51&gt;='Old Ranking Calculations'!$B$19,'Old Ranking Calculations'!$C$19,AC51&gt;='Old Ranking Calculations'!$B$20,'Old Ranking Calculations'!$C$20,AC51&gt;='Old Ranking Calculations'!$B$21,'Old Ranking Calculations'!$C$21,AC51&gt;='Old Ranking Calculations'!$B$22,'Old Ranking Calculations'!$C$22,AC51&lt;'Old Ranking Calculations'!$B$23,'Old Ranking Calculations'!$C$23)</f>
        <v>10</v>
      </c>
      <c r="AE51" s="1">
        <v>0</v>
      </c>
      <c r="AF51" s="1">
        <f t="shared" si="1"/>
        <v>0.19523809523809524</v>
      </c>
      <c r="AG51" s="16">
        <f>SUM($W$2:W51,Z51)</f>
        <v>263</v>
      </c>
    </row>
    <row r="52" spans="1:33" ht="15.75" customHeight="1" x14ac:dyDescent="0.2">
      <c r="A52" s="1">
        <v>2016</v>
      </c>
      <c r="B52" s="1" t="s">
        <v>16</v>
      </c>
      <c r="C52" s="1" t="str">
        <f>VLOOKUP(B52,Divisions!$A$1:$B$33,2,FALSE)</f>
        <v>AFC West</v>
      </c>
      <c r="D52" s="1">
        <v>12</v>
      </c>
      <c r="E52" s="1">
        <v>4</v>
      </c>
      <c r="G52" s="1">
        <v>1</v>
      </c>
      <c r="I52" s="1">
        <v>0</v>
      </c>
      <c r="J52" s="1">
        <v>1</v>
      </c>
      <c r="K52" s="1"/>
      <c r="L52" s="1"/>
      <c r="M52" s="1"/>
      <c r="N52" s="1"/>
      <c r="O52" s="1">
        <v>1</v>
      </c>
      <c r="R52">
        <v>1</v>
      </c>
      <c r="W52" s="1">
        <f>SUM(N52*'Ranking Calculations'!$C$2,M52*'Ranking Calculations'!$C$3,L52*'Ranking Calculations'!$C$4,K52*'Ranking Calculations'!$C$5,H52*'Ranking Calculations'!$C$7,G52*'Ranking Calculations'!$C$6,P52*'Ranking Calculations'!$C$8,Q52*'Ranking Calculations'!$C$9,R52*'Ranking Calculations'!$C$10,S52*'Ranking Calculations'!$C$11,T52*'Ranking Calculations'!$C$12,U52*'Ranking Calculations'!$C$13,V52*'Ranking Calculations'!$C$14)</f>
        <v>2</v>
      </c>
      <c r="X52" s="11">
        <f>(SUM($D$2:D52)+(SUM($F$2:F52)/2))/((SUM($D$2:D52)+SUM($E$2:E52)+SUM($F$2:F52)))</f>
        <v>0.54585987261146496</v>
      </c>
      <c r="Y52" s="1">
        <f>'Winning % Rank Over Time'!S52</f>
        <v>8</v>
      </c>
      <c r="Z52" s="7">
        <f>'Winning % Rank Over Time'!$B52*VLOOKUP(Y52,'Share of Reg Season Points'!$A$2:$B$33,2)</f>
        <v>0</v>
      </c>
      <c r="AA52" s="1">
        <f t="shared" si="0"/>
        <v>0.86458333333333337</v>
      </c>
      <c r="AB52" s="1" cm="1">
        <f t="array" ref="AB52">_xlfn.IFS(AA52&gt;='Old Ranking Calculations'!$B$25,'Old Ranking Calculations'!$C$25,AA52&gt;='Old Ranking Calculations'!$B$26,'Old Ranking Calculations'!$C$26,AA52&gt;='Old Ranking Calculations'!$B$27,'Old Ranking Calculations'!$C$27,AA52&gt;='Old Ranking Calculations'!$B$28,'Old Ranking Calculations'!$C$28,AA52&gt;='Old Ranking Calculations'!$B$29,'Old Ranking Calculations'!$C$29,AA52&gt;='Old Ranking Calculations'!$B$30,'Old Ranking Calculations'!$C$30,AA52&gt;='Old Ranking Calculations'!$B$31,'Old Ranking Calculations'!$C$31,AA52&lt;'Old Ranking Calculations'!$B$32,'Old Ranking Calculations'!$C$32)</f>
        <v>6</v>
      </c>
      <c r="AC52" s="1">
        <f>COUNT($G$2:G52)/COUNT($A$2:A52)</f>
        <v>0.43137254901960786</v>
      </c>
      <c r="AD52" s="1" cm="1">
        <f t="array" ref="AD52">_xlfn.IFS(AC52&gt;='Old Ranking Calculations'!$B$15,'Old Ranking Calculations'!$C$15,AC52&gt;='Old Ranking Calculations'!$B$16,'Old Ranking Calculations'!$C$16,AC52&gt;='Old Ranking Calculations'!$B$17,'Old Ranking Calculations'!$C$17,AC52&gt;='Old Ranking Calculations'!$B$18,'Old Ranking Calculations'!$C$18,AC52&gt;='Old Ranking Calculations'!$B$19,'Old Ranking Calculations'!$C$19,AC52&gt;='Old Ranking Calculations'!$B$20,'Old Ranking Calculations'!$C$20,AC52&gt;='Old Ranking Calculations'!$B$21,'Old Ranking Calculations'!$C$21,AC52&gt;='Old Ranking Calculations'!$B$22,'Old Ranking Calculations'!$C$22,AC52&lt;'Old Ranking Calculations'!$B$23,'Old Ranking Calculations'!$C$23)</f>
        <v>10</v>
      </c>
      <c r="AE52" s="1">
        <v>0</v>
      </c>
      <c r="AF52" s="1">
        <f t="shared" si="1"/>
        <v>0.19529411764705881</v>
      </c>
      <c r="AG52" s="16">
        <f>SUM($W$2:W52,Z52)</f>
        <v>265</v>
      </c>
    </row>
    <row r="53" spans="1:33" ht="15.75" customHeight="1" x14ac:dyDescent="0.2">
      <c r="A53" s="1">
        <v>2017</v>
      </c>
      <c r="B53" s="1" t="s">
        <v>16</v>
      </c>
      <c r="C53" s="1" t="str">
        <f>VLOOKUP(B53,Divisions!$A$1:$B$33,2,FALSE)</f>
        <v>AFC West</v>
      </c>
      <c r="D53" s="1">
        <v>6</v>
      </c>
      <c r="E53" s="1">
        <v>10</v>
      </c>
      <c r="W53" s="1">
        <f>SUM(N53*'Ranking Calculations'!$C$2,M53*'Ranking Calculations'!$C$3,L53*'Ranking Calculations'!$C$4,K53*'Ranking Calculations'!$C$5,H53*'Ranking Calculations'!$C$7,G53*'Ranking Calculations'!$C$6,P53*'Ranking Calculations'!$C$8,Q53*'Ranking Calculations'!$C$9,R53*'Ranking Calculations'!$C$10,S53*'Ranking Calculations'!$C$11,T53*'Ranking Calculations'!$C$12,U53*'Ranking Calculations'!$C$13,V53*'Ranking Calculations'!$C$14)</f>
        <v>0</v>
      </c>
      <c r="X53" s="11">
        <f>(SUM($D$2:D53)+(SUM($F$2:F53)/2))/((SUM($D$2:D53)+SUM($E$2:E53)+SUM($F$2:F53)))</f>
        <v>0.54244694132334581</v>
      </c>
      <c r="Y53" s="1">
        <f>'Winning % Rank Over Time'!S53</f>
        <v>8</v>
      </c>
      <c r="Z53" s="7">
        <f>'Winning % Rank Over Time'!$B53*VLOOKUP(Y53,'Share of Reg Season Points'!$A$2:$B$33,2)</f>
        <v>0</v>
      </c>
      <c r="AA53" s="1">
        <f t="shared" si="0"/>
        <v>0.85567010309278346</v>
      </c>
      <c r="AB53" s="1" cm="1">
        <f t="array" ref="AB53">_xlfn.IFS(AA53&gt;='Old Ranking Calculations'!$B$25,'Old Ranking Calculations'!$C$25,AA53&gt;='Old Ranking Calculations'!$B$26,'Old Ranking Calculations'!$C$26,AA53&gt;='Old Ranking Calculations'!$B$27,'Old Ranking Calculations'!$C$27,AA53&gt;='Old Ranking Calculations'!$B$28,'Old Ranking Calculations'!$C$28,AA53&gt;='Old Ranking Calculations'!$B$29,'Old Ranking Calculations'!$C$29,AA53&gt;='Old Ranking Calculations'!$B$30,'Old Ranking Calculations'!$C$30,AA53&gt;='Old Ranking Calculations'!$B$31,'Old Ranking Calculations'!$C$31,AA53&lt;'Old Ranking Calculations'!$B$32,'Old Ranking Calculations'!$C$32)</f>
        <v>6</v>
      </c>
      <c r="AC53" s="1">
        <f>COUNT($G$2:G53)/COUNT($A$2:A53)</f>
        <v>0.42307692307692307</v>
      </c>
      <c r="AD53" s="1" cm="1">
        <f t="array" ref="AD53">_xlfn.IFS(AC53&gt;='Old Ranking Calculations'!$B$15,'Old Ranking Calculations'!$C$15,AC53&gt;='Old Ranking Calculations'!$B$16,'Old Ranking Calculations'!$C$16,AC53&gt;='Old Ranking Calculations'!$B$17,'Old Ranking Calculations'!$C$17,AC53&gt;='Old Ranking Calculations'!$B$18,'Old Ranking Calculations'!$C$18,AC53&gt;='Old Ranking Calculations'!$B$19,'Old Ranking Calculations'!$C$19,AC53&gt;='Old Ranking Calculations'!$B$20,'Old Ranking Calculations'!$C$20,AC53&gt;='Old Ranking Calculations'!$B$21,'Old Ranking Calculations'!$C$21,AC53&gt;='Old Ranking Calculations'!$B$22,'Old Ranking Calculations'!$C$22,AC53&lt;'Old Ranking Calculations'!$B$23,'Old Ranking Calculations'!$C$23)</f>
        <v>10</v>
      </c>
      <c r="AE53" s="1">
        <v>0</v>
      </c>
      <c r="AF53" s="1">
        <f t="shared" si="1"/>
        <v>0.19080459770114944</v>
      </c>
      <c r="AG53" s="16">
        <f>SUM($W$2:W53,Z53)</f>
        <v>265</v>
      </c>
    </row>
    <row r="54" spans="1:33" ht="15.75" customHeight="1" x14ac:dyDescent="0.2">
      <c r="A54" s="1">
        <v>2018</v>
      </c>
      <c r="B54" s="1" t="s">
        <v>16</v>
      </c>
      <c r="C54" s="1" t="str">
        <f>VLOOKUP(B54,Divisions!$A$1:$B$33,2,FALSE)</f>
        <v>AFC West</v>
      </c>
      <c r="D54" s="1">
        <v>4</v>
      </c>
      <c r="E54" s="1">
        <v>12</v>
      </c>
      <c r="W54" s="1">
        <f>SUM(N54*'Ranking Calculations'!$C$2,M54*'Ranking Calculations'!$C$3,L54*'Ranking Calculations'!$C$4,K54*'Ranking Calculations'!$C$5,H54*'Ranking Calculations'!$C$7,G54*'Ranking Calculations'!$C$6,P54*'Ranking Calculations'!$C$8,Q54*'Ranking Calculations'!$C$9,R54*'Ranking Calculations'!$C$10,S54*'Ranking Calculations'!$C$11,T54*'Ranking Calculations'!$C$12,U54*'Ranking Calculations'!$C$13,V54*'Ranking Calculations'!$C$14)</f>
        <v>0</v>
      </c>
      <c r="X54" s="11">
        <f>(SUM($D$2:D54)+(SUM($F$2:F54)/2))/((SUM($D$2:D54)+SUM($E$2:E54)+SUM($F$2:F54)))</f>
        <v>0.5367197062423501</v>
      </c>
      <c r="Y54" s="1">
        <f>'Winning % Rank Over Time'!S54</f>
        <v>10</v>
      </c>
      <c r="Z54" s="7">
        <f>'Winning % Rank Over Time'!$B54*VLOOKUP(Y54,'Share of Reg Season Points'!$A$2:$B$33,2)</f>
        <v>0</v>
      </c>
      <c r="AA54" s="1">
        <f t="shared" si="0"/>
        <v>0.84693877551020413</v>
      </c>
      <c r="AB54" s="1" cm="1">
        <f t="array" ref="AB54">_xlfn.IFS(AA54&gt;='Old Ranking Calculations'!$B$25,'Old Ranking Calculations'!$C$25,AA54&gt;='Old Ranking Calculations'!$B$26,'Old Ranking Calculations'!$C$26,AA54&gt;='Old Ranking Calculations'!$B$27,'Old Ranking Calculations'!$C$27,AA54&gt;='Old Ranking Calculations'!$B$28,'Old Ranking Calculations'!$C$28,AA54&gt;='Old Ranking Calculations'!$B$29,'Old Ranking Calculations'!$C$29,AA54&gt;='Old Ranking Calculations'!$B$30,'Old Ranking Calculations'!$C$30,AA54&gt;='Old Ranking Calculations'!$B$31,'Old Ranking Calculations'!$C$31,AA54&lt;'Old Ranking Calculations'!$B$32,'Old Ranking Calculations'!$C$32)</f>
        <v>6</v>
      </c>
      <c r="AC54" s="1">
        <f>COUNT($G$2:G54)/COUNT($A$2:A54)</f>
        <v>0.41509433962264153</v>
      </c>
      <c r="AD54" s="1" cm="1">
        <f t="array" ref="AD54">_xlfn.IFS(AC54&gt;='Old Ranking Calculations'!$B$15,'Old Ranking Calculations'!$C$15,AC54&gt;='Old Ranking Calculations'!$B$16,'Old Ranking Calculations'!$C$16,AC54&gt;='Old Ranking Calculations'!$B$17,'Old Ranking Calculations'!$C$17,AC54&gt;='Old Ranking Calculations'!$B$18,'Old Ranking Calculations'!$C$18,AC54&gt;='Old Ranking Calculations'!$B$19,'Old Ranking Calculations'!$C$19,AC54&gt;='Old Ranking Calculations'!$B$20,'Old Ranking Calculations'!$C$20,AC54&gt;='Old Ranking Calculations'!$B$21,'Old Ranking Calculations'!$C$21,AC54&gt;='Old Ranking Calculations'!$B$22,'Old Ranking Calculations'!$C$22,AC54&lt;'Old Ranking Calculations'!$B$23,'Old Ranking Calculations'!$C$23)</f>
        <v>10</v>
      </c>
      <c r="AE54" s="1">
        <v>0</v>
      </c>
      <c r="AF54" s="1">
        <f t="shared" si="1"/>
        <v>0.18568232662192394</v>
      </c>
      <c r="AG54" s="16">
        <f>SUM($W$2:W54,Z54)</f>
        <v>265</v>
      </c>
    </row>
    <row r="55" spans="1:33" ht="15.75" customHeight="1" x14ac:dyDescent="0.2">
      <c r="A55" s="1">
        <v>2019</v>
      </c>
      <c r="B55" s="1" t="s">
        <v>16</v>
      </c>
      <c r="C55" s="1" t="str">
        <f>VLOOKUP(B55,Divisions!$A$1:$B$33,2,FALSE)</f>
        <v>AFC West</v>
      </c>
      <c r="D55" s="1">
        <v>7</v>
      </c>
      <c r="E55" s="1">
        <v>9</v>
      </c>
      <c r="W55" s="1">
        <f>SUM(N55*'Ranking Calculations'!$C$2,M55*'Ranking Calculations'!$C$3,L55*'Ranking Calculations'!$C$4,K55*'Ranking Calculations'!$C$5,H55*'Ranking Calculations'!$C$7,G55*'Ranking Calculations'!$C$6,P55*'Ranking Calculations'!$C$8,Q55*'Ranking Calculations'!$C$9,R55*'Ranking Calculations'!$C$10,S55*'Ranking Calculations'!$C$11,T55*'Ranking Calculations'!$C$12,U55*'Ranking Calculations'!$C$13,V55*'Ranking Calculations'!$C$14)</f>
        <v>0</v>
      </c>
      <c r="X55" s="11">
        <f>(SUM($D$2:D55)+(SUM($F$2:F55)/2))/((SUM($D$2:D55)+SUM($E$2:E55)+SUM($F$2:F55)))</f>
        <v>0.53481392557022811</v>
      </c>
      <c r="Y55" s="1">
        <f>'Winning % Rank Over Time'!S55</f>
        <v>10</v>
      </c>
      <c r="Z55" s="7">
        <f>'Winning % Rank Over Time'!$B55*VLOOKUP(Y55,'Share of Reg Season Points'!$A$2:$B$33,2)</f>
        <v>0</v>
      </c>
      <c r="AA55" s="1">
        <f t="shared" si="0"/>
        <v>0.83838383838383834</v>
      </c>
      <c r="AB55" s="1" cm="1">
        <f t="array" ref="AB55">_xlfn.IFS(AA55&gt;='Old Ranking Calculations'!$B$25,'Old Ranking Calculations'!$C$25,AA55&gt;='Old Ranking Calculations'!$B$26,'Old Ranking Calculations'!$C$26,AA55&gt;='Old Ranking Calculations'!$B$27,'Old Ranking Calculations'!$C$27,AA55&gt;='Old Ranking Calculations'!$B$28,'Old Ranking Calculations'!$C$28,AA55&gt;='Old Ranking Calculations'!$B$29,'Old Ranking Calculations'!$C$29,AA55&gt;='Old Ranking Calculations'!$B$30,'Old Ranking Calculations'!$C$30,AA55&gt;='Old Ranking Calculations'!$B$31,'Old Ranking Calculations'!$C$31,AA55&lt;'Old Ranking Calculations'!$B$32,'Old Ranking Calculations'!$C$32)</f>
        <v>6</v>
      </c>
      <c r="AC55" s="1">
        <f>COUNT($G$2:G55)/COUNT($A$2:A55)</f>
        <v>0.40740740740740738</v>
      </c>
      <c r="AD55" s="1" cm="1">
        <f t="array" ref="AD55">_xlfn.IFS(AC55&gt;='Old Ranking Calculations'!$B$15,'Old Ranking Calculations'!$C$15,AC55&gt;='Old Ranking Calculations'!$B$16,'Old Ranking Calculations'!$C$16,AC55&gt;='Old Ranking Calculations'!$B$17,'Old Ranking Calculations'!$C$17,AC55&gt;='Old Ranking Calculations'!$B$18,'Old Ranking Calculations'!$C$18,AC55&gt;='Old Ranking Calculations'!$B$19,'Old Ranking Calculations'!$C$19,AC55&gt;='Old Ranking Calculations'!$B$20,'Old Ranking Calculations'!$C$20,AC55&gt;='Old Ranking Calculations'!$B$21,'Old Ranking Calculations'!$C$21,AC55&gt;='Old Ranking Calculations'!$B$22,'Old Ranking Calculations'!$C$22,AC55&lt;'Old Ranking Calculations'!$B$23,'Old Ranking Calculations'!$C$23)</f>
        <v>10</v>
      </c>
      <c r="AE55" s="1">
        <v>0</v>
      </c>
      <c r="AF55" s="1">
        <f t="shared" si="1"/>
        <v>0.18201754385964913</v>
      </c>
      <c r="AG55" s="16">
        <f>SUM($W$2:W55,Z55)</f>
        <v>265</v>
      </c>
    </row>
    <row r="56" spans="1:33" ht="15.75" customHeight="1" x14ac:dyDescent="0.2">
      <c r="A56" s="1">
        <v>2020</v>
      </c>
      <c r="B56" s="1" t="s">
        <v>16</v>
      </c>
      <c r="C56" s="1" t="str">
        <f>VLOOKUP(B56,Divisions!$A$1:$B$33,2,FALSE)</f>
        <v>AFC West</v>
      </c>
      <c r="D56" s="1">
        <v>8</v>
      </c>
      <c r="E56" s="1">
        <v>8</v>
      </c>
      <c r="W56" s="1">
        <f>SUM(N56*'Ranking Calculations'!$C$2,M56*'Ranking Calculations'!$C$3,L56*'Ranking Calculations'!$C$4,K56*'Ranking Calculations'!$C$5,H56*'Ranking Calculations'!$C$7,G56*'Ranking Calculations'!$C$6,P56*'Ranking Calculations'!$C$8,Q56*'Ranking Calculations'!$C$9,R56*'Ranking Calculations'!$C$10,S56*'Ranking Calculations'!$C$11,T56*'Ranking Calculations'!$C$12,U56*'Ranking Calculations'!$C$13,V56*'Ranking Calculations'!$C$14)</f>
        <v>0</v>
      </c>
      <c r="X56" s="11">
        <f>(SUM($D$2:D56)+(SUM($F$2:F56)/2))/((SUM($D$2:D56)+SUM($E$2:E56)+SUM($F$2:F56)))</f>
        <v>0.5341578327444052</v>
      </c>
      <c r="Y56" s="1">
        <f>'Winning % Rank Over Time'!S56</f>
        <v>11</v>
      </c>
      <c r="Z56" s="7">
        <f>'Winning % Rank Over Time'!$B56*VLOOKUP(Y56,'Share of Reg Season Points'!$A$2:$B$33,2)</f>
        <v>0</v>
      </c>
      <c r="AA56" s="1">
        <f t="shared" si="0"/>
        <v>0.83</v>
      </c>
      <c r="AB56" s="1" cm="1">
        <f t="array" ref="AB56">_xlfn.IFS(AA56&gt;='Old Ranking Calculations'!$B$25,'Old Ranking Calculations'!$C$25,AA56&gt;='Old Ranking Calculations'!$B$26,'Old Ranking Calculations'!$C$26,AA56&gt;='Old Ranking Calculations'!$B$27,'Old Ranking Calculations'!$C$27,AA56&gt;='Old Ranking Calculations'!$B$28,'Old Ranking Calculations'!$C$28,AA56&gt;='Old Ranking Calculations'!$B$29,'Old Ranking Calculations'!$C$29,AA56&gt;='Old Ranking Calculations'!$B$30,'Old Ranking Calculations'!$C$30,AA56&gt;='Old Ranking Calculations'!$B$31,'Old Ranking Calculations'!$C$31,AA56&lt;'Old Ranking Calculations'!$B$32,'Old Ranking Calculations'!$C$32)</f>
        <v>6</v>
      </c>
      <c r="AC56" s="1">
        <f>COUNT($G$2:G56)/COUNT($A$2:A56)</f>
        <v>0.4</v>
      </c>
      <c r="AD56" s="1" cm="1">
        <f t="array" ref="AD56">_xlfn.IFS(AC56&gt;='Old Ranking Calculations'!$B$15,'Old Ranking Calculations'!$C$15,AC56&gt;='Old Ranking Calculations'!$B$16,'Old Ranking Calculations'!$C$16,AC56&gt;='Old Ranking Calculations'!$B$17,'Old Ranking Calculations'!$C$17,AC56&gt;='Old Ranking Calculations'!$B$18,'Old Ranking Calculations'!$C$18,AC56&gt;='Old Ranking Calculations'!$B$19,'Old Ranking Calculations'!$C$19,AC56&gt;='Old Ranking Calculations'!$B$20,'Old Ranking Calculations'!$C$20,AC56&gt;='Old Ranking Calculations'!$B$21,'Old Ranking Calculations'!$C$21,AC56&gt;='Old Ranking Calculations'!$B$22,'Old Ranking Calculations'!$C$22,AC56&lt;'Old Ranking Calculations'!$B$23,'Old Ranking Calculations'!$C$23)</f>
        <v>10</v>
      </c>
      <c r="AE56" s="1">
        <v>0</v>
      </c>
      <c r="AF56" s="1">
        <f t="shared" si="1"/>
        <v>0.1788793103448276</v>
      </c>
      <c r="AG56" s="16">
        <f>SUM($W$2:W56,Z56)</f>
        <v>265</v>
      </c>
    </row>
    <row r="57" spans="1:33" ht="15.75" customHeight="1" x14ac:dyDescent="0.2">
      <c r="A57" s="1">
        <v>2021</v>
      </c>
      <c r="B57" s="1" t="s">
        <v>16</v>
      </c>
      <c r="C57" s="1" t="str">
        <f>VLOOKUP(B57,Divisions!$A$1:$B$33,2,FALSE)</f>
        <v>AFC West</v>
      </c>
      <c r="D57" s="1">
        <v>10</v>
      </c>
      <c r="E57" s="1">
        <v>7</v>
      </c>
      <c r="G57" s="1">
        <v>1</v>
      </c>
      <c r="I57" s="1">
        <v>0</v>
      </c>
      <c r="J57" s="1">
        <v>1</v>
      </c>
      <c r="K57" s="1"/>
      <c r="L57" s="1"/>
      <c r="M57" s="1"/>
      <c r="N57" s="1"/>
      <c r="O57" s="1">
        <v>1</v>
      </c>
      <c r="W57" s="1">
        <f>SUM(N57*'Ranking Calculations'!$C$2,M57*'Ranking Calculations'!$C$3,L57*'Ranking Calculations'!$C$4,K57*'Ranking Calculations'!$C$5,H57*'Ranking Calculations'!$C$7,G57*'Ranking Calculations'!$C$6,P57*'Ranking Calculations'!$C$8,Q57*'Ranking Calculations'!$C$9,R57*'Ranking Calculations'!$C$10,S57*'Ranking Calculations'!$C$11,T57*'Ranking Calculations'!$C$12,U57*'Ranking Calculations'!$C$13,V57*'Ranking Calculations'!$C$14)</f>
        <v>1</v>
      </c>
      <c r="X57" s="11">
        <f>(SUM($D$2:D57)+(SUM($F$2:F57)/2))/((SUM($D$2:D57)+SUM($E$2:E57)+SUM($F$2:F57)))</f>
        <v>0.53521939953810627</v>
      </c>
      <c r="Y57" s="1">
        <f>'Winning % Rank Over Time'!S57</f>
        <v>11</v>
      </c>
      <c r="Z57" s="7">
        <f>'Winning % Rank Over Time'!$B57*VLOOKUP(Y57,'Share of Reg Season Points'!$A$2:$B$33,2)</f>
        <v>0</v>
      </c>
      <c r="AA57" s="1">
        <f t="shared" si="0"/>
        <v>0.83333333333333337</v>
      </c>
      <c r="AB57" s="1" cm="1">
        <f t="array" ref="AB57">_xlfn.IFS(AA57&gt;='Old Ranking Calculations'!$B$25,'Old Ranking Calculations'!$C$25,AA57&gt;='Old Ranking Calculations'!$B$26,'Old Ranking Calculations'!$C$26,AA57&gt;='Old Ranking Calculations'!$B$27,'Old Ranking Calculations'!$C$27,AA57&gt;='Old Ranking Calculations'!$B$28,'Old Ranking Calculations'!$C$28,AA57&gt;='Old Ranking Calculations'!$B$29,'Old Ranking Calculations'!$C$29,AA57&gt;='Old Ranking Calculations'!$B$30,'Old Ranking Calculations'!$C$30,AA57&gt;='Old Ranking Calculations'!$B$31,'Old Ranking Calculations'!$C$31,AA57&lt;'Old Ranking Calculations'!$B$32,'Old Ranking Calculations'!$C$32)</f>
        <v>6</v>
      </c>
      <c r="AC57" s="1">
        <f>COUNT($G$2:G57)/COUNT($A$2:A57)</f>
        <v>0.4107142857142857</v>
      </c>
      <c r="AD57" s="1" cm="1">
        <f t="array" ref="AD57">_xlfn.IFS(AC57&gt;='Old Ranking Calculations'!$B$15,'Old Ranking Calculations'!$C$15,AC57&gt;='Old Ranking Calculations'!$B$16,'Old Ranking Calculations'!$C$16,AC57&gt;='Old Ranking Calculations'!$B$17,'Old Ranking Calculations'!$C$17,AC57&gt;='Old Ranking Calculations'!$B$18,'Old Ranking Calculations'!$C$18,AC57&gt;='Old Ranking Calculations'!$B$19,'Old Ranking Calculations'!$C$19,AC57&gt;='Old Ranking Calculations'!$B$20,'Old Ranking Calculations'!$C$20,AC57&gt;='Old Ranking Calculations'!$B$21,'Old Ranking Calculations'!$C$21,AC57&gt;='Old Ranking Calculations'!$B$22,'Old Ranking Calculations'!$C$22,AC57&lt;'Old Ranking Calculations'!$B$23,'Old Ranking Calculations'!$C$23)</f>
        <v>10</v>
      </c>
      <c r="AE57" s="1">
        <v>0</v>
      </c>
      <c r="AF57" s="1">
        <f t="shared" si="1"/>
        <v>0.17796610169491525</v>
      </c>
      <c r="AG57" s="16">
        <f>SUM($W$2:W57,Z57)</f>
        <v>266</v>
      </c>
    </row>
    <row r="58" spans="1:33" ht="15.75" customHeight="1" x14ac:dyDescent="0.2">
      <c r="A58">
        <v>2022</v>
      </c>
      <c r="B58" s="1" t="s">
        <v>16</v>
      </c>
      <c r="C58" s="1" t="str">
        <f>VLOOKUP(B58,Divisions!$A$1:$B$33,2,FALSE)</f>
        <v>AFC West</v>
      </c>
      <c r="D58">
        <v>6</v>
      </c>
      <c r="E58">
        <v>11</v>
      </c>
      <c r="W58" s="1">
        <f>SUM(N58*'Ranking Calculations'!$C$2,M58*'Ranking Calculations'!$C$3,L58*'Ranking Calculations'!$C$4,K58*'Ranking Calculations'!$C$5,H58*'Ranking Calculations'!$C$7,G58*'Ranking Calculations'!$C$6,P58*'Ranking Calculations'!$C$8,Q58*'Ranking Calculations'!$C$9,R58*'Ranking Calculations'!$C$10,S58*'Ranking Calculations'!$C$11,T58*'Ranking Calculations'!$C$12,U58*'Ranking Calculations'!$C$13,V58*'Ranking Calculations'!$C$14)</f>
        <v>0</v>
      </c>
      <c r="X58" s="11">
        <f>(SUM($D$2:D58)+(SUM($F$2:F58)/2))/((SUM($D$2:D58)+SUM($E$2:E58)+SUM($F$2:F58)))</f>
        <v>0.5317100792751982</v>
      </c>
      <c r="Y58" s="1">
        <f>'Winning % Rank Over Time'!S58</f>
        <v>11</v>
      </c>
      <c r="Z58" s="7">
        <f>'Winning % Rank Over Time'!$B58*VLOOKUP(Y58,'Share of Reg Season Points'!$A$2:$B$33,2)</f>
        <v>0</v>
      </c>
      <c r="AA58" s="1">
        <f t="shared" ref="AA58" si="2">SUM($G$2:J58)/COUNT($E$2:H58)</f>
        <v>0.82524271844660191</v>
      </c>
      <c r="AB58" s="1" cm="1">
        <f t="array" ref="AB58">_xlfn.IFS(AA58&gt;='Old Ranking Calculations'!$B$25,'Old Ranking Calculations'!$C$25,AA58&gt;='Old Ranking Calculations'!$B$26,'Old Ranking Calculations'!$C$26,AA58&gt;='Old Ranking Calculations'!$B$27,'Old Ranking Calculations'!$C$27,AA58&gt;='Old Ranking Calculations'!$B$28,'Old Ranking Calculations'!$C$28,AA58&gt;='Old Ranking Calculations'!$B$29,'Old Ranking Calculations'!$C$29,AA58&gt;='Old Ranking Calculations'!$B$30,'Old Ranking Calculations'!$C$30,AA58&gt;='Old Ranking Calculations'!$B$31,'Old Ranking Calculations'!$C$31,AA58&lt;'Old Ranking Calculations'!$B$32,'Old Ranking Calculations'!$C$32)</f>
        <v>6</v>
      </c>
      <c r="AC58" s="1">
        <f>COUNT($G$2:G58)/COUNT($A$2:A58)</f>
        <v>0.40350877192982454</v>
      </c>
      <c r="AD58" s="1" cm="1">
        <f t="array" ref="AD58">_xlfn.IFS(AC58&gt;='Old Ranking Calculations'!$B$15,'Old Ranking Calculations'!$C$15,AC58&gt;='Old Ranking Calculations'!$B$16,'Old Ranking Calculations'!$C$16,AC58&gt;='Old Ranking Calculations'!$B$17,'Old Ranking Calculations'!$C$17,AC58&gt;='Old Ranking Calculations'!$B$18,'Old Ranking Calculations'!$C$18,AC58&gt;='Old Ranking Calculations'!$B$19,'Old Ranking Calculations'!$C$19,AC58&gt;='Old Ranking Calculations'!$B$20,'Old Ranking Calculations'!$C$20,AC58&gt;='Old Ranking Calculations'!$B$21,'Old Ranking Calculations'!$C$21,AC58&gt;='Old Ranking Calculations'!$B$22,'Old Ranking Calculations'!$C$22,AC58&lt;'Old Ranking Calculations'!$B$23,'Old Ranking Calculations'!$C$23)</f>
        <v>10</v>
      </c>
      <c r="AE58" s="1">
        <v>1</v>
      </c>
      <c r="AF58" s="1">
        <f t="shared" ref="AF58" si="3">SUM($I$2:M58)/SUM($E$2:I58)</f>
        <v>0.17391304347826086</v>
      </c>
      <c r="AG58" s="16">
        <f>SUM($W$2:W58,Z58)</f>
        <v>266</v>
      </c>
    </row>
    <row r="59" spans="1:33" ht="15.75" customHeight="1" x14ac:dyDescent="0.2">
      <c r="A59">
        <v>2023</v>
      </c>
      <c r="B59" s="1" t="s">
        <v>16</v>
      </c>
      <c r="C59" s="1" t="str">
        <f>VLOOKUP(B59,Divisions!$A$1:$B$33,2,FALSE)</f>
        <v>AFC West</v>
      </c>
      <c r="D59">
        <v>8</v>
      </c>
      <c r="E59">
        <v>9</v>
      </c>
      <c r="W59" s="1">
        <f>SUM(N59*'Ranking Calculations'!$C$2,M59*'Ranking Calculations'!$C$3,L59*'Ranking Calculations'!$C$4,K59*'Ranking Calculations'!$C$5,H59*'Ranking Calculations'!$C$7,G59*'Ranking Calculations'!$C$6,P59*'Ranking Calculations'!$C$8,Q59*'Ranking Calculations'!$C$9,R59*'Ranking Calculations'!$C$10,S59*'Ranking Calculations'!$C$11,T59*'Ranking Calculations'!$C$12,U59*'Ranking Calculations'!$C$13,V59*'Ranking Calculations'!$C$14)</f>
        <v>0</v>
      </c>
      <c r="X59" s="11">
        <f>(SUM($D$2:D59)+(SUM($F$2:F59)/2))/((SUM($D$2:D59)+SUM($E$2:E59)+SUM($F$2:F59)))</f>
        <v>0.53055555555555556</v>
      </c>
      <c r="Y59" s="1">
        <f>'Winning % Rank Over Time'!S59</f>
        <v>11</v>
      </c>
      <c r="Z59" s="7">
        <f>'Winning % Rank Over Time'!$B59*VLOOKUP(Y59,'Share of Reg Season Points'!$A$2:$B$33,2)</f>
        <v>0</v>
      </c>
      <c r="AA59" s="1">
        <f t="shared" ref="AA59" si="4">SUM($G$2:J59)/COUNT($E$2:H59)</f>
        <v>0.81730769230769229</v>
      </c>
      <c r="AB59" s="1" cm="1">
        <f t="array" ref="AB59">_xlfn.IFS(AA59&gt;='Old Ranking Calculations'!$B$25,'Old Ranking Calculations'!$C$25,AA59&gt;='Old Ranking Calculations'!$B$26,'Old Ranking Calculations'!$C$26,AA59&gt;='Old Ranking Calculations'!$B$27,'Old Ranking Calculations'!$C$27,AA59&gt;='Old Ranking Calculations'!$B$28,'Old Ranking Calculations'!$C$28,AA59&gt;='Old Ranking Calculations'!$B$29,'Old Ranking Calculations'!$C$29,AA59&gt;='Old Ranking Calculations'!$B$30,'Old Ranking Calculations'!$C$30,AA59&gt;='Old Ranking Calculations'!$B$31,'Old Ranking Calculations'!$C$31,AA59&lt;'Old Ranking Calculations'!$B$32,'Old Ranking Calculations'!$C$32)</f>
        <v>6</v>
      </c>
      <c r="AC59" s="1">
        <f>COUNT($G$2:G59)/COUNT($A$2:A59)</f>
        <v>0.39655172413793105</v>
      </c>
      <c r="AD59" s="1" cm="1">
        <f t="array" ref="AD59">_xlfn.IFS(AC59&gt;='Old Ranking Calculations'!$B$15,'Old Ranking Calculations'!$C$15,AC59&gt;='Old Ranking Calculations'!$B$16,'Old Ranking Calculations'!$C$16,AC59&gt;='Old Ranking Calculations'!$B$17,'Old Ranking Calculations'!$C$17,AC59&gt;='Old Ranking Calculations'!$B$18,'Old Ranking Calculations'!$C$18,AC59&gt;='Old Ranking Calculations'!$B$19,'Old Ranking Calculations'!$C$19,AC59&gt;='Old Ranking Calculations'!$B$20,'Old Ranking Calculations'!$C$20,AC59&gt;='Old Ranking Calculations'!$B$21,'Old Ranking Calculations'!$C$21,AC59&gt;='Old Ranking Calculations'!$B$22,'Old Ranking Calculations'!$C$22,AC59&lt;'Old Ranking Calculations'!$B$23,'Old Ranking Calculations'!$C$23)</f>
        <v>7</v>
      </c>
      <c r="AE59" s="1">
        <v>2</v>
      </c>
      <c r="AF59" s="1">
        <f t="shared" ref="AF59" si="5">SUM($I$2:M59)/SUM($E$2:I59)</f>
        <v>0.17073170731707318</v>
      </c>
      <c r="AG59" s="16">
        <f>SUM($W$2:W59,Z59)</f>
        <v>266</v>
      </c>
    </row>
    <row r="60" spans="1:33" ht="15.75" customHeight="1" x14ac:dyDescent="0.2">
      <c r="A60">
        <v>2024</v>
      </c>
      <c r="B60" s="1" t="s">
        <v>16</v>
      </c>
      <c r="C60" s="1" t="str">
        <f>VLOOKUP(B60,Divisions!$A$1:$B$33,2,FALSE)</f>
        <v>AFC West</v>
      </c>
      <c r="D60">
        <v>4</v>
      </c>
      <c r="E60">
        <v>13</v>
      </c>
      <c r="W60" s="1">
        <f>SUM(N60*'Ranking Calculations'!$C$2,M60*'Ranking Calculations'!$C$3,L60*'Ranking Calculations'!$C$4,K60*'Ranking Calculations'!$C$5,H60*'Ranking Calculations'!$C$7,G60*'Ranking Calculations'!$C$6,P60*'Ranking Calculations'!$C$8,Q60*'Ranking Calculations'!$C$9,R60*'Ranking Calculations'!$C$10,S60*'Ranking Calculations'!$C$11,T60*'Ranking Calculations'!$C$12,U60*'Ranking Calculations'!$C$13,V60*'Ranking Calculations'!$C$14)</f>
        <v>0</v>
      </c>
      <c r="X60" s="11">
        <f>(SUM($D$2:D60)+(SUM($F$2:F60)/2))/((SUM($D$2:D60)+SUM($E$2:E60)+SUM($F$2:F60)))</f>
        <v>0.52508178844056708</v>
      </c>
      <c r="Y60" s="1">
        <f>'Winning % Rank Over Time'!S60</f>
        <v>11</v>
      </c>
      <c r="Z60" s="7">
        <f>'Winning % Rank Over Time'!$B60*VLOOKUP(Y60,'Share of Reg Season Points'!$A$2:$B$33,2)</f>
        <v>0</v>
      </c>
      <c r="AA60" s="1">
        <f t="shared" ref="AA60" si="6">SUM($G$2:J60)/COUNT($E$2:H60)</f>
        <v>0.80952380952380953</v>
      </c>
      <c r="AB60" s="1" cm="1">
        <f t="array" ref="AB60">_xlfn.IFS(AA60&gt;='Old Ranking Calculations'!$B$25,'Old Ranking Calculations'!$C$25,AA60&gt;='Old Ranking Calculations'!$B$26,'Old Ranking Calculations'!$C$26,AA60&gt;='Old Ranking Calculations'!$B$27,'Old Ranking Calculations'!$C$27,AA60&gt;='Old Ranking Calculations'!$B$28,'Old Ranking Calculations'!$C$28,AA60&gt;='Old Ranking Calculations'!$B$29,'Old Ranking Calculations'!$C$29,AA60&gt;='Old Ranking Calculations'!$B$30,'Old Ranking Calculations'!$C$30,AA60&gt;='Old Ranking Calculations'!$B$31,'Old Ranking Calculations'!$C$31,AA60&lt;'Old Ranking Calculations'!$B$32,'Old Ranking Calculations'!$C$32)</f>
        <v>6</v>
      </c>
      <c r="AC60" s="1">
        <f>COUNT($G$2:G60)/COUNT($A$2:A60)</f>
        <v>0.38983050847457629</v>
      </c>
      <c r="AD60" s="1" cm="1">
        <f t="array" ref="AD60">_xlfn.IFS(AC60&gt;='Old Ranking Calculations'!$B$15,'Old Ranking Calculations'!$C$15,AC60&gt;='Old Ranking Calculations'!$B$16,'Old Ranking Calculations'!$C$16,AC60&gt;='Old Ranking Calculations'!$B$17,'Old Ranking Calculations'!$C$17,AC60&gt;='Old Ranking Calculations'!$B$18,'Old Ranking Calculations'!$C$18,AC60&gt;='Old Ranking Calculations'!$B$19,'Old Ranking Calculations'!$C$19,AC60&gt;='Old Ranking Calculations'!$B$20,'Old Ranking Calculations'!$C$20,AC60&gt;='Old Ranking Calculations'!$B$21,'Old Ranking Calculations'!$C$21,AC60&gt;='Old Ranking Calculations'!$B$22,'Old Ranking Calculations'!$C$22,AC60&lt;'Old Ranking Calculations'!$B$23,'Old Ranking Calculations'!$C$23)</f>
        <v>7</v>
      </c>
      <c r="AE60" s="1">
        <v>3</v>
      </c>
      <c r="AF60" s="1">
        <f t="shared" ref="AF60" si="7">SUM($I$2:M60)/SUM($E$2:I60)</f>
        <v>0.16633663366336635</v>
      </c>
      <c r="AG60" s="16">
        <f>SUM($W$2:W60,Z60)</f>
        <v>266</v>
      </c>
    </row>
    <row r="61" spans="1:33" ht="15.75" customHeight="1" x14ac:dyDescent="0.2">
      <c r="A61">
        <v>2025</v>
      </c>
      <c r="B61" s="1" t="s">
        <v>16</v>
      </c>
      <c r="C61" s="1" t="str">
        <f>VLOOKUP(B61,Divisions!$A$1:$B$33,2,FALSE)</f>
        <v>AFC West</v>
      </c>
      <c r="D61">
        <v>3</v>
      </c>
      <c r="E61">
        <v>14</v>
      </c>
      <c r="W61" s="1">
        <f>SUM(N61*'Ranking Calculations'!$C$2,M61*'Ranking Calculations'!$C$3,L61*'Ranking Calculations'!$C$4,K61*'Ranking Calculations'!$C$5,H61*'Ranking Calculations'!$C$7,G61*'Ranking Calculations'!$C$6,P61*'Ranking Calculations'!$C$8,Q61*'Ranking Calculations'!$C$9,R61*'Ranking Calculations'!$C$10,S61*'Ranking Calculations'!$C$11,T61*'Ranking Calculations'!$C$12,U61*'Ranking Calculations'!$C$13,V61*'Ranking Calculations'!$C$14)</f>
        <v>0</v>
      </c>
      <c r="X61" s="11">
        <f>(SUM($D$2:D61)+(SUM($F$2:F61)/2))/((SUM($D$2:D61)+SUM($E$2:E61)+SUM($F$2:F61)))</f>
        <v>0.51873661670235549</v>
      </c>
      <c r="Y61" s="1">
        <f>'Winning % Rank Over Time'!S61</f>
        <v>14</v>
      </c>
      <c r="Z61" s="7">
        <f>'Winning % Rank Over Time'!$B61*VLOOKUP(Y61,'Share of Reg Season Points'!$A$2:$B$33,2)</f>
        <v>0</v>
      </c>
      <c r="AA61" s="1">
        <f t="shared" ref="AA61" si="8">SUM($G$2:J61)/COUNT($E$2:H61)</f>
        <v>0.80188679245283023</v>
      </c>
      <c r="AB61" s="1" cm="1">
        <f t="array" ref="AB61">_xlfn.IFS(AA61&gt;='Old Ranking Calculations'!$B$25,'Old Ranking Calculations'!$C$25,AA61&gt;='Old Ranking Calculations'!$B$26,'Old Ranking Calculations'!$C$26,AA61&gt;='Old Ranking Calculations'!$B$27,'Old Ranking Calculations'!$C$27,AA61&gt;='Old Ranking Calculations'!$B$28,'Old Ranking Calculations'!$C$28,AA61&gt;='Old Ranking Calculations'!$B$29,'Old Ranking Calculations'!$C$29,AA61&gt;='Old Ranking Calculations'!$B$30,'Old Ranking Calculations'!$C$30,AA61&gt;='Old Ranking Calculations'!$B$31,'Old Ranking Calculations'!$C$31,AA61&lt;'Old Ranking Calculations'!$B$32,'Old Ranking Calculations'!$C$32)</f>
        <v>6</v>
      </c>
      <c r="AC61" s="1">
        <f>COUNT($G$2:G61)/COUNT($A$2:A61)</f>
        <v>0.38333333333333336</v>
      </c>
      <c r="AD61" s="1" cm="1">
        <f t="array" ref="AD61">_xlfn.IFS(AC61&gt;='Old Ranking Calculations'!$B$15,'Old Ranking Calculations'!$C$15,AC61&gt;='Old Ranking Calculations'!$B$16,'Old Ranking Calculations'!$C$16,AC61&gt;='Old Ranking Calculations'!$B$17,'Old Ranking Calculations'!$C$17,AC61&gt;='Old Ranking Calculations'!$B$18,'Old Ranking Calculations'!$C$18,AC61&gt;='Old Ranking Calculations'!$B$19,'Old Ranking Calculations'!$C$19,AC61&gt;='Old Ranking Calculations'!$B$20,'Old Ranking Calculations'!$C$20,AC61&gt;='Old Ranking Calculations'!$B$21,'Old Ranking Calculations'!$C$21,AC61&gt;='Old Ranking Calculations'!$B$22,'Old Ranking Calculations'!$C$22,AC61&lt;'Old Ranking Calculations'!$B$23,'Old Ranking Calculations'!$C$23)</f>
        <v>7</v>
      </c>
      <c r="AE61" s="1">
        <v>4</v>
      </c>
      <c r="AF61" s="1">
        <f t="shared" ref="AF61" si="9">SUM($I$2:M61)/SUM($E$2:I61)</f>
        <v>0.16184971098265896</v>
      </c>
      <c r="AG61" s="16">
        <f>SUM($W$2:W61,Z61)</f>
        <v>266</v>
      </c>
    </row>
    <row r="62" spans="1:33" ht="15.75" customHeight="1" x14ac:dyDescent="0.2"/>
    <row r="63" spans="1:33" ht="15.75" customHeight="1" x14ac:dyDescent="0.2"/>
    <row r="64" spans="1:33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</sheetData>
  <pageMargins left="0.7" right="0.7" top="0.75" bottom="0.75" header="0" footer="0"/>
  <pageSetup orientation="landscape"/>
  <headerFooter>
    <oddHeader>&amp;R&amp;"Calibri"&amp;10&amp;K000000 Business Use&amp;1#_x000D_</oddHeader>
  </headerFooter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4"/>
  <dimension ref="A1:AG1000"/>
  <sheetViews>
    <sheetView topLeftCell="O1" workbookViewId="0">
      <pane ySplit="1" topLeftCell="A34" activePane="bottomLeft" state="frozen"/>
      <selection pane="bottomLeft" activeCell="AH61" sqref="AH61"/>
    </sheetView>
  </sheetViews>
  <sheetFormatPr baseColWidth="10" defaultColWidth="11.1640625" defaultRowHeight="15" customHeight="1" x14ac:dyDescent="0.2"/>
  <cols>
    <col min="1" max="33" width="10.6640625" customWidth="1"/>
  </cols>
  <sheetData>
    <row r="1" spans="1:33" ht="15.75" customHeight="1" x14ac:dyDescent="0.2">
      <c r="A1" s="1" t="s">
        <v>51</v>
      </c>
      <c r="B1" s="1" t="s">
        <v>71</v>
      </c>
      <c r="C1" s="1" t="s">
        <v>139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57</v>
      </c>
      <c r="J1" s="1" t="s">
        <v>58</v>
      </c>
      <c r="K1" s="6" t="s">
        <v>161</v>
      </c>
      <c r="L1" s="6" t="s">
        <v>162</v>
      </c>
      <c r="M1" s="6" t="s">
        <v>163</v>
      </c>
      <c r="N1" s="6" t="s">
        <v>61</v>
      </c>
      <c r="O1" s="1" t="s">
        <v>72</v>
      </c>
      <c r="P1" s="1" t="s">
        <v>37</v>
      </c>
      <c r="Q1" s="1" t="s">
        <v>39</v>
      </c>
      <c r="R1" s="1" t="s">
        <v>40</v>
      </c>
      <c r="S1" s="1" t="s">
        <v>41</v>
      </c>
      <c r="T1" s="1" t="s">
        <v>42</v>
      </c>
      <c r="U1" s="1" t="s">
        <v>43</v>
      </c>
      <c r="V1" s="1" t="s">
        <v>44</v>
      </c>
      <c r="W1" s="1" t="s">
        <v>63</v>
      </c>
      <c r="X1" s="1" t="s">
        <v>64</v>
      </c>
      <c r="Y1" s="1" t="s">
        <v>198</v>
      </c>
      <c r="Z1" s="1" t="s">
        <v>65</v>
      </c>
      <c r="AA1" s="1" t="s">
        <v>66</v>
      </c>
      <c r="AB1" s="1" t="s">
        <v>67</v>
      </c>
      <c r="AC1" s="1" t="s">
        <v>79</v>
      </c>
      <c r="AD1" s="1" t="s">
        <v>68</v>
      </c>
      <c r="AE1" s="1" t="s">
        <v>69</v>
      </c>
      <c r="AF1" s="1" t="s">
        <v>73</v>
      </c>
      <c r="AG1" s="1" t="s">
        <v>70</v>
      </c>
    </row>
    <row r="2" spans="1:33" ht="15.75" customHeight="1" x14ac:dyDescent="0.2">
      <c r="A2" s="1">
        <v>1966</v>
      </c>
      <c r="B2" s="1" t="s">
        <v>18</v>
      </c>
      <c r="C2" s="1" t="str">
        <f>VLOOKUP(B2,Divisions!$A$1:$B$33,2,FALSE)</f>
        <v>AFC West</v>
      </c>
      <c r="D2" s="1">
        <v>7</v>
      </c>
      <c r="E2" s="1">
        <v>6</v>
      </c>
      <c r="F2" s="1">
        <v>1</v>
      </c>
      <c r="W2" s="1">
        <f>SUM(N2*'Ranking Calculations'!$C$2,M2*'Ranking Calculations'!$C$3,L2*'Ranking Calculations'!$C$4,K2*'Ranking Calculations'!$C$5,H2*'Ranking Calculations'!$C$7,G2*'Ranking Calculations'!$C$6,P2*'Ranking Calculations'!$C$8,Q2*'Ranking Calculations'!$C$9,R2*'Ranking Calculations'!$C$10,S2*'Ranking Calculations'!$C$11,T2*'Ranking Calculations'!$C$12,U2*'Ranking Calculations'!$C$13,V2*'Ranking Calculations'!$C$14)</f>
        <v>0</v>
      </c>
      <c r="X2" s="11">
        <f>(SUM(D2)+(SUM(F2)/2))/((SUM(D2)+SUM(E2)+SUM(F2)))</f>
        <v>0.5357142857142857</v>
      </c>
      <c r="Y2" s="1">
        <f>'Winning % Rank Over Time'!U2</f>
        <v>12</v>
      </c>
      <c r="Z2" s="7">
        <f>'Winning % Rank Over Time'!$B2*VLOOKUP(Y2,'Share of Reg Season Points'!$P$2:$Q$27,2)</f>
        <v>0</v>
      </c>
      <c r="AA2" s="1">
        <v>0</v>
      </c>
      <c r="AB2" s="1" cm="1">
        <f t="array" ref="AB2">_xlfn.IFS(AA2&gt;='Old Ranking Calculations'!$B$25,'Old Ranking Calculations'!$C$25,AA2&gt;='Old Ranking Calculations'!$B$26,'Old Ranking Calculations'!$C$26,AA2&gt;='Old Ranking Calculations'!$B$27,'Old Ranking Calculations'!$C$27,AA2&gt;='Old Ranking Calculations'!$B$28,'Old Ranking Calculations'!$C$28,AA2&gt;='Old Ranking Calculations'!$B$29,'Old Ranking Calculations'!$C$29,AA2&gt;='Old Ranking Calculations'!$B$30,'Old Ranking Calculations'!$C$30,AA2&gt;='Old Ranking Calculations'!$B$31,'Old Ranking Calculations'!$C$31,AA2&lt;'Old Ranking Calculations'!$B$32,'Old Ranking Calculations'!$C$32)</f>
        <v>0</v>
      </c>
      <c r="AC2" s="1">
        <f>COUNT(G2)/COUNT(A2)</f>
        <v>0</v>
      </c>
      <c r="AD2" s="1" cm="1">
        <f t="array" ref="AD2">_xlfn.IFS(AC2&gt;='Old Ranking Calculations'!$B$15,'Old Ranking Calculations'!$C$15,AC2&gt;='Old Ranking Calculations'!$B$16,'Old Ranking Calculations'!$C$16,AC2&gt;='Old Ranking Calculations'!$B$17,'Old Ranking Calculations'!$C$17,AC2&gt;='Old Ranking Calculations'!$B$18,'Old Ranking Calculations'!$C$18,AC2&gt;='Old Ranking Calculations'!$B$19,'Old Ranking Calculations'!$C$19,AC2&gt;='Old Ranking Calculations'!$B$20,'Old Ranking Calculations'!$C$20,AC2&gt;='Old Ranking Calculations'!$B$21,'Old Ranking Calculations'!$C$21,AC2&gt;='Old Ranking Calculations'!$B$22,'Old Ranking Calculations'!$C$22,AC2&lt;'Old Ranking Calculations'!$B$23,'Old Ranking Calculations'!$C$23)</f>
        <v>0</v>
      </c>
      <c r="AE2" s="1">
        <f t="shared" ref="AE2:AE33" si="0">IF((0.75*($A$2-1966))-(0.2*(A2-$A$2))&gt;0,(0.75*($A$2-1966))-(0.2*(A2-$A$2)),0)</f>
        <v>0</v>
      </c>
      <c r="AF2" s="1">
        <v>0</v>
      </c>
      <c r="AG2" s="16">
        <f>SUM($W$2:W2,Z2)</f>
        <v>0</v>
      </c>
    </row>
    <row r="3" spans="1:33" ht="15.75" customHeight="1" x14ac:dyDescent="0.2">
      <c r="A3" s="1">
        <v>1967</v>
      </c>
      <c r="B3" s="1" t="s">
        <v>18</v>
      </c>
      <c r="C3" s="1" t="str">
        <f>VLOOKUP(B3,Divisions!$A$1:$B$33,2,FALSE)</f>
        <v>AFC West</v>
      </c>
      <c r="D3" s="1">
        <v>8</v>
      </c>
      <c r="E3" s="1">
        <v>5</v>
      </c>
      <c r="F3" s="1">
        <v>1</v>
      </c>
      <c r="W3" s="1">
        <f>SUM(N3*'Ranking Calculations'!$C$2,M3*'Ranking Calculations'!$C$3,L3*'Ranking Calculations'!$C$4,K3*'Ranking Calculations'!$C$5,H3*'Ranking Calculations'!$C$7,G3*'Ranking Calculations'!$C$6,P3*'Ranking Calculations'!$C$8,Q3*'Ranking Calculations'!$C$9,R3*'Ranking Calculations'!$C$10,S3*'Ranking Calculations'!$C$11,T3*'Ranking Calculations'!$C$12,U3*'Ranking Calculations'!$C$13,V3*'Ranking Calculations'!$C$14)</f>
        <v>0</v>
      </c>
      <c r="X3" s="11">
        <f>(SUM($D$2:D3)+(SUM($F$2:F3)/2))/((SUM($D$2:D3)+SUM($E$2:E3)+SUM($F$2:F3)))</f>
        <v>0.5714285714285714</v>
      </c>
      <c r="Y3" s="1">
        <f>'Winning % Rank Over Time'!U3</f>
        <v>8</v>
      </c>
      <c r="Z3" s="7">
        <f>'Winning % Rank Over Time'!$B3*VLOOKUP(Y3,'Share of Reg Season Points'!$P$2:$Q$27,2)</f>
        <v>0</v>
      </c>
      <c r="AA3" s="1">
        <v>0</v>
      </c>
      <c r="AB3" s="1" cm="1">
        <f t="array" ref="AB3">_xlfn.IFS(AA3&gt;='Old Ranking Calculations'!$B$25,'Old Ranking Calculations'!$C$25,AA3&gt;='Old Ranking Calculations'!$B$26,'Old Ranking Calculations'!$C$26,AA3&gt;='Old Ranking Calculations'!$B$27,'Old Ranking Calculations'!$C$27,AA3&gt;='Old Ranking Calculations'!$B$28,'Old Ranking Calculations'!$C$28,AA3&gt;='Old Ranking Calculations'!$B$29,'Old Ranking Calculations'!$C$29,AA3&gt;='Old Ranking Calculations'!$B$30,'Old Ranking Calculations'!$C$30,AA3&gt;='Old Ranking Calculations'!$B$31,'Old Ranking Calculations'!$C$31,AA3&lt;'Old Ranking Calculations'!$B$32,'Old Ranking Calculations'!$C$32)</f>
        <v>0</v>
      </c>
      <c r="AC3" s="1">
        <f>COUNT($G$2:G3)/COUNT($A$2:A3)</f>
        <v>0</v>
      </c>
      <c r="AD3" s="1" cm="1">
        <f t="array" ref="AD3">_xlfn.IFS(AC3&gt;='Old Ranking Calculations'!$B$15,'Old Ranking Calculations'!$C$15,AC3&gt;='Old Ranking Calculations'!$B$16,'Old Ranking Calculations'!$C$16,AC3&gt;='Old Ranking Calculations'!$B$17,'Old Ranking Calculations'!$C$17,AC3&gt;='Old Ranking Calculations'!$B$18,'Old Ranking Calculations'!$C$18,AC3&gt;='Old Ranking Calculations'!$B$19,'Old Ranking Calculations'!$C$19,AC3&gt;='Old Ranking Calculations'!$B$20,'Old Ranking Calculations'!$C$20,AC3&gt;='Old Ranking Calculations'!$B$21,'Old Ranking Calculations'!$C$21,AC3&gt;='Old Ranking Calculations'!$B$22,'Old Ranking Calculations'!$C$22,AC3&lt;'Old Ranking Calculations'!$B$23,'Old Ranking Calculations'!$C$23)</f>
        <v>0</v>
      </c>
      <c r="AE3" s="1">
        <f t="shared" si="0"/>
        <v>0</v>
      </c>
      <c r="AF3" s="1">
        <v>0</v>
      </c>
      <c r="AG3" s="16">
        <f>SUM($W$2:W3,Z3)</f>
        <v>0</v>
      </c>
    </row>
    <row r="4" spans="1:33" ht="15.75" customHeight="1" x14ac:dyDescent="0.2">
      <c r="A4" s="1">
        <v>1968</v>
      </c>
      <c r="B4" s="1" t="s">
        <v>18</v>
      </c>
      <c r="C4" s="1" t="str">
        <f>VLOOKUP(B4,Divisions!$A$1:$B$33,2,FALSE)</f>
        <v>AFC West</v>
      </c>
      <c r="D4" s="1">
        <v>9</v>
      </c>
      <c r="E4" s="1">
        <v>5</v>
      </c>
      <c r="W4" s="1">
        <f>SUM(N4*'Ranking Calculations'!$C$2,M4*'Ranking Calculations'!$C$3,L4*'Ranking Calculations'!$C$4,K4*'Ranking Calculations'!$C$5,H4*'Ranking Calculations'!$C$7,G4*'Ranking Calculations'!$C$6,P4*'Ranking Calculations'!$C$8,Q4*'Ranking Calculations'!$C$9,R4*'Ranking Calculations'!$C$10,S4*'Ranking Calculations'!$C$11,T4*'Ranking Calculations'!$C$12,U4*'Ranking Calculations'!$C$13,V4*'Ranking Calculations'!$C$14)</f>
        <v>0</v>
      </c>
      <c r="X4" s="11">
        <f>(SUM($D$2:D4)+(SUM($F$2:F4)/2))/((SUM($D$2:D4)+SUM($E$2:E4)+SUM($F$2:F4)))</f>
        <v>0.59523809523809523</v>
      </c>
      <c r="Y4" s="1">
        <f>'Winning % Rank Over Time'!U4</f>
        <v>9</v>
      </c>
      <c r="Z4" s="7">
        <f>'Winning % Rank Over Time'!$B4*VLOOKUP(Y4,'Share of Reg Season Points'!$P$2:$Q$27,2)</f>
        <v>0</v>
      </c>
      <c r="AA4" s="1">
        <v>0</v>
      </c>
      <c r="AB4" s="1" cm="1">
        <f t="array" ref="AB4">_xlfn.IFS(AA4&gt;='Old Ranking Calculations'!$B$25,'Old Ranking Calculations'!$C$25,AA4&gt;='Old Ranking Calculations'!$B$26,'Old Ranking Calculations'!$C$26,AA4&gt;='Old Ranking Calculations'!$B$27,'Old Ranking Calculations'!$C$27,AA4&gt;='Old Ranking Calculations'!$B$28,'Old Ranking Calculations'!$C$28,AA4&gt;='Old Ranking Calculations'!$B$29,'Old Ranking Calculations'!$C$29,AA4&gt;='Old Ranking Calculations'!$B$30,'Old Ranking Calculations'!$C$30,AA4&gt;='Old Ranking Calculations'!$B$31,'Old Ranking Calculations'!$C$31,AA4&lt;'Old Ranking Calculations'!$B$32,'Old Ranking Calculations'!$C$32)</f>
        <v>0</v>
      </c>
      <c r="AC4" s="1">
        <f>COUNT($G$2:G4)/COUNT($A$2:A4)</f>
        <v>0</v>
      </c>
      <c r="AD4" s="1" cm="1">
        <f t="array" ref="AD4">_xlfn.IFS(AC4&gt;='Old Ranking Calculations'!$B$15,'Old Ranking Calculations'!$C$15,AC4&gt;='Old Ranking Calculations'!$B$16,'Old Ranking Calculations'!$C$16,AC4&gt;='Old Ranking Calculations'!$B$17,'Old Ranking Calculations'!$C$17,AC4&gt;='Old Ranking Calculations'!$B$18,'Old Ranking Calculations'!$C$18,AC4&gt;='Old Ranking Calculations'!$B$19,'Old Ranking Calculations'!$C$19,AC4&gt;='Old Ranking Calculations'!$B$20,'Old Ranking Calculations'!$C$20,AC4&gt;='Old Ranking Calculations'!$B$21,'Old Ranking Calculations'!$C$21,AC4&gt;='Old Ranking Calculations'!$B$22,'Old Ranking Calculations'!$C$22,AC4&lt;'Old Ranking Calculations'!$B$23,'Old Ranking Calculations'!$C$23)</f>
        <v>0</v>
      </c>
      <c r="AE4" s="1">
        <f t="shared" si="0"/>
        <v>0</v>
      </c>
      <c r="AF4" s="1">
        <v>0</v>
      </c>
      <c r="AG4" s="16">
        <f>SUM($W$2:W4,Z4)</f>
        <v>0</v>
      </c>
    </row>
    <row r="5" spans="1:33" ht="15.75" customHeight="1" x14ac:dyDescent="0.2">
      <c r="A5" s="1">
        <v>1969</v>
      </c>
      <c r="B5" s="1" t="s">
        <v>18</v>
      </c>
      <c r="C5" s="1" t="str">
        <f>VLOOKUP(B5,Divisions!$A$1:$B$33,2,FALSE)</f>
        <v>AFC West</v>
      </c>
      <c r="D5" s="1">
        <v>8</v>
      </c>
      <c r="E5" s="1">
        <v>6</v>
      </c>
      <c r="W5" s="1">
        <f>SUM(N5*'Ranking Calculations'!$C$2,M5*'Ranking Calculations'!$C$3,L5*'Ranking Calculations'!$C$4,K5*'Ranking Calculations'!$C$5,H5*'Ranking Calculations'!$C$7,G5*'Ranking Calculations'!$C$6,P5*'Ranking Calculations'!$C$8,Q5*'Ranking Calculations'!$C$9,R5*'Ranking Calculations'!$C$10,S5*'Ranking Calculations'!$C$11,T5*'Ranking Calculations'!$C$12,U5*'Ranking Calculations'!$C$13,V5*'Ranking Calculations'!$C$14)</f>
        <v>0</v>
      </c>
      <c r="X5" s="11">
        <f>(SUM($D$2:D5)+(SUM($F$2:F5)/2))/((SUM($D$2:D5)+SUM($E$2:E5)+SUM($F$2:F5)))</f>
        <v>0.5892857142857143</v>
      </c>
      <c r="Y5" s="1">
        <f>'Winning % Rank Over Time'!U5</f>
        <v>9</v>
      </c>
      <c r="Z5" s="7">
        <f>'Winning % Rank Over Time'!$B5*VLOOKUP(Y5,'Share of Reg Season Points'!$P$2:$Q$27,2)</f>
        <v>0</v>
      </c>
      <c r="AA5" s="1">
        <v>0</v>
      </c>
      <c r="AB5" s="1" cm="1">
        <f t="array" ref="AB5">_xlfn.IFS(AA5&gt;='Old Ranking Calculations'!$B$25,'Old Ranking Calculations'!$C$25,AA5&gt;='Old Ranking Calculations'!$B$26,'Old Ranking Calculations'!$C$26,AA5&gt;='Old Ranking Calculations'!$B$27,'Old Ranking Calculations'!$C$27,AA5&gt;='Old Ranking Calculations'!$B$28,'Old Ranking Calculations'!$C$28,AA5&gt;='Old Ranking Calculations'!$B$29,'Old Ranking Calculations'!$C$29,AA5&gt;='Old Ranking Calculations'!$B$30,'Old Ranking Calculations'!$C$30,AA5&gt;='Old Ranking Calculations'!$B$31,'Old Ranking Calculations'!$C$31,AA5&lt;'Old Ranking Calculations'!$B$32,'Old Ranking Calculations'!$C$32)</f>
        <v>0</v>
      </c>
      <c r="AC5" s="1">
        <f>COUNT($G$2:G5)/COUNT($A$2:A5)</f>
        <v>0</v>
      </c>
      <c r="AD5" s="1" cm="1">
        <f t="array" ref="AD5">_xlfn.IFS(AC5&gt;='Old Ranking Calculations'!$B$15,'Old Ranking Calculations'!$C$15,AC5&gt;='Old Ranking Calculations'!$B$16,'Old Ranking Calculations'!$C$16,AC5&gt;='Old Ranking Calculations'!$B$17,'Old Ranking Calculations'!$C$17,AC5&gt;='Old Ranking Calculations'!$B$18,'Old Ranking Calculations'!$C$18,AC5&gt;='Old Ranking Calculations'!$B$19,'Old Ranking Calculations'!$C$19,AC5&gt;='Old Ranking Calculations'!$B$20,'Old Ranking Calculations'!$C$20,AC5&gt;='Old Ranking Calculations'!$B$21,'Old Ranking Calculations'!$C$21,AC5&gt;='Old Ranking Calculations'!$B$22,'Old Ranking Calculations'!$C$22,AC5&lt;'Old Ranking Calculations'!$B$23,'Old Ranking Calculations'!$C$23)</f>
        <v>0</v>
      </c>
      <c r="AE5" s="1">
        <f t="shared" si="0"/>
        <v>0</v>
      </c>
      <c r="AF5" s="1">
        <v>0</v>
      </c>
      <c r="AG5" s="16">
        <f>SUM($W$2:W5,Z5)</f>
        <v>0</v>
      </c>
    </row>
    <row r="6" spans="1:33" ht="15.75" customHeight="1" x14ac:dyDescent="0.2">
      <c r="A6" s="1">
        <v>1970</v>
      </c>
      <c r="B6" s="1" t="s">
        <v>18</v>
      </c>
      <c r="C6" s="1" t="str">
        <f>VLOOKUP(B6,Divisions!$A$1:$B$33,2,FALSE)</f>
        <v>AFC West</v>
      </c>
      <c r="D6" s="1">
        <v>5</v>
      </c>
      <c r="E6" s="1">
        <v>6</v>
      </c>
      <c r="F6" s="1">
        <v>3</v>
      </c>
      <c r="W6" s="1">
        <f>SUM(N6*'Ranking Calculations'!$C$2,M6*'Ranking Calculations'!$C$3,L6*'Ranking Calculations'!$C$4,K6*'Ranking Calculations'!$C$5,H6*'Ranking Calculations'!$C$7,G6*'Ranking Calculations'!$C$6,P6*'Ranking Calculations'!$C$8,Q6*'Ranking Calculations'!$C$9,R6*'Ranking Calculations'!$C$10,S6*'Ranking Calculations'!$C$11,T6*'Ranking Calculations'!$C$12,U6*'Ranking Calculations'!$C$13,V6*'Ranking Calculations'!$C$14)</f>
        <v>0</v>
      </c>
      <c r="X6" s="11">
        <f>(SUM($D$2:D6)+(SUM($F$2:F6)/2))/((SUM($D$2:D6)+SUM($E$2:E6)+SUM($F$2:F6)))</f>
        <v>0.56428571428571428</v>
      </c>
      <c r="Y6" s="1">
        <f>'Winning % Rank Over Time'!U6</f>
        <v>10</v>
      </c>
      <c r="Z6" s="7">
        <f>'Winning % Rank Over Time'!$B6*VLOOKUP(Y6,'Share of Reg Season Points'!$P$2:$Q$27,2)</f>
        <v>0</v>
      </c>
      <c r="AA6" s="1">
        <v>0</v>
      </c>
      <c r="AB6" s="1" cm="1">
        <f t="array" ref="AB6">_xlfn.IFS(AA6&gt;='Old Ranking Calculations'!$B$25,'Old Ranking Calculations'!$C$25,AA6&gt;='Old Ranking Calculations'!$B$26,'Old Ranking Calculations'!$C$26,AA6&gt;='Old Ranking Calculations'!$B$27,'Old Ranking Calculations'!$C$27,AA6&gt;='Old Ranking Calculations'!$B$28,'Old Ranking Calculations'!$C$28,AA6&gt;='Old Ranking Calculations'!$B$29,'Old Ranking Calculations'!$C$29,AA6&gt;='Old Ranking Calculations'!$B$30,'Old Ranking Calculations'!$C$30,AA6&gt;='Old Ranking Calculations'!$B$31,'Old Ranking Calculations'!$C$31,AA6&lt;'Old Ranking Calculations'!$B$32,'Old Ranking Calculations'!$C$32)</f>
        <v>0</v>
      </c>
      <c r="AC6" s="1">
        <f>COUNT($G$2:G6)/COUNT($A$2:A6)</f>
        <v>0</v>
      </c>
      <c r="AD6" s="1" cm="1">
        <f t="array" ref="AD6">_xlfn.IFS(AC6&gt;='Old Ranking Calculations'!$B$15,'Old Ranking Calculations'!$C$15,AC6&gt;='Old Ranking Calculations'!$B$16,'Old Ranking Calculations'!$C$16,AC6&gt;='Old Ranking Calculations'!$B$17,'Old Ranking Calculations'!$C$17,AC6&gt;='Old Ranking Calculations'!$B$18,'Old Ranking Calculations'!$C$18,AC6&gt;='Old Ranking Calculations'!$B$19,'Old Ranking Calculations'!$C$19,AC6&gt;='Old Ranking Calculations'!$B$20,'Old Ranking Calculations'!$C$20,AC6&gt;='Old Ranking Calculations'!$B$21,'Old Ranking Calculations'!$C$21,AC6&gt;='Old Ranking Calculations'!$B$22,'Old Ranking Calculations'!$C$22,AC6&lt;'Old Ranking Calculations'!$B$23,'Old Ranking Calculations'!$C$23)</f>
        <v>0</v>
      </c>
      <c r="AE6" s="1">
        <f t="shared" si="0"/>
        <v>0</v>
      </c>
      <c r="AF6" s="1">
        <v>0</v>
      </c>
      <c r="AG6" s="16">
        <f>SUM($W$2:W6,Z6)</f>
        <v>0</v>
      </c>
    </row>
    <row r="7" spans="1:33" ht="15.75" customHeight="1" x14ac:dyDescent="0.2">
      <c r="A7" s="1">
        <v>1971</v>
      </c>
      <c r="B7" s="1" t="s">
        <v>18</v>
      </c>
      <c r="C7" s="1" t="str">
        <f>VLOOKUP(B7,Divisions!$A$1:$B$33,2,FALSE)</f>
        <v>AFC West</v>
      </c>
      <c r="D7" s="1">
        <v>6</v>
      </c>
      <c r="E7" s="1">
        <v>8</v>
      </c>
      <c r="W7" s="1">
        <f>SUM(N7*'Ranking Calculations'!$C$2,M7*'Ranking Calculations'!$C$3,L7*'Ranking Calculations'!$C$4,K7*'Ranking Calculations'!$C$5,H7*'Ranking Calculations'!$C$7,G7*'Ranking Calculations'!$C$6,P7*'Ranking Calculations'!$C$8,Q7*'Ranking Calculations'!$C$9,R7*'Ranking Calculations'!$C$10,S7*'Ranking Calculations'!$C$11,T7*'Ranking Calculations'!$C$12,U7*'Ranking Calculations'!$C$13,V7*'Ranking Calculations'!$C$14)</f>
        <v>0</v>
      </c>
      <c r="X7" s="11">
        <f>(SUM($D$2:D7)+(SUM($F$2:F7)/2))/((SUM($D$2:D7)+SUM($E$2:E7)+SUM($F$2:F7)))</f>
        <v>0.54166666666666663</v>
      </c>
      <c r="Y7" s="1">
        <f>'Winning % Rank Over Time'!U7</f>
        <v>11</v>
      </c>
      <c r="Z7" s="7">
        <f>'Winning % Rank Over Time'!$B7*VLOOKUP(Y7,'Share of Reg Season Points'!$P$2:$Q$27,2)</f>
        <v>0</v>
      </c>
      <c r="AA7" s="1">
        <v>0</v>
      </c>
      <c r="AB7" s="1" cm="1">
        <f t="array" ref="AB7">_xlfn.IFS(AA7&gt;='Old Ranking Calculations'!$B$25,'Old Ranking Calculations'!$C$25,AA7&gt;='Old Ranking Calculations'!$B$26,'Old Ranking Calculations'!$C$26,AA7&gt;='Old Ranking Calculations'!$B$27,'Old Ranking Calculations'!$C$27,AA7&gt;='Old Ranking Calculations'!$B$28,'Old Ranking Calculations'!$C$28,AA7&gt;='Old Ranking Calculations'!$B$29,'Old Ranking Calculations'!$C$29,AA7&gt;='Old Ranking Calculations'!$B$30,'Old Ranking Calculations'!$C$30,AA7&gt;='Old Ranking Calculations'!$B$31,'Old Ranking Calculations'!$C$31,AA7&lt;'Old Ranking Calculations'!$B$32,'Old Ranking Calculations'!$C$32)</f>
        <v>0</v>
      </c>
      <c r="AC7" s="1">
        <f>COUNT($G$2:G7)/COUNT($A$2:A7)</f>
        <v>0</v>
      </c>
      <c r="AD7" s="1" cm="1">
        <f t="array" ref="AD7">_xlfn.IFS(AC7&gt;='Old Ranking Calculations'!$B$15,'Old Ranking Calculations'!$C$15,AC7&gt;='Old Ranking Calculations'!$B$16,'Old Ranking Calculations'!$C$16,AC7&gt;='Old Ranking Calculations'!$B$17,'Old Ranking Calculations'!$C$17,AC7&gt;='Old Ranking Calculations'!$B$18,'Old Ranking Calculations'!$C$18,AC7&gt;='Old Ranking Calculations'!$B$19,'Old Ranking Calculations'!$C$19,AC7&gt;='Old Ranking Calculations'!$B$20,'Old Ranking Calculations'!$C$20,AC7&gt;='Old Ranking Calculations'!$B$21,'Old Ranking Calculations'!$C$21,AC7&gt;='Old Ranking Calculations'!$B$22,'Old Ranking Calculations'!$C$22,AC7&lt;'Old Ranking Calculations'!$B$23,'Old Ranking Calculations'!$C$23)</f>
        <v>0</v>
      </c>
      <c r="AE7" s="1">
        <f t="shared" si="0"/>
        <v>0</v>
      </c>
      <c r="AF7" s="1">
        <v>0</v>
      </c>
      <c r="AG7" s="16">
        <f>SUM($W$2:W7,Z7)</f>
        <v>0</v>
      </c>
    </row>
    <row r="8" spans="1:33" ht="15.75" customHeight="1" x14ac:dyDescent="0.2">
      <c r="A8" s="1">
        <v>1972</v>
      </c>
      <c r="B8" s="1" t="s">
        <v>18</v>
      </c>
      <c r="C8" s="1" t="str">
        <f>VLOOKUP(B8,Divisions!$A$1:$B$33,2,FALSE)</f>
        <v>AFC West</v>
      </c>
      <c r="D8" s="1">
        <v>4</v>
      </c>
      <c r="E8" s="1">
        <v>9</v>
      </c>
      <c r="F8" s="1">
        <v>1</v>
      </c>
      <c r="W8" s="1">
        <f>SUM(N8*'Ranking Calculations'!$C$2,M8*'Ranking Calculations'!$C$3,L8*'Ranking Calculations'!$C$4,K8*'Ranking Calculations'!$C$5,H8*'Ranking Calculations'!$C$7,G8*'Ranking Calculations'!$C$6,P8*'Ranking Calculations'!$C$8,Q8*'Ranking Calculations'!$C$9,R8*'Ranking Calculations'!$C$10,S8*'Ranking Calculations'!$C$11,T8*'Ranking Calculations'!$C$12,U8*'Ranking Calculations'!$C$13,V8*'Ranking Calculations'!$C$14)</f>
        <v>0</v>
      </c>
      <c r="X8" s="11">
        <f>(SUM($D$2:D8)+(SUM($F$2:F8)/2))/((SUM($D$2:D8)+SUM($E$2:E8)+SUM($F$2:F8)))</f>
        <v>0.51020408163265307</v>
      </c>
      <c r="Y8" s="1">
        <f>'Winning % Rank Over Time'!U8</f>
        <v>14</v>
      </c>
      <c r="Z8" s="7">
        <f>'Winning % Rank Over Time'!$B8*VLOOKUP(Y8,'Share of Reg Season Points'!$P$2:$Q$27,2)</f>
        <v>0</v>
      </c>
      <c r="AA8" s="1">
        <v>0</v>
      </c>
      <c r="AB8" s="1" cm="1">
        <f t="array" ref="AB8">_xlfn.IFS(AA8&gt;='Old Ranking Calculations'!$B$25,'Old Ranking Calculations'!$C$25,AA8&gt;='Old Ranking Calculations'!$B$26,'Old Ranking Calculations'!$C$26,AA8&gt;='Old Ranking Calculations'!$B$27,'Old Ranking Calculations'!$C$27,AA8&gt;='Old Ranking Calculations'!$B$28,'Old Ranking Calculations'!$C$28,AA8&gt;='Old Ranking Calculations'!$B$29,'Old Ranking Calculations'!$C$29,AA8&gt;='Old Ranking Calculations'!$B$30,'Old Ranking Calculations'!$C$30,AA8&gt;='Old Ranking Calculations'!$B$31,'Old Ranking Calculations'!$C$31,AA8&lt;'Old Ranking Calculations'!$B$32,'Old Ranking Calculations'!$C$32)</f>
        <v>0</v>
      </c>
      <c r="AC8" s="1">
        <f>COUNT($G$2:G8)/COUNT($A$2:A8)</f>
        <v>0</v>
      </c>
      <c r="AD8" s="1" cm="1">
        <f t="array" ref="AD8">_xlfn.IFS(AC8&gt;='Old Ranking Calculations'!$B$15,'Old Ranking Calculations'!$C$15,AC8&gt;='Old Ranking Calculations'!$B$16,'Old Ranking Calculations'!$C$16,AC8&gt;='Old Ranking Calculations'!$B$17,'Old Ranking Calculations'!$C$17,AC8&gt;='Old Ranking Calculations'!$B$18,'Old Ranking Calculations'!$C$18,AC8&gt;='Old Ranking Calculations'!$B$19,'Old Ranking Calculations'!$C$19,AC8&gt;='Old Ranking Calculations'!$B$20,'Old Ranking Calculations'!$C$20,AC8&gt;='Old Ranking Calculations'!$B$21,'Old Ranking Calculations'!$C$21,AC8&gt;='Old Ranking Calculations'!$B$22,'Old Ranking Calculations'!$C$22,AC8&lt;'Old Ranking Calculations'!$B$23,'Old Ranking Calculations'!$C$23)</f>
        <v>0</v>
      </c>
      <c r="AE8" s="1">
        <f t="shared" si="0"/>
        <v>0</v>
      </c>
      <c r="AF8" s="1">
        <v>0</v>
      </c>
      <c r="AG8" s="16">
        <f>SUM($W$2:W8,Z8)</f>
        <v>0</v>
      </c>
    </row>
    <row r="9" spans="1:33" ht="15.75" customHeight="1" x14ac:dyDescent="0.2">
      <c r="A9" s="1">
        <v>1973</v>
      </c>
      <c r="B9" s="1" t="s">
        <v>18</v>
      </c>
      <c r="C9" s="1" t="str">
        <f>VLOOKUP(B9,Divisions!$A$1:$B$33,2,FALSE)</f>
        <v>AFC West</v>
      </c>
      <c r="D9" s="1">
        <v>2</v>
      </c>
      <c r="E9" s="1">
        <v>11</v>
      </c>
      <c r="F9" s="1">
        <v>1</v>
      </c>
      <c r="W9" s="1">
        <f>SUM(N9*'Ranking Calculations'!$C$2,M9*'Ranking Calculations'!$C$3,L9*'Ranking Calculations'!$C$4,K9*'Ranking Calculations'!$C$5,H9*'Ranking Calculations'!$C$7,G9*'Ranking Calculations'!$C$6,P9*'Ranking Calculations'!$C$8,Q9*'Ranking Calculations'!$C$9,R9*'Ranking Calculations'!$C$10,S9*'Ranking Calculations'!$C$11,T9*'Ranking Calculations'!$C$12,U9*'Ranking Calculations'!$C$13,V9*'Ranking Calculations'!$C$14)</f>
        <v>0</v>
      </c>
      <c r="X9" s="11">
        <f>(SUM($D$2:D9)+(SUM($F$2:F9)/2))/((SUM($D$2:D9)+SUM($E$2:E9)+SUM($F$2:F9)))</f>
        <v>0.46875</v>
      </c>
      <c r="Y9" s="1">
        <f>'Winning % Rank Over Time'!U9</f>
        <v>14</v>
      </c>
      <c r="Z9" s="7">
        <f>'Winning % Rank Over Time'!$B9*VLOOKUP(Y9,'Share of Reg Season Points'!$P$2:$Q$27,2)</f>
        <v>0</v>
      </c>
      <c r="AA9" s="1">
        <v>0</v>
      </c>
      <c r="AB9" s="1" cm="1">
        <f t="array" ref="AB9">_xlfn.IFS(AA9&gt;='Old Ranking Calculations'!$B$25,'Old Ranking Calculations'!$C$25,AA9&gt;='Old Ranking Calculations'!$B$26,'Old Ranking Calculations'!$C$26,AA9&gt;='Old Ranking Calculations'!$B$27,'Old Ranking Calculations'!$C$27,AA9&gt;='Old Ranking Calculations'!$B$28,'Old Ranking Calculations'!$C$28,AA9&gt;='Old Ranking Calculations'!$B$29,'Old Ranking Calculations'!$C$29,AA9&gt;='Old Ranking Calculations'!$B$30,'Old Ranking Calculations'!$C$30,AA9&gt;='Old Ranking Calculations'!$B$31,'Old Ranking Calculations'!$C$31,AA9&lt;'Old Ranking Calculations'!$B$32,'Old Ranking Calculations'!$C$32)</f>
        <v>0</v>
      </c>
      <c r="AC9" s="1">
        <f>COUNT($G$2:G9)/COUNT($A$2:A9)</f>
        <v>0</v>
      </c>
      <c r="AD9" s="1" cm="1">
        <f t="array" ref="AD9">_xlfn.IFS(AC9&gt;='Old Ranking Calculations'!$B$15,'Old Ranking Calculations'!$C$15,AC9&gt;='Old Ranking Calculations'!$B$16,'Old Ranking Calculations'!$C$16,AC9&gt;='Old Ranking Calculations'!$B$17,'Old Ranking Calculations'!$C$17,AC9&gt;='Old Ranking Calculations'!$B$18,'Old Ranking Calculations'!$C$18,AC9&gt;='Old Ranking Calculations'!$B$19,'Old Ranking Calculations'!$C$19,AC9&gt;='Old Ranking Calculations'!$B$20,'Old Ranking Calculations'!$C$20,AC9&gt;='Old Ranking Calculations'!$B$21,'Old Ranking Calculations'!$C$21,AC9&gt;='Old Ranking Calculations'!$B$22,'Old Ranking Calculations'!$C$22,AC9&lt;'Old Ranking Calculations'!$B$23,'Old Ranking Calculations'!$C$23)</f>
        <v>0</v>
      </c>
      <c r="AE9" s="1">
        <f t="shared" si="0"/>
        <v>0</v>
      </c>
      <c r="AF9" s="1">
        <v>0</v>
      </c>
      <c r="AG9" s="16">
        <f>SUM($W$2:W9,Z9)</f>
        <v>0</v>
      </c>
    </row>
    <row r="10" spans="1:33" ht="15.75" customHeight="1" x14ac:dyDescent="0.2">
      <c r="A10" s="1">
        <v>1974</v>
      </c>
      <c r="B10" s="1" t="s">
        <v>18</v>
      </c>
      <c r="C10" s="1" t="str">
        <f>VLOOKUP(B10,Divisions!$A$1:$B$33,2,FALSE)</f>
        <v>AFC West</v>
      </c>
      <c r="D10" s="1">
        <v>5</v>
      </c>
      <c r="E10" s="1">
        <v>9</v>
      </c>
      <c r="S10" s="1">
        <v>1</v>
      </c>
      <c r="W10" s="1">
        <f>SUM(N10*'Ranking Calculations'!$C$2,M10*'Ranking Calculations'!$C$3,L10*'Ranking Calculations'!$C$4,K10*'Ranking Calculations'!$C$5,H10*'Ranking Calculations'!$C$7,G10*'Ranking Calculations'!$C$6,P10*'Ranking Calculations'!$C$8,Q10*'Ranking Calculations'!$C$9,R10*'Ranking Calculations'!$C$10,S10*'Ranking Calculations'!$C$11,T10*'Ranking Calculations'!$C$12,U10*'Ranking Calculations'!$C$13,V10*'Ranking Calculations'!$C$14)</f>
        <v>0</v>
      </c>
      <c r="X10" s="11">
        <f>(SUM($D$2:D10)+(SUM($F$2:F10)/2))/((SUM($D$2:D10)+SUM($E$2:E10)+SUM($F$2:F10)))</f>
        <v>0.45634920634920634</v>
      </c>
      <c r="Y10" s="1">
        <f>'Winning % Rank Over Time'!U10</f>
        <v>15</v>
      </c>
      <c r="Z10" s="7">
        <f>'Winning % Rank Over Time'!$B10*VLOOKUP(Y10,'Share of Reg Season Points'!$P$2:$Q$27,2)</f>
        <v>0</v>
      </c>
      <c r="AA10" s="1">
        <v>0</v>
      </c>
      <c r="AB10" s="1" cm="1">
        <f t="array" ref="AB10">_xlfn.IFS(AA10&gt;='Old Ranking Calculations'!$B$25,'Old Ranking Calculations'!$C$25,AA10&gt;='Old Ranking Calculations'!$B$26,'Old Ranking Calculations'!$C$26,AA10&gt;='Old Ranking Calculations'!$B$27,'Old Ranking Calculations'!$C$27,AA10&gt;='Old Ranking Calculations'!$B$28,'Old Ranking Calculations'!$C$28,AA10&gt;='Old Ranking Calculations'!$B$29,'Old Ranking Calculations'!$C$29,AA10&gt;='Old Ranking Calculations'!$B$30,'Old Ranking Calculations'!$C$30,AA10&gt;='Old Ranking Calculations'!$B$31,'Old Ranking Calculations'!$C$31,AA10&lt;'Old Ranking Calculations'!$B$32,'Old Ranking Calculations'!$C$32)</f>
        <v>0</v>
      </c>
      <c r="AC10" s="1">
        <f>COUNT($G$2:G10)/COUNT($A$2:A10)</f>
        <v>0</v>
      </c>
      <c r="AD10" s="1" cm="1">
        <f t="array" ref="AD10">_xlfn.IFS(AC10&gt;='Old Ranking Calculations'!$B$15,'Old Ranking Calculations'!$C$15,AC10&gt;='Old Ranking Calculations'!$B$16,'Old Ranking Calculations'!$C$16,AC10&gt;='Old Ranking Calculations'!$B$17,'Old Ranking Calculations'!$C$17,AC10&gt;='Old Ranking Calculations'!$B$18,'Old Ranking Calculations'!$C$18,AC10&gt;='Old Ranking Calculations'!$B$19,'Old Ranking Calculations'!$C$19,AC10&gt;='Old Ranking Calculations'!$B$20,'Old Ranking Calculations'!$C$20,AC10&gt;='Old Ranking Calculations'!$B$21,'Old Ranking Calculations'!$C$21,AC10&gt;='Old Ranking Calculations'!$B$22,'Old Ranking Calculations'!$C$22,AC10&lt;'Old Ranking Calculations'!$B$23,'Old Ranking Calculations'!$C$23)</f>
        <v>0</v>
      </c>
      <c r="AE10" s="1">
        <f t="shared" si="0"/>
        <v>0</v>
      </c>
      <c r="AF10" s="1">
        <v>0</v>
      </c>
      <c r="AG10" s="16">
        <f>SUM($W$2:W10,Z10)</f>
        <v>0</v>
      </c>
    </row>
    <row r="11" spans="1:33" ht="15.75" customHeight="1" x14ac:dyDescent="0.2">
      <c r="A11" s="1">
        <v>1975</v>
      </c>
      <c r="B11" s="1" t="s">
        <v>18</v>
      </c>
      <c r="C11" s="1" t="str">
        <f>VLOOKUP(B11,Divisions!$A$1:$B$33,2,FALSE)</f>
        <v>AFC West</v>
      </c>
      <c r="D11" s="1">
        <v>2</v>
      </c>
      <c r="E11" s="1">
        <v>12</v>
      </c>
      <c r="W11" s="1">
        <f>SUM(N11*'Ranking Calculations'!$C$2,M11*'Ranking Calculations'!$C$3,L11*'Ranking Calculations'!$C$4,K11*'Ranking Calculations'!$C$5,H11*'Ranking Calculations'!$C$7,G11*'Ranking Calculations'!$C$6,P11*'Ranking Calculations'!$C$8,Q11*'Ranking Calculations'!$C$9,R11*'Ranking Calculations'!$C$10,S11*'Ranking Calculations'!$C$11,T11*'Ranking Calculations'!$C$12,U11*'Ranking Calculations'!$C$13,V11*'Ranking Calculations'!$C$14)</f>
        <v>0</v>
      </c>
      <c r="X11" s="11">
        <f>(SUM($D$2:D11)+(SUM($F$2:F11)/2))/((SUM($D$2:D11)+SUM($E$2:E11)+SUM($F$2:F11)))</f>
        <v>0.42499999999999999</v>
      </c>
      <c r="Y11" s="1">
        <f>'Winning % Rank Over Time'!U11</f>
        <v>17</v>
      </c>
      <c r="Z11" s="7">
        <f>'Winning % Rank Over Time'!$B11*VLOOKUP(Y11,'Share of Reg Season Points'!$P$2:$Q$27,2)</f>
        <v>0</v>
      </c>
      <c r="AA11" s="1">
        <v>0</v>
      </c>
      <c r="AB11" s="1" cm="1">
        <f t="array" ref="AB11">_xlfn.IFS(AA11&gt;='Old Ranking Calculations'!$B$25,'Old Ranking Calculations'!$C$25,AA11&gt;='Old Ranking Calculations'!$B$26,'Old Ranking Calculations'!$C$26,AA11&gt;='Old Ranking Calculations'!$B$27,'Old Ranking Calculations'!$C$27,AA11&gt;='Old Ranking Calculations'!$B$28,'Old Ranking Calculations'!$C$28,AA11&gt;='Old Ranking Calculations'!$B$29,'Old Ranking Calculations'!$C$29,AA11&gt;='Old Ranking Calculations'!$B$30,'Old Ranking Calculations'!$C$30,AA11&gt;='Old Ranking Calculations'!$B$31,'Old Ranking Calculations'!$C$31,AA11&lt;'Old Ranking Calculations'!$B$32,'Old Ranking Calculations'!$C$32)</f>
        <v>0</v>
      </c>
      <c r="AC11" s="1">
        <f>COUNT($G$2:G11)/COUNT($A$2:A11)</f>
        <v>0</v>
      </c>
      <c r="AD11" s="1" cm="1">
        <f t="array" ref="AD11">_xlfn.IFS(AC11&gt;='Old Ranking Calculations'!$B$15,'Old Ranking Calculations'!$C$15,AC11&gt;='Old Ranking Calculations'!$B$16,'Old Ranking Calculations'!$C$16,AC11&gt;='Old Ranking Calculations'!$B$17,'Old Ranking Calculations'!$C$17,AC11&gt;='Old Ranking Calculations'!$B$18,'Old Ranking Calculations'!$C$18,AC11&gt;='Old Ranking Calculations'!$B$19,'Old Ranking Calculations'!$C$19,AC11&gt;='Old Ranking Calculations'!$B$20,'Old Ranking Calculations'!$C$20,AC11&gt;='Old Ranking Calculations'!$B$21,'Old Ranking Calculations'!$C$21,AC11&gt;='Old Ranking Calculations'!$B$22,'Old Ranking Calculations'!$C$22,AC11&lt;'Old Ranking Calculations'!$B$23,'Old Ranking Calculations'!$C$23)</f>
        <v>0</v>
      </c>
      <c r="AE11" s="1">
        <f t="shared" si="0"/>
        <v>0</v>
      </c>
      <c r="AF11" s="1">
        <v>0</v>
      </c>
      <c r="AG11" s="16">
        <f>SUM($W$2:W11,Z11)</f>
        <v>0</v>
      </c>
    </row>
    <row r="12" spans="1:33" ht="15.75" customHeight="1" x14ac:dyDescent="0.2">
      <c r="A12" s="1">
        <v>1976</v>
      </c>
      <c r="B12" s="1" t="s">
        <v>18</v>
      </c>
      <c r="C12" s="1" t="str">
        <f>VLOOKUP(B12,Divisions!$A$1:$B$33,2,FALSE)</f>
        <v>AFC West</v>
      </c>
      <c r="D12" s="1">
        <v>6</v>
      </c>
      <c r="E12" s="1">
        <v>8</v>
      </c>
      <c r="W12" s="1">
        <f>SUM(N12*'Ranking Calculations'!$C$2,M12*'Ranking Calculations'!$C$3,L12*'Ranking Calculations'!$C$4,K12*'Ranking Calculations'!$C$5,H12*'Ranking Calculations'!$C$7,G12*'Ranking Calculations'!$C$6,P12*'Ranking Calculations'!$C$8,Q12*'Ranking Calculations'!$C$9,R12*'Ranking Calculations'!$C$10,S12*'Ranking Calculations'!$C$11,T12*'Ranking Calculations'!$C$12,U12*'Ranking Calculations'!$C$13,V12*'Ranking Calculations'!$C$14)</f>
        <v>0</v>
      </c>
      <c r="X12" s="11">
        <f>(SUM($D$2:D12)+(SUM($F$2:F12)/2))/((SUM($D$2:D12)+SUM($E$2:E12)+SUM($F$2:F12)))</f>
        <v>0.42532467532467533</v>
      </c>
      <c r="Y12" s="1">
        <f>'Winning % Rank Over Time'!U12</f>
        <v>17</v>
      </c>
      <c r="Z12" s="7">
        <f>'Winning % Rank Over Time'!$B12*VLOOKUP(Y12,'Share of Reg Season Points'!$K$2:$L$30,2)</f>
        <v>0</v>
      </c>
      <c r="AA12" s="1">
        <v>0</v>
      </c>
      <c r="AB12" s="1" cm="1">
        <f t="array" ref="AB12">_xlfn.IFS(AA12&gt;='Old Ranking Calculations'!$B$25,'Old Ranking Calculations'!$C$25,AA12&gt;='Old Ranking Calculations'!$B$26,'Old Ranking Calculations'!$C$26,AA12&gt;='Old Ranking Calculations'!$B$27,'Old Ranking Calculations'!$C$27,AA12&gt;='Old Ranking Calculations'!$B$28,'Old Ranking Calculations'!$C$28,AA12&gt;='Old Ranking Calculations'!$B$29,'Old Ranking Calculations'!$C$29,AA12&gt;='Old Ranking Calculations'!$B$30,'Old Ranking Calculations'!$C$30,AA12&gt;='Old Ranking Calculations'!$B$31,'Old Ranking Calculations'!$C$31,AA12&lt;'Old Ranking Calculations'!$B$32,'Old Ranking Calculations'!$C$32)</f>
        <v>0</v>
      </c>
      <c r="AC12" s="1">
        <f>COUNT($G$2:G12)/COUNT($A$2:A12)</f>
        <v>0</v>
      </c>
      <c r="AD12" s="1" cm="1">
        <f t="array" ref="AD12">_xlfn.IFS(AC12&gt;='Old Ranking Calculations'!$B$15,'Old Ranking Calculations'!$C$15,AC12&gt;='Old Ranking Calculations'!$B$16,'Old Ranking Calculations'!$C$16,AC12&gt;='Old Ranking Calculations'!$B$17,'Old Ranking Calculations'!$C$17,AC12&gt;='Old Ranking Calculations'!$B$18,'Old Ranking Calculations'!$C$18,AC12&gt;='Old Ranking Calculations'!$B$19,'Old Ranking Calculations'!$C$19,AC12&gt;='Old Ranking Calculations'!$B$20,'Old Ranking Calculations'!$C$20,AC12&gt;='Old Ranking Calculations'!$B$21,'Old Ranking Calculations'!$C$21,AC12&gt;='Old Ranking Calculations'!$B$22,'Old Ranking Calculations'!$C$22,AC12&lt;'Old Ranking Calculations'!$B$23,'Old Ranking Calculations'!$C$23)</f>
        <v>0</v>
      </c>
      <c r="AE12" s="1">
        <f t="shared" si="0"/>
        <v>0</v>
      </c>
      <c r="AF12" s="1">
        <v>0</v>
      </c>
      <c r="AG12" s="16">
        <f>SUM($W$2:W12,Z12)</f>
        <v>0</v>
      </c>
    </row>
    <row r="13" spans="1:33" ht="15.75" customHeight="1" x14ac:dyDescent="0.2">
      <c r="A13" s="1">
        <v>1977</v>
      </c>
      <c r="B13" s="1" t="s">
        <v>18</v>
      </c>
      <c r="C13" s="1" t="str">
        <f>VLOOKUP(B13,Divisions!$A$1:$B$33,2,FALSE)</f>
        <v>AFC West</v>
      </c>
      <c r="D13" s="1">
        <v>7</v>
      </c>
      <c r="E13" s="1">
        <v>7</v>
      </c>
      <c r="W13" s="1">
        <f>SUM(N13*'Ranking Calculations'!$C$2,M13*'Ranking Calculations'!$C$3,L13*'Ranking Calculations'!$C$4,K13*'Ranking Calculations'!$C$5,H13*'Ranking Calculations'!$C$7,G13*'Ranking Calculations'!$C$6,P13*'Ranking Calculations'!$C$8,Q13*'Ranking Calculations'!$C$9,R13*'Ranking Calculations'!$C$10,S13*'Ranking Calculations'!$C$11,T13*'Ranking Calculations'!$C$12,U13*'Ranking Calculations'!$C$13,V13*'Ranking Calculations'!$C$14)</f>
        <v>0</v>
      </c>
      <c r="X13" s="11">
        <f>(SUM($D$2:D13)+(SUM($F$2:F13)/2))/((SUM($D$2:D13)+SUM($E$2:E13)+SUM($F$2:F13)))</f>
        <v>0.43154761904761907</v>
      </c>
      <c r="Y13" s="1">
        <f>'Winning % Rank Over Time'!U13</f>
        <v>18</v>
      </c>
      <c r="Z13" s="7">
        <f>'Winning % Rank Over Time'!$B13*VLOOKUP(Y13,'Share of Reg Season Points'!$K$2:$L$30,2)</f>
        <v>0</v>
      </c>
      <c r="AA13" s="1">
        <v>0</v>
      </c>
      <c r="AB13" s="1" cm="1">
        <f t="array" ref="AB13">_xlfn.IFS(AA13&gt;='Old Ranking Calculations'!$B$25,'Old Ranking Calculations'!$C$25,AA13&gt;='Old Ranking Calculations'!$B$26,'Old Ranking Calculations'!$C$26,AA13&gt;='Old Ranking Calculations'!$B$27,'Old Ranking Calculations'!$C$27,AA13&gt;='Old Ranking Calculations'!$B$28,'Old Ranking Calculations'!$C$28,AA13&gt;='Old Ranking Calculations'!$B$29,'Old Ranking Calculations'!$C$29,AA13&gt;='Old Ranking Calculations'!$B$30,'Old Ranking Calculations'!$C$30,AA13&gt;='Old Ranking Calculations'!$B$31,'Old Ranking Calculations'!$C$31,AA13&lt;'Old Ranking Calculations'!$B$32,'Old Ranking Calculations'!$C$32)</f>
        <v>0</v>
      </c>
      <c r="AC13" s="1">
        <f>COUNT($G$2:G13)/COUNT($A$2:A13)</f>
        <v>0</v>
      </c>
      <c r="AD13" s="1" cm="1">
        <f t="array" ref="AD13">_xlfn.IFS(AC13&gt;='Old Ranking Calculations'!$B$15,'Old Ranking Calculations'!$C$15,AC13&gt;='Old Ranking Calculations'!$B$16,'Old Ranking Calculations'!$C$16,AC13&gt;='Old Ranking Calculations'!$B$17,'Old Ranking Calculations'!$C$17,AC13&gt;='Old Ranking Calculations'!$B$18,'Old Ranking Calculations'!$C$18,AC13&gt;='Old Ranking Calculations'!$B$19,'Old Ranking Calculations'!$C$19,AC13&gt;='Old Ranking Calculations'!$B$20,'Old Ranking Calculations'!$C$20,AC13&gt;='Old Ranking Calculations'!$B$21,'Old Ranking Calculations'!$C$21,AC13&gt;='Old Ranking Calculations'!$B$22,'Old Ranking Calculations'!$C$22,AC13&lt;'Old Ranking Calculations'!$B$23,'Old Ranking Calculations'!$C$23)</f>
        <v>0</v>
      </c>
      <c r="AE13" s="1">
        <f t="shared" si="0"/>
        <v>0</v>
      </c>
      <c r="AF13" s="1">
        <v>0</v>
      </c>
      <c r="AG13" s="16">
        <f>SUM($W$2:W13,Z13)</f>
        <v>0</v>
      </c>
    </row>
    <row r="14" spans="1:33" ht="15.75" customHeight="1" x14ac:dyDescent="0.2">
      <c r="A14" s="1">
        <v>1978</v>
      </c>
      <c r="B14" s="1" t="s">
        <v>18</v>
      </c>
      <c r="C14" s="1" t="str">
        <f>VLOOKUP(B14,Divisions!$A$1:$B$33,2,FALSE)</f>
        <v>AFC West</v>
      </c>
      <c r="D14" s="1">
        <v>9</v>
      </c>
      <c r="E14" s="1">
        <v>7</v>
      </c>
      <c r="W14" s="1">
        <f>SUM(N14*'Ranking Calculations'!$C$2,M14*'Ranking Calculations'!$C$3,L14*'Ranking Calculations'!$C$4,K14*'Ranking Calculations'!$C$5,H14*'Ranking Calculations'!$C$7,G14*'Ranking Calculations'!$C$6,P14*'Ranking Calculations'!$C$8,Q14*'Ranking Calculations'!$C$9,R14*'Ranking Calculations'!$C$10,S14*'Ranking Calculations'!$C$11,T14*'Ranking Calculations'!$C$12,U14*'Ranking Calculations'!$C$13,V14*'Ranking Calculations'!$C$14)</f>
        <v>0</v>
      </c>
      <c r="X14" s="11">
        <f>(SUM($D$2:D14)+(SUM($F$2:F14)/2))/((SUM($D$2:D14)+SUM($E$2:E14)+SUM($F$2:F14)))</f>
        <v>0.44293478260869568</v>
      </c>
      <c r="Y14" s="1">
        <f>'Winning % Rank Over Time'!U14</f>
        <v>17</v>
      </c>
      <c r="Z14" s="7">
        <f>'Winning % Rank Over Time'!$B14*VLOOKUP(Y14,'Share of Reg Season Points'!$K$2:$L$30,2)</f>
        <v>0</v>
      </c>
      <c r="AA14" s="1">
        <v>0</v>
      </c>
      <c r="AB14" s="1" cm="1">
        <f t="array" ref="AB14">_xlfn.IFS(AA14&gt;='Old Ranking Calculations'!$B$25,'Old Ranking Calculations'!$C$25,AA14&gt;='Old Ranking Calculations'!$B$26,'Old Ranking Calculations'!$C$26,AA14&gt;='Old Ranking Calculations'!$B$27,'Old Ranking Calculations'!$C$27,AA14&gt;='Old Ranking Calculations'!$B$28,'Old Ranking Calculations'!$C$28,AA14&gt;='Old Ranking Calculations'!$B$29,'Old Ranking Calculations'!$C$29,AA14&gt;='Old Ranking Calculations'!$B$30,'Old Ranking Calculations'!$C$30,AA14&gt;='Old Ranking Calculations'!$B$31,'Old Ranking Calculations'!$C$31,AA14&lt;'Old Ranking Calculations'!$B$32,'Old Ranking Calculations'!$C$32)</f>
        <v>0</v>
      </c>
      <c r="AC14" s="1">
        <f>COUNT($G$2:G14)/COUNT($A$2:A14)</f>
        <v>0</v>
      </c>
      <c r="AD14" s="1" cm="1">
        <f t="array" ref="AD14">_xlfn.IFS(AC14&gt;='Old Ranking Calculations'!$B$15,'Old Ranking Calculations'!$C$15,AC14&gt;='Old Ranking Calculations'!$B$16,'Old Ranking Calculations'!$C$16,AC14&gt;='Old Ranking Calculations'!$B$17,'Old Ranking Calculations'!$C$17,AC14&gt;='Old Ranking Calculations'!$B$18,'Old Ranking Calculations'!$C$18,AC14&gt;='Old Ranking Calculations'!$B$19,'Old Ranking Calculations'!$C$19,AC14&gt;='Old Ranking Calculations'!$B$20,'Old Ranking Calculations'!$C$20,AC14&gt;='Old Ranking Calculations'!$B$21,'Old Ranking Calculations'!$C$21,AC14&gt;='Old Ranking Calculations'!$B$22,'Old Ranking Calculations'!$C$22,AC14&lt;'Old Ranking Calculations'!$B$23,'Old Ranking Calculations'!$C$23)</f>
        <v>0</v>
      </c>
      <c r="AE14" s="1">
        <f t="shared" si="0"/>
        <v>0</v>
      </c>
      <c r="AF14" s="1">
        <v>0</v>
      </c>
      <c r="AG14" s="16">
        <f>SUM($W$2:W14,Z14)</f>
        <v>0</v>
      </c>
    </row>
    <row r="15" spans="1:33" ht="15.75" customHeight="1" x14ac:dyDescent="0.2">
      <c r="A15" s="1">
        <v>1979</v>
      </c>
      <c r="B15" s="1" t="s">
        <v>18</v>
      </c>
      <c r="C15" s="1" t="str">
        <f>VLOOKUP(B15,Divisions!$A$1:$B$33,2,FALSE)</f>
        <v>AFC West</v>
      </c>
      <c r="D15" s="1">
        <v>12</v>
      </c>
      <c r="E15" s="1">
        <v>4</v>
      </c>
      <c r="G15" s="1">
        <v>1</v>
      </c>
      <c r="H15" s="1">
        <v>1</v>
      </c>
      <c r="I15" s="1">
        <v>0</v>
      </c>
      <c r="J15" s="1">
        <v>1</v>
      </c>
      <c r="K15" s="1">
        <v>1</v>
      </c>
      <c r="L15" s="1"/>
      <c r="M15" s="1"/>
      <c r="N15" s="1"/>
      <c r="O15" s="1">
        <v>2</v>
      </c>
      <c r="W15" s="1">
        <f>SUM(N15*'Ranking Calculations'!$C$2,M15*'Ranking Calculations'!$C$3,L15*'Ranking Calculations'!$C$4,K15*'Ranking Calculations'!$C$5,H15*'Ranking Calculations'!$C$7,G15*'Ranking Calculations'!$C$6,P15*'Ranking Calculations'!$C$8,Q15*'Ranking Calculations'!$C$9,R15*'Ranking Calculations'!$C$10,S15*'Ranking Calculations'!$C$11,T15*'Ranking Calculations'!$C$12,U15*'Ranking Calculations'!$C$13,V15*'Ranking Calculations'!$C$14)</f>
        <v>4</v>
      </c>
      <c r="X15" s="11">
        <f>(SUM($D$2:D15)+(SUM($F$2:F15)/2))/((SUM($D$2:D15)+SUM($E$2:E15)+SUM($F$2:F15)))</f>
        <v>0.46750000000000003</v>
      </c>
      <c r="Y15" s="1">
        <f>'Winning % Rank Over Time'!U15</f>
        <v>15</v>
      </c>
      <c r="Z15" s="7">
        <f>'Winning % Rank Over Time'!$B15*VLOOKUP(Y15,'Share of Reg Season Points'!$K$2:$L$30,2)</f>
        <v>0</v>
      </c>
      <c r="AA15" s="1">
        <f>SUM($I$2:I15)/COUNT($G$2:G15)</f>
        <v>0</v>
      </c>
      <c r="AB15" s="1" cm="1">
        <f t="array" ref="AB15">_xlfn.IFS(AA15&gt;='Old Ranking Calculations'!$B$25,'Old Ranking Calculations'!$C$25,AA15&gt;='Old Ranking Calculations'!$B$26,'Old Ranking Calculations'!$C$26,AA15&gt;='Old Ranking Calculations'!$B$27,'Old Ranking Calculations'!$C$27,AA15&gt;='Old Ranking Calculations'!$B$28,'Old Ranking Calculations'!$C$28,AA15&gt;='Old Ranking Calculations'!$B$29,'Old Ranking Calculations'!$C$29,AA15&gt;='Old Ranking Calculations'!$B$30,'Old Ranking Calculations'!$C$30,AA15&gt;='Old Ranking Calculations'!$B$31,'Old Ranking Calculations'!$C$31,AA15&lt;'Old Ranking Calculations'!$B$32,'Old Ranking Calculations'!$C$32)</f>
        <v>0</v>
      </c>
      <c r="AC15" s="1">
        <f>COUNT($G$2:G15)/COUNT($A$2:A15)</f>
        <v>7.1428571428571425E-2</v>
      </c>
      <c r="AD15" s="1" cm="1">
        <f t="array" ref="AD15">_xlfn.IFS(AC15&gt;='Old Ranking Calculations'!$B$15,'Old Ranking Calculations'!$C$15,AC15&gt;='Old Ranking Calculations'!$B$16,'Old Ranking Calculations'!$C$16,AC15&gt;='Old Ranking Calculations'!$B$17,'Old Ranking Calculations'!$C$17,AC15&gt;='Old Ranking Calculations'!$B$18,'Old Ranking Calculations'!$C$18,AC15&gt;='Old Ranking Calculations'!$B$19,'Old Ranking Calculations'!$C$19,AC15&gt;='Old Ranking Calculations'!$B$20,'Old Ranking Calculations'!$C$20,AC15&gt;='Old Ranking Calculations'!$B$21,'Old Ranking Calculations'!$C$21,AC15&gt;='Old Ranking Calculations'!$B$22,'Old Ranking Calculations'!$C$22,AC15&lt;'Old Ranking Calculations'!$B$23,'Old Ranking Calculations'!$C$23)</f>
        <v>0</v>
      </c>
      <c r="AE15" s="1">
        <f t="shared" si="0"/>
        <v>0</v>
      </c>
      <c r="AF15" s="1">
        <f>SUM($O$2:O15)/SUM($G$2:H15)</f>
        <v>1</v>
      </c>
      <c r="AG15" s="16">
        <f>SUM($W$2:W15,Z15)</f>
        <v>4</v>
      </c>
    </row>
    <row r="16" spans="1:33" ht="15.75" customHeight="1" x14ac:dyDescent="0.2">
      <c r="A16" s="1">
        <v>1980</v>
      </c>
      <c r="B16" s="1" t="s">
        <v>18</v>
      </c>
      <c r="C16" s="1" t="str">
        <f>VLOOKUP(B16,Divisions!$A$1:$B$33,2,FALSE)</f>
        <v>AFC West</v>
      </c>
      <c r="D16" s="1">
        <v>11</v>
      </c>
      <c r="E16" s="1">
        <v>5</v>
      </c>
      <c r="G16" s="1">
        <v>1</v>
      </c>
      <c r="H16" s="1">
        <v>1</v>
      </c>
      <c r="I16" s="1">
        <v>1</v>
      </c>
      <c r="J16" s="1">
        <v>1</v>
      </c>
      <c r="K16" s="1">
        <v>1</v>
      </c>
      <c r="L16" s="1">
        <v>1</v>
      </c>
      <c r="M16" s="1"/>
      <c r="N16" s="1"/>
      <c r="O16" s="1">
        <v>3</v>
      </c>
      <c r="W16" s="1">
        <f>SUM(N16*'Ranking Calculations'!$C$2,M16*'Ranking Calculations'!$C$3,L16*'Ranking Calculations'!$C$4,K16*'Ranking Calculations'!$C$5,H16*'Ranking Calculations'!$C$7,G16*'Ranking Calculations'!$C$6,P16*'Ranking Calculations'!$C$8,Q16*'Ranking Calculations'!$C$9,R16*'Ranking Calculations'!$C$10,S16*'Ranking Calculations'!$C$11,T16*'Ranking Calculations'!$C$12,U16*'Ranking Calculations'!$C$13,V16*'Ranking Calculations'!$C$14)</f>
        <v>8</v>
      </c>
      <c r="X16" s="11">
        <f>(SUM($D$2:D16)+(SUM($F$2:F16)/2))/((SUM($D$2:D16)+SUM($E$2:E16)+SUM($F$2:F16)))</f>
        <v>0.48379629629629628</v>
      </c>
      <c r="Y16" s="1">
        <f>'Winning % Rank Over Time'!U16</f>
        <v>12</v>
      </c>
      <c r="Z16" s="7">
        <f>'Winning % Rank Over Time'!$B16*VLOOKUP(Y16,'Share of Reg Season Points'!$K$2:$L$30,2)</f>
        <v>0</v>
      </c>
      <c r="AA16" s="1">
        <f>SUM($I$2:I16)/COUNT($G$2:G16)</f>
        <v>0.5</v>
      </c>
      <c r="AB16" s="1" cm="1">
        <f t="array" ref="AB16">_xlfn.IFS(AA16&gt;='Old Ranking Calculations'!$B$25,'Old Ranking Calculations'!$C$25,AA16&gt;='Old Ranking Calculations'!$B$26,'Old Ranking Calculations'!$C$26,AA16&gt;='Old Ranking Calculations'!$B$27,'Old Ranking Calculations'!$C$27,AA16&gt;='Old Ranking Calculations'!$B$28,'Old Ranking Calculations'!$C$28,AA16&gt;='Old Ranking Calculations'!$B$29,'Old Ranking Calculations'!$C$29,AA16&gt;='Old Ranking Calculations'!$B$30,'Old Ranking Calculations'!$C$30,AA16&gt;='Old Ranking Calculations'!$B$31,'Old Ranking Calculations'!$C$31,AA16&lt;'Old Ranking Calculations'!$B$32,'Old Ranking Calculations'!$C$32)</f>
        <v>3</v>
      </c>
      <c r="AC16" s="1">
        <f>COUNT($G$2:G16)/COUNT($A$2:A16)</f>
        <v>0.13333333333333333</v>
      </c>
      <c r="AD16" s="1" cm="1">
        <f t="array" ref="AD16">_xlfn.IFS(AC16&gt;='Old Ranking Calculations'!$B$15,'Old Ranking Calculations'!$C$15,AC16&gt;='Old Ranking Calculations'!$B$16,'Old Ranking Calculations'!$C$16,AC16&gt;='Old Ranking Calculations'!$B$17,'Old Ranking Calculations'!$C$17,AC16&gt;='Old Ranking Calculations'!$B$18,'Old Ranking Calculations'!$C$18,AC16&gt;='Old Ranking Calculations'!$B$19,'Old Ranking Calculations'!$C$19,AC16&gt;='Old Ranking Calculations'!$B$20,'Old Ranking Calculations'!$C$20,AC16&gt;='Old Ranking Calculations'!$B$21,'Old Ranking Calculations'!$C$21,AC16&gt;='Old Ranking Calculations'!$B$22,'Old Ranking Calculations'!$C$22,AC16&lt;'Old Ranking Calculations'!$B$23,'Old Ranking Calculations'!$C$23)</f>
        <v>0</v>
      </c>
      <c r="AE16" s="1">
        <f t="shared" si="0"/>
        <v>0</v>
      </c>
      <c r="AF16" s="1">
        <f>SUM($O$2:O16)/SUM($G$2:H16)</f>
        <v>1.25</v>
      </c>
      <c r="AG16" s="16">
        <f>SUM($W$2:W16,Z16)</f>
        <v>12</v>
      </c>
    </row>
    <row r="17" spans="1:33" ht="15.75" customHeight="1" x14ac:dyDescent="0.2">
      <c r="A17" s="1">
        <v>1981</v>
      </c>
      <c r="B17" s="1" t="s">
        <v>18</v>
      </c>
      <c r="C17" s="1" t="str">
        <f>VLOOKUP(B17,Divisions!$A$1:$B$33,2,FALSE)</f>
        <v>AFC West</v>
      </c>
      <c r="D17" s="1">
        <v>10</v>
      </c>
      <c r="E17" s="1">
        <v>6</v>
      </c>
      <c r="G17" s="1">
        <v>1</v>
      </c>
      <c r="H17" s="1">
        <v>1</v>
      </c>
      <c r="I17" s="1">
        <v>1</v>
      </c>
      <c r="J17" s="1">
        <v>1</v>
      </c>
      <c r="K17" s="1">
        <v>1</v>
      </c>
      <c r="L17" s="1">
        <v>1</v>
      </c>
      <c r="M17" s="1"/>
      <c r="N17" s="1"/>
      <c r="O17" s="1">
        <v>3</v>
      </c>
      <c r="W17" s="1">
        <f>SUM(N17*'Ranking Calculations'!$C$2,M17*'Ranking Calculations'!$C$3,L17*'Ranking Calculations'!$C$4,K17*'Ranking Calculations'!$C$5,H17*'Ranking Calculations'!$C$7,G17*'Ranking Calculations'!$C$6,P17*'Ranking Calculations'!$C$8,Q17*'Ranking Calculations'!$C$9,R17*'Ranking Calculations'!$C$10,S17*'Ranking Calculations'!$C$11,T17*'Ranking Calculations'!$C$12,U17*'Ranking Calculations'!$C$13,V17*'Ranking Calculations'!$C$14)</f>
        <v>8</v>
      </c>
      <c r="X17" s="11">
        <f>(SUM($D$2:D17)+(SUM($F$2:F17)/2))/((SUM($D$2:D17)+SUM($E$2:E17)+SUM($F$2:F17)))</f>
        <v>0.49353448275862066</v>
      </c>
      <c r="Y17" s="1">
        <f>'Winning % Rank Over Time'!U17</f>
        <v>11</v>
      </c>
      <c r="Z17" s="7">
        <f>'Winning % Rank Over Time'!$B17*VLOOKUP(Y17,'Share of Reg Season Points'!$K$2:$L$30,2)</f>
        <v>0</v>
      </c>
      <c r="AA17" s="1">
        <f>SUM($I$2:I17)/COUNT($G$2:G17)</f>
        <v>0.66666666666666663</v>
      </c>
      <c r="AB17" s="1" cm="1">
        <f t="array" ref="AB17">_xlfn.IFS(AA17&gt;='Old Ranking Calculations'!$B$25,'Old Ranking Calculations'!$C$25,AA17&gt;='Old Ranking Calculations'!$B$26,'Old Ranking Calculations'!$C$26,AA17&gt;='Old Ranking Calculations'!$B$27,'Old Ranking Calculations'!$C$27,AA17&gt;='Old Ranking Calculations'!$B$28,'Old Ranking Calculations'!$C$28,AA17&gt;='Old Ranking Calculations'!$B$29,'Old Ranking Calculations'!$C$29,AA17&gt;='Old Ranking Calculations'!$B$30,'Old Ranking Calculations'!$C$30,AA17&gt;='Old Ranking Calculations'!$B$31,'Old Ranking Calculations'!$C$31,AA17&lt;'Old Ranking Calculations'!$B$32,'Old Ranking Calculations'!$C$32)</f>
        <v>4</v>
      </c>
      <c r="AC17" s="1">
        <f>COUNT($G$2:G17)/COUNT($A$2:A17)</f>
        <v>0.1875</v>
      </c>
      <c r="AD17" s="1" cm="1">
        <f t="array" ref="AD17">_xlfn.IFS(AC17&gt;='Old Ranking Calculations'!$B$15,'Old Ranking Calculations'!$C$15,AC17&gt;='Old Ranking Calculations'!$B$16,'Old Ranking Calculations'!$C$16,AC17&gt;='Old Ranking Calculations'!$B$17,'Old Ranking Calculations'!$C$17,AC17&gt;='Old Ranking Calculations'!$B$18,'Old Ranking Calculations'!$C$18,AC17&gt;='Old Ranking Calculations'!$B$19,'Old Ranking Calculations'!$C$19,AC17&gt;='Old Ranking Calculations'!$B$20,'Old Ranking Calculations'!$C$20,AC17&gt;='Old Ranking Calculations'!$B$21,'Old Ranking Calculations'!$C$21,AC17&gt;='Old Ranking Calculations'!$B$22,'Old Ranking Calculations'!$C$22,AC17&lt;'Old Ranking Calculations'!$B$23,'Old Ranking Calculations'!$C$23)</f>
        <v>0</v>
      </c>
      <c r="AE17" s="1">
        <f t="shared" si="0"/>
        <v>0</v>
      </c>
      <c r="AF17" s="1">
        <f>SUM($O$2:O17)/SUM($G$2:H17)</f>
        <v>1.3333333333333333</v>
      </c>
      <c r="AG17" s="16">
        <f>SUM($W$2:W17,Z17)</f>
        <v>20</v>
      </c>
    </row>
    <row r="18" spans="1:33" ht="15.75" customHeight="1" x14ac:dyDescent="0.2">
      <c r="A18" s="1">
        <v>1982</v>
      </c>
      <c r="B18" s="1" t="s">
        <v>18</v>
      </c>
      <c r="C18" s="1" t="str">
        <f>VLOOKUP(B18,Divisions!$A$1:$B$33,2,FALSE)</f>
        <v>AFC West</v>
      </c>
      <c r="D18" s="1">
        <v>6</v>
      </c>
      <c r="E18" s="1">
        <v>3</v>
      </c>
      <c r="G18" s="1">
        <v>1</v>
      </c>
      <c r="I18" s="1">
        <v>1</v>
      </c>
      <c r="J18" s="1">
        <v>1</v>
      </c>
      <c r="K18" s="1">
        <v>1</v>
      </c>
      <c r="L18" s="1"/>
      <c r="M18" s="1"/>
      <c r="N18" s="1"/>
      <c r="O18" s="1">
        <v>2</v>
      </c>
      <c r="Q18" s="1">
        <v>1</v>
      </c>
      <c r="W18" s="1">
        <f>SUM(N18*'Ranking Calculations'!$C$2,M18*'Ranking Calculations'!$C$3,L18*'Ranking Calculations'!$C$4,K18*'Ranking Calculations'!$C$5,H18*'Ranking Calculations'!$C$7,G18*'Ranking Calculations'!$C$6,P18*'Ranking Calculations'!$C$8,Q18*'Ranking Calculations'!$C$9,R18*'Ranking Calculations'!$C$10,S18*'Ranking Calculations'!$C$11,T18*'Ranking Calculations'!$C$12,U18*'Ranking Calculations'!$C$13,V18*'Ranking Calculations'!$C$14)</f>
        <v>4</v>
      </c>
      <c r="X18" s="11">
        <f>(SUM($D$2:D18)+(SUM($F$2:F18)/2))/((SUM($D$2:D18)+SUM($E$2:E18)+SUM($F$2:F18)))</f>
        <v>0.5</v>
      </c>
      <c r="Y18" s="1">
        <f>'Winning % Rank Over Time'!U18</f>
        <v>11</v>
      </c>
      <c r="Z18" s="7">
        <f>'Winning % Rank Over Time'!$B18*VLOOKUP(Y18,'Share of Reg Season Points'!$K$2:$L$30,2)</f>
        <v>0</v>
      </c>
      <c r="AA18" s="1">
        <f>SUM($I$2:I18)/COUNT($G$2:G18)</f>
        <v>0.75</v>
      </c>
      <c r="AB18" s="1" cm="1">
        <f t="array" ref="AB18">_xlfn.IFS(AA18&gt;='Old Ranking Calculations'!$B$25,'Old Ranking Calculations'!$C$25,AA18&gt;='Old Ranking Calculations'!$B$26,'Old Ranking Calculations'!$C$26,AA18&gt;='Old Ranking Calculations'!$B$27,'Old Ranking Calculations'!$C$27,AA18&gt;='Old Ranking Calculations'!$B$28,'Old Ranking Calculations'!$C$28,AA18&gt;='Old Ranking Calculations'!$B$29,'Old Ranking Calculations'!$C$29,AA18&gt;='Old Ranking Calculations'!$B$30,'Old Ranking Calculations'!$C$30,AA18&gt;='Old Ranking Calculations'!$B$31,'Old Ranking Calculations'!$C$31,AA18&lt;'Old Ranking Calculations'!$B$32,'Old Ranking Calculations'!$C$32)</f>
        <v>6</v>
      </c>
      <c r="AC18" s="1">
        <f>COUNT($G$2:G18)/COUNT($A$2:A18)</f>
        <v>0.23529411764705882</v>
      </c>
      <c r="AD18" s="1" cm="1">
        <f t="array" ref="AD18">_xlfn.IFS(AC18&gt;='Old Ranking Calculations'!$B$15,'Old Ranking Calculations'!$C$15,AC18&gt;='Old Ranking Calculations'!$B$16,'Old Ranking Calculations'!$C$16,AC18&gt;='Old Ranking Calculations'!$B$17,'Old Ranking Calculations'!$C$17,AC18&gt;='Old Ranking Calculations'!$B$18,'Old Ranking Calculations'!$C$18,AC18&gt;='Old Ranking Calculations'!$B$19,'Old Ranking Calculations'!$C$19,AC18&gt;='Old Ranking Calculations'!$B$20,'Old Ranking Calculations'!$C$20,AC18&gt;='Old Ranking Calculations'!$B$21,'Old Ranking Calculations'!$C$21,AC18&gt;='Old Ranking Calculations'!$B$22,'Old Ranking Calculations'!$C$22,AC18&lt;'Old Ranking Calculations'!$B$23,'Old Ranking Calculations'!$C$23)</f>
        <v>1</v>
      </c>
      <c r="AE18" s="1">
        <f t="shared" si="0"/>
        <v>0</v>
      </c>
      <c r="AF18" s="1">
        <f>SUM($O$2:O18)/SUM($G$2:H18)</f>
        <v>1.4285714285714286</v>
      </c>
      <c r="AG18" s="16">
        <f>SUM($W$2:W18,Z18)</f>
        <v>24</v>
      </c>
    </row>
    <row r="19" spans="1:33" ht="15.75" customHeight="1" x14ac:dyDescent="0.2">
      <c r="A19" s="1">
        <v>1983</v>
      </c>
      <c r="B19" s="1" t="s">
        <v>18</v>
      </c>
      <c r="C19" s="1" t="str">
        <f>VLOOKUP(B19,Divisions!$A$1:$B$33,2,FALSE)</f>
        <v>AFC West</v>
      </c>
      <c r="D19" s="1">
        <v>6</v>
      </c>
      <c r="E19" s="1">
        <v>10</v>
      </c>
      <c r="W19" s="1">
        <f>SUM(N19*'Ranking Calculations'!$C$2,M19*'Ranking Calculations'!$C$3,L19*'Ranking Calculations'!$C$4,K19*'Ranking Calculations'!$C$5,H19*'Ranking Calculations'!$C$7,G19*'Ranking Calculations'!$C$6,P19*'Ranking Calculations'!$C$8,Q19*'Ranking Calculations'!$C$9,R19*'Ranking Calculations'!$C$10,S19*'Ranking Calculations'!$C$11,T19*'Ranking Calculations'!$C$12,U19*'Ranking Calculations'!$C$13,V19*'Ranking Calculations'!$C$14)</f>
        <v>0</v>
      </c>
      <c r="X19" s="11">
        <f>(SUM($D$2:D19)+(SUM($F$2:F19)/2))/((SUM($D$2:D19)+SUM($E$2:E19)+SUM($F$2:F19)))</f>
        <v>0.49221789883268485</v>
      </c>
      <c r="Y19" s="1">
        <f>'Winning % Rank Over Time'!U19</f>
        <v>12</v>
      </c>
      <c r="Z19" s="7">
        <f>'Winning % Rank Over Time'!$B19*VLOOKUP(Y19,'Share of Reg Season Points'!$K$2:$L$30,2)</f>
        <v>0</v>
      </c>
      <c r="AA19" s="1">
        <f>SUM($I$2:I19)/COUNT($G$2:G19)</f>
        <v>0.75</v>
      </c>
      <c r="AB19" s="1" cm="1">
        <f t="array" ref="AB19">_xlfn.IFS(AA19&gt;='Old Ranking Calculations'!$B$25,'Old Ranking Calculations'!$C$25,AA19&gt;='Old Ranking Calculations'!$B$26,'Old Ranking Calculations'!$C$26,AA19&gt;='Old Ranking Calculations'!$B$27,'Old Ranking Calculations'!$C$27,AA19&gt;='Old Ranking Calculations'!$B$28,'Old Ranking Calculations'!$C$28,AA19&gt;='Old Ranking Calculations'!$B$29,'Old Ranking Calculations'!$C$29,AA19&gt;='Old Ranking Calculations'!$B$30,'Old Ranking Calculations'!$C$30,AA19&gt;='Old Ranking Calculations'!$B$31,'Old Ranking Calculations'!$C$31,AA19&lt;'Old Ranking Calculations'!$B$32,'Old Ranking Calculations'!$C$32)</f>
        <v>6</v>
      </c>
      <c r="AC19" s="1">
        <f>COUNT($G$2:G19)/COUNT($A$2:A19)</f>
        <v>0.22222222222222221</v>
      </c>
      <c r="AD19" s="1" cm="1">
        <f t="array" ref="AD19">_xlfn.IFS(AC19&gt;='Old Ranking Calculations'!$B$15,'Old Ranking Calculations'!$C$15,AC19&gt;='Old Ranking Calculations'!$B$16,'Old Ranking Calculations'!$C$16,AC19&gt;='Old Ranking Calculations'!$B$17,'Old Ranking Calculations'!$C$17,AC19&gt;='Old Ranking Calculations'!$B$18,'Old Ranking Calculations'!$C$18,AC19&gt;='Old Ranking Calculations'!$B$19,'Old Ranking Calculations'!$C$19,AC19&gt;='Old Ranking Calculations'!$B$20,'Old Ranking Calculations'!$C$20,AC19&gt;='Old Ranking Calculations'!$B$21,'Old Ranking Calculations'!$C$21,AC19&gt;='Old Ranking Calculations'!$B$22,'Old Ranking Calculations'!$C$22,AC19&lt;'Old Ranking Calculations'!$B$23,'Old Ranking Calculations'!$C$23)</f>
        <v>1</v>
      </c>
      <c r="AE19" s="1">
        <f t="shared" si="0"/>
        <v>0</v>
      </c>
      <c r="AF19" s="1">
        <f>SUM($O$2:O19)/SUM($G$2:H19)</f>
        <v>1.4285714285714286</v>
      </c>
      <c r="AG19" s="16">
        <f>SUM($W$2:W19,Z19)</f>
        <v>24</v>
      </c>
    </row>
    <row r="20" spans="1:33" ht="15.75" customHeight="1" x14ac:dyDescent="0.2">
      <c r="A20" s="1">
        <v>1984</v>
      </c>
      <c r="B20" s="1" t="s">
        <v>18</v>
      </c>
      <c r="C20" s="1" t="str">
        <f>VLOOKUP(B20,Divisions!$A$1:$B$33,2,FALSE)</f>
        <v>AFC West</v>
      </c>
      <c r="D20" s="1">
        <v>7</v>
      </c>
      <c r="E20" s="1">
        <v>9</v>
      </c>
      <c r="W20" s="1">
        <f>SUM(N20*'Ranking Calculations'!$C$2,M20*'Ranking Calculations'!$C$3,L20*'Ranking Calculations'!$C$4,K20*'Ranking Calculations'!$C$5,H20*'Ranking Calculations'!$C$7,G20*'Ranking Calculations'!$C$6,P20*'Ranking Calculations'!$C$8,Q20*'Ranking Calculations'!$C$9,R20*'Ranking Calculations'!$C$10,S20*'Ranking Calculations'!$C$11,T20*'Ranking Calculations'!$C$12,U20*'Ranking Calculations'!$C$13,V20*'Ranking Calculations'!$C$14)</f>
        <v>0</v>
      </c>
      <c r="X20" s="11">
        <f>(SUM($D$2:D20)+(SUM($F$2:F20)/2))/((SUM($D$2:D20)+SUM($E$2:E20)+SUM($F$2:F20)))</f>
        <v>0.48901098901098899</v>
      </c>
      <c r="Y20" s="1">
        <f>'Winning % Rank Over Time'!U20</f>
        <v>15</v>
      </c>
      <c r="Z20" s="7">
        <f>'Winning % Rank Over Time'!$B20*VLOOKUP(Y20,'Share of Reg Season Points'!$K$2:$L$30,2)</f>
        <v>0</v>
      </c>
      <c r="AA20" s="1">
        <f>SUM($I$2:I20)/COUNT($G$2:G20)</f>
        <v>0.75</v>
      </c>
      <c r="AB20" s="1" cm="1">
        <f t="array" ref="AB20">_xlfn.IFS(AA20&gt;='Old Ranking Calculations'!$B$25,'Old Ranking Calculations'!$C$25,AA20&gt;='Old Ranking Calculations'!$B$26,'Old Ranking Calculations'!$C$26,AA20&gt;='Old Ranking Calculations'!$B$27,'Old Ranking Calculations'!$C$27,AA20&gt;='Old Ranking Calculations'!$B$28,'Old Ranking Calculations'!$C$28,AA20&gt;='Old Ranking Calculations'!$B$29,'Old Ranking Calculations'!$C$29,AA20&gt;='Old Ranking Calculations'!$B$30,'Old Ranking Calculations'!$C$30,AA20&gt;='Old Ranking Calculations'!$B$31,'Old Ranking Calculations'!$C$31,AA20&lt;'Old Ranking Calculations'!$B$32,'Old Ranking Calculations'!$C$32)</f>
        <v>6</v>
      </c>
      <c r="AC20" s="1">
        <f>COUNT($G$2:G20)/COUNT($A$2:A20)</f>
        <v>0.21052631578947367</v>
      </c>
      <c r="AD20" s="1" cm="1">
        <f t="array" ref="AD20">_xlfn.IFS(AC20&gt;='Old Ranking Calculations'!$B$15,'Old Ranking Calculations'!$C$15,AC20&gt;='Old Ranking Calculations'!$B$16,'Old Ranking Calculations'!$C$16,AC20&gt;='Old Ranking Calculations'!$B$17,'Old Ranking Calculations'!$C$17,AC20&gt;='Old Ranking Calculations'!$B$18,'Old Ranking Calculations'!$C$18,AC20&gt;='Old Ranking Calculations'!$B$19,'Old Ranking Calculations'!$C$19,AC20&gt;='Old Ranking Calculations'!$B$20,'Old Ranking Calculations'!$C$20,AC20&gt;='Old Ranking Calculations'!$B$21,'Old Ranking Calculations'!$C$21,AC20&gt;='Old Ranking Calculations'!$B$22,'Old Ranking Calculations'!$C$22,AC20&lt;'Old Ranking Calculations'!$B$23,'Old Ranking Calculations'!$C$23)</f>
        <v>1</v>
      </c>
      <c r="AE20" s="1">
        <f t="shared" si="0"/>
        <v>0</v>
      </c>
      <c r="AF20" s="1">
        <f>SUM($O$2:O20)/SUM($G$2:H20)</f>
        <v>1.4285714285714286</v>
      </c>
      <c r="AG20" s="16">
        <f>SUM($W$2:W20,Z20)</f>
        <v>24</v>
      </c>
    </row>
    <row r="21" spans="1:33" ht="15.75" customHeight="1" x14ac:dyDescent="0.2">
      <c r="A21" s="1">
        <v>1985</v>
      </c>
      <c r="B21" s="1" t="s">
        <v>18</v>
      </c>
      <c r="C21" s="1" t="str">
        <f>VLOOKUP(B21,Divisions!$A$1:$B$33,2,FALSE)</f>
        <v>AFC West</v>
      </c>
      <c r="D21" s="1">
        <v>8</v>
      </c>
      <c r="E21" s="1">
        <v>8</v>
      </c>
      <c r="W21" s="1">
        <f>SUM(N21*'Ranking Calculations'!$C$2,M21*'Ranking Calculations'!$C$3,L21*'Ranking Calculations'!$C$4,K21*'Ranking Calculations'!$C$5,H21*'Ranking Calculations'!$C$7,G21*'Ranking Calculations'!$C$6,P21*'Ranking Calculations'!$C$8,Q21*'Ranking Calculations'!$C$9,R21*'Ranking Calculations'!$C$10,S21*'Ranking Calculations'!$C$11,T21*'Ranking Calculations'!$C$12,U21*'Ranking Calculations'!$C$13,V21*'Ranking Calculations'!$C$14)</f>
        <v>0</v>
      </c>
      <c r="X21" s="11">
        <f>(SUM($D$2:D21)+(SUM($F$2:F21)/2))/((SUM($D$2:D21)+SUM($E$2:E21)+SUM($F$2:F21)))</f>
        <v>0.48961937716262977</v>
      </c>
      <c r="Y21" s="1">
        <f>'Winning % Rank Over Time'!U21</f>
        <v>13</v>
      </c>
      <c r="Z21" s="7">
        <f>'Winning % Rank Over Time'!$B21*VLOOKUP(Y21,'Share of Reg Season Points'!$K$2:$L$30,2)</f>
        <v>0</v>
      </c>
      <c r="AA21" s="1">
        <f>SUM($I$2:I21)/COUNT($G$2:G21)</f>
        <v>0.75</v>
      </c>
      <c r="AB21" s="1" cm="1">
        <f t="array" ref="AB21">_xlfn.IFS(AA21&gt;='Old Ranking Calculations'!$B$25,'Old Ranking Calculations'!$C$25,AA21&gt;='Old Ranking Calculations'!$B$26,'Old Ranking Calculations'!$C$26,AA21&gt;='Old Ranking Calculations'!$B$27,'Old Ranking Calculations'!$C$27,AA21&gt;='Old Ranking Calculations'!$B$28,'Old Ranking Calculations'!$C$28,AA21&gt;='Old Ranking Calculations'!$B$29,'Old Ranking Calculations'!$C$29,AA21&gt;='Old Ranking Calculations'!$B$30,'Old Ranking Calculations'!$C$30,AA21&gt;='Old Ranking Calculations'!$B$31,'Old Ranking Calculations'!$C$31,AA21&lt;'Old Ranking Calculations'!$B$32,'Old Ranking Calculations'!$C$32)</f>
        <v>6</v>
      </c>
      <c r="AC21" s="1">
        <f>COUNT($G$2:G21)/COUNT($A$2:A21)</f>
        <v>0.2</v>
      </c>
      <c r="AD21" s="1" cm="1">
        <f t="array" ref="AD21">_xlfn.IFS(AC21&gt;='Old Ranking Calculations'!$B$15,'Old Ranking Calculations'!$C$15,AC21&gt;='Old Ranking Calculations'!$B$16,'Old Ranking Calculations'!$C$16,AC21&gt;='Old Ranking Calculations'!$B$17,'Old Ranking Calculations'!$C$17,AC21&gt;='Old Ranking Calculations'!$B$18,'Old Ranking Calculations'!$C$18,AC21&gt;='Old Ranking Calculations'!$B$19,'Old Ranking Calculations'!$C$19,AC21&gt;='Old Ranking Calculations'!$B$20,'Old Ranking Calculations'!$C$20,AC21&gt;='Old Ranking Calculations'!$B$21,'Old Ranking Calculations'!$C$21,AC21&gt;='Old Ranking Calculations'!$B$22,'Old Ranking Calculations'!$C$22,AC21&lt;'Old Ranking Calculations'!$B$23,'Old Ranking Calculations'!$C$23)</f>
        <v>1</v>
      </c>
      <c r="AE21" s="1">
        <f t="shared" si="0"/>
        <v>0</v>
      </c>
      <c r="AF21" s="1">
        <f>SUM($O$2:O21)/SUM($G$2:H21)</f>
        <v>1.4285714285714286</v>
      </c>
      <c r="AG21" s="16">
        <f>SUM($W$2:W21,Z21)</f>
        <v>24</v>
      </c>
    </row>
    <row r="22" spans="1:33" ht="15.75" customHeight="1" x14ac:dyDescent="0.2">
      <c r="A22" s="1">
        <v>1986</v>
      </c>
      <c r="B22" s="1" t="s">
        <v>18</v>
      </c>
      <c r="C22" s="1" t="str">
        <f>VLOOKUP(B22,Divisions!$A$1:$B$33,2,FALSE)</f>
        <v>AFC West</v>
      </c>
      <c r="D22" s="1">
        <v>4</v>
      </c>
      <c r="E22" s="1">
        <v>12</v>
      </c>
      <c r="T22" s="1">
        <v>1</v>
      </c>
      <c r="W22" s="1">
        <f>SUM(N22*'Ranking Calculations'!$C$2,M22*'Ranking Calculations'!$C$3,L22*'Ranking Calculations'!$C$4,K22*'Ranking Calculations'!$C$5,H22*'Ranking Calculations'!$C$7,G22*'Ranking Calculations'!$C$6,P22*'Ranking Calculations'!$C$8,Q22*'Ranking Calculations'!$C$9,R22*'Ranking Calculations'!$C$10,S22*'Ranking Calculations'!$C$11,T22*'Ranking Calculations'!$C$12,U22*'Ranking Calculations'!$C$13,V22*'Ranking Calculations'!$C$14)</f>
        <v>0</v>
      </c>
      <c r="X22" s="11">
        <f>(SUM($D$2:D22)+(SUM($F$2:F22)/2))/((SUM($D$2:D22)+SUM($E$2:E22)+SUM($F$2:F22)))</f>
        <v>0.47704918032786886</v>
      </c>
      <c r="Y22" s="1">
        <f>'Winning % Rank Over Time'!U22</f>
        <v>13</v>
      </c>
      <c r="Z22" s="7">
        <f>'Winning % Rank Over Time'!$B22*VLOOKUP(Y22,'Share of Reg Season Points'!$K$2:$L$30,2)</f>
        <v>0</v>
      </c>
      <c r="AA22" s="1">
        <f>SUM($I$2:I22)/COUNT($G$2:G22)</f>
        <v>0.75</v>
      </c>
      <c r="AB22" s="1" cm="1">
        <f t="array" ref="AB22">_xlfn.IFS(AA22&gt;='Old Ranking Calculations'!$B$25,'Old Ranking Calculations'!$C$25,AA22&gt;='Old Ranking Calculations'!$B$26,'Old Ranking Calculations'!$C$26,AA22&gt;='Old Ranking Calculations'!$B$27,'Old Ranking Calculations'!$C$27,AA22&gt;='Old Ranking Calculations'!$B$28,'Old Ranking Calculations'!$C$28,AA22&gt;='Old Ranking Calculations'!$B$29,'Old Ranking Calculations'!$C$29,AA22&gt;='Old Ranking Calculations'!$B$30,'Old Ranking Calculations'!$C$30,AA22&gt;='Old Ranking Calculations'!$B$31,'Old Ranking Calculations'!$C$31,AA22&lt;'Old Ranking Calculations'!$B$32,'Old Ranking Calculations'!$C$32)</f>
        <v>6</v>
      </c>
      <c r="AC22" s="1">
        <f>COUNT($G$2:G22)/COUNT($A$2:A22)</f>
        <v>0.19047619047619047</v>
      </c>
      <c r="AD22" s="1" cm="1">
        <f t="array" ref="AD22">_xlfn.IFS(AC22&gt;='Old Ranking Calculations'!$B$15,'Old Ranking Calculations'!$C$15,AC22&gt;='Old Ranking Calculations'!$B$16,'Old Ranking Calculations'!$C$16,AC22&gt;='Old Ranking Calculations'!$B$17,'Old Ranking Calculations'!$C$17,AC22&gt;='Old Ranking Calculations'!$B$18,'Old Ranking Calculations'!$C$18,AC22&gt;='Old Ranking Calculations'!$B$19,'Old Ranking Calculations'!$C$19,AC22&gt;='Old Ranking Calculations'!$B$20,'Old Ranking Calculations'!$C$20,AC22&gt;='Old Ranking Calculations'!$B$21,'Old Ranking Calculations'!$C$21,AC22&gt;='Old Ranking Calculations'!$B$22,'Old Ranking Calculations'!$C$22,AC22&lt;'Old Ranking Calculations'!$B$23,'Old Ranking Calculations'!$C$23)</f>
        <v>0</v>
      </c>
      <c r="AE22" s="1">
        <f t="shared" si="0"/>
        <v>0</v>
      </c>
      <c r="AF22" s="1">
        <f>SUM($O$2:O22)/SUM($G$2:H22)</f>
        <v>1.4285714285714286</v>
      </c>
      <c r="AG22" s="16">
        <f>SUM($W$2:W22,Z22)</f>
        <v>24</v>
      </c>
    </row>
    <row r="23" spans="1:33" ht="15.75" customHeight="1" x14ac:dyDescent="0.2">
      <c r="A23" s="1">
        <v>1987</v>
      </c>
      <c r="B23" s="1" t="s">
        <v>18</v>
      </c>
      <c r="C23" s="1" t="str">
        <f>VLOOKUP(B23,Divisions!$A$1:$B$33,2,FALSE)</f>
        <v>AFC West</v>
      </c>
      <c r="D23" s="1">
        <v>8</v>
      </c>
      <c r="E23" s="1">
        <v>7</v>
      </c>
      <c r="W23" s="1">
        <f>SUM(N23*'Ranking Calculations'!$C$2,M23*'Ranking Calculations'!$C$3,L23*'Ranking Calculations'!$C$4,K23*'Ranking Calculations'!$C$5,H23*'Ranking Calculations'!$C$7,G23*'Ranking Calculations'!$C$6,P23*'Ranking Calculations'!$C$8,Q23*'Ranking Calculations'!$C$9,R23*'Ranking Calculations'!$C$10,S23*'Ranking Calculations'!$C$11,T23*'Ranking Calculations'!$C$12,U23*'Ranking Calculations'!$C$13,V23*'Ranking Calculations'!$C$14)</f>
        <v>0</v>
      </c>
      <c r="X23" s="11">
        <f>(SUM($D$2:D23)+(SUM($F$2:F23)/2))/((SUM($D$2:D23)+SUM($E$2:E23)+SUM($F$2:F23)))</f>
        <v>0.47968749999999999</v>
      </c>
      <c r="Y23" s="1">
        <f>'Winning % Rank Over Time'!U23</f>
        <v>15</v>
      </c>
      <c r="Z23" s="7">
        <f>'Winning % Rank Over Time'!$B23*VLOOKUP(Y23,'Share of Reg Season Points'!$K$2:$L$30,2)</f>
        <v>0</v>
      </c>
      <c r="AA23" s="1">
        <f>SUM($I$2:I23)/COUNT($G$2:G23)</f>
        <v>0.75</v>
      </c>
      <c r="AB23" s="1" cm="1">
        <f t="array" ref="AB23">_xlfn.IFS(AA23&gt;='Old Ranking Calculations'!$B$25,'Old Ranking Calculations'!$C$25,AA23&gt;='Old Ranking Calculations'!$B$26,'Old Ranking Calculations'!$C$26,AA23&gt;='Old Ranking Calculations'!$B$27,'Old Ranking Calculations'!$C$27,AA23&gt;='Old Ranking Calculations'!$B$28,'Old Ranking Calculations'!$C$28,AA23&gt;='Old Ranking Calculations'!$B$29,'Old Ranking Calculations'!$C$29,AA23&gt;='Old Ranking Calculations'!$B$30,'Old Ranking Calculations'!$C$30,AA23&gt;='Old Ranking Calculations'!$B$31,'Old Ranking Calculations'!$C$31,AA23&lt;'Old Ranking Calculations'!$B$32,'Old Ranking Calculations'!$C$32)</f>
        <v>6</v>
      </c>
      <c r="AC23" s="1">
        <f>COUNT($G$2:G23)/COUNT($A$2:A23)</f>
        <v>0.18181818181818182</v>
      </c>
      <c r="AD23" s="1" cm="1">
        <f t="array" ref="AD23">_xlfn.IFS(AC23&gt;='Old Ranking Calculations'!$B$15,'Old Ranking Calculations'!$C$15,AC23&gt;='Old Ranking Calculations'!$B$16,'Old Ranking Calculations'!$C$16,AC23&gt;='Old Ranking Calculations'!$B$17,'Old Ranking Calculations'!$C$17,AC23&gt;='Old Ranking Calculations'!$B$18,'Old Ranking Calculations'!$C$18,AC23&gt;='Old Ranking Calculations'!$B$19,'Old Ranking Calculations'!$C$19,AC23&gt;='Old Ranking Calculations'!$B$20,'Old Ranking Calculations'!$C$20,AC23&gt;='Old Ranking Calculations'!$B$21,'Old Ranking Calculations'!$C$21,AC23&gt;='Old Ranking Calculations'!$B$22,'Old Ranking Calculations'!$C$22,AC23&lt;'Old Ranking Calculations'!$B$23,'Old Ranking Calculations'!$C$23)</f>
        <v>0</v>
      </c>
      <c r="AE23" s="1">
        <f t="shared" si="0"/>
        <v>0</v>
      </c>
      <c r="AF23" s="1">
        <f>SUM($O$2:O23)/SUM($G$2:H23)</f>
        <v>1.4285714285714286</v>
      </c>
      <c r="AG23" s="16">
        <f>SUM($W$2:W23,Z23)</f>
        <v>24</v>
      </c>
    </row>
    <row r="24" spans="1:33" ht="15.75" customHeight="1" x14ac:dyDescent="0.2">
      <c r="A24" s="1">
        <v>1988</v>
      </c>
      <c r="B24" s="1" t="s">
        <v>18</v>
      </c>
      <c r="C24" s="1" t="str">
        <f>VLOOKUP(B24,Divisions!$A$1:$B$33,2,FALSE)</f>
        <v>AFC West</v>
      </c>
      <c r="D24" s="1">
        <v>6</v>
      </c>
      <c r="E24" s="1">
        <v>10</v>
      </c>
      <c r="W24" s="1">
        <f>SUM(N24*'Ranking Calculations'!$C$2,M24*'Ranking Calculations'!$C$3,L24*'Ranking Calculations'!$C$4,K24*'Ranking Calculations'!$C$5,H24*'Ranking Calculations'!$C$7,G24*'Ranking Calculations'!$C$6,P24*'Ranking Calculations'!$C$8,Q24*'Ranking Calculations'!$C$9,R24*'Ranking Calculations'!$C$10,S24*'Ranking Calculations'!$C$11,T24*'Ranking Calculations'!$C$12,U24*'Ranking Calculations'!$C$13,V24*'Ranking Calculations'!$C$14)</f>
        <v>0</v>
      </c>
      <c r="X24" s="11">
        <f>(SUM($D$2:D24)+(SUM($F$2:F24)/2))/((SUM($D$2:D24)+SUM($E$2:E24)+SUM($F$2:F24)))</f>
        <v>0.47470238095238093</v>
      </c>
      <c r="Y24" s="1">
        <f>'Winning % Rank Over Time'!U24</f>
        <v>17</v>
      </c>
      <c r="Z24" s="7">
        <f>'Winning % Rank Over Time'!$B24*VLOOKUP(Y24,'Share of Reg Season Points'!$K$2:$L$30,2)</f>
        <v>0</v>
      </c>
      <c r="AA24" s="1">
        <f>SUM($I$2:I24)/COUNT($G$2:G24)</f>
        <v>0.75</v>
      </c>
      <c r="AB24" s="1" cm="1">
        <f t="array" ref="AB24">_xlfn.IFS(AA24&gt;='Old Ranking Calculations'!$B$25,'Old Ranking Calculations'!$C$25,AA24&gt;='Old Ranking Calculations'!$B$26,'Old Ranking Calculations'!$C$26,AA24&gt;='Old Ranking Calculations'!$B$27,'Old Ranking Calculations'!$C$27,AA24&gt;='Old Ranking Calculations'!$B$28,'Old Ranking Calculations'!$C$28,AA24&gt;='Old Ranking Calculations'!$B$29,'Old Ranking Calculations'!$C$29,AA24&gt;='Old Ranking Calculations'!$B$30,'Old Ranking Calculations'!$C$30,AA24&gt;='Old Ranking Calculations'!$B$31,'Old Ranking Calculations'!$C$31,AA24&lt;'Old Ranking Calculations'!$B$32,'Old Ranking Calculations'!$C$32)</f>
        <v>6</v>
      </c>
      <c r="AC24" s="1">
        <f>COUNT($G$2:G24)/COUNT($A$2:A24)</f>
        <v>0.17391304347826086</v>
      </c>
      <c r="AD24" s="1" cm="1">
        <f t="array" ref="AD24">_xlfn.IFS(AC24&gt;='Old Ranking Calculations'!$B$15,'Old Ranking Calculations'!$C$15,AC24&gt;='Old Ranking Calculations'!$B$16,'Old Ranking Calculations'!$C$16,AC24&gt;='Old Ranking Calculations'!$B$17,'Old Ranking Calculations'!$C$17,AC24&gt;='Old Ranking Calculations'!$B$18,'Old Ranking Calculations'!$C$18,AC24&gt;='Old Ranking Calculations'!$B$19,'Old Ranking Calculations'!$C$19,AC24&gt;='Old Ranking Calculations'!$B$20,'Old Ranking Calculations'!$C$20,AC24&gt;='Old Ranking Calculations'!$B$21,'Old Ranking Calculations'!$C$21,AC24&gt;='Old Ranking Calculations'!$B$22,'Old Ranking Calculations'!$C$22,AC24&lt;'Old Ranking Calculations'!$B$23,'Old Ranking Calculations'!$C$23)</f>
        <v>0</v>
      </c>
      <c r="AE24" s="1">
        <f t="shared" si="0"/>
        <v>0</v>
      </c>
      <c r="AF24" s="1">
        <f>SUM($O$2:O24)/SUM($G$2:H24)</f>
        <v>1.4285714285714286</v>
      </c>
      <c r="AG24" s="16">
        <f>SUM($W$2:W24,Z24)</f>
        <v>24</v>
      </c>
    </row>
    <row r="25" spans="1:33" ht="15.75" customHeight="1" x14ac:dyDescent="0.2">
      <c r="A25" s="1">
        <v>1989</v>
      </c>
      <c r="B25" s="1" t="s">
        <v>18</v>
      </c>
      <c r="C25" s="1" t="str">
        <f>VLOOKUP(B25,Divisions!$A$1:$B$33,2,FALSE)</f>
        <v>AFC West</v>
      </c>
      <c r="D25" s="1">
        <v>6</v>
      </c>
      <c r="E25" s="1">
        <v>10</v>
      </c>
      <c r="W25" s="1">
        <f>SUM(N25*'Ranking Calculations'!$C$2,M25*'Ranking Calculations'!$C$3,L25*'Ranking Calculations'!$C$4,K25*'Ranking Calculations'!$C$5,H25*'Ranking Calculations'!$C$7,G25*'Ranking Calculations'!$C$6,P25*'Ranking Calculations'!$C$8,Q25*'Ranking Calculations'!$C$9,R25*'Ranking Calculations'!$C$10,S25*'Ranking Calculations'!$C$11,T25*'Ranking Calculations'!$C$12,U25*'Ranking Calculations'!$C$13,V25*'Ranking Calculations'!$C$14)</f>
        <v>0</v>
      </c>
      <c r="X25" s="11">
        <f>(SUM($D$2:D25)+(SUM($F$2:F25)/2))/((SUM($D$2:D25)+SUM($E$2:E25)+SUM($F$2:F25)))</f>
        <v>0.47017045454545453</v>
      </c>
      <c r="Y25" s="1">
        <f>'Winning % Rank Over Time'!U25</f>
        <v>16</v>
      </c>
      <c r="Z25" s="7">
        <f>'Winning % Rank Over Time'!$B25*VLOOKUP(Y25,'Share of Reg Season Points'!$K$2:$L$30,2)</f>
        <v>0</v>
      </c>
      <c r="AA25" s="1">
        <f>SUM($I$2:I25)/COUNT($G$2:G25)</f>
        <v>0.75</v>
      </c>
      <c r="AB25" s="1" cm="1">
        <f t="array" ref="AB25">_xlfn.IFS(AA25&gt;='Old Ranking Calculations'!$B$25,'Old Ranking Calculations'!$C$25,AA25&gt;='Old Ranking Calculations'!$B$26,'Old Ranking Calculations'!$C$26,AA25&gt;='Old Ranking Calculations'!$B$27,'Old Ranking Calculations'!$C$27,AA25&gt;='Old Ranking Calculations'!$B$28,'Old Ranking Calculations'!$C$28,AA25&gt;='Old Ranking Calculations'!$B$29,'Old Ranking Calculations'!$C$29,AA25&gt;='Old Ranking Calculations'!$B$30,'Old Ranking Calculations'!$C$30,AA25&gt;='Old Ranking Calculations'!$B$31,'Old Ranking Calculations'!$C$31,AA25&lt;'Old Ranking Calculations'!$B$32,'Old Ranking Calculations'!$C$32)</f>
        <v>6</v>
      </c>
      <c r="AC25" s="1">
        <f>COUNT($G$2:G25)/COUNT($A$2:A25)</f>
        <v>0.16666666666666666</v>
      </c>
      <c r="AD25" s="1" cm="1">
        <f t="array" ref="AD25">_xlfn.IFS(AC25&gt;='Old Ranking Calculations'!$B$15,'Old Ranking Calculations'!$C$15,AC25&gt;='Old Ranking Calculations'!$B$16,'Old Ranking Calculations'!$C$16,AC25&gt;='Old Ranking Calculations'!$B$17,'Old Ranking Calculations'!$C$17,AC25&gt;='Old Ranking Calculations'!$B$18,'Old Ranking Calculations'!$C$18,AC25&gt;='Old Ranking Calculations'!$B$19,'Old Ranking Calculations'!$C$19,AC25&gt;='Old Ranking Calculations'!$B$20,'Old Ranking Calculations'!$C$20,AC25&gt;='Old Ranking Calculations'!$B$21,'Old Ranking Calculations'!$C$21,AC25&gt;='Old Ranking Calculations'!$B$22,'Old Ranking Calculations'!$C$22,AC25&lt;'Old Ranking Calculations'!$B$23,'Old Ranking Calculations'!$C$23)</f>
        <v>0</v>
      </c>
      <c r="AE25" s="1">
        <f t="shared" si="0"/>
        <v>0</v>
      </c>
      <c r="AF25" s="1">
        <f>SUM($O$2:O25)/SUM($G$2:H25)</f>
        <v>1.4285714285714286</v>
      </c>
      <c r="AG25" s="16">
        <f>SUM($W$2:W25,Z25)</f>
        <v>24</v>
      </c>
    </row>
    <row r="26" spans="1:33" ht="15.75" customHeight="1" x14ac:dyDescent="0.2">
      <c r="A26" s="1">
        <v>1990</v>
      </c>
      <c r="B26" s="1" t="s">
        <v>18</v>
      </c>
      <c r="C26" s="1" t="str">
        <f>VLOOKUP(B26,Divisions!$A$1:$B$33,2,FALSE)</f>
        <v>AFC West</v>
      </c>
      <c r="D26" s="1">
        <v>6</v>
      </c>
      <c r="E26" s="1">
        <v>10</v>
      </c>
      <c r="W26" s="1">
        <f>SUM(N26*'Ranking Calculations'!$C$2,M26*'Ranking Calculations'!$C$3,L26*'Ranking Calculations'!$C$4,K26*'Ranking Calculations'!$C$5,H26*'Ranking Calculations'!$C$7,G26*'Ranking Calculations'!$C$6,P26*'Ranking Calculations'!$C$8,Q26*'Ranking Calculations'!$C$9,R26*'Ranking Calculations'!$C$10,S26*'Ranking Calculations'!$C$11,T26*'Ranking Calculations'!$C$12,U26*'Ranking Calculations'!$C$13,V26*'Ranking Calculations'!$C$14)</f>
        <v>0</v>
      </c>
      <c r="X26" s="11">
        <f>(SUM($D$2:D26)+(SUM($F$2:F26)/2))/((SUM($D$2:D26)+SUM($E$2:E26)+SUM($F$2:F26)))</f>
        <v>0.46603260869565216</v>
      </c>
      <c r="Y26" s="1">
        <f>'Winning % Rank Over Time'!U26</f>
        <v>16</v>
      </c>
      <c r="Z26" s="7">
        <f>'Winning % Rank Over Time'!$B26*VLOOKUP(Y26,'Share of Reg Season Points'!$K$2:$L$30,2)</f>
        <v>0</v>
      </c>
      <c r="AA26" s="1">
        <f>SUM($I$2:I26)/COUNT($G$2:G26)</f>
        <v>0.75</v>
      </c>
      <c r="AB26" s="1" cm="1">
        <f t="array" ref="AB26">_xlfn.IFS(AA26&gt;='Old Ranking Calculations'!$B$25,'Old Ranking Calculations'!$C$25,AA26&gt;='Old Ranking Calculations'!$B$26,'Old Ranking Calculations'!$C$26,AA26&gt;='Old Ranking Calculations'!$B$27,'Old Ranking Calculations'!$C$27,AA26&gt;='Old Ranking Calculations'!$B$28,'Old Ranking Calculations'!$C$28,AA26&gt;='Old Ranking Calculations'!$B$29,'Old Ranking Calculations'!$C$29,AA26&gt;='Old Ranking Calculations'!$B$30,'Old Ranking Calculations'!$C$30,AA26&gt;='Old Ranking Calculations'!$B$31,'Old Ranking Calculations'!$C$31,AA26&lt;'Old Ranking Calculations'!$B$32,'Old Ranking Calculations'!$C$32)</f>
        <v>6</v>
      </c>
      <c r="AC26" s="1">
        <f>COUNT($G$2:G26)/COUNT($A$2:A26)</f>
        <v>0.16</v>
      </c>
      <c r="AD26" s="1" cm="1">
        <f t="array" ref="AD26">_xlfn.IFS(AC26&gt;='Old Ranking Calculations'!$B$15,'Old Ranking Calculations'!$C$15,AC26&gt;='Old Ranking Calculations'!$B$16,'Old Ranking Calculations'!$C$16,AC26&gt;='Old Ranking Calculations'!$B$17,'Old Ranking Calculations'!$C$17,AC26&gt;='Old Ranking Calculations'!$B$18,'Old Ranking Calculations'!$C$18,AC26&gt;='Old Ranking Calculations'!$B$19,'Old Ranking Calculations'!$C$19,AC26&gt;='Old Ranking Calculations'!$B$20,'Old Ranking Calculations'!$C$20,AC26&gt;='Old Ranking Calculations'!$B$21,'Old Ranking Calculations'!$C$21,AC26&gt;='Old Ranking Calculations'!$B$22,'Old Ranking Calculations'!$C$22,AC26&lt;'Old Ranking Calculations'!$B$23,'Old Ranking Calculations'!$C$23)</f>
        <v>0</v>
      </c>
      <c r="AE26" s="1">
        <f t="shared" si="0"/>
        <v>0</v>
      </c>
      <c r="AF26" s="1">
        <f>SUM($O$2:O26)/SUM($G$2:H26)</f>
        <v>1.4285714285714286</v>
      </c>
      <c r="AG26" s="16">
        <f>SUM($W$2:W26,Z26)</f>
        <v>24</v>
      </c>
    </row>
    <row r="27" spans="1:33" ht="15.75" customHeight="1" x14ac:dyDescent="0.2">
      <c r="A27" s="1">
        <v>1991</v>
      </c>
      <c r="B27" s="1" t="s">
        <v>18</v>
      </c>
      <c r="C27" s="1" t="str">
        <f>VLOOKUP(B27,Divisions!$A$1:$B$33,2,FALSE)</f>
        <v>AFC West</v>
      </c>
      <c r="D27" s="1">
        <v>4</v>
      </c>
      <c r="E27" s="1">
        <v>12</v>
      </c>
      <c r="W27" s="1">
        <f>SUM(N27*'Ranking Calculations'!$C$2,M27*'Ranking Calculations'!$C$3,L27*'Ranking Calculations'!$C$4,K27*'Ranking Calculations'!$C$5,H27*'Ranking Calculations'!$C$7,G27*'Ranking Calculations'!$C$6,P27*'Ranking Calculations'!$C$8,Q27*'Ranking Calculations'!$C$9,R27*'Ranking Calculations'!$C$10,S27*'Ranking Calculations'!$C$11,T27*'Ranking Calculations'!$C$12,U27*'Ranking Calculations'!$C$13,V27*'Ranking Calculations'!$C$14)</f>
        <v>0</v>
      </c>
      <c r="X27" s="11">
        <f>(SUM($D$2:D27)+(SUM($F$2:F27)/2))/((SUM($D$2:D27)+SUM($E$2:E27)+SUM($F$2:F27)))</f>
        <v>0.45703125</v>
      </c>
      <c r="Y27" s="1">
        <f>'Winning % Rank Over Time'!U27</f>
        <v>18</v>
      </c>
      <c r="Z27" s="7">
        <f>'Winning % Rank Over Time'!$B27*VLOOKUP(Y27,'Share of Reg Season Points'!$K$2:$L$30,2)</f>
        <v>0</v>
      </c>
      <c r="AA27" s="1">
        <f>SUM($I$2:I27)/COUNT($G$2:G27)</f>
        <v>0.75</v>
      </c>
      <c r="AB27" s="1" cm="1">
        <f t="array" ref="AB27">_xlfn.IFS(AA27&gt;='Old Ranking Calculations'!$B$25,'Old Ranking Calculations'!$C$25,AA27&gt;='Old Ranking Calculations'!$B$26,'Old Ranking Calculations'!$C$26,AA27&gt;='Old Ranking Calculations'!$B$27,'Old Ranking Calculations'!$C$27,AA27&gt;='Old Ranking Calculations'!$B$28,'Old Ranking Calculations'!$C$28,AA27&gt;='Old Ranking Calculations'!$B$29,'Old Ranking Calculations'!$C$29,AA27&gt;='Old Ranking Calculations'!$B$30,'Old Ranking Calculations'!$C$30,AA27&gt;='Old Ranking Calculations'!$B$31,'Old Ranking Calculations'!$C$31,AA27&lt;'Old Ranking Calculations'!$B$32,'Old Ranking Calculations'!$C$32)</f>
        <v>6</v>
      </c>
      <c r="AC27" s="1">
        <f>COUNT($G$2:G27)/COUNT($A$2:A27)</f>
        <v>0.15384615384615385</v>
      </c>
      <c r="AD27" s="1" cm="1">
        <f t="array" ref="AD27">_xlfn.IFS(AC27&gt;='Old Ranking Calculations'!$B$15,'Old Ranking Calculations'!$C$15,AC27&gt;='Old Ranking Calculations'!$B$16,'Old Ranking Calculations'!$C$16,AC27&gt;='Old Ranking Calculations'!$B$17,'Old Ranking Calculations'!$C$17,AC27&gt;='Old Ranking Calculations'!$B$18,'Old Ranking Calculations'!$C$18,AC27&gt;='Old Ranking Calculations'!$B$19,'Old Ranking Calculations'!$C$19,AC27&gt;='Old Ranking Calculations'!$B$20,'Old Ranking Calculations'!$C$20,AC27&gt;='Old Ranking Calculations'!$B$21,'Old Ranking Calculations'!$C$21,AC27&gt;='Old Ranking Calculations'!$B$22,'Old Ranking Calculations'!$C$22,AC27&lt;'Old Ranking Calculations'!$B$23,'Old Ranking Calculations'!$C$23)</f>
        <v>0</v>
      </c>
      <c r="AE27" s="1">
        <f t="shared" si="0"/>
        <v>0</v>
      </c>
      <c r="AF27" s="1">
        <f>SUM($O$2:O27)/SUM($G$2:H27)</f>
        <v>1.4285714285714286</v>
      </c>
      <c r="AG27" s="16">
        <f>SUM($W$2:W27,Z27)</f>
        <v>24</v>
      </c>
    </row>
    <row r="28" spans="1:33" ht="15.75" customHeight="1" x14ac:dyDescent="0.2">
      <c r="A28" s="1">
        <v>1992</v>
      </c>
      <c r="B28" s="1" t="s">
        <v>18</v>
      </c>
      <c r="C28" s="1" t="str">
        <f>VLOOKUP(B28,Divisions!$A$1:$B$33,2,FALSE)</f>
        <v>AFC West</v>
      </c>
      <c r="D28" s="1">
        <v>11</v>
      </c>
      <c r="E28" s="1">
        <v>5</v>
      </c>
      <c r="G28" s="1">
        <v>1</v>
      </c>
      <c r="H28" s="1">
        <v>1</v>
      </c>
      <c r="I28" s="1">
        <v>1</v>
      </c>
      <c r="J28" s="1">
        <v>1</v>
      </c>
      <c r="K28" s="1">
        <v>1</v>
      </c>
      <c r="L28" s="1"/>
      <c r="M28" s="1"/>
      <c r="N28" s="1"/>
      <c r="O28" s="1">
        <v>2</v>
      </c>
      <c r="W28" s="1">
        <f>SUM(N28*'Ranking Calculations'!$C$2,M28*'Ranking Calculations'!$C$3,L28*'Ranking Calculations'!$C$4,K28*'Ranking Calculations'!$C$5,H28*'Ranking Calculations'!$C$7,G28*'Ranking Calculations'!$C$6,P28*'Ranking Calculations'!$C$8,Q28*'Ranking Calculations'!$C$9,R28*'Ranking Calculations'!$C$10,S28*'Ranking Calculations'!$C$11,T28*'Ranking Calculations'!$C$12,U28*'Ranking Calculations'!$C$13,V28*'Ranking Calculations'!$C$14)</f>
        <v>4</v>
      </c>
      <c r="X28" s="11">
        <f>(SUM($D$2:D28)+(SUM($F$2:F28)/2))/((SUM($D$2:D28)+SUM($E$2:E28)+SUM($F$2:F28)))</f>
        <v>0.46625</v>
      </c>
      <c r="Y28" s="1">
        <f>'Winning % Rank Over Time'!U28</f>
        <v>16</v>
      </c>
      <c r="Z28" s="7">
        <f>'Winning % Rank Over Time'!$B28*VLOOKUP(Y28,'Share of Reg Season Points'!$K$2:$L$30,2)</f>
        <v>0</v>
      </c>
      <c r="AA28" s="1">
        <f>SUM($I$2:I28)/COUNT($G$2:G28)</f>
        <v>0.8</v>
      </c>
      <c r="AB28" s="1" cm="1">
        <f t="array" ref="AB28">_xlfn.IFS(AA28&gt;='Old Ranking Calculations'!$B$25,'Old Ranking Calculations'!$C$25,AA28&gt;='Old Ranking Calculations'!$B$26,'Old Ranking Calculations'!$C$26,AA28&gt;='Old Ranking Calculations'!$B$27,'Old Ranking Calculations'!$C$27,AA28&gt;='Old Ranking Calculations'!$B$28,'Old Ranking Calculations'!$C$28,AA28&gt;='Old Ranking Calculations'!$B$29,'Old Ranking Calculations'!$C$29,AA28&gt;='Old Ranking Calculations'!$B$30,'Old Ranking Calculations'!$C$30,AA28&gt;='Old Ranking Calculations'!$B$31,'Old Ranking Calculations'!$C$31,AA28&lt;'Old Ranking Calculations'!$B$32,'Old Ranking Calculations'!$C$32)</f>
        <v>6</v>
      </c>
      <c r="AC28" s="1">
        <f>COUNT($G$2:G28)/COUNT($A$2:A28)</f>
        <v>0.18518518518518517</v>
      </c>
      <c r="AD28" s="1" cm="1">
        <f t="array" ref="AD28">_xlfn.IFS(AC28&gt;='Old Ranking Calculations'!$B$15,'Old Ranking Calculations'!$C$15,AC28&gt;='Old Ranking Calculations'!$B$16,'Old Ranking Calculations'!$C$16,AC28&gt;='Old Ranking Calculations'!$B$17,'Old Ranking Calculations'!$C$17,AC28&gt;='Old Ranking Calculations'!$B$18,'Old Ranking Calculations'!$C$18,AC28&gt;='Old Ranking Calculations'!$B$19,'Old Ranking Calculations'!$C$19,AC28&gt;='Old Ranking Calculations'!$B$20,'Old Ranking Calculations'!$C$20,AC28&gt;='Old Ranking Calculations'!$B$21,'Old Ranking Calculations'!$C$21,AC28&gt;='Old Ranking Calculations'!$B$22,'Old Ranking Calculations'!$C$22,AC28&lt;'Old Ranking Calculations'!$B$23,'Old Ranking Calculations'!$C$23)</f>
        <v>0</v>
      </c>
      <c r="AE28" s="1">
        <f t="shared" si="0"/>
        <v>0</v>
      </c>
      <c r="AF28" s="1">
        <f>SUM($O$2:O28)/SUM($G$2:H28)</f>
        <v>1.3333333333333333</v>
      </c>
      <c r="AG28" s="16">
        <f>SUM($W$2:W28,Z28)</f>
        <v>28</v>
      </c>
    </row>
    <row r="29" spans="1:33" ht="15.75" customHeight="1" x14ac:dyDescent="0.2">
      <c r="A29" s="1">
        <v>1993</v>
      </c>
      <c r="B29" s="1" t="s">
        <v>18</v>
      </c>
      <c r="C29" s="1" t="str">
        <f>VLOOKUP(B29,Divisions!$A$1:$B$33,2,FALSE)</f>
        <v>AFC West</v>
      </c>
      <c r="D29" s="1">
        <v>8</v>
      </c>
      <c r="E29" s="1">
        <v>8</v>
      </c>
      <c r="W29" s="1">
        <f>SUM(N29*'Ranking Calculations'!$C$2,M29*'Ranking Calculations'!$C$3,L29*'Ranking Calculations'!$C$4,K29*'Ranking Calculations'!$C$5,H29*'Ranking Calculations'!$C$7,G29*'Ranking Calculations'!$C$6,P29*'Ranking Calculations'!$C$8,Q29*'Ranking Calculations'!$C$9,R29*'Ranking Calculations'!$C$10,S29*'Ranking Calculations'!$C$11,T29*'Ranking Calculations'!$C$12,U29*'Ranking Calculations'!$C$13,V29*'Ranking Calculations'!$C$14)</f>
        <v>0</v>
      </c>
      <c r="X29" s="11">
        <f>(SUM($D$2:D29)+(SUM($F$2:F29)/2))/((SUM($D$2:D29)+SUM($E$2:E29)+SUM($F$2:F29)))</f>
        <v>0.46754807692307693</v>
      </c>
      <c r="Y29" s="1">
        <f>'Winning % Rank Over Time'!U29</f>
        <v>15</v>
      </c>
      <c r="Z29" s="7">
        <f>'Winning % Rank Over Time'!$B29*VLOOKUP(Y29,'Share of Reg Season Points'!$K$2:$L$30,2)</f>
        <v>0</v>
      </c>
      <c r="AA29" s="1">
        <f>SUM($I$2:I29)/COUNT($G$2:G29)</f>
        <v>0.8</v>
      </c>
      <c r="AB29" s="1" cm="1">
        <f t="array" ref="AB29">_xlfn.IFS(AA29&gt;='Old Ranking Calculations'!$B$25,'Old Ranking Calculations'!$C$25,AA29&gt;='Old Ranking Calculations'!$B$26,'Old Ranking Calculations'!$C$26,AA29&gt;='Old Ranking Calculations'!$B$27,'Old Ranking Calculations'!$C$27,AA29&gt;='Old Ranking Calculations'!$B$28,'Old Ranking Calculations'!$C$28,AA29&gt;='Old Ranking Calculations'!$B$29,'Old Ranking Calculations'!$C$29,AA29&gt;='Old Ranking Calculations'!$B$30,'Old Ranking Calculations'!$C$30,AA29&gt;='Old Ranking Calculations'!$B$31,'Old Ranking Calculations'!$C$31,AA29&lt;'Old Ranking Calculations'!$B$32,'Old Ranking Calculations'!$C$32)</f>
        <v>6</v>
      </c>
      <c r="AC29" s="1">
        <f>COUNT($G$2:G29)/COUNT($A$2:A29)</f>
        <v>0.17857142857142858</v>
      </c>
      <c r="AD29" s="1" cm="1">
        <f t="array" ref="AD29">_xlfn.IFS(AC29&gt;='Old Ranking Calculations'!$B$15,'Old Ranking Calculations'!$C$15,AC29&gt;='Old Ranking Calculations'!$B$16,'Old Ranking Calculations'!$C$16,AC29&gt;='Old Ranking Calculations'!$B$17,'Old Ranking Calculations'!$C$17,AC29&gt;='Old Ranking Calculations'!$B$18,'Old Ranking Calculations'!$C$18,AC29&gt;='Old Ranking Calculations'!$B$19,'Old Ranking Calculations'!$C$19,AC29&gt;='Old Ranking Calculations'!$B$20,'Old Ranking Calculations'!$C$20,AC29&gt;='Old Ranking Calculations'!$B$21,'Old Ranking Calculations'!$C$21,AC29&gt;='Old Ranking Calculations'!$B$22,'Old Ranking Calculations'!$C$22,AC29&lt;'Old Ranking Calculations'!$B$23,'Old Ranking Calculations'!$C$23)</f>
        <v>0</v>
      </c>
      <c r="AE29" s="1">
        <f t="shared" si="0"/>
        <v>0</v>
      </c>
      <c r="AF29" s="1">
        <f>SUM($O$2:O29)/SUM($G$2:H29)</f>
        <v>1.3333333333333333</v>
      </c>
      <c r="AG29" s="16">
        <f>SUM($W$2:W29,Z29)</f>
        <v>28</v>
      </c>
    </row>
    <row r="30" spans="1:33" ht="15.75" customHeight="1" x14ac:dyDescent="0.2">
      <c r="A30" s="1">
        <v>1994</v>
      </c>
      <c r="B30" s="1" t="s">
        <v>18</v>
      </c>
      <c r="C30" s="1" t="str">
        <f>VLOOKUP(B30,Divisions!$A$1:$B$33,2,FALSE)</f>
        <v>AFC West</v>
      </c>
      <c r="D30" s="1">
        <v>11</v>
      </c>
      <c r="E30" s="1">
        <v>5</v>
      </c>
      <c r="G30" s="1">
        <v>1</v>
      </c>
      <c r="H30" s="1">
        <v>1</v>
      </c>
      <c r="I30" s="1">
        <v>2</v>
      </c>
      <c r="J30" s="1">
        <v>1</v>
      </c>
      <c r="K30" s="1">
        <v>1</v>
      </c>
      <c r="L30" s="1">
        <v>1</v>
      </c>
      <c r="M30" s="1">
        <v>1</v>
      </c>
      <c r="N30" s="1"/>
      <c r="O30" s="1">
        <v>4</v>
      </c>
      <c r="W30" s="1">
        <f>SUM(N30*'Ranking Calculations'!$C$2,M30*'Ranking Calculations'!$C$3,L30*'Ranking Calculations'!$C$4,K30*'Ranking Calculations'!$C$5,H30*'Ranking Calculations'!$C$7,G30*'Ranking Calculations'!$C$6,P30*'Ranking Calculations'!$C$8,Q30*'Ranking Calculations'!$C$9,R30*'Ranking Calculations'!$C$10,S30*'Ranking Calculations'!$C$11,T30*'Ranking Calculations'!$C$12,U30*'Ranking Calculations'!$C$13,V30*'Ranking Calculations'!$C$14)</f>
        <v>17</v>
      </c>
      <c r="X30" s="11">
        <f>(SUM($D$2:D30)+(SUM($F$2:F30)/2))/((SUM($D$2:D30)+SUM($E$2:E30)+SUM($F$2:F30)))</f>
        <v>0.47569444444444442</v>
      </c>
      <c r="Y30" s="1">
        <f>'Winning % Rank Over Time'!U30</f>
        <v>13</v>
      </c>
      <c r="Z30" s="7">
        <f>'Winning % Rank Over Time'!$B30*VLOOKUP(Y30,'Share of Reg Season Points'!$K$2:$L$30,2)</f>
        <v>0</v>
      </c>
      <c r="AA30" s="1">
        <f>SUM($I$2:I30)/COUNT($G$2:G30)</f>
        <v>1</v>
      </c>
      <c r="AB30" s="1" cm="1">
        <f t="array" ref="AB30">_xlfn.IFS(AA30&gt;='Old Ranking Calculations'!$B$25,'Old Ranking Calculations'!$C$25,AA30&gt;='Old Ranking Calculations'!$B$26,'Old Ranking Calculations'!$C$26,AA30&gt;='Old Ranking Calculations'!$B$27,'Old Ranking Calculations'!$C$27,AA30&gt;='Old Ranking Calculations'!$B$28,'Old Ranking Calculations'!$C$28,AA30&gt;='Old Ranking Calculations'!$B$29,'Old Ranking Calculations'!$C$29,AA30&gt;='Old Ranking Calculations'!$B$30,'Old Ranking Calculations'!$C$30,AA30&gt;='Old Ranking Calculations'!$B$31,'Old Ranking Calculations'!$C$31,AA30&lt;'Old Ranking Calculations'!$B$32,'Old Ranking Calculations'!$C$32)</f>
        <v>10</v>
      </c>
      <c r="AC30" s="1">
        <f>COUNT($G$2:G30)/COUNT($A$2:A30)</f>
        <v>0.20689655172413793</v>
      </c>
      <c r="AD30" s="1" cm="1">
        <f t="array" ref="AD30">_xlfn.IFS(AC30&gt;='Old Ranking Calculations'!$B$15,'Old Ranking Calculations'!$C$15,AC30&gt;='Old Ranking Calculations'!$B$16,'Old Ranking Calculations'!$C$16,AC30&gt;='Old Ranking Calculations'!$B$17,'Old Ranking Calculations'!$C$17,AC30&gt;='Old Ranking Calculations'!$B$18,'Old Ranking Calculations'!$C$18,AC30&gt;='Old Ranking Calculations'!$B$19,'Old Ranking Calculations'!$C$19,AC30&gt;='Old Ranking Calculations'!$B$20,'Old Ranking Calculations'!$C$20,AC30&gt;='Old Ranking Calculations'!$B$21,'Old Ranking Calculations'!$C$21,AC30&gt;='Old Ranking Calculations'!$B$22,'Old Ranking Calculations'!$C$22,AC30&lt;'Old Ranking Calculations'!$B$23,'Old Ranking Calculations'!$C$23)</f>
        <v>1</v>
      </c>
      <c r="AE30" s="1">
        <f t="shared" si="0"/>
        <v>0</v>
      </c>
      <c r="AF30" s="1">
        <f>SUM($O$2:O30)/SUM($G$2:H30)</f>
        <v>1.4545454545454546</v>
      </c>
      <c r="AG30" s="16">
        <f>SUM($W$2:W30,Z30)</f>
        <v>45</v>
      </c>
    </row>
    <row r="31" spans="1:33" ht="15.75" customHeight="1" x14ac:dyDescent="0.2">
      <c r="A31" s="1">
        <v>1995</v>
      </c>
      <c r="B31" s="1" t="s">
        <v>18</v>
      </c>
      <c r="C31" s="1" t="str">
        <f>VLOOKUP(B31,Divisions!$A$1:$B$33,2,FALSE)</f>
        <v>AFC West</v>
      </c>
      <c r="D31" s="1">
        <v>9</v>
      </c>
      <c r="E31" s="1">
        <v>7</v>
      </c>
      <c r="G31" s="1">
        <v>1</v>
      </c>
      <c r="I31" s="1">
        <v>0</v>
      </c>
      <c r="J31" s="1">
        <v>1</v>
      </c>
      <c r="K31" s="1"/>
      <c r="L31" s="1"/>
      <c r="M31" s="1"/>
      <c r="N31" s="1"/>
      <c r="O31" s="1">
        <v>1</v>
      </c>
      <c r="W31" s="1">
        <f>SUM(N31*'Ranking Calculations'!$C$2,M31*'Ranking Calculations'!$C$3,L31*'Ranking Calculations'!$C$4,K31*'Ranking Calculations'!$C$5,H31*'Ranking Calculations'!$C$7,G31*'Ranking Calculations'!$C$6,P31*'Ranking Calculations'!$C$8,Q31*'Ranking Calculations'!$C$9,R31*'Ranking Calculations'!$C$10,S31*'Ranking Calculations'!$C$11,T31*'Ranking Calculations'!$C$12,U31*'Ranking Calculations'!$C$13,V31*'Ranking Calculations'!$C$14)</f>
        <v>1</v>
      </c>
      <c r="X31" s="11">
        <f>(SUM($D$2:D31)+(SUM($F$2:F31)/2))/((SUM($D$2:D31)+SUM($E$2:E31)+SUM($F$2:F31)))</f>
        <v>0.47879464285714285</v>
      </c>
      <c r="Y31" s="1">
        <f>'Winning % Rank Over Time'!U31</f>
        <v>13</v>
      </c>
      <c r="Z31" s="7">
        <f>'Winning % Rank Over Time'!$B31*VLOOKUP(Y31,'Share of Reg Season Points'!$F$2:$G$32,2)</f>
        <v>0</v>
      </c>
      <c r="AA31" s="1">
        <f>SUM($I$2:I31)/COUNT($G$2:G31)</f>
        <v>0.8571428571428571</v>
      </c>
      <c r="AB31" s="1" cm="1">
        <f t="array" ref="AB31">_xlfn.IFS(AA31&gt;='Old Ranking Calculations'!$B$25,'Old Ranking Calculations'!$C$25,AA31&gt;='Old Ranking Calculations'!$B$26,'Old Ranking Calculations'!$C$26,AA31&gt;='Old Ranking Calculations'!$B$27,'Old Ranking Calculations'!$C$27,AA31&gt;='Old Ranking Calculations'!$B$28,'Old Ranking Calculations'!$C$28,AA31&gt;='Old Ranking Calculations'!$B$29,'Old Ranking Calculations'!$C$29,AA31&gt;='Old Ranking Calculations'!$B$30,'Old Ranking Calculations'!$C$30,AA31&gt;='Old Ranking Calculations'!$B$31,'Old Ranking Calculations'!$C$31,AA31&lt;'Old Ranking Calculations'!$B$32,'Old Ranking Calculations'!$C$32)</f>
        <v>6</v>
      </c>
      <c r="AC31" s="1">
        <f>COUNT($G$2:G31)/COUNT($A$2:A31)</f>
        <v>0.23333333333333334</v>
      </c>
      <c r="AD31" s="1" cm="1">
        <f t="array" ref="AD31">_xlfn.IFS(AC31&gt;='Old Ranking Calculations'!$B$15,'Old Ranking Calculations'!$C$15,AC31&gt;='Old Ranking Calculations'!$B$16,'Old Ranking Calculations'!$C$16,AC31&gt;='Old Ranking Calculations'!$B$17,'Old Ranking Calculations'!$C$17,AC31&gt;='Old Ranking Calculations'!$B$18,'Old Ranking Calculations'!$C$18,AC31&gt;='Old Ranking Calculations'!$B$19,'Old Ranking Calculations'!$C$19,AC31&gt;='Old Ranking Calculations'!$B$20,'Old Ranking Calculations'!$C$20,AC31&gt;='Old Ranking Calculations'!$B$21,'Old Ranking Calculations'!$C$21,AC31&gt;='Old Ranking Calculations'!$B$22,'Old Ranking Calculations'!$C$22,AC31&lt;'Old Ranking Calculations'!$B$23,'Old Ranking Calculations'!$C$23)</f>
        <v>1</v>
      </c>
      <c r="AE31" s="1">
        <f t="shared" si="0"/>
        <v>0</v>
      </c>
      <c r="AF31" s="1">
        <f>SUM($O$2:O31)/SUM($G$2:H31)</f>
        <v>1.4166666666666667</v>
      </c>
      <c r="AG31" s="16">
        <f>SUM($W$2:W31,Z31)</f>
        <v>46</v>
      </c>
    </row>
    <row r="32" spans="1:33" ht="15.75" customHeight="1" x14ac:dyDescent="0.2">
      <c r="A32" s="1">
        <v>1996</v>
      </c>
      <c r="B32" s="1" t="s">
        <v>18</v>
      </c>
      <c r="C32" s="1" t="str">
        <f>VLOOKUP(B32,Divisions!$A$1:$B$33,2,FALSE)</f>
        <v>AFC West</v>
      </c>
      <c r="D32" s="1">
        <v>8</v>
      </c>
      <c r="E32" s="1">
        <v>8</v>
      </c>
      <c r="W32" s="1">
        <f>SUM(N32*'Ranking Calculations'!$C$2,M32*'Ranking Calculations'!$C$3,L32*'Ranking Calculations'!$C$4,K32*'Ranking Calculations'!$C$5,H32*'Ranking Calculations'!$C$7,G32*'Ranking Calculations'!$C$6,P32*'Ranking Calculations'!$C$8,Q32*'Ranking Calculations'!$C$9,R32*'Ranking Calculations'!$C$10,S32*'Ranking Calculations'!$C$11,T32*'Ranking Calculations'!$C$12,U32*'Ranking Calculations'!$C$13,V32*'Ranking Calculations'!$C$14)</f>
        <v>0</v>
      </c>
      <c r="X32" s="11">
        <f>(SUM($D$2:D32)+(SUM($F$2:F32)/2))/((SUM($D$2:D32)+SUM($E$2:E32)+SUM($F$2:F32)))</f>
        <v>0.47952586206896552</v>
      </c>
      <c r="Y32" s="1">
        <f>'Winning % Rank Over Time'!U32</f>
        <v>16</v>
      </c>
      <c r="Z32" s="7">
        <f>'Winning % Rank Over Time'!$B32*VLOOKUP(Y32,'Share of Reg Season Points'!$F$2:$G$32,2)</f>
        <v>0</v>
      </c>
      <c r="AA32" s="1">
        <f>SUM($I$2:I32)/COUNT($G$2:G32)</f>
        <v>0.8571428571428571</v>
      </c>
      <c r="AB32" s="1" cm="1">
        <f t="array" ref="AB32">_xlfn.IFS(AA32&gt;='Old Ranking Calculations'!$B$25,'Old Ranking Calculations'!$C$25,AA32&gt;='Old Ranking Calculations'!$B$26,'Old Ranking Calculations'!$C$26,AA32&gt;='Old Ranking Calculations'!$B$27,'Old Ranking Calculations'!$C$27,AA32&gt;='Old Ranking Calculations'!$B$28,'Old Ranking Calculations'!$C$28,AA32&gt;='Old Ranking Calculations'!$B$29,'Old Ranking Calculations'!$C$29,AA32&gt;='Old Ranking Calculations'!$B$30,'Old Ranking Calculations'!$C$30,AA32&gt;='Old Ranking Calculations'!$B$31,'Old Ranking Calculations'!$C$31,AA32&lt;'Old Ranking Calculations'!$B$32,'Old Ranking Calculations'!$C$32)</f>
        <v>6</v>
      </c>
      <c r="AC32" s="1">
        <f>COUNT($G$2:G32)/COUNT($A$2:A32)</f>
        <v>0.22580645161290322</v>
      </c>
      <c r="AD32" s="1" cm="1">
        <f t="array" ref="AD32">_xlfn.IFS(AC32&gt;='Old Ranking Calculations'!$B$15,'Old Ranking Calculations'!$C$15,AC32&gt;='Old Ranking Calculations'!$B$16,'Old Ranking Calculations'!$C$16,AC32&gt;='Old Ranking Calculations'!$B$17,'Old Ranking Calculations'!$C$17,AC32&gt;='Old Ranking Calculations'!$B$18,'Old Ranking Calculations'!$C$18,AC32&gt;='Old Ranking Calculations'!$B$19,'Old Ranking Calculations'!$C$19,AC32&gt;='Old Ranking Calculations'!$B$20,'Old Ranking Calculations'!$C$20,AC32&gt;='Old Ranking Calculations'!$B$21,'Old Ranking Calculations'!$C$21,AC32&gt;='Old Ranking Calculations'!$B$22,'Old Ranking Calculations'!$C$22,AC32&lt;'Old Ranking Calculations'!$B$23,'Old Ranking Calculations'!$C$23)</f>
        <v>1</v>
      </c>
      <c r="AE32" s="1">
        <f t="shared" si="0"/>
        <v>0</v>
      </c>
      <c r="AF32" s="1">
        <f>SUM($O$2:O32)/SUM($G$2:H32)</f>
        <v>1.4166666666666667</v>
      </c>
      <c r="AG32" s="16">
        <f>SUM($W$2:W32,Z32)</f>
        <v>46</v>
      </c>
    </row>
    <row r="33" spans="1:33" ht="15.75" customHeight="1" x14ac:dyDescent="0.2">
      <c r="A33" s="1">
        <v>1997</v>
      </c>
      <c r="B33" s="1" t="s">
        <v>18</v>
      </c>
      <c r="C33" s="1" t="str">
        <f>VLOOKUP(B33,Divisions!$A$1:$B$33,2,FALSE)</f>
        <v>AFC West</v>
      </c>
      <c r="D33" s="1">
        <v>4</v>
      </c>
      <c r="E33" s="1">
        <v>12</v>
      </c>
      <c r="W33" s="1">
        <f>SUM(N33*'Ranking Calculations'!$C$2,M33*'Ranking Calculations'!$C$3,L33*'Ranking Calculations'!$C$4,K33*'Ranking Calculations'!$C$5,H33*'Ranking Calculations'!$C$7,G33*'Ranking Calculations'!$C$6,P33*'Ranking Calculations'!$C$8,Q33*'Ranking Calculations'!$C$9,R33*'Ranking Calculations'!$C$10,S33*'Ranking Calculations'!$C$11,T33*'Ranking Calculations'!$C$12,U33*'Ranking Calculations'!$C$13,V33*'Ranking Calculations'!$C$14)</f>
        <v>0</v>
      </c>
      <c r="X33" s="11">
        <f>(SUM($D$2:D33)+(SUM($F$2:F33)/2))/((SUM($D$2:D33)+SUM($E$2:E33)+SUM($F$2:F33)))</f>
        <v>0.47187499999999999</v>
      </c>
      <c r="Y33" s="1">
        <f>'Winning % Rank Over Time'!U33</f>
        <v>17</v>
      </c>
      <c r="Z33" s="7">
        <f>'Winning % Rank Over Time'!$B33*VLOOKUP(Y33,'Share of Reg Season Points'!$F$2:$G$32,2)</f>
        <v>0</v>
      </c>
      <c r="AA33" s="1">
        <f>SUM($I$2:I33)/COUNT($G$2:G33)</f>
        <v>0.8571428571428571</v>
      </c>
      <c r="AB33" s="1" cm="1">
        <f t="array" ref="AB33">_xlfn.IFS(AA33&gt;='Old Ranking Calculations'!$B$25,'Old Ranking Calculations'!$C$25,AA33&gt;='Old Ranking Calculations'!$B$26,'Old Ranking Calculations'!$C$26,AA33&gt;='Old Ranking Calculations'!$B$27,'Old Ranking Calculations'!$C$27,AA33&gt;='Old Ranking Calculations'!$B$28,'Old Ranking Calculations'!$C$28,AA33&gt;='Old Ranking Calculations'!$B$29,'Old Ranking Calculations'!$C$29,AA33&gt;='Old Ranking Calculations'!$B$30,'Old Ranking Calculations'!$C$30,AA33&gt;='Old Ranking Calculations'!$B$31,'Old Ranking Calculations'!$C$31,AA33&lt;'Old Ranking Calculations'!$B$32,'Old Ranking Calculations'!$C$32)</f>
        <v>6</v>
      </c>
      <c r="AC33" s="1">
        <f>COUNT($G$2:G33)/COUNT($A$2:A33)</f>
        <v>0.21875</v>
      </c>
      <c r="AD33" s="1" cm="1">
        <f t="array" ref="AD33">_xlfn.IFS(AC33&gt;='Old Ranking Calculations'!$B$15,'Old Ranking Calculations'!$C$15,AC33&gt;='Old Ranking Calculations'!$B$16,'Old Ranking Calculations'!$C$16,AC33&gt;='Old Ranking Calculations'!$B$17,'Old Ranking Calculations'!$C$17,AC33&gt;='Old Ranking Calculations'!$B$18,'Old Ranking Calculations'!$C$18,AC33&gt;='Old Ranking Calculations'!$B$19,'Old Ranking Calculations'!$C$19,AC33&gt;='Old Ranking Calculations'!$B$20,'Old Ranking Calculations'!$C$20,AC33&gt;='Old Ranking Calculations'!$B$21,'Old Ranking Calculations'!$C$21,AC33&gt;='Old Ranking Calculations'!$B$22,'Old Ranking Calculations'!$C$22,AC33&lt;'Old Ranking Calculations'!$B$23,'Old Ranking Calculations'!$C$23)</f>
        <v>1</v>
      </c>
      <c r="AE33" s="1">
        <f t="shared" si="0"/>
        <v>0</v>
      </c>
      <c r="AF33" s="1">
        <f>SUM($O$2:O33)/SUM($G$2:H33)</f>
        <v>1.4166666666666667</v>
      </c>
      <c r="AG33" s="16">
        <f>SUM($W$2:W33,Z33)</f>
        <v>46</v>
      </c>
    </row>
    <row r="34" spans="1:33" ht="15.75" customHeight="1" x14ac:dyDescent="0.2">
      <c r="A34" s="1">
        <v>1998</v>
      </c>
      <c r="B34" s="1" t="s">
        <v>18</v>
      </c>
      <c r="C34" s="1" t="str">
        <f>VLOOKUP(B34,Divisions!$A$1:$B$33,2,FALSE)</f>
        <v>AFC West</v>
      </c>
      <c r="D34" s="1">
        <v>5</v>
      </c>
      <c r="E34" s="1">
        <v>11</v>
      </c>
      <c r="W34" s="1">
        <f>SUM(N34*'Ranking Calculations'!$C$2,M34*'Ranking Calculations'!$C$3,L34*'Ranking Calculations'!$C$4,K34*'Ranking Calculations'!$C$5,H34*'Ranking Calculations'!$C$7,G34*'Ranking Calculations'!$C$6,P34*'Ranking Calculations'!$C$8,Q34*'Ranking Calculations'!$C$9,R34*'Ranking Calculations'!$C$10,S34*'Ranking Calculations'!$C$11,T34*'Ranking Calculations'!$C$12,U34*'Ranking Calculations'!$C$13,V34*'Ranking Calculations'!$C$14)</f>
        <v>0</v>
      </c>
      <c r="X34" s="11">
        <f>(SUM($D$2:D34)+(SUM($F$2:F34)/2))/((SUM($D$2:D34)+SUM($E$2:E34)+SUM($F$2:F34)))</f>
        <v>0.46673387096774194</v>
      </c>
      <c r="Y34" s="1">
        <f>'Winning % Rank Over Time'!U34</f>
        <v>17</v>
      </c>
      <c r="Z34" s="7">
        <f>'Winning % Rank Over Time'!$B34*VLOOKUP(Y34,'Share of Reg Season Points'!$F$2:$G$32,2)</f>
        <v>0</v>
      </c>
      <c r="AA34" s="1">
        <f>SUM($I$2:I34)/COUNT($G$2:G34)</f>
        <v>0.8571428571428571</v>
      </c>
      <c r="AB34" s="1" cm="1">
        <f t="array" ref="AB34">_xlfn.IFS(AA34&gt;='Old Ranking Calculations'!$B$25,'Old Ranking Calculations'!$C$25,AA34&gt;='Old Ranking Calculations'!$B$26,'Old Ranking Calculations'!$C$26,AA34&gt;='Old Ranking Calculations'!$B$27,'Old Ranking Calculations'!$C$27,AA34&gt;='Old Ranking Calculations'!$B$28,'Old Ranking Calculations'!$C$28,AA34&gt;='Old Ranking Calculations'!$B$29,'Old Ranking Calculations'!$C$29,AA34&gt;='Old Ranking Calculations'!$B$30,'Old Ranking Calculations'!$C$30,AA34&gt;='Old Ranking Calculations'!$B$31,'Old Ranking Calculations'!$C$31,AA34&lt;'Old Ranking Calculations'!$B$32,'Old Ranking Calculations'!$C$32)</f>
        <v>6</v>
      </c>
      <c r="AC34" s="1">
        <f>COUNT($G$2:G34)/COUNT($A$2:A34)</f>
        <v>0.21212121212121213</v>
      </c>
      <c r="AD34" s="1" cm="1">
        <f t="array" ref="AD34">_xlfn.IFS(AC34&gt;='Old Ranking Calculations'!$B$15,'Old Ranking Calculations'!$C$15,AC34&gt;='Old Ranking Calculations'!$B$16,'Old Ranking Calculations'!$C$16,AC34&gt;='Old Ranking Calculations'!$B$17,'Old Ranking Calculations'!$C$17,AC34&gt;='Old Ranking Calculations'!$B$18,'Old Ranking Calculations'!$C$18,AC34&gt;='Old Ranking Calculations'!$B$19,'Old Ranking Calculations'!$C$19,AC34&gt;='Old Ranking Calculations'!$B$20,'Old Ranking Calculations'!$C$20,AC34&gt;='Old Ranking Calculations'!$B$21,'Old Ranking Calculations'!$C$21,AC34&gt;='Old Ranking Calculations'!$B$22,'Old Ranking Calculations'!$C$22,AC34&lt;'Old Ranking Calculations'!$B$23,'Old Ranking Calculations'!$C$23)</f>
        <v>1</v>
      </c>
      <c r="AE34" s="1">
        <f t="shared" ref="AE34:AE58" si="1">IF((0.75*($A$2-1966))-(0.2*(A34-$A$2))&gt;0,(0.75*($A$2-1966))-(0.2*(A34-$A$2)),0)</f>
        <v>0</v>
      </c>
      <c r="AF34" s="1">
        <f>SUM($O$2:O34)/SUM($G$2:H34)</f>
        <v>1.4166666666666667</v>
      </c>
      <c r="AG34" s="16">
        <f>SUM($W$2:W34,Z34)</f>
        <v>46</v>
      </c>
    </row>
    <row r="35" spans="1:33" ht="15.75" customHeight="1" x14ac:dyDescent="0.2">
      <c r="A35" s="1">
        <v>1999</v>
      </c>
      <c r="B35" s="1" t="s">
        <v>18</v>
      </c>
      <c r="C35" s="1" t="str">
        <f>VLOOKUP(B35,Divisions!$A$1:$B$33,2,FALSE)</f>
        <v>AFC West</v>
      </c>
      <c r="D35" s="1">
        <v>8</v>
      </c>
      <c r="E35" s="1">
        <v>8</v>
      </c>
      <c r="W35" s="1">
        <f>SUM(N35*'Ranking Calculations'!$C$2,M35*'Ranking Calculations'!$C$3,L35*'Ranking Calculations'!$C$4,K35*'Ranking Calculations'!$C$5,H35*'Ranking Calculations'!$C$7,G35*'Ranking Calculations'!$C$6,P35*'Ranking Calculations'!$C$8,Q35*'Ranking Calculations'!$C$9,R35*'Ranking Calculations'!$C$10,S35*'Ranking Calculations'!$C$11,T35*'Ranking Calculations'!$C$12,U35*'Ranking Calculations'!$C$13,V35*'Ranking Calculations'!$C$14)</f>
        <v>0</v>
      </c>
      <c r="X35" s="11">
        <f>(SUM($D$2:D35)+(SUM($F$2:F35)/2))/((SUM($D$2:D35)+SUM($E$2:E35)+SUM($F$2:F35)))</f>
        <v>0.4677734375</v>
      </c>
      <c r="Y35" s="1">
        <f>'Winning % Rank Over Time'!U35</f>
        <v>17</v>
      </c>
      <c r="Z35" s="7">
        <f>'Winning % Rank Over Time'!$B35*VLOOKUP(Y35,'Share of Reg Season Points'!$F$2:$G$32,2)</f>
        <v>0</v>
      </c>
      <c r="AA35" s="1">
        <f>SUM($I$2:I35)/COUNT($G$2:G35)</f>
        <v>0.8571428571428571</v>
      </c>
      <c r="AB35" s="1" cm="1">
        <f t="array" ref="AB35">_xlfn.IFS(AA35&gt;='Old Ranking Calculations'!$B$25,'Old Ranking Calculations'!$C$25,AA35&gt;='Old Ranking Calculations'!$B$26,'Old Ranking Calculations'!$C$26,AA35&gt;='Old Ranking Calculations'!$B$27,'Old Ranking Calculations'!$C$27,AA35&gt;='Old Ranking Calculations'!$B$28,'Old Ranking Calculations'!$C$28,AA35&gt;='Old Ranking Calculations'!$B$29,'Old Ranking Calculations'!$C$29,AA35&gt;='Old Ranking Calculations'!$B$30,'Old Ranking Calculations'!$C$30,AA35&gt;='Old Ranking Calculations'!$B$31,'Old Ranking Calculations'!$C$31,AA35&lt;'Old Ranking Calculations'!$B$32,'Old Ranking Calculations'!$C$32)</f>
        <v>6</v>
      </c>
      <c r="AC35" s="1">
        <f>COUNT($G$2:G35)/COUNT($A$2:A35)</f>
        <v>0.20588235294117646</v>
      </c>
      <c r="AD35" s="1" cm="1">
        <f t="array" ref="AD35">_xlfn.IFS(AC35&gt;='Old Ranking Calculations'!$B$15,'Old Ranking Calculations'!$C$15,AC35&gt;='Old Ranking Calculations'!$B$16,'Old Ranking Calculations'!$C$16,AC35&gt;='Old Ranking Calculations'!$B$17,'Old Ranking Calculations'!$C$17,AC35&gt;='Old Ranking Calculations'!$B$18,'Old Ranking Calculations'!$C$18,AC35&gt;='Old Ranking Calculations'!$B$19,'Old Ranking Calculations'!$C$19,AC35&gt;='Old Ranking Calculations'!$B$20,'Old Ranking Calculations'!$C$20,AC35&gt;='Old Ranking Calculations'!$B$21,'Old Ranking Calculations'!$C$21,AC35&gt;='Old Ranking Calculations'!$B$22,'Old Ranking Calculations'!$C$22,AC35&lt;'Old Ranking Calculations'!$B$23,'Old Ranking Calculations'!$C$23)</f>
        <v>1</v>
      </c>
      <c r="AE35" s="1">
        <f t="shared" si="1"/>
        <v>0</v>
      </c>
      <c r="AF35" s="1">
        <f>SUM($O$2:O35)/SUM($G$2:H35)</f>
        <v>1.4166666666666667</v>
      </c>
      <c r="AG35" s="16">
        <f>SUM($W$2:W35,Z35)</f>
        <v>46</v>
      </c>
    </row>
    <row r="36" spans="1:33" ht="15.75" customHeight="1" x14ac:dyDescent="0.2">
      <c r="A36" s="1">
        <v>2000</v>
      </c>
      <c r="B36" s="1" t="s">
        <v>18</v>
      </c>
      <c r="C36" s="1" t="str">
        <f>VLOOKUP(B36,Divisions!$A$1:$B$33,2,FALSE)</f>
        <v>AFC West</v>
      </c>
      <c r="D36" s="1">
        <v>1</v>
      </c>
      <c r="E36" s="1">
        <v>15</v>
      </c>
      <c r="W36" s="1">
        <f>SUM(N36*'Ranking Calculations'!$C$2,M36*'Ranking Calculations'!$C$3,L36*'Ranking Calculations'!$C$4,K36*'Ranking Calculations'!$C$5,H36*'Ranking Calculations'!$C$7,G36*'Ranking Calculations'!$C$6,P36*'Ranking Calculations'!$C$8,Q36*'Ranking Calculations'!$C$9,R36*'Ranking Calculations'!$C$10,S36*'Ranking Calculations'!$C$11,T36*'Ranking Calculations'!$C$12,U36*'Ranking Calculations'!$C$13,V36*'Ranking Calculations'!$C$14)</f>
        <v>0</v>
      </c>
      <c r="X36" s="11">
        <f>(SUM($D$2:D36)+(SUM($F$2:F36)/2))/((SUM($D$2:D36)+SUM($E$2:E36)+SUM($F$2:F36)))</f>
        <v>0.45549242424242425</v>
      </c>
      <c r="Y36" s="1">
        <f>'Winning % Rank Over Time'!U36</f>
        <v>24</v>
      </c>
      <c r="Z36" s="7">
        <f>'Winning % Rank Over Time'!$B36*VLOOKUP(Y36,'Share of Reg Season Points'!$F$2:$G$32,2)</f>
        <v>0</v>
      </c>
      <c r="AA36" s="1">
        <f>SUM($I$2:I36)/COUNT($G$2:G36)</f>
        <v>0.8571428571428571</v>
      </c>
      <c r="AB36" s="1" cm="1">
        <f t="array" ref="AB36">_xlfn.IFS(AA36&gt;='Old Ranking Calculations'!$B$25,'Old Ranking Calculations'!$C$25,AA36&gt;='Old Ranking Calculations'!$B$26,'Old Ranking Calculations'!$C$26,AA36&gt;='Old Ranking Calculations'!$B$27,'Old Ranking Calculations'!$C$27,AA36&gt;='Old Ranking Calculations'!$B$28,'Old Ranking Calculations'!$C$28,AA36&gt;='Old Ranking Calculations'!$B$29,'Old Ranking Calculations'!$C$29,AA36&gt;='Old Ranking Calculations'!$B$30,'Old Ranking Calculations'!$C$30,AA36&gt;='Old Ranking Calculations'!$B$31,'Old Ranking Calculations'!$C$31,AA36&lt;'Old Ranking Calculations'!$B$32,'Old Ranking Calculations'!$C$32)</f>
        <v>6</v>
      </c>
      <c r="AC36" s="1">
        <f>COUNT($G$2:G36)/COUNT($A$2:A36)</f>
        <v>0.2</v>
      </c>
      <c r="AD36" s="1" cm="1">
        <f t="array" ref="AD36">_xlfn.IFS(AC36&gt;='Old Ranking Calculations'!$B$15,'Old Ranking Calculations'!$C$15,AC36&gt;='Old Ranking Calculations'!$B$16,'Old Ranking Calculations'!$C$16,AC36&gt;='Old Ranking Calculations'!$B$17,'Old Ranking Calculations'!$C$17,AC36&gt;='Old Ranking Calculations'!$B$18,'Old Ranking Calculations'!$C$18,AC36&gt;='Old Ranking Calculations'!$B$19,'Old Ranking Calculations'!$C$19,AC36&gt;='Old Ranking Calculations'!$B$20,'Old Ranking Calculations'!$C$20,AC36&gt;='Old Ranking Calculations'!$B$21,'Old Ranking Calculations'!$C$21,AC36&gt;='Old Ranking Calculations'!$B$22,'Old Ranking Calculations'!$C$22,AC36&lt;'Old Ranking Calculations'!$B$23,'Old Ranking Calculations'!$C$23)</f>
        <v>1</v>
      </c>
      <c r="AE36" s="1">
        <f t="shared" si="1"/>
        <v>0</v>
      </c>
      <c r="AF36" s="1">
        <f>SUM($O$2:O36)/SUM($G$2:H36)</f>
        <v>1.4166666666666667</v>
      </c>
      <c r="AG36" s="16">
        <f>SUM($W$2:W36,Z36)</f>
        <v>46</v>
      </c>
    </row>
    <row r="37" spans="1:33" ht="15.75" customHeight="1" x14ac:dyDescent="0.2">
      <c r="A37" s="1">
        <v>2001</v>
      </c>
      <c r="B37" s="1" t="s">
        <v>18</v>
      </c>
      <c r="C37" s="1" t="str">
        <f>VLOOKUP(B37,Divisions!$A$1:$B$33,2,FALSE)</f>
        <v>AFC West</v>
      </c>
      <c r="D37" s="1">
        <v>5</v>
      </c>
      <c r="E37" s="1">
        <v>11</v>
      </c>
      <c r="W37" s="1">
        <f>SUM(N37*'Ranking Calculations'!$C$2,M37*'Ranking Calculations'!$C$3,L37*'Ranking Calculations'!$C$4,K37*'Ranking Calculations'!$C$5,H37*'Ranking Calculations'!$C$7,G37*'Ranking Calculations'!$C$6,P37*'Ranking Calculations'!$C$8,Q37*'Ranking Calculations'!$C$9,R37*'Ranking Calculations'!$C$10,S37*'Ranking Calculations'!$C$11,T37*'Ranking Calculations'!$C$12,U37*'Ranking Calculations'!$C$13,V37*'Ranking Calculations'!$C$14)</f>
        <v>0</v>
      </c>
      <c r="X37" s="11">
        <f>(SUM($D$2:D37)+(SUM($F$2:F37)/2))/((SUM($D$2:D37)+SUM($E$2:E37)+SUM($F$2:F37)))</f>
        <v>0.45128676470588236</v>
      </c>
      <c r="Y37" s="1">
        <f>'Winning % Rank Over Time'!U37</f>
        <v>24</v>
      </c>
      <c r="Z37" s="7">
        <f>'Winning % Rank Over Time'!$B37*VLOOKUP(Y37,'Share of Reg Season Points'!$F$2:$G$32,2)</f>
        <v>0</v>
      </c>
      <c r="AA37" s="1">
        <f>SUM($I$2:I37)/COUNT($G$2:G37)</f>
        <v>0.8571428571428571</v>
      </c>
      <c r="AB37" s="1" cm="1">
        <f t="array" ref="AB37">_xlfn.IFS(AA37&gt;='Old Ranking Calculations'!$B$25,'Old Ranking Calculations'!$C$25,AA37&gt;='Old Ranking Calculations'!$B$26,'Old Ranking Calculations'!$C$26,AA37&gt;='Old Ranking Calculations'!$B$27,'Old Ranking Calculations'!$C$27,AA37&gt;='Old Ranking Calculations'!$B$28,'Old Ranking Calculations'!$C$28,AA37&gt;='Old Ranking Calculations'!$B$29,'Old Ranking Calculations'!$C$29,AA37&gt;='Old Ranking Calculations'!$B$30,'Old Ranking Calculations'!$C$30,AA37&gt;='Old Ranking Calculations'!$B$31,'Old Ranking Calculations'!$C$31,AA37&lt;'Old Ranking Calculations'!$B$32,'Old Ranking Calculations'!$C$32)</f>
        <v>6</v>
      </c>
      <c r="AC37" s="1">
        <f>COUNT($G$2:G37)/COUNT($A$2:A37)</f>
        <v>0.19444444444444445</v>
      </c>
      <c r="AD37" s="1" cm="1">
        <f t="array" ref="AD37">_xlfn.IFS(AC37&gt;='Old Ranking Calculations'!$B$15,'Old Ranking Calculations'!$C$15,AC37&gt;='Old Ranking Calculations'!$B$16,'Old Ranking Calculations'!$C$16,AC37&gt;='Old Ranking Calculations'!$B$17,'Old Ranking Calculations'!$C$17,AC37&gt;='Old Ranking Calculations'!$B$18,'Old Ranking Calculations'!$C$18,AC37&gt;='Old Ranking Calculations'!$B$19,'Old Ranking Calculations'!$C$19,AC37&gt;='Old Ranking Calculations'!$B$20,'Old Ranking Calculations'!$C$20,AC37&gt;='Old Ranking Calculations'!$B$21,'Old Ranking Calculations'!$C$21,AC37&gt;='Old Ranking Calculations'!$B$22,'Old Ranking Calculations'!$C$22,AC37&lt;'Old Ranking Calculations'!$B$23,'Old Ranking Calculations'!$C$23)</f>
        <v>0</v>
      </c>
      <c r="AE37" s="1">
        <f t="shared" si="1"/>
        <v>0</v>
      </c>
      <c r="AF37" s="1">
        <f>SUM($O$2:O37)/SUM($G$2:H37)</f>
        <v>1.4166666666666667</v>
      </c>
      <c r="AG37" s="16">
        <f>SUM($W$2:W37,Z37)</f>
        <v>46</v>
      </c>
    </row>
    <row r="38" spans="1:33" ht="15.75" customHeight="1" x14ac:dyDescent="0.2">
      <c r="A38" s="1">
        <v>2002</v>
      </c>
      <c r="B38" s="1" t="s">
        <v>18</v>
      </c>
      <c r="C38" s="1" t="str">
        <f>VLOOKUP(B38,Divisions!$A$1:$B$33,2,FALSE)</f>
        <v>AFC West</v>
      </c>
      <c r="D38" s="1">
        <v>8</v>
      </c>
      <c r="E38" s="1">
        <v>8</v>
      </c>
      <c r="W38" s="1">
        <f>SUM(N38*'Ranking Calculations'!$C$2,M38*'Ranking Calculations'!$C$3,L38*'Ranking Calculations'!$C$4,K38*'Ranking Calculations'!$C$5,H38*'Ranking Calculations'!$C$7,G38*'Ranking Calculations'!$C$6,P38*'Ranking Calculations'!$C$8,Q38*'Ranking Calculations'!$C$9,R38*'Ranking Calculations'!$C$10,S38*'Ranking Calculations'!$C$11,T38*'Ranking Calculations'!$C$12,U38*'Ranking Calculations'!$C$13,V38*'Ranking Calculations'!$C$14)</f>
        <v>0</v>
      </c>
      <c r="X38" s="11">
        <f>(SUM($D$2:D38)+(SUM($F$2:F38)/2))/((SUM($D$2:D38)+SUM($E$2:E38)+SUM($F$2:F38)))</f>
        <v>0.45267857142857143</v>
      </c>
      <c r="Y38" s="1">
        <f>'Winning % Rank Over Time'!U38</f>
        <v>24</v>
      </c>
      <c r="Z38" s="7">
        <f>'Winning % Rank Over Time'!$B38*VLOOKUP(Y38,'Share of Reg Season Points'!$A$2:$B$33,2)</f>
        <v>0</v>
      </c>
      <c r="AA38" s="1">
        <f>SUM($I$2:I38)/COUNT($G$2:G38)</f>
        <v>0.8571428571428571</v>
      </c>
      <c r="AB38" s="1" cm="1">
        <f t="array" ref="AB38">_xlfn.IFS(AA38&gt;='Old Ranking Calculations'!$B$25,'Old Ranking Calculations'!$C$25,AA38&gt;='Old Ranking Calculations'!$B$26,'Old Ranking Calculations'!$C$26,AA38&gt;='Old Ranking Calculations'!$B$27,'Old Ranking Calculations'!$C$27,AA38&gt;='Old Ranking Calculations'!$B$28,'Old Ranking Calculations'!$C$28,AA38&gt;='Old Ranking Calculations'!$B$29,'Old Ranking Calculations'!$C$29,AA38&gt;='Old Ranking Calculations'!$B$30,'Old Ranking Calculations'!$C$30,AA38&gt;='Old Ranking Calculations'!$B$31,'Old Ranking Calculations'!$C$31,AA38&lt;'Old Ranking Calculations'!$B$32,'Old Ranking Calculations'!$C$32)</f>
        <v>6</v>
      </c>
      <c r="AC38" s="1">
        <f>COUNT($G$2:G38)/COUNT($A$2:A38)</f>
        <v>0.1891891891891892</v>
      </c>
      <c r="AD38" s="1" cm="1">
        <f t="array" ref="AD38">_xlfn.IFS(AC38&gt;='Old Ranking Calculations'!$B$15,'Old Ranking Calculations'!$C$15,AC38&gt;='Old Ranking Calculations'!$B$16,'Old Ranking Calculations'!$C$16,AC38&gt;='Old Ranking Calculations'!$B$17,'Old Ranking Calculations'!$C$17,AC38&gt;='Old Ranking Calculations'!$B$18,'Old Ranking Calculations'!$C$18,AC38&gt;='Old Ranking Calculations'!$B$19,'Old Ranking Calculations'!$C$19,AC38&gt;='Old Ranking Calculations'!$B$20,'Old Ranking Calculations'!$C$20,AC38&gt;='Old Ranking Calculations'!$B$21,'Old Ranking Calculations'!$C$21,AC38&gt;='Old Ranking Calculations'!$B$22,'Old Ranking Calculations'!$C$22,AC38&lt;'Old Ranking Calculations'!$B$23,'Old Ranking Calculations'!$C$23)</f>
        <v>0</v>
      </c>
      <c r="AE38" s="1">
        <f t="shared" si="1"/>
        <v>0</v>
      </c>
      <c r="AF38" s="1">
        <f>SUM($O$2:O38)/SUM($G$2:H38)</f>
        <v>1.4166666666666667</v>
      </c>
      <c r="AG38" s="16">
        <f>SUM($W$2:W38,Z38)</f>
        <v>46</v>
      </c>
    </row>
    <row r="39" spans="1:33" ht="15.75" customHeight="1" x14ac:dyDescent="0.2">
      <c r="A39" s="1">
        <v>2003</v>
      </c>
      <c r="B39" s="1" t="s">
        <v>18</v>
      </c>
      <c r="C39" s="1" t="str">
        <f>VLOOKUP(B39,Divisions!$A$1:$B$33,2,FALSE)</f>
        <v>AFC West</v>
      </c>
      <c r="D39" s="1">
        <v>4</v>
      </c>
      <c r="E39" s="1">
        <v>12</v>
      </c>
      <c r="W39" s="1">
        <f>SUM(N39*'Ranking Calculations'!$C$2,M39*'Ranking Calculations'!$C$3,L39*'Ranking Calculations'!$C$4,K39*'Ranking Calculations'!$C$5,H39*'Ranking Calculations'!$C$7,G39*'Ranking Calculations'!$C$6,P39*'Ranking Calculations'!$C$8,Q39*'Ranking Calculations'!$C$9,R39*'Ranking Calculations'!$C$10,S39*'Ranking Calculations'!$C$11,T39*'Ranking Calculations'!$C$12,U39*'Ranking Calculations'!$C$13,V39*'Ranking Calculations'!$C$14)</f>
        <v>0</v>
      </c>
      <c r="X39" s="11">
        <f>(SUM($D$2:D39)+(SUM($F$2:F39)/2))/((SUM($D$2:D39)+SUM($E$2:E39)+SUM($F$2:F39)))</f>
        <v>0.4470486111111111</v>
      </c>
      <c r="Y39" s="1">
        <f>'Winning % Rank Over Time'!U39</f>
        <v>24</v>
      </c>
      <c r="Z39" s="7">
        <f>'Winning % Rank Over Time'!$B39*VLOOKUP(Y39,'Share of Reg Season Points'!$A$2:$B$33,2)</f>
        <v>0</v>
      </c>
      <c r="AA39" s="1">
        <f>SUM($I$2:I39)/COUNT($G$2:G39)</f>
        <v>0.8571428571428571</v>
      </c>
      <c r="AB39" s="1" cm="1">
        <f t="array" ref="AB39">_xlfn.IFS(AA39&gt;='Old Ranking Calculations'!$B$25,'Old Ranking Calculations'!$C$25,AA39&gt;='Old Ranking Calculations'!$B$26,'Old Ranking Calculations'!$C$26,AA39&gt;='Old Ranking Calculations'!$B$27,'Old Ranking Calculations'!$C$27,AA39&gt;='Old Ranking Calculations'!$B$28,'Old Ranking Calculations'!$C$28,AA39&gt;='Old Ranking Calculations'!$B$29,'Old Ranking Calculations'!$C$29,AA39&gt;='Old Ranking Calculations'!$B$30,'Old Ranking Calculations'!$C$30,AA39&gt;='Old Ranking Calculations'!$B$31,'Old Ranking Calculations'!$C$31,AA39&lt;'Old Ranking Calculations'!$B$32,'Old Ranking Calculations'!$C$32)</f>
        <v>6</v>
      </c>
      <c r="AC39" s="1">
        <f>COUNT($G$2:G39)/COUNT($A$2:A39)</f>
        <v>0.18421052631578946</v>
      </c>
      <c r="AD39" s="1" cm="1">
        <f t="array" ref="AD39">_xlfn.IFS(AC39&gt;='Old Ranking Calculations'!$B$15,'Old Ranking Calculations'!$C$15,AC39&gt;='Old Ranking Calculations'!$B$16,'Old Ranking Calculations'!$C$16,AC39&gt;='Old Ranking Calculations'!$B$17,'Old Ranking Calculations'!$C$17,AC39&gt;='Old Ranking Calculations'!$B$18,'Old Ranking Calculations'!$C$18,AC39&gt;='Old Ranking Calculations'!$B$19,'Old Ranking Calculations'!$C$19,AC39&gt;='Old Ranking Calculations'!$B$20,'Old Ranking Calculations'!$C$20,AC39&gt;='Old Ranking Calculations'!$B$21,'Old Ranking Calculations'!$C$21,AC39&gt;='Old Ranking Calculations'!$B$22,'Old Ranking Calculations'!$C$22,AC39&lt;'Old Ranking Calculations'!$B$23,'Old Ranking Calculations'!$C$23)</f>
        <v>0</v>
      </c>
      <c r="AE39" s="1">
        <f t="shared" si="1"/>
        <v>0</v>
      </c>
      <c r="AF39" s="1">
        <f>SUM($O$2:O39)/SUM($G$2:H39)</f>
        <v>1.4166666666666667</v>
      </c>
      <c r="AG39" s="16">
        <f>SUM($W$2:W39,Z39)</f>
        <v>46</v>
      </c>
    </row>
    <row r="40" spans="1:33" ht="15.75" customHeight="1" x14ac:dyDescent="0.2">
      <c r="A40" s="1">
        <v>2004</v>
      </c>
      <c r="B40" s="1" t="s">
        <v>18</v>
      </c>
      <c r="C40" s="1" t="str">
        <f>VLOOKUP(B40,Divisions!$A$1:$B$33,2,FALSE)</f>
        <v>AFC West</v>
      </c>
      <c r="D40" s="1">
        <v>12</v>
      </c>
      <c r="E40" s="1">
        <v>4</v>
      </c>
      <c r="G40" s="1">
        <v>1</v>
      </c>
      <c r="H40" s="1">
        <v>1</v>
      </c>
      <c r="I40" s="1">
        <v>0</v>
      </c>
      <c r="J40" s="1">
        <v>1</v>
      </c>
      <c r="K40" s="1"/>
      <c r="L40" s="1"/>
      <c r="M40" s="1"/>
      <c r="N40" s="1"/>
      <c r="O40" s="1">
        <v>1</v>
      </c>
      <c r="U40" s="1">
        <v>1</v>
      </c>
      <c r="V40" s="1">
        <v>1</v>
      </c>
      <c r="W40" s="1">
        <f>SUM(N40*'Ranking Calculations'!$C$2,M40*'Ranking Calculations'!$C$3,L40*'Ranking Calculations'!$C$4,K40*'Ranking Calculations'!$C$5,H40*'Ranking Calculations'!$C$7,G40*'Ranking Calculations'!$C$6,P40*'Ranking Calculations'!$C$8,Q40*'Ranking Calculations'!$C$9,R40*'Ranking Calculations'!$C$10,S40*'Ranking Calculations'!$C$11,T40*'Ranking Calculations'!$C$12,U40*'Ranking Calculations'!$C$13,V40*'Ranking Calculations'!$C$14)</f>
        <v>2</v>
      </c>
      <c r="X40" s="11">
        <f>(SUM($D$2:D40)+(SUM($F$2:F40)/2))/((SUM($D$2:D40)+SUM($E$2:E40)+SUM($F$2:F40)))</f>
        <v>0.45523648648648651</v>
      </c>
      <c r="Y40" s="1">
        <f>'Winning % Rank Over Time'!U40</f>
        <v>24</v>
      </c>
      <c r="Z40" s="7">
        <f>'Winning % Rank Over Time'!$B40*VLOOKUP(Y40,'Share of Reg Season Points'!$A$2:$B$33,2)</f>
        <v>0</v>
      </c>
      <c r="AA40" s="1">
        <f>SUM($I$2:I40)/COUNT($G$2:G40)</f>
        <v>0.75</v>
      </c>
      <c r="AB40" s="1" cm="1">
        <f t="array" ref="AB40">_xlfn.IFS(AA40&gt;='Old Ranking Calculations'!$B$25,'Old Ranking Calculations'!$C$25,AA40&gt;='Old Ranking Calculations'!$B$26,'Old Ranking Calculations'!$C$26,AA40&gt;='Old Ranking Calculations'!$B$27,'Old Ranking Calculations'!$C$27,AA40&gt;='Old Ranking Calculations'!$B$28,'Old Ranking Calculations'!$C$28,AA40&gt;='Old Ranking Calculations'!$B$29,'Old Ranking Calculations'!$C$29,AA40&gt;='Old Ranking Calculations'!$B$30,'Old Ranking Calculations'!$C$30,AA40&gt;='Old Ranking Calculations'!$B$31,'Old Ranking Calculations'!$C$31,AA40&lt;'Old Ranking Calculations'!$B$32,'Old Ranking Calculations'!$C$32)</f>
        <v>6</v>
      </c>
      <c r="AC40" s="1">
        <f>COUNT($G$2:G40)/COUNT($A$2:A40)</f>
        <v>0.20512820512820512</v>
      </c>
      <c r="AD40" s="1" cm="1">
        <f t="array" ref="AD40">_xlfn.IFS(AC40&gt;='Old Ranking Calculations'!$B$15,'Old Ranking Calculations'!$C$15,AC40&gt;='Old Ranking Calculations'!$B$16,'Old Ranking Calculations'!$C$16,AC40&gt;='Old Ranking Calculations'!$B$17,'Old Ranking Calculations'!$C$17,AC40&gt;='Old Ranking Calculations'!$B$18,'Old Ranking Calculations'!$C$18,AC40&gt;='Old Ranking Calculations'!$B$19,'Old Ranking Calculations'!$C$19,AC40&gt;='Old Ranking Calculations'!$B$20,'Old Ranking Calculations'!$C$20,AC40&gt;='Old Ranking Calculations'!$B$21,'Old Ranking Calculations'!$C$21,AC40&gt;='Old Ranking Calculations'!$B$22,'Old Ranking Calculations'!$C$22,AC40&lt;'Old Ranking Calculations'!$B$23,'Old Ranking Calculations'!$C$23)</f>
        <v>1</v>
      </c>
      <c r="AE40" s="1">
        <f t="shared" si="1"/>
        <v>0</v>
      </c>
      <c r="AF40" s="1">
        <f>SUM($O$2:O40)/SUM($G$2:H40)</f>
        <v>1.2857142857142858</v>
      </c>
      <c r="AG40" s="16">
        <f>SUM($W$2:W40,Z40)</f>
        <v>48</v>
      </c>
    </row>
    <row r="41" spans="1:33" ht="15.75" customHeight="1" x14ac:dyDescent="0.2">
      <c r="A41" s="1">
        <v>2005</v>
      </c>
      <c r="B41" s="1" t="s">
        <v>18</v>
      </c>
      <c r="C41" s="1" t="str">
        <f>VLOOKUP(B41,Divisions!$A$1:$B$33,2,FALSE)</f>
        <v>AFC West</v>
      </c>
      <c r="D41" s="1">
        <v>9</v>
      </c>
      <c r="E41" s="1">
        <v>7</v>
      </c>
      <c r="T41" s="1">
        <v>1</v>
      </c>
      <c r="W41" s="1">
        <f>SUM(N41*'Ranking Calculations'!$C$2,M41*'Ranking Calculations'!$C$3,L41*'Ranking Calculations'!$C$4,K41*'Ranking Calculations'!$C$5,H41*'Ranking Calculations'!$C$7,G41*'Ranking Calculations'!$C$6,P41*'Ranking Calculations'!$C$8,Q41*'Ranking Calculations'!$C$9,R41*'Ranking Calculations'!$C$10,S41*'Ranking Calculations'!$C$11,T41*'Ranking Calculations'!$C$12,U41*'Ranking Calculations'!$C$13,V41*'Ranking Calculations'!$C$14)</f>
        <v>0</v>
      </c>
      <c r="X41" s="11">
        <f>(SUM($D$2:D41)+(SUM($F$2:F41)/2))/((SUM($D$2:D41)+SUM($E$2:E41)+SUM($F$2:F41)))</f>
        <v>0.45805921052631576</v>
      </c>
      <c r="Y41" s="1">
        <f>'Winning % Rank Over Time'!U41</f>
        <v>24</v>
      </c>
      <c r="Z41" s="7">
        <f>'Winning % Rank Over Time'!$B41*VLOOKUP(Y41,'Share of Reg Season Points'!$A$2:$B$33,2)</f>
        <v>0</v>
      </c>
      <c r="AA41" s="1">
        <f>SUM($I$2:I41)/COUNT($G$2:G41)</f>
        <v>0.75</v>
      </c>
      <c r="AB41" s="1" cm="1">
        <f t="array" ref="AB41">_xlfn.IFS(AA41&gt;='Old Ranking Calculations'!$B$25,'Old Ranking Calculations'!$C$25,AA41&gt;='Old Ranking Calculations'!$B$26,'Old Ranking Calculations'!$C$26,AA41&gt;='Old Ranking Calculations'!$B$27,'Old Ranking Calculations'!$C$27,AA41&gt;='Old Ranking Calculations'!$B$28,'Old Ranking Calculations'!$C$28,AA41&gt;='Old Ranking Calculations'!$B$29,'Old Ranking Calculations'!$C$29,AA41&gt;='Old Ranking Calculations'!$B$30,'Old Ranking Calculations'!$C$30,AA41&gt;='Old Ranking Calculations'!$B$31,'Old Ranking Calculations'!$C$31,AA41&lt;'Old Ranking Calculations'!$B$32,'Old Ranking Calculations'!$C$32)</f>
        <v>6</v>
      </c>
      <c r="AC41" s="1">
        <f>COUNT($G$2:G41)/COUNT($A$2:A41)</f>
        <v>0.2</v>
      </c>
      <c r="AD41" s="1" cm="1">
        <f t="array" ref="AD41">_xlfn.IFS(AC41&gt;='Old Ranking Calculations'!$B$15,'Old Ranking Calculations'!$C$15,AC41&gt;='Old Ranking Calculations'!$B$16,'Old Ranking Calculations'!$C$16,AC41&gt;='Old Ranking Calculations'!$B$17,'Old Ranking Calculations'!$C$17,AC41&gt;='Old Ranking Calculations'!$B$18,'Old Ranking Calculations'!$C$18,AC41&gt;='Old Ranking Calculations'!$B$19,'Old Ranking Calculations'!$C$19,AC41&gt;='Old Ranking Calculations'!$B$20,'Old Ranking Calculations'!$C$20,AC41&gt;='Old Ranking Calculations'!$B$21,'Old Ranking Calculations'!$C$21,AC41&gt;='Old Ranking Calculations'!$B$22,'Old Ranking Calculations'!$C$22,AC41&lt;'Old Ranking Calculations'!$B$23,'Old Ranking Calculations'!$C$23)</f>
        <v>1</v>
      </c>
      <c r="AE41" s="1">
        <f t="shared" si="1"/>
        <v>0</v>
      </c>
      <c r="AF41" s="1">
        <f>SUM($O$2:O41)/SUM($G$2:H41)</f>
        <v>1.2857142857142858</v>
      </c>
      <c r="AG41" s="16">
        <f>SUM($W$2:W41,Z41)</f>
        <v>48</v>
      </c>
    </row>
    <row r="42" spans="1:33" ht="15.75" customHeight="1" x14ac:dyDescent="0.2">
      <c r="A42" s="1">
        <v>2006</v>
      </c>
      <c r="B42" s="1" t="s">
        <v>18</v>
      </c>
      <c r="C42" s="1" t="str">
        <f>VLOOKUP(B42,Divisions!$A$1:$B$33,2,FALSE)</f>
        <v>AFC West</v>
      </c>
      <c r="D42" s="1">
        <v>14</v>
      </c>
      <c r="E42" s="1">
        <v>2</v>
      </c>
      <c r="G42" s="1">
        <v>1</v>
      </c>
      <c r="H42" s="1">
        <v>1</v>
      </c>
      <c r="I42" s="1">
        <v>0</v>
      </c>
      <c r="J42" s="1">
        <v>1</v>
      </c>
      <c r="K42" s="1">
        <v>1</v>
      </c>
      <c r="L42" s="1"/>
      <c r="M42" s="1"/>
      <c r="N42" s="1"/>
      <c r="O42" s="1">
        <v>2</v>
      </c>
      <c r="P42" s="1">
        <v>1</v>
      </c>
      <c r="Q42" s="1">
        <v>1</v>
      </c>
      <c r="W42" s="1">
        <f>SUM(N42*'Ranking Calculations'!$C$2,M42*'Ranking Calculations'!$C$3,L42*'Ranking Calculations'!$C$4,K42*'Ranking Calculations'!$C$5,H42*'Ranking Calculations'!$C$7,G42*'Ranking Calculations'!$C$6,P42*'Ranking Calculations'!$C$8,Q42*'Ranking Calculations'!$C$9,R42*'Ranking Calculations'!$C$10,S42*'Ranking Calculations'!$C$11,T42*'Ranking Calculations'!$C$12,U42*'Ranking Calculations'!$C$13,V42*'Ranking Calculations'!$C$14)</f>
        <v>8</v>
      </c>
      <c r="X42" s="11">
        <f>(SUM($D$2:D42)+(SUM($F$2:F42)/2))/((SUM($D$2:D42)+SUM($E$2:E42)+SUM($F$2:F42)))</f>
        <v>0.46875</v>
      </c>
      <c r="Y42" s="1">
        <f>'Winning % Rank Over Time'!U42</f>
        <v>22</v>
      </c>
      <c r="Z42" s="7">
        <f>'Winning % Rank Over Time'!$B42*VLOOKUP(Y42,'Share of Reg Season Points'!$A$2:$B$33,2)</f>
        <v>0</v>
      </c>
      <c r="AA42" s="1">
        <f>SUM($I$2:I42)/COUNT($G$2:G42)</f>
        <v>0.66666666666666663</v>
      </c>
      <c r="AB42" s="1" cm="1">
        <f t="array" ref="AB42">_xlfn.IFS(AA42&gt;='Old Ranking Calculations'!$B$25,'Old Ranking Calculations'!$C$25,AA42&gt;='Old Ranking Calculations'!$B$26,'Old Ranking Calculations'!$C$26,AA42&gt;='Old Ranking Calculations'!$B$27,'Old Ranking Calculations'!$C$27,AA42&gt;='Old Ranking Calculations'!$B$28,'Old Ranking Calculations'!$C$28,AA42&gt;='Old Ranking Calculations'!$B$29,'Old Ranking Calculations'!$C$29,AA42&gt;='Old Ranking Calculations'!$B$30,'Old Ranking Calculations'!$C$30,AA42&gt;='Old Ranking Calculations'!$B$31,'Old Ranking Calculations'!$C$31,AA42&lt;'Old Ranking Calculations'!$B$32,'Old Ranking Calculations'!$C$32)</f>
        <v>4</v>
      </c>
      <c r="AC42" s="1">
        <f>COUNT($G$2:G42)/COUNT($A$2:A42)</f>
        <v>0.21951219512195122</v>
      </c>
      <c r="AD42" s="1" cm="1">
        <f t="array" ref="AD42">_xlfn.IFS(AC42&gt;='Old Ranking Calculations'!$B$15,'Old Ranking Calculations'!$C$15,AC42&gt;='Old Ranking Calculations'!$B$16,'Old Ranking Calculations'!$C$16,AC42&gt;='Old Ranking Calculations'!$B$17,'Old Ranking Calculations'!$C$17,AC42&gt;='Old Ranking Calculations'!$B$18,'Old Ranking Calculations'!$C$18,AC42&gt;='Old Ranking Calculations'!$B$19,'Old Ranking Calculations'!$C$19,AC42&gt;='Old Ranking Calculations'!$B$20,'Old Ranking Calculations'!$C$20,AC42&gt;='Old Ranking Calculations'!$B$21,'Old Ranking Calculations'!$C$21,AC42&gt;='Old Ranking Calculations'!$B$22,'Old Ranking Calculations'!$C$22,AC42&lt;'Old Ranking Calculations'!$B$23,'Old Ranking Calculations'!$C$23)</f>
        <v>1</v>
      </c>
      <c r="AE42" s="1">
        <f t="shared" si="1"/>
        <v>0</v>
      </c>
      <c r="AF42" s="1">
        <f>SUM($O$2:O42)/SUM($G$2:H42)</f>
        <v>1.25</v>
      </c>
      <c r="AG42" s="16">
        <f>SUM($W$2:W42,Z42)</f>
        <v>56</v>
      </c>
    </row>
    <row r="43" spans="1:33" ht="15.75" customHeight="1" x14ac:dyDescent="0.2">
      <c r="A43" s="1">
        <v>2007</v>
      </c>
      <c r="B43" s="1" t="s">
        <v>18</v>
      </c>
      <c r="C43" s="1" t="str">
        <f>VLOOKUP(B43,Divisions!$A$1:$B$33,2,FALSE)</f>
        <v>AFC West</v>
      </c>
      <c r="D43" s="1">
        <v>11</v>
      </c>
      <c r="E43" s="1">
        <v>5</v>
      </c>
      <c r="G43" s="1">
        <v>1</v>
      </c>
      <c r="H43" s="1">
        <v>1</v>
      </c>
      <c r="I43" s="1">
        <v>2</v>
      </c>
      <c r="J43" s="1">
        <v>1</v>
      </c>
      <c r="K43" s="1">
        <v>1</v>
      </c>
      <c r="L43" s="1">
        <v>1</v>
      </c>
      <c r="M43" s="1"/>
      <c r="N43" s="1"/>
      <c r="O43" s="1">
        <v>3</v>
      </c>
      <c r="W43" s="1">
        <f>SUM(N43*'Ranking Calculations'!$C$2,M43*'Ranking Calculations'!$C$3,L43*'Ranking Calculations'!$C$4,K43*'Ranking Calculations'!$C$5,H43*'Ranking Calculations'!$C$7,G43*'Ranking Calculations'!$C$6,P43*'Ranking Calculations'!$C$8,Q43*'Ranking Calculations'!$C$9,R43*'Ranking Calculations'!$C$10,S43*'Ranking Calculations'!$C$11,T43*'Ranking Calculations'!$C$12,U43*'Ranking Calculations'!$C$13,V43*'Ranking Calculations'!$C$14)</f>
        <v>8</v>
      </c>
      <c r="X43" s="11">
        <f>(SUM($D$2:D43)+(SUM($F$2:F43)/2))/((SUM($D$2:D43)+SUM($E$2:E43)+SUM($F$2:F43)))</f>
        <v>0.47421875000000002</v>
      </c>
      <c r="Y43" s="1">
        <f>'Winning % Rank Over Time'!U43</f>
        <v>22</v>
      </c>
      <c r="Z43" s="7">
        <f>'Winning % Rank Over Time'!$B43*VLOOKUP(Y43,'Share of Reg Season Points'!$A$2:$B$33,2)</f>
        <v>0</v>
      </c>
      <c r="AA43" s="1">
        <f>SUM($I$2:I43)/COUNT($G$2:G43)</f>
        <v>0.8</v>
      </c>
      <c r="AB43" s="1" cm="1">
        <f t="array" ref="AB43">_xlfn.IFS(AA43&gt;='Old Ranking Calculations'!$B$25,'Old Ranking Calculations'!$C$25,AA43&gt;='Old Ranking Calculations'!$B$26,'Old Ranking Calculations'!$C$26,AA43&gt;='Old Ranking Calculations'!$B$27,'Old Ranking Calculations'!$C$27,AA43&gt;='Old Ranking Calculations'!$B$28,'Old Ranking Calculations'!$C$28,AA43&gt;='Old Ranking Calculations'!$B$29,'Old Ranking Calculations'!$C$29,AA43&gt;='Old Ranking Calculations'!$B$30,'Old Ranking Calculations'!$C$30,AA43&gt;='Old Ranking Calculations'!$B$31,'Old Ranking Calculations'!$C$31,AA43&lt;'Old Ranking Calculations'!$B$32,'Old Ranking Calculations'!$C$32)</f>
        <v>6</v>
      </c>
      <c r="AC43" s="1">
        <f>COUNT($G$2:G43)/COUNT($A$2:A43)</f>
        <v>0.23809523809523808</v>
      </c>
      <c r="AD43" s="1" cm="1">
        <f t="array" ref="AD43">_xlfn.IFS(AC43&gt;='Old Ranking Calculations'!$B$15,'Old Ranking Calculations'!$C$15,AC43&gt;='Old Ranking Calculations'!$B$16,'Old Ranking Calculations'!$C$16,AC43&gt;='Old Ranking Calculations'!$B$17,'Old Ranking Calculations'!$C$17,AC43&gt;='Old Ranking Calculations'!$B$18,'Old Ranking Calculations'!$C$18,AC43&gt;='Old Ranking Calculations'!$B$19,'Old Ranking Calculations'!$C$19,AC43&gt;='Old Ranking Calculations'!$B$20,'Old Ranking Calculations'!$C$20,AC43&gt;='Old Ranking Calculations'!$B$21,'Old Ranking Calculations'!$C$21,AC43&gt;='Old Ranking Calculations'!$B$22,'Old Ranking Calculations'!$C$22,AC43&lt;'Old Ranking Calculations'!$B$23,'Old Ranking Calculations'!$C$23)</f>
        <v>1</v>
      </c>
      <c r="AE43" s="1">
        <f t="shared" si="1"/>
        <v>0</v>
      </c>
      <c r="AF43" s="1">
        <f>SUM($O$2:O43)/SUM($G$2:H43)</f>
        <v>1.2777777777777777</v>
      </c>
      <c r="AG43" s="16">
        <f>SUM($W$2:W43,Z43)</f>
        <v>64</v>
      </c>
    </row>
    <row r="44" spans="1:33" ht="15.75" customHeight="1" x14ac:dyDescent="0.2">
      <c r="A44" s="1">
        <v>2008</v>
      </c>
      <c r="B44" s="1" t="s">
        <v>18</v>
      </c>
      <c r="C44" s="1" t="str">
        <f>VLOOKUP(B44,Divisions!$A$1:$B$33,2,FALSE)</f>
        <v>AFC West</v>
      </c>
      <c r="D44" s="1">
        <v>8</v>
      </c>
      <c r="E44" s="1">
        <v>8</v>
      </c>
      <c r="G44" s="1">
        <v>1</v>
      </c>
      <c r="H44" s="1">
        <v>1</v>
      </c>
      <c r="I44" s="1">
        <v>1</v>
      </c>
      <c r="J44" s="1">
        <v>1</v>
      </c>
      <c r="K44" s="1">
        <v>1</v>
      </c>
      <c r="L44" s="1"/>
      <c r="M44" s="1"/>
      <c r="N44" s="1"/>
      <c r="O44" s="1">
        <v>2</v>
      </c>
      <c r="W44" s="1">
        <f>SUM(N44*'Ranking Calculations'!$C$2,M44*'Ranking Calculations'!$C$3,L44*'Ranking Calculations'!$C$4,K44*'Ranking Calculations'!$C$5,H44*'Ranking Calculations'!$C$7,G44*'Ranking Calculations'!$C$6,P44*'Ranking Calculations'!$C$8,Q44*'Ranking Calculations'!$C$9,R44*'Ranking Calculations'!$C$10,S44*'Ranking Calculations'!$C$11,T44*'Ranking Calculations'!$C$12,U44*'Ranking Calculations'!$C$13,V44*'Ranking Calculations'!$C$14)</f>
        <v>4</v>
      </c>
      <c r="X44" s="11">
        <f>(SUM($D$2:D44)+(SUM($F$2:F44)/2))/((SUM($D$2:D44)+SUM($E$2:E44)+SUM($F$2:F44)))</f>
        <v>0.47484756097560976</v>
      </c>
      <c r="Y44" s="1">
        <f>'Winning % Rank Over Time'!U44</f>
        <v>23</v>
      </c>
      <c r="Z44" s="7">
        <f>'Winning % Rank Over Time'!$B44*VLOOKUP(Y44,'Share of Reg Season Points'!$A$2:$B$33,2)</f>
        <v>0</v>
      </c>
      <c r="AA44" s="1">
        <f>SUM($I$2:I44)/COUNT($G$2:G44)</f>
        <v>0.81818181818181823</v>
      </c>
      <c r="AB44" s="1" cm="1">
        <f t="array" ref="AB44">_xlfn.IFS(AA44&gt;='Old Ranking Calculations'!$B$25,'Old Ranking Calculations'!$C$25,AA44&gt;='Old Ranking Calculations'!$B$26,'Old Ranking Calculations'!$C$26,AA44&gt;='Old Ranking Calculations'!$B$27,'Old Ranking Calculations'!$C$27,AA44&gt;='Old Ranking Calculations'!$B$28,'Old Ranking Calculations'!$C$28,AA44&gt;='Old Ranking Calculations'!$B$29,'Old Ranking Calculations'!$C$29,AA44&gt;='Old Ranking Calculations'!$B$30,'Old Ranking Calculations'!$C$30,AA44&gt;='Old Ranking Calculations'!$B$31,'Old Ranking Calculations'!$C$31,AA44&lt;'Old Ranking Calculations'!$B$32,'Old Ranking Calculations'!$C$32)</f>
        <v>6</v>
      </c>
      <c r="AC44" s="1">
        <f>COUNT($G$2:G44)/COUNT($A$2:A44)</f>
        <v>0.2558139534883721</v>
      </c>
      <c r="AD44" s="1" cm="1">
        <f t="array" ref="AD44">_xlfn.IFS(AC44&gt;='Old Ranking Calculations'!$B$15,'Old Ranking Calculations'!$C$15,AC44&gt;='Old Ranking Calculations'!$B$16,'Old Ranking Calculations'!$C$16,AC44&gt;='Old Ranking Calculations'!$B$17,'Old Ranking Calculations'!$C$17,AC44&gt;='Old Ranking Calculations'!$B$18,'Old Ranking Calculations'!$C$18,AC44&gt;='Old Ranking Calculations'!$B$19,'Old Ranking Calculations'!$C$19,AC44&gt;='Old Ranking Calculations'!$B$20,'Old Ranking Calculations'!$C$20,AC44&gt;='Old Ranking Calculations'!$B$21,'Old Ranking Calculations'!$C$21,AC44&gt;='Old Ranking Calculations'!$B$22,'Old Ranking Calculations'!$C$22,AC44&lt;'Old Ranking Calculations'!$B$23,'Old Ranking Calculations'!$C$23)</f>
        <v>3</v>
      </c>
      <c r="AE44" s="1">
        <f t="shared" si="1"/>
        <v>0</v>
      </c>
      <c r="AF44" s="1">
        <f>SUM($O$2:O44)/SUM($G$2:H44)</f>
        <v>1.25</v>
      </c>
      <c r="AG44" s="16">
        <f>SUM($W$2:W44,Z44)</f>
        <v>68</v>
      </c>
    </row>
    <row r="45" spans="1:33" ht="15.75" customHeight="1" x14ac:dyDescent="0.2">
      <c r="A45" s="1">
        <v>2009</v>
      </c>
      <c r="B45" s="1" t="s">
        <v>18</v>
      </c>
      <c r="C45" s="1" t="str">
        <f>VLOOKUP(B45,Divisions!$A$1:$B$33,2,FALSE)</f>
        <v>AFC West</v>
      </c>
      <c r="D45" s="1">
        <v>13</v>
      </c>
      <c r="E45" s="1">
        <v>3</v>
      </c>
      <c r="G45" s="1">
        <v>1</v>
      </c>
      <c r="H45" s="1">
        <v>1</v>
      </c>
      <c r="I45" s="1">
        <v>0</v>
      </c>
      <c r="J45" s="1">
        <v>1</v>
      </c>
      <c r="K45" s="1">
        <v>1</v>
      </c>
      <c r="L45" s="1"/>
      <c r="M45" s="1"/>
      <c r="N45" s="1"/>
      <c r="O45" s="1">
        <v>2</v>
      </c>
      <c r="W45" s="1">
        <f>SUM(N45*'Ranking Calculations'!$C$2,M45*'Ranking Calculations'!$C$3,L45*'Ranking Calculations'!$C$4,K45*'Ranking Calculations'!$C$5,H45*'Ranking Calculations'!$C$7,G45*'Ranking Calculations'!$C$6,P45*'Ranking Calculations'!$C$8,Q45*'Ranking Calculations'!$C$9,R45*'Ranking Calculations'!$C$10,S45*'Ranking Calculations'!$C$11,T45*'Ranking Calculations'!$C$12,U45*'Ranking Calculations'!$C$13,V45*'Ranking Calculations'!$C$14)</f>
        <v>4</v>
      </c>
      <c r="X45" s="11">
        <f>(SUM($D$2:D45)+(SUM($F$2:F45)/2))/((SUM($D$2:D45)+SUM($E$2:E45)+SUM($F$2:F45)))</f>
        <v>0.48288690476190477</v>
      </c>
      <c r="Y45" s="1">
        <f>'Winning % Rank Over Time'!U45</f>
        <v>20</v>
      </c>
      <c r="Z45" s="7">
        <f>'Winning % Rank Over Time'!$B45*VLOOKUP(Y45,'Share of Reg Season Points'!$A$2:$B$33,2)</f>
        <v>0</v>
      </c>
      <c r="AA45" s="1">
        <f>SUM($I$2:I45)/COUNT($G$2:G45)</f>
        <v>0.75</v>
      </c>
      <c r="AB45" s="1" cm="1">
        <f t="array" ref="AB45">_xlfn.IFS(AA45&gt;='Old Ranking Calculations'!$B$25,'Old Ranking Calculations'!$C$25,AA45&gt;='Old Ranking Calculations'!$B$26,'Old Ranking Calculations'!$C$26,AA45&gt;='Old Ranking Calculations'!$B$27,'Old Ranking Calculations'!$C$27,AA45&gt;='Old Ranking Calculations'!$B$28,'Old Ranking Calculations'!$C$28,AA45&gt;='Old Ranking Calculations'!$B$29,'Old Ranking Calculations'!$C$29,AA45&gt;='Old Ranking Calculations'!$B$30,'Old Ranking Calculations'!$C$30,AA45&gt;='Old Ranking Calculations'!$B$31,'Old Ranking Calculations'!$C$31,AA45&lt;'Old Ranking Calculations'!$B$32,'Old Ranking Calculations'!$C$32)</f>
        <v>6</v>
      </c>
      <c r="AC45" s="1">
        <f>COUNT($G$2:G45)/COUNT($A$2:A45)</f>
        <v>0.27272727272727271</v>
      </c>
      <c r="AD45" s="1" cm="1">
        <f t="array" ref="AD45">_xlfn.IFS(AC45&gt;='Old Ranking Calculations'!$B$15,'Old Ranking Calculations'!$C$15,AC45&gt;='Old Ranking Calculations'!$B$16,'Old Ranking Calculations'!$C$16,AC45&gt;='Old Ranking Calculations'!$B$17,'Old Ranking Calculations'!$C$17,AC45&gt;='Old Ranking Calculations'!$B$18,'Old Ranking Calculations'!$C$18,AC45&gt;='Old Ranking Calculations'!$B$19,'Old Ranking Calculations'!$C$19,AC45&gt;='Old Ranking Calculations'!$B$20,'Old Ranking Calculations'!$C$20,AC45&gt;='Old Ranking Calculations'!$B$21,'Old Ranking Calculations'!$C$21,AC45&gt;='Old Ranking Calculations'!$B$22,'Old Ranking Calculations'!$C$22,AC45&lt;'Old Ranking Calculations'!$B$23,'Old Ranking Calculations'!$C$23)</f>
        <v>3</v>
      </c>
      <c r="AE45" s="1">
        <f t="shared" si="1"/>
        <v>0</v>
      </c>
      <c r="AF45" s="1">
        <f>SUM($O$2:O45)/SUM($G$2:H45)</f>
        <v>1.2272727272727273</v>
      </c>
      <c r="AG45" s="16">
        <f>SUM($W$2:W45,Z45)</f>
        <v>72</v>
      </c>
    </row>
    <row r="46" spans="1:33" ht="15.75" customHeight="1" x14ac:dyDescent="0.2">
      <c r="A46" s="1">
        <v>2010</v>
      </c>
      <c r="B46" s="1" t="s">
        <v>18</v>
      </c>
      <c r="C46" s="1" t="str">
        <f>VLOOKUP(B46,Divisions!$A$1:$B$33,2,FALSE)</f>
        <v>AFC West</v>
      </c>
      <c r="D46" s="1">
        <v>9</v>
      </c>
      <c r="E46" s="1">
        <v>7</v>
      </c>
      <c r="W46" s="1">
        <f>SUM(N46*'Ranking Calculations'!$C$2,M46*'Ranking Calculations'!$C$3,L46*'Ranking Calculations'!$C$4,K46*'Ranking Calculations'!$C$5,H46*'Ranking Calculations'!$C$7,G46*'Ranking Calculations'!$C$6,P46*'Ranking Calculations'!$C$8,Q46*'Ranking Calculations'!$C$9,R46*'Ranking Calculations'!$C$10,S46*'Ranking Calculations'!$C$11,T46*'Ranking Calculations'!$C$12,U46*'Ranking Calculations'!$C$13,V46*'Ranking Calculations'!$C$14)</f>
        <v>0</v>
      </c>
      <c r="X46" s="11">
        <f>(SUM($D$2:D46)+(SUM($F$2:F46)/2))/((SUM($D$2:D46)+SUM($E$2:E46)+SUM($F$2:F46)))</f>
        <v>0.48473837209302323</v>
      </c>
      <c r="Y46" s="1">
        <f>'Winning % Rank Over Time'!U46</f>
        <v>20</v>
      </c>
      <c r="Z46" s="7">
        <f>'Winning % Rank Over Time'!$B46*VLOOKUP(Y46,'Share of Reg Season Points'!$A$2:$B$33,2)</f>
        <v>0</v>
      </c>
      <c r="AA46" s="1">
        <f>SUM($I$2:I46)/COUNT($G$2:G46)</f>
        <v>0.75</v>
      </c>
      <c r="AB46" s="1" cm="1">
        <f t="array" ref="AB46">_xlfn.IFS(AA46&gt;='Old Ranking Calculations'!$B$25,'Old Ranking Calculations'!$C$25,AA46&gt;='Old Ranking Calculations'!$B$26,'Old Ranking Calculations'!$C$26,AA46&gt;='Old Ranking Calculations'!$B$27,'Old Ranking Calculations'!$C$27,AA46&gt;='Old Ranking Calculations'!$B$28,'Old Ranking Calculations'!$C$28,AA46&gt;='Old Ranking Calculations'!$B$29,'Old Ranking Calculations'!$C$29,AA46&gt;='Old Ranking Calculations'!$B$30,'Old Ranking Calculations'!$C$30,AA46&gt;='Old Ranking Calculations'!$B$31,'Old Ranking Calculations'!$C$31,AA46&lt;'Old Ranking Calculations'!$B$32,'Old Ranking Calculations'!$C$32)</f>
        <v>6</v>
      </c>
      <c r="AC46" s="1">
        <f>COUNT($G$2:G46)/COUNT($A$2:A46)</f>
        <v>0.26666666666666666</v>
      </c>
      <c r="AD46" s="1" cm="1">
        <f t="array" ref="AD46">_xlfn.IFS(AC46&gt;='Old Ranking Calculations'!$B$15,'Old Ranking Calculations'!$C$15,AC46&gt;='Old Ranking Calculations'!$B$16,'Old Ranking Calculations'!$C$16,AC46&gt;='Old Ranking Calculations'!$B$17,'Old Ranking Calculations'!$C$17,AC46&gt;='Old Ranking Calculations'!$B$18,'Old Ranking Calculations'!$C$18,AC46&gt;='Old Ranking Calculations'!$B$19,'Old Ranking Calculations'!$C$19,AC46&gt;='Old Ranking Calculations'!$B$20,'Old Ranking Calculations'!$C$20,AC46&gt;='Old Ranking Calculations'!$B$21,'Old Ranking Calculations'!$C$21,AC46&gt;='Old Ranking Calculations'!$B$22,'Old Ranking Calculations'!$C$22,AC46&lt;'Old Ranking Calculations'!$B$23,'Old Ranking Calculations'!$C$23)</f>
        <v>3</v>
      </c>
      <c r="AE46" s="1">
        <f t="shared" si="1"/>
        <v>0</v>
      </c>
      <c r="AF46" s="1">
        <f>SUM($O$2:O46)/SUM($G$2:H46)</f>
        <v>1.2272727272727273</v>
      </c>
      <c r="AG46" s="16">
        <f>SUM($W$2:W46,Z46)</f>
        <v>72</v>
      </c>
    </row>
    <row r="47" spans="1:33" ht="15.75" customHeight="1" x14ac:dyDescent="0.2">
      <c r="A47" s="1">
        <v>2011</v>
      </c>
      <c r="B47" s="1" t="s">
        <v>18</v>
      </c>
      <c r="C47" s="1" t="str">
        <f>VLOOKUP(B47,Divisions!$A$1:$B$33,2,FALSE)</f>
        <v>AFC West</v>
      </c>
      <c r="D47" s="1">
        <v>8</v>
      </c>
      <c r="E47" s="1">
        <v>8</v>
      </c>
      <c r="W47" s="1">
        <f>SUM(N47*'Ranking Calculations'!$C$2,M47*'Ranking Calculations'!$C$3,L47*'Ranking Calculations'!$C$4,K47*'Ranking Calculations'!$C$5,H47*'Ranking Calculations'!$C$7,G47*'Ranking Calculations'!$C$6,P47*'Ranking Calculations'!$C$8,Q47*'Ranking Calculations'!$C$9,R47*'Ranking Calculations'!$C$10,S47*'Ranking Calculations'!$C$11,T47*'Ranking Calculations'!$C$12,U47*'Ranking Calculations'!$C$13,V47*'Ranking Calculations'!$C$14)</f>
        <v>0</v>
      </c>
      <c r="X47" s="11">
        <f>(SUM($D$2:D47)+(SUM($F$2:F47)/2))/((SUM($D$2:D47)+SUM($E$2:E47)+SUM($F$2:F47)))</f>
        <v>0.48508522727272729</v>
      </c>
      <c r="Y47" s="1">
        <f>'Winning % Rank Over Time'!U47</f>
        <v>20</v>
      </c>
      <c r="Z47" s="7">
        <f>'Winning % Rank Over Time'!$B47*VLOOKUP(Y47,'Share of Reg Season Points'!$A$2:$B$33,2)</f>
        <v>0</v>
      </c>
      <c r="AA47" s="1">
        <f>SUM($I$2:I47)/COUNT($G$2:G47)</f>
        <v>0.75</v>
      </c>
      <c r="AB47" s="1" cm="1">
        <f t="array" ref="AB47">_xlfn.IFS(AA47&gt;='Old Ranking Calculations'!$B$25,'Old Ranking Calculations'!$C$25,AA47&gt;='Old Ranking Calculations'!$B$26,'Old Ranking Calculations'!$C$26,AA47&gt;='Old Ranking Calculations'!$B$27,'Old Ranking Calculations'!$C$27,AA47&gt;='Old Ranking Calculations'!$B$28,'Old Ranking Calculations'!$C$28,AA47&gt;='Old Ranking Calculations'!$B$29,'Old Ranking Calculations'!$C$29,AA47&gt;='Old Ranking Calculations'!$B$30,'Old Ranking Calculations'!$C$30,AA47&gt;='Old Ranking Calculations'!$B$31,'Old Ranking Calculations'!$C$31,AA47&lt;'Old Ranking Calculations'!$B$32,'Old Ranking Calculations'!$C$32)</f>
        <v>6</v>
      </c>
      <c r="AC47" s="1">
        <f>COUNT($G$2:G47)/COUNT($A$2:A47)</f>
        <v>0.2608695652173913</v>
      </c>
      <c r="AD47" s="1" cm="1">
        <f t="array" ref="AD47">_xlfn.IFS(AC47&gt;='Old Ranking Calculations'!$B$15,'Old Ranking Calculations'!$C$15,AC47&gt;='Old Ranking Calculations'!$B$16,'Old Ranking Calculations'!$C$16,AC47&gt;='Old Ranking Calculations'!$B$17,'Old Ranking Calculations'!$C$17,AC47&gt;='Old Ranking Calculations'!$B$18,'Old Ranking Calculations'!$C$18,AC47&gt;='Old Ranking Calculations'!$B$19,'Old Ranking Calculations'!$C$19,AC47&gt;='Old Ranking Calculations'!$B$20,'Old Ranking Calculations'!$C$20,AC47&gt;='Old Ranking Calculations'!$B$21,'Old Ranking Calculations'!$C$21,AC47&gt;='Old Ranking Calculations'!$B$22,'Old Ranking Calculations'!$C$22,AC47&lt;'Old Ranking Calculations'!$B$23,'Old Ranking Calculations'!$C$23)</f>
        <v>3</v>
      </c>
      <c r="AE47" s="1">
        <f t="shared" si="1"/>
        <v>0</v>
      </c>
      <c r="AF47" s="1">
        <f>SUM($O$2:O47)/SUM($G$2:H47)</f>
        <v>1.2272727272727273</v>
      </c>
      <c r="AG47" s="16">
        <f>SUM($W$2:W47,Z47)</f>
        <v>72</v>
      </c>
    </row>
    <row r="48" spans="1:33" ht="15.75" customHeight="1" x14ac:dyDescent="0.2">
      <c r="A48" s="1">
        <v>2012</v>
      </c>
      <c r="B48" s="1" t="s">
        <v>18</v>
      </c>
      <c r="C48" s="1" t="str">
        <f>VLOOKUP(B48,Divisions!$A$1:$B$33,2,FALSE)</f>
        <v>AFC West</v>
      </c>
      <c r="D48" s="1">
        <v>7</v>
      </c>
      <c r="E48" s="1">
        <v>9</v>
      </c>
      <c r="W48" s="1">
        <f>SUM(N48*'Ranking Calculations'!$C$2,M48*'Ranking Calculations'!$C$3,L48*'Ranking Calculations'!$C$4,K48*'Ranking Calculations'!$C$5,H48*'Ranking Calculations'!$C$7,G48*'Ranking Calculations'!$C$6,P48*'Ranking Calculations'!$C$8,Q48*'Ranking Calculations'!$C$9,R48*'Ranking Calculations'!$C$10,S48*'Ranking Calculations'!$C$11,T48*'Ranking Calculations'!$C$12,U48*'Ranking Calculations'!$C$13,V48*'Ranking Calculations'!$C$14)</f>
        <v>0</v>
      </c>
      <c r="X48" s="11">
        <f>(SUM($D$2:D48)+(SUM($F$2:F48)/2))/((SUM($D$2:D48)+SUM($E$2:E48)+SUM($F$2:F48)))</f>
        <v>0.48402777777777778</v>
      </c>
      <c r="Y48" s="1">
        <f>'Winning % Rank Over Time'!U48</f>
        <v>20</v>
      </c>
      <c r="Z48" s="7">
        <f>'Winning % Rank Over Time'!$B48*VLOOKUP(Y48,'Share of Reg Season Points'!$A$2:$B$33,2)</f>
        <v>0</v>
      </c>
      <c r="AA48" s="1">
        <f>SUM($I$2:I48)/COUNT($G$2:G48)</f>
        <v>0.75</v>
      </c>
      <c r="AB48" s="1" cm="1">
        <f t="array" ref="AB48">_xlfn.IFS(AA48&gt;='Old Ranking Calculations'!$B$25,'Old Ranking Calculations'!$C$25,AA48&gt;='Old Ranking Calculations'!$B$26,'Old Ranking Calculations'!$C$26,AA48&gt;='Old Ranking Calculations'!$B$27,'Old Ranking Calculations'!$C$27,AA48&gt;='Old Ranking Calculations'!$B$28,'Old Ranking Calculations'!$C$28,AA48&gt;='Old Ranking Calculations'!$B$29,'Old Ranking Calculations'!$C$29,AA48&gt;='Old Ranking Calculations'!$B$30,'Old Ranking Calculations'!$C$30,AA48&gt;='Old Ranking Calculations'!$B$31,'Old Ranking Calculations'!$C$31,AA48&lt;'Old Ranking Calculations'!$B$32,'Old Ranking Calculations'!$C$32)</f>
        <v>6</v>
      </c>
      <c r="AC48" s="1">
        <f>COUNT($G$2:G48)/COUNT($A$2:A48)</f>
        <v>0.25531914893617019</v>
      </c>
      <c r="AD48" s="1" cm="1">
        <f t="array" ref="AD48">_xlfn.IFS(AC48&gt;='Old Ranking Calculations'!$B$15,'Old Ranking Calculations'!$C$15,AC48&gt;='Old Ranking Calculations'!$B$16,'Old Ranking Calculations'!$C$16,AC48&gt;='Old Ranking Calculations'!$B$17,'Old Ranking Calculations'!$C$17,AC48&gt;='Old Ranking Calculations'!$B$18,'Old Ranking Calculations'!$C$18,AC48&gt;='Old Ranking Calculations'!$B$19,'Old Ranking Calculations'!$C$19,AC48&gt;='Old Ranking Calculations'!$B$20,'Old Ranking Calculations'!$C$20,AC48&gt;='Old Ranking Calculations'!$B$21,'Old Ranking Calculations'!$C$21,AC48&gt;='Old Ranking Calculations'!$B$22,'Old Ranking Calculations'!$C$22,AC48&lt;'Old Ranking Calculations'!$B$23,'Old Ranking Calculations'!$C$23)</f>
        <v>3</v>
      </c>
      <c r="AE48" s="1">
        <f t="shared" si="1"/>
        <v>0</v>
      </c>
      <c r="AF48" s="1">
        <f>SUM($O$2:O48)/SUM($G$2:H48)</f>
        <v>1.2272727272727273</v>
      </c>
      <c r="AG48" s="16">
        <f>SUM($W$2:W48,Z48)</f>
        <v>72</v>
      </c>
    </row>
    <row r="49" spans="1:33" ht="15.75" customHeight="1" x14ac:dyDescent="0.2">
      <c r="A49" s="1">
        <v>2013</v>
      </c>
      <c r="B49" s="1" t="s">
        <v>18</v>
      </c>
      <c r="C49" s="1" t="str">
        <f>VLOOKUP(B49,Divisions!$A$1:$B$33,2,FALSE)</f>
        <v>AFC West</v>
      </c>
      <c r="D49" s="1">
        <v>9</v>
      </c>
      <c r="E49" s="1">
        <v>7</v>
      </c>
      <c r="G49" s="1">
        <v>1</v>
      </c>
      <c r="I49" s="1">
        <v>1</v>
      </c>
      <c r="J49" s="1">
        <v>1</v>
      </c>
      <c r="K49" s="1">
        <v>1</v>
      </c>
      <c r="L49" s="1"/>
      <c r="M49" s="1"/>
      <c r="N49" s="1"/>
      <c r="O49" s="1">
        <v>2</v>
      </c>
      <c r="V49" s="1">
        <v>1</v>
      </c>
      <c r="W49" s="1">
        <f>SUM(N49*'Ranking Calculations'!$C$2,M49*'Ranking Calculations'!$C$3,L49*'Ranking Calculations'!$C$4,K49*'Ranking Calculations'!$C$5,H49*'Ranking Calculations'!$C$7,G49*'Ranking Calculations'!$C$6,P49*'Ranking Calculations'!$C$8,Q49*'Ranking Calculations'!$C$9,R49*'Ranking Calculations'!$C$10,S49*'Ranking Calculations'!$C$11,T49*'Ranking Calculations'!$C$12,U49*'Ranking Calculations'!$C$13,V49*'Ranking Calculations'!$C$14)</f>
        <v>3</v>
      </c>
      <c r="X49" s="11">
        <f>(SUM($D$2:D49)+(SUM($F$2:F49)/2))/((SUM($D$2:D49)+SUM($E$2:E49)+SUM($F$2:F49)))</f>
        <v>0.48573369565217389</v>
      </c>
      <c r="Y49" s="1">
        <f>'Winning % Rank Over Time'!U49</f>
        <v>19</v>
      </c>
      <c r="Z49" s="7">
        <f>'Winning % Rank Over Time'!$B49*VLOOKUP(Y49,'Share of Reg Season Points'!$A$2:$B$33,2)</f>
        <v>0</v>
      </c>
      <c r="AA49" s="1">
        <f>SUM($I$2:I49)/COUNT($G$2:G49)</f>
        <v>0.76923076923076927</v>
      </c>
      <c r="AB49" s="1" cm="1">
        <f t="array" ref="AB49">_xlfn.IFS(AA49&gt;='Old Ranking Calculations'!$B$25,'Old Ranking Calculations'!$C$25,AA49&gt;='Old Ranking Calculations'!$B$26,'Old Ranking Calculations'!$C$26,AA49&gt;='Old Ranking Calculations'!$B$27,'Old Ranking Calculations'!$C$27,AA49&gt;='Old Ranking Calculations'!$B$28,'Old Ranking Calculations'!$C$28,AA49&gt;='Old Ranking Calculations'!$B$29,'Old Ranking Calculations'!$C$29,AA49&gt;='Old Ranking Calculations'!$B$30,'Old Ranking Calculations'!$C$30,AA49&gt;='Old Ranking Calculations'!$B$31,'Old Ranking Calculations'!$C$31,AA49&lt;'Old Ranking Calculations'!$B$32,'Old Ranking Calculations'!$C$32)</f>
        <v>6</v>
      </c>
      <c r="AC49" s="1">
        <f>COUNT($G$2:G49)/COUNT($A$2:A49)</f>
        <v>0.27083333333333331</v>
      </c>
      <c r="AD49" s="1" cm="1">
        <f t="array" ref="AD49">_xlfn.IFS(AC49&gt;='Old Ranking Calculations'!$B$15,'Old Ranking Calculations'!$C$15,AC49&gt;='Old Ranking Calculations'!$B$16,'Old Ranking Calculations'!$C$16,AC49&gt;='Old Ranking Calculations'!$B$17,'Old Ranking Calculations'!$C$17,AC49&gt;='Old Ranking Calculations'!$B$18,'Old Ranking Calculations'!$C$18,AC49&gt;='Old Ranking Calculations'!$B$19,'Old Ranking Calculations'!$C$19,AC49&gt;='Old Ranking Calculations'!$B$20,'Old Ranking Calculations'!$C$20,AC49&gt;='Old Ranking Calculations'!$B$21,'Old Ranking Calculations'!$C$21,AC49&gt;='Old Ranking Calculations'!$B$22,'Old Ranking Calculations'!$C$22,AC49&lt;'Old Ranking Calculations'!$B$23,'Old Ranking Calculations'!$C$23)</f>
        <v>3</v>
      </c>
      <c r="AE49" s="1">
        <f t="shared" si="1"/>
        <v>0</v>
      </c>
      <c r="AF49" s="1">
        <f>SUM($O$2:O49)/SUM($G$2:H49)</f>
        <v>1.2608695652173914</v>
      </c>
      <c r="AG49" s="16">
        <f>SUM($W$2:W49,Z49)</f>
        <v>75</v>
      </c>
    </row>
    <row r="50" spans="1:33" ht="15.75" customHeight="1" x14ac:dyDescent="0.2">
      <c r="A50" s="1">
        <v>2014</v>
      </c>
      <c r="B50" s="1" t="s">
        <v>18</v>
      </c>
      <c r="C50" s="1" t="str">
        <f>VLOOKUP(B50,Divisions!$A$1:$B$33,2,FALSE)</f>
        <v>AFC West</v>
      </c>
      <c r="D50" s="1">
        <v>9</v>
      </c>
      <c r="E50" s="1">
        <v>7</v>
      </c>
      <c r="W50" s="1">
        <f>SUM(N50*'Ranking Calculations'!$C$2,M50*'Ranking Calculations'!$C$3,L50*'Ranking Calculations'!$C$4,K50*'Ranking Calculations'!$C$5,H50*'Ranking Calculations'!$C$7,G50*'Ranking Calculations'!$C$6,P50*'Ranking Calculations'!$C$8,Q50*'Ranking Calculations'!$C$9,R50*'Ranking Calculations'!$C$10,S50*'Ranking Calculations'!$C$11,T50*'Ranking Calculations'!$C$12,U50*'Ranking Calculations'!$C$13,V50*'Ranking Calculations'!$C$14)</f>
        <v>0</v>
      </c>
      <c r="X50" s="11">
        <f>(SUM($D$2:D50)+(SUM($F$2:F50)/2))/((SUM($D$2:D50)+SUM($E$2:E50)+SUM($F$2:F50)))</f>
        <v>0.48736702127659576</v>
      </c>
      <c r="Y50" s="1">
        <f>'Winning % Rank Over Time'!U50</f>
        <v>18</v>
      </c>
      <c r="Z50" s="7">
        <f>'Winning % Rank Over Time'!$B50*VLOOKUP(Y50,'Share of Reg Season Points'!$A$2:$B$33,2)</f>
        <v>0</v>
      </c>
      <c r="AA50" s="1">
        <f>SUM($I$2:I50)/COUNT($G$2:G50)</f>
        <v>0.76923076923076927</v>
      </c>
      <c r="AB50" s="1" cm="1">
        <f t="array" ref="AB50">_xlfn.IFS(AA50&gt;='Old Ranking Calculations'!$B$25,'Old Ranking Calculations'!$C$25,AA50&gt;='Old Ranking Calculations'!$B$26,'Old Ranking Calculations'!$C$26,AA50&gt;='Old Ranking Calculations'!$B$27,'Old Ranking Calculations'!$C$27,AA50&gt;='Old Ranking Calculations'!$B$28,'Old Ranking Calculations'!$C$28,AA50&gt;='Old Ranking Calculations'!$B$29,'Old Ranking Calculations'!$C$29,AA50&gt;='Old Ranking Calculations'!$B$30,'Old Ranking Calculations'!$C$30,AA50&gt;='Old Ranking Calculations'!$B$31,'Old Ranking Calculations'!$C$31,AA50&lt;'Old Ranking Calculations'!$B$32,'Old Ranking Calculations'!$C$32)</f>
        <v>6</v>
      </c>
      <c r="AC50" s="1">
        <f>COUNT($G$2:G50)/COUNT($A$2:A50)</f>
        <v>0.26530612244897961</v>
      </c>
      <c r="AD50" s="1" cm="1">
        <f t="array" ref="AD50">_xlfn.IFS(AC50&gt;='Old Ranking Calculations'!$B$15,'Old Ranking Calculations'!$C$15,AC50&gt;='Old Ranking Calculations'!$B$16,'Old Ranking Calculations'!$C$16,AC50&gt;='Old Ranking Calculations'!$B$17,'Old Ranking Calculations'!$C$17,AC50&gt;='Old Ranking Calculations'!$B$18,'Old Ranking Calculations'!$C$18,AC50&gt;='Old Ranking Calculations'!$B$19,'Old Ranking Calculations'!$C$19,AC50&gt;='Old Ranking Calculations'!$B$20,'Old Ranking Calculations'!$C$20,AC50&gt;='Old Ranking Calculations'!$B$21,'Old Ranking Calculations'!$C$21,AC50&gt;='Old Ranking Calculations'!$B$22,'Old Ranking Calculations'!$C$22,AC50&lt;'Old Ranking Calculations'!$B$23,'Old Ranking Calculations'!$C$23)</f>
        <v>3</v>
      </c>
      <c r="AE50" s="1">
        <f t="shared" si="1"/>
        <v>0</v>
      </c>
      <c r="AF50" s="1">
        <f>SUM($O$2:O50)/SUM($G$2:H50)</f>
        <v>1.2608695652173914</v>
      </c>
      <c r="AG50" s="16">
        <f>SUM($W$2:W50,Z50)</f>
        <v>75</v>
      </c>
    </row>
    <row r="51" spans="1:33" ht="15.75" customHeight="1" x14ac:dyDescent="0.2">
      <c r="A51" s="1">
        <v>2015</v>
      </c>
      <c r="B51" s="1" t="s">
        <v>18</v>
      </c>
      <c r="C51" s="1" t="str">
        <f>VLOOKUP(B51,Divisions!$A$1:$B$33,2,FALSE)</f>
        <v>AFC West</v>
      </c>
      <c r="D51" s="1">
        <v>4</v>
      </c>
      <c r="E51" s="1">
        <v>12</v>
      </c>
      <c r="W51" s="1">
        <f>SUM(N51*'Ranking Calculations'!$C$2,M51*'Ranking Calculations'!$C$3,L51*'Ranking Calculations'!$C$4,K51*'Ranking Calculations'!$C$5,H51*'Ranking Calculations'!$C$7,G51*'Ranking Calculations'!$C$6,P51*'Ranking Calculations'!$C$8,Q51*'Ranking Calculations'!$C$9,R51*'Ranking Calculations'!$C$10,S51*'Ranking Calculations'!$C$11,T51*'Ranking Calculations'!$C$12,U51*'Ranking Calculations'!$C$13,V51*'Ranking Calculations'!$C$14)</f>
        <v>0</v>
      </c>
      <c r="X51" s="11">
        <f>(SUM($D$2:D51)+(SUM($F$2:F51)/2))/((SUM($D$2:D51)+SUM($E$2:E51)+SUM($F$2:F51)))</f>
        <v>0.482421875</v>
      </c>
      <c r="Y51" s="1">
        <f>'Winning % Rank Over Time'!U51</f>
        <v>20</v>
      </c>
      <c r="Z51" s="7">
        <f>'Winning % Rank Over Time'!$B51*VLOOKUP(Y51,'Share of Reg Season Points'!$A$2:$B$33,2)</f>
        <v>0</v>
      </c>
      <c r="AA51" s="1">
        <f>SUM($I$2:I51)/COUNT($G$2:G51)</f>
        <v>0.76923076923076927</v>
      </c>
      <c r="AB51" s="1" cm="1">
        <f t="array" ref="AB51">_xlfn.IFS(AA51&gt;='Old Ranking Calculations'!$B$25,'Old Ranking Calculations'!$C$25,AA51&gt;='Old Ranking Calculations'!$B$26,'Old Ranking Calculations'!$C$26,AA51&gt;='Old Ranking Calculations'!$B$27,'Old Ranking Calculations'!$C$27,AA51&gt;='Old Ranking Calculations'!$B$28,'Old Ranking Calculations'!$C$28,AA51&gt;='Old Ranking Calculations'!$B$29,'Old Ranking Calculations'!$C$29,AA51&gt;='Old Ranking Calculations'!$B$30,'Old Ranking Calculations'!$C$30,AA51&gt;='Old Ranking Calculations'!$B$31,'Old Ranking Calculations'!$C$31,AA51&lt;'Old Ranking Calculations'!$B$32,'Old Ranking Calculations'!$C$32)</f>
        <v>6</v>
      </c>
      <c r="AC51" s="1">
        <f>COUNT($G$2:G51)/COUNT($A$2:A51)</f>
        <v>0.26</v>
      </c>
      <c r="AD51" s="1" cm="1">
        <f t="array" ref="AD51">_xlfn.IFS(AC51&gt;='Old Ranking Calculations'!$B$15,'Old Ranking Calculations'!$C$15,AC51&gt;='Old Ranking Calculations'!$B$16,'Old Ranking Calculations'!$C$16,AC51&gt;='Old Ranking Calculations'!$B$17,'Old Ranking Calculations'!$C$17,AC51&gt;='Old Ranking Calculations'!$B$18,'Old Ranking Calculations'!$C$18,AC51&gt;='Old Ranking Calculations'!$B$19,'Old Ranking Calculations'!$C$19,AC51&gt;='Old Ranking Calculations'!$B$20,'Old Ranking Calculations'!$C$20,AC51&gt;='Old Ranking Calculations'!$B$21,'Old Ranking Calculations'!$C$21,AC51&gt;='Old Ranking Calculations'!$B$22,'Old Ranking Calculations'!$C$22,AC51&lt;'Old Ranking Calculations'!$B$23,'Old Ranking Calculations'!$C$23)</f>
        <v>3</v>
      </c>
      <c r="AE51" s="1">
        <f t="shared" si="1"/>
        <v>0</v>
      </c>
      <c r="AF51" s="1">
        <f>SUM($O$2:O51)/SUM($G$2:H51)</f>
        <v>1.2608695652173914</v>
      </c>
      <c r="AG51" s="16">
        <f>SUM($W$2:W51,Z51)</f>
        <v>75</v>
      </c>
    </row>
    <row r="52" spans="1:33" ht="15.75" customHeight="1" x14ac:dyDescent="0.2">
      <c r="A52" s="1">
        <v>2016</v>
      </c>
      <c r="B52" s="1" t="s">
        <v>18</v>
      </c>
      <c r="C52" s="1" t="str">
        <f>VLOOKUP(B52,Divisions!$A$1:$B$33,2,FALSE)</f>
        <v>AFC West</v>
      </c>
      <c r="D52" s="1">
        <v>5</v>
      </c>
      <c r="E52" s="1">
        <v>11</v>
      </c>
      <c r="T52" s="1">
        <v>1</v>
      </c>
      <c r="W52" s="1">
        <f>SUM(N52*'Ranking Calculations'!$C$2,M52*'Ranking Calculations'!$C$3,L52*'Ranking Calculations'!$C$4,K52*'Ranking Calculations'!$C$5,H52*'Ranking Calculations'!$C$7,G52*'Ranking Calculations'!$C$6,P52*'Ranking Calculations'!$C$8,Q52*'Ranking Calculations'!$C$9,R52*'Ranking Calculations'!$C$10,S52*'Ranking Calculations'!$C$11,T52*'Ranking Calculations'!$C$12,U52*'Ranking Calculations'!$C$13,V52*'Ranking Calculations'!$C$14)</f>
        <v>0</v>
      </c>
      <c r="X52" s="11">
        <f>(SUM($D$2:D52)+(SUM($F$2:F52)/2))/((SUM($D$2:D52)+SUM($E$2:E52)+SUM($F$2:F52)))</f>
        <v>0.47895408163265307</v>
      </c>
      <c r="Y52" s="1">
        <f>'Winning % Rank Over Time'!U52</f>
        <v>20</v>
      </c>
      <c r="Z52" s="7">
        <f>'Winning % Rank Over Time'!$B52*VLOOKUP(Y52,'Share of Reg Season Points'!$A$2:$B$33,2)</f>
        <v>0</v>
      </c>
      <c r="AA52" s="1">
        <f>SUM($I$2:I52)/COUNT($G$2:G52)</f>
        <v>0.76923076923076927</v>
      </c>
      <c r="AB52" s="1" cm="1">
        <f t="array" ref="AB52">_xlfn.IFS(AA52&gt;='Old Ranking Calculations'!$B$25,'Old Ranking Calculations'!$C$25,AA52&gt;='Old Ranking Calculations'!$B$26,'Old Ranking Calculations'!$C$26,AA52&gt;='Old Ranking Calculations'!$B$27,'Old Ranking Calculations'!$C$27,AA52&gt;='Old Ranking Calculations'!$B$28,'Old Ranking Calculations'!$C$28,AA52&gt;='Old Ranking Calculations'!$B$29,'Old Ranking Calculations'!$C$29,AA52&gt;='Old Ranking Calculations'!$B$30,'Old Ranking Calculations'!$C$30,AA52&gt;='Old Ranking Calculations'!$B$31,'Old Ranking Calculations'!$C$31,AA52&lt;'Old Ranking Calculations'!$B$32,'Old Ranking Calculations'!$C$32)</f>
        <v>6</v>
      </c>
      <c r="AC52" s="1">
        <f>COUNT($G$2:G52)/COUNT($A$2:A52)</f>
        <v>0.25490196078431371</v>
      </c>
      <c r="AD52" s="1" cm="1">
        <f t="array" ref="AD52">_xlfn.IFS(AC52&gt;='Old Ranking Calculations'!$B$15,'Old Ranking Calculations'!$C$15,AC52&gt;='Old Ranking Calculations'!$B$16,'Old Ranking Calculations'!$C$16,AC52&gt;='Old Ranking Calculations'!$B$17,'Old Ranking Calculations'!$C$17,AC52&gt;='Old Ranking Calculations'!$B$18,'Old Ranking Calculations'!$C$18,AC52&gt;='Old Ranking Calculations'!$B$19,'Old Ranking Calculations'!$C$19,AC52&gt;='Old Ranking Calculations'!$B$20,'Old Ranking Calculations'!$C$20,AC52&gt;='Old Ranking Calculations'!$B$21,'Old Ranking Calculations'!$C$21,AC52&gt;='Old Ranking Calculations'!$B$22,'Old Ranking Calculations'!$C$22,AC52&lt;'Old Ranking Calculations'!$B$23,'Old Ranking Calculations'!$C$23)</f>
        <v>3</v>
      </c>
      <c r="AE52" s="1">
        <f t="shared" si="1"/>
        <v>0</v>
      </c>
      <c r="AF52" s="1">
        <f>SUM($O$2:O52)/SUM($G$2:H52)</f>
        <v>1.2608695652173914</v>
      </c>
      <c r="AG52" s="16">
        <f>SUM($W$2:W52,Z52)</f>
        <v>75</v>
      </c>
    </row>
    <row r="53" spans="1:33" ht="15.75" customHeight="1" x14ac:dyDescent="0.2">
      <c r="A53" s="1">
        <v>2017</v>
      </c>
      <c r="B53" s="1" t="s">
        <v>18</v>
      </c>
      <c r="C53" s="1" t="str">
        <f>VLOOKUP(B53,Divisions!$A$1:$B$33,2,FALSE)</f>
        <v>AFC West</v>
      </c>
      <c r="D53" s="1">
        <v>9</v>
      </c>
      <c r="E53" s="1">
        <v>7</v>
      </c>
      <c r="V53" s="1">
        <v>1</v>
      </c>
      <c r="W53" s="1">
        <f>SUM(N53*'Ranking Calculations'!$C$2,M53*'Ranking Calculations'!$C$3,L53*'Ranking Calculations'!$C$4,K53*'Ranking Calculations'!$C$5,H53*'Ranking Calculations'!$C$7,G53*'Ranking Calculations'!$C$6,P53*'Ranking Calculations'!$C$8,Q53*'Ranking Calculations'!$C$9,R53*'Ranking Calculations'!$C$10,S53*'Ranking Calculations'!$C$11,T53*'Ranking Calculations'!$C$12,U53*'Ranking Calculations'!$C$13,V53*'Ranking Calculations'!$C$14)</f>
        <v>0</v>
      </c>
      <c r="X53" s="11">
        <f>(SUM($D$2:D53)+(SUM($F$2:F53)/2))/((SUM($D$2:D53)+SUM($E$2:E53)+SUM($F$2:F53)))</f>
        <v>0.48062500000000002</v>
      </c>
      <c r="Y53" s="1">
        <f>'Winning % Rank Over Time'!U53</f>
        <v>19</v>
      </c>
      <c r="Z53" s="7">
        <f>'Winning % Rank Over Time'!$B53*VLOOKUP(Y53,'Share of Reg Season Points'!$A$2:$B$33,2)</f>
        <v>0</v>
      </c>
      <c r="AA53" s="1">
        <f>SUM($I$2:I53)/COUNT($G$2:G53)</f>
        <v>0.76923076923076927</v>
      </c>
      <c r="AB53" s="1" cm="1">
        <f t="array" ref="AB53">_xlfn.IFS(AA53&gt;='Old Ranking Calculations'!$B$25,'Old Ranking Calculations'!$C$25,AA53&gt;='Old Ranking Calculations'!$B$26,'Old Ranking Calculations'!$C$26,AA53&gt;='Old Ranking Calculations'!$B$27,'Old Ranking Calculations'!$C$27,AA53&gt;='Old Ranking Calculations'!$B$28,'Old Ranking Calculations'!$C$28,AA53&gt;='Old Ranking Calculations'!$B$29,'Old Ranking Calculations'!$C$29,AA53&gt;='Old Ranking Calculations'!$B$30,'Old Ranking Calculations'!$C$30,AA53&gt;='Old Ranking Calculations'!$B$31,'Old Ranking Calculations'!$C$31,AA53&lt;'Old Ranking Calculations'!$B$32,'Old Ranking Calculations'!$C$32)</f>
        <v>6</v>
      </c>
      <c r="AC53" s="1">
        <f>COUNT($G$2:G53)/COUNT($A$2:A53)</f>
        <v>0.25</v>
      </c>
      <c r="AD53" s="1" cm="1">
        <f t="array" ref="AD53">_xlfn.IFS(AC53&gt;='Old Ranking Calculations'!$B$15,'Old Ranking Calculations'!$C$15,AC53&gt;='Old Ranking Calculations'!$B$16,'Old Ranking Calculations'!$C$16,AC53&gt;='Old Ranking Calculations'!$B$17,'Old Ranking Calculations'!$C$17,AC53&gt;='Old Ranking Calculations'!$B$18,'Old Ranking Calculations'!$C$18,AC53&gt;='Old Ranking Calculations'!$B$19,'Old Ranking Calculations'!$C$19,AC53&gt;='Old Ranking Calculations'!$B$20,'Old Ranking Calculations'!$C$20,AC53&gt;='Old Ranking Calculations'!$B$21,'Old Ranking Calculations'!$C$21,AC53&gt;='Old Ranking Calculations'!$B$22,'Old Ranking Calculations'!$C$22,AC53&lt;'Old Ranking Calculations'!$B$23,'Old Ranking Calculations'!$C$23)</f>
        <v>3</v>
      </c>
      <c r="AE53" s="1">
        <f t="shared" si="1"/>
        <v>0</v>
      </c>
      <c r="AF53" s="1">
        <f>SUM($O$2:O53)/SUM($G$2:H53)</f>
        <v>1.2608695652173914</v>
      </c>
      <c r="AG53" s="16">
        <f>SUM($W$2:W53,Z53)</f>
        <v>75</v>
      </c>
    </row>
    <row r="54" spans="1:33" ht="15.75" customHeight="1" x14ac:dyDescent="0.2">
      <c r="A54" s="1">
        <v>2018</v>
      </c>
      <c r="B54" s="1" t="s">
        <v>18</v>
      </c>
      <c r="C54" s="1" t="str">
        <f>VLOOKUP(B54,Divisions!$A$1:$B$33,2,FALSE)</f>
        <v>AFC West</v>
      </c>
      <c r="D54" s="1">
        <v>12</v>
      </c>
      <c r="E54" s="1">
        <v>4</v>
      </c>
      <c r="G54" s="1">
        <v>1</v>
      </c>
      <c r="I54" s="1">
        <v>1</v>
      </c>
      <c r="J54" s="1">
        <v>1</v>
      </c>
      <c r="K54" s="1">
        <v>1</v>
      </c>
      <c r="L54" s="1"/>
      <c r="M54" s="1"/>
      <c r="N54" s="1"/>
      <c r="O54" s="1">
        <v>2</v>
      </c>
      <c r="W54" s="1">
        <f>SUM(N54*'Ranking Calculations'!$C$2,M54*'Ranking Calculations'!$C$3,L54*'Ranking Calculations'!$C$4,K54*'Ranking Calculations'!$C$5,H54*'Ranking Calculations'!$C$7,G54*'Ranking Calculations'!$C$6,P54*'Ranking Calculations'!$C$8,Q54*'Ranking Calculations'!$C$9,R54*'Ranking Calculations'!$C$10,S54*'Ranking Calculations'!$C$11,T54*'Ranking Calculations'!$C$12,U54*'Ranking Calculations'!$C$13,V54*'Ranking Calculations'!$C$14)</f>
        <v>3</v>
      </c>
      <c r="X54" s="11">
        <f>(SUM($D$2:D54)+(SUM($F$2:F54)/2))/((SUM($D$2:D54)+SUM($E$2:E54)+SUM($F$2:F54)))</f>
        <v>0.48590686274509803</v>
      </c>
      <c r="Y54" s="1">
        <f>'Winning % Rank Over Time'!U54</f>
        <v>18</v>
      </c>
      <c r="Z54" s="7">
        <f>'Winning % Rank Over Time'!$B54*VLOOKUP(Y54,'Share of Reg Season Points'!$A$2:$B$33,2)</f>
        <v>0</v>
      </c>
      <c r="AA54" s="1">
        <f>SUM($I$2:I54)/COUNT($G$2:G54)</f>
        <v>0.7857142857142857</v>
      </c>
      <c r="AB54" s="1" cm="1">
        <f t="array" ref="AB54">_xlfn.IFS(AA54&gt;='Old Ranking Calculations'!$B$25,'Old Ranking Calculations'!$C$25,AA54&gt;='Old Ranking Calculations'!$B$26,'Old Ranking Calculations'!$C$26,AA54&gt;='Old Ranking Calculations'!$B$27,'Old Ranking Calculations'!$C$27,AA54&gt;='Old Ranking Calculations'!$B$28,'Old Ranking Calculations'!$C$28,AA54&gt;='Old Ranking Calculations'!$B$29,'Old Ranking Calculations'!$C$29,AA54&gt;='Old Ranking Calculations'!$B$30,'Old Ranking Calculations'!$C$30,AA54&gt;='Old Ranking Calculations'!$B$31,'Old Ranking Calculations'!$C$31,AA54&lt;'Old Ranking Calculations'!$B$32,'Old Ranking Calculations'!$C$32)</f>
        <v>6</v>
      </c>
      <c r="AC54" s="1">
        <f>COUNT($G$2:G54)/COUNT($A$2:A54)</f>
        <v>0.26415094339622641</v>
      </c>
      <c r="AD54" s="1" cm="1">
        <f t="array" ref="AD54">_xlfn.IFS(AC54&gt;='Old Ranking Calculations'!$B$15,'Old Ranking Calculations'!$C$15,AC54&gt;='Old Ranking Calculations'!$B$16,'Old Ranking Calculations'!$C$16,AC54&gt;='Old Ranking Calculations'!$B$17,'Old Ranking Calculations'!$C$17,AC54&gt;='Old Ranking Calculations'!$B$18,'Old Ranking Calculations'!$C$18,AC54&gt;='Old Ranking Calculations'!$B$19,'Old Ranking Calculations'!$C$19,AC54&gt;='Old Ranking Calculations'!$B$20,'Old Ranking Calculations'!$C$20,AC54&gt;='Old Ranking Calculations'!$B$21,'Old Ranking Calculations'!$C$21,AC54&gt;='Old Ranking Calculations'!$B$22,'Old Ranking Calculations'!$C$22,AC54&lt;'Old Ranking Calculations'!$B$23,'Old Ranking Calculations'!$C$23)</f>
        <v>3</v>
      </c>
      <c r="AE54" s="1">
        <f t="shared" si="1"/>
        <v>0</v>
      </c>
      <c r="AF54" s="1">
        <f>SUM($O$2:O54)/SUM($G$2:H54)</f>
        <v>1.2916666666666667</v>
      </c>
      <c r="AG54" s="16">
        <f>SUM($W$2:W54,Z54)</f>
        <v>78</v>
      </c>
    </row>
    <row r="55" spans="1:33" ht="15.75" customHeight="1" x14ac:dyDescent="0.2">
      <c r="A55" s="1">
        <v>2019</v>
      </c>
      <c r="B55" s="1" t="s">
        <v>18</v>
      </c>
      <c r="C55" s="1" t="str">
        <f>VLOOKUP(B55,Divisions!$A$1:$B$33,2,FALSE)</f>
        <v>AFC West</v>
      </c>
      <c r="D55" s="1">
        <v>5</v>
      </c>
      <c r="E55" s="1">
        <v>11</v>
      </c>
      <c r="W55" s="1">
        <f>SUM(N55*'Ranking Calculations'!$C$2,M55*'Ranking Calculations'!$C$3,L55*'Ranking Calculations'!$C$4,K55*'Ranking Calculations'!$C$5,H55*'Ranking Calculations'!$C$7,G55*'Ranking Calculations'!$C$6,P55*'Ranking Calculations'!$C$8,Q55*'Ranking Calculations'!$C$9,R55*'Ranking Calculations'!$C$10,S55*'Ranking Calculations'!$C$11,T55*'Ranking Calculations'!$C$12,U55*'Ranking Calculations'!$C$13,V55*'Ranking Calculations'!$C$14)</f>
        <v>0</v>
      </c>
      <c r="X55" s="11">
        <f>(SUM($D$2:D55)+(SUM($F$2:F55)/2))/((SUM($D$2:D55)+SUM($E$2:E55)+SUM($F$2:F55)))</f>
        <v>0.48257211538461536</v>
      </c>
      <c r="Y55" s="1">
        <f>'Winning % Rank Over Time'!U55</f>
        <v>18</v>
      </c>
      <c r="Z55" s="7">
        <f>'Winning % Rank Over Time'!$B55*VLOOKUP(Y55,'Share of Reg Season Points'!$A$2:$B$33,2)</f>
        <v>0</v>
      </c>
      <c r="AA55" s="1">
        <f>SUM($I$2:I55)/COUNT($G$2:G55)</f>
        <v>0.7857142857142857</v>
      </c>
      <c r="AB55" s="1" cm="1">
        <f t="array" ref="AB55">_xlfn.IFS(AA55&gt;='Old Ranking Calculations'!$B$25,'Old Ranking Calculations'!$C$25,AA55&gt;='Old Ranking Calculations'!$B$26,'Old Ranking Calculations'!$C$26,AA55&gt;='Old Ranking Calculations'!$B$27,'Old Ranking Calculations'!$C$27,AA55&gt;='Old Ranking Calculations'!$B$28,'Old Ranking Calculations'!$C$28,AA55&gt;='Old Ranking Calculations'!$B$29,'Old Ranking Calculations'!$C$29,AA55&gt;='Old Ranking Calculations'!$B$30,'Old Ranking Calculations'!$C$30,AA55&gt;='Old Ranking Calculations'!$B$31,'Old Ranking Calculations'!$C$31,AA55&lt;'Old Ranking Calculations'!$B$32,'Old Ranking Calculations'!$C$32)</f>
        <v>6</v>
      </c>
      <c r="AC55" s="1">
        <f>COUNT($G$2:G55)/COUNT($A$2:A55)</f>
        <v>0.25925925925925924</v>
      </c>
      <c r="AD55" s="1" cm="1">
        <f t="array" ref="AD55">_xlfn.IFS(AC55&gt;='Old Ranking Calculations'!$B$15,'Old Ranking Calculations'!$C$15,AC55&gt;='Old Ranking Calculations'!$B$16,'Old Ranking Calculations'!$C$16,AC55&gt;='Old Ranking Calculations'!$B$17,'Old Ranking Calculations'!$C$17,AC55&gt;='Old Ranking Calculations'!$B$18,'Old Ranking Calculations'!$C$18,AC55&gt;='Old Ranking Calculations'!$B$19,'Old Ranking Calculations'!$C$19,AC55&gt;='Old Ranking Calculations'!$B$20,'Old Ranking Calculations'!$C$20,AC55&gt;='Old Ranking Calculations'!$B$21,'Old Ranking Calculations'!$C$21,AC55&gt;='Old Ranking Calculations'!$B$22,'Old Ranking Calculations'!$C$22,AC55&lt;'Old Ranking Calculations'!$B$23,'Old Ranking Calculations'!$C$23)</f>
        <v>3</v>
      </c>
      <c r="AE55" s="1">
        <f t="shared" si="1"/>
        <v>0</v>
      </c>
      <c r="AF55" s="1">
        <f>SUM($O$2:O55)/SUM($G$2:H55)</f>
        <v>1.2916666666666667</v>
      </c>
      <c r="AG55" s="16">
        <f>SUM($W$2:W55,Z55)</f>
        <v>78</v>
      </c>
    </row>
    <row r="56" spans="1:33" ht="15.75" customHeight="1" x14ac:dyDescent="0.2">
      <c r="A56" s="1">
        <v>2020</v>
      </c>
      <c r="B56" s="1" t="s">
        <v>18</v>
      </c>
      <c r="C56" s="1" t="str">
        <f>VLOOKUP(B56,Divisions!$A$1:$B$33,2,FALSE)</f>
        <v>AFC West</v>
      </c>
      <c r="D56" s="1">
        <v>7</v>
      </c>
      <c r="E56" s="1">
        <v>9</v>
      </c>
      <c r="S56" s="1">
        <v>1</v>
      </c>
      <c r="W56" s="1">
        <f>SUM(N56*'Ranking Calculations'!$C$2,M56*'Ranking Calculations'!$C$3,L56*'Ranking Calculations'!$C$4,K56*'Ranking Calculations'!$C$5,H56*'Ranking Calculations'!$C$7,G56*'Ranking Calculations'!$C$6,P56*'Ranking Calculations'!$C$8,Q56*'Ranking Calculations'!$C$9,R56*'Ranking Calculations'!$C$10,S56*'Ranking Calculations'!$C$11,T56*'Ranking Calculations'!$C$12,U56*'Ranking Calculations'!$C$13,V56*'Ranking Calculations'!$C$14)</f>
        <v>0</v>
      </c>
      <c r="X56" s="11">
        <f>(SUM($D$2:D56)+(SUM($F$2:F56)/2))/((SUM($D$2:D56)+SUM($E$2:E56)+SUM($F$2:F56)))</f>
        <v>0.48172169811320753</v>
      </c>
      <c r="Y56" s="1">
        <f>'Winning % Rank Over Time'!U56</f>
        <v>18</v>
      </c>
      <c r="Z56" s="7">
        <f>'Winning % Rank Over Time'!$B56*VLOOKUP(Y56,'Share of Reg Season Points'!$A$2:$B$33,2)</f>
        <v>0</v>
      </c>
      <c r="AA56" s="1">
        <f>SUM($I$2:I56)/COUNT($G$2:G56)</f>
        <v>0.7857142857142857</v>
      </c>
      <c r="AB56" s="1" cm="1">
        <f t="array" ref="AB56">_xlfn.IFS(AA56&gt;='Old Ranking Calculations'!$B$25,'Old Ranking Calculations'!$C$25,AA56&gt;='Old Ranking Calculations'!$B$26,'Old Ranking Calculations'!$C$26,AA56&gt;='Old Ranking Calculations'!$B$27,'Old Ranking Calculations'!$C$27,AA56&gt;='Old Ranking Calculations'!$B$28,'Old Ranking Calculations'!$C$28,AA56&gt;='Old Ranking Calculations'!$B$29,'Old Ranking Calculations'!$C$29,AA56&gt;='Old Ranking Calculations'!$B$30,'Old Ranking Calculations'!$C$30,AA56&gt;='Old Ranking Calculations'!$B$31,'Old Ranking Calculations'!$C$31,AA56&lt;'Old Ranking Calculations'!$B$32,'Old Ranking Calculations'!$C$32)</f>
        <v>6</v>
      </c>
      <c r="AC56" s="1">
        <f>COUNT($G$2:G56)/COUNT($A$2:A56)</f>
        <v>0.25454545454545452</v>
      </c>
      <c r="AD56" s="1" cm="1">
        <f t="array" ref="AD56">_xlfn.IFS(AC56&gt;='Old Ranking Calculations'!$B$15,'Old Ranking Calculations'!$C$15,AC56&gt;='Old Ranking Calculations'!$B$16,'Old Ranking Calculations'!$C$16,AC56&gt;='Old Ranking Calculations'!$B$17,'Old Ranking Calculations'!$C$17,AC56&gt;='Old Ranking Calculations'!$B$18,'Old Ranking Calculations'!$C$18,AC56&gt;='Old Ranking Calculations'!$B$19,'Old Ranking Calculations'!$C$19,AC56&gt;='Old Ranking Calculations'!$B$20,'Old Ranking Calculations'!$C$20,AC56&gt;='Old Ranking Calculations'!$B$21,'Old Ranking Calculations'!$C$21,AC56&gt;='Old Ranking Calculations'!$B$22,'Old Ranking Calculations'!$C$22,AC56&lt;'Old Ranking Calculations'!$B$23,'Old Ranking Calculations'!$C$23)</f>
        <v>3</v>
      </c>
      <c r="AE56" s="1">
        <f t="shared" si="1"/>
        <v>0</v>
      </c>
      <c r="AF56" s="1">
        <f>SUM($O$2:O56)/SUM($G$2:H56)</f>
        <v>1.2916666666666667</v>
      </c>
      <c r="AG56" s="16">
        <f>SUM($W$2:W56,Z56)</f>
        <v>78</v>
      </c>
    </row>
    <row r="57" spans="1:33" ht="15.75" customHeight="1" x14ac:dyDescent="0.2">
      <c r="A57" s="1">
        <v>2021</v>
      </c>
      <c r="B57" s="1" t="s">
        <v>18</v>
      </c>
      <c r="C57" s="1" t="str">
        <f>VLOOKUP(B57,Divisions!$A$1:$B$33,2,FALSE)</f>
        <v>AFC West</v>
      </c>
      <c r="D57" s="1">
        <v>9</v>
      </c>
      <c r="E57" s="1">
        <v>8</v>
      </c>
      <c r="W57" s="1">
        <f>SUM(N57*'Ranking Calculations'!$C$2,M57*'Ranking Calculations'!$C$3,L57*'Ranking Calculations'!$C$4,K57*'Ranking Calculations'!$C$5,H57*'Ranking Calculations'!$C$7,G57*'Ranking Calculations'!$C$6,P57*'Ranking Calculations'!$C$8,Q57*'Ranking Calculations'!$C$9,R57*'Ranking Calculations'!$C$10,S57*'Ranking Calculations'!$C$11,T57*'Ranking Calculations'!$C$12,U57*'Ranking Calculations'!$C$13,V57*'Ranking Calculations'!$C$14)</f>
        <v>0</v>
      </c>
      <c r="X57" s="11">
        <f>(SUM($D$2:D57)+(SUM($F$2:F57)/2))/((SUM($D$2:D57)+SUM($E$2:E57)+SUM($F$2:F57)))</f>
        <v>0.48265895953757226</v>
      </c>
      <c r="Y57" s="1">
        <f>'Winning % Rank Over Time'!U57</f>
        <v>19</v>
      </c>
      <c r="Z57" s="7">
        <f>'Winning % Rank Over Time'!$B57*VLOOKUP(Y57,'Share of Reg Season Points'!$A$2:$B$33,2)</f>
        <v>0</v>
      </c>
      <c r="AA57" s="1">
        <f>SUM($I$2:I57)/COUNT($G$2:G57)</f>
        <v>0.7857142857142857</v>
      </c>
      <c r="AB57" s="1" cm="1">
        <f t="array" ref="AB57">_xlfn.IFS(AA57&gt;='Old Ranking Calculations'!$B$25,'Old Ranking Calculations'!$C$25,AA57&gt;='Old Ranking Calculations'!$B$26,'Old Ranking Calculations'!$C$26,AA57&gt;='Old Ranking Calculations'!$B$27,'Old Ranking Calculations'!$C$27,AA57&gt;='Old Ranking Calculations'!$B$28,'Old Ranking Calculations'!$C$28,AA57&gt;='Old Ranking Calculations'!$B$29,'Old Ranking Calculations'!$C$29,AA57&gt;='Old Ranking Calculations'!$B$30,'Old Ranking Calculations'!$C$30,AA57&gt;='Old Ranking Calculations'!$B$31,'Old Ranking Calculations'!$C$31,AA57&lt;'Old Ranking Calculations'!$B$32,'Old Ranking Calculations'!$C$32)</f>
        <v>6</v>
      </c>
      <c r="AC57" s="1">
        <f>COUNT($G$2:G57)/COUNT($A$2:A57)</f>
        <v>0.25</v>
      </c>
      <c r="AD57" s="1" cm="1">
        <f t="array" ref="AD57">_xlfn.IFS(AC57&gt;='Old Ranking Calculations'!$B$15,'Old Ranking Calculations'!$C$15,AC57&gt;='Old Ranking Calculations'!$B$16,'Old Ranking Calculations'!$C$16,AC57&gt;='Old Ranking Calculations'!$B$17,'Old Ranking Calculations'!$C$17,AC57&gt;='Old Ranking Calculations'!$B$18,'Old Ranking Calculations'!$C$18,AC57&gt;='Old Ranking Calculations'!$B$19,'Old Ranking Calculations'!$C$19,AC57&gt;='Old Ranking Calculations'!$B$20,'Old Ranking Calculations'!$C$20,AC57&gt;='Old Ranking Calculations'!$B$21,'Old Ranking Calculations'!$C$21,AC57&gt;='Old Ranking Calculations'!$B$22,'Old Ranking Calculations'!$C$22,AC57&lt;'Old Ranking Calculations'!$B$23,'Old Ranking Calculations'!$C$23)</f>
        <v>3</v>
      </c>
      <c r="AE57" s="1">
        <f t="shared" si="1"/>
        <v>0</v>
      </c>
      <c r="AF57" s="1">
        <f>SUM($O$2:O57)/SUM($G$2:H57)</f>
        <v>1.2916666666666667</v>
      </c>
      <c r="AG57" s="16">
        <f>SUM($W$2:W57,Z57)</f>
        <v>78</v>
      </c>
    </row>
    <row r="58" spans="1:33" ht="15.75" customHeight="1" x14ac:dyDescent="0.2">
      <c r="A58">
        <v>2022</v>
      </c>
      <c r="B58" s="1" t="s">
        <v>18</v>
      </c>
      <c r="C58" s="1" t="str">
        <f>VLOOKUP(B58,Divisions!$A$1:$B$33,2,FALSE)</f>
        <v>AFC West</v>
      </c>
      <c r="D58">
        <v>10</v>
      </c>
      <c r="E58">
        <v>7</v>
      </c>
      <c r="G58">
        <v>1</v>
      </c>
      <c r="I58">
        <v>0</v>
      </c>
      <c r="J58">
        <v>1</v>
      </c>
      <c r="O58">
        <v>1</v>
      </c>
      <c r="W58" s="1">
        <f>SUM(N58*'Ranking Calculations'!$C$2,M58*'Ranking Calculations'!$C$3,L58*'Ranking Calculations'!$C$4,K58*'Ranking Calculations'!$C$5,H58*'Ranking Calculations'!$C$7,G58*'Ranking Calculations'!$C$6,P58*'Ranking Calculations'!$C$8,Q58*'Ranking Calculations'!$C$9,R58*'Ranking Calculations'!$C$10,S58*'Ranking Calculations'!$C$11,T58*'Ranking Calculations'!$C$12,U58*'Ranking Calculations'!$C$13,V58*'Ranking Calculations'!$C$14)</f>
        <v>1</v>
      </c>
      <c r="X58" s="11">
        <f>(SUM($D$2:D58)+(SUM($F$2:F58)/2))/((SUM($D$2:D58)+SUM($E$2:E58)+SUM($F$2:F58)))</f>
        <v>0.48469387755102039</v>
      </c>
      <c r="Y58" s="1">
        <f>'Winning % Rank Over Time'!U58</f>
        <v>17</v>
      </c>
      <c r="Z58" s="7">
        <f>'Winning % Rank Over Time'!$B58*VLOOKUP(Y58,'Share of Reg Season Points'!$A$2:$B$33,2)</f>
        <v>0</v>
      </c>
      <c r="AA58" s="1">
        <f>SUM($I$2:I58)/COUNT($G$2:G58)</f>
        <v>0.73333333333333328</v>
      </c>
      <c r="AB58" s="1" cm="1">
        <f t="array" ref="AB58">_xlfn.IFS(AA58&gt;='Old Ranking Calculations'!$B$25,'Old Ranking Calculations'!$C$25,AA58&gt;='Old Ranking Calculations'!$B$26,'Old Ranking Calculations'!$C$26,AA58&gt;='Old Ranking Calculations'!$B$27,'Old Ranking Calculations'!$C$27,AA58&gt;='Old Ranking Calculations'!$B$28,'Old Ranking Calculations'!$C$28,AA58&gt;='Old Ranking Calculations'!$B$29,'Old Ranking Calculations'!$C$29,AA58&gt;='Old Ranking Calculations'!$B$30,'Old Ranking Calculations'!$C$30,AA58&gt;='Old Ranking Calculations'!$B$31,'Old Ranking Calculations'!$C$31,AA58&lt;'Old Ranking Calculations'!$B$32,'Old Ranking Calculations'!$C$32)</f>
        <v>4</v>
      </c>
      <c r="AC58" s="1">
        <f>COUNT($G$2:G58)/COUNT($A$2:A58)</f>
        <v>0.26315789473684209</v>
      </c>
      <c r="AD58" s="1" cm="1">
        <f t="array" ref="AD58">_xlfn.IFS(AC58&gt;='Old Ranking Calculations'!$B$15,'Old Ranking Calculations'!$C$15,AC58&gt;='Old Ranking Calculations'!$B$16,'Old Ranking Calculations'!$C$16,AC58&gt;='Old Ranking Calculations'!$B$17,'Old Ranking Calculations'!$C$17,AC58&gt;='Old Ranking Calculations'!$B$18,'Old Ranking Calculations'!$C$18,AC58&gt;='Old Ranking Calculations'!$B$19,'Old Ranking Calculations'!$C$19,AC58&gt;='Old Ranking Calculations'!$B$20,'Old Ranking Calculations'!$C$20,AC58&gt;='Old Ranking Calculations'!$B$21,'Old Ranking Calculations'!$C$21,AC58&gt;='Old Ranking Calculations'!$B$22,'Old Ranking Calculations'!$C$22,AC58&lt;'Old Ranking Calculations'!$B$23,'Old Ranking Calculations'!$C$23)</f>
        <v>3</v>
      </c>
      <c r="AE58" s="1">
        <f t="shared" si="1"/>
        <v>0</v>
      </c>
      <c r="AF58" s="1">
        <f t="shared" ref="AF58" si="2">SUM($J$2:L58)/SUM($F$2:H58)</f>
        <v>0.96875</v>
      </c>
      <c r="AG58" s="16">
        <f>SUM($W$2:W58,Z58)</f>
        <v>79</v>
      </c>
    </row>
    <row r="59" spans="1:33" ht="15.75" customHeight="1" x14ac:dyDescent="0.2">
      <c r="A59">
        <v>2023</v>
      </c>
      <c r="B59" s="1" t="s">
        <v>18</v>
      </c>
      <c r="C59" s="1" t="str">
        <f>VLOOKUP(B59,Divisions!$A$1:$B$33,2,FALSE)</f>
        <v>AFC West</v>
      </c>
      <c r="D59">
        <v>5</v>
      </c>
      <c r="E59">
        <v>12</v>
      </c>
      <c r="W59" s="1">
        <f>SUM(N59*'Ranking Calculations'!$C$2,M59*'Ranking Calculations'!$C$3,L59*'Ranking Calculations'!$C$4,K59*'Ranking Calculations'!$C$5,H59*'Ranking Calculations'!$C$7,G59*'Ranking Calculations'!$C$6,P59*'Ranking Calculations'!$C$8,Q59*'Ranking Calculations'!$C$9,R59*'Ranking Calculations'!$C$10,S59*'Ranking Calculations'!$C$11,T59*'Ranking Calculations'!$C$12,U59*'Ranking Calculations'!$C$13,V59*'Ranking Calculations'!$C$14)</f>
        <v>0</v>
      </c>
      <c r="X59" s="11">
        <f>(SUM($D$2:D59)+(SUM($F$2:F59)/2))/((SUM($D$2:D59)+SUM($E$2:E59)+SUM($F$2:F59)))</f>
        <v>0.48109010011123471</v>
      </c>
      <c r="Y59" s="1">
        <f>'Winning % Rank Over Time'!U59</f>
        <v>18</v>
      </c>
      <c r="Z59" s="7">
        <f>'Winning % Rank Over Time'!$B59*VLOOKUP(Y59,'Share of Reg Season Points'!$A$2:$B$33,2)</f>
        <v>0</v>
      </c>
      <c r="AA59" s="1">
        <f>SUM($I$2:I59)/COUNT($G$2:G59)</f>
        <v>0.73333333333333328</v>
      </c>
      <c r="AB59" s="1" cm="1">
        <f t="array" ref="AB59">_xlfn.IFS(AA59&gt;='Old Ranking Calculations'!$B$25,'Old Ranking Calculations'!$C$25,AA59&gt;='Old Ranking Calculations'!$B$26,'Old Ranking Calculations'!$C$26,AA59&gt;='Old Ranking Calculations'!$B$27,'Old Ranking Calculations'!$C$27,AA59&gt;='Old Ranking Calculations'!$B$28,'Old Ranking Calculations'!$C$28,AA59&gt;='Old Ranking Calculations'!$B$29,'Old Ranking Calculations'!$C$29,AA59&gt;='Old Ranking Calculations'!$B$30,'Old Ranking Calculations'!$C$30,AA59&gt;='Old Ranking Calculations'!$B$31,'Old Ranking Calculations'!$C$31,AA59&lt;'Old Ranking Calculations'!$B$32,'Old Ranking Calculations'!$C$32)</f>
        <v>4</v>
      </c>
      <c r="AC59" s="1">
        <f>COUNT($G$2:G59)/COUNT($A$2:A59)</f>
        <v>0.25862068965517243</v>
      </c>
      <c r="AD59" s="1" cm="1">
        <f t="array" ref="AD59">_xlfn.IFS(AC59&gt;='Old Ranking Calculations'!$B$15,'Old Ranking Calculations'!$C$15,AC59&gt;='Old Ranking Calculations'!$B$16,'Old Ranking Calculations'!$C$16,AC59&gt;='Old Ranking Calculations'!$B$17,'Old Ranking Calculations'!$C$17,AC59&gt;='Old Ranking Calculations'!$B$18,'Old Ranking Calculations'!$C$18,AC59&gt;='Old Ranking Calculations'!$B$19,'Old Ranking Calculations'!$C$19,AC59&gt;='Old Ranking Calculations'!$B$20,'Old Ranking Calculations'!$C$20,AC59&gt;='Old Ranking Calculations'!$B$21,'Old Ranking Calculations'!$C$21,AC59&gt;='Old Ranking Calculations'!$B$22,'Old Ranking Calculations'!$C$22,AC59&lt;'Old Ranking Calculations'!$B$23,'Old Ranking Calculations'!$C$23)</f>
        <v>3</v>
      </c>
      <c r="AE59" s="1">
        <f t="shared" ref="AE59" si="3">IF((0.75*($A$2-1966))-(0.2*(A59-$A$2))&gt;0,(0.75*($A$2-1966))-(0.2*(A59-$A$2)),0)</f>
        <v>0</v>
      </c>
      <c r="AF59" s="1">
        <f t="shared" ref="AF59" si="4">SUM($J$2:M59)/SUM($F$2:I59)</f>
        <v>0.7441860465116279</v>
      </c>
      <c r="AG59" s="16">
        <f>SUM($W$2:W59,Z59)</f>
        <v>79</v>
      </c>
    </row>
    <row r="60" spans="1:33" ht="15.75" customHeight="1" x14ac:dyDescent="0.2">
      <c r="A60">
        <v>2024</v>
      </c>
      <c r="B60" s="1" t="s">
        <v>18</v>
      </c>
      <c r="C60" s="1" t="str">
        <f>VLOOKUP(B60,Divisions!$A$1:$B$33,2,FALSE)</f>
        <v>AFC West</v>
      </c>
      <c r="D60">
        <v>11</v>
      </c>
      <c r="E60">
        <v>6</v>
      </c>
      <c r="G60">
        <v>1</v>
      </c>
      <c r="I60">
        <v>0</v>
      </c>
      <c r="J60">
        <v>1</v>
      </c>
      <c r="O60">
        <v>1</v>
      </c>
      <c r="W60" s="1">
        <f>SUM(N60*'Ranking Calculations'!$C$2,M60*'Ranking Calculations'!$C$3,L60*'Ranking Calculations'!$C$4,K60*'Ranking Calculations'!$C$5,H60*'Ranking Calculations'!$C$7,G60*'Ranking Calculations'!$C$6,P60*'Ranking Calculations'!$C$8,Q60*'Ranking Calculations'!$C$9,R60*'Ranking Calculations'!$C$10,S60*'Ranking Calculations'!$C$11,T60*'Ranking Calculations'!$C$12,U60*'Ranking Calculations'!$C$13,V60*'Ranking Calculations'!$C$14)</f>
        <v>1</v>
      </c>
      <c r="X60" s="11">
        <f>(SUM($D$2:D60)+(SUM($F$2:F60)/2))/((SUM($D$2:D60)+SUM($E$2:E60)+SUM($F$2:F60)))</f>
        <v>0.48417030567685587</v>
      </c>
      <c r="Y60" s="1">
        <f>'Winning % Rank Over Time'!U60</f>
        <v>17</v>
      </c>
      <c r="Z60" s="7">
        <f>'Winning % Rank Over Time'!$B60*VLOOKUP(Y60,'Share of Reg Season Points'!$A$2:$B$33,2)</f>
        <v>0</v>
      </c>
      <c r="AA60" s="1">
        <f>SUM($I$2:I60)/COUNT($G$2:G60)</f>
        <v>0.6875</v>
      </c>
      <c r="AB60" s="1" cm="1">
        <f t="array" ref="AB60">_xlfn.IFS(AA60&gt;='Old Ranking Calculations'!$B$25,'Old Ranking Calculations'!$C$25,AA60&gt;='Old Ranking Calculations'!$B$26,'Old Ranking Calculations'!$C$26,AA60&gt;='Old Ranking Calculations'!$B$27,'Old Ranking Calculations'!$C$27,AA60&gt;='Old Ranking Calculations'!$B$28,'Old Ranking Calculations'!$C$28,AA60&gt;='Old Ranking Calculations'!$B$29,'Old Ranking Calculations'!$C$29,AA60&gt;='Old Ranking Calculations'!$B$30,'Old Ranking Calculations'!$C$30,AA60&gt;='Old Ranking Calculations'!$B$31,'Old Ranking Calculations'!$C$31,AA60&lt;'Old Ranking Calculations'!$B$32,'Old Ranking Calculations'!$C$32)</f>
        <v>4</v>
      </c>
      <c r="AC60" s="1">
        <f>COUNT($G$2:G60)/COUNT($A$2:A60)</f>
        <v>0.2711864406779661</v>
      </c>
      <c r="AD60" s="1" cm="1">
        <f t="array" ref="AD60">_xlfn.IFS(AC60&gt;='Old Ranking Calculations'!$B$15,'Old Ranking Calculations'!$C$15,AC60&gt;='Old Ranking Calculations'!$B$16,'Old Ranking Calculations'!$C$16,AC60&gt;='Old Ranking Calculations'!$B$17,'Old Ranking Calculations'!$C$17,AC60&gt;='Old Ranking Calculations'!$B$18,'Old Ranking Calculations'!$C$18,AC60&gt;='Old Ranking Calculations'!$B$19,'Old Ranking Calculations'!$C$19,AC60&gt;='Old Ranking Calculations'!$B$20,'Old Ranking Calculations'!$C$20,AC60&gt;='Old Ranking Calculations'!$B$21,'Old Ranking Calculations'!$C$21,AC60&gt;='Old Ranking Calculations'!$B$22,'Old Ranking Calculations'!$C$22,AC60&lt;'Old Ranking Calculations'!$B$23,'Old Ranking Calculations'!$C$23)</f>
        <v>3</v>
      </c>
      <c r="AE60" s="1">
        <f t="shared" ref="AE60" si="5">IF((0.75*($A$2-1966))-(0.2*(A60-$A$2))&gt;0,(0.75*($A$2-1966))-(0.2*(A60-$A$2)),0)</f>
        <v>0</v>
      </c>
      <c r="AF60" s="1">
        <f t="shared" ref="AF60" si="6">SUM($I$2:M60)/SUM($E$2:I60)</f>
        <v>8.5769980506822607E-2</v>
      </c>
      <c r="AG60" s="16">
        <f>SUM($W$2:W60,Z60)</f>
        <v>80</v>
      </c>
    </row>
    <row r="61" spans="1:33" ht="15.75" customHeight="1" x14ac:dyDescent="0.2">
      <c r="A61">
        <v>2025</v>
      </c>
      <c r="B61" s="1" t="s">
        <v>18</v>
      </c>
      <c r="C61" s="1" t="str">
        <f>VLOOKUP(B61,Divisions!$A$1:$B$33,2,FALSE)</f>
        <v>AFC West</v>
      </c>
      <c r="D61">
        <v>11</v>
      </c>
      <c r="E61">
        <v>6</v>
      </c>
      <c r="G61">
        <v>1</v>
      </c>
      <c r="I61">
        <v>0</v>
      </c>
      <c r="J61">
        <v>1</v>
      </c>
      <c r="O61">
        <v>1</v>
      </c>
      <c r="W61" s="1">
        <f>SUM(N61*'Ranking Calculations'!$C$2,M61*'Ranking Calculations'!$C$3,L61*'Ranking Calculations'!$C$4,K61*'Ranking Calculations'!$C$5,H61*'Ranking Calculations'!$C$7,G61*'Ranking Calculations'!$C$6,P61*'Ranking Calculations'!$C$8,Q61*'Ranking Calculations'!$C$9,R61*'Ranking Calculations'!$C$10,S61*'Ranking Calculations'!$C$11,T61*'Ranking Calculations'!$C$12,U61*'Ranking Calculations'!$C$13,V61*'Ranking Calculations'!$C$14)</f>
        <v>1</v>
      </c>
      <c r="X61" s="11">
        <f>(SUM($D$2:D61)+(SUM($F$2:F61)/2))/((SUM($D$2:D61)+SUM($E$2:E61)+SUM($F$2:F61)))</f>
        <v>0.48713826366559487</v>
      </c>
      <c r="Y61" s="1">
        <f>'Winning % Rank Over Time'!U61</f>
        <v>17</v>
      </c>
      <c r="Z61" s="7">
        <f>'Winning % Rank Over Time'!$B61*VLOOKUP(Y61,'Share of Reg Season Points'!$A$2:$B$33,2)</f>
        <v>0</v>
      </c>
      <c r="AA61" s="1">
        <f>SUM($I$2:I61)/COUNT($G$2:G61)</f>
        <v>0.6470588235294118</v>
      </c>
      <c r="AB61" s="1" cm="1">
        <f t="array" ref="AB61">_xlfn.IFS(AA61&gt;='Old Ranking Calculations'!$B$25,'Old Ranking Calculations'!$C$25,AA61&gt;='Old Ranking Calculations'!$B$26,'Old Ranking Calculations'!$C$26,AA61&gt;='Old Ranking Calculations'!$B$27,'Old Ranking Calculations'!$C$27,AA61&gt;='Old Ranking Calculations'!$B$28,'Old Ranking Calculations'!$C$28,AA61&gt;='Old Ranking Calculations'!$B$29,'Old Ranking Calculations'!$C$29,AA61&gt;='Old Ranking Calculations'!$B$30,'Old Ranking Calculations'!$C$30,AA61&gt;='Old Ranking Calculations'!$B$31,'Old Ranking Calculations'!$C$31,AA61&lt;'Old Ranking Calculations'!$B$32,'Old Ranking Calculations'!$C$32)</f>
        <v>4</v>
      </c>
      <c r="AC61" s="1">
        <f>COUNT($G$2:G61)/COUNT($A$2:A61)</f>
        <v>0.28333333333333333</v>
      </c>
      <c r="AD61" s="1" cm="1">
        <f t="array" ref="AD61">_xlfn.IFS(AC61&gt;='Old Ranking Calculations'!$B$15,'Old Ranking Calculations'!$C$15,AC61&gt;='Old Ranking Calculations'!$B$16,'Old Ranking Calculations'!$C$16,AC61&gt;='Old Ranking Calculations'!$B$17,'Old Ranking Calculations'!$C$17,AC61&gt;='Old Ranking Calculations'!$B$18,'Old Ranking Calculations'!$C$18,AC61&gt;='Old Ranking Calculations'!$B$19,'Old Ranking Calculations'!$C$19,AC61&gt;='Old Ranking Calculations'!$B$20,'Old Ranking Calculations'!$C$20,AC61&gt;='Old Ranking Calculations'!$B$21,'Old Ranking Calculations'!$C$21,AC61&gt;='Old Ranking Calculations'!$B$22,'Old Ranking Calculations'!$C$22,AC61&lt;'Old Ranking Calculations'!$B$23,'Old Ranking Calculations'!$C$23)</f>
        <v>3</v>
      </c>
      <c r="AE61" s="1">
        <f t="shared" ref="AE61" si="7">IF((0.75*($A$2-1966))-(0.2*(A61-$A$2))&gt;0,(0.75*($A$2-1966))-(0.2*(A61-$A$2)),0)</f>
        <v>0</v>
      </c>
      <c r="AF61" s="1">
        <f t="shared" ref="AF61" si="8">SUM($I$2:M61)/SUM($E$2:I61)</f>
        <v>8.6538461538461536E-2</v>
      </c>
      <c r="AG61" s="16">
        <f>SUM($W$2:W61,Z61)</f>
        <v>81</v>
      </c>
    </row>
    <row r="62" spans="1:33" ht="15.75" customHeight="1" x14ac:dyDescent="0.2"/>
    <row r="63" spans="1:33" ht="15.75" customHeight="1" x14ac:dyDescent="0.2"/>
    <row r="64" spans="1:33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  <headerFooter>
    <oddHeader>&amp;R&amp;"Calibri"&amp;10&amp;K000000 Business Use&amp;1#_x000D_</oddHeader>
  </headerFooter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35"/>
  <dimension ref="A1:AG1000"/>
  <sheetViews>
    <sheetView topLeftCell="M1" workbookViewId="0">
      <pane ySplit="1" topLeftCell="A37" activePane="bottomLeft" state="frozen"/>
      <selection pane="bottomLeft" activeCell="AH61" sqref="AH61"/>
    </sheetView>
  </sheetViews>
  <sheetFormatPr baseColWidth="10" defaultColWidth="11.1640625" defaultRowHeight="15" customHeight="1" x14ac:dyDescent="0.2"/>
  <cols>
    <col min="1" max="33" width="10.6640625" customWidth="1"/>
  </cols>
  <sheetData>
    <row r="1" spans="1:33" ht="15.75" customHeight="1" x14ac:dyDescent="0.2">
      <c r="A1" s="1" t="s">
        <v>51</v>
      </c>
      <c r="B1" s="1" t="s">
        <v>71</v>
      </c>
      <c r="C1" s="1" t="s">
        <v>139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57</v>
      </c>
      <c r="J1" s="1" t="s">
        <v>58</v>
      </c>
      <c r="K1" s="6" t="s">
        <v>161</v>
      </c>
      <c r="L1" s="6" t="s">
        <v>162</v>
      </c>
      <c r="M1" s="6" t="s">
        <v>163</v>
      </c>
      <c r="N1" s="6" t="s">
        <v>61</v>
      </c>
      <c r="O1" s="1" t="s">
        <v>72</v>
      </c>
      <c r="P1" s="1" t="s">
        <v>37</v>
      </c>
      <c r="Q1" s="1" t="s">
        <v>39</v>
      </c>
      <c r="R1" s="1" t="s">
        <v>40</v>
      </c>
      <c r="S1" s="1" t="s">
        <v>41</v>
      </c>
      <c r="T1" s="1" t="s">
        <v>42</v>
      </c>
      <c r="U1" s="1" t="s">
        <v>43</v>
      </c>
      <c r="V1" s="1" t="s">
        <v>44</v>
      </c>
      <c r="W1" s="1" t="s">
        <v>63</v>
      </c>
      <c r="X1" s="1" t="s">
        <v>64</v>
      </c>
      <c r="Y1" s="1" t="s">
        <v>198</v>
      </c>
      <c r="Z1" s="1" t="s">
        <v>65</v>
      </c>
      <c r="AA1" s="1" t="s">
        <v>66</v>
      </c>
      <c r="AB1" s="1" t="s">
        <v>67</v>
      </c>
      <c r="AC1" s="1" t="s">
        <v>79</v>
      </c>
      <c r="AD1" s="1" t="s">
        <v>68</v>
      </c>
      <c r="AE1" s="1" t="s">
        <v>69</v>
      </c>
      <c r="AF1" s="1" t="s">
        <v>73</v>
      </c>
      <c r="AG1" s="1" t="s">
        <v>70</v>
      </c>
    </row>
    <row r="2" spans="1:33" ht="15.75" customHeight="1" x14ac:dyDescent="0.2">
      <c r="A2" s="1">
        <v>1966</v>
      </c>
      <c r="B2" s="1" t="s">
        <v>17</v>
      </c>
      <c r="C2" s="1" t="str">
        <f>VLOOKUP(B2,Divisions!$A$1:$B$33,2,FALSE)</f>
        <v>NFC West</v>
      </c>
      <c r="D2" s="1">
        <v>8</v>
      </c>
      <c r="E2" s="1">
        <v>6</v>
      </c>
      <c r="W2" s="1">
        <f>SUM(N2*'Ranking Calculations'!$C$2,M2*'Ranking Calculations'!$C$3,L2*'Ranking Calculations'!$C$4,K2*'Ranking Calculations'!$C$5,H2*'Ranking Calculations'!$C$7,G2*'Ranking Calculations'!$C$6,P2*'Ranking Calculations'!$C$8,Q2*'Ranking Calculations'!$C$9,R2*'Ranking Calculations'!$C$10,S2*'Ranking Calculations'!$C$11,T2*'Ranking Calculations'!$C$12,U2*'Ranking Calculations'!$C$13,V2*'Ranking Calculations'!$C$14)</f>
        <v>0</v>
      </c>
      <c r="X2" s="11">
        <f>(SUM(D2)+(SUM(F2)/2))/((SUM(D2)+SUM(E2)+SUM(F2)))</f>
        <v>0.5714285714285714</v>
      </c>
      <c r="Y2" s="24">
        <f>'Winning % Rank Over Time'!T2</f>
        <v>11</v>
      </c>
      <c r="Z2" s="7">
        <f>'Winning % Rank Over Time'!$B2*VLOOKUP(Y2,'Share of Reg Season Points'!$P$2:$Q$27,2)</f>
        <v>0</v>
      </c>
      <c r="AA2" s="1">
        <v>0</v>
      </c>
      <c r="AB2" s="1">
        <v>0</v>
      </c>
      <c r="AC2" s="1">
        <f>COUNT(G2)/COUNT(A2)</f>
        <v>0</v>
      </c>
      <c r="AD2" s="1" cm="1">
        <f t="array" ref="AD2">_xlfn.IFS(AC2&gt;='Old Ranking Calculations'!$B$15,'Old Ranking Calculations'!$C$15,AC2&gt;='Old Ranking Calculations'!$B$16,'Old Ranking Calculations'!$C$16,AC2&gt;='Old Ranking Calculations'!$B$17,'Old Ranking Calculations'!$C$17,AC2&gt;='Old Ranking Calculations'!$B$18,'Old Ranking Calculations'!$C$18,AC2&gt;='Old Ranking Calculations'!$B$19,'Old Ranking Calculations'!$C$19,AC2&gt;='Old Ranking Calculations'!$B$20,'Old Ranking Calculations'!$C$20,AC2&gt;='Old Ranking Calculations'!$B$21,'Old Ranking Calculations'!$C$21,AC2&gt;='Old Ranking Calculations'!$B$22,'Old Ranking Calculations'!$C$22,AC2&lt;'Old Ranking Calculations'!$B$23,'Old Ranking Calculations'!$C$23)</f>
        <v>0</v>
      </c>
      <c r="AE2" s="1">
        <v>0</v>
      </c>
      <c r="AF2" s="1">
        <v>0</v>
      </c>
      <c r="AG2" s="16">
        <f>SUM($W$2:W2,Z2)</f>
        <v>0</v>
      </c>
    </row>
    <row r="3" spans="1:33" ht="15.75" customHeight="1" x14ac:dyDescent="0.2">
      <c r="A3" s="1">
        <v>1967</v>
      </c>
      <c r="B3" s="1" t="s">
        <v>17</v>
      </c>
      <c r="C3" s="1" t="str">
        <f>VLOOKUP(B3,Divisions!$A$1:$B$33,2,FALSE)</f>
        <v>NFC West</v>
      </c>
      <c r="D3" s="1">
        <v>11</v>
      </c>
      <c r="E3" s="1">
        <v>1</v>
      </c>
      <c r="F3" s="1">
        <v>2</v>
      </c>
      <c r="G3" s="1">
        <v>1</v>
      </c>
      <c r="H3" s="1">
        <v>1</v>
      </c>
      <c r="I3" s="1">
        <v>0</v>
      </c>
      <c r="J3" s="1">
        <v>1</v>
      </c>
      <c r="K3" s="1">
        <v>1</v>
      </c>
      <c r="L3" s="1">
        <v>1</v>
      </c>
      <c r="M3" s="1"/>
      <c r="N3" s="1"/>
      <c r="O3" s="1">
        <v>3</v>
      </c>
      <c r="R3" s="1">
        <v>1</v>
      </c>
      <c r="U3" s="1">
        <v>1</v>
      </c>
      <c r="W3" s="1">
        <f>SUM(N3*'Ranking Calculations'!$C$2,M3*'Ranking Calculations'!$C$3,L3*'Ranking Calculations'!$C$4,K3*'Ranking Calculations'!$C$5,H3*'Ranking Calculations'!$C$7,G3*'Ranking Calculations'!$C$6,P3*'Ranking Calculations'!$C$8,Q3*'Ranking Calculations'!$C$9,R3*'Ranking Calculations'!$C$10,S3*'Ranking Calculations'!$C$11,T3*'Ranking Calculations'!$C$12,U3*'Ranking Calculations'!$C$13,V3*'Ranking Calculations'!$C$14)</f>
        <v>9</v>
      </c>
      <c r="X3" s="11">
        <f>(SUM($D$2:D3)+(SUM($F$2:F3)/2))/((SUM($D$2:D3)+SUM($E$2:E3)+SUM($F$2:F3)))</f>
        <v>0.7142857142857143</v>
      </c>
      <c r="Y3" s="24">
        <f>'Winning % Rank Over Time'!T3</f>
        <v>5</v>
      </c>
      <c r="Z3" s="7">
        <f>'Winning % Rank Over Time'!$B3*VLOOKUP(Y3,'Share of Reg Season Points'!$P$2:$Q$27,2)</f>
        <v>0</v>
      </c>
      <c r="AA3" s="1">
        <f t="shared" ref="AA3:AA57" si="0">SUM($G$2:J3)/COUNT($E$2:H3)</f>
        <v>0.6</v>
      </c>
      <c r="AB3" s="1" cm="1">
        <f t="array" ref="AB3">_xlfn.IFS(AA3&gt;='Old Ranking Calculations'!$B$25,'Old Ranking Calculations'!$C$25,AA3&gt;='Old Ranking Calculations'!$B$26,'Old Ranking Calculations'!$C$26,AA3&gt;='Old Ranking Calculations'!$B$27,'Old Ranking Calculations'!$C$27,AA3&gt;='Old Ranking Calculations'!$B$28,'Old Ranking Calculations'!$C$28,AA3&gt;='Old Ranking Calculations'!$B$29,'Old Ranking Calculations'!$C$29,AA3&gt;='Old Ranking Calculations'!$B$30,'Old Ranking Calculations'!$C$30,AA3&gt;='Old Ranking Calculations'!$B$31,'Old Ranking Calculations'!$C$31,AA3&lt;'Old Ranking Calculations'!$B$32,'Old Ranking Calculations'!$C$32)</f>
        <v>4</v>
      </c>
      <c r="AC3" s="1">
        <f>COUNT($G$2:G3)/COUNT($A$2:A3)</f>
        <v>0.5</v>
      </c>
      <c r="AD3" s="1" cm="1">
        <f t="array" ref="AD3">_xlfn.IFS(AC3&gt;='Old Ranking Calculations'!$B$15,'Old Ranking Calculations'!$C$15,AC3&gt;='Old Ranking Calculations'!$B$16,'Old Ranking Calculations'!$C$16,AC3&gt;='Old Ranking Calculations'!$B$17,'Old Ranking Calculations'!$C$17,AC3&gt;='Old Ranking Calculations'!$B$18,'Old Ranking Calculations'!$C$18,AC3&gt;='Old Ranking Calculations'!$B$19,'Old Ranking Calculations'!$C$19,AC3&gt;='Old Ranking Calculations'!$B$20,'Old Ranking Calculations'!$C$20,AC3&gt;='Old Ranking Calculations'!$B$21,'Old Ranking Calculations'!$C$21,AC3&gt;='Old Ranking Calculations'!$B$22,'Old Ranking Calculations'!$C$22,AC3&lt;'Old Ranking Calculations'!$B$23,'Old Ranking Calculations'!$C$23)</f>
        <v>15</v>
      </c>
      <c r="AE3" s="1">
        <v>0</v>
      </c>
      <c r="AF3" s="1">
        <f t="shared" ref="AF3:AF57" si="1">SUM($I$2:M3)/SUM($E$2:I3)</f>
        <v>0.27272727272727271</v>
      </c>
      <c r="AG3" s="16">
        <f>SUM($W$2:W3,Z3)</f>
        <v>9</v>
      </c>
    </row>
    <row r="4" spans="1:33" ht="15.75" customHeight="1" x14ac:dyDescent="0.2">
      <c r="A4" s="1">
        <v>1968</v>
      </c>
      <c r="B4" s="1" t="s">
        <v>17</v>
      </c>
      <c r="C4" s="1" t="str">
        <f>VLOOKUP(B4,Divisions!$A$1:$B$33,2,FALSE)</f>
        <v>NFC West</v>
      </c>
      <c r="D4" s="1">
        <v>10</v>
      </c>
      <c r="E4" s="1">
        <v>3</v>
      </c>
      <c r="F4" s="1">
        <v>1</v>
      </c>
      <c r="R4" s="1">
        <v>1</v>
      </c>
      <c r="W4" s="1">
        <f>SUM(N4*'Ranking Calculations'!$C$2,M4*'Ranking Calculations'!$C$3,L4*'Ranking Calculations'!$C$4,K4*'Ranking Calculations'!$C$5,H4*'Ranking Calculations'!$C$7,G4*'Ranking Calculations'!$C$6,P4*'Ranking Calculations'!$C$8,Q4*'Ranking Calculations'!$C$9,R4*'Ranking Calculations'!$C$10,S4*'Ranking Calculations'!$C$11,T4*'Ranking Calculations'!$C$12,U4*'Ranking Calculations'!$C$13,V4*'Ranking Calculations'!$C$14)</f>
        <v>1</v>
      </c>
      <c r="X4" s="11">
        <f>(SUM($D$2:D4)+(SUM($F$2:F4)/2))/((SUM($D$2:D4)+SUM($E$2:E4)+SUM($F$2:F4)))</f>
        <v>0.72619047619047616</v>
      </c>
      <c r="Y4" s="24">
        <f>'Winning % Rank Over Time'!T4</f>
        <v>5</v>
      </c>
      <c r="Z4" s="7">
        <f>'Winning % Rank Over Time'!$B4*VLOOKUP(Y4,'Share of Reg Season Points'!$P$2:$Q$27,2)</f>
        <v>0</v>
      </c>
      <c r="AA4" s="1">
        <f t="shared" si="0"/>
        <v>0.42857142857142855</v>
      </c>
      <c r="AB4" s="1" cm="1">
        <f t="array" ref="AB4">_xlfn.IFS(AA4&gt;='Old Ranking Calculations'!$B$25,'Old Ranking Calculations'!$C$25,AA4&gt;='Old Ranking Calculations'!$B$26,'Old Ranking Calculations'!$C$26,AA4&gt;='Old Ranking Calculations'!$B$27,'Old Ranking Calculations'!$C$27,AA4&gt;='Old Ranking Calculations'!$B$28,'Old Ranking Calculations'!$C$28,AA4&gt;='Old Ranking Calculations'!$B$29,'Old Ranking Calculations'!$C$29,AA4&gt;='Old Ranking Calculations'!$B$30,'Old Ranking Calculations'!$C$30,AA4&gt;='Old Ranking Calculations'!$B$31,'Old Ranking Calculations'!$C$31,AA4&lt;'Old Ranking Calculations'!$B$32,'Old Ranking Calculations'!$C$32)</f>
        <v>0</v>
      </c>
      <c r="AC4" s="1">
        <f>COUNT($G$2:G4)/COUNT($A$2:A4)</f>
        <v>0.33333333333333331</v>
      </c>
      <c r="AD4" s="1" cm="1">
        <f t="array" ref="AD4">_xlfn.IFS(AC4&gt;='Old Ranking Calculations'!$B$15,'Old Ranking Calculations'!$C$15,AC4&gt;='Old Ranking Calculations'!$B$16,'Old Ranking Calculations'!$C$16,AC4&gt;='Old Ranking Calculations'!$B$17,'Old Ranking Calculations'!$C$17,AC4&gt;='Old Ranking Calculations'!$B$18,'Old Ranking Calculations'!$C$18,AC4&gt;='Old Ranking Calculations'!$B$19,'Old Ranking Calculations'!$C$19,AC4&gt;='Old Ranking Calculations'!$B$20,'Old Ranking Calculations'!$C$20,AC4&gt;='Old Ranking Calculations'!$B$21,'Old Ranking Calculations'!$C$21,AC4&gt;='Old Ranking Calculations'!$B$22,'Old Ranking Calculations'!$C$22,AC4&lt;'Old Ranking Calculations'!$B$23,'Old Ranking Calculations'!$C$23)</f>
        <v>3</v>
      </c>
      <c r="AE4" s="1">
        <v>0</v>
      </c>
      <c r="AF4" s="1">
        <f t="shared" si="1"/>
        <v>0.2</v>
      </c>
      <c r="AG4" s="16">
        <f>SUM($W$2:W4,Z4)</f>
        <v>10</v>
      </c>
    </row>
    <row r="5" spans="1:33" ht="15.75" customHeight="1" x14ac:dyDescent="0.2">
      <c r="A5" s="1">
        <v>1969</v>
      </c>
      <c r="B5" s="1" t="s">
        <v>17</v>
      </c>
      <c r="C5" s="1" t="str">
        <f>VLOOKUP(B5,Divisions!$A$1:$B$33,2,FALSE)</f>
        <v>NFC West</v>
      </c>
      <c r="D5" s="1">
        <v>11</v>
      </c>
      <c r="E5" s="1">
        <v>3</v>
      </c>
      <c r="G5" s="1">
        <v>1</v>
      </c>
      <c r="H5" s="1">
        <v>1</v>
      </c>
      <c r="I5" s="1">
        <v>0</v>
      </c>
      <c r="J5" s="1">
        <v>1</v>
      </c>
      <c r="K5" s="1">
        <v>1</v>
      </c>
      <c r="L5" s="1">
        <v>1</v>
      </c>
      <c r="M5" s="1"/>
      <c r="N5" s="1"/>
      <c r="O5" s="1">
        <v>2</v>
      </c>
      <c r="P5" s="1">
        <v>1</v>
      </c>
      <c r="W5" s="1">
        <f>SUM(N5*'Ranking Calculations'!$C$2,M5*'Ranking Calculations'!$C$3,L5*'Ranking Calculations'!$C$4,K5*'Ranking Calculations'!$C$5,H5*'Ranking Calculations'!$C$7,G5*'Ranking Calculations'!$C$6,P5*'Ranking Calculations'!$C$8,Q5*'Ranking Calculations'!$C$9,R5*'Ranking Calculations'!$C$10,S5*'Ranking Calculations'!$C$11,T5*'Ranking Calculations'!$C$12,U5*'Ranking Calculations'!$C$13,V5*'Ranking Calculations'!$C$14)</f>
        <v>11</v>
      </c>
      <c r="X5" s="11">
        <f>(SUM($D$2:D5)+(SUM($F$2:F5)/2))/((SUM($D$2:D5)+SUM($E$2:E5)+SUM($F$2:F5)))</f>
        <v>0.7410714285714286</v>
      </c>
      <c r="Y5" s="24">
        <f>'Winning % Rank Over Time'!T5</f>
        <v>5</v>
      </c>
      <c r="Z5" s="7">
        <f>'Winning % Rank Over Time'!$B5*VLOOKUP(Y5,'Share of Reg Season Points'!$P$2:$Q$27,2)</f>
        <v>0</v>
      </c>
      <c r="AA5" s="1">
        <f t="shared" si="0"/>
        <v>0.6</v>
      </c>
      <c r="AB5" s="1" cm="1">
        <f t="array" ref="AB5">_xlfn.IFS(AA5&gt;='Old Ranking Calculations'!$B$25,'Old Ranking Calculations'!$C$25,AA5&gt;='Old Ranking Calculations'!$B$26,'Old Ranking Calculations'!$C$26,AA5&gt;='Old Ranking Calculations'!$B$27,'Old Ranking Calculations'!$C$27,AA5&gt;='Old Ranking Calculations'!$B$28,'Old Ranking Calculations'!$C$28,AA5&gt;='Old Ranking Calculations'!$B$29,'Old Ranking Calculations'!$C$29,AA5&gt;='Old Ranking Calculations'!$B$30,'Old Ranking Calculations'!$C$30,AA5&gt;='Old Ranking Calculations'!$B$31,'Old Ranking Calculations'!$C$31,AA5&lt;'Old Ranking Calculations'!$B$32,'Old Ranking Calculations'!$C$32)</f>
        <v>4</v>
      </c>
      <c r="AC5" s="1">
        <f>COUNT($G$2:G5)/COUNT($A$2:A5)</f>
        <v>0.5</v>
      </c>
      <c r="AD5" s="1" cm="1">
        <f t="array" ref="AD5">_xlfn.IFS(AC5&gt;='Old Ranking Calculations'!$B$15,'Old Ranking Calculations'!$C$15,AC5&gt;='Old Ranking Calculations'!$B$16,'Old Ranking Calculations'!$C$16,AC5&gt;='Old Ranking Calculations'!$B$17,'Old Ranking Calculations'!$C$17,AC5&gt;='Old Ranking Calculations'!$B$18,'Old Ranking Calculations'!$C$18,AC5&gt;='Old Ranking Calculations'!$B$19,'Old Ranking Calculations'!$C$19,AC5&gt;='Old Ranking Calculations'!$B$20,'Old Ranking Calculations'!$C$20,AC5&gt;='Old Ranking Calculations'!$B$21,'Old Ranking Calculations'!$C$21,AC5&gt;='Old Ranking Calculations'!$B$22,'Old Ranking Calculations'!$C$22,AC5&lt;'Old Ranking Calculations'!$B$23,'Old Ranking Calculations'!$C$23)</f>
        <v>15</v>
      </c>
      <c r="AE5" s="1">
        <v>0</v>
      </c>
      <c r="AF5" s="1">
        <f t="shared" si="1"/>
        <v>0.3</v>
      </c>
      <c r="AG5" s="16">
        <f>SUM($W$2:W5,Z5)</f>
        <v>21</v>
      </c>
    </row>
    <row r="6" spans="1:33" ht="15.75" customHeight="1" x14ac:dyDescent="0.2">
      <c r="A6" s="1">
        <v>1970</v>
      </c>
      <c r="B6" s="1" t="s">
        <v>17</v>
      </c>
      <c r="C6" s="1" t="str">
        <f>VLOOKUP(B6,Divisions!$A$1:$B$33,2,FALSE)</f>
        <v>NFC West</v>
      </c>
      <c r="D6" s="1">
        <v>9</v>
      </c>
      <c r="E6" s="1">
        <v>4</v>
      </c>
      <c r="F6" s="1">
        <v>1</v>
      </c>
      <c r="W6" s="1">
        <f>SUM(N6*'Ranking Calculations'!$C$2,M6*'Ranking Calculations'!$C$3,L6*'Ranking Calculations'!$C$4,K6*'Ranking Calculations'!$C$5,H6*'Ranking Calculations'!$C$7,G6*'Ranking Calculations'!$C$6,P6*'Ranking Calculations'!$C$8,Q6*'Ranking Calculations'!$C$9,R6*'Ranking Calculations'!$C$10,S6*'Ranking Calculations'!$C$11,T6*'Ranking Calculations'!$C$12,U6*'Ranking Calculations'!$C$13,V6*'Ranking Calculations'!$C$14)</f>
        <v>0</v>
      </c>
      <c r="X6" s="11">
        <f>(SUM($D$2:D6)+(SUM($F$2:F6)/2))/((SUM($D$2:D6)+SUM($E$2:E6)+SUM($F$2:F6)))</f>
        <v>0.72857142857142854</v>
      </c>
      <c r="Y6" s="24">
        <f>'Winning % Rank Over Time'!T6</f>
        <v>5</v>
      </c>
      <c r="Z6" s="7">
        <f>'Winning % Rank Over Time'!$B6*VLOOKUP(Y6,'Share of Reg Season Points'!$P$2:$Q$27,2)</f>
        <v>0</v>
      </c>
      <c r="AA6" s="1">
        <f t="shared" si="0"/>
        <v>0.5</v>
      </c>
      <c r="AB6" s="1" cm="1">
        <f t="array" ref="AB6">_xlfn.IFS(AA6&gt;='Old Ranking Calculations'!$B$25,'Old Ranking Calculations'!$C$25,AA6&gt;='Old Ranking Calculations'!$B$26,'Old Ranking Calculations'!$C$26,AA6&gt;='Old Ranking Calculations'!$B$27,'Old Ranking Calculations'!$C$27,AA6&gt;='Old Ranking Calculations'!$B$28,'Old Ranking Calculations'!$C$28,AA6&gt;='Old Ranking Calculations'!$B$29,'Old Ranking Calculations'!$C$29,AA6&gt;='Old Ranking Calculations'!$B$30,'Old Ranking Calculations'!$C$30,AA6&gt;='Old Ranking Calculations'!$B$31,'Old Ranking Calculations'!$C$31,AA6&lt;'Old Ranking Calculations'!$B$32,'Old Ranking Calculations'!$C$32)</f>
        <v>3</v>
      </c>
      <c r="AC6" s="1">
        <f>COUNT($G$2:G6)/COUNT($A$2:A6)</f>
        <v>0.4</v>
      </c>
      <c r="AD6" s="1" cm="1">
        <f t="array" ref="AD6">_xlfn.IFS(AC6&gt;='Old Ranking Calculations'!$B$15,'Old Ranking Calculations'!$C$15,AC6&gt;='Old Ranking Calculations'!$B$16,'Old Ranking Calculations'!$C$16,AC6&gt;='Old Ranking Calculations'!$B$17,'Old Ranking Calculations'!$C$17,AC6&gt;='Old Ranking Calculations'!$B$18,'Old Ranking Calculations'!$C$18,AC6&gt;='Old Ranking Calculations'!$B$19,'Old Ranking Calculations'!$C$19,AC6&gt;='Old Ranking Calculations'!$B$20,'Old Ranking Calculations'!$C$20,AC6&gt;='Old Ranking Calculations'!$B$21,'Old Ranking Calculations'!$C$21,AC6&gt;='Old Ranking Calculations'!$B$22,'Old Ranking Calculations'!$C$22,AC6&lt;'Old Ranking Calculations'!$B$23,'Old Ranking Calculations'!$C$23)</f>
        <v>10</v>
      </c>
      <c r="AE6" s="1">
        <v>0</v>
      </c>
      <c r="AF6" s="1">
        <f t="shared" si="1"/>
        <v>0.24</v>
      </c>
      <c r="AG6" s="16">
        <f>SUM($W$2:W6,Z6)</f>
        <v>21</v>
      </c>
    </row>
    <row r="7" spans="1:33" ht="15.75" customHeight="1" x14ac:dyDescent="0.2">
      <c r="A7" s="1">
        <v>1971</v>
      </c>
      <c r="B7" s="1" t="s">
        <v>17</v>
      </c>
      <c r="C7" s="1" t="str">
        <f>VLOOKUP(B7,Divisions!$A$1:$B$33,2,FALSE)</f>
        <v>NFC West</v>
      </c>
      <c r="D7" s="1">
        <v>8</v>
      </c>
      <c r="E7" s="1">
        <v>5</v>
      </c>
      <c r="F7" s="1">
        <v>1</v>
      </c>
      <c r="T7" s="1">
        <v>1</v>
      </c>
      <c r="W7" s="1">
        <f>SUM(N7*'Ranking Calculations'!$C$2,M7*'Ranking Calculations'!$C$3,L7*'Ranking Calculations'!$C$4,K7*'Ranking Calculations'!$C$5,H7*'Ranking Calculations'!$C$7,G7*'Ranking Calculations'!$C$6,P7*'Ranking Calculations'!$C$8,Q7*'Ranking Calculations'!$C$9,R7*'Ranking Calculations'!$C$10,S7*'Ranking Calculations'!$C$11,T7*'Ranking Calculations'!$C$12,U7*'Ranking Calculations'!$C$13,V7*'Ranking Calculations'!$C$14)</f>
        <v>0</v>
      </c>
      <c r="X7" s="11">
        <f>(SUM($D$2:D7)+(SUM($F$2:F7)/2))/((SUM($D$2:D7)+SUM($E$2:E7)+SUM($F$2:F7)))</f>
        <v>0.70833333333333337</v>
      </c>
      <c r="Y7" s="24">
        <f>'Winning % Rank Over Time'!T7</f>
        <v>5</v>
      </c>
      <c r="Z7" s="7">
        <f>'Winning % Rank Over Time'!$B7*VLOOKUP(Y7,'Share of Reg Season Points'!$P$2:$Q$27,2)</f>
        <v>0</v>
      </c>
      <c r="AA7" s="1">
        <f t="shared" si="0"/>
        <v>0.42857142857142855</v>
      </c>
      <c r="AB7" s="1" cm="1">
        <f t="array" ref="AB7">_xlfn.IFS(AA7&gt;='Old Ranking Calculations'!$B$25,'Old Ranking Calculations'!$C$25,AA7&gt;='Old Ranking Calculations'!$B$26,'Old Ranking Calculations'!$C$26,AA7&gt;='Old Ranking Calculations'!$B$27,'Old Ranking Calculations'!$C$27,AA7&gt;='Old Ranking Calculations'!$B$28,'Old Ranking Calculations'!$C$28,AA7&gt;='Old Ranking Calculations'!$B$29,'Old Ranking Calculations'!$C$29,AA7&gt;='Old Ranking Calculations'!$B$30,'Old Ranking Calculations'!$C$30,AA7&gt;='Old Ranking Calculations'!$B$31,'Old Ranking Calculations'!$C$31,AA7&lt;'Old Ranking Calculations'!$B$32,'Old Ranking Calculations'!$C$32)</f>
        <v>0</v>
      </c>
      <c r="AC7" s="1">
        <f>COUNT($G$2:G7)/COUNT($A$2:A7)</f>
        <v>0.33333333333333331</v>
      </c>
      <c r="AD7" s="1" cm="1">
        <f t="array" ref="AD7">_xlfn.IFS(AC7&gt;='Old Ranking Calculations'!$B$15,'Old Ranking Calculations'!$C$15,AC7&gt;='Old Ranking Calculations'!$B$16,'Old Ranking Calculations'!$C$16,AC7&gt;='Old Ranking Calculations'!$B$17,'Old Ranking Calculations'!$C$17,AC7&gt;='Old Ranking Calculations'!$B$18,'Old Ranking Calculations'!$C$18,AC7&gt;='Old Ranking Calculations'!$B$19,'Old Ranking Calculations'!$C$19,AC7&gt;='Old Ranking Calculations'!$B$20,'Old Ranking Calculations'!$C$20,AC7&gt;='Old Ranking Calculations'!$B$21,'Old Ranking Calculations'!$C$21,AC7&gt;='Old Ranking Calculations'!$B$22,'Old Ranking Calculations'!$C$22,AC7&lt;'Old Ranking Calculations'!$B$23,'Old Ranking Calculations'!$C$23)</f>
        <v>3</v>
      </c>
      <c r="AE7" s="1">
        <v>0</v>
      </c>
      <c r="AF7" s="1">
        <f t="shared" si="1"/>
        <v>0.19354838709677419</v>
      </c>
      <c r="AG7" s="16">
        <f>SUM($W$2:W7,Z7)</f>
        <v>21</v>
      </c>
    </row>
    <row r="8" spans="1:33" ht="15.75" customHeight="1" x14ac:dyDescent="0.2">
      <c r="A8" s="1">
        <v>1972</v>
      </c>
      <c r="B8" s="1" t="s">
        <v>17</v>
      </c>
      <c r="C8" s="1" t="str">
        <f>VLOOKUP(B8,Divisions!$A$1:$B$33,2,FALSE)</f>
        <v>NFC West</v>
      </c>
      <c r="D8" s="1">
        <v>6</v>
      </c>
      <c r="E8" s="1">
        <v>7</v>
      </c>
      <c r="F8" s="1">
        <v>1</v>
      </c>
      <c r="W8" s="1">
        <f>SUM(N8*'Ranking Calculations'!$C$2,M8*'Ranking Calculations'!$C$3,L8*'Ranking Calculations'!$C$4,K8*'Ranking Calculations'!$C$5,H8*'Ranking Calculations'!$C$7,G8*'Ranking Calculations'!$C$6,P8*'Ranking Calculations'!$C$8,Q8*'Ranking Calculations'!$C$9,R8*'Ranking Calculations'!$C$10,S8*'Ranking Calculations'!$C$11,T8*'Ranking Calculations'!$C$12,U8*'Ranking Calculations'!$C$13,V8*'Ranking Calculations'!$C$14)</f>
        <v>0</v>
      </c>
      <c r="X8" s="11">
        <f>(SUM($D$2:D8)+(SUM($F$2:F8)/2))/((SUM($D$2:D8)+SUM($E$2:E8)+SUM($F$2:F8)))</f>
        <v>0.67346938775510201</v>
      </c>
      <c r="Y8" s="24">
        <f>'Winning % Rank Over Time'!T8</f>
        <v>5</v>
      </c>
      <c r="Z8" s="7">
        <f>'Winning % Rank Over Time'!$B8*VLOOKUP(Y8,'Share of Reg Season Points'!$P$2:$Q$27,2)</f>
        <v>0</v>
      </c>
      <c r="AA8" s="1">
        <f t="shared" si="0"/>
        <v>0.375</v>
      </c>
      <c r="AB8" s="1" cm="1">
        <f t="array" ref="AB8">_xlfn.IFS(AA8&gt;='Old Ranking Calculations'!$B$25,'Old Ranking Calculations'!$C$25,AA8&gt;='Old Ranking Calculations'!$B$26,'Old Ranking Calculations'!$C$26,AA8&gt;='Old Ranking Calculations'!$B$27,'Old Ranking Calculations'!$C$27,AA8&gt;='Old Ranking Calculations'!$B$28,'Old Ranking Calculations'!$C$28,AA8&gt;='Old Ranking Calculations'!$B$29,'Old Ranking Calculations'!$C$29,AA8&gt;='Old Ranking Calculations'!$B$30,'Old Ranking Calculations'!$C$30,AA8&gt;='Old Ranking Calculations'!$B$31,'Old Ranking Calculations'!$C$31,AA8&lt;'Old Ranking Calculations'!$B$32,'Old Ranking Calculations'!$C$32)</f>
        <v>0</v>
      </c>
      <c r="AC8" s="1">
        <f>COUNT($G$2:G8)/COUNT($A$2:A8)</f>
        <v>0.2857142857142857</v>
      </c>
      <c r="AD8" s="1" cm="1">
        <f t="array" ref="AD8">_xlfn.IFS(AC8&gt;='Old Ranking Calculations'!$B$15,'Old Ranking Calculations'!$C$15,AC8&gt;='Old Ranking Calculations'!$B$16,'Old Ranking Calculations'!$C$16,AC8&gt;='Old Ranking Calculations'!$B$17,'Old Ranking Calculations'!$C$17,AC8&gt;='Old Ranking Calculations'!$B$18,'Old Ranking Calculations'!$C$18,AC8&gt;='Old Ranking Calculations'!$B$19,'Old Ranking Calculations'!$C$19,AC8&gt;='Old Ranking Calculations'!$B$20,'Old Ranking Calculations'!$C$20,AC8&gt;='Old Ranking Calculations'!$B$21,'Old Ranking Calculations'!$C$21,AC8&gt;='Old Ranking Calculations'!$B$22,'Old Ranking Calculations'!$C$22,AC8&lt;'Old Ranking Calculations'!$B$23,'Old Ranking Calculations'!$C$23)</f>
        <v>3</v>
      </c>
      <c r="AE8" s="1">
        <v>0</v>
      </c>
      <c r="AF8" s="1">
        <f t="shared" si="1"/>
        <v>0.15384615384615385</v>
      </c>
      <c r="AG8" s="16">
        <f>SUM($W$2:W8,Z8)</f>
        <v>21</v>
      </c>
    </row>
    <row r="9" spans="1:33" ht="15.75" customHeight="1" x14ac:dyDescent="0.2">
      <c r="A9" s="1">
        <v>1973</v>
      </c>
      <c r="B9" s="1" t="s">
        <v>17</v>
      </c>
      <c r="C9" s="1" t="str">
        <f>VLOOKUP(B9,Divisions!$A$1:$B$33,2,FALSE)</f>
        <v>NFC West</v>
      </c>
      <c r="D9" s="1">
        <v>12</v>
      </c>
      <c r="E9" s="1">
        <v>2</v>
      </c>
      <c r="G9" s="1">
        <v>1</v>
      </c>
      <c r="H9" s="1">
        <v>1</v>
      </c>
      <c r="I9" s="1">
        <v>0</v>
      </c>
      <c r="J9" s="1">
        <v>1</v>
      </c>
      <c r="K9" s="1">
        <v>1</v>
      </c>
      <c r="L9" s="1"/>
      <c r="M9" s="1"/>
      <c r="N9" s="1"/>
      <c r="O9" s="1">
        <v>2</v>
      </c>
      <c r="U9" s="1">
        <v>1</v>
      </c>
      <c r="W9" s="1">
        <f>SUM(N9*'Ranking Calculations'!$C$2,M9*'Ranking Calculations'!$C$3,L9*'Ranking Calculations'!$C$4,K9*'Ranking Calculations'!$C$5,H9*'Ranking Calculations'!$C$7,G9*'Ranking Calculations'!$C$6,P9*'Ranking Calculations'!$C$8,Q9*'Ranking Calculations'!$C$9,R9*'Ranking Calculations'!$C$10,S9*'Ranking Calculations'!$C$11,T9*'Ranking Calculations'!$C$12,U9*'Ranking Calculations'!$C$13,V9*'Ranking Calculations'!$C$14)</f>
        <v>4</v>
      </c>
      <c r="X9" s="11">
        <f>(SUM($D$2:D9)+(SUM($F$2:F9)/2))/((SUM($D$2:D9)+SUM($E$2:E9)+SUM($F$2:F9)))</f>
        <v>0.6964285714285714</v>
      </c>
      <c r="Y9" s="24">
        <f>'Winning % Rank Over Time'!T9</f>
        <v>3</v>
      </c>
      <c r="Z9" s="7">
        <f>'Winning % Rank Over Time'!$B9*VLOOKUP(Y9,'Share of Reg Season Points'!$P$2:$Q$27,2)</f>
        <v>0</v>
      </c>
      <c r="AA9" s="1">
        <f t="shared" si="0"/>
        <v>0.47368421052631576</v>
      </c>
      <c r="AB9" s="1" cm="1">
        <f t="array" ref="AB9">_xlfn.IFS(AA9&gt;='Old Ranking Calculations'!$B$25,'Old Ranking Calculations'!$C$25,AA9&gt;='Old Ranking Calculations'!$B$26,'Old Ranking Calculations'!$C$26,AA9&gt;='Old Ranking Calculations'!$B$27,'Old Ranking Calculations'!$C$27,AA9&gt;='Old Ranking Calculations'!$B$28,'Old Ranking Calculations'!$C$28,AA9&gt;='Old Ranking Calculations'!$B$29,'Old Ranking Calculations'!$C$29,AA9&gt;='Old Ranking Calculations'!$B$30,'Old Ranking Calculations'!$C$30,AA9&gt;='Old Ranking Calculations'!$B$31,'Old Ranking Calculations'!$C$31,AA9&lt;'Old Ranking Calculations'!$B$32,'Old Ranking Calculations'!$C$32)</f>
        <v>0</v>
      </c>
      <c r="AC9" s="1">
        <f>COUNT($G$2:G9)/COUNT($A$2:A9)</f>
        <v>0.375</v>
      </c>
      <c r="AD9" s="1" cm="1">
        <f t="array" ref="AD9">_xlfn.IFS(AC9&gt;='Old Ranking Calculations'!$B$15,'Old Ranking Calculations'!$C$15,AC9&gt;='Old Ranking Calculations'!$B$16,'Old Ranking Calculations'!$C$16,AC9&gt;='Old Ranking Calculations'!$B$17,'Old Ranking Calculations'!$C$17,AC9&gt;='Old Ranking Calculations'!$B$18,'Old Ranking Calculations'!$C$18,AC9&gt;='Old Ranking Calculations'!$B$19,'Old Ranking Calculations'!$C$19,AC9&gt;='Old Ranking Calculations'!$B$20,'Old Ranking Calculations'!$C$20,AC9&gt;='Old Ranking Calculations'!$B$21,'Old Ranking Calculations'!$C$21,AC9&gt;='Old Ranking Calculations'!$B$22,'Old Ranking Calculations'!$C$22,AC9&lt;'Old Ranking Calculations'!$B$23,'Old Ranking Calculations'!$C$23)</f>
        <v>7</v>
      </c>
      <c r="AE9" s="1">
        <v>0</v>
      </c>
      <c r="AF9" s="1">
        <f t="shared" si="1"/>
        <v>0.18604651162790697</v>
      </c>
      <c r="AG9" s="16">
        <f>SUM($W$2:W9,Z9)</f>
        <v>25</v>
      </c>
    </row>
    <row r="10" spans="1:33" ht="15.75" customHeight="1" x14ac:dyDescent="0.2">
      <c r="A10" s="1">
        <v>1974</v>
      </c>
      <c r="B10" s="1" t="s">
        <v>17</v>
      </c>
      <c r="C10" s="1" t="str">
        <f>VLOOKUP(B10,Divisions!$A$1:$B$33,2,FALSE)</f>
        <v>NFC West</v>
      </c>
      <c r="D10" s="1">
        <v>10</v>
      </c>
      <c r="E10" s="1">
        <v>4</v>
      </c>
      <c r="G10" s="1">
        <v>1</v>
      </c>
      <c r="H10" s="1">
        <v>1</v>
      </c>
      <c r="I10" s="1">
        <v>1</v>
      </c>
      <c r="J10" s="1">
        <v>1</v>
      </c>
      <c r="K10" s="1">
        <v>1</v>
      </c>
      <c r="L10" s="1">
        <v>1</v>
      </c>
      <c r="M10" s="1"/>
      <c r="N10" s="1"/>
      <c r="O10" s="1">
        <v>3</v>
      </c>
      <c r="W10" s="1">
        <f>SUM(N10*'Ranking Calculations'!$C$2,M10*'Ranking Calculations'!$C$3,L10*'Ranking Calculations'!$C$4,K10*'Ranking Calculations'!$C$5,H10*'Ranking Calculations'!$C$7,G10*'Ranking Calculations'!$C$6,P10*'Ranking Calculations'!$C$8,Q10*'Ranking Calculations'!$C$9,R10*'Ranking Calculations'!$C$10,S10*'Ranking Calculations'!$C$11,T10*'Ranking Calculations'!$C$12,U10*'Ranking Calculations'!$C$13,V10*'Ranking Calculations'!$C$14)</f>
        <v>8</v>
      </c>
      <c r="X10" s="11">
        <f>(SUM($D$2:D10)+(SUM($F$2:F10)/2))/((SUM($D$2:D10)+SUM($E$2:E10)+SUM($F$2:F10)))</f>
        <v>0.69841269841269837</v>
      </c>
      <c r="Y10" s="24">
        <f>'Winning % Rank Over Time'!T10</f>
        <v>3</v>
      </c>
      <c r="Z10" s="7">
        <f>'Winning % Rank Over Time'!$B10*VLOOKUP(Y10,'Share of Reg Season Points'!$P$2:$Q$27,2)</f>
        <v>0</v>
      </c>
      <c r="AA10" s="1">
        <f t="shared" si="0"/>
        <v>0.59090909090909094</v>
      </c>
      <c r="AB10" s="1" cm="1">
        <f t="array" ref="AB10">_xlfn.IFS(AA10&gt;='Old Ranking Calculations'!$B$25,'Old Ranking Calculations'!$C$25,AA10&gt;='Old Ranking Calculations'!$B$26,'Old Ranking Calculations'!$C$26,AA10&gt;='Old Ranking Calculations'!$B$27,'Old Ranking Calculations'!$C$27,AA10&gt;='Old Ranking Calculations'!$B$28,'Old Ranking Calculations'!$C$28,AA10&gt;='Old Ranking Calculations'!$B$29,'Old Ranking Calculations'!$C$29,AA10&gt;='Old Ranking Calculations'!$B$30,'Old Ranking Calculations'!$C$30,AA10&gt;='Old Ranking Calculations'!$B$31,'Old Ranking Calculations'!$C$31,AA10&lt;'Old Ranking Calculations'!$B$32,'Old Ranking Calculations'!$C$32)</f>
        <v>3</v>
      </c>
      <c r="AC10" s="1">
        <f>COUNT($G$2:G10)/COUNT($A$2:A10)</f>
        <v>0.44444444444444442</v>
      </c>
      <c r="AD10" s="1" cm="1">
        <f t="array" ref="AD10">_xlfn.IFS(AC10&gt;='Old Ranking Calculations'!$B$15,'Old Ranking Calculations'!$C$15,AC10&gt;='Old Ranking Calculations'!$B$16,'Old Ranking Calculations'!$C$16,AC10&gt;='Old Ranking Calculations'!$B$17,'Old Ranking Calculations'!$C$17,AC10&gt;='Old Ranking Calculations'!$B$18,'Old Ranking Calculations'!$C$18,AC10&gt;='Old Ranking Calculations'!$B$19,'Old Ranking Calculations'!$C$19,AC10&gt;='Old Ranking Calculations'!$B$20,'Old Ranking Calculations'!$C$20,AC10&gt;='Old Ranking Calculations'!$B$21,'Old Ranking Calculations'!$C$21,AC10&gt;='Old Ranking Calculations'!$B$22,'Old Ranking Calculations'!$C$22,AC10&lt;'Old Ranking Calculations'!$B$23,'Old Ranking Calculations'!$C$23)</f>
        <v>10</v>
      </c>
      <c r="AE10" s="1">
        <v>0</v>
      </c>
      <c r="AF10" s="1">
        <f t="shared" si="1"/>
        <v>0.24</v>
      </c>
      <c r="AG10" s="16">
        <f>SUM($W$2:W10,Z10)</f>
        <v>33</v>
      </c>
    </row>
    <row r="11" spans="1:33" ht="15.75" customHeight="1" x14ac:dyDescent="0.2">
      <c r="A11" s="1">
        <v>1975</v>
      </c>
      <c r="B11" s="1" t="s">
        <v>17</v>
      </c>
      <c r="C11" s="1" t="str">
        <f>VLOOKUP(B11,Divisions!$A$1:$B$33,2,FALSE)</f>
        <v>NFC West</v>
      </c>
      <c r="D11" s="1">
        <v>12</v>
      </c>
      <c r="E11" s="1">
        <v>2</v>
      </c>
      <c r="G11" s="1">
        <v>1</v>
      </c>
      <c r="H11" s="1">
        <v>1</v>
      </c>
      <c r="I11" s="1">
        <v>1</v>
      </c>
      <c r="J11" s="1">
        <v>1</v>
      </c>
      <c r="K11" s="1">
        <v>1</v>
      </c>
      <c r="L11" s="1">
        <v>1</v>
      </c>
      <c r="M11" s="1"/>
      <c r="N11" s="1"/>
      <c r="O11" s="1">
        <v>3</v>
      </c>
      <c r="R11" s="1">
        <v>1</v>
      </c>
      <c r="W11" s="1">
        <f>SUM(N11*'Ranking Calculations'!$C$2,M11*'Ranking Calculations'!$C$3,L11*'Ranking Calculations'!$C$4,K11*'Ranking Calculations'!$C$5,H11*'Ranking Calculations'!$C$7,G11*'Ranking Calculations'!$C$6,P11*'Ranking Calculations'!$C$8,Q11*'Ranking Calculations'!$C$9,R11*'Ranking Calculations'!$C$10,S11*'Ranking Calculations'!$C$11,T11*'Ranking Calculations'!$C$12,U11*'Ranking Calculations'!$C$13,V11*'Ranking Calculations'!$C$14)</f>
        <v>9</v>
      </c>
      <c r="X11" s="11">
        <f>(SUM($D$2:D11)+(SUM($F$2:F11)/2))/((SUM($D$2:D11)+SUM($E$2:E11)+SUM($F$2:F11)))</f>
        <v>0.7142857142857143</v>
      </c>
      <c r="Y11" s="24">
        <f>'Winning % Rank Over Time'!T11</f>
        <v>3</v>
      </c>
      <c r="Z11" s="7">
        <f>'Winning % Rank Over Time'!$B11*VLOOKUP(Y11,'Share of Reg Season Points'!$P$2:$Q$27,2)</f>
        <v>0</v>
      </c>
      <c r="AA11" s="1">
        <f t="shared" si="0"/>
        <v>0.68</v>
      </c>
      <c r="AB11" s="1" cm="1">
        <f t="array" ref="AB11">_xlfn.IFS(AA11&gt;='Old Ranking Calculations'!$B$25,'Old Ranking Calculations'!$C$25,AA11&gt;='Old Ranking Calculations'!$B$26,'Old Ranking Calculations'!$C$26,AA11&gt;='Old Ranking Calculations'!$B$27,'Old Ranking Calculations'!$C$27,AA11&gt;='Old Ranking Calculations'!$B$28,'Old Ranking Calculations'!$C$28,AA11&gt;='Old Ranking Calculations'!$B$29,'Old Ranking Calculations'!$C$29,AA11&gt;='Old Ranking Calculations'!$B$30,'Old Ranking Calculations'!$C$30,AA11&gt;='Old Ranking Calculations'!$B$31,'Old Ranking Calculations'!$C$31,AA11&lt;'Old Ranking Calculations'!$B$32,'Old Ranking Calculations'!$C$32)</f>
        <v>4</v>
      </c>
      <c r="AC11" s="1">
        <f>COUNT($G$2:G11)/COUNT($A$2:A11)</f>
        <v>0.5</v>
      </c>
      <c r="AD11" s="1" cm="1">
        <f t="array" ref="AD11">_xlfn.IFS(AC11&gt;='Old Ranking Calculations'!$B$15,'Old Ranking Calculations'!$C$15,AC11&gt;='Old Ranking Calculations'!$B$16,'Old Ranking Calculations'!$C$16,AC11&gt;='Old Ranking Calculations'!$B$17,'Old Ranking Calculations'!$C$17,AC11&gt;='Old Ranking Calculations'!$B$18,'Old Ranking Calculations'!$C$18,AC11&gt;='Old Ranking Calculations'!$B$19,'Old Ranking Calculations'!$C$19,AC11&gt;='Old Ranking Calculations'!$B$20,'Old Ranking Calculations'!$C$20,AC11&gt;='Old Ranking Calculations'!$B$21,'Old Ranking Calculations'!$C$21,AC11&gt;='Old Ranking Calculations'!$B$22,'Old Ranking Calculations'!$C$22,AC11&lt;'Old Ranking Calculations'!$B$23,'Old Ranking Calculations'!$C$23)</f>
        <v>15</v>
      </c>
      <c r="AE11" s="1">
        <v>0</v>
      </c>
      <c r="AF11" s="1">
        <f t="shared" si="1"/>
        <v>0.29090909090909089</v>
      </c>
      <c r="AG11" s="16">
        <f>SUM($W$2:W11,Z11)</f>
        <v>42</v>
      </c>
    </row>
    <row r="12" spans="1:33" ht="15.75" customHeight="1" x14ac:dyDescent="0.2">
      <c r="A12" s="1">
        <v>1976</v>
      </c>
      <c r="B12" s="1" t="s">
        <v>17</v>
      </c>
      <c r="C12" s="1" t="str">
        <f>VLOOKUP(B12,Divisions!$A$1:$B$33,2,FALSE)</f>
        <v>NFC West</v>
      </c>
      <c r="D12" s="1">
        <v>10</v>
      </c>
      <c r="E12" s="1">
        <v>3</v>
      </c>
      <c r="F12" s="1">
        <v>1</v>
      </c>
      <c r="G12" s="1">
        <v>1</v>
      </c>
      <c r="H12" s="1">
        <v>1</v>
      </c>
      <c r="I12" s="1">
        <v>1</v>
      </c>
      <c r="J12" s="1">
        <v>1</v>
      </c>
      <c r="K12" s="1">
        <v>1</v>
      </c>
      <c r="L12" s="1">
        <v>1</v>
      </c>
      <c r="M12" s="1"/>
      <c r="N12" s="1"/>
      <c r="O12" s="1">
        <v>3</v>
      </c>
      <c r="W12" s="1">
        <f>SUM(N12*'Ranking Calculations'!$C$2,M12*'Ranking Calculations'!$C$3,L12*'Ranking Calculations'!$C$4,K12*'Ranking Calculations'!$C$5,H12*'Ranking Calculations'!$C$7,G12*'Ranking Calculations'!$C$6,P12*'Ranking Calculations'!$C$8,Q12*'Ranking Calculations'!$C$9,R12*'Ranking Calculations'!$C$10,S12*'Ranking Calculations'!$C$11,T12*'Ranking Calculations'!$C$12,U12*'Ranking Calculations'!$C$13,V12*'Ranking Calculations'!$C$14)</f>
        <v>8</v>
      </c>
      <c r="X12" s="11">
        <f>(SUM($D$2:D12)+(SUM($F$2:F12)/2))/((SUM($D$2:D12)+SUM($E$2:E12)+SUM($F$2:F12)))</f>
        <v>0.71753246753246758</v>
      </c>
      <c r="Y12" s="24">
        <f>'Winning % Rank Over Time'!T12</f>
        <v>3</v>
      </c>
      <c r="Z12" s="7">
        <f>'Winning % Rank Over Time'!$B12*VLOOKUP(Y12,'Share of Reg Season Points'!$K$2:$L$30,2)</f>
        <v>0</v>
      </c>
      <c r="AA12" s="1">
        <f t="shared" si="0"/>
        <v>0.72413793103448276</v>
      </c>
      <c r="AB12" s="1" cm="1">
        <f t="array" ref="AB12">_xlfn.IFS(AA12&gt;='Old Ranking Calculations'!$B$25,'Old Ranking Calculations'!$C$25,AA12&gt;='Old Ranking Calculations'!$B$26,'Old Ranking Calculations'!$C$26,AA12&gt;='Old Ranking Calculations'!$B$27,'Old Ranking Calculations'!$C$27,AA12&gt;='Old Ranking Calculations'!$B$28,'Old Ranking Calculations'!$C$28,AA12&gt;='Old Ranking Calculations'!$B$29,'Old Ranking Calculations'!$C$29,AA12&gt;='Old Ranking Calculations'!$B$30,'Old Ranking Calculations'!$C$30,AA12&gt;='Old Ranking Calculations'!$B$31,'Old Ranking Calculations'!$C$31,AA12&lt;'Old Ranking Calculations'!$B$32,'Old Ranking Calculations'!$C$32)</f>
        <v>4</v>
      </c>
      <c r="AC12" s="1">
        <f>COUNT($G$2:G12)/COUNT($A$2:A12)</f>
        <v>0.54545454545454541</v>
      </c>
      <c r="AD12" s="1" cm="1">
        <f t="array" ref="AD12">_xlfn.IFS(AC12&gt;='Old Ranking Calculations'!$B$15,'Old Ranking Calculations'!$C$15,AC12&gt;='Old Ranking Calculations'!$B$16,'Old Ranking Calculations'!$C$16,AC12&gt;='Old Ranking Calculations'!$B$17,'Old Ranking Calculations'!$C$17,AC12&gt;='Old Ranking Calculations'!$B$18,'Old Ranking Calculations'!$C$18,AC12&gt;='Old Ranking Calculations'!$B$19,'Old Ranking Calculations'!$C$19,AC12&gt;='Old Ranking Calculations'!$B$20,'Old Ranking Calculations'!$C$20,AC12&gt;='Old Ranking Calculations'!$B$21,'Old Ranking Calculations'!$C$21,AC12&gt;='Old Ranking Calculations'!$B$22,'Old Ranking Calculations'!$C$22,AC12&lt;'Old Ranking Calculations'!$B$23,'Old Ranking Calculations'!$C$23)</f>
        <v>15</v>
      </c>
      <c r="AE12" s="1">
        <v>0</v>
      </c>
      <c r="AF12" s="1">
        <f t="shared" si="1"/>
        <v>0.32258064516129031</v>
      </c>
      <c r="AG12" s="16">
        <f>SUM($W$2:W12,Z12)</f>
        <v>50</v>
      </c>
    </row>
    <row r="13" spans="1:33" ht="15.75" customHeight="1" x14ac:dyDescent="0.2">
      <c r="A13" s="1">
        <v>1977</v>
      </c>
      <c r="B13" s="1" t="s">
        <v>17</v>
      </c>
      <c r="C13" s="1" t="str">
        <f>VLOOKUP(B13,Divisions!$A$1:$B$33,2,FALSE)</f>
        <v>NFC West</v>
      </c>
      <c r="D13" s="1">
        <v>10</v>
      </c>
      <c r="E13" s="1">
        <v>4</v>
      </c>
      <c r="G13" s="1">
        <v>1</v>
      </c>
      <c r="H13" s="1">
        <v>1</v>
      </c>
      <c r="I13" s="1">
        <v>0</v>
      </c>
      <c r="J13" s="1">
        <v>1</v>
      </c>
      <c r="K13" s="1">
        <v>1</v>
      </c>
      <c r="L13" s="1"/>
      <c r="M13" s="1"/>
      <c r="N13" s="1"/>
      <c r="O13" s="1">
        <v>2</v>
      </c>
      <c r="W13" s="1">
        <f>SUM(N13*'Ranking Calculations'!$C$2,M13*'Ranking Calculations'!$C$3,L13*'Ranking Calculations'!$C$4,K13*'Ranking Calculations'!$C$5,H13*'Ranking Calculations'!$C$7,G13*'Ranking Calculations'!$C$6,P13*'Ranking Calculations'!$C$8,Q13*'Ranking Calculations'!$C$9,R13*'Ranking Calculations'!$C$10,S13*'Ranking Calculations'!$C$11,T13*'Ranking Calculations'!$C$12,U13*'Ranking Calculations'!$C$13,V13*'Ranking Calculations'!$C$14)</f>
        <v>4</v>
      </c>
      <c r="X13" s="11">
        <f>(SUM($D$2:D13)+(SUM($F$2:F13)/2))/((SUM($D$2:D13)+SUM($E$2:E13)+SUM($F$2:F13)))</f>
        <v>0.71726190476190477</v>
      </c>
      <c r="Y13" s="24">
        <f>'Winning % Rank Over Time'!T13</f>
        <v>3</v>
      </c>
      <c r="Z13" s="7">
        <f>'Winning % Rank Over Time'!$B13*VLOOKUP(Y13,'Share of Reg Season Points'!$K$2:$L$30,2)</f>
        <v>0</v>
      </c>
      <c r="AA13" s="1">
        <f t="shared" si="0"/>
        <v>0.75</v>
      </c>
      <c r="AB13" s="1" cm="1">
        <f t="array" ref="AB13">_xlfn.IFS(AA13&gt;='Old Ranking Calculations'!$B$25,'Old Ranking Calculations'!$C$25,AA13&gt;='Old Ranking Calculations'!$B$26,'Old Ranking Calculations'!$C$26,AA13&gt;='Old Ranking Calculations'!$B$27,'Old Ranking Calculations'!$C$27,AA13&gt;='Old Ranking Calculations'!$B$28,'Old Ranking Calculations'!$C$28,AA13&gt;='Old Ranking Calculations'!$B$29,'Old Ranking Calculations'!$C$29,AA13&gt;='Old Ranking Calculations'!$B$30,'Old Ranking Calculations'!$C$30,AA13&gt;='Old Ranking Calculations'!$B$31,'Old Ranking Calculations'!$C$31,AA13&lt;'Old Ranking Calculations'!$B$32,'Old Ranking Calculations'!$C$32)</f>
        <v>6</v>
      </c>
      <c r="AC13" s="1">
        <f>COUNT($G$2:G13)/COUNT($A$2:A13)</f>
        <v>0.58333333333333337</v>
      </c>
      <c r="AD13" s="1" cm="1">
        <f t="array" ref="AD13">_xlfn.IFS(AC13&gt;='Old Ranking Calculations'!$B$15,'Old Ranking Calculations'!$C$15,AC13&gt;='Old Ranking Calculations'!$B$16,'Old Ranking Calculations'!$C$16,AC13&gt;='Old Ranking Calculations'!$B$17,'Old Ranking Calculations'!$C$17,AC13&gt;='Old Ranking Calculations'!$B$18,'Old Ranking Calculations'!$C$18,AC13&gt;='Old Ranking Calculations'!$B$19,'Old Ranking Calculations'!$C$19,AC13&gt;='Old Ranking Calculations'!$B$20,'Old Ranking Calculations'!$C$20,AC13&gt;='Old Ranking Calculations'!$B$21,'Old Ranking Calculations'!$C$21,AC13&gt;='Old Ranking Calculations'!$B$22,'Old Ranking Calculations'!$C$22,AC13&lt;'Old Ranking Calculations'!$B$23,'Old Ranking Calculations'!$C$23)</f>
        <v>17.5</v>
      </c>
      <c r="AE13" s="1">
        <v>0</v>
      </c>
      <c r="AF13" s="1">
        <f t="shared" si="1"/>
        <v>0.3235294117647059</v>
      </c>
      <c r="AG13" s="16">
        <f>SUM($W$2:W13,Z13)</f>
        <v>54</v>
      </c>
    </row>
    <row r="14" spans="1:33" ht="15.75" customHeight="1" x14ac:dyDescent="0.2">
      <c r="A14" s="1">
        <v>1978</v>
      </c>
      <c r="B14" s="1" t="s">
        <v>17</v>
      </c>
      <c r="C14" s="1" t="str">
        <f>VLOOKUP(B14,Divisions!$A$1:$B$33,2,FALSE)</f>
        <v>NFC West</v>
      </c>
      <c r="D14" s="1">
        <v>12</v>
      </c>
      <c r="E14" s="1">
        <v>4</v>
      </c>
      <c r="G14" s="1">
        <v>1</v>
      </c>
      <c r="H14" s="1">
        <v>1</v>
      </c>
      <c r="I14" s="1">
        <v>1</v>
      </c>
      <c r="J14" s="1">
        <v>1</v>
      </c>
      <c r="K14" s="1">
        <v>1</v>
      </c>
      <c r="L14" s="1">
        <v>1</v>
      </c>
      <c r="M14" s="1"/>
      <c r="N14" s="1"/>
      <c r="O14" s="1">
        <v>3</v>
      </c>
      <c r="W14" s="1">
        <f>SUM(N14*'Ranking Calculations'!$C$2,M14*'Ranking Calculations'!$C$3,L14*'Ranking Calculations'!$C$4,K14*'Ranking Calculations'!$C$5,H14*'Ranking Calculations'!$C$7,G14*'Ranking Calculations'!$C$6,P14*'Ranking Calculations'!$C$8,Q14*'Ranking Calculations'!$C$9,R14*'Ranking Calculations'!$C$10,S14*'Ranking Calculations'!$C$11,T14*'Ranking Calculations'!$C$12,U14*'Ranking Calculations'!$C$13,V14*'Ranking Calculations'!$C$14)</f>
        <v>8</v>
      </c>
      <c r="X14" s="11">
        <f>(SUM($D$2:D14)+(SUM($F$2:F14)/2))/((SUM($D$2:D14)+SUM($E$2:E14)+SUM($F$2:F14)))</f>
        <v>0.72010869565217395</v>
      </c>
      <c r="Y14" s="24">
        <f>'Winning % Rank Over Time'!T14</f>
        <v>3</v>
      </c>
      <c r="Z14" s="7">
        <f>'Winning % Rank Over Time'!$B14*VLOOKUP(Y14,'Share of Reg Season Points'!$K$2:$L$30,2)</f>
        <v>0</v>
      </c>
      <c r="AA14" s="1">
        <f t="shared" si="0"/>
        <v>0.8</v>
      </c>
      <c r="AB14" s="1" cm="1">
        <f t="array" ref="AB14">_xlfn.IFS(AA14&gt;='Old Ranking Calculations'!$B$25,'Old Ranking Calculations'!$C$25,AA14&gt;='Old Ranking Calculations'!$B$26,'Old Ranking Calculations'!$C$26,AA14&gt;='Old Ranking Calculations'!$B$27,'Old Ranking Calculations'!$C$27,AA14&gt;='Old Ranking Calculations'!$B$28,'Old Ranking Calculations'!$C$28,AA14&gt;='Old Ranking Calculations'!$B$29,'Old Ranking Calculations'!$C$29,AA14&gt;='Old Ranking Calculations'!$B$30,'Old Ranking Calculations'!$C$30,AA14&gt;='Old Ranking Calculations'!$B$31,'Old Ranking Calculations'!$C$31,AA14&lt;'Old Ranking Calculations'!$B$32,'Old Ranking Calculations'!$C$32)</f>
        <v>6</v>
      </c>
      <c r="AC14" s="1">
        <f>COUNT($G$2:G14)/COUNT($A$2:A14)</f>
        <v>0.61538461538461542</v>
      </c>
      <c r="AD14" s="1" cm="1">
        <f t="array" ref="AD14">_xlfn.IFS(AC14&gt;='Old Ranking Calculations'!$B$15,'Old Ranking Calculations'!$C$15,AC14&gt;='Old Ranking Calculations'!$B$16,'Old Ranking Calculations'!$C$16,AC14&gt;='Old Ranking Calculations'!$B$17,'Old Ranking Calculations'!$C$17,AC14&gt;='Old Ranking Calculations'!$B$18,'Old Ranking Calculations'!$C$18,AC14&gt;='Old Ranking Calculations'!$B$19,'Old Ranking Calculations'!$C$19,AC14&gt;='Old Ranking Calculations'!$B$20,'Old Ranking Calculations'!$C$20,AC14&gt;='Old Ranking Calculations'!$B$21,'Old Ranking Calculations'!$C$21,AC14&gt;='Old Ranking Calculations'!$B$22,'Old Ranking Calculations'!$C$22,AC14&lt;'Old Ranking Calculations'!$B$23,'Old Ranking Calculations'!$C$23)</f>
        <v>20</v>
      </c>
      <c r="AE14" s="1">
        <v>0</v>
      </c>
      <c r="AF14" s="1">
        <f t="shared" si="1"/>
        <v>0.34666666666666668</v>
      </c>
      <c r="AG14" s="16">
        <f>SUM($W$2:W14,Z14)</f>
        <v>62</v>
      </c>
    </row>
    <row r="15" spans="1:33" ht="15.75" customHeight="1" x14ac:dyDescent="0.2">
      <c r="A15" s="1">
        <v>1979</v>
      </c>
      <c r="B15" s="1" t="s">
        <v>17</v>
      </c>
      <c r="C15" s="1" t="str">
        <f>VLOOKUP(B15,Divisions!$A$1:$B$33,2,FALSE)</f>
        <v>NFC West</v>
      </c>
      <c r="D15" s="1">
        <v>9</v>
      </c>
      <c r="E15" s="1">
        <v>7</v>
      </c>
      <c r="G15" s="1">
        <v>1</v>
      </c>
      <c r="H15" s="1">
        <v>1</v>
      </c>
      <c r="I15" s="1">
        <v>2</v>
      </c>
      <c r="J15" s="1">
        <v>1</v>
      </c>
      <c r="K15" s="1">
        <v>1</v>
      </c>
      <c r="L15" s="1">
        <v>1</v>
      </c>
      <c r="M15" s="1">
        <v>1</v>
      </c>
      <c r="N15" s="1"/>
      <c r="O15" s="1">
        <v>4</v>
      </c>
      <c r="W15" s="1">
        <f>SUM(N15*'Ranking Calculations'!$C$2,M15*'Ranking Calculations'!$C$3,L15*'Ranking Calculations'!$C$4,K15*'Ranking Calculations'!$C$5,H15*'Ranking Calculations'!$C$7,G15*'Ranking Calculations'!$C$6,P15*'Ranking Calculations'!$C$8,Q15*'Ranking Calculations'!$C$9,R15*'Ranking Calculations'!$C$10,S15*'Ranking Calculations'!$C$11,T15*'Ranking Calculations'!$C$12,U15*'Ranking Calculations'!$C$13,V15*'Ranking Calculations'!$C$14)</f>
        <v>17</v>
      </c>
      <c r="X15" s="11">
        <f>(SUM($D$2:D15)+(SUM($F$2:F15)/2))/((SUM($D$2:D15)+SUM($E$2:E15)+SUM($F$2:F15)))</f>
        <v>0.70750000000000002</v>
      </c>
      <c r="Y15" s="24">
        <f>'Winning % Rank Over Time'!T15</f>
        <v>3</v>
      </c>
      <c r="Z15" s="7">
        <f>'Winning % Rank Over Time'!$B15*VLOOKUP(Y15,'Share of Reg Season Points'!$K$2:$L$30,2)</f>
        <v>0</v>
      </c>
      <c r="AA15" s="1">
        <f t="shared" si="0"/>
        <v>0.86842105263157898</v>
      </c>
      <c r="AB15" s="1" cm="1">
        <f t="array" ref="AB15">_xlfn.IFS(AA15&gt;='Old Ranking Calculations'!$B$25,'Old Ranking Calculations'!$C$25,AA15&gt;='Old Ranking Calculations'!$B$26,'Old Ranking Calculations'!$C$26,AA15&gt;='Old Ranking Calculations'!$B$27,'Old Ranking Calculations'!$C$27,AA15&gt;='Old Ranking Calculations'!$B$28,'Old Ranking Calculations'!$C$28,AA15&gt;='Old Ranking Calculations'!$B$29,'Old Ranking Calculations'!$C$29,AA15&gt;='Old Ranking Calculations'!$B$30,'Old Ranking Calculations'!$C$30,AA15&gt;='Old Ranking Calculations'!$B$31,'Old Ranking Calculations'!$C$31,AA15&lt;'Old Ranking Calculations'!$B$32,'Old Ranking Calculations'!$C$32)</f>
        <v>6</v>
      </c>
      <c r="AC15" s="1">
        <f>COUNT($G$2:G15)/COUNT($A$2:A15)</f>
        <v>0.6428571428571429</v>
      </c>
      <c r="AD15" s="1" cm="1">
        <f t="array" ref="AD15">_xlfn.IFS(AC15&gt;='Old Ranking Calculations'!$B$15,'Old Ranking Calculations'!$C$15,AC15&gt;='Old Ranking Calculations'!$B$16,'Old Ranking Calculations'!$C$16,AC15&gt;='Old Ranking Calculations'!$B$17,'Old Ranking Calculations'!$C$17,AC15&gt;='Old Ranking Calculations'!$B$18,'Old Ranking Calculations'!$C$18,AC15&gt;='Old Ranking Calculations'!$B$19,'Old Ranking Calculations'!$C$19,AC15&gt;='Old Ranking Calculations'!$B$20,'Old Ranking Calculations'!$C$20,AC15&gt;='Old Ranking Calculations'!$B$21,'Old Ranking Calculations'!$C$21,AC15&gt;='Old Ranking Calculations'!$B$22,'Old Ranking Calculations'!$C$22,AC15&lt;'Old Ranking Calculations'!$B$23,'Old Ranking Calculations'!$C$23)</f>
        <v>20</v>
      </c>
      <c r="AE15" s="1">
        <v>0</v>
      </c>
      <c r="AF15" s="1">
        <f t="shared" si="1"/>
        <v>0.37209302325581395</v>
      </c>
      <c r="AG15" s="16">
        <f>SUM($W$2:W15,Z15)</f>
        <v>79</v>
      </c>
    </row>
    <row r="16" spans="1:33" ht="15.75" customHeight="1" x14ac:dyDescent="0.2">
      <c r="A16" s="1">
        <v>1980</v>
      </c>
      <c r="B16" s="1" t="s">
        <v>17</v>
      </c>
      <c r="C16" s="1" t="str">
        <f>VLOOKUP(B16,Divisions!$A$1:$B$33,2,FALSE)</f>
        <v>NFC West</v>
      </c>
      <c r="D16" s="1">
        <v>11</v>
      </c>
      <c r="E16" s="1">
        <v>5</v>
      </c>
      <c r="G16" s="1">
        <v>1</v>
      </c>
      <c r="I16" s="1">
        <v>0</v>
      </c>
      <c r="J16" s="1">
        <v>1</v>
      </c>
      <c r="K16" s="1"/>
      <c r="L16" s="1"/>
      <c r="M16" s="1"/>
      <c r="N16" s="1"/>
      <c r="O16" s="1">
        <v>1</v>
      </c>
      <c r="W16" s="1">
        <f>SUM(N16*'Ranking Calculations'!$C$2,M16*'Ranking Calculations'!$C$3,L16*'Ranking Calculations'!$C$4,K16*'Ranking Calculations'!$C$5,H16*'Ranking Calculations'!$C$7,G16*'Ranking Calculations'!$C$6,P16*'Ranking Calculations'!$C$8,Q16*'Ranking Calculations'!$C$9,R16*'Ranking Calculations'!$C$10,S16*'Ranking Calculations'!$C$11,T16*'Ranking Calculations'!$C$12,U16*'Ranking Calculations'!$C$13,V16*'Ranking Calculations'!$C$14)</f>
        <v>1</v>
      </c>
      <c r="X16" s="11">
        <f>(SUM($D$2:D16)+(SUM($F$2:F16)/2))/((SUM($D$2:D16)+SUM($E$2:E16)+SUM($F$2:F16)))</f>
        <v>0.70601851851851849</v>
      </c>
      <c r="Y16" s="24">
        <f>'Winning % Rank Over Time'!T16</f>
        <v>3</v>
      </c>
      <c r="Z16" s="7">
        <f>'Winning % Rank Over Time'!$B16*VLOOKUP(Y16,'Share of Reg Season Points'!$K$2:$L$30,2)</f>
        <v>0</v>
      </c>
      <c r="AA16" s="1">
        <f t="shared" si="0"/>
        <v>0.875</v>
      </c>
      <c r="AB16" s="1" cm="1">
        <f t="array" ref="AB16">_xlfn.IFS(AA16&gt;='Old Ranking Calculations'!$B$25,'Old Ranking Calculations'!$C$25,AA16&gt;='Old Ranking Calculations'!$B$26,'Old Ranking Calculations'!$C$26,AA16&gt;='Old Ranking Calculations'!$B$27,'Old Ranking Calculations'!$C$27,AA16&gt;='Old Ranking Calculations'!$B$28,'Old Ranking Calculations'!$C$28,AA16&gt;='Old Ranking Calculations'!$B$29,'Old Ranking Calculations'!$C$29,AA16&gt;='Old Ranking Calculations'!$B$30,'Old Ranking Calculations'!$C$30,AA16&gt;='Old Ranking Calculations'!$B$31,'Old Ranking Calculations'!$C$31,AA16&lt;'Old Ranking Calculations'!$B$32,'Old Ranking Calculations'!$C$32)</f>
        <v>6</v>
      </c>
      <c r="AC16" s="1">
        <f>COUNT($G$2:G16)/COUNT($A$2:A16)</f>
        <v>0.66666666666666663</v>
      </c>
      <c r="AD16" s="1" cm="1">
        <f t="array" ref="AD16">_xlfn.IFS(AC16&gt;='Old Ranking Calculations'!$B$15,'Old Ranking Calculations'!$C$15,AC16&gt;='Old Ranking Calculations'!$B$16,'Old Ranking Calculations'!$C$16,AC16&gt;='Old Ranking Calculations'!$B$17,'Old Ranking Calculations'!$C$17,AC16&gt;='Old Ranking Calculations'!$B$18,'Old Ranking Calculations'!$C$18,AC16&gt;='Old Ranking Calculations'!$B$19,'Old Ranking Calculations'!$C$19,AC16&gt;='Old Ranking Calculations'!$B$20,'Old Ranking Calculations'!$C$20,AC16&gt;='Old Ranking Calculations'!$B$21,'Old Ranking Calculations'!$C$21,AC16&gt;='Old Ranking Calculations'!$B$22,'Old Ranking Calculations'!$C$22,AC16&lt;'Old Ranking Calculations'!$B$23,'Old Ranking Calculations'!$C$23)</f>
        <v>20</v>
      </c>
      <c r="AE16" s="1">
        <v>0</v>
      </c>
      <c r="AF16" s="1">
        <f t="shared" si="1"/>
        <v>0.35869565217391303</v>
      </c>
      <c r="AG16" s="16">
        <f>SUM($W$2:W16,Z16)</f>
        <v>80</v>
      </c>
    </row>
    <row r="17" spans="1:33" ht="15.75" customHeight="1" x14ac:dyDescent="0.2">
      <c r="A17" s="1">
        <v>1981</v>
      </c>
      <c r="B17" s="1" t="s">
        <v>17</v>
      </c>
      <c r="C17" s="1" t="str">
        <f>VLOOKUP(B17,Divisions!$A$1:$B$33,2,FALSE)</f>
        <v>NFC West</v>
      </c>
      <c r="D17" s="1">
        <v>6</v>
      </c>
      <c r="E17" s="1">
        <v>10</v>
      </c>
      <c r="W17" s="1">
        <f>SUM(N17*'Ranking Calculations'!$C$2,M17*'Ranking Calculations'!$C$3,L17*'Ranking Calculations'!$C$4,K17*'Ranking Calculations'!$C$5,H17*'Ranking Calculations'!$C$7,G17*'Ranking Calculations'!$C$6,P17*'Ranking Calculations'!$C$8,Q17*'Ranking Calculations'!$C$9,R17*'Ranking Calculations'!$C$10,S17*'Ranking Calculations'!$C$11,T17*'Ranking Calculations'!$C$12,U17*'Ranking Calculations'!$C$13,V17*'Ranking Calculations'!$C$14)</f>
        <v>0</v>
      </c>
      <c r="X17" s="11">
        <f>(SUM($D$2:D17)+(SUM($F$2:F17)/2))/((SUM($D$2:D17)+SUM($E$2:E17)+SUM($F$2:F17)))</f>
        <v>0.68318965517241381</v>
      </c>
      <c r="Y17" s="24">
        <f>'Winning % Rank Over Time'!T17</f>
        <v>3</v>
      </c>
      <c r="Z17" s="7">
        <f>'Winning % Rank Over Time'!$B17*VLOOKUP(Y17,'Share of Reg Season Points'!$K$2:$L$30,2)</f>
        <v>0</v>
      </c>
      <c r="AA17" s="1">
        <f t="shared" si="0"/>
        <v>0.85365853658536583</v>
      </c>
      <c r="AB17" s="1" cm="1">
        <f t="array" ref="AB17">_xlfn.IFS(AA17&gt;='Old Ranking Calculations'!$B$25,'Old Ranking Calculations'!$C$25,AA17&gt;='Old Ranking Calculations'!$B$26,'Old Ranking Calculations'!$C$26,AA17&gt;='Old Ranking Calculations'!$B$27,'Old Ranking Calculations'!$C$27,AA17&gt;='Old Ranking Calculations'!$B$28,'Old Ranking Calculations'!$C$28,AA17&gt;='Old Ranking Calculations'!$B$29,'Old Ranking Calculations'!$C$29,AA17&gt;='Old Ranking Calculations'!$B$30,'Old Ranking Calculations'!$C$30,AA17&gt;='Old Ranking Calculations'!$B$31,'Old Ranking Calculations'!$C$31,AA17&lt;'Old Ranking Calculations'!$B$32,'Old Ranking Calculations'!$C$32)</f>
        <v>6</v>
      </c>
      <c r="AC17" s="1">
        <f>COUNT($G$2:G17)/COUNT($A$2:A17)</f>
        <v>0.625</v>
      </c>
      <c r="AD17" s="1" cm="1">
        <f t="array" ref="AD17">_xlfn.IFS(AC17&gt;='Old Ranking Calculations'!$B$15,'Old Ranking Calculations'!$C$15,AC17&gt;='Old Ranking Calculations'!$B$16,'Old Ranking Calculations'!$C$16,AC17&gt;='Old Ranking Calculations'!$B$17,'Old Ranking Calculations'!$C$17,AC17&gt;='Old Ranking Calculations'!$B$18,'Old Ranking Calculations'!$C$18,AC17&gt;='Old Ranking Calculations'!$B$19,'Old Ranking Calculations'!$C$19,AC17&gt;='Old Ranking Calculations'!$B$20,'Old Ranking Calculations'!$C$20,AC17&gt;='Old Ranking Calculations'!$B$21,'Old Ranking Calculations'!$C$21,AC17&gt;='Old Ranking Calculations'!$B$22,'Old Ranking Calculations'!$C$22,AC17&lt;'Old Ranking Calculations'!$B$23,'Old Ranking Calculations'!$C$23)</f>
        <v>20</v>
      </c>
      <c r="AE17" s="1">
        <v>0</v>
      </c>
      <c r="AF17" s="1">
        <f t="shared" si="1"/>
        <v>0.3235294117647059</v>
      </c>
      <c r="AG17" s="16">
        <f>SUM($W$2:W17,Z17)</f>
        <v>80</v>
      </c>
    </row>
    <row r="18" spans="1:33" ht="15.75" customHeight="1" x14ac:dyDescent="0.2">
      <c r="A18" s="1">
        <v>1982</v>
      </c>
      <c r="B18" s="1" t="s">
        <v>17</v>
      </c>
      <c r="C18" s="1" t="str">
        <f>VLOOKUP(B18,Divisions!$A$1:$B$33,2,FALSE)</f>
        <v>NFC West</v>
      </c>
      <c r="D18" s="1">
        <v>2</v>
      </c>
      <c r="E18" s="1">
        <v>7</v>
      </c>
      <c r="W18" s="1">
        <f>SUM(N18*'Ranking Calculations'!$C$2,M18*'Ranking Calculations'!$C$3,L18*'Ranking Calculations'!$C$4,K18*'Ranking Calculations'!$C$5,H18*'Ranking Calculations'!$C$7,G18*'Ranking Calculations'!$C$6,P18*'Ranking Calculations'!$C$8,Q18*'Ranking Calculations'!$C$9,R18*'Ranking Calculations'!$C$10,S18*'Ranking Calculations'!$C$11,T18*'Ranking Calculations'!$C$12,U18*'Ranking Calculations'!$C$13,V18*'Ranking Calculations'!$C$14)</f>
        <v>0</v>
      </c>
      <c r="X18" s="11">
        <f>(SUM($D$2:D18)+(SUM($F$2:F18)/2))/((SUM($D$2:D18)+SUM($E$2:E18)+SUM($F$2:F18)))</f>
        <v>0.6659751037344398</v>
      </c>
      <c r="Y18" s="24">
        <f>'Winning % Rank Over Time'!T18</f>
        <v>3</v>
      </c>
      <c r="Z18" s="7">
        <f>'Winning % Rank Over Time'!$B18*VLOOKUP(Y18,'Share of Reg Season Points'!$K$2:$L$30,2)</f>
        <v>0</v>
      </c>
      <c r="AA18" s="1">
        <f t="shared" si="0"/>
        <v>0.83333333333333337</v>
      </c>
      <c r="AB18" s="1" cm="1">
        <f t="array" ref="AB18">_xlfn.IFS(AA18&gt;='Old Ranking Calculations'!$B$25,'Old Ranking Calculations'!$C$25,AA18&gt;='Old Ranking Calculations'!$B$26,'Old Ranking Calculations'!$C$26,AA18&gt;='Old Ranking Calculations'!$B$27,'Old Ranking Calculations'!$C$27,AA18&gt;='Old Ranking Calculations'!$B$28,'Old Ranking Calculations'!$C$28,AA18&gt;='Old Ranking Calculations'!$B$29,'Old Ranking Calculations'!$C$29,AA18&gt;='Old Ranking Calculations'!$B$30,'Old Ranking Calculations'!$C$30,AA18&gt;='Old Ranking Calculations'!$B$31,'Old Ranking Calculations'!$C$31,AA18&lt;'Old Ranking Calculations'!$B$32,'Old Ranking Calculations'!$C$32)</f>
        <v>6</v>
      </c>
      <c r="AC18" s="1">
        <f>COUNT($G$2:G18)/COUNT($A$2:A18)</f>
        <v>0.58823529411764708</v>
      </c>
      <c r="AD18" s="1" cm="1">
        <f t="array" ref="AD18">_xlfn.IFS(AC18&gt;='Old Ranking Calculations'!$B$15,'Old Ranking Calculations'!$C$15,AC18&gt;='Old Ranking Calculations'!$B$16,'Old Ranking Calculations'!$C$16,AC18&gt;='Old Ranking Calculations'!$B$17,'Old Ranking Calculations'!$C$17,AC18&gt;='Old Ranking Calculations'!$B$18,'Old Ranking Calculations'!$C$18,AC18&gt;='Old Ranking Calculations'!$B$19,'Old Ranking Calculations'!$C$19,AC18&gt;='Old Ranking Calculations'!$B$20,'Old Ranking Calculations'!$C$20,AC18&gt;='Old Ranking Calculations'!$B$21,'Old Ranking Calculations'!$C$21,AC18&gt;='Old Ranking Calculations'!$B$22,'Old Ranking Calculations'!$C$22,AC18&lt;'Old Ranking Calculations'!$B$23,'Old Ranking Calculations'!$C$23)</f>
        <v>17.5</v>
      </c>
      <c r="AE18" s="1">
        <v>0</v>
      </c>
      <c r="AF18" s="1">
        <f t="shared" si="1"/>
        <v>0.30275229357798167</v>
      </c>
      <c r="AG18" s="16">
        <f>SUM($W$2:W18,Z18)</f>
        <v>80</v>
      </c>
    </row>
    <row r="19" spans="1:33" ht="15.75" customHeight="1" x14ac:dyDescent="0.2">
      <c r="A19" s="1">
        <v>1983</v>
      </c>
      <c r="B19" s="1" t="s">
        <v>17</v>
      </c>
      <c r="C19" s="1" t="str">
        <f>VLOOKUP(B19,Divisions!$A$1:$B$33,2,FALSE)</f>
        <v>NFC West</v>
      </c>
      <c r="D19" s="1">
        <v>9</v>
      </c>
      <c r="E19" s="1">
        <v>7</v>
      </c>
      <c r="G19" s="1">
        <v>1</v>
      </c>
      <c r="I19" s="1">
        <v>1</v>
      </c>
      <c r="J19" s="1">
        <v>1</v>
      </c>
      <c r="K19" s="1">
        <v>1</v>
      </c>
      <c r="L19" s="1"/>
      <c r="M19" s="1"/>
      <c r="N19" s="1"/>
      <c r="O19" s="1">
        <v>2</v>
      </c>
      <c r="S19" s="1">
        <v>1</v>
      </c>
      <c r="W19" s="1">
        <f>SUM(N19*'Ranking Calculations'!$C$2,M19*'Ranking Calculations'!$C$3,L19*'Ranking Calculations'!$C$4,K19*'Ranking Calculations'!$C$5,H19*'Ranking Calculations'!$C$7,G19*'Ranking Calculations'!$C$6,P19*'Ranking Calculations'!$C$8,Q19*'Ranking Calculations'!$C$9,R19*'Ranking Calculations'!$C$10,S19*'Ranking Calculations'!$C$11,T19*'Ranking Calculations'!$C$12,U19*'Ranking Calculations'!$C$13,V19*'Ranking Calculations'!$C$14)</f>
        <v>3</v>
      </c>
      <c r="X19" s="11">
        <f>(SUM($D$2:D19)+(SUM($F$2:F19)/2))/((SUM($D$2:D19)+SUM($E$2:E19)+SUM($F$2:F19)))</f>
        <v>0.65953307392996108</v>
      </c>
      <c r="Y19" s="24">
        <f>'Winning % Rank Over Time'!T19</f>
        <v>3</v>
      </c>
      <c r="Z19" s="7">
        <f>'Winning % Rank Over Time'!$B19*VLOOKUP(Y19,'Share of Reg Season Points'!$K$2:$L$30,2)</f>
        <v>0</v>
      </c>
      <c r="AA19" s="1">
        <f t="shared" si="0"/>
        <v>0.86363636363636365</v>
      </c>
      <c r="AB19" s="1" cm="1">
        <f t="array" ref="AB19">_xlfn.IFS(AA19&gt;='Old Ranking Calculations'!$B$25,'Old Ranking Calculations'!$C$25,AA19&gt;='Old Ranking Calculations'!$B$26,'Old Ranking Calculations'!$C$26,AA19&gt;='Old Ranking Calculations'!$B$27,'Old Ranking Calculations'!$C$27,AA19&gt;='Old Ranking Calculations'!$B$28,'Old Ranking Calculations'!$C$28,AA19&gt;='Old Ranking Calculations'!$B$29,'Old Ranking Calculations'!$C$29,AA19&gt;='Old Ranking Calculations'!$B$30,'Old Ranking Calculations'!$C$30,AA19&gt;='Old Ranking Calculations'!$B$31,'Old Ranking Calculations'!$C$31,AA19&lt;'Old Ranking Calculations'!$B$32,'Old Ranking Calculations'!$C$32)</f>
        <v>6</v>
      </c>
      <c r="AC19" s="1">
        <f>COUNT($G$2:G19)/COUNT($A$2:A19)</f>
        <v>0.61111111111111116</v>
      </c>
      <c r="AD19" s="1" cm="1">
        <f t="array" ref="AD19">_xlfn.IFS(AC19&gt;='Old Ranking Calculations'!$B$15,'Old Ranking Calculations'!$C$15,AC19&gt;='Old Ranking Calculations'!$B$16,'Old Ranking Calculations'!$C$16,AC19&gt;='Old Ranking Calculations'!$B$17,'Old Ranking Calculations'!$C$17,AC19&gt;='Old Ranking Calculations'!$B$18,'Old Ranking Calculations'!$C$18,AC19&gt;='Old Ranking Calculations'!$B$19,'Old Ranking Calculations'!$C$19,AC19&gt;='Old Ranking Calculations'!$B$20,'Old Ranking Calculations'!$C$20,AC19&gt;='Old Ranking Calculations'!$B$21,'Old Ranking Calculations'!$C$21,AC19&gt;='Old Ranking Calculations'!$B$22,'Old Ranking Calculations'!$C$22,AC19&lt;'Old Ranking Calculations'!$B$23,'Old Ranking Calculations'!$C$23)</f>
        <v>20</v>
      </c>
      <c r="AE19" s="1">
        <v>0</v>
      </c>
      <c r="AF19" s="1">
        <f t="shared" si="1"/>
        <v>0.30508474576271188</v>
      </c>
      <c r="AG19" s="16">
        <f>SUM($W$2:W19,Z19)</f>
        <v>83</v>
      </c>
    </row>
    <row r="20" spans="1:33" ht="15.75" customHeight="1" x14ac:dyDescent="0.2">
      <c r="A20" s="1">
        <v>1984</v>
      </c>
      <c r="B20" s="1" t="s">
        <v>17</v>
      </c>
      <c r="C20" s="1" t="str">
        <f>VLOOKUP(B20,Divisions!$A$1:$B$33,2,FALSE)</f>
        <v>NFC West</v>
      </c>
      <c r="D20" s="1">
        <v>10</v>
      </c>
      <c r="E20" s="1">
        <v>6</v>
      </c>
      <c r="G20" s="1">
        <v>1</v>
      </c>
      <c r="I20" s="1">
        <v>0</v>
      </c>
      <c r="J20" s="1">
        <v>1</v>
      </c>
      <c r="K20" s="1"/>
      <c r="L20" s="1"/>
      <c r="M20" s="1"/>
      <c r="N20" s="1"/>
      <c r="O20" s="1">
        <v>1</v>
      </c>
      <c r="W20" s="1">
        <f>SUM(N20*'Ranking Calculations'!$C$2,M20*'Ranking Calculations'!$C$3,L20*'Ranking Calculations'!$C$4,K20*'Ranking Calculations'!$C$5,H20*'Ranking Calculations'!$C$7,G20*'Ranking Calculations'!$C$6,P20*'Ranking Calculations'!$C$8,Q20*'Ranking Calculations'!$C$9,R20*'Ranking Calculations'!$C$10,S20*'Ranking Calculations'!$C$11,T20*'Ranking Calculations'!$C$12,U20*'Ranking Calculations'!$C$13,V20*'Ranking Calculations'!$C$14)</f>
        <v>1</v>
      </c>
      <c r="X20" s="11">
        <f>(SUM($D$2:D20)+(SUM($F$2:F20)/2))/((SUM($D$2:D20)+SUM($E$2:E20)+SUM($F$2:F20)))</f>
        <v>0.6575091575091575</v>
      </c>
      <c r="Y20" s="24">
        <f>'Winning % Rank Over Time'!T20</f>
        <v>3</v>
      </c>
      <c r="Z20" s="7">
        <f>'Winning % Rank Over Time'!$B20*VLOOKUP(Y20,'Share of Reg Season Points'!$K$2:$L$30,2)</f>
        <v>0</v>
      </c>
      <c r="AA20" s="1">
        <f t="shared" si="0"/>
        <v>0.86956521739130432</v>
      </c>
      <c r="AB20" s="1" cm="1">
        <f t="array" ref="AB20">_xlfn.IFS(AA20&gt;='Old Ranking Calculations'!$B$25,'Old Ranking Calculations'!$C$25,AA20&gt;='Old Ranking Calculations'!$B$26,'Old Ranking Calculations'!$C$26,AA20&gt;='Old Ranking Calculations'!$B$27,'Old Ranking Calculations'!$C$27,AA20&gt;='Old Ranking Calculations'!$B$28,'Old Ranking Calculations'!$C$28,AA20&gt;='Old Ranking Calculations'!$B$29,'Old Ranking Calculations'!$C$29,AA20&gt;='Old Ranking Calculations'!$B$30,'Old Ranking Calculations'!$C$30,AA20&gt;='Old Ranking Calculations'!$B$31,'Old Ranking Calculations'!$C$31,AA20&lt;'Old Ranking Calculations'!$B$32,'Old Ranking Calculations'!$C$32)</f>
        <v>6</v>
      </c>
      <c r="AC20" s="1">
        <f>COUNT($G$2:G20)/COUNT($A$2:A20)</f>
        <v>0.63157894736842102</v>
      </c>
      <c r="AD20" s="1" cm="1">
        <f t="array" ref="AD20">_xlfn.IFS(AC20&gt;='Old Ranking Calculations'!$B$15,'Old Ranking Calculations'!$C$15,AC20&gt;='Old Ranking Calculations'!$B$16,'Old Ranking Calculations'!$C$16,AC20&gt;='Old Ranking Calculations'!$B$17,'Old Ranking Calculations'!$C$17,AC20&gt;='Old Ranking Calculations'!$B$18,'Old Ranking Calculations'!$C$18,AC20&gt;='Old Ranking Calculations'!$B$19,'Old Ranking Calculations'!$C$19,AC20&gt;='Old Ranking Calculations'!$B$20,'Old Ranking Calculations'!$C$20,AC20&gt;='Old Ranking Calculations'!$B$21,'Old Ranking Calculations'!$C$21,AC20&gt;='Old Ranking Calculations'!$B$22,'Old Ranking Calculations'!$C$22,AC20&lt;'Old Ranking Calculations'!$B$23,'Old Ranking Calculations'!$C$23)</f>
        <v>20</v>
      </c>
      <c r="AE20" s="1">
        <v>0</v>
      </c>
      <c r="AF20" s="1">
        <f t="shared" si="1"/>
        <v>0.29599999999999999</v>
      </c>
      <c r="AG20" s="16">
        <f>SUM($W$2:W20,Z20)</f>
        <v>84</v>
      </c>
    </row>
    <row r="21" spans="1:33" ht="15.75" customHeight="1" x14ac:dyDescent="0.2">
      <c r="A21" s="1">
        <v>1985</v>
      </c>
      <c r="B21" s="1" t="s">
        <v>17</v>
      </c>
      <c r="C21" s="1" t="str">
        <f>VLOOKUP(B21,Divisions!$A$1:$B$33,2,FALSE)</f>
        <v>NFC West</v>
      </c>
      <c r="D21" s="1">
        <v>11</v>
      </c>
      <c r="E21" s="1">
        <v>5</v>
      </c>
      <c r="G21" s="1">
        <v>1</v>
      </c>
      <c r="H21" s="1">
        <v>1</v>
      </c>
      <c r="I21" s="1">
        <v>1</v>
      </c>
      <c r="J21" s="1">
        <v>1</v>
      </c>
      <c r="K21" s="1">
        <v>1</v>
      </c>
      <c r="L21" s="1">
        <v>1</v>
      </c>
      <c r="M21" s="1"/>
      <c r="N21" s="1"/>
      <c r="O21" s="1">
        <v>3</v>
      </c>
      <c r="W21" s="1">
        <f>SUM(N21*'Ranking Calculations'!$C$2,M21*'Ranking Calculations'!$C$3,L21*'Ranking Calculations'!$C$4,K21*'Ranking Calculations'!$C$5,H21*'Ranking Calculations'!$C$7,G21*'Ranking Calculations'!$C$6,P21*'Ranking Calculations'!$C$8,Q21*'Ranking Calculations'!$C$9,R21*'Ranking Calculations'!$C$10,S21*'Ranking Calculations'!$C$11,T21*'Ranking Calculations'!$C$12,U21*'Ranking Calculations'!$C$13,V21*'Ranking Calculations'!$C$14)</f>
        <v>8</v>
      </c>
      <c r="X21" s="11">
        <f>(SUM($D$2:D21)+(SUM($F$2:F21)/2))/((SUM($D$2:D21)+SUM($E$2:E21)+SUM($F$2:F21)))</f>
        <v>0.65916955017301038</v>
      </c>
      <c r="Y21" s="24">
        <f>'Winning % Rank Over Time'!T21</f>
        <v>3</v>
      </c>
      <c r="Z21" s="7">
        <f>'Winning % Rank Over Time'!$B21*VLOOKUP(Y21,'Share of Reg Season Points'!$K$2:$L$30,2)</f>
        <v>0</v>
      </c>
      <c r="AA21" s="1">
        <f t="shared" si="0"/>
        <v>0.89795918367346939</v>
      </c>
      <c r="AB21" s="1" cm="1">
        <f t="array" ref="AB21">_xlfn.IFS(AA21&gt;='Old Ranking Calculations'!$B$25,'Old Ranking Calculations'!$C$25,AA21&gt;='Old Ranking Calculations'!$B$26,'Old Ranking Calculations'!$C$26,AA21&gt;='Old Ranking Calculations'!$B$27,'Old Ranking Calculations'!$C$27,AA21&gt;='Old Ranking Calculations'!$B$28,'Old Ranking Calculations'!$C$28,AA21&gt;='Old Ranking Calculations'!$B$29,'Old Ranking Calculations'!$C$29,AA21&gt;='Old Ranking Calculations'!$B$30,'Old Ranking Calculations'!$C$30,AA21&gt;='Old Ranking Calculations'!$B$31,'Old Ranking Calculations'!$C$31,AA21&lt;'Old Ranking Calculations'!$B$32,'Old Ranking Calculations'!$C$32)</f>
        <v>6</v>
      </c>
      <c r="AC21" s="1">
        <f>COUNT($G$2:G21)/COUNT($A$2:A21)</f>
        <v>0.65</v>
      </c>
      <c r="AD21" s="1" cm="1">
        <f t="array" ref="AD21">_xlfn.IFS(AC21&gt;='Old Ranking Calculations'!$B$15,'Old Ranking Calculations'!$C$15,AC21&gt;='Old Ranking Calculations'!$B$16,'Old Ranking Calculations'!$C$16,AC21&gt;='Old Ranking Calculations'!$B$17,'Old Ranking Calculations'!$C$17,AC21&gt;='Old Ranking Calculations'!$B$18,'Old Ranking Calculations'!$C$18,AC21&gt;='Old Ranking Calculations'!$B$19,'Old Ranking Calculations'!$C$19,AC21&gt;='Old Ranking Calculations'!$B$20,'Old Ranking Calculations'!$C$20,AC21&gt;='Old Ranking Calculations'!$B$21,'Old Ranking Calculations'!$C$21,AC21&gt;='Old Ranking Calculations'!$B$22,'Old Ranking Calculations'!$C$22,AC21&lt;'Old Ranking Calculations'!$B$23,'Old Ranking Calculations'!$C$23)</f>
        <v>20</v>
      </c>
      <c r="AE21" s="1">
        <v>0</v>
      </c>
      <c r="AF21" s="1">
        <f t="shared" si="1"/>
        <v>0.30827067669172931</v>
      </c>
      <c r="AG21" s="16">
        <f>SUM($W$2:W21,Z21)</f>
        <v>92</v>
      </c>
    </row>
    <row r="22" spans="1:33" ht="15.75" customHeight="1" x14ac:dyDescent="0.2">
      <c r="A22" s="1">
        <v>1986</v>
      </c>
      <c r="B22" s="1" t="s">
        <v>17</v>
      </c>
      <c r="C22" s="1" t="str">
        <f>VLOOKUP(B22,Divisions!$A$1:$B$33,2,FALSE)</f>
        <v>NFC West</v>
      </c>
      <c r="D22" s="1">
        <v>10</v>
      </c>
      <c r="E22" s="1">
        <v>6</v>
      </c>
      <c r="G22" s="1">
        <v>1</v>
      </c>
      <c r="I22" s="1">
        <v>0</v>
      </c>
      <c r="J22" s="1">
        <v>1</v>
      </c>
      <c r="K22" s="1"/>
      <c r="L22" s="1"/>
      <c r="M22" s="1"/>
      <c r="N22" s="1"/>
      <c r="O22" s="1">
        <v>1</v>
      </c>
      <c r="Q22" s="1">
        <v>1</v>
      </c>
      <c r="W22" s="1">
        <f>SUM(N22*'Ranking Calculations'!$C$2,M22*'Ranking Calculations'!$C$3,L22*'Ranking Calculations'!$C$4,K22*'Ranking Calculations'!$C$5,H22*'Ranking Calculations'!$C$7,G22*'Ranking Calculations'!$C$6,P22*'Ranking Calculations'!$C$8,Q22*'Ranking Calculations'!$C$9,R22*'Ranking Calculations'!$C$10,S22*'Ranking Calculations'!$C$11,T22*'Ranking Calculations'!$C$12,U22*'Ranking Calculations'!$C$13,V22*'Ranking Calculations'!$C$14)</f>
        <v>2</v>
      </c>
      <c r="X22" s="11">
        <f>(SUM($D$2:D22)+(SUM($F$2:F22)/2))/((SUM($D$2:D22)+SUM($E$2:E22)+SUM($F$2:F22)))</f>
        <v>0.65737704918032791</v>
      </c>
      <c r="Y22" s="24">
        <f>'Winning % Rank Over Time'!T22</f>
        <v>3</v>
      </c>
      <c r="Z22" s="7">
        <f>'Winning % Rank Over Time'!$B22*VLOOKUP(Y22,'Share of Reg Season Points'!$K$2:$L$30,2)</f>
        <v>0</v>
      </c>
      <c r="AA22" s="1">
        <f t="shared" si="0"/>
        <v>0.90196078431372551</v>
      </c>
      <c r="AB22" s="1" cm="1">
        <f t="array" ref="AB22">_xlfn.IFS(AA22&gt;='Old Ranking Calculations'!$B$25,'Old Ranking Calculations'!$C$25,AA22&gt;='Old Ranking Calculations'!$B$26,'Old Ranking Calculations'!$C$26,AA22&gt;='Old Ranking Calculations'!$B$27,'Old Ranking Calculations'!$C$27,AA22&gt;='Old Ranking Calculations'!$B$28,'Old Ranking Calculations'!$C$28,AA22&gt;='Old Ranking Calculations'!$B$29,'Old Ranking Calculations'!$C$29,AA22&gt;='Old Ranking Calculations'!$B$30,'Old Ranking Calculations'!$C$30,AA22&gt;='Old Ranking Calculations'!$B$31,'Old Ranking Calculations'!$C$31,AA22&lt;'Old Ranking Calculations'!$B$32,'Old Ranking Calculations'!$C$32)</f>
        <v>8</v>
      </c>
      <c r="AC22" s="1">
        <f>COUNT($G$2:G22)/COUNT($A$2:A22)</f>
        <v>0.66666666666666663</v>
      </c>
      <c r="AD22" s="1" cm="1">
        <f t="array" ref="AD22">_xlfn.IFS(AC22&gt;='Old Ranking Calculations'!$B$15,'Old Ranking Calculations'!$C$15,AC22&gt;='Old Ranking Calculations'!$B$16,'Old Ranking Calculations'!$C$16,AC22&gt;='Old Ranking Calculations'!$B$17,'Old Ranking Calculations'!$C$17,AC22&gt;='Old Ranking Calculations'!$B$18,'Old Ranking Calculations'!$C$18,AC22&gt;='Old Ranking Calculations'!$B$19,'Old Ranking Calculations'!$C$19,AC22&gt;='Old Ranking Calculations'!$B$20,'Old Ranking Calculations'!$C$20,AC22&gt;='Old Ranking Calculations'!$B$21,'Old Ranking Calculations'!$C$21,AC22&gt;='Old Ranking Calculations'!$B$22,'Old Ranking Calculations'!$C$22,AC22&lt;'Old Ranking Calculations'!$B$23,'Old Ranking Calculations'!$C$23)</f>
        <v>20</v>
      </c>
      <c r="AE22" s="1">
        <v>0</v>
      </c>
      <c r="AF22" s="1">
        <f t="shared" si="1"/>
        <v>0.3</v>
      </c>
      <c r="AG22" s="16">
        <f>SUM($W$2:W22,Z22)</f>
        <v>94</v>
      </c>
    </row>
    <row r="23" spans="1:33" ht="15.75" customHeight="1" x14ac:dyDescent="0.2">
      <c r="A23" s="1">
        <v>1987</v>
      </c>
      <c r="B23" s="1" t="s">
        <v>17</v>
      </c>
      <c r="C23" s="1" t="str">
        <f>VLOOKUP(B23,Divisions!$A$1:$B$33,2,FALSE)</f>
        <v>NFC West</v>
      </c>
      <c r="D23" s="1">
        <v>6</v>
      </c>
      <c r="E23" s="1">
        <v>9</v>
      </c>
      <c r="W23" s="1">
        <f>SUM(N23*'Ranking Calculations'!$C$2,M23*'Ranking Calculations'!$C$3,L23*'Ranking Calculations'!$C$4,K23*'Ranking Calculations'!$C$5,H23*'Ranking Calculations'!$C$7,G23*'Ranking Calculations'!$C$6,P23*'Ranking Calculations'!$C$8,Q23*'Ranking Calculations'!$C$9,R23*'Ranking Calculations'!$C$10,S23*'Ranking Calculations'!$C$11,T23*'Ranking Calculations'!$C$12,U23*'Ranking Calculations'!$C$13,V23*'Ranking Calculations'!$C$14)</f>
        <v>0</v>
      </c>
      <c r="X23" s="11">
        <f>(SUM($D$2:D23)+(SUM($F$2:F23)/2))/((SUM($D$2:D23)+SUM($E$2:E23)+SUM($F$2:F23)))</f>
        <v>0.64531249999999996</v>
      </c>
      <c r="Y23" s="24">
        <f>'Winning % Rank Over Time'!T23</f>
        <v>3</v>
      </c>
      <c r="Z23" s="7">
        <f>'Winning % Rank Over Time'!$B23*VLOOKUP(Y23,'Share of Reg Season Points'!$K$2:$L$30,2)</f>
        <v>0</v>
      </c>
      <c r="AA23" s="1">
        <f t="shared" si="0"/>
        <v>0.88461538461538458</v>
      </c>
      <c r="AB23" s="1" cm="1">
        <f t="array" ref="AB23">_xlfn.IFS(AA23&gt;='Old Ranking Calculations'!$B$25,'Old Ranking Calculations'!$C$25,AA23&gt;='Old Ranking Calculations'!$B$26,'Old Ranking Calculations'!$C$26,AA23&gt;='Old Ranking Calculations'!$B$27,'Old Ranking Calculations'!$C$27,AA23&gt;='Old Ranking Calculations'!$B$28,'Old Ranking Calculations'!$C$28,AA23&gt;='Old Ranking Calculations'!$B$29,'Old Ranking Calculations'!$C$29,AA23&gt;='Old Ranking Calculations'!$B$30,'Old Ranking Calculations'!$C$30,AA23&gt;='Old Ranking Calculations'!$B$31,'Old Ranking Calculations'!$C$31,AA23&lt;'Old Ranking Calculations'!$B$32,'Old Ranking Calculations'!$C$32)</f>
        <v>6</v>
      </c>
      <c r="AC23" s="1">
        <f>COUNT($G$2:G23)/COUNT($A$2:A23)</f>
        <v>0.63636363636363635</v>
      </c>
      <c r="AD23" s="1" cm="1">
        <f t="array" ref="AD23">_xlfn.IFS(AC23&gt;='Old Ranking Calculations'!$B$15,'Old Ranking Calculations'!$C$15,AC23&gt;='Old Ranking Calculations'!$B$16,'Old Ranking Calculations'!$C$16,AC23&gt;='Old Ranking Calculations'!$B$17,'Old Ranking Calculations'!$C$17,AC23&gt;='Old Ranking Calculations'!$B$18,'Old Ranking Calculations'!$C$18,AC23&gt;='Old Ranking Calculations'!$B$19,'Old Ranking Calculations'!$C$19,AC23&gt;='Old Ranking Calculations'!$B$20,'Old Ranking Calculations'!$C$20,AC23&gt;='Old Ranking Calculations'!$B$21,'Old Ranking Calculations'!$C$21,AC23&gt;='Old Ranking Calculations'!$B$22,'Old Ranking Calculations'!$C$22,AC23&lt;'Old Ranking Calculations'!$B$23,'Old Ranking Calculations'!$C$23)</f>
        <v>20</v>
      </c>
      <c r="AE23" s="1">
        <v>0</v>
      </c>
      <c r="AF23" s="1">
        <f t="shared" si="1"/>
        <v>0.28187919463087246</v>
      </c>
      <c r="AG23" s="16">
        <f>SUM($W$2:W23,Z23)</f>
        <v>94</v>
      </c>
    </row>
    <row r="24" spans="1:33" ht="15.75" customHeight="1" x14ac:dyDescent="0.2">
      <c r="A24" s="1">
        <v>1988</v>
      </c>
      <c r="B24" s="1" t="s">
        <v>17</v>
      </c>
      <c r="C24" s="1" t="str">
        <f>VLOOKUP(B24,Divisions!$A$1:$B$33,2,FALSE)</f>
        <v>NFC West</v>
      </c>
      <c r="D24" s="1">
        <v>10</v>
      </c>
      <c r="E24" s="1">
        <v>6</v>
      </c>
      <c r="G24" s="1">
        <v>1</v>
      </c>
      <c r="I24" s="1">
        <v>0</v>
      </c>
      <c r="J24" s="1">
        <v>1</v>
      </c>
      <c r="K24" s="1"/>
      <c r="L24" s="1"/>
      <c r="M24" s="1"/>
      <c r="N24" s="1"/>
      <c r="O24" s="1">
        <v>1</v>
      </c>
      <c r="W24" s="1">
        <f>SUM(N24*'Ranking Calculations'!$C$2,M24*'Ranking Calculations'!$C$3,L24*'Ranking Calculations'!$C$4,K24*'Ranking Calculations'!$C$5,H24*'Ranking Calculations'!$C$7,G24*'Ranking Calculations'!$C$6,P24*'Ranking Calculations'!$C$8,Q24*'Ranking Calculations'!$C$9,R24*'Ranking Calculations'!$C$10,S24*'Ranking Calculations'!$C$11,T24*'Ranking Calculations'!$C$12,U24*'Ranking Calculations'!$C$13,V24*'Ranking Calculations'!$C$14)</f>
        <v>1</v>
      </c>
      <c r="X24" s="11">
        <f>(SUM($D$2:D24)+(SUM($F$2:F24)/2))/((SUM($D$2:D24)+SUM($E$2:E24)+SUM($F$2:F24)))</f>
        <v>0.64434523809523814</v>
      </c>
      <c r="Y24" s="24">
        <f>'Winning % Rank Over Time'!T24</f>
        <v>3</v>
      </c>
      <c r="Z24" s="7">
        <f>'Winning % Rank Over Time'!$B24*VLOOKUP(Y24,'Share of Reg Season Points'!$K$2:$L$30,2)</f>
        <v>0</v>
      </c>
      <c r="AA24" s="1">
        <f t="shared" si="0"/>
        <v>0.88888888888888884</v>
      </c>
      <c r="AB24" s="1" cm="1">
        <f t="array" ref="AB24">_xlfn.IFS(AA24&gt;='Old Ranking Calculations'!$B$25,'Old Ranking Calculations'!$C$25,AA24&gt;='Old Ranking Calculations'!$B$26,'Old Ranking Calculations'!$C$26,AA24&gt;='Old Ranking Calculations'!$B$27,'Old Ranking Calculations'!$C$27,AA24&gt;='Old Ranking Calculations'!$B$28,'Old Ranking Calculations'!$C$28,AA24&gt;='Old Ranking Calculations'!$B$29,'Old Ranking Calculations'!$C$29,AA24&gt;='Old Ranking Calculations'!$B$30,'Old Ranking Calculations'!$C$30,AA24&gt;='Old Ranking Calculations'!$B$31,'Old Ranking Calculations'!$C$31,AA24&lt;'Old Ranking Calculations'!$B$32,'Old Ranking Calculations'!$C$32)</f>
        <v>6</v>
      </c>
      <c r="AC24" s="1">
        <f>COUNT($G$2:G24)/COUNT($A$2:A24)</f>
        <v>0.65217391304347827</v>
      </c>
      <c r="AD24" s="1" cm="1">
        <f t="array" ref="AD24">_xlfn.IFS(AC24&gt;='Old Ranking Calculations'!$B$15,'Old Ranking Calculations'!$C$15,AC24&gt;='Old Ranking Calculations'!$B$16,'Old Ranking Calculations'!$C$16,AC24&gt;='Old Ranking Calculations'!$B$17,'Old Ranking Calculations'!$C$17,AC24&gt;='Old Ranking Calculations'!$B$18,'Old Ranking Calculations'!$C$18,AC24&gt;='Old Ranking Calculations'!$B$19,'Old Ranking Calculations'!$C$19,AC24&gt;='Old Ranking Calculations'!$B$20,'Old Ranking Calculations'!$C$20,AC24&gt;='Old Ranking Calculations'!$B$21,'Old Ranking Calculations'!$C$21,AC24&gt;='Old Ranking Calculations'!$B$22,'Old Ranking Calculations'!$C$22,AC24&lt;'Old Ranking Calculations'!$B$23,'Old Ranking Calculations'!$C$23)</f>
        <v>20</v>
      </c>
      <c r="AE24" s="1">
        <v>0</v>
      </c>
      <c r="AF24" s="1">
        <f t="shared" si="1"/>
        <v>0.27564102564102566</v>
      </c>
      <c r="AG24" s="16">
        <f>SUM($W$2:W24,Z24)</f>
        <v>95</v>
      </c>
    </row>
    <row r="25" spans="1:33" ht="15.75" customHeight="1" x14ac:dyDescent="0.2">
      <c r="A25" s="1">
        <v>1989</v>
      </c>
      <c r="B25" s="1" t="s">
        <v>17</v>
      </c>
      <c r="C25" s="1" t="str">
        <f>VLOOKUP(B25,Divisions!$A$1:$B$33,2,FALSE)</f>
        <v>NFC West</v>
      </c>
      <c r="D25" s="1">
        <v>11</v>
      </c>
      <c r="E25" s="1">
        <v>5</v>
      </c>
      <c r="G25" s="1">
        <v>1</v>
      </c>
      <c r="I25" s="1">
        <v>2</v>
      </c>
      <c r="J25" s="1">
        <v>1</v>
      </c>
      <c r="K25" s="1">
        <v>1</v>
      </c>
      <c r="L25" s="1">
        <v>1</v>
      </c>
      <c r="M25" s="1"/>
      <c r="N25" s="1"/>
      <c r="O25" s="1">
        <v>3</v>
      </c>
      <c r="W25" s="1">
        <f>SUM(N25*'Ranking Calculations'!$C$2,M25*'Ranking Calculations'!$C$3,L25*'Ranking Calculations'!$C$4,K25*'Ranking Calculations'!$C$5,H25*'Ranking Calculations'!$C$7,G25*'Ranking Calculations'!$C$6,P25*'Ranking Calculations'!$C$8,Q25*'Ranking Calculations'!$C$9,R25*'Ranking Calculations'!$C$10,S25*'Ranking Calculations'!$C$11,T25*'Ranking Calculations'!$C$12,U25*'Ranking Calculations'!$C$13,V25*'Ranking Calculations'!$C$14)</f>
        <v>7</v>
      </c>
      <c r="X25" s="11">
        <f>(SUM($D$2:D25)+(SUM($F$2:F25)/2))/((SUM($D$2:D25)+SUM($E$2:E25)+SUM($F$2:F25)))</f>
        <v>0.64630681818181823</v>
      </c>
      <c r="Y25" s="24">
        <f>'Winning % Rank Over Time'!T25</f>
        <v>2</v>
      </c>
      <c r="Z25" s="7">
        <f>'Winning % Rank Over Time'!$B25*VLOOKUP(Y25,'Share of Reg Season Points'!$K$2:$L$30,2)</f>
        <v>0</v>
      </c>
      <c r="AA25" s="1">
        <f t="shared" si="0"/>
        <v>0.9285714285714286</v>
      </c>
      <c r="AB25" s="1" cm="1">
        <f t="array" ref="AB25">_xlfn.IFS(AA25&gt;='Old Ranking Calculations'!$B$25,'Old Ranking Calculations'!$C$25,AA25&gt;='Old Ranking Calculations'!$B$26,'Old Ranking Calculations'!$C$26,AA25&gt;='Old Ranking Calculations'!$B$27,'Old Ranking Calculations'!$C$27,AA25&gt;='Old Ranking Calculations'!$B$28,'Old Ranking Calculations'!$C$28,AA25&gt;='Old Ranking Calculations'!$B$29,'Old Ranking Calculations'!$C$29,AA25&gt;='Old Ranking Calculations'!$B$30,'Old Ranking Calculations'!$C$30,AA25&gt;='Old Ranking Calculations'!$B$31,'Old Ranking Calculations'!$C$31,AA25&lt;'Old Ranking Calculations'!$B$32,'Old Ranking Calculations'!$C$32)</f>
        <v>8</v>
      </c>
      <c r="AC25" s="1">
        <f>COUNT($G$2:G25)/COUNT($A$2:A25)</f>
        <v>0.66666666666666663</v>
      </c>
      <c r="AD25" s="1" cm="1">
        <f t="array" ref="AD25">_xlfn.IFS(AC25&gt;='Old Ranking Calculations'!$B$15,'Old Ranking Calculations'!$C$15,AC25&gt;='Old Ranking Calculations'!$B$16,'Old Ranking Calculations'!$C$16,AC25&gt;='Old Ranking Calculations'!$B$17,'Old Ranking Calculations'!$C$17,AC25&gt;='Old Ranking Calculations'!$B$18,'Old Ranking Calculations'!$C$18,AC25&gt;='Old Ranking Calculations'!$B$19,'Old Ranking Calculations'!$C$19,AC25&gt;='Old Ranking Calculations'!$B$20,'Old Ranking Calculations'!$C$20,AC25&gt;='Old Ranking Calculations'!$B$21,'Old Ranking Calculations'!$C$21,AC25&gt;='Old Ranking Calculations'!$B$22,'Old Ranking Calculations'!$C$22,AC25&lt;'Old Ranking Calculations'!$B$23,'Old Ranking Calculations'!$C$23)</f>
        <v>20</v>
      </c>
      <c r="AE25" s="1">
        <v>0</v>
      </c>
      <c r="AF25" s="1">
        <f t="shared" si="1"/>
        <v>0.29268292682926828</v>
      </c>
      <c r="AG25" s="16">
        <f>SUM($W$2:W25,Z25)</f>
        <v>102</v>
      </c>
    </row>
    <row r="26" spans="1:33" ht="15.75" customHeight="1" x14ac:dyDescent="0.2">
      <c r="A26" s="1">
        <v>1990</v>
      </c>
      <c r="B26" s="1" t="s">
        <v>17</v>
      </c>
      <c r="C26" s="1" t="str">
        <f>VLOOKUP(B26,Divisions!$A$1:$B$33,2,FALSE)</f>
        <v>NFC West</v>
      </c>
      <c r="D26" s="1">
        <v>5</v>
      </c>
      <c r="E26" s="1">
        <v>11</v>
      </c>
      <c r="W26" s="1">
        <f>SUM(N26*'Ranking Calculations'!$C$2,M26*'Ranking Calculations'!$C$3,L26*'Ranking Calculations'!$C$4,K26*'Ranking Calculations'!$C$5,H26*'Ranking Calculations'!$C$7,G26*'Ranking Calculations'!$C$6,P26*'Ranking Calculations'!$C$8,Q26*'Ranking Calculations'!$C$9,R26*'Ranking Calculations'!$C$10,S26*'Ranking Calculations'!$C$11,T26*'Ranking Calculations'!$C$12,U26*'Ranking Calculations'!$C$13,V26*'Ranking Calculations'!$C$14)</f>
        <v>0</v>
      </c>
      <c r="X26" s="11">
        <f>(SUM($D$2:D26)+(SUM($F$2:F26)/2))/((SUM($D$2:D26)+SUM($E$2:E26)+SUM($F$2:F26)))</f>
        <v>0.63179347826086951</v>
      </c>
      <c r="Y26" s="24">
        <f>'Winning % Rank Over Time'!T26</f>
        <v>3</v>
      </c>
      <c r="Z26" s="7">
        <f>'Winning % Rank Over Time'!$B26*VLOOKUP(Y26,'Share of Reg Season Points'!$K$2:$L$30,2)</f>
        <v>0</v>
      </c>
      <c r="AA26" s="1">
        <f t="shared" si="0"/>
        <v>0.91228070175438591</v>
      </c>
      <c r="AB26" s="1" cm="1">
        <f t="array" ref="AB26">_xlfn.IFS(AA26&gt;='Old Ranking Calculations'!$B$25,'Old Ranking Calculations'!$C$25,AA26&gt;='Old Ranking Calculations'!$B$26,'Old Ranking Calculations'!$C$26,AA26&gt;='Old Ranking Calculations'!$B$27,'Old Ranking Calculations'!$C$27,AA26&gt;='Old Ranking Calculations'!$B$28,'Old Ranking Calculations'!$C$28,AA26&gt;='Old Ranking Calculations'!$B$29,'Old Ranking Calculations'!$C$29,AA26&gt;='Old Ranking Calculations'!$B$30,'Old Ranking Calculations'!$C$30,AA26&gt;='Old Ranking Calculations'!$B$31,'Old Ranking Calculations'!$C$31,AA26&lt;'Old Ranking Calculations'!$B$32,'Old Ranking Calculations'!$C$32)</f>
        <v>8</v>
      </c>
      <c r="AC26" s="1">
        <f>COUNT($G$2:G26)/COUNT($A$2:A26)</f>
        <v>0.64</v>
      </c>
      <c r="AD26" s="1" cm="1">
        <f t="array" ref="AD26">_xlfn.IFS(AC26&gt;='Old Ranking Calculations'!$B$15,'Old Ranking Calculations'!$C$15,AC26&gt;='Old Ranking Calculations'!$B$16,'Old Ranking Calculations'!$C$16,AC26&gt;='Old Ranking Calculations'!$B$17,'Old Ranking Calculations'!$C$17,AC26&gt;='Old Ranking Calculations'!$B$18,'Old Ranking Calculations'!$C$18,AC26&gt;='Old Ranking Calculations'!$B$19,'Old Ranking Calculations'!$C$19,AC26&gt;='Old Ranking Calculations'!$B$20,'Old Ranking Calculations'!$C$20,AC26&gt;='Old Ranking Calculations'!$B$21,'Old Ranking Calculations'!$C$21,AC26&gt;='Old Ranking Calculations'!$B$22,'Old Ranking Calculations'!$C$22,AC26&lt;'Old Ranking Calculations'!$B$23,'Old Ranking Calculations'!$C$23)</f>
        <v>20</v>
      </c>
      <c r="AE26" s="1">
        <v>0</v>
      </c>
      <c r="AF26" s="1">
        <f t="shared" si="1"/>
        <v>0.2742857142857143</v>
      </c>
      <c r="AG26" s="16">
        <f>SUM($W$2:W26,Z26)</f>
        <v>102</v>
      </c>
    </row>
    <row r="27" spans="1:33" ht="15.75" customHeight="1" x14ac:dyDescent="0.2">
      <c r="A27" s="1">
        <v>1991</v>
      </c>
      <c r="B27" s="1" t="s">
        <v>17</v>
      </c>
      <c r="C27" s="1" t="str">
        <f>VLOOKUP(B27,Divisions!$A$1:$B$33,2,FALSE)</f>
        <v>NFC West</v>
      </c>
      <c r="D27" s="1">
        <v>3</v>
      </c>
      <c r="E27" s="1">
        <v>13</v>
      </c>
      <c r="W27" s="1">
        <f>SUM(N27*'Ranking Calculations'!$C$2,M27*'Ranking Calculations'!$C$3,L27*'Ranking Calculations'!$C$4,K27*'Ranking Calculations'!$C$5,H27*'Ranking Calculations'!$C$7,G27*'Ranking Calculations'!$C$6,P27*'Ranking Calculations'!$C$8,Q27*'Ranking Calculations'!$C$9,R27*'Ranking Calculations'!$C$10,S27*'Ranking Calculations'!$C$11,T27*'Ranking Calculations'!$C$12,U27*'Ranking Calculations'!$C$13,V27*'Ranking Calculations'!$C$14)</f>
        <v>0</v>
      </c>
      <c r="X27" s="11">
        <f>(SUM($D$2:D27)+(SUM($F$2:F27)/2))/((SUM($D$2:D27)+SUM($E$2:E27)+SUM($F$2:F27)))</f>
        <v>0.61328125</v>
      </c>
      <c r="Y27" s="24">
        <f>'Winning % Rank Over Time'!T27</f>
        <v>4</v>
      </c>
      <c r="Z27" s="7">
        <f>'Winning % Rank Over Time'!$B27*VLOOKUP(Y27,'Share of Reg Season Points'!$K$2:$L$30,2)</f>
        <v>0</v>
      </c>
      <c r="AA27" s="1">
        <f t="shared" si="0"/>
        <v>0.89655172413793105</v>
      </c>
      <c r="AB27" s="1" cm="1">
        <f t="array" ref="AB27">_xlfn.IFS(AA27&gt;='Old Ranking Calculations'!$B$25,'Old Ranking Calculations'!$C$25,AA27&gt;='Old Ranking Calculations'!$B$26,'Old Ranking Calculations'!$C$26,AA27&gt;='Old Ranking Calculations'!$B$27,'Old Ranking Calculations'!$C$27,AA27&gt;='Old Ranking Calculations'!$B$28,'Old Ranking Calculations'!$C$28,AA27&gt;='Old Ranking Calculations'!$B$29,'Old Ranking Calculations'!$C$29,AA27&gt;='Old Ranking Calculations'!$B$30,'Old Ranking Calculations'!$C$30,AA27&gt;='Old Ranking Calculations'!$B$31,'Old Ranking Calculations'!$C$31,AA27&lt;'Old Ranking Calculations'!$B$32,'Old Ranking Calculations'!$C$32)</f>
        <v>6</v>
      </c>
      <c r="AC27" s="1">
        <f>COUNT($G$2:G27)/COUNT($A$2:A27)</f>
        <v>0.61538461538461542</v>
      </c>
      <c r="AD27" s="1" cm="1">
        <f t="array" ref="AD27">_xlfn.IFS(AC27&gt;='Old Ranking Calculations'!$B$15,'Old Ranking Calculations'!$C$15,AC27&gt;='Old Ranking Calculations'!$B$16,'Old Ranking Calculations'!$C$16,AC27&gt;='Old Ranking Calculations'!$B$17,'Old Ranking Calculations'!$C$17,AC27&gt;='Old Ranking Calculations'!$B$18,'Old Ranking Calculations'!$C$18,AC27&gt;='Old Ranking Calculations'!$B$19,'Old Ranking Calculations'!$C$19,AC27&gt;='Old Ranking Calculations'!$B$20,'Old Ranking Calculations'!$C$20,AC27&gt;='Old Ranking Calculations'!$B$21,'Old Ranking Calculations'!$C$21,AC27&gt;='Old Ranking Calculations'!$B$22,'Old Ranking Calculations'!$C$22,AC27&lt;'Old Ranking Calculations'!$B$23,'Old Ranking Calculations'!$C$23)</f>
        <v>20</v>
      </c>
      <c r="AE27" s="1">
        <v>0</v>
      </c>
      <c r="AF27" s="1">
        <f t="shared" si="1"/>
        <v>0.25531914893617019</v>
      </c>
      <c r="AG27" s="16">
        <f>SUM($W$2:W27,Z27)</f>
        <v>102</v>
      </c>
    </row>
    <row r="28" spans="1:33" ht="15.75" customHeight="1" x14ac:dyDescent="0.2">
      <c r="A28" s="1">
        <v>1992</v>
      </c>
      <c r="B28" s="1" t="s">
        <v>17</v>
      </c>
      <c r="C28" s="1" t="str">
        <f>VLOOKUP(B28,Divisions!$A$1:$B$33,2,FALSE)</f>
        <v>NFC West</v>
      </c>
      <c r="D28" s="1">
        <v>6</v>
      </c>
      <c r="E28" s="1">
        <v>10</v>
      </c>
      <c r="W28" s="1">
        <f>SUM(N28*'Ranking Calculations'!$C$2,M28*'Ranking Calculations'!$C$3,L28*'Ranking Calculations'!$C$4,K28*'Ranking Calculations'!$C$5,H28*'Ranking Calculations'!$C$7,G28*'Ranking Calculations'!$C$6,P28*'Ranking Calculations'!$C$8,Q28*'Ranking Calculations'!$C$9,R28*'Ranking Calculations'!$C$10,S28*'Ranking Calculations'!$C$11,T28*'Ranking Calculations'!$C$12,U28*'Ranking Calculations'!$C$13,V28*'Ranking Calculations'!$C$14)</f>
        <v>0</v>
      </c>
      <c r="X28" s="11">
        <f>(SUM($D$2:D28)+(SUM($F$2:F28)/2))/((SUM($D$2:D28)+SUM($E$2:E28)+SUM($F$2:F28)))</f>
        <v>0.60375000000000001</v>
      </c>
      <c r="Y28" s="24">
        <f>'Winning % Rank Over Time'!T28</f>
        <v>5</v>
      </c>
      <c r="Z28" s="7">
        <f>'Winning % Rank Over Time'!$B28*VLOOKUP(Y28,'Share of Reg Season Points'!$K$2:$L$30,2)</f>
        <v>0</v>
      </c>
      <c r="AA28" s="1">
        <f t="shared" si="0"/>
        <v>0.88135593220338981</v>
      </c>
      <c r="AB28" s="1" cm="1">
        <f t="array" ref="AB28">_xlfn.IFS(AA28&gt;='Old Ranking Calculations'!$B$25,'Old Ranking Calculations'!$C$25,AA28&gt;='Old Ranking Calculations'!$B$26,'Old Ranking Calculations'!$C$26,AA28&gt;='Old Ranking Calculations'!$B$27,'Old Ranking Calculations'!$C$27,AA28&gt;='Old Ranking Calculations'!$B$28,'Old Ranking Calculations'!$C$28,AA28&gt;='Old Ranking Calculations'!$B$29,'Old Ranking Calculations'!$C$29,AA28&gt;='Old Ranking Calculations'!$B$30,'Old Ranking Calculations'!$C$30,AA28&gt;='Old Ranking Calculations'!$B$31,'Old Ranking Calculations'!$C$31,AA28&lt;'Old Ranking Calculations'!$B$32,'Old Ranking Calculations'!$C$32)</f>
        <v>6</v>
      </c>
      <c r="AC28" s="1">
        <f>COUNT($G$2:G28)/COUNT($A$2:A28)</f>
        <v>0.59259259259259256</v>
      </c>
      <c r="AD28" s="1" cm="1">
        <f t="array" ref="AD28">_xlfn.IFS(AC28&gt;='Old Ranking Calculations'!$B$15,'Old Ranking Calculations'!$C$15,AC28&gt;='Old Ranking Calculations'!$B$16,'Old Ranking Calculations'!$C$16,AC28&gt;='Old Ranking Calculations'!$B$17,'Old Ranking Calculations'!$C$17,AC28&gt;='Old Ranking Calculations'!$B$18,'Old Ranking Calculations'!$C$18,AC28&gt;='Old Ranking Calculations'!$B$19,'Old Ranking Calculations'!$C$19,AC28&gt;='Old Ranking Calculations'!$B$20,'Old Ranking Calculations'!$C$20,AC28&gt;='Old Ranking Calculations'!$B$21,'Old Ranking Calculations'!$C$21,AC28&gt;='Old Ranking Calculations'!$B$22,'Old Ranking Calculations'!$C$22,AC28&lt;'Old Ranking Calculations'!$B$23,'Old Ranking Calculations'!$C$23)</f>
        <v>17.5</v>
      </c>
      <c r="AE28" s="1">
        <v>0</v>
      </c>
      <c r="AF28" s="1">
        <f t="shared" si="1"/>
        <v>0.24242424242424243</v>
      </c>
      <c r="AG28" s="16">
        <f>SUM($W$2:W28,Z28)</f>
        <v>102</v>
      </c>
    </row>
    <row r="29" spans="1:33" ht="15.75" customHeight="1" x14ac:dyDescent="0.2">
      <c r="A29" s="1">
        <v>1993</v>
      </c>
      <c r="B29" s="1" t="s">
        <v>17</v>
      </c>
      <c r="C29" s="1" t="str">
        <f>VLOOKUP(B29,Divisions!$A$1:$B$33,2,FALSE)</f>
        <v>NFC West</v>
      </c>
      <c r="D29" s="1">
        <v>5</v>
      </c>
      <c r="E29" s="1">
        <v>11</v>
      </c>
      <c r="S29">
        <v>1</v>
      </c>
      <c r="W29" s="1">
        <f>SUM(N29*'Ranking Calculations'!$C$2,M29*'Ranking Calculations'!$C$3,L29*'Ranking Calculations'!$C$4,K29*'Ranking Calculations'!$C$5,H29*'Ranking Calculations'!$C$7,G29*'Ranking Calculations'!$C$6,P29*'Ranking Calculations'!$C$8,Q29*'Ranking Calculations'!$C$9,R29*'Ranking Calculations'!$C$10,S29*'Ranking Calculations'!$C$11,T29*'Ranking Calculations'!$C$12,U29*'Ranking Calculations'!$C$13,V29*'Ranking Calculations'!$C$14)</f>
        <v>0</v>
      </c>
      <c r="X29" s="11">
        <f>(SUM($D$2:D29)+(SUM($F$2:F29)/2))/((SUM($D$2:D29)+SUM($E$2:E29)+SUM($F$2:F29)))</f>
        <v>0.59254807692307687</v>
      </c>
      <c r="Y29" s="24">
        <f>'Winning % Rank Over Time'!T29</f>
        <v>5</v>
      </c>
      <c r="Z29" s="7">
        <f>'Winning % Rank Over Time'!$B29*VLOOKUP(Y29,'Share of Reg Season Points'!$K$2:$L$30,2)</f>
        <v>0</v>
      </c>
      <c r="AA29" s="1">
        <f t="shared" si="0"/>
        <v>0.8666666666666667</v>
      </c>
      <c r="AB29" s="1" cm="1">
        <f t="array" ref="AB29">_xlfn.IFS(AA29&gt;='Old Ranking Calculations'!$B$25,'Old Ranking Calculations'!$C$25,AA29&gt;='Old Ranking Calculations'!$B$26,'Old Ranking Calculations'!$C$26,AA29&gt;='Old Ranking Calculations'!$B$27,'Old Ranking Calculations'!$C$27,AA29&gt;='Old Ranking Calculations'!$B$28,'Old Ranking Calculations'!$C$28,AA29&gt;='Old Ranking Calculations'!$B$29,'Old Ranking Calculations'!$C$29,AA29&gt;='Old Ranking Calculations'!$B$30,'Old Ranking Calculations'!$C$30,AA29&gt;='Old Ranking Calculations'!$B$31,'Old Ranking Calculations'!$C$31,AA29&lt;'Old Ranking Calculations'!$B$32,'Old Ranking Calculations'!$C$32)</f>
        <v>6</v>
      </c>
      <c r="AC29" s="1">
        <f>COUNT($G$2:G29)/COUNT($A$2:A29)</f>
        <v>0.5714285714285714</v>
      </c>
      <c r="AD29" s="1" cm="1">
        <f t="array" ref="AD29">_xlfn.IFS(AC29&gt;='Old Ranking Calculations'!$B$15,'Old Ranking Calculations'!$C$15,AC29&gt;='Old Ranking Calculations'!$B$16,'Old Ranking Calculations'!$C$16,AC29&gt;='Old Ranking Calculations'!$B$17,'Old Ranking Calculations'!$C$17,AC29&gt;='Old Ranking Calculations'!$B$18,'Old Ranking Calculations'!$C$18,AC29&gt;='Old Ranking Calculations'!$B$19,'Old Ranking Calculations'!$C$19,AC29&gt;='Old Ranking Calculations'!$B$20,'Old Ranking Calculations'!$C$20,AC29&gt;='Old Ranking Calculations'!$B$21,'Old Ranking Calculations'!$C$21,AC29&gt;='Old Ranking Calculations'!$B$22,'Old Ranking Calculations'!$C$22,AC29&lt;'Old Ranking Calculations'!$B$23,'Old Ranking Calculations'!$C$23)</f>
        <v>17.5</v>
      </c>
      <c r="AE29" s="1">
        <v>0</v>
      </c>
      <c r="AF29" s="1">
        <f t="shared" si="1"/>
        <v>0.22966507177033493</v>
      </c>
      <c r="AG29" s="16">
        <f>SUM($W$2:W29,Z29)</f>
        <v>102</v>
      </c>
    </row>
    <row r="30" spans="1:33" ht="15.75" customHeight="1" x14ac:dyDescent="0.2">
      <c r="A30" s="1">
        <v>1994</v>
      </c>
      <c r="B30" s="1" t="s">
        <v>17</v>
      </c>
      <c r="C30" s="1" t="str">
        <f>VLOOKUP(B30,Divisions!$A$1:$B$33,2,FALSE)</f>
        <v>NFC West</v>
      </c>
      <c r="D30" s="1">
        <v>4</v>
      </c>
      <c r="E30" s="1">
        <v>12</v>
      </c>
      <c r="W30" s="1">
        <f>SUM(N30*'Ranking Calculations'!$C$2,M30*'Ranking Calculations'!$C$3,L30*'Ranking Calculations'!$C$4,K30*'Ranking Calculations'!$C$5,H30*'Ranking Calculations'!$C$7,G30*'Ranking Calculations'!$C$6,P30*'Ranking Calculations'!$C$8,Q30*'Ranking Calculations'!$C$9,R30*'Ranking Calculations'!$C$10,S30*'Ranking Calculations'!$C$11,T30*'Ranking Calculations'!$C$12,U30*'Ranking Calculations'!$C$13,V30*'Ranking Calculations'!$C$14)</f>
        <v>0</v>
      </c>
      <c r="X30" s="11">
        <f>(SUM($D$2:D30)+(SUM($F$2:F30)/2))/((SUM($D$2:D30)+SUM($E$2:E30)+SUM($F$2:F30)))</f>
        <v>0.57986111111111116</v>
      </c>
      <c r="Y30" s="24">
        <f>'Winning % Rank Over Time'!T30</f>
        <v>6</v>
      </c>
      <c r="Z30" s="7">
        <f>'Winning % Rank Over Time'!$B30*VLOOKUP(Y30,'Share of Reg Season Points'!$K$2:$L$30,2)</f>
        <v>0</v>
      </c>
      <c r="AA30" s="1">
        <f t="shared" si="0"/>
        <v>0.85245901639344257</v>
      </c>
      <c r="AB30" s="1" cm="1">
        <f t="array" ref="AB30">_xlfn.IFS(AA30&gt;='Old Ranking Calculations'!$B$25,'Old Ranking Calculations'!$C$25,AA30&gt;='Old Ranking Calculations'!$B$26,'Old Ranking Calculations'!$C$26,AA30&gt;='Old Ranking Calculations'!$B$27,'Old Ranking Calculations'!$C$27,AA30&gt;='Old Ranking Calculations'!$B$28,'Old Ranking Calculations'!$C$28,AA30&gt;='Old Ranking Calculations'!$B$29,'Old Ranking Calculations'!$C$29,AA30&gt;='Old Ranking Calculations'!$B$30,'Old Ranking Calculations'!$C$30,AA30&gt;='Old Ranking Calculations'!$B$31,'Old Ranking Calculations'!$C$31,AA30&lt;'Old Ranking Calculations'!$B$32,'Old Ranking Calculations'!$C$32)</f>
        <v>6</v>
      </c>
      <c r="AC30" s="1">
        <f>COUNT($G$2:G30)/COUNT($A$2:A30)</f>
        <v>0.55172413793103448</v>
      </c>
      <c r="AD30" s="1" cm="1">
        <f t="array" ref="AD30">_xlfn.IFS(AC30&gt;='Old Ranking Calculations'!$B$15,'Old Ranking Calculations'!$C$15,AC30&gt;='Old Ranking Calculations'!$B$16,'Old Ranking Calculations'!$C$16,AC30&gt;='Old Ranking Calculations'!$B$17,'Old Ranking Calculations'!$C$17,AC30&gt;='Old Ranking Calculations'!$B$18,'Old Ranking Calculations'!$C$18,AC30&gt;='Old Ranking Calculations'!$B$19,'Old Ranking Calculations'!$C$19,AC30&gt;='Old Ranking Calculations'!$B$20,'Old Ranking Calculations'!$C$20,AC30&gt;='Old Ranking Calculations'!$B$21,'Old Ranking Calculations'!$C$21,AC30&gt;='Old Ranking Calculations'!$B$22,'Old Ranking Calculations'!$C$22,AC30&lt;'Old Ranking Calculations'!$B$23,'Old Ranking Calculations'!$C$23)</f>
        <v>17.5</v>
      </c>
      <c r="AE30" s="1">
        <v>0</v>
      </c>
      <c r="AF30" s="1">
        <f t="shared" si="1"/>
        <v>0.21719457013574661</v>
      </c>
      <c r="AG30" s="16">
        <f>SUM($W$2:W30,Z30)</f>
        <v>102</v>
      </c>
    </row>
    <row r="31" spans="1:33" ht="15.75" customHeight="1" x14ac:dyDescent="0.2">
      <c r="A31" s="1">
        <v>1995</v>
      </c>
      <c r="B31" s="1" t="s">
        <v>17</v>
      </c>
      <c r="C31" s="1" t="str">
        <f>VLOOKUP(B31,Divisions!$A$1:$B$33,2,FALSE)</f>
        <v>NFC West</v>
      </c>
      <c r="D31" s="1">
        <v>7</v>
      </c>
      <c r="E31" s="1">
        <v>9</v>
      </c>
      <c r="W31" s="1">
        <f>SUM(N31*'Ranking Calculations'!$C$2,M31*'Ranking Calculations'!$C$3,L31*'Ranking Calculations'!$C$4,K31*'Ranking Calculations'!$C$5,H31*'Ranking Calculations'!$C$7,G31*'Ranking Calculations'!$C$6,P31*'Ranking Calculations'!$C$8,Q31*'Ranking Calculations'!$C$9,R31*'Ranking Calculations'!$C$10,S31*'Ranking Calculations'!$C$11,T31*'Ranking Calculations'!$C$12,U31*'Ranking Calculations'!$C$13,V31*'Ranking Calculations'!$C$14)</f>
        <v>0</v>
      </c>
      <c r="X31" s="11">
        <f>(SUM($D$2:D31)+(SUM($F$2:F31)/2))/((SUM($D$2:D31)+SUM($E$2:E31)+SUM($F$2:F31)))</f>
        <v>0.5747767857142857</v>
      </c>
      <c r="Y31" s="24">
        <f>'Winning % Rank Over Time'!T31</f>
        <v>7</v>
      </c>
      <c r="Z31" s="7">
        <f>'Winning % Rank Over Time'!$B31*VLOOKUP(Y31,'Share of Reg Season Points'!$F$2:$G$32,2)</f>
        <v>0</v>
      </c>
      <c r="AA31" s="1">
        <f t="shared" si="0"/>
        <v>0.83870967741935487</v>
      </c>
      <c r="AB31" s="1" cm="1">
        <f t="array" ref="AB31">_xlfn.IFS(AA31&gt;='Old Ranking Calculations'!$B$25,'Old Ranking Calculations'!$C$25,AA31&gt;='Old Ranking Calculations'!$B$26,'Old Ranking Calculations'!$C$26,AA31&gt;='Old Ranking Calculations'!$B$27,'Old Ranking Calculations'!$C$27,AA31&gt;='Old Ranking Calculations'!$B$28,'Old Ranking Calculations'!$C$28,AA31&gt;='Old Ranking Calculations'!$B$29,'Old Ranking Calculations'!$C$29,AA31&gt;='Old Ranking Calculations'!$B$30,'Old Ranking Calculations'!$C$30,AA31&gt;='Old Ranking Calculations'!$B$31,'Old Ranking Calculations'!$C$31,AA31&lt;'Old Ranking Calculations'!$B$32,'Old Ranking Calculations'!$C$32)</f>
        <v>6</v>
      </c>
      <c r="AC31" s="1">
        <f>COUNT($G$2:G31)/COUNT($A$2:A31)</f>
        <v>0.53333333333333333</v>
      </c>
      <c r="AD31" s="1" cm="1">
        <f t="array" ref="AD31">_xlfn.IFS(AC31&gt;='Old Ranking Calculations'!$B$15,'Old Ranking Calculations'!$C$15,AC31&gt;='Old Ranking Calculations'!$B$16,'Old Ranking Calculations'!$C$16,AC31&gt;='Old Ranking Calculations'!$B$17,'Old Ranking Calculations'!$C$17,AC31&gt;='Old Ranking Calculations'!$B$18,'Old Ranking Calculations'!$C$18,AC31&gt;='Old Ranking Calculations'!$B$19,'Old Ranking Calculations'!$C$19,AC31&gt;='Old Ranking Calculations'!$B$20,'Old Ranking Calculations'!$C$20,AC31&gt;='Old Ranking Calculations'!$B$21,'Old Ranking Calculations'!$C$21,AC31&gt;='Old Ranking Calculations'!$B$22,'Old Ranking Calculations'!$C$22,AC31&lt;'Old Ranking Calculations'!$B$23,'Old Ranking Calculations'!$C$23)</f>
        <v>15</v>
      </c>
      <c r="AE31" s="1">
        <v>0</v>
      </c>
      <c r="AF31" s="1">
        <f t="shared" si="1"/>
        <v>0.20869565217391303</v>
      </c>
      <c r="AG31" s="16">
        <f>SUM($W$2:W31,Z31)</f>
        <v>102</v>
      </c>
    </row>
    <row r="32" spans="1:33" ht="15.75" customHeight="1" x14ac:dyDescent="0.2">
      <c r="A32" s="1">
        <v>1996</v>
      </c>
      <c r="B32" s="1" t="s">
        <v>17</v>
      </c>
      <c r="C32" s="1" t="str">
        <f>VLOOKUP(B32,Divisions!$A$1:$B$33,2,FALSE)</f>
        <v>NFC West</v>
      </c>
      <c r="D32" s="1">
        <v>6</v>
      </c>
      <c r="E32" s="1">
        <v>10</v>
      </c>
      <c r="W32" s="1">
        <f>SUM(N32*'Ranking Calculations'!$C$2,M32*'Ranking Calculations'!$C$3,L32*'Ranking Calculations'!$C$4,K32*'Ranking Calculations'!$C$5,H32*'Ranking Calculations'!$C$7,G32*'Ranking Calculations'!$C$6,P32*'Ranking Calculations'!$C$8,Q32*'Ranking Calculations'!$C$9,R32*'Ranking Calculations'!$C$10,S32*'Ranking Calculations'!$C$11,T32*'Ranking Calculations'!$C$12,U32*'Ranking Calculations'!$C$13,V32*'Ranking Calculations'!$C$14)</f>
        <v>0</v>
      </c>
      <c r="X32" s="11">
        <f>(SUM($D$2:D32)+(SUM($F$2:F32)/2))/((SUM($D$2:D32)+SUM($E$2:E32)+SUM($F$2:F32)))</f>
        <v>0.56788793103448276</v>
      </c>
      <c r="Y32" s="24">
        <f>'Winning % Rank Over Time'!T32</f>
        <v>8</v>
      </c>
      <c r="Z32" s="7">
        <f>'Winning % Rank Over Time'!$B32*VLOOKUP(Y32,'Share of Reg Season Points'!$F$2:$G$32,2)</f>
        <v>0</v>
      </c>
      <c r="AA32" s="1">
        <f t="shared" si="0"/>
        <v>0.82539682539682535</v>
      </c>
      <c r="AB32" s="1" cm="1">
        <f t="array" ref="AB32">_xlfn.IFS(AA32&gt;='Old Ranking Calculations'!$B$25,'Old Ranking Calculations'!$C$25,AA32&gt;='Old Ranking Calculations'!$B$26,'Old Ranking Calculations'!$C$26,AA32&gt;='Old Ranking Calculations'!$B$27,'Old Ranking Calculations'!$C$27,AA32&gt;='Old Ranking Calculations'!$B$28,'Old Ranking Calculations'!$C$28,AA32&gt;='Old Ranking Calculations'!$B$29,'Old Ranking Calculations'!$C$29,AA32&gt;='Old Ranking Calculations'!$B$30,'Old Ranking Calculations'!$C$30,AA32&gt;='Old Ranking Calculations'!$B$31,'Old Ranking Calculations'!$C$31,AA32&lt;'Old Ranking Calculations'!$B$32,'Old Ranking Calculations'!$C$32)</f>
        <v>6</v>
      </c>
      <c r="AC32" s="1">
        <f>COUNT($G$2:G32)/COUNT($A$2:A32)</f>
        <v>0.5161290322580645</v>
      </c>
      <c r="AD32" s="1" cm="1">
        <f t="array" ref="AD32">_xlfn.IFS(AC32&gt;='Old Ranking Calculations'!$B$15,'Old Ranking Calculations'!$C$15,AC32&gt;='Old Ranking Calculations'!$B$16,'Old Ranking Calculations'!$C$16,AC32&gt;='Old Ranking Calculations'!$B$17,'Old Ranking Calculations'!$C$17,AC32&gt;='Old Ranking Calculations'!$B$18,'Old Ranking Calculations'!$C$18,AC32&gt;='Old Ranking Calculations'!$B$19,'Old Ranking Calculations'!$C$19,AC32&gt;='Old Ranking Calculations'!$B$20,'Old Ranking Calculations'!$C$20,AC32&gt;='Old Ranking Calculations'!$B$21,'Old Ranking Calculations'!$C$21,AC32&gt;='Old Ranking Calculations'!$B$22,'Old Ranking Calculations'!$C$22,AC32&lt;'Old Ranking Calculations'!$B$23,'Old Ranking Calculations'!$C$23)</f>
        <v>15</v>
      </c>
      <c r="AE32" s="1">
        <v>0</v>
      </c>
      <c r="AF32" s="1">
        <f t="shared" si="1"/>
        <v>0.2</v>
      </c>
      <c r="AG32" s="16">
        <f>SUM($W$2:W32,Z32)</f>
        <v>102</v>
      </c>
    </row>
    <row r="33" spans="1:33" ht="15.75" customHeight="1" x14ac:dyDescent="0.2">
      <c r="A33" s="1">
        <v>1997</v>
      </c>
      <c r="B33" s="1" t="s">
        <v>17</v>
      </c>
      <c r="C33" s="1" t="str">
        <f>VLOOKUP(B33,Divisions!$A$1:$B$33,2,FALSE)</f>
        <v>NFC West</v>
      </c>
      <c r="D33" s="1">
        <v>5</v>
      </c>
      <c r="E33" s="1">
        <v>11</v>
      </c>
      <c r="W33" s="1">
        <f>SUM(N33*'Ranking Calculations'!$C$2,M33*'Ranking Calculations'!$C$3,L33*'Ranking Calculations'!$C$4,K33*'Ranking Calculations'!$C$5,H33*'Ranking Calculations'!$C$7,G33*'Ranking Calculations'!$C$6,P33*'Ranking Calculations'!$C$8,Q33*'Ranking Calculations'!$C$9,R33*'Ranking Calculations'!$C$10,S33*'Ranking Calculations'!$C$11,T33*'Ranking Calculations'!$C$12,U33*'Ranking Calculations'!$C$13,V33*'Ranking Calculations'!$C$14)</f>
        <v>0</v>
      </c>
      <c r="X33" s="11">
        <f>(SUM($D$2:D33)+(SUM($F$2:F33)/2))/((SUM($D$2:D33)+SUM($E$2:E33)+SUM($F$2:F33)))</f>
        <v>0.55937499999999996</v>
      </c>
      <c r="Y33" s="24">
        <f>'Winning % Rank Over Time'!T33</f>
        <v>8</v>
      </c>
      <c r="Z33" s="7">
        <f>'Winning % Rank Over Time'!$B33*VLOOKUP(Y33,'Share of Reg Season Points'!$F$2:$G$32,2)</f>
        <v>0</v>
      </c>
      <c r="AA33" s="1">
        <f t="shared" si="0"/>
        <v>0.8125</v>
      </c>
      <c r="AB33" s="1" cm="1">
        <f t="array" ref="AB33">_xlfn.IFS(AA33&gt;='Old Ranking Calculations'!$B$25,'Old Ranking Calculations'!$C$25,AA33&gt;='Old Ranking Calculations'!$B$26,'Old Ranking Calculations'!$C$26,AA33&gt;='Old Ranking Calculations'!$B$27,'Old Ranking Calculations'!$C$27,AA33&gt;='Old Ranking Calculations'!$B$28,'Old Ranking Calculations'!$C$28,AA33&gt;='Old Ranking Calculations'!$B$29,'Old Ranking Calculations'!$C$29,AA33&gt;='Old Ranking Calculations'!$B$30,'Old Ranking Calculations'!$C$30,AA33&gt;='Old Ranking Calculations'!$B$31,'Old Ranking Calculations'!$C$31,AA33&lt;'Old Ranking Calculations'!$B$32,'Old Ranking Calculations'!$C$32)</f>
        <v>6</v>
      </c>
      <c r="AC33" s="1">
        <f>COUNT($G$2:G33)/COUNT($A$2:A33)</f>
        <v>0.5</v>
      </c>
      <c r="AD33" s="1" cm="1">
        <f t="array" ref="AD33">_xlfn.IFS(AC33&gt;='Old Ranking Calculations'!$B$15,'Old Ranking Calculations'!$C$15,AC33&gt;='Old Ranking Calculations'!$B$16,'Old Ranking Calculations'!$C$16,AC33&gt;='Old Ranking Calculations'!$B$17,'Old Ranking Calculations'!$C$17,AC33&gt;='Old Ranking Calculations'!$B$18,'Old Ranking Calculations'!$C$18,AC33&gt;='Old Ranking Calculations'!$B$19,'Old Ranking Calculations'!$C$19,AC33&gt;='Old Ranking Calculations'!$B$20,'Old Ranking Calculations'!$C$20,AC33&gt;='Old Ranking Calculations'!$B$21,'Old Ranking Calculations'!$C$21,AC33&gt;='Old Ranking Calculations'!$B$22,'Old Ranking Calculations'!$C$22,AC33&lt;'Old Ranking Calculations'!$B$23,'Old Ranking Calculations'!$C$23)</f>
        <v>15</v>
      </c>
      <c r="AE33" s="1">
        <v>0</v>
      </c>
      <c r="AF33" s="1">
        <f t="shared" si="1"/>
        <v>0.19123505976095617</v>
      </c>
      <c r="AG33" s="16">
        <f>SUM($W$2:W33,Z33)</f>
        <v>102</v>
      </c>
    </row>
    <row r="34" spans="1:33" ht="15.75" customHeight="1" x14ac:dyDescent="0.2">
      <c r="A34" s="1">
        <v>1998</v>
      </c>
      <c r="B34" s="1" t="s">
        <v>17</v>
      </c>
      <c r="C34" s="1" t="str">
        <f>VLOOKUP(B34,Divisions!$A$1:$B$33,2,FALSE)</f>
        <v>NFC West</v>
      </c>
      <c r="D34" s="1">
        <v>4</v>
      </c>
      <c r="E34" s="1">
        <v>12</v>
      </c>
      <c r="W34" s="1">
        <f>SUM(N34*'Ranking Calculations'!$C$2,M34*'Ranking Calculations'!$C$3,L34*'Ranking Calculations'!$C$4,K34*'Ranking Calculations'!$C$5,H34*'Ranking Calculations'!$C$7,G34*'Ranking Calculations'!$C$6,P34*'Ranking Calculations'!$C$8,Q34*'Ranking Calculations'!$C$9,R34*'Ranking Calculations'!$C$10,S34*'Ranking Calculations'!$C$11,T34*'Ranking Calculations'!$C$12,U34*'Ranking Calculations'!$C$13,V34*'Ranking Calculations'!$C$14)</f>
        <v>0</v>
      </c>
      <c r="X34" s="11">
        <f>(SUM($D$2:D34)+(SUM($F$2:F34)/2))/((SUM($D$2:D34)+SUM($E$2:E34)+SUM($F$2:F34)))</f>
        <v>0.54939516129032262</v>
      </c>
      <c r="Y34" s="24">
        <f>'Winning % Rank Over Time'!T34</f>
        <v>9</v>
      </c>
      <c r="Z34" s="7">
        <f>'Winning % Rank Over Time'!$B34*VLOOKUP(Y34,'Share of Reg Season Points'!$F$2:$G$32,2)</f>
        <v>0</v>
      </c>
      <c r="AA34" s="1">
        <f t="shared" si="0"/>
        <v>0.8</v>
      </c>
      <c r="AB34" s="1" cm="1">
        <f t="array" ref="AB34">_xlfn.IFS(AA34&gt;='Old Ranking Calculations'!$B$25,'Old Ranking Calculations'!$C$25,AA34&gt;='Old Ranking Calculations'!$B$26,'Old Ranking Calculations'!$C$26,AA34&gt;='Old Ranking Calculations'!$B$27,'Old Ranking Calculations'!$C$27,AA34&gt;='Old Ranking Calculations'!$B$28,'Old Ranking Calculations'!$C$28,AA34&gt;='Old Ranking Calculations'!$B$29,'Old Ranking Calculations'!$C$29,AA34&gt;='Old Ranking Calculations'!$B$30,'Old Ranking Calculations'!$C$30,AA34&gt;='Old Ranking Calculations'!$B$31,'Old Ranking Calculations'!$C$31,AA34&lt;'Old Ranking Calculations'!$B$32,'Old Ranking Calculations'!$C$32)</f>
        <v>6</v>
      </c>
      <c r="AC34" s="1">
        <f>COUNT($G$2:G34)/COUNT($A$2:A34)</f>
        <v>0.48484848484848486</v>
      </c>
      <c r="AD34" s="1" cm="1">
        <f t="array" ref="AD34">_xlfn.IFS(AC34&gt;='Old Ranking Calculations'!$B$15,'Old Ranking Calculations'!$C$15,AC34&gt;='Old Ranking Calculations'!$B$16,'Old Ranking Calculations'!$C$16,AC34&gt;='Old Ranking Calculations'!$B$17,'Old Ranking Calculations'!$C$17,AC34&gt;='Old Ranking Calculations'!$B$18,'Old Ranking Calculations'!$C$18,AC34&gt;='Old Ranking Calculations'!$B$19,'Old Ranking Calculations'!$C$19,AC34&gt;='Old Ranking Calculations'!$B$20,'Old Ranking Calculations'!$C$20,AC34&gt;='Old Ranking Calculations'!$B$21,'Old Ranking Calculations'!$C$21,AC34&gt;='Old Ranking Calculations'!$B$22,'Old Ranking Calculations'!$C$22,AC34&lt;'Old Ranking Calculations'!$B$23,'Old Ranking Calculations'!$C$23)</f>
        <v>12</v>
      </c>
      <c r="AE34" s="1">
        <v>0</v>
      </c>
      <c r="AF34" s="1">
        <f t="shared" si="1"/>
        <v>0.18250950570342206</v>
      </c>
      <c r="AG34" s="16">
        <f>SUM($W$2:W34,Z34)</f>
        <v>102</v>
      </c>
    </row>
    <row r="35" spans="1:33" ht="15.75" customHeight="1" x14ac:dyDescent="0.2">
      <c r="A35" s="1">
        <v>1999</v>
      </c>
      <c r="B35" s="1" t="s">
        <v>17</v>
      </c>
      <c r="C35" s="1" t="str">
        <f>VLOOKUP(B35,Divisions!$A$1:$B$33,2,FALSE)</f>
        <v>NFC West</v>
      </c>
      <c r="D35" s="1">
        <v>13</v>
      </c>
      <c r="E35" s="1">
        <v>3</v>
      </c>
      <c r="G35" s="1">
        <v>1</v>
      </c>
      <c r="H35" s="1">
        <v>1</v>
      </c>
      <c r="I35" s="1">
        <v>3</v>
      </c>
      <c r="J35" s="1">
        <v>0</v>
      </c>
      <c r="K35" s="1">
        <v>1</v>
      </c>
      <c r="L35" s="1">
        <v>1</v>
      </c>
      <c r="M35" s="1">
        <v>1</v>
      </c>
      <c r="N35" s="1">
        <v>1</v>
      </c>
      <c r="O35" s="1">
        <v>4</v>
      </c>
      <c r="P35" s="1">
        <v>1</v>
      </c>
      <c r="Q35" s="1">
        <v>1</v>
      </c>
      <c r="U35" s="1">
        <v>1</v>
      </c>
      <c r="W35" s="1">
        <f>SUM(N35*'Ranking Calculations'!$C$2,M35*'Ranking Calculations'!$C$3,L35*'Ranking Calculations'!$C$4,K35*'Ranking Calculations'!$C$5,H35*'Ranking Calculations'!$C$7,G35*'Ranking Calculations'!$C$6,P35*'Ranking Calculations'!$C$8,Q35*'Ranking Calculations'!$C$9,R35*'Ranking Calculations'!$C$10,S35*'Ranking Calculations'!$C$11,T35*'Ranking Calculations'!$C$12,U35*'Ranking Calculations'!$C$13,V35*'Ranking Calculations'!$C$14)</f>
        <v>44</v>
      </c>
      <c r="X35" s="11">
        <f>(SUM($D$2:D35)+(SUM($F$2:F35)/2))/((SUM($D$2:D35)+SUM($E$2:E35)+SUM($F$2:F35)))</f>
        <v>0.5576171875</v>
      </c>
      <c r="Y35" s="24">
        <f>'Winning % Rank Over Time'!T35</f>
        <v>8</v>
      </c>
      <c r="Z35" s="7">
        <f>'Winning % Rank Over Time'!$B35*VLOOKUP(Y35,'Share of Reg Season Points'!$F$2:$G$32,2)</f>
        <v>0</v>
      </c>
      <c r="AA35" s="1">
        <f t="shared" si="0"/>
        <v>0.83823529411764708</v>
      </c>
      <c r="AB35" s="1" cm="1">
        <f t="array" ref="AB35">_xlfn.IFS(AA35&gt;='Old Ranking Calculations'!$B$25,'Old Ranking Calculations'!$C$25,AA35&gt;='Old Ranking Calculations'!$B$26,'Old Ranking Calculations'!$C$26,AA35&gt;='Old Ranking Calculations'!$B$27,'Old Ranking Calculations'!$C$27,AA35&gt;='Old Ranking Calculations'!$B$28,'Old Ranking Calculations'!$C$28,AA35&gt;='Old Ranking Calculations'!$B$29,'Old Ranking Calculations'!$C$29,AA35&gt;='Old Ranking Calculations'!$B$30,'Old Ranking Calculations'!$C$30,AA35&gt;='Old Ranking Calculations'!$B$31,'Old Ranking Calculations'!$C$31,AA35&lt;'Old Ranking Calculations'!$B$32,'Old Ranking Calculations'!$C$32)</f>
        <v>6</v>
      </c>
      <c r="AC35" s="1">
        <f>COUNT($G$2:G35)/COUNT($A$2:A35)</f>
        <v>0.5</v>
      </c>
      <c r="AD35" s="1" cm="1">
        <f t="array" ref="AD35">_xlfn.IFS(AC35&gt;='Old Ranking Calculations'!$B$15,'Old Ranking Calculations'!$C$15,AC35&gt;='Old Ranking Calculations'!$B$16,'Old Ranking Calculations'!$C$16,AC35&gt;='Old Ranking Calculations'!$B$17,'Old Ranking Calculations'!$C$17,AC35&gt;='Old Ranking Calculations'!$B$18,'Old Ranking Calculations'!$C$18,AC35&gt;='Old Ranking Calculations'!$B$19,'Old Ranking Calculations'!$C$19,AC35&gt;='Old Ranking Calculations'!$B$20,'Old Ranking Calculations'!$C$20,AC35&gt;='Old Ranking Calculations'!$B$21,'Old Ranking Calculations'!$C$21,AC35&gt;='Old Ranking Calculations'!$B$22,'Old Ranking Calculations'!$C$22,AC35&lt;'Old Ranking Calculations'!$B$23,'Old Ranking Calculations'!$C$23)</f>
        <v>15</v>
      </c>
      <c r="AE35" s="1">
        <v>0</v>
      </c>
      <c r="AF35" s="1">
        <f t="shared" si="1"/>
        <v>0.19926199261992619</v>
      </c>
      <c r="AG35" s="16">
        <f>SUM($W$2:W35,Z35)</f>
        <v>146</v>
      </c>
    </row>
    <row r="36" spans="1:33" ht="15.75" customHeight="1" x14ac:dyDescent="0.2">
      <c r="A36" s="1">
        <v>2000</v>
      </c>
      <c r="B36" s="1" t="s">
        <v>17</v>
      </c>
      <c r="C36" s="1" t="str">
        <f>VLOOKUP(B36,Divisions!$A$1:$B$33,2,FALSE)</f>
        <v>NFC West</v>
      </c>
      <c r="D36" s="1">
        <v>10</v>
      </c>
      <c r="E36" s="1">
        <v>6</v>
      </c>
      <c r="G36" s="1">
        <v>1</v>
      </c>
      <c r="I36" s="1">
        <v>0</v>
      </c>
      <c r="J36" s="1">
        <v>1</v>
      </c>
      <c r="K36" s="1"/>
      <c r="L36" s="1"/>
      <c r="M36" s="1"/>
      <c r="N36" s="1"/>
      <c r="O36" s="1">
        <v>1</v>
      </c>
      <c r="P36" s="1">
        <v>1</v>
      </c>
      <c r="Q36" s="1">
        <v>1</v>
      </c>
      <c r="W36" s="1">
        <f>SUM(N36*'Ranking Calculations'!$C$2,M36*'Ranking Calculations'!$C$3,L36*'Ranking Calculations'!$C$4,K36*'Ranking Calculations'!$C$5,H36*'Ranking Calculations'!$C$7,G36*'Ranking Calculations'!$C$6,P36*'Ranking Calculations'!$C$8,Q36*'Ranking Calculations'!$C$9,R36*'Ranking Calculations'!$C$10,S36*'Ranking Calculations'!$C$11,T36*'Ranking Calculations'!$C$12,U36*'Ranking Calculations'!$C$13,V36*'Ranking Calculations'!$C$14)</f>
        <v>5</v>
      </c>
      <c r="X36" s="11">
        <f>(SUM($D$2:D36)+(SUM($F$2:F36)/2))/((SUM($D$2:D36)+SUM($E$2:E36)+SUM($F$2:F36)))</f>
        <v>0.55965909090909094</v>
      </c>
      <c r="Y36" s="24">
        <f>'Winning % Rank Over Time'!T36</f>
        <v>8</v>
      </c>
      <c r="Z36" s="7">
        <f>'Winning % Rank Over Time'!$B36*VLOOKUP(Y36,'Share of Reg Season Points'!$F$2:$G$32,2)</f>
        <v>0</v>
      </c>
      <c r="AA36" s="1">
        <f t="shared" si="0"/>
        <v>0.84285714285714286</v>
      </c>
      <c r="AB36" s="1" cm="1">
        <f t="array" ref="AB36">_xlfn.IFS(AA36&gt;='Old Ranking Calculations'!$B$25,'Old Ranking Calculations'!$C$25,AA36&gt;='Old Ranking Calculations'!$B$26,'Old Ranking Calculations'!$C$26,AA36&gt;='Old Ranking Calculations'!$B$27,'Old Ranking Calculations'!$C$27,AA36&gt;='Old Ranking Calculations'!$B$28,'Old Ranking Calculations'!$C$28,AA36&gt;='Old Ranking Calculations'!$B$29,'Old Ranking Calculations'!$C$29,AA36&gt;='Old Ranking Calculations'!$B$30,'Old Ranking Calculations'!$C$30,AA36&gt;='Old Ranking Calculations'!$B$31,'Old Ranking Calculations'!$C$31,AA36&lt;'Old Ranking Calculations'!$B$32,'Old Ranking Calculations'!$C$32)</f>
        <v>6</v>
      </c>
      <c r="AC36" s="1">
        <f>COUNT($G$2:G36)/COUNT($A$2:A36)</f>
        <v>0.51428571428571423</v>
      </c>
      <c r="AD36" s="1" cm="1">
        <f t="array" ref="AD36">_xlfn.IFS(AC36&gt;='Old Ranking Calculations'!$B$15,'Old Ranking Calculations'!$C$15,AC36&gt;='Old Ranking Calculations'!$B$16,'Old Ranking Calculations'!$C$16,AC36&gt;='Old Ranking Calculations'!$B$17,'Old Ranking Calculations'!$C$17,AC36&gt;='Old Ranking Calculations'!$B$18,'Old Ranking Calculations'!$C$18,AC36&gt;='Old Ranking Calculations'!$B$19,'Old Ranking Calculations'!$C$19,AC36&gt;='Old Ranking Calculations'!$B$20,'Old Ranking Calculations'!$C$20,AC36&gt;='Old Ranking Calculations'!$B$21,'Old Ranking Calculations'!$C$21,AC36&gt;='Old Ranking Calculations'!$B$22,'Old Ranking Calculations'!$C$22,AC36&lt;'Old Ranking Calculations'!$B$23,'Old Ranking Calculations'!$C$23)</f>
        <v>15</v>
      </c>
      <c r="AE36" s="1">
        <v>0</v>
      </c>
      <c r="AF36" s="1">
        <f t="shared" si="1"/>
        <v>0.19784172661870503</v>
      </c>
      <c r="AG36" s="16">
        <f>SUM($W$2:W36,Z36)</f>
        <v>151</v>
      </c>
    </row>
    <row r="37" spans="1:33" ht="15.75" customHeight="1" x14ac:dyDescent="0.2">
      <c r="A37" s="1">
        <v>2001</v>
      </c>
      <c r="B37" s="1" t="s">
        <v>17</v>
      </c>
      <c r="C37" s="1" t="str">
        <f>VLOOKUP(B37,Divisions!$A$1:$B$33,2,FALSE)</f>
        <v>NFC West</v>
      </c>
      <c r="D37" s="1">
        <v>14</v>
      </c>
      <c r="E37" s="1">
        <v>2</v>
      </c>
      <c r="G37" s="1">
        <v>1</v>
      </c>
      <c r="H37" s="1">
        <v>1</v>
      </c>
      <c r="I37" s="1">
        <v>2</v>
      </c>
      <c r="J37" s="1">
        <v>1</v>
      </c>
      <c r="K37" s="1">
        <v>1</v>
      </c>
      <c r="L37" s="1">
        <v>1</v>
      </c>
      <c r="M37" s="1">
        <v>1</v>
      </c>
      <c r="N37" s="1"/>
      <c r="O37" s="1">
        <v>4</v>
      </c>
      <c r="P37" s="1">
        <v>1</v>
      </c>
      <c r="Q37" s="1">
        <v>1</v>
      </c>
      <c r="W37" s="1">
        <f>SUM(N37*'Ranking Calculations'!$C$2,M37*'Ranking Calculations'!$C$3,L37*'Ranking Calculations'!$C$4,K37*'Ranking Calculations'!$C$5,H37*'Ranking Calculations'!$C$7,G37*'Ranking Calculations'!$C$6,P37*'Ranking Calculations'!$C$8,Q37*'Ranking Calculations'!$C$9,R37*'Ranking Calculations'!$C$10,S37*'Ranking Calculations'!$C$11,T37*'Ranking Calculations'!$C$12,U37*'Ranking Calculations'!$C$13,V37*'Ranking Calculations'!$C$14)</f>
        <v>21</v>
      </c>
      <c r="X37" s="11">
        <f>(SUM($D$2:D37)+(SUM($F$2:F37)/2))/((SUM($D$2:D37)+SUM($E$2:E37)+SUM($F$2:F37)))</f>
        <v>0.5689338235294118</v>
      </c>
      <c r="Y37" s="24">
        <f>'Winning % Rank Over Time'!T37</f>
        <v>7</v>
      </c>
      <c r="Z37" s="7">
        <f>'Winning % Rank Over Time'!$B37*VLOOKUP(Y37,'Share of Reg Season Points'!$F$2:$G$32,2)</f>
        <v>0</v>
      </c>
      <c r="AA37" s="1">
        <f t="shared" si="0"/>
        <v>0.87671232876712324</v>
      </c>
      <c r="AB37" s="1" cm="1">
        <f t="array" ref="AB37">_xlfn.IFS(AA37&gt;='Old Ranking Calculations'!$B$25,'Old Ranking Calculations'!$C$25,AA37&gt;='Old Ranking Calculations'!$B$26,'Old Ranking Calculations'!$C$26,AA37&gt;='Old Ranking Calculations'!$B$27,'Old Ranking Calculations'!$C$27,AA37&gt;='Old Ranking Calculations'!$B$28,'Old Ranking Calculations'!$C$28,AA37&gt;='Old Ranking Calculations'!$B$29,'Old Ranking Calculations'!$C$29,AA37&gt;='Old Ranking Calculations'!$B$30,'Old Ranking Calculations'!$C$30,AA37&gt;='Old Ranking Calculations'!$B$31,'Old Ranking Calculations'!$C$31,AA37&lt;'Old Ranking Calculations'!$B$32,'Old Ranking Calculations'!$C$32)</f>
        <v>6</v>
      </c>
      <c r="AC37" s="1">
        <f>COUNT($G$2:G37)/COUNT($A$2:A37)</f>
        <v>0.52777777777777779</v>
      </c>
      <c r="AD37" s="1" cm="1">
        <f t="array" ref="AD37">_xlfn.IFS(AC37&gt;='Old Ranking Calculations'!$B$15,'Old Ranking Calculations'!$C$15,AC37&gt;='Old Ranking Calculations'!$B$16,'Old Ranking Calculations'!$C$16,AC37&gt;='Old Ranking Calculations'!$B$17,'Old Ranking Calculations'!$C$17,AC37&gt;='Old Ranking Calculations'!$B$18,'Old Ranking Calculations'!$C$18,AC37&gt;='Old Ranking Calculations'!$B$19,'Old Ranking Calculations'!$C$19,AC37&gt;='Old Ranking Calculations'!$B$20,'Old Ranking Calculations'!$C$20,AC37&gt;='Old Ranking Calculations'!$B$21,'Old Ranking Calculations'!$C$21,AC37&gt;='Old Ranking Calculations'!$B$22,'Old Ranking Calculations'!$C$22,AC37&lt;'Old Ranking Calculations'!$B$23,'Old Ranking Calculations'!$C$23)</f>
        <v>15</v>
      </c>
      <c r="AE37" s="1">
        <v>0</v>
      </c>
      <c r="AF37" s="1">
        <f t="shared" si="1"/>
        <v>0.21478873239436619</v>
      </c>
      <c r="AG37" s="16">
        <f>SUM($W$2:W37,Z37)</f>
        <v>172</v>
      </c>
    </row>
    <row r="38" spans="1:33" ht="15.75" customHeight="1" x14ac:dyDescent="0.2">
      <c r="A38" s="1">
        <v>2002</v>
      </c>
      <c r="B38" s="1" t="s">
        <v>17</v>
      </c>
      <c r="C38" s="1" t="str">
        <f>VLOOKUP(B38,Divisions!$A$1:$B$33,2,FALSE)</f>
        <v>NFC West</v>
      </c>
      <c r="D38" s="1">
        <v>7</v>
      </c>
      <c r="E38" s="1">
        <v>9</v>
      </c>
      <c r="W38" s="1">
        <f>SUM(N38*'Ranking Calculations'!$C$2,M38*'Ranking Calculations'!$C$3,L38*'Ranking Calculations'!$C$4,K38*'Ranking Calculations'!$C$5,H38*'Ranking Calculations'!$C$7,G38*'Ranking Calculations'!$C$6,P38*'Ranking Calculations'!$C$8,Q38*'Ranking Calculations'!$C$9,R38*'Ranking Calculations'!$C$10,S38*'Ranking Calculations'!$C$11,T38*'Ranking Calculations'!$C$12,U38*'Ranking Calculations'!$C$13,V38*'Ranking Calculations'!$C$14)</f>
        <v>0</v>
      </c>
      <c r="X38" s="11">
        <f>(SUM($D$2:D38)+(SUM($F$2:F38)/2))/((SUM($D$2:D38)+SUM($E$2:E38)+SUM($F$2:F38)))</f>
        <v>0.56517857142857142</v>
      </c>
      <c r="Y38" s="24">
        <f>'Winning % Rank Over Time'!T38</f>
        <v>7</v>
      </c>
      <c r="Z38" s="7">
        <f>'Winning % Rank Over Time'!$B38*VLOOKUP(Y38,'Share of Reg Season Points'!$A$2:$B$33,2)</f>
        <v>0</v>
      </c>
      <c r="AA38" s="1">
        <f t="shared" si="0"/>
        <v>0.86486486486486491</v>
      </c>
      <c r="AB38" s="1" cm="1">
        <f t="array" ref="AB38">_xlfn.IFS(AA38&gt;='Old Ranking Calculations'!$B$25,'Old Ranking Calculations'!$C$25,AA38&gt;='Old Ranking Calculations'!$B$26,'Old Ranking Calculations'!$C$26,AA38&gt;='Old Ranking Calculations'!$B$27,'Old Ranking Calculations'!$C$27,AA38&gt;='Old Ranking Calculations'!$B$28,'Old Ranking Calculations'!$C$28,AA38&gt;='Old Ranking Calculations'!$B$29,'Old Ranking Calculations'!$C$29,AA38&gt;='Old Ranking Calculations'!$B$30,'Old Ranking Calculations'!$C$30,AA38&gt;='Old Ranking Calculations'!$B$31,'Old Ranking Calculations'!$C$31,AA38&lt;'Old Ranking Calculations'!$B$32,'Old Ranking Calculations'!$C$32)</f>
        <v>6</v>
      </c>
      <c r="AC38" s="1">
        <f>COUNT($G$2:G38)/COUNT($A$2:A38)</f>
        <v>0.51351351351351349</v>
      </c>
      <c r="AD38" s="1" cm="1">
        <f t="array" ref="AD38">_xlfn.IFS(AC38&gt;='Old Ranking Calculations'!$B$15,'Old Ranking Calculations'!$C$15,AC38&gt;='Old Ranking Calculations'!$B$16,'Old Ranking Calculations'!$C$16,AC38&gt;='Old Ranking Calculations'!$B$17,'Old Ranking Calculations'!$C$17,AC38&gt;='Old Ranking Calculations'!$B$18,'Old Ranking Calculations'!$C$18,AC38&gt;='Old Ranking Calculations'!$B$19,'Old Ranking Calculations'!$C$19,AC38&gt;='Old Ranking Calculations'!$B$20,'Old Ranking Calculations'!$C$20,AC38&gt;='Old Ranking Calculations'!$B$21,'Old Ranking Calculations'!$C$21,AC38&gt;='Old Ranking Calculations'!$B$22,'Old Ranking Calculations'!$C$22,AC38&lt;'Old Ranking Calculations'!$B$23,'Old Ranking Calculations'!$C$23)</f>
        <v>15</v>
      </c>
      <c r="AE38" s="1">
        <v>0</v>
      </c>
      <c r="AF38" s="1">
        <f t="shared" si="1"/>
        <v>0.20819112627986347</v>
      </c>
      <c r="AG38" s="16">
        <f>SUM($W$2:W38,Z38)</f>
        <v>172</v>
      </c>
    </row>
    <row r="39" spans="1:33" ht="15.75" customHeight="1" x14ac:dyDescent="0.2">
      <c r="A39" s="1">
        <v>2003</v>
      </c>
      <c r="B39" s="1" t="s">
        <v>17</v>
      </c>
      <c r="C39" s="1" t="str">
        <f>VLOOKUP(B39,Divisions!$A$1:$B$33,2,FALSE)</f>
        <v>NFC West</v>
      </c>
      <c r="D39" s="1">
        <v>12</v>
      </c>
      <c r="E39" s="1">
        <v>4</v>
      </c>
      <c r="G39" s="1">
        <v>1</v>
      </c>
      <c r="H39" s="1">
        <v>1</v>
      </c>
      <c r="I39" s="1">
        <v>0</v>
      </c>
      <c r="J39" s="1">
        <v>1</v>
      </c>
      <c r="K39" s="1">
        <v>1</v>
      </c>
      <c r="L39" s="1"/>
      <c r="M39" s="1"/>
      <c r="N39" s="1"/>
      <c r="O39" s="1">
        <v>2</v>
      </c>
      <c r="W39" s="1">
        <f>SUM(N39*'Ranking Calculations'!$C$2,M39*'Ranking Calculations'!$C$3,L39*'Ranking Calculations'!$C$4,K39*'Ranking Calculations'!$C$5,H39*'Ranking Calculations'!$C$7,G39*'Ranking Calculations'!$C$6,P39*'Ranking Calculations'!$C$8,Q39*'Ranking Calculations'!$C$9,R39*'Ranking Calculations'!$C$10,S39*'Ranking Calculations'!$C$11,T39*'Ranking Calculations'!$C$12,U39*'Ranking Calculations'!$C$13,V39*'Ranking Calculations'!$C$14)</f>
        <v>4</v>
      </c>
      <c r="X39" s="11">
        <f>(SUM($D$2:D39)+(SUM($F$2:F39)/2))/((SUM($D$2:D39)+SUM($E$2:E39)+SUM($F$2:F39)))</f>
        <v>0.5703125</v>
      </c>
      <c r="Y39" s="24">
        <f>'Winning % Rank Over Time'!T39</f>
        <v>6</v>
      </c>
      <c r="Z39" s="7">
        <f>'Winning % Rank Over Time'!$B39*VLOOKUP(Y39,'Share of Reg Season Points'!$A$2:$B$33,2)</f>
        <v>0</v>
      </c>
      <c r="AA39" s="1">
        <f t="shared" si="0"/>
        <v>0.87012987012987009</v>
      </c>
      <c r="AB39" s="1" cm="1">
        <f t="array" ref="AB39">_xlfn.IFS(AA39&gt;='Old Ranking Calculations'!$B$25,'Old Ranking Calculations'!$C$25,AA39&gt;='Old Ranking Calculations'!$B$26,'Old Ranking Calculations'!$C$26,AA39&gt;='Old Ranking Calculations'!$B$27,'Old Ranking Calculations'!$C$27,AA39&gt;='Old Ranking Calculations'!$B$28,'Old Ranking Calculations'!$C$28,AA39&gt;='Old Ranking Calculations'!$B$29,'Old Ranking Calculations'!$C$29,AA39&gt;='Old Ranking Calculations'!$B$30,'Old Ranking Calculations'!$C$30,AA39&gt;='Old Ranking Calculations'!$B$31,'Old Ranking Calculations'!$C$31,AA39&lt;'Old Ranking Calculations'!$B$32,'Old Ranking Calculations'!$C$32)</f>
        <v>6</v>
      </c>
      <c r="AC39" s="1">
        <f>COUNT($G$2:G39)/COUNT($A$2:A39)</f>
        <v>0.52631578947368418</v>
      </c>
      <c r="AD39" s="1" cm="1">
        <f t="array" ref="AD39">_xlfn.IFS(AC39&gt;='Old Ranking Calculations'!$B$15,'Old Ranking Calculations'!$C$15,AC39&gt;='Old Ranking Calculations'!$B$16,'Old Ranking Calculations'!$C$16,AC39&gt;='Old Ranking Calculations'!$B$17,'Old Ranking Calculations'!$C$17,AC39&gt;='Old Ranking Calculations'!$B$18,'Old Ranking Calculations'!$C$18,AC39&gt;='Old Ranking Calculations'!$B$19,'Old Ranking Calculations'!$C$19,AC39&gt;='Old Ranking Calculations'!$B$20,'Old Ranking Calculations'!$C$20,AC39&gt;='Old Ranking Calculations'!$B$21,'Old Ranking Calculations'!$C$21,AC39&gt;='Old Ranking Calculations'!$B$22,'Old Ranking Calculations'!$C$22,AC39&lt;'Old Ranking Calculations'!$B$23,'Old Ranking Calculations'!$C$23)</f>
        <v>15</v>
      </c>
      <c r="AE39" s="1">
        <v>0</v>
      </c>
      <c r="AF39" s="1">
        <f t="shared" si="1"/>
        <v>0.21070234113712374</v>
      </c>
      <c r="AG39" s="16">
        <f>SUM($W$2:W39,Z39)</f>
        <v>176</v>
      </c>
    </row>
    <row r="40" spans="1:33" ht="15.75" customHeight="1" x14ac:dyDescent="0.2">
      <c r="A40" s="1">
        <v>2004</v>
      </c>
      <c r="B40" s="1" t="s">
        <v>17</v>
      </c>
      <c r="C40" s="1" t="str">
        <f>VLOOKUP(B40,Divisions!$A$1:$B$33,2,FALSE)</f>
        <v>NFC West</v>
      </c>
      <c r="D40" s="1">
        <v>8</v>
      </c>
      <c r="E40" s="1">
        <v>8</v>
      </c>
      <c r="G40" s="1">
        <v>1</v>
      </c>
      <c r="I40" s="1">
        <v>1</v>
      </c>
      <c r="J40" s="1">
        <v>1</v>
      </c>
      <c r="K40" s="1">
        <v>1</v>
      </c>
      <c r="L40" s="1"/>
      <c r="M40" s="1"/>
      <c r="N40" s="1"/>
      <c r="O40" s="1">
        <v>2</v>
      </c>
      <c r="W40" s="1">
        <f>SUM(N40*'Ranking Calculations'!$C$2,M40*'Ranking Calculations'!$C$3,L40*'Ranking Calculations'!$C$4,K40*'Ranking Calculations'!$C$5,H40*'Ranking Calculations'!$C$7,G40*'Ranking Calculations'!$C$6,P40*'Ranking Calculations'!$C$8,Q40*'Ranking Calculations'!$C$9,R40*'Ranking Calculations'!$C$10,S40*'Ranking Calculations'!$C$11,T40*'Ranking Calculations'!$C$12,U40*'Ranking Calculations'!$C$13,V40*'Ranking Calculations'!$C$14)</f>
        <v>3</v>
      </c>
      <c r="X40" s="11">
        <f>(SUM($D$2:D40)+(SUM($F$2:F40)/2))/((SUM($D$2:D40)+SUM($E$2:E40)+SUM($F$2:F40)))</f>
        <v>0.56841216216216217</v>
      </c>
      <c r="Y40" s="24">
        <f>'Winning % Rank Over Time'!T40</f>
        <v>6</v>
      </c>
      <c r="Z40" s="7">
        <f>'Winning % Rank Over Time'!$B40*VLOOKUP(Y40,'Share of Reg Season Points'!$A$2:$B$33,2)</f>
        <v>0</v>
      </c>
      <c r="AA40" s="1">
        <f t="shared" si="0"/>
        <v>0.88607594936708856</v>
      </c>
      <c r="AB40" s="1" cm="1">
        <f t="array" ref="AB40">_xlfn.IFS(AA40&gt;='Old Ranking Calculations'!$B$25,'Old Ranking Calculations'!$C$25,AA40&gt;='Old Ranking Calculations'!$B$26,'Old Ranking Calculations'!$C$26,AA40&gt;='Old Ranking Calculations'!$B$27,'Old Ranking Calculations'!$C$27,AA40&gt;='Old Ranking Calculations'!$B$28,'Old Ranking Calculations'!$C$28,AA40&gt;='Old Ranking Calculations'!$B$29,'Old Ranking Calculations'!$C$29,AA40&gt;='Old Ranking Calculations'!$B$30,'Old Ranking Calculations'!$C$30,AA40&gt;='Old Ranking Calculations'!$B$31,'Old Ranking Calculations'!$C$31,AA40&lt;'Old Ranking Calculations'!$B$32,'Old Ranking Calculations'!$C$32)</f>
        <v>6</v>
      </c>
      <c r="AC40" s="1">
        <f>COUNT($G$2:G40)/COUNT($A$2:A40)</f>
        <v>0.53846153846153844</v>
      </c>
      <c r="AD40" s="1" cm="1">
        <f t="array" ref="AD40">_xlfn.IFS(AC40&gt;='Old Ranking Calculations'!$B$15,'Old Ranking Calculations'!$C$15,AC40&gt;='Old Ranking Calculations'!$B$16,'Old Ranking Calculations'!$C$16,AC40&gt;='Old Ranking Calculations'!$B$17,'Old Ranking Calculations'!$C$17,AC40&gt;='Old Ranking Calculations'!$B$18,'Old Ranking Calculations'!$C$18,AC40&gt;='Old Ranking Calculations'!$B$19,'Old Ranking Calculations'!$C$19,AC40&gt;='Old Ranking Calculations'!$B$20,'Old Ranking Calculations'!$C$20,AC40&gt;='Old Ranking Calculations'!$B$21,'Old Ranking Calculations'!$C$21,AC40&gt;='Old Ranking Calculations'!$B$22,'Old Ranking Calculations'!$C$22,AC40&lt;'Old Ranking Calculations'!$B$23,'Old Ranking Calculations'!$C$23)</f>
        <v>15</v>
      </c>
      <c r="AE40" s="1">
        <v>0</v>
      </c>
      <c r="AF40" s="1">
        <f t="shared" si="1"/>
        <v>0.21359223300970873</v>
      </c>
      <c r="AG40" s="16">
        <f>SUM($W$2:W40,Z40)</f>
        <v>179</v>
      </c>
    </row>
    <row r="41" spans="1:33" ht="15.75" customHeight="1" x14ac:dyDescent="0.2">
      <c r="A41" s="1">
        <v>2005</v>
      </c>
      <c r="B41" s="1" t="s">
        <v>17</v>
      </c>
      <c r="C41" s="1" t="str">
        <f>VLOOKUP(B41,Divisions!$A$1:$B$33,2,FALSE)</f>
        <v>NFC West</v>
      </c>
      <c r="D41" s="1">
        <v>6</v>
      </c>
      <c r="E41" s="1">
        <v>10</v>
      </c>
      <c r="W41" s="1">
        <f>SUM(N41*'Ranking Calculations'!$C$2,M41*'Ranking Calculations'!$C$3,L41*'Ranking Calculations'!$C$4,K41*'Ranking Calculations'!$C$5,H41*'Ranking Calculations'!$C$7,G41*'Ranking Calculations'!$C$6,P41*'Ranking Calculations'!$C$8,Q41*'Ranking Calculations'!$C$9,R41*'Ranking Calculations'!$C$10,S41*'Ranking Calculations'!$C$11,T41*'Ranking Calculations'!$C$12,U41*'Ranking Calculations'!$C$13,V41*'Ranking Calculations'!$C$14)</f>
        <v>0</v>
      </c>
      <c r="X41" s="11">
        <f>(SUM($D$2:D41)+(SUM($F$2:F41)/2))/((SUM($D$2:D41)+SUM($E$2:E41)+SUM($F$2:F41)))</f>
        <v>0.56332236842105265</v>
      </c>
      <c r="Y41" s="24">
        <f>'Winning % Rank Over Time'!T41</f>
        <v>8</v>
      </c>
      <c r="Z41" s="7">
        <f>'Winning % Rank Over Time'!$B41*VLOOKUP(Y41,'Share of Reg Season Points'!$A$2:$B$33,2)</f>
        <v>0</v>
      </c>
      <c r="AA41" s="1">
        <f t="shared" si="0"/>
        <v>0.875</v>
      </c>
      <c r="AB41" s="1" cm="1">
        <f t="array" ref="AB41">_xlfn.IFS(AA41&gt;='Old Ranking Calculations'!$B$25,'Old Ranking Calculations'!$C$25,AA41&gt;='Old Ranking Calculations'!$B$26,'Old Ranking Calculations'!$C$26,AA41&gt;='Old Ranking Calculations'!$B$27,'Old Ranking Calculations'!$C$27,AA41&gt;='Old Ranking Calculations'!$B$28,'Old Ranking Calculations'!$C$28,AA41&gt;='Old Ranking Calculations'!$B$29,'Old Ranking Calculations'!$C$29,AA41&gt;='Old Ranking Calculations'!$B$30,'Old Ranking Calculations'!$C$30,AA41&gt;='Old Ranking Calculations'!$B$31,'Old Ranking Calculations'!$C$31,AA41&lt;'Old Ranking Calculations'!$B$32,'Old Ranking Calculations'!$C$32)</f>
        <v>6</v>
      </c>
      <c r="AC41" s="1">
        <f>COUNT($G$2:G41)/COUNT($A$2:A41)</f>
        <v>0.52500000000000002</v>
      </c>
      <c r="AD41" s="1" cm="1">
        <f t="array" ref="AD41">_xlfn.IFS(AC41&gt;='Old Ranking Calculations'!$B$15,'Old Ranking Calculations'!$C$15,AC41&gt;='Old Ranking Calculations'!$B$16,'Old Ranking Calculations'!$C$16,AC41&gt;='Old Ranking Calculations'!$B$17,'Old Ranking Calculations'!$C$17,AC41&gt;='Old Ranking Calculations'!$B$18,'Old Ranking Calculations'!$C$18,AC41&gt;='Old Ranking Calculations'!$B$19,'Old Ranking Calculations'!$C$19,AC41&gt;='Old Ranking Calculations'!$B$20,'Old Ranking Calculations'!$C$20,AC41&gt;='Old Ranking Calculations'!$B$21,'Old Ranking Calculations'!$C$21,AC41&gt;='Old Ranking Calculations'!$B$22,'Old Ranking Calculations'!$C$22,AC41&lt;'Old Ranking Calculations'!$B$23,'Old Ranking Calculations'!$C$23)</f>
        <v>15</v>
      </c>
      <c r="AE41" s="1">
        <v>0</v>
      </c>
      <c r="AF41" s="1">
        <f t="shared" si="1"/>
        <v>0.20689655172413793</v>
      </c>
      <c r="AG41" s="16">
        <f>SUM($W$2:W41,Z41)</f>
        <v>179</v>
      </c>
    </row>
    <row r="42" spans="1:33" ht="15.75" customHeight="1" x14ac:dyDescent="0.2">
      <c r="A42" s="1">
        <v>2006</v>
      </c>
      <c r="B42" s="1" t="s">
        <v>17</v>
      </c>
      <c r="C42" s="1" t="str">
        <f>VLOOKUP(B42,Divisions!$A$1:$B$33,2,FALSE)</f>
        <v>NFC West</v>
      </c>
      <c r="D42" s="1">
        <v>8</v>
      </c>
      <c r="E42" s="1">
        <v>8</v>
      </c>
      <c r="W42" s="1">
        <f>SUM(N42*'Ranking Calculations'!$C$2,M42*'Ranking Calculations'!$C$3,L42*'Ranking Calculations'!$C$4,K42*'Ranking Calculations'!$C$5,H42*'Ranking Calculations'!$C$7,G42*'Ranking Calculations'!$C$6,P42*'Ranking Calculations'!$C$8,Q42*'Ranking Calculations'!$C$9,R42*'Ranking Calculations'!$C$10,S42*'Ranking Calculations'!$C$11,T42*'Ranking Calculations'!$C$12,U42*'Ranking Calculations'!$C$13,V42*'Ranking Calculations'!$C$14)</f>
        <v>0</v>
      </c>
      <c r="X42" s="11">
        <f>(SUM($D$2:D42)+(SUM($F$2:F42)/2))/((SUM($D$2:D42)+SUM($E$2:E42)+SUM($F$2:F42)))</f>
        <v>0.56169871794871795</v>
      </c>
      <c r="Y42" s="24">
        <f>'Winning % Rank Over Time'!T42</f>
        <v>8</v>
      </c>
      <c r="Z42" s="7">
        <f>'Winning % Rank Over Time'!$B42*VLOOKUP(Y42,'Share of Reg Season Points'!$A$2:$B$33,2)</f>
        <v>0</v>
      </c>
      <c r="AA42" s="1">
        <f t="shared" si="0"/>
        <v>0.86419753086419748</v>
      </c>
      <c r="AB42" s="1" cm="1">
        <f t="array" ref="AB42">_xlfn.IFS(AA42&gt;='Old Ranking Calculations'!$B$25,'Old Ranking Calculations'!$C$25,AA42&gt;='Old Ranking Calculations'!$B$26,'Old Ranking Calculations'!$C$26,AA42&gt;='Old Ranking Calculations'!$B$27,'Old Ranking Calculations'!$C$27,AA42&gt;='Old Ranking Calculations'!$B$28,'Old Ranking Calculations'!$C$28,AA42&gt;='Old Ranking Calculations'!$B$29,'Old Ranking Calculations'!$C$29,AA42&gt;='Old Ranking Calculations'!$B$30,'Old Ranking Calculations'!$C$30,AA42&gt;='Old Ranking Calculations'!$B$31,'Old Ranking Calculations'!$C$31,AA42&lt;'Old Ranking Calculations'!$B$32,'Old Ranking Calculations'!$C$32)</f>
        <v>6</v>
      </c>
      <c r="AC42" s="1">
        <f>COUNT($G$2:G42)/COUNT($A$2:A42)</f>
        <v>0.51219512195121952</v>
      </c>
      <c r="AD42" s="1" cm="1">
        <f t="array" ref="AD42">_xlfn.IFS(AC42&gt;='Old Ranking Calculations'!$B$15,'Old Ranking Calculations'!$C$15,AC42&gt;='Old Ranking Calculations'!$B$16,'Old Ranking Calculations'!$C$16,AC42&gt;='Old Ranking Calculations'!$B$17,'Old Ranking Calculations'!$C$17,AC42&gt;='Old Ranking Calculations'!$B$18,'Old Ranking Calculations'!$C$18,AC42&gt;='Old Ranking Calculations'!$B$19,'Old Ranking Calculations'!$C$19,AC42&gt;='Old Ranking Calculations'!$B$20,'Old Ranking Calculations'!$C$20,AC42&gt;='Old Ranking Calculations'!$B$21,'Old Ranking Calculations'!$C$21,AC42&gt;='Old Ranking Calculations'!$B$22,'Old Ranking Calculations'!$C$22,AC42&lt;'Old Ranking Calculations'!$B$23,'Old Ranking Calculations'!$C$23)</f>
        <v>15</v>
      </c>
      <c r="AE42" s="1">
        <v>0</v>
      </c>
      <c r="AF42" s="1">
        <f t="shared" si="1"/>
        <v>0.20183486238532111</v>
      </c>
      <c r="AG42" s="16">
        <f>SUM($W$2:W42,Z42)</f>
        <v>179</v>
      </c>
    </row>
    <row r="43" spans="1:33" ht="15.75" customHeight="1" x14ac:dyDescent="0.2">
      <c r="A43" s="1">
        <v>2007</v>
      </c>
      <c r="B43" s="1" t="s">
        <v>17</v>
      </c>
      <c r="C43" s="1" t="str">
        <f>VLOOKUP(B43,Divisions!$A$1:$B$33,2,FALSE)</f>
        <v>NFC West</v>
      </c>
      <c r="D43" s="1">
        <v>3</v>
      </c>
      <c r="E43" s="1">
        <v>13</v>
      </c>
      <c r="W43" s="1">
        <f>SUM(N43*'Ranking Calculations'!$C$2,M43*'Ranking Calculations'!$C$3,L43*'Ranking Calculations'!$C$4,K43*'Ranking Calculations'!$C$5,H43*'Ranking Calculations'!$C$7,G43*'Ranking Calculations'!$C$6,P43*'Ranking Calculations'!$C$8,Q43*'Ranking Calculations'!$C$9,R43*'Ranking Calculations'!$C$10,S43*'Ranking Calculations'!$C$11,T43*'Ranking Calculations'!$C$12,U43*'Ranking Calculations'!$C$13,V43*'Ranking Calculations'!$C$14)</f>
        <v>0</v>
      </c>
      <c r="X43" s="11">
        <f>(SUM($D$2:D43)+(SUM($F$2:F43)/2))/((SUM($D$2:D43)+SUM($E$2:E43)+SUM($F$2:F43)))</f>
        <v>0.55234375000000002</v>
      </c>
      <c r="Y43" s="24">
        <f>'Winning % Rank Over Time'!T43</f>
        <v>8</v>
      </c>
      <c r="Z43" s="7">
        <f>'Winning % Rank Over Time'!$B43*VLOOKUP(Y43,'Share of Reg Season Points'!$A$2:$B$33,2)</f>
        <v>0</v>
      </c>
      <c r="AA43" s="1">
        <f t="shared" si="0"/>
        <v>0.85365853658536583</v>
      </c>
      <c r="AB43" s="1" cm="1">
        <f t="array" ref="AB43">_xlfn.IFS(AA43&gt;='Old Ranking Calculations'!$B$25,'Old Ranking Calculations'!$C$25,AA43&gt;='Old Ranking Calculations'!$B$26,'Old Ranking Calculations'!$C$26,AA43&gt;='Old Ranking Calculations'!$B$27,'Old Ranking Calculations'!$C$27,AA43&gt;='Old Ranking Calculations'!$B$28,'Old Ranking Calculations'!$C$28,AA43&gt;='Old Ranking Calculations'!$B$29,'Old Ranking Calculations'!$C$29,AA43&gt;='Old Ranking Calculations'!$B$30,'Old Ranking Calculations'!$C$30,AA43&gt;='Old Ranking Calculations'!$B$31,'Old Ranking Calculations'!$C$31,AA43&lt;'Old Ranking Calculations'!$B$32,'Old Ranking Calculations'!$C$32)</f>
        <v>6</v>
      </c>
      <c r="AC43" s="1">
        <f>COUNT($G$2:G43)/COUNT($A$2:A43)</f>
        <v>0.5</v>
      </c>
      <c r="AD43" s="1" cm="1">
        <f t="array" ref="AD43">_xlfn.IFS(AC43&gt;='Old Ranking Calculations'!$B$15,'Old Ranking Calculations'!$C$15,AC43&gt;='Old Ranking Calculations'!$B$16,'Old Ranking Calculations'!$C$16,AC43&gt;='Old Ranking Calculations'!$B$17,'Old Ranking Calculations'!$C$17,AC43&gt;='Old Ranking Calculations'!$B$18,'Old Ranking Calculations'!$C$18,AC43&gt;='Old Ranking Calculations'!$B$19,'Old Ranking Calculations'!$C$19,AC43&gt;='Old Ranking Calculations'!$B$20,'Old Ranking Calculations'!$C$20,AC43&gt;='Old Ranking Calculations'!$B$21,'Old Ranking Calculations'!$C$21,AC43&gt;='Old Ranking Calculations'!$B$22,'Old Ranking Calculations'!$C$22,AC43&lt;'Old Ranking Calculations'!$B$23,'Old Ranking Calculations'!$C$23)</f>
        <v>15</v>
      </c>
      <c r="AE43" s="1">
        <v>0</v>
      </c>
      <c r="AF43" s="1">
        <f t="shared" si="1"/>
        <v>0.19411764705882353</v>
      </c>
      <c r="AG43" s="16">
        <f>SUM($W$2:W43,Z43)</f>
        <v>179</v>
      </c>
    </row>
    <row r="44" spans="1:33" ht="15.75" customHeight="1" x14ac:dyDescent="0.2">
      <c r="A44" s="1">
        <v>2008</v>
      </c>
      <c r="B44" s="1" t="s">
        <v>17</v>
      </c>
      <c r="C44" s="1" t="str">
        <f>VLOOKUP(B44,Divisions!$A$1:$B$33,2,FALSE)</f>
        <v>NFC West</v>
      </c>
      <c r="D44" s="1">
        <v>2</v>
      </c>
      <c r="E44" s="1">
        <v>14</v>
      </c>
      <c r="W44" s="1">
        <f>SUM(N44*'Ranking Calculations'!$C$2,M44*'Ranking Calculations'!$C$3,L44*'Ranking Calculations'!$C$4,K44*'Ranking Calculations'!$C$5,H44*'Ranking Calculations'!$C$7,G44*'Ranking Calculations'!$C$6,P44*'Ranking Calculations'!$C$8,Q44*'Ranking Calculations'!$C$9,R44*'Ranking Calculations'!$C$10,S44*'Ranking Calculations'!$C$11,T44*'Ranking Calculations'!$C$12,U44*'Ranking Calculations'!$C$13,V44*'Ranking Calculations'!$C$14)</f>
        <v>0</v>
      </c>
      <c r="X44" s="11">
        <f>(SUM($D$2:D44)+(SUM($F$2:F44)/2))/((SUM($D$2:D44)+SUM($E$2:E44)+SUM($F$2:F44)))</f>
        <v>0.54192073170731703</v>
      </c>
      <c r="Y44" s="24">
        <f>'Winning % Rank Over Time'!T44</f>
        <v>9</v>
      </c>
      <c r="Z44" s="7">
        <f>'Winning % Rank Over Time'!$B44*VLOOKUP(Y44,'Share of Reg Season Points'!$A$2:$B$33,2)</f>
        <v>0</v>
      </c>
      <c r="AA44" s="1">
        <f t="shared" si="0"/>
        <v>0.84337349397590367</v>
      </c>
      <c r="AB44" s="1" cm="1">
        <f t="array" ref="AB44">_xlfn.IFS(AA44&gt;='Old Ranking Calculations'!$B$25,'Old Ranking Calculations'!$C$25,AA44&gt;='Old Ranking Calculations'!$B$26,'Old Ranking Calculations'!$C$26,AA44&gt;='Old Ranking Calculations'!$B$27,'Old Ranking Calculations'!$C$27,AA44&gt;='Old Ranking Calculations'!$B$28,'Old Ranking Calculations'!$C$28,AA44&gt;='Old Ranking Calculations'!$B$29,'Old Ranking Calculations'!$C$29,AA44&gt;='Old Ranking Calculations'!$B$30,'Old Ranking Calculations'!$C$30,AA44&gt;='Old Ranking Calculations'!$B$31,'Old Ranking Calculations'!$C$31,AA44&lt;'Old Ranking Calculations'!$B$32,'Old Ranking Calculations'!$C$32)</f>
        <v>6</v>
      </c>
      <c r="AC44" s="1">
        <f>COUNT($G$2:G44)/COUNT($A$2:A44)</f>
        <v>0.48837209302325579</v>
      </c>
      <c r="AD44" s="1" cm="1">
        <f t="array" ref="AD44">_xlfn.IFS(AC44&gt;='Old Ranking Calculations'!$B$15,'Old Ranking Calculations'!$C$15,AC44&gt;='Old Ranking Calculations'!$B$16,'Old Ranking Calculations'!$C$16,AC44&gt;='Old Ranking Calculations'!$B$17,'Old Ranking Calculations'!$C$17,AC44&gt;='Old Ranking Calculations'!$B$18,'Old Ranking Calculations'!$C$18,AC44&gt;='Old Ranking Calculations'!$B$19,'Old Ranking Calculations'!$C$19,AC44&gt;='Old Ranking Calculations'!$B$20,'Old Ranking Calculations'!$C$20,AC44&gt;='Old Ranking Calculations'!$B$21,'Old Ranking Calculations'!$C$21,AC44&gt;='Old Ranking Calculations'!$B$22,'Old Ranking Calculations'!$C$22,AC44&lt;'Old Ranking Calculations'!$B$23,'Old Ranking Calculations'!$C$23)</f>
        <v>12</v>
      </c>
      <c r="AE44" s="1">
        <v>0</v>
      </c>
      <c r="AF44" s="1">
        <f t="shared" si="1"/>
        <v>0.1864406779661017</v>
      </c>
      <c r="AG44" s="16">
        <f>SUM($W$2:W44,Z44)</f>
        <v>179</v>
      </c>
    </row>
    <row r="45" spans="1:33" ht="15.75" customHeight="1" x14ac:dyDescent="0.2">
      <c r="A45" s="1">
        <v>2009</v>
      </c>
      <c r="B45" s="1" t="s">
        <v>17</v>
      </c>
      <c r="C45" s="1" t="str">
        <f>VLOOKUP(B45,Divisions!$A$1:$B$33,2,FALSE)</f>
        <v>NFC West</v>
      </c>
      <c r="D45" s="1">
        <v>1</v>
      </c>
      <c r="E45" s="1">
        <v>15</v>
      </c>
      <c r="W45" s="1">
        <f>SUM(N45*'Ranking Calculations'!$C$2,M45*'Ranking Calculations'!$C$3,L45*'Ranking Calculations'!$C$4,K45*'Ranking Calculations'!$C$5,H45*'Ranking Calculations'!$C$7,G45*'Ranking Calculations'!$C$6,P45*'Ranking Calculations'!$C$8,Q45*'Ranking Calculations'!$C$9,R45*'Ranking Calculations'!$C$10,S45*'Ranking Calculations'!$C$11,T45*'Ranking Calculations'!$C$12,U45*'Ranking Calculations'!$C$13,V45*'Ranking Calculations'!$C$14)</f>
        <v>0</v>
      </c>
      <c r="X45" s="11">
        <f>(SUM($D$2:D45)+(SUM($F$2:F45)/2))/((SUM($D$2:D45)+SUM($E$2:E45)+SUM($F$2:F45)))</f>
        <v>0.53050595238095233</v>
      </c>
      <c r="Y45" s="24">
        <f>'Winning % Rank Over Time'!T45</f>
        <v>9</v>
      </c>
      <c r="Z45" s="7">
        <f>'Winning % Rank Over Time'!$B45*VLOOKUP(Y45,'Share of Reg Season Points'!$A$2:$B$33,2)</f>
        <v>0</v>
      </c>
      <c r="AA45" s="1">
        <f t="shared" si="0"/>
        <v>0.83333333333333337</v>
      </c>
      <c r="AB45" s="1" cm="1">
        <f t="array" ref="AB45">_xlfn.IFS(AA45&gt;='Old Ranking Calculations'!$B$25,'Old Ranking Calculations'!$C$25,AA45&gt;='Old Ranking Calculations'!$B$26,'Old Ranking Calculations'!$C$26,AA45&gt;='Old Ranking Calculations'!$B$27,'Old Ranking Calculations'!$C$27,AA45&gt;='Old Ranking Calculations'!$B$28,'Old Ranking Calculations'!$C$28,AA45&gt;='Old Ranking Calculations'!$B$29,'Old Ranking Calculations'!$C$29,AA45&gt;='Old Ranking Calculations'!$B$30,'Old Ranking Calculations'!$C$30,AA45&gt;='Old Ranking Calculations'!$B$31,'Old Ranking Calculations'!$C$31,AA45&lt;'Old Ranking Calculations'!$B$32,'Old Ranking Calculations'!$C$32)</f>
        <v>6</v>
      </c>
      <c r="AC45" s="1">
        <f>COUNT($G$2:G45)/COUNT($A$2:A45)</f>
        <v>0.47727272727272729</v>
      </c>
      <c r="AD45" s="1" cm="1">
        <f t="array" ref="AD45">_xlfn.IFS(AC45&gt;='Old Ranking Calculations'!$B$15,'Old Ranking Calculations'!$C$15,AC45&gt;='Old Ranking Calculations'!$B$16,'Old Ranking Calculations'!$C$16,AC45&gt;='Old Ranking Calculations'!$B$17,'Old Ranking Calculations'!$C$17,AC45&gt;='Old Ranking Calculations'!$B$18,'Old Ranking Calculations'!$C$18,AC45&gt;='Old Ranking Calculations'!$B$19,'Old Ranking Calculations'!$C$19,AC45&gt;='Old Ranking Calculations'!$B$20,'Old Ranking Calculations'!$C$20,AC45&gt;='Old Ranking Calculations'!$B$21,'Old Ranking Calculations'!$C$21,AC45&gt;='Old Ranking Calculations'!$B$22,'Old Ranking Calculations'!$C$22,AC45&lt;'Old Ranking Calculations'!$B$23,'Old Ranking Calculations'!$C$23)</f>
        <v>12</v>
      </c>
      <c r="AE45" s="1">
        <v>0</v>
      </c>
      <c r="AF45" s="1">
        <f t="shared" si="1"/>
        <v>0.17886178861788618</v>
      </c>
      <c r="AG45" s="16">
        <f>SUM($W$2:W45,Z45)</f>
        <v>179</v>
      </c>
    </row>
    <row r="46" spans="1:33" ht="15.75" customHeight="1" x14ac:dyDescent="0.2">
      <c r="A46" s="1">
        <v>2010</v>
      </c>
      <c r="B46" s="1" t="s">
        <v>17</v>
      </c>
      <c r="C46" s="1" t="str">
        <f>VLOOKUP(B46,Divisions!$A$1:$B$33,2,FALSE)</f>
        <v>NFC West</v>
      </c>
      <c r="D46" s="1">
        <v>7</v>
      </c>
      <c r="E46" s="1">
        <v>9</v>
      </c>
      <c r="S46" s="1">
        <v>1</v>
      </c>
      <c r="W46" s="1">
        <f>SUM(N46*'Ranking Calculations'!$C$2,M46*'Ranking Calculations'!$C$3,L46*'Ranking Calculations'!$C$4,K46*'Ranking Calculations'!$C$5,H46*'Ranking Calculations'!$C$7,G46*'Ranking Calculations'!$C$6,P46*'Ranking Calculations'!$C$8,Q46*'Ranking Calculations'!$C$9,R46*'Ranking Calculations'!$C$10,S46*'Ranking Calculations'!$C$11,T46*'Ranking Calculations'!$C$12,U46*'Ranking Calculations'!$C$13,V46*'Ranking Calculations'!$C$14)</f>
        <v>0</v>
      </c>
      <c r="X46" s="11">
        <f>(SUM($D$2:D46)+(SUM($F$2:F46)/2))/((SUM($D$2:D46)+SUM($E$2:E46)+SUM($F$2:F46)))</f>
        <v>0.52834302325581395</v>
      </c>
      <c r="Y46" s="24">
        <f>'Winning % Rank Over Time'!T46</f>
        <v>10</v>
      </c>
      <c r="Z46" s="7">
        <f>'Winning % Rank Over Time'!$B46*VLOOKUP(Y46,'Share of Reg Season Points'!$A$2:$B$33,2)</f>
        <v>0</v>
      </c>
      <c r="AA46" s="1">
        <f t="shared" si="0"/>
        <v>0.82352941176470584</v>
      </c>
      <c r="AB46" s="1" cm="1">
        <f t="array" ref="AB46">_xlfn.IFS(AA46&gt;='Old Ranking Calculations'!$B$25,'Old Ranking Calculations'!$C$25,AA46&gt;='Old Ranking Calculations'!$B$26,'Old Ranking Calculations'!$C$26,AA46&gt;='Old Ranking Calculations'!$B$27,'Old Ranking Calculations'!$C$27,AA46&gt;='Old Ranking Calculations'!$B$28,'Old Ranking Calculations'!$C$28,AA46&gt;='Old Ranking Calculations'!$B$29,'Old Ranking Calculations'!$C$29,AA46&gt;='Old Ranking Calculations'!$B$30,'Old Ranking Calculations'!$C$30,AA46&gt;='Old Ranking Calculations'!$B$31,'Old Ranking Calculations'!$C$31,AA46&lt;'Old Ranking Calculations'!$B$32,'Old Ranking Calculations'!$C$32)</f>
        <v>6</v>
      </c>
      <c r="AC46" s="1">
        <f>COUNT($G$2:G46)/COUNT($A$2:A46)</f>
        <v>0.46666666666666667</v>
      </c>
      <c r="AD46" s="1" cm="1">
        <f t="array" ref="AD46">_xlfn.IFS(AC46&gt;='Old Ranking Calculations'!$B$15,'Old Ranking Calculations'!$C$15,AC46&gt;='Old Ranking Calculations'!$B$16,'Old Ranking Calculations'!$C$16,AC46&gt;='Old Ranking Calculations'!$B$17,'Old Ranking Calculations'!$C$17,AC46&gt;='Old Ranking Calculations'!$B$18,'Old Ranking Calculations'!$C$18,AC46&gt;='Old Ranking Calculations'!$B$19,'Old Ranking Calculations'!$C$19,AC46&gt;='Old Ranking Calculations'!$B$20,'Old Ranking Calculations'!$C$20,AC46&gt;='Old Ranking Calculations'!$B$21,'Old Ranking Calculations'!$C$21,AC46&gt;='Old Ranking Calculations'!$B$22,'Old Ranking Calculations'!$C$22,AC46&lt;'Old Ranking Calculations'!$B$23,'Old Ranking Calculations'!$C$23)</f>
        <v>12</v>
      </c>
      <c r="AE46" s="1">
        <v>0</v>
      </c>
      <c r="AF46" s="1">
        <f t="shared" si="1"/>
        <v>0.17460317460317459</v>
      </c>
      <c r="AG46" s="16">
        <f>SUM($W$2:W46,Z46)</f>
        <v>179</v>
      </c>
    </row>
    <row r="47" spans="1:33" ht="15.75" customHeight="1" x14ac:dyDescent="0.2">
      <c r="A47" s="1">
        <v>2011</v>
      </c>
      <c r="B47" s="1" t="s">
        <v>17</v>
      </c>
      <c r="C47" s="1" t="str">
        <f>VLOOKUP(B47,Divisions!$A$1:$B$33,2,FALSE)</f>
        <v>NFC West</v>
      </c>
      <c r="D47" s="1">
        <v>2</v>
      </c>
      <c r="E47" s="1">
        <v>14</v>
      </c>
      <c r="W47" s="1">
        <f>SUM(N47*'Ranking Calculations'!$C$2,M47*'Ranking Calculations'!$C$3,L47*'Ranking Calculations'!$C$4,K47*'Ranking Calculations'!$C$5,H47*'Ranking Calculations'!$C$7,G47*'Ranking Calculations'!$C$6,P47*'Ranking Calculations'!$C$8,Q47*'Ranking Calculations'!$C$9,R47*'Ranking Calculations'!$C$10,S47*'Ranking Calculations'!$C$11,T47*'Ranking Calculations'!$C$12,U47*'Ranking Calculations'!$C$13,V47*'Ranking Calculations'!$C$14)</f>
        <v>0</v>
      </c>
      <c r="X47" s="11">
        <f>(SUM($D$2:D47)+(SUM($F$2:F47)/2))/((SUM($D$2:D47)+SUM($E$2:E47)+SUM($F$2:F47)))</f>
        <v>0.51917613636363635</v>
      </c>
      <c r="Y47" s="24">
        <f>'Winning % Rank Over Time'!T47</f>
        <v>12</v>
      </c>
      <c r="Z47" s="7">
        <f>'Winning % Rank Over Time'!$B47*VLOOKUP(Y47,'Share of Reg Season Points'!$A$2:$B$33,2)</f>
        <v>0</v>
      </c>
      <c r="AA47" s="1">
        <f t="shared" si="0"/>
        <v>0.81395348837209303</v>
      </c>
      <c r="AB47" s="1" cm="1">
        <f t="array" ref="AB47">_xlfn.IFS(AA47&gt;='Old Ranking Calculations'!$B$25,'Old Ranking Calculations'!$C$25,AA47&gt;='Old Ranking Calculations'!$B$26,'Old Ranking Calculations'!$C$26,AA47&gt;='Old Ranking Calculations'!$B$27,'Old Ranking Calculations'!$C$27,AA47&gt;='Old Ranking Calculations'!$B$28,'Old Ranking Calculations'!$C$28,AA47&gt;='Old Ranking Calculations'!$B$29,'Old Ranking Calculations'!$C$29,AA47&gt;='Old Ranking Calculations'!$B$30,'Old Ranking Calculations'!$C$30,AA47&gt;='Old Ranking Calculations'!$B$31,'Old Ranking Calculations'!$C$31,AA47&lt;'Old Ranking Calculations'!$B$32,'Old Ranking Calculations'!$C$32)</f>
        <v>6</v>
      </c>
      <c r="AC47" s="1">
        <f>COUNT($G$2:G47)/COUNT($A$2:A47)</f>
        <v>0.45652173913043476</v>
      </c>
      <c r="AD47" s="1" cm="1">
        <f t="array" ref="AD47">_xlfn.IFS(AC47&gt;='Old Ranking Calculations'!$B$15,'Old Ranking Calculations'!$C$15,AC47&gt;='Old Ranking Calculations'!$B$16,'Old Ranking Calculations'!$C$16,AC47&gt;='Old Ranking Calculations'!$B$17,'Old Ranking Calculations'!$C$17,AC47&gt;='Old Ranking Calculations'!$B$18,'Old Ranking Calculations'!$C$18,AC47&gt;='Old Ranking Calculations'!$B$19,'Old Ranking Calculations'!$C$19,AC47&gt;='Old Ranking Calculations'!$B$20,'Old Ranking Calculations'!$C$20,AC47&gt;='Old Ranking Calculations'!$B$21,'Old Ranking Calculations'!$C$21,AC47&gt;='Old Ranking Calculations'!$B$22,'Old Ranking Calculations'!$C$22,AC47&lt;'Old Ranking Calculations'!$B$23,'Old Ranking Calculations'!$C$23)</f>
        <v>12</v>
      </c>
      <c r="AE47" s="1">
        <v>0</v>
      </c>
      <c r="AF47" s="1">
        <f t="shared" si="1"/>
        <v>0.1683673469387755</v>
      </c>
      <c r="AG47" s="16">
        <f>SUM($W$2:W47,Z47)</f>
        <v>179</v>
      </c>
    </row>
    <row r="48" spans="1:33" ht="15.75" customHeight="1" x14ac:dyDescent="0.2">
      <c r="A48" s="1">
        <v>2012</v>
      </c>
      <c r="B48" s="1" t="s">
        <v>17</v>
      </c>
      <c r="C48" s="1" t="str">
        <f>VLOOKUP(B48,Divisions!$A$1:$B$33,2,FALSE)</f>
        <v>NFC West</v>
      </c>
      <c r="D48" s="1">
        <v>7</v>
      </c>
      <c r="E48" s="1">
        <v>8</v>
      </c>
      <c r="F48" s="1">
        <v>1</v>
      </c>
      <c r="W48" s="1">
        <f>SUM(N48*'Ranking Calculations'!$C$2,M48*'Ranking Calculations'!$C$3,L48*'Ranking Calculations'!$C$4,K48*'Ranking Calculations'!$C$5,H48*'Ranking Calculations'!$C$7,G48*'Ranking Calculations'!$C$6,P48*'Ranking Calculations'!$C$8,Q48*'Ranking Calculations'!$C$9,R48*'Ranking Calculations'!$C$10,S48*'Ranking Calculations'!$C$11,T48*'Ranking Calculations'!$C$12,U48*'Ranking Calculations'!$C$13,V48*'Ranking Calculations'!$C$14)</f>
        <v>0</v>
      </c>
      <c r="X48" s="11">
        <f>(SUM($D$2:D48)+(SUM($F$2:F48)/2))/((SUM($D$2:D48)+SUM($E$2:E48)+SUM($F$2:F48)))</f>
        <v>0.5180555555555556</v>
      </c>
      <c r="Y48" s="24">
        <f>'Winning % Rank Over Time'!T48</f>
        <v>13</v>
      </c>
      <c r="Z48" s="7">
        <f>'Winning % Rank Over Time'!$B48*VLOOKUP(Y48,'Share of Reg Season Points'!$A$2:$B$33,2)</f>
        <v>0</v>
      </c>
      <c r="AA48" s="1">
        <f t="shared" si="0"/>
        <v>0.79545454545454541</v>
      </c>
      <c r="AB48" s="1" cm="1">
        <f t="array" ref="AB48">_xlfn.IFS(AA48&gt;='Old Ranking Calculations'!$B$25,'Old Ranking Calculations'!$C$25,AA48&gt;='Old Ranking Calculations'!$B$26,'Old Ranking Calculations'!$C$26,AA48&gt;='Old Ranking Calculations'!$B$27,'Old Ranking Calculations'!$C$27,AA48&gt;='Old Ranking Calculations'!$B$28,'Old Ranking Calculations'!$C$28,AA48&gt;='Old Ranking Calculations'!$B$29,'Old Ranking Calculations'!$C$29,AA48&gt;='Old Ranking Calculations'!$B$30,'Old Ranking Calculations'!$C$30,AA48&gt;='Old Ranking Calculations'!$B$31,'Old Ranking Calculations'!$C$31,AA48&lt;'Old Ranking Calculations'!$B$32,'Old Ranking Calculations'!$C$32)</f>
        <v>6</v>
      </c>
      <c r="AC48" s="1">
        <f>COUNT($G$2:G48)/COUNT($A$2:A48)</f>
        <v>0.44680851063829785</v>
      </c>
      <c r="AD48" s="1" cm="1">
        <f t="array" ref="AD48">_xlfn.IFS(AC48&gt;='Old Ranking Calculations'!$B$15,'Old Ranking Calculations'!$C$15,AC48&gt;='Old Ranking Calculations'!$B$16,'Old Ranking Calculations'!$C$16,AC48&gt;='Old Ranking Calculations'!$B$17,'Old Ranking Calculations'!$C$17,AC48&gt;='Old Ranking Calculations'!$B$18,'Old Ranking Calculations'!$C$18,AC48&gt;='Old Ranking Calculations'!$B$19,'Old Ranking Calculations'!$C$19,AC48&gt;='Old Ranking Calculations'!$B$20,'Old Ranking Calculations'!$C$20,AC48&gt;='Old Ranking Calculations'!$B$21,'Old Ranking Calculations'!$C$21,AC48&gt;='Old Ranking Calculations'!$B$22,'Old Ranking Calculations'!$C$22,AC48&lt;'Old Ranking Calculations'!$B$23,'Old Ranking Calculations'!$C$23)</f>
        <v>10</v>
      </c>
      <c r="AE48" s="1">
        <v>0</v>
      </c>
      <c r="AF48" s="1">
        <f t="shared" si="1"/>
        <v>0.16458852867830423</v>
      </c>
      <c r="AG48" s="16">
        <f>SUM($W$2:W48,Z48)</f>
        <v>179</v>
      </c>
    </row>
    <row r="49" spans="1:33" ht="15.75" customHeight="1" x14ac:dyDescent="0.2">
      <c r="A49" s="1">
        <v>2013</v>
      </c>
      <c r="B49" s="1" t="s">
        <v>17</v>
      </c>
      <c r="C49" s="1" t="str">
        <f>VLOOKUP(B49,Divisions!$A$1:$B$33,2,FALSE)</f>
        <v>NFC West</v>
      </c>
      <c r="D49" s="1">
        <v>7</v>
      </c>
      <c r="E49" s="1">
        <v>9</v>
      </c>
      <c r="W49" s="1">
        <f>SUM(N49*'Ranking Calculations'!$C$2,M49*'Ranking Calculations'!$C$3,L49*'Ranking Calculations'!$C$4,K49*'Ranking Calculations'!$C$5,H49*'Ranking Calculations'!$C$7,G49*'Ranking Calculations'!$C$6,P49*'Ranking Calculations'!$C$8,Q49*'Ranking Calculations'!$C$9,R49*'Ranking Calculations'!$C$10,S49*'Ranking Calculations'!$C$11,T49*'Ranking Calculations'!$C$12,U49*'Ranking Calculations'!$C$13,V49*'Ranking Calculations'!$C$14)</f>
        <v>0</v>
      </c>
      <c r="X49" s="11">
        <f>(SUM($D$2:D49)+(SUM($F$2:F49)/2))/((SUM($D$2:D49)+SUM($E$2:E49)+SUM($F$2:F49)))</f>
        <v>0.51630434782608692</v>
      </c>
      <c r="Y49" s="24">
        <f>'Winning % Rank Over Time'!T49</f>
        <v>13</v>
      </c>
      <c r="Z49" s="7">
        <f>'Winning % Rank Over Time'!$B49*VLOOKUP(Y49,'Share of Reg Season Points'!$A$2:$B$33,2)</f>
        <v>0</v>
      </c>
      <c r="AA49" s="1">
        <f t="shared" si="0"/>
        <v>0.7865168539325843</v>
      </c>
      <c r="AB49" s="1" cm="1">
        <f t="array" ref="AB49">_xlfn.IFS(AA49&gt;='Old Ranking Calculations'!$B$25,'Old Ranking Calculations'!$C$25,AA49&gt;='Old Ranking Calculations'!$B$26,'Old Ranking Calculations'!$C$26,AA49&gt;='Old Ranking Calculations'!$B$27,'Old Ranking Calculations'!$C$27,AA49&gt;='Old Ranking Calculations'!$B$28,'Old Ranking Calculations'!$C$28,AA49&gt;='Old Ranking Calculations'!$B$29,'Old Ranking Calculations'!$C$29,AA49&gt;='Old Ranking Calculations'!$B$30,'Old Ranking Calculations'!$C$30,AA49&gt;='Old Ranking Calculations'!$B$31,'Old Ranking Calculations'!$C$31,AA49&lt;'Old Ranking Calculations'!$B$32,'Old Ranking Calculations'!$C$32)</f>
        <v>6</v>
      </c>
      <c r="AC49" s="1">
        <f>COUNT($G$2:G49)/COUNT($A$2:A49)</f>
        <v>0.4375</v>
      </c>
      <c r="AD49" s="1" cm="1">
        <f t="array" ref="AD49">_xlfn.IFS(AC49&gt;='Old Ranking Calculations'!$B$15,'Old Ranking Calculations'!$C$15,AC49&gt;='Old Ranking Calculations'!$B$16,'Old Ranking Calculations'!$C$16,AC49&gt;='Old Ranking Calculations'!$B$17,'Old Ranking Calculations'!$C$17,AC49&gt;='Old Ranking Calculations'!$B$18,'Old Ranking Calculations'!$C$18,AC49&gt;='Old Ranking Calculations'!$B$19,'Old Ranking Calculations'!$C$19,AC49&gt;='Old Ranking Calculations'!$B$20,'Old Ranking Calculations'!$C$20,AC49&gt;='Old Ranking Calculations'!$B$21,'Old Ranking Calculations'!$C$21,AC49&gt;='Old Ranking Calculations'!$B$22,'Old Ranking Calculations'!$C$22,AC49&lt;'Old Ranking Calculations'!$B$23,'Old Ranking Calculations'!$C$23)</f>
        <v>10</v>
      </c>
      <c r="AE49" s="1">
        <v>0</v>
      </c>
      <c r="AF49" s="1">
        <f t="shared" si="1"/>
        <v>0.16097560975609757</v>
      </c>
      <c r="AG49" s="16">
        <f>SUM($W$2:W49,Z49)</f>
        <v>179</v>
      </c>
    </row>
    <row r="50" spans="1:33" ht="15.75" customHeight="1" x14ac:dyDescent="0.2">
      <c r="A50" s="1">
        <v>2014</v>
      </c>
      <c r="B50" s="1" t="s">
        <v>17</v>
      </c>
      <c r="C50" s="1" t="str">
        <f>VLOOKUP(B50,Divisions!$A$1:$B$33,2,FALSE)</f>
        <v>NFC West</v>
      </c>
      <c r="D50" s="1">
        <v>6</v>
      </c>
      <c r="E50" s="1">
        <v>10</v>
      </c>
      <c r="T50" s="1">
        <v>1</v>
      </c>
      <c r="W50" s="1">
        <f>SUM(N50*'Ranking Calculations'!$C$2,M50*'Ranking Calculations'!$C$3,L50*'Ranking Calculations'!$C$4,K50*'Ranking Calculations'!$C$5,H50*'Ranking Calculations'!$C$7,G50*'Ranking Calculations'!$C$6,P50*'Ranking Calculations'!$C$8,Q50*'Ranking Calculations'!$C$9,R50*'Ranking Calculations'!$C$10,S50*'Ranking Calculations'!$C$11,T50*'Ranking Calculations'!$C$12,U50*'Ranking Calculations'!$C$13,V50*'Ranking Calculations'!$C$14)</f>
        <v>0</v>
      </c>
      <c r="X50" s="11">
        <f>(SUM($D$2:D50)+(SUM($F$2:F50)/2))/((SUM($D$2:D50)+SUM($E$2:E50)+SUM($F$2:F50)))</f>
        <v>0.51329787234042556</v>
      </c>
      <c r="Y50" s="24">
        <f>'Winning % Rank Over Time'!T50</f>
        <v>13</v>
      </c>
      <c r="Z50" s="7">
        <f>'Winning % Rank Over Time'!$B50*VLOOKUP(Y50,'Share of Reg Season Points'!$A$2:$B$33,2)</f>
        <v>0</v>
      </c>
      <c r="AA50" s="1">
        <f t="shared" si="0"/>
        <v>0.77777777777777779</v>
      </c>
      <c r="AB50" s="1" cm="1">
        <f t="array" ref="AB50">_xlfn.IFS(AA50&gt;='Old Ranking Calculations'!$B$25,'Old Ranking Calculations'!$C$25,AA50&gt;='Old Ranking Calculations'!$B$26,'Old Ranking Calculations'!$C$26,AA50&gt;='Old Ranking Calculations'!$B$27,'Old Ranking Calculations'!$C$27,AA50&gt;='Old Ranking Calculations'!$B$28,'Old Ranking Calculations'!$C$28,AA50&gt;='Old Ranking Calculations'!$B$29,'Old Ranking Calculations'!$C$29,AA50&gt;='Old Ranking Calculations'!$B$30,'Old Ranking Calculations'!$C$30,AA50&gt;='Old Ranking Calculations'!$B$31,'Old Ranking Calculations'!$C$31,AA50&lt;'Old Ranking Calculations'!$B$32,'Old Ranking Calculations'!$C$32)</f>
        <v>6</v>
      </c>
      <c r="AC50" s="1">
        <f>COUNT($G$2:G50)/COUNT($A$2:A50)</f>
        <v>0.42857142857142855</v>
      </c>
      <c r="AD50" s="1" cm="1">
        <f t="array" ref="AD50">_xlfn.IFS(AC50&gt;='Old Ranking Calculations'!$B$15,'Old Ranking Calculations'!$C$15,AC50&gt;='Old Ranking Calculations'!$B$16,'Old Ranking Calculations'!$C$16,AC50&gt;='Old Ranking Calculations'!$B$17,'Old Ranking Calculations'!$C$17,AC50&gt;='Old Ranking Calculations'!$B$18,'Old Ranking Calculations'!$C$18,AC50&gt;='Old Ranking Calculations'!$B$19,'Old Ranking Calculations'!$C$19,AC50&gt;='Old Ranking Calculations'!$B$20,'Old Ranking Calculations'!$C$20,AC50&gt;='Old Ranking Calculations'!$B$21,'Old Ranking Calculations'!$C$21,AC50&gt;='Old Ranking Calculations'!$B$22,'Old Ranking Calculations'!$C$22,AC50&lt;'Old Ranking Calculations'!$B$23,'Old Ranking Calculations'!$C$23)</f>
        <v>10</v>
      </c>
      <c r="AE50" s="1">
        <v>0</v>
      </c>
      <c r="AF50" s="1">
        <f t="shared" si="1"/>
        <v>0.15714285714285714</v>
      </c>
      <c r="AG50" s="16">
        <f>SUM($W$2:W50,Z50)</f>
        <v>179</v>
      </c>
    </row>
    <row r="51" spans="1:33" ht="15.75" customHeight="1" x14ac:dyDescent="0.2">
      <c r="A51" s="1">
        <v>2015</v>
      </c>
      <c r="B51" s="1" t="s">
        <v>17</v>
      </c>
      <c r="C51" s="1" t="str">
        <f>VLOOKUP(B51,Divisions!$A$1:$B$33,2,FALSE)</f>
        <v>NFC West</v>
      </c>
      <c r="D51" s="1">
        <v>7</v>
      </c>
      <c r="E51" s="1">
        <v>9</v>
      </c>
      <c r="S51" s="1">
        <v>1</v>
      </c>
      <c r="W51" s="1">
        <f>SUM(N51*'Ranking Calculations'!$C$2,M51*'Ranking Calculations'!$C$3,L51*'Ranking Calculations'!$C$4,K51*'Ranking Calculations'!$C$5,H51*'Ranking Calculations'!$C$7,G51*'Ranking Calculations'!$C$6,P51*'Ranking Calculations'!$C$8,Q51*'Ranking Calculations'!$C$9,R51*'Ranking Calculations'!$C$10,S51*'Ranking Calculations'!$C$11,T51*'Ranking Calculations'!$C$12,U51*'Ranking Calculations'!$C$13,V51*'Ranking Calculations'!$C$14)</f>
        <v>0</v>
      </c>
      <c r="X51" s="11">
        <f>(SUM($D$2:D51)+(SUM($F$2:F51)/2))/((SUM($D$2:D51)+SUM($E$2:E51)+SUM($F$2:F51)))</f>
        <v>0.51171875</v>
      </c>
      <c r="Y51" s="24">
        <f>'Winning % Rank Over Time'!T51</f>
        <v>14</v>
      </c>
      <c r="Z51" s="7">
        <f>'Winning % Rank Over Time'!$B51*VLOOKUP(Y51,'Share of Reg Season Points'!$A$2:$B$33,2)</f>
        <v>0</v>
      </c>
      <c r="AA51" s="1">
        <f t="shared" si="0"/>
        <v>0.76923076923076927</v>
      </c>
      <c r="AB51" s="1" cm="1">
        <f t="array" ref="AB51">_xlfn.IFS(AA51&gt;='Old Ranking Calculations'!$B$25,'Old Ranking Calculations'!$C$25,AA51&gt;='Old Ranking Calculations'!$B$26,'Old Ranking Calculations'!$C$26,AA51&gt;='Old Ranking Calculations'!$B$27,'Old Ranking Calculations'!$C$27,AA51&gt;='Old Ranking Calculations'!$B$28,'Old Ranking Calculations'!$C$28,AA51&gt;='Old Ranking Calculations'!$B$29,'Old Ranking Calculations'!$C$29,AA51&gt;='Old Ranking Calculations'!$B$30,'Old Ranking Calculations'!$C$30,AA51&gt;='Old Ranking Calculations'!$B$31,'Old Ranking Calculations'!$C$31,AA51&lt;'Old Ranking Calculations'!$B$32,'Old Ranking Calculations'!$C$32)</f>
        <v>6</v>
      </c>
      <c r="AC51" s="1">
        <f>COUNT($G$2:G51)/COUNT($A$2:A51)</f>
        <v>0.42</v>
      </c>
      <c r="AD51" s="1" cm="1">
        <f t="array" ref="AD51">_xlfn.IFS(AC51&gt;='Old Ranking Calculations'!$B$15,'Old Ranking Calculations'!$C$15,AC51&gt;='Old Ranking Calculations'!$B$16,'Old Ranking Calculations'!$C$16,AC51&gt;='Old Ranking Calculations'!$B$17,'Old Ranking Calculations'!$C$17,AC51&gt;='Old Ranking Calculations'!$B$18,'Old Ranking Calculations'!$C$18,AC51&gt;='Old Ranking Calculations'!$B$19,'Old Ranking Calculations'!$C$19,AC51&gt;='Old Ranking Calculations'!$B$20,'Old Ranking Calculations'!$C$20,AC51&gt;='Old Ranking Calculations'!$B$21,'Old Ranking Calculations'!$C$21,AC51&gt;='Old Ranking Calculations'!$B$22,'Old Ranking Calculations'!$C$22,AC51&lt;'Old Ranking Calculations'!$B$23,'Old Ranking Calculations'!$C$23)</f>
        <v>10</v>
      </c>
      <c r="AE51" s="1">
        <v>0</v>
      </c>
      <c r="AF51" s="1">
        <f t="shared" si="1"/>
        <v>0.15384615384615385</v>
      </c>
      <c r="AG51" s="16">
        <f>SUM($W$2:W51,Z51)</f>
        <v>179</v>
      </c>
    </row>
    <row r="52" spans="1:33" ht="15.75" customHeight="1" x14ac:dyDescent="0.2">
      <c r="A52" s="1">
        <v>2016</v>
      </c>
      <c r="B52" s="1" t="s">
        <v>17</v>
      </c>
      <c r="C52" s="1" t="str">
        <f>VLOOKUP(B52,Divisions!$A$1:$B$33,2,FALSE)</f>
        <v>NFC West</v>
      </c>
      <c r="D52" s="1">
        <v>4</v>
      </c>
      <c r="E52" s="1">
        <v>12</v>
      </c>
      <c r="W52" s="1">
        <f>SUM(N52*'Ranking Calculations'!$C$2,M52*'Ranking Calculations'!$C$3,L52*'Ranking Calculations'!$C$4,K52*'Ranking Calculations'!$C$5,H52*'Ranking Calculations'!$C$7,G52*'Ranking Calculations'!$C$6,P52*'Ranking Calculations'!$C$8,Q52*'Ranking Calculations'!$C$9,R52*'Ranking Calculations'!$C$10,S52*'Ranking Calculations'!$C$11,T52*'Ranking Calculations'!$C$12,U52*'Ranking Calculations'!$C$13,V52*'Ranking Calculations'!$C$14)</f>
        <v>0</v>
      </c>
      <c r="X52" s="11">
        <f>(SUM($D$2:D52)+(SUM($F$2:F52)/2))/((SUM($D$2:D52)+SUM($E$2:E52)+SUM($F$2:F52)))</f>
        <v>0.50637755102040816</v>
      </c>
      <c r="Y52" s="24">
        <f>'Winning % Rank Over Time'!T52</f>
        <v>14</v>
      </c>
      <c r="Z52" s="7">
        <f>'Winning % Rank Over Time'!$B52*VLOOKUP(Y52,'Share of Reg Season Points'!$A$2:$B$33,2)</f>
        <v>0</v>
      </c>
      <c r="AA52" s="1">
        <f t="shared" si="0"/>
        <v>0.76086956521739135</v>
      </c>
      <c r="AB52" s="1" cm="1">
        <f t="array" ref="AB52">_xlfn.IFS(AA52&gt;='Old Ranking Calculations'!$B$25,'Old Ranking Calculations'!$C$25,AA52&gt;='Old Ranking Calculations'!$B$26,'Old Ranking Calculations'!$C$26,AA52&gt;='Old Ranking Calculations'!$B$27,'Old Ranking Calculations'!$C$27,AA52&gt;='Old Ranking Calculations'!$B$28,'Old Ranking Calculations'!$C$28,AA52&gt;='Old Ranking Calculations'!$B$29,'Old Ranking Calculations'!$C$29,AA52&gt;='Old Ranking Calculations'!$B$30,'Old Ranking Calculations'!$C$30,AA52&gt;='Old Ranking Calculations'!$B$31,'Old Ranking Calculations'!$C$31,AA52&lt;'Old Ranking Calculations'!$B$32,'Old Ranking Calculations'!$C$32)</f>
        <v>6</v>
      </c>
      <c r="AC52" s="1">
        <f>COUNT($G$2:G52)/COUNT($A$2:A52)</f>
        <v>0.41176470588235292</v>
      </c>
      <c r="AD52" s="1" cm="1">
        <f t="array" ref="AD52">_xlfn.IFS(AC52&gt;='Old Ranking Calculations'!$B$15,'Old Ranking Calculations'!$C$15,AC52&gt;='Old Ranking Calculations'!$B$16,'Old Ranking Calculations'!$C$16,AC52&gt;='Old Ranking Calculations'!$B$17,'Old Ranking Calculations'!$C$17,AC52&gt;='Old Ranking Calculations'!$B$18,'Old Ranking Calculations'!$C$18,AC52&gt;='Old Ranking Calculations'!$B$19,'Old Ranking Calculations'!$C$19,AC52&gt;='Old Ranking Calculations'!$B$20,'Old Ranking Calculations'!$C$20,AC52&gt;='Old Ranking Calculations'!$B$21,'Old Ranking Calculations'!$C$21,AC52&gt;='Old Ranking Calculations'!$B$22,'Old Ranking Calculations'!$C$22,AC52&lt;'Old Ranking Calculations'!$B$23,'Old Ranking Calculations'!$C$23)</f>
        <v>10</v>
      </c>
      <c r="AE52" s="1">
        <v>0</v>
      </c>
      <c r="AF52" s="1">
        <f t="shared" si="1"/>
        <v>0.14965986394557823</v>
      </c>
      <c r="AG52" s="16">
        <f>SUM($W$2:W52,Z52)</f>
        <v>179</v>
      </c>
    </row>
    <row r="53" spans="1:33" ht="15.75" customHeight="1" x14ac:dyDescent="0.2">
      <c r="A53" s="1">
        <v>2017</v>
      </c>
      <c r="B53" s="1" t="s">
        <v>17</v>
      </c>
      <c r="C53" s="1" t="str">
        <f>VLOOKUP(B53,Divisions!$A$1:$B$33,2,FALSE)</f>
        <v>NFC West</v>
      </c>
      <c r="D53" s="1">
        <v>11</v>
      </c>
      <c r="E53" s="1">
        <v>5</v>
      </c>
      <c r="G53" s="1">
        <v>1</v>
      </c>
      <c r="H53" s="1">
        <v>1</v>
      </c>
      <c r="I53" s="1">
        <v>0</v>
      </c>
      <c r="J53" s="1">
        <v>1</v>
      </c>
      <c r="K53" s="1"/>
      <c r="L53" s="1"/>
      <c r="M53" s="1"/>
      <c r="N53" s="1"/>
      <c r="O53" s="1">
        <v>1</v>
      </c>
      <c r="Q53" s="1">
        <v>1</v>
      </c>
      <c r="R53" s="1">
        <v>1</v>
      </c>
      <c r="U53" s="1">
        <v>1</v>
      </c>
      <c r="W53" s="1">
        <f>SUM(N53*'Ranking Calculations'!$C$2,M53*'Ranking Calculations'!$C$3,L53*'Ranking Calculations'!$C$4,K53*'Ranking Calculations'!$C$5,H53*'Ranking Calculations'!$C$7,G53*'Ranking Calculations'!$C$6,P53*'Ranking Calculations'!$C$8,Q53*'Ranking Calculations'!$C$9,R53*'Ranking Calculations'!$C$10,S53*'Ranking Calculations'!$C$11,T53*'Ranking Calculations'!$C$12,U53*'Ranking Calculations'!$C$13,V53*'Ranking Calculations'!$C$14)</f>
        <v>4</v>
      </c>
      <c r="X53" s="11">
        <f>(SUM($D$2:D53)+(SUM($F$2:F53)/2))/((SUM($D$2:D53)+SUM($E$2:E53)+SUM($F$2:F53)))</f>
        <v>0.51</v>
      </c>
      <c r="Y53" s="24">
        <f>'Winning % Rank Over Time'!T53</f>
        <v>15</v>
      </c>
      <c r="Z53" s="7">
        <f>'Winning % Rank Over Time'!$B53*VLOOKUP(Y53,'Share of Reg Season Points'!$A$2:$B$33,2)</f>
        <v>0</v>
      </c>
      <c r="AA53" s="1">
        <f t="shared" si="0"/>
        <v>0.76842105263157889</v>
      </c>
      <c r="AB53" s="1" cm="1">
        <f t="array" ref="AB53">_xlfn.IFS(AA53&gt;='Old Ranking Calculations'!$B$25,'Old Ranking Calculations'!$C$25,AA53&gt;='Old Ranking Calculations'!$B$26,'Old Ranking Calculations'!$C$26,AA53&gt;='Old Ranking Calculations'!$B$27,'Old Ranking Calculations'!$C$27,AA53&gt;='Old Ranking Calculations'!$B$28,'Old Ranking Calculations'!$C$28,AA53&gt;='Old Ranking Calculations'!$B$29,'Old Ranking Calculations'!$C$29,AA53&gt;='Old Ranking Calculations'!$B$30,'Old Ranking Calculations'!$C$30,AA53&gt;='Old Ranking Calculations'!$B$31,'Old Ranking Calculations'!$C$31,AA53&lt;'Old Ranking Calculations'!$B$32,'Old Ranking Calculations'!$C$32)</f>
        <v>6</v>
      </c>
      <c r="AC53" s="1">
        <f>COUNT($G$2:G53)/COUNT($A$2:A53)</f>
        <v>0.42307692307692307</v>
      </c>
      <c r="AD53" s="1" cm="1">
        <f t="array" ref="AD53">_xlfn.IFS(AC53&gt;='Old Ranking Calculations'!$B$15,'Old Ranking Calculations'!$C$15,AC53&gt;='Old Ranking Calculations'!$B$16,'Old Ranking Calculations'!$C$16,AC53&gt;='Old Ranking Calculations'!$B$17,'Old Ranking Calculations'!$C$17,AC53&gt;='Old Ranking Calculations'!$B$18,'Old Ranking Calculations'!$C$18,AC53&gt;='Old Ranking Calculations'!$B$19,'Old Ranking Calculations'!$C$19,AC53&gt;='Old Ranking Calculations'!$B$20,'Old Ranking Calculations'!$C$20,AC53&gt;='Old Ranking Calculations'!$B$21,'Old Ranking Calculations'!$C$21,AC53&gt;='Old Ranking Calculations'!$B$22,'Old Ranking Calculations'!$C$22,AC53&lt;'Old Ranking Calculations'!$B$23,'Old Ranking Calculations'!$C$23)</f>
        <v>10</v>
      </c>
      <c r="AE53" s="1">
        <v>0</v>
      </c>
      <c r="AF53" s="1">
        <f t="shared" si="1"/>
        <v>0.14955357142857142</v>
      </c>
      <c r="AG53" s="16">
        <f>SUM($W$2:W53,Z53)</f>
        <v>183</v>
      </c>
    </row>
    <row r="54" spans="1:33" ht="15.75" customHeight="1" x14ac:dyDescent="0.2">
      <c r="A54" s="1">
        <v>2018</v>
      </c>
      <c r="B54" s="1" t="s">
        <v>17</v>
      </c>
      <c r="C54" s="1" t="str">
        <f>VLOOKUP(B54,Divisions!$A$1:$B$33,2,FALSE)</f>
        <v>NFC West</v>
      </c>
      <c r="D54" s="1">
        <v>13</v>
      </c>
      <c r="E54" s="1">
        <v>3</v>
      </c>
      <c r="G54" s="1">
        <v>1</v>
      </c>
      <c r="H54" s="1">
        <v>1</v>
      </c>
      <c r="I54" s="1">
        <v>2</v>
      </c>
      <c r="J54" s="1">
        <v>1</v>
      </c>
      <c r="K54" s="1">
        <v>1</v>
      </c>
      <c r="L54" s="1">
        <v>1</v>
      </c>
      <c r="M54" s="1">
        <v>1</v>
      </c>
      <c r="N54" s="1"/>
      <c r="O54" s="1">
        <v>4</v>
      </c>
      <c r="R54" s="1">
        <v>1</v>
      </c>
      <c r="W54" s="1">
        <f>SUM(N54*'Ranking Calculations'!$C$2,M54*'Ranking Calculations'!$C$3,L54*'Ranking Calculations'!$C$4,K54*'Ranking Calculations'!$C$5,H54*'Ranking Calculations'!$C$7,G54*'Ranking Calculations'!$C$6,P54*'Ranking Calculations'!$C$8,Q54*'Ranking Calculations'!$C$9,R54*'Ranking Calculations'!$C$10,S54*'Ranking Calculations'!$C$11,T54*'Ranking Calculations'!$C$12,U54*'Ranking Calculations'!$C$13,V54*'Ranking Calculations'!$C$14)</f>
        <v>18</v>
      </c>
      <c r="X54" s="11">
        <f>(SUM($D$2:D54)+(SUM($F$2:F54)/2))/((SUM($D$2:D54)+SUM($E$2:E54)+SUM($F$2:F54)))</f>
        <v>0.51593137254901966</v>
      </c>
      <c r="Y54" s="24">
        <f>'Winning % Rank Over Time'!T54</f>
        <v>14</v>
      </c>
      <c r="Z54" s="7">
        <f>'Winning % Rank Over Time'!$B54*VLOOKUP(Y54,'Share of Reg Season Points'!$A$2:$B$33,2)</f>
        <v>0</v>
      </c>
      <c r="AA54" s="1">
        <f t="shared" si="0"/>
        <v>0.79591836734693877</v>
      </c>
      <c r="AB54" s="1" cm="1">
        <f t="array" ref="AB54">_xlfn.IFS(AA54&gt;='Old Ranking Calculations'!$B$25,'Old Ranking Calculations'!$C$25,AA54&gt;='Old Ranking Calculations'!$B$26,'Old Ranking Calculations'!$C$26,AA54&gt;='Old Ranking Calculations'!$B$27,'Old Ranking Calculations'!$C$27,AA54&gt;='Old Ranking Calculations'!$B$28,'Old Ranking Calculations'!$C$28,AA54&gt;='Old Ranking Calculations'!$B$29,'Old Ranking Calculations'!$C$29,AA54&gt;='Old Ranking Calculations'!$B$30,'Old Ranking Calculations'!$C$30,AA54&gt;='Old Ranking Calculations'!$B$31,'Old Ranking Calculations'!$C$31,AA54&lt;'Old Ranking Calculations'!$B$32,'Old Ranking Calculations'!$C$32)</f>
        <v>6</v>
      </c>
      <c r="AC54" s="1">
        <f>COUNT($G$2:G54)/COUNT($A$2:A54)</f>
        <v>0.43396226415094341</v>
      </c>
      <c r="AD54" s="1" cm="1">
        <f t="array" ref="AD54">_xlfn.IFS(AC54&gt;='Old Ranking Calculations'!$B$15,'Old Ranking Calculations'!$C$15,AC54&gt;='Old Ranking Calculations'!$B$16,'Old Ranking Calculations'!$C$16,AC54&gt;='Old Ranking Calculations'!$B$17,'Old Ranking Calculations'!$C$17,AC54&gt;='Old Ranking Calculations'!$B$18,'Old Ranking Calculations'!$C$18,AC54&gt;='Old Ranking Calculations'!$B$19,'Old Ranking Calculations'!$C$19,AC54&gt;='Old Ranking Calculations'!$B$20,'Old Ranking Calculations'!$C$20,AC54&gt;='Old Ranking Calculations'!$B$21,'Old Ranking Calculations'!$C$21,AC54&gt;='Old Ranking Calculations'!$B$22,'Old Ranking Calculations'!$C$22,AC54&lt;'Old Ranking Calculations'!$B$23,'Old Ranking Calculations'!$C$23)</f>
        <v>10</v>
      </c>
      <c r="AE54" s="1">
        <v>0</v>
      </c>
      <c r="AF54" s="1">
        <f t="shared" si="1"/>
        <v>0.16043956043956045</v>
      </c>
      <c r="AG54" s="16">
        <f>SUM($W$2:W54,Z54)</f>
        <v>201</v>
      </c>
    </row>
    <row r="55" spans="1:33" ht="15.75" customHeight="1" x14ac:dyDescent="0.2">
      <c r="A55" s="1">
        <v>2019</v>
      </c>
      <c r="B55" s="1" t="s">
        <v>17</v>
      </c>
      <c r="C55" s="1" t="str">
        <f>VLOOKUP(B55,Divisions!$A$1:$B$33,2,FALSE)</f>
        <v>NFC West</v>
      </c>
      <c r="D55" s="1">
        <v>9</v>
      </c>
      <c r="E55" s="1">
        <v>7</v>
      </c>
      <c r="W55" s="1">
        <f>SUM(N55*'Ranking Calculations'!$C$2,M55*'Ranking Calculations'!$C$3,L55*'Ranking Calculations'!$C$4,K55*'Ranking Calculations'!$C$5,H55*'Ranking Calculations'!$C$7,G55*'Ranking Calculations'!$C$6,P55*'Ranking Calculations'!$C$8,Q55*'Ranking Calculations'!$C$9,R55*'Ranking Calculations'!$C$10,S55*'Ranking Calculations'!$C$11,T55*'Ranking Calculations'!$C$12,U55*'Ranking Calculations'!$C$13,V55*'Ranking Calculations'!$C$14)</f>
        <v>0</v>
      </c>
      <c r="X55" s="11">
        <f>(SUM($D$2:D55)+(SUM($F$2:F55)/2))/((SUM($D$2:D55)+SUM($E$2:E55)+SUM($F$2:F55)))</f>
        <v>0.51682692307692313</v>
      </c>
      <c r="Y55" s="24">
        <f>'Winning % Rank Over Time'!T55</f>
        <v>13</v>
      </c>
      <c r="Z55" s="7">
        <f>'Winning % Rank Over Time'!$B55*VLOOKUP(Y55,'Share of Reg Season Points'!$A$2:$B$33,2)</f>
        <v>0</v>
      </c>
      <c r="AA55" s="1">
        <f t="shared" si="0"/>
        <v>0.78787878787878785</v>
      </c>
      <c r="AB55" s="1" cm="1">
        <f t="array" ref="AB55">_xlfn.IFS(AA55&gt;='Old Ranking Calculations'!$B$25,'Old Ranking Calculations'!$C$25,AA55&gt;='Old Ranking Calculations'!$B$26,'Old Ranking Calculations'!$C$26,AA55&gt;='Old Ranking Calculations'!$B$27,'Old Ranking Calculations'!$C$27,AA55&gt;='Old Ranking Calculations'!$B$28,'Old Ranking Calculations'!$C$28,AA55&gt;='Old Ranking Calculations'!$B$29,'Old Ranking Calculations'!$C$29,AA55&gt;='Old Ranking Calculations'!$B$30,'Old Ranking Calculations'!$C$30,AA55&gt;='Old Ranking Calculations'!$B$31,'Old Ranking Calculations'!$C$31,AA55&lt;'Old Ranking Calculations'!$B$32,'Old Ranking Calculations'!$C$32)</f>
        <v>6</v>
      </c>
      <c r="AC55" s="1">
        <f>COUNT($G$2:G55)/COUNT($A$2:A55)</f>
        <v>0.42592592592592593</v>
      </c>
      <c r="AD55" s="1" cm="1">
        <f t="array" ref="AD55">_xlfn.IFS(AC55&gt;='Old Ranking Calculations'!$B$15,'Old Ranking Calculations'!$C$15,AC55&gt;='Old Ranking Calculations'!$B$16,'Old Ranking Calculations'!$C$16,AC55&gt;='Old Ranking Calculations'!$B$17,'Old Ranking Calculations'!$C$17,AC55&gt;='Old Ranking Calculations'!$B$18,'Old Ranking Calculations'!$C$18,AC55&gt;='Old Ranking Calculations'!$B$19,'Old Ranking Calculations'!$C$19,AC55&gt;='Old Ranking Calculations'!$B$20,'Old Ranking Calculations'!$C$20,AC55&gt;='Old Ranking Calculations'!$B$21,'Old Ranking Calculations'!$C$21,AC55&gt;='Old Ranking Calculations'!$B$22,'Old Ranking Calculations'!$C$22,AC55&lt;'Old Ranking Calculations'!$B$23,'Old Ranking Calculations'!$C$23)</f>
        <v>10</v>
      </c>
      <c r="AE55" s="1">
        <v>0</v>
      </c>
      <c r="AF55" s="1">
        <f t="shared" si="1"/>
        <v>0.15800865800865802</v>
      </c>
      <c r="AG55" s="16">
        <f>SUM($W$2:W55,Z55)</f>
        <v>201</v>
      </c>
    </row>
    <row r="56" spans="1:33" ht="15.75" customHeight="1" x14ac:dyDescent="0.2">
      <c r="A56" s="1">
        <v>2020</v>
      </c>
      <c r="B56" s="1" t="s">
        <v>17</v>
      </c>
      <c r="C56" s="1" t="str">
        <f>VLOOKUP(B56,Divisions!$A$1:$B$33,2,FALSE)</f>
        <v>NFC West</v>
      </c>
      <c r="D56" s="1">
        <v>10</v>
      </c>
      <c r="E56" s="1">
        <v>6</v>
      </c>
      <c r="G56" s="1">
        <v>1</v>
      </c>
      <c r="I56" s="1">
        <v>1</v>
      </c>
      <c r="J56" s="1">
        <v>1</v>
      </c>
      <c r="K56" s="1">
        <v>1</v>
      </c>
      <c r="L56" s="1"/>
      <c r="M56" s="1"/>
      <c r="N56" s="1"/>
      <c r="O56" s="1">
        <v>2</v>
      </c>
      <c r="R56" s="1">
        <v>1</v>
      </c>
      <c r="W56" s="1">
        <f>SUM(N56*'Ranking Calculations'!$C$2,M56*'Ranking Calculations'!$C$3,L56*'Ranking Calculations'!$C$4,K56*'Ranking Calculations'!$C$5,H56*'Ranking Calculations'!$C$7,G56*'Ranking Calculations'!$C$6,P56*'Ranking Calculations'!$C$8,Q56*'Ranking Calculations'!$C$9,R56*'Ranking Calculations'!$C$10,S56*'Ranking Calculations'!$C$11,T56*'Ranking Calculations'!$C$12,U56*'Ranking Calculations'!$C$13,V56*'Ranking Calculations'!$C$14)</f>
        <v>4</v>
      </c>
      <c r="X56" s="11">
        <f>(SUM($D$2:D56)+(SUM($F$2:F56)/2))/((SUM($D$2:D56)+SUM($E$2:E56)+SUM($F$2:F56)))</f>
        <v>0.51886792452830188</v>
      </c>
      <c r="Y56" s="24">
        <f>'Winning % Rank Over Time'!T56</f>
        <v>14</v>
      </c>
      <c r="Z56" s="7">
        <f>'Winning % Rank Over Time'!$B56*VLOOKUP(Y56,'Share of Reg Season Points'!$A$2:$B$33,2)</f>
        <v>0</v>
      </c>
      <c r="AA56" s="1">
        <f t="shared" si="0"/>
        <v>0.80198019801980203</v>
      </c>
      <c r="AB56" s="1" cm="1">
        <f t="array" ref="AB56">_xlfn.IFS(AA56&gt;='Old Ranking Calculations'!$B$25,'Old Ranking Calculations'!$C$25,AA56&gt;='Old Ranking Calculations'!$B$26,'Old Ranking Calculations'!$C$26,AA56&gt;='Old Ranking Calculations'!$B$27,'Old Ranking Calculations'!$C$27,AA56&gt;='Old Ranking Calculations'!$B$28,'Old Ranking Calculations'!$C$28,AA56&gt;='Old Ranking Calculations'!$B$29,'Old Ranking Calculations'!$C$29,AA56&gt;='Old Ranking Calculations'!$B$30,'Old Ranking Calculations'!$C$30,AA56&gt;='Old Ranking Calculations'!$B$31,'Old Ranking Calculations'!$C$31,AA56&lt;'Old Ranking Calculations'!$B$32,'Old Ranking Calculations'!$C$32)</f>
        <v>6</v>
      </c>
      <c r="AC56" s="1">
        <f>COUNT($G$2:G56)/COUNT($A$2:A56)</f>
        <v>0.43636363636363634</v>
      </c>
      <c r="AD56" s="1" cm="1">
        <f t="array" ref="AD56">_xlfn.IFS(AC56&gt;='Old Ranking Calculations'!$B$15,'Old Ranking Calculations'!$C$15,AC56&gt;='Old Ranking Calculations'!$B$16,'Old Ranking Calculations'!$C$16,AC56&gt;='Old Ranking Calculations'!$B$17,'Old Ranking Calculations'!$C$17,AC56&gt;='Old Ranking Calculations'!$B$18,'Old Ranking Calculations'!$C$18,AC56&gt;='Old Ranking Calculations'!$B$19,'Old Ranking Calculations'!$C$19,AC56&gt;='Old Ranking Calculations'!$B$20,'Old Ranking Calculations'!$C$20,AC56&gt;='Old Ranking Calculations'!$B$21,'Old Ranking Calculations'!$C$21,AC56&gt;='Old Ranking Calculations'!$B$22,'Old Ranking Calculations'!$C$22,AC56&lt;'Old Ranking Calculations'!$B$23,'Old Ranking Calculations'!$C$23)</f>
        <v>10</v>
      </c>
      <c r="AE56" s="1">
        <v>0</v>
      </c>
      <c r="AF56" s="1">
        <f t="shared" si="1"/>
        <v>0.16170212765957448</v>
      </c>
      <c r="AG56" s="16">
        <f>SUM($W$2:W56,Z56)</f>
        <v>205</v>
      </c>
    </row>
    <row r="57" spans="1:33" ht="15.75" customHeight="1" x14ac:dyDescent="0.2">
      <c r="A57" s="1">
        <v>2021</v>
      </c>
      <c r="B57" s="1" t="s">
        <v>17</v>
      </c>
      <c r="C57" s="1" t="str">
        <f>VLOOKUP(B57,Divisions!$A$1:$B$33,2,FALSE)</f>
        <v>NFC West</v>
      </c>
      <c r="D57" s="1">
        <v>12</v>
      </c>
      <c r="E57" s="1">
        <v>5</v>
      </c>
      <c r="G57" s="1">
        <v>1</v>
      </c>
      <c r="H57" s="1">
        <v>1</v>
      </c>
      <c r="I57" s="1">
        <v>4</v>
      </c>
      <c r="J57" s="1">
        <v>0</v>
      </c>
      <c r="K57" s="1">
        <v>1</v>
      </c>
      <c r="L57" s="1">
        <v>1</v>
      </c>
      <c r="M57" s="1">
        <v>1</v>
      </c>
      <c r="N57" s="1">
        <v>1</v>
      </c>
      <c r="O57" s="1">
        <v>4</v>
      </c>
      <c r="Q57" s="1">
        <v>1</v>
      </c>
      <c r="W57" s="1">
        <f>SUM(N57*'Ranking Calculations'!$C$2,M57*'Ranking Calculations'!$C$3,L57*'Ranking Calculations'!$C$4,K57*'Ranking Calculations'!$C$5,H57*'Ranking Calculations'!$C$7,G57*'Ranking Calculations'!$C$6,P57*'Ranking Calculations'!$C$8,Q57*'Ranking Calculations'!$C$9,R57*'Ranking Calculations'!$C$10,S57*'Ranking Calculations'!$C$11,T57*'Ranking Calculations'!$C$12,U57*'Ranking Calculations'!$C$13,V57*'Ranking Calculations'!$C$14)</f>
        <v>41</v>
      </c>
      <c r="X57" s="11">
        <f>(SUM($D$2:D57)+(SUM($F$2:F57)/2))/((SUM($D$2:D57)+SUM($E$2:E57)+SUM($F$2:F57)))</f>
        <v>0.52254335260115603</v>
      </c>
      <c r="Y57" s="24">
        <f>'Winning % Rank Over Time'!T57</f>
        <v>13</v>
      </c>
      <c r="Z57" s="7">
        <f>'Winning % Rank Over Time'!$B57*VLOOKUP(Y57,'Share of Reg Season Points'!$A$2:$B$33,2)</f>
        <v>0</v>
      </c>
      <c r="AA57" s="1">
        <f t="shared" si="0"/>
        <v>0.83653846153846156</v>
      </c>
      <c r="AB57" s="1" cm="1">
        <f t="array" ref="AB57">_xlfn.IFS(AA57&gt;='Old Ranking Calculations'!$B$25,'Old Ranking Calculations'!$C$25,AA57&gt;='Old Ranking Calculations'!$B$26,'Old Ranking Calculations'!$C$26,AA57&gt;='Old Ranking Calculations'!$B$27,'Old Ranking Calculations'!$C$27,AA57&gt;='Old Ranking Calculations'!$B$28,'Old Ranking Calculations'!$C$28,AA57&gt;='Old Ranking Calculations'!$B$29,'Old Ranking Calculations'!$C$29,AA57&gt;='Old Ranking Calculations'!$B$30,'Old Ranking Calculations'!$C$30,AA57&gt;='Old Ranking Calculations'!$B$31,'Old Ranking Calculations'!$C$31,AA57&lt;'Old Ranking Calculations'!$B$32,'Old Ranking Calculations'!$C$32)</f>
        <v>6</v>
      </c>
      <c r="AC57" s="1">
        <f>COUNT($G$2:G57)/COUNT($A$2:A57)</f>
        <v>0.44642857142857145</v>
      </c>
      <c r="AD57" s="1" cm="1">
        <f t="array" ref="AD57">_xlfn.IFS(AC57&gt;='Old Ranking Calculations'!$B$15,'Old Ranking Calculations'!$C$15,AC57&gt;='Old Ranking Calculations'!$B$16,'Old Ranking Calculations'!$C$16,AC57&gt;='Old Ranking Calculations'!$B$17,'Old Ranking Calculations'!$C$17,AC57&gt;='Old Ranking Calculations'!$B$18,'Old Ranking Calculations'!$C$18,AC57&gt;='Old Ranking Calculations'!$B$19,'Old Ranking Calculations'!$C$19,AC57&gt;='Old Ranking Calculations'!$B$20,'Old Ranking Calculations'!$C$20,AC57&gt;='Old Ranking Calculations'!$B$21,'Old Ranking Calculations'!$C$21,AC57&gt;='Old Ranking Calculations'!$B$22,'Old Ranking Calculations'!$C$22,AC57&lt;'Old Ranking Calculations'!$B$23,'Old Ranking Calculations'!$C$23)</f>
        <v>10</v>
      </c>
      <c r="AE57" s="1">
        <v>0</v>
      </c>
      <c r="AF57" s="1">
        <f t="shared" si="1"/>
        <v>0.17255717255717257</v>
      </c>
      <c r="AG57" s="16">
        <f>SUM($W$2:W57,Z57)</f>
        <v>246</v>
      </c>
    </row>
    <row r="58" spans="1:33" ht="15.75" customHeight="1" x14ac:dyDescent="0.2">
      <c r="A58">
        <v>2022</v>
      </c>
      <c r="B58" s="1" t="s">
        <v>17</v>
      </c>
      <c r="C58" s="1" t="str">
        <f>VLOOKUP(B58,Divisions!$A$1:$B$33,2,FALSE)</f>
        <v>NFC West</v>
      </c>
      <c r="D58">
        <v>5</v>
      </c>
      <c r="E58">
        <v>12</v>
      </c>
      <c r="W58" s="1">
        <f>SUM(N58*'Ranking Calculations'!$C$2,M58*'Ranking Calculations'!$C$3,L58*'Ranking Calculations'!$C$4,K58*'Ranking Calculations'!$C$5,H58*'Ranking Calculations'!$C$7,G58*'Ranking Calculations'!$C$6,P58*'Ranking Calculations'!$C$8,Q58*'Ranking Calculations'!$C$9,R58*'Ranking Calculations'!$C$10,S58*'Ranking Calculations'!$C$11,T58*'Ranking Calculations'!$C$12,U58*'Ranking Calculations'!$C$13,V58*'Ranking Calculations'!$C$14)</f>
        <v>0</v>
      </c>
      <c r="X58" s="11">
        <f>(SUM($D$2:D58)+(SUM($F$2:F58)/2))/((SUM($D$2:D58)+SUM($E$2:E58)+SUM($F$2:F58)))</f>
        <v>0.51814058956916098</v>
      </c>
      <c r="Y58" s="24">
        <f>'Winning % Rank Over Time'!T58</f>
        <v>13</v>
      </c>
      <c r="Z58" s="7">
        <f>'Winning % Rank Over Time'!$B58*VLOOKUP(Y58,'Share of Reg Season Points'!$A$2:$B$33,2)</f>
        <v>0</v>
      </c>
      <c r="AA58" s="1">
        <f t="shared" ref="AA58" si="2">SUM($G$2:J58)/COUNT($E$2:H58)</f>
        <v>0.82857142857142863</v>
      </c>
      <c r="AB58" s="1" cm="1">
        <f t="array" ref="AB58">_xlfn.IFS(AA58&gt;='Old Ranking Calculations'!$B$25,'Old Ranking Calculations'!$C$25,AA58&gt;='Old Ranking Calculations'!$B$26,'Old Ranking Calculations'!$C$26,AA58&gt;='Old Ranking Calculations'!$B$27,'Old Ranking Calculations'!$C$27,AA58&gt;='Old Ranking Calculations'!$B$28,'Old Ranking Calculations'!$C$28,AA58&gt;='Old Ranking Calculations'!$B$29,'Old Ranking Calculations'!$C$29,AA58&gt;='Old Ranking Calculations'!$B$30,'Old Ranking Calculations'!$C$30,AA58&gt;='Old Ranking Calculations'!$B$31,'Old Ranking Calculations'!$C$31,AA58&lt;'Old Ranking Calculations'!$B$32,'Old Ranking Calculations'!$C$32)</f>
        <v>6</v>
      </c>
      <c r="AC58" s="1">
        <f>COUNT($G$2:G58)/COUNT($A$2:A58)</f>
        <v>0.43859649122807015</v>
      </c>
      <c r="AD58" s="1" cm="1">
        <f t="array" ref="AD58">_xlfn.IFS(AC58&gt;='Old Ranking Calculations'!$B$15,'Old Ranking Calculations'!$C$15,AC58&gt;='Old Ranking Calculations'!$B$16,'Old Ranking Calculations'!$C$16,AC58&gt;='Old Ranking Calculations'!$B$17,'Old Ranking Calculations'!$C$17,AC58&gt;='Old Ranking Calculations'!$B$18,'Old Ranking Calculations'!$C$18,AC58&gt;='Old Ranking Calculations'!$B$19,'Old Ranking Calculations'!$C$19,AC58&gt;='Old Ranking Calculations'!$B$20,'Old Ranking Calculations'!$C$20,AC58&gt;='Old Ranking Calculations'!$B$21,'Old Ranking Calculations'!$C$21,AC58&gt;='Old Ranking Calculations'!$B$22,'Old Ranking Calculations'!$C$22,AC58&lt;'Old Ranking Calculations'!$B$23,'Old Ranking Calculations'!$C$23)</f>
        <v>10</v>
      </c>
      <c r="AE58" s="1">
        <v>1</v>
      </c>
      <c r="AF58" s="1">
        <f t="shared" ref="AF58" si="3">SUM($I$2:M58)/SUM($E$2:I58)</f>
        <v>0.16835699797160245</v>
      </c>
      <c r="AG58" s="16">
        <f>SUM($W$2:W58,Z58)</f>
        <v>246</v>
      </c>
    </row>
    <row r="59" spans="1:33" ht="15.75" customHeight="1" x14ac:dyDescent="0.2">
      <c r="A59">
        <v>2023</v>
      </c>
      <c r="B59" s="1" t="s">
        <v>17</v>
      </c>
      <c r="C59" s="1" t="str">
        <f>VLOOKUP(B59,Divisions!$A$1:$B$33,2,FALSE)</f>
        <v>NFC West</v>
      </c>
      <c r="D59">
        <v>10</v>
      </c>
      <c r="E59">
        <v>7</v>
      </c>
      <c r="G59">
        <v>1</v>
      </c>
      <c r="I59">
        <v>0</v>
      </c>
      <c r="J59">
        <v>1</v>
      </c>
      <c r="O59">
        <v>1</v>
      </c>
      <c r="W59" s="1">
        <f>SUM(N59*'Ranking Calculations'!$C$2,M59*'Ranking Calculations'!$C$3,L59*'Ranking Calculations'!$C$4,K59*'Ranking Calculations'!$C$5,H59*'Ranking Calculations'!$C$7,G59*'Ranking Calculations'!$C$6,P59*'Ranking Calculations'!$C$8,Q59*'Ranking Calculations'!$C$9,R59*'Ranking Calculations'!$C$10,S59*'Ranking Calculations'!$C$11,T59*'Ranking Calculations'!$C$12,U59*'Ranking Calculations'!$C$13,V59*'Ranking Calculations'!$C$14)</f>
        <v>1</v>
      </c>
      <c r="X59" s="11">
        <f>(SUM($D$2:D59)+(SUM($F$2:F59)/2))/((SUM($D$2:D59)+SUM($E$2:E59)+SUM($F$2:F59)))</f>
        <v>0.51946607341490547</v>
      </c>
      <c r="Y59" s="24">
        <f>'Winning % Rank Over Time'!T59</f>
        <v>12</v>
      </c>
      <c r="Z59" s="7">
        <f>'Winning % Rank Over Time'!$B59*VLOOKUP(Y59,'Share of Reg Season Points'!$A$2:$B$33,2)</f>
        <v>0</v>
      </c>
      <c r="AA59" s="1">
        <f t="shared" ref="AA59" si="4">SUM($G$2:J59)/COUNT($E$2:H59)</f>
        <v>0.83177570093457942</v>
      </c>
      <c r="AB59" s="1" cm="1">
        <f t="array" ref="AB59">_xlfn.IFS(AA59&gt;='Old Ranking Calculations'!$B$25,'Old Ranking Calculations'!$C$25,AA59&gt;='Old Ranking Calculations'!$B$26,'Old Ranking Calculations'!$C$26,AA59&gt;='Old Ranking Calculations'!$B$27,'Old Ranking Calculations'!$C$27,AA59&gt;='Old Ranking Calculations'!$B$28,'Old Ranking Calculations'!$C$28,AA59&gt;='Old Ranking Calculations'!$B$29,'Old Ranking Calculations'!$C$29,AA59&gt;='Old Ranking Calculations'!$B$30,'Old Ranking Calculations'!$C$30,AA59&gt;='Old Ranking Calculations'!$B$31,'Old Ranking Calculations'!$C$31,AA59&lt;'Old Ranking Calculations'!$B$32,'Old Ranking Calculations'!$C$32)</f>
        <v>6</v>
      </c>
      <c r="AC59" s="1">
        <f>COUNT($G$2:G59)/COUNT($A$2:A59)</f>
        <v>0.44827586206896552</v>
      </c>
      <c r="AD59" s="1" cm="1">
        <f t="array" ref="AD59">_xlfn.IFS(AC59&gt;='Old Ranking Calculations'!$B$15,'Old Ranking Calculations'!$C$15,AC59&gt;='Old Ranking Calculations'!$B$16,'Old Ranking Calculations'!$C$16,AC59&gt;='Old Ranking Calculations'!$B$17,'Old Ranking Calculations'!$C$17,AC59&gt;='Old Ranking Calculations'!$B$18,'Old Ranking Calculations'!$C$18,AC59&gt;='Old Ranking Calculations'!$B$19,'Old Ranking Calculations'!$C$19,AC59&gt;='Old Ranking Calculations'!$B$20,'Old Ranking Calculations'!$C$20,AC59&gt;='Old Ranking Calculations'!$B$21,'Old Ranking Calculations'!$C$21,AC59&gt;='Old Ranking Calculations'!$B$22,'Old Ranking Calculations'!$C$22,AC59&lt;'Old Ranking Calculations'!$B$23,'Old Ranking Calculations'!$C$23)</f>
        <v>10</v>
      </c>
      <c r="AE59" s="1">
        <v>2</v>
      </c>
      <c r="AF59" s="1">
        <f t="shared" ref="AF59" si="5">SUM($I$2:M59)/SUM($E$2:I59)</f>
        <v>0.16766467065868262</v>
      </c>
      <c r="AG59" s="16">
        <f>SUM($W$2:W59,Z59)</f>
        <v>247</v>
      </c>
    </row>
    <row r="60" spans="1:33" ht="15.75" customHeight="1" x14ac:dyDescent="0.2">
      <c r="A60">
        <v>2024</v>
      </c>
      <c r="B60" s="1" t="s">
        <v>17</v>
      </c>
      <c r="C60" s="1" t="str">
        <f>VLOOKUP(B60,Divisions!$A$1:$B$33,2,FALSE)</f>
        <v>NFC West</v>
      </c>
      <c r="D60">
        <v>10</v>
      </c>
      <c r="E60">
        <v>7</v>
      </c>
      <c r="G60">
        <v>1</v>
      </c>
      <c r="H60">
        <v>1</v>
      </c>
      <c r="I60">
        <v>1</v>
      </c>
      <c r="J60">
        <v>1</v>
      </c>
      <c r="K60">
        <v>1</v>
      </c>
      <c r="O60">
        <v>2</v>
      </c>
      <c r="T60">
        <v>1</v>
      </c>
      <c r="W60" s="1">
        <f>SUM(N60*'Ranking Calculations'!$C$2,M60*'Ranking Calculations'!$C$3,L60*'Ranking Calculations'!$C$4,K60*'Ranking Calculations'!$C$5,H60*'Ranking Calculations'!$C$7,G60*'Ranking Calculations'!$C$6,P60*'Ranking Calculations'!$C$8,Q60*'Ranking Calculations'!$C$9,R60*'Ranking Calculations'!$C$10,S60*'Ranking Calculations'!$C$11,T60*'Ranking Calculations'!$C$12,U60*'Ranking Calculations'!$C$13,V60*'Ranking Calculations'!$C$14)</f>
        <v>4</v>
      </c>
      <c r="X60" s="11">
        <f>(SUM($D$2:D60)+(SUM($F$2:F60)/2))/((SUM($D$2:D60)+SUM($E$2:E60)+SUM($F$2:F60)))</f>
        <v>0.52074235807860259</v>
      </c>
      <c r="Y60" s="24">
        <f>'Winning % Rank Over Time'!T60</f>
        <v>13</v>
      </c>
      <c r="Z60" s="7">
        <f>'Winning % Rank Over Time'!$B60*VLOOKUP(Y60,'Share of Reg Season Points'!$A$2:$B$33,2)</f>
        <v>0</v>
      </c>
      <c r="AA60" s="1">
        <f t="shared" ref="AA60" si="6">SUM($G$2:J60)/COUNT($E$2:H60)</f>
        <v>0.84545454545454546</v>
      </c>
      <c r="AB60" s="1" cm="1">
        <f t="array" ref="AB60">_xlfn.IFS(AA60&gt;='Old Ranking Calculations'!$B$25,'Old Ranking Calculations'!$C$25,AA60&gt;='Old Ranking Calculations'!$B$26,'Old Ranking Calculations'!$C$26,AA60&gt;='Old Ranking Calculations'!$B$27,'Old Ranking Calculations'!$C$27,AA60&gt;='Old Ranking Calculations'!$B$28,'Old Ranking Calculations'!$C$28,AA60&gt;='Old Ranking Calculations'!$B$29,'Old Ranking Calculations'!$C$29,AA60&gt;='Old Ranking Calculations'!$B$30,'Old Ranking Calculations'!$C$30,AA60&gt;='Old Ranking Calculations'!$B$31,'Old Ranking Calculations'!$C$31,AA60&lt;'Old Ranking Calculations'!$B$32,'Old Ranking Calculations'!$C$32)</f>
        <v>6</v>
      </c>
      <c r="AC60" s="1">
        <f>COUNT($G$2:G60)/COUNT($A$2:A60)</f>
        <v>0.4576271186440678</v>
      </c>
      <c r="AD60" s="1" cm="1">
        <f t="array" ref="AD60">_xlfn.IFS(AC60&gt;='Old Ranking Calculations'!$B$15,'Old Ranking Calculations'!$C$15,AC60&gt;='Old Ranking Calculations'!$B$16,'Old Ranking Calculations'!$C$16,AC60&gt;='Old Ranking Calculations'!$B$17,'Old Ranking Calculations'!$C$17,AC60&gt;='Old Ranking Calculations'!$B$18,'Old Ranking Calculations'!$C$18,AC60&gt;='Old Ranking Calculations'!$B$19,'Old Ranking Calculations'!$C$19,AC60&gt;='Old Ranking Calculations'!$B$20,'Old Ranking Calculations'!$C$20,AC60&gt;='Old Ranking Calculations'!$B$21,'Old Ranking Calculations'!$C$21,AC60&gt;='Old Ranking Calculations'!$B$22,'Old Ranking Calculations'!$C$22,AC60&lt;'Old Ranking Calculations'!$B$23,'Old Ranking Calculations'!$C$23)</f>
        <v>12</v>
      </c>
      <c r="AE60" s="1">
        <v>3</v>
      </c>
      <c r="AF60" s="1">
        <f t="shared" ref="AF60" si="7">SUM($I$2:M60)/SUM($E$2:I60)</f>
        <v>0.17025440313111545</v>
      </c>
      <c r="AG60" s="16">
        <f>SUM($W$2:W60,Z60)</f>
        <v>251</v>
      </c>
    </row>
    <row r="61" spans="1:33" ht="15.75" customHeight="1" x14ac:dyDescent="0.2">
      <c r="A61">
        <v>2025</v>
      </c>
      <c r="B61" s="1" t="s">
        <v>17</v>
      </c>
      <c r="C61" s="1" t="str">
        <f>VLOOKUP(B61,Divisions!$A$1:$B$33,2,FALSE)</f>
        <v>NFC West</v>
      </c>
      <c r="D61">
        <v>12</v>
      </c>
      <c r="E61">
        <v>5</v>
      </c>
      <c r="G61">
        <v>1</v>
      </c>
      <c r="I61">
        <v>2</v>
      </c>
      <c r="J61">
        <v>1</v>
      </c>
      <c r="K61">
        <v>1</v>
      </c>
      <c r="L61">
        <v>1</v>
      </c>
      <c r="O61">
        <v>3</v>
      </c>
      <c r="P61">
        <v>1</v>
      </c>
      <c r="W61" s="1">
        <f>SUM(N61*'Ranking Calculations'!$C$2,M61*'Ranking Calculations'!$C$3,L61*'Ranking Calculations'!$C$4,K61*'Ranking Calculations'!$C$5,H61*'Ranking Calculations'!$C$7,G61*'Ranking Calculations'!$C$6,P61*'Ranking Calculations'!$C$8,Q61*'Ranking Calculations'!$C$9,R61*'Ranking Calculations'!$C$10,S61*'Ranking Calculations'!$C$11,T61*'Ranking Calculations'!$C$12,U61*'Ranking Calculations'!$C$13,V61*'Ranking Calculations'!$C$14)</f>
        <v>10</v>
      </c>
      <c r="X61" s="11">
        <f>(SUM($D$2:D61)+(SUM($F$2:F61)/2))/((SUM($D$2:D61)+SUM($E$2:E61)+SUM($F$2:F61)))</f>
        <v>0.52411575562700963</v>
      </c>
      <c r="Y61" s="24">
        <f>'Winning % Rank Over Time'!T61</f>
        <v>13</v>
      </c>
      <c r="Z61" s="7">
        <f>'Winning % Rank Over Time'!$B61*VLOOKUP(Y61,'Share of Reg Season Points'!$A$2:$B$33,2)</f>
        <v>0</v>
      </c>
      <c r="AA61" s="1">
        <f t="shared" ref="AA61" si="8">SUM($G$2:J61)/COUNT($E$2:H61)</f>
        <v>0.8660714285714286</v>
      </c>
      <c r="AB61" s="1" cm="1">
        <f t="array" ref="AB61">_xlfn.IFS(AA61&gt;='Old Ranking Calculations'!$B$25,'Old Ranking Calculations'!$C$25,AA61&gt;='Old Ranking Calculations'!$B$26,'Old Ranking Calculations'!$C$26,AA61&gt;='Old Ranking Calculations'!$B$27,'Old Ranking Calculations'!$C$27,AA61&gt;='Old Ranking Calculations'!$B$28,'Old Ranking Calculations'!$C$28,AA61&gt;='Old Ranking Calculations'!$B$29,'Old Ranking Calculations'!$C$29,AA61&gt;='Old Ranking Calculations'!$B$30,'Old Ranking Calculations'!$C$30,AA61&gt;='Old Ranking Calculations'!$B$31,'Old Ranking Calculations'!$C$31,AA61&lt;'Old Ranking Calculations'!$B$32,'Old Ranking Calculations'!$C$32)</f>
        <v>6</v>
      </c>
      <c r="AC61" s="1">
        <f>COUNT($G$2:G61)/COUNT($A$2:A61)</f>
        <v>0.46666666666666667</v>
      </c>
      <c r="AD61" s="1" cm="1">
        <f t="array" ref="AD61">_xlfn.IFS(AC61&gt;='Old Ranking Calculations'!$B$15,'Old Ranking Calculations'!$C$15,AC61&gt;='Old Ranking Calculations'!$B$16,'Old Ranking Calculations'!$C$16,AC61&gt;='Old Ranking Calculations'!$B$17,'Old Ranking Calculations'!$C$17,AC61&gt;='Old Ranking Calculations'!$B$18,'Old Ranking Calculations'!$C$18,AC61&gt;='Old Ranking Calculations'!$B$19,'Old Ranking Calculations'!$C$19,AC61&gt;='Old Ranking Calculations'!$B$20,'Old Ranking Calculations'!$C$20,AC61&gt;='Old Ranking Calculations'!$B$21,'Old Ranking Calculations'!$C$21,AC61&gt;='Old Ranking Calculations'!$B$22,'Old Ranking Calculations'!$C$22,AC61&lt;'Old Ranking Calculations'!$B$23,'Old Ranking Calculations'!$C$23)</f>
        <v>12</v>
      </c>
      <c r="AE61" s="1">
        <v>4</v>
      </c>
      <c r="AF61" s="1">
        <f t="shared" ref="AF61" si="9">SUM($I$2:M61)/SUM($E$2:I61)</f>
        <v>0.17726396917148363</v>
      </c>
      <c r="AG61" s="16">
        <f>SUM($W$2:W61,Z61)</f>
        <v>261</v>
      </c>
    </row>
    <row r="62" spans="1:33" ht="15.75" customHeight="1" x14ac:dyDescent="0.2"/>
    <row r="63" spans="1:33" ht="15.75" customHeight="1" x14ac:dyDescent="0.2"/>
    <row r="64" spans="1:33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  <headerFooter>
    <oddHeader>&amp;R&amp;"Calibri"&amp;10&amp;K000000 Business Use&amp;1#_x000D_</oddHeader>
  </headerFooter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6"/>
  <dimension ref="A1:AG999"/>
  <sheetViews>
    <sheetView workbookViewId="0">
      <pane ySplit="1" topLeftCell="A33" activePane="bottomLeft" state="frozen"/>
      <selection pane="bottomLeft" activeCell="D59" sqref="D59:E59"/>
    </sheetView>
  </sheetViews>
  <sheetFormatPr baseColWidth="10" defaultColWidth="11.1640625" defaultRowHeight="15" customHeight="1" x14ac:dyDescent="0.2"/>
  <cols>
    <col min="1" max="33" width="10.6640625" customWidth="1"/>
  </cols>
  <sheetData>
    <row r="1" spans="1:33" ht="15.75" customHeight="1" x14ac:dyDescent="0.2">
      <c r="A1" s="1" t="s">
        <v>51</v>
      </c>
      <c r="B1" s="1" t="s">
        <v>71</v>
      </c>
      <c r="C1" s="1" t="s">
        <v>139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57</v>
      </c>
      <c r="J1" s="1" t="s">
        <v>58</v>
      </c>
      <c r="K1" s="6" t="s">
        <v>161</v>
      </c>
      <c r="L1" s="6" t="s">
        <v>162</v>
      </c>
      <c r="M1" s="6" t="s">
        <v>163</v>
      </c>
      <c r="N1" s="6" t="s">
        <v>61</v>
      </c>
      <c r="O1" s="1" t="s">
        <v>72</v>
      </c>
      <c r="P1" s="1" t="s">
        <v>37</v>
      </c>
      <c r="Q1" s="1" t="s">
        <v>39</v>
      </c>
      <c r="R1" s="1" t="s">
        <v>40</v>
      </c>
      <c r="S1" s="1" t="s">
        <v>41</v>
      </c>
      <c r="T1" s="1" t="s">
        <v>42</v>
      </c>
      <c r="U1" s="1" t="s">
        <v>43</v>
      </c>
      <c r="V1" s="1" t="s">
        <v>44</v>
      </c>
      <c r="W1" s="1" t="s">
        <v>63</v>
      </c>
      <c r="X1" s="1" t="s">
        <v>64</v>
      </c>
      <c r="Y1" s="1" t="s">
        <v>198</v>
      </c>
      <c r="Z1" s="1" t="s">
        <v>65</v>
      </c>
      <c r="AA1" s="1" t="s">
        <v>66</v>
      </c>
      <c r="AB1" s="1" t="s">
        <v>67</v>
      </c>
      <c r="AC1" s="1" t="s">
        <v>79</v>
      </c>
      <c r="AD1" s="1" t="s">
        <v>68</v>
      </c>
      <c r="AE1" s="1" t="s">
        <v>69</v>
      </c>
      <c r="AF1" s="1" t="s">
        <v>73</v>
      </c>
      <c r="AG1" s="1" t="s">
        <v>70</v>
      </c>
    </row>
    <row r="2" spans="1:33" ht="15.75" customHeight="1" x14ac:dyDescent="0.2">
      <c r="A2" s="1">
        <v>1966</v>
      </c>
      <c r="B2" s="1" t="s">
        <v>19</v>
      </c>
      <c r="C2" s="1" t="str">
        <f>VLOOKUP(B2,Divisions!$A$1:$B$33,2,FALSE)</f>
        <v>NFC North</v>
      </c>
      <c r="D2" s="1">
        <v>4</v>
      </c>
      <c r="E2" s="1">
        <v>9</v>
      </c>
      <c r="F2" s="1">
        <v>1</v>
      </c>
      <c r="W2" s="1">
        <f>SUM(N2*'Ranking Calculations'!$C$2,M2*'Ranking Calculations'!$C$3,L2*'Ranking Calculations'!$C$4,K2*'Ranking Calculations'!$C$5,H2*'Ranking Calculations'!$C$7,G2*'Ranking Calculations'!$C$6,P2*'Ranking Calculations'!$C$8,Q2*'Ranking Calculations'!$C$9,R2*'Ranking Calculations'!$C$10,S2*'Ranking Calculations'!$C$11,T2*'Ranking Calculations'!$C$12,U2*'Ranking Calculations'!$C$13,V2*'Ranking Calculations'!$C$14)</f>
        <v>0</v>
      </c>
      <c r="X2" s="11">
        <f>(SUM(D2)+(SUM(F2)/2))/((SUM(D2)+SUM(E2)+SUM(F2)))</f>
        <v>0.32142857142857145</v>
      </c>
      <c r="Y2" s="24">
        <f>'Winning % Rank Over Time'!V2</f>
        <v>18</v>
      </c>
      <c r="Z2" s="7">
        <f>'Winning % Rank Over Time'!$B2*VLOOKUP(Y2,'Share of Reg Season Points'!$P$2:$Q$27,2)</f>
        <v>0</v>
      </c>
      <c r="AA2" s="1">
        <v>0</v>
      </c>
      <c r="AB2" s="1" cm="1">
        <f t="array" ref="AB2">_xlfn.IFS(AA2&gt;='Old Ranking Calculations'!$B$25,'Old Ranking Calculations'!$C$25,AA2&gt;='Old Ranking Calculations'!$B$26,'Old Ranking Calculations'!$C$26,AA2&gt;='Old Ranking Calculations'!$B$27,'Old Ranking Calculations'!$C$27,AA2&gt;='Old Ranking Calculations'!$B$28,'Old Ranking Calculations'!$C$28,AA2&gt;='Old Ranking Calculations'!$B$29,'Old Ranking Calculations'!$C$29,AA2&gt;='Old Ranking Calculations'!$B$30,'Old Ranking Calculations'!$C$30,AA2&gt;='Old Ranking Calculations'!$B$31,'Old Ranking Calculations'!$C$31,AA2&lt;'Old Ranking Calculations'!$B$32,'Old Ranking Calculations'!$C$32)</f>
        <v>0</v>
      </c>
      <c r="AC2" s="1">
        <f>COUNT(G2)/COUNT(A2)</f>
        <v>0</v>
      </c>
      <c r="AD2" s="1" cm="1">
        <f t="array" ref="AD2">_xlfn.IFS(AC2&gt;='Old Ranking Calculations'!$B$15,'Old Ranking Calculations'!$C$15,AC2&gt;='Old Ranking Calculations'!$B$16,'Old Ranking Calculations'!$C$16,AC2&gt;='Old Ranking Calculations'!$B$17,'Old Ranking Calculations'!$C$17,AC2&gt;='Old Ranking Calculations'!$B$18,'Old Ranking Calculations'!$C$18,AC2&gt;='Old Ranking Calculations'!$B$19,'Old Ranking Calculations'!$C$19,AC2&gt;='Old Ranking Calculations'!$B$20,'Old Ranking Calculations'!$C$20,AC2&gt;='Old Ranking Calculations'!$B$21,'Old Ranking Calculations'!$C$21,AC2&gt;='Old Ranking Calculations'!$B$22,'Old Ranking Calculations'!$C$22,AC2&lt;'Old Ranking Calculations'!$B$23,'Old Ranking Calculations'!$C$23)</f>
        <v>0</v>
      </c>
      <c r="AE2" s="1">
        <f t="shared" ref="AE2:AE33" si="0">IF((0.75*($A$2-1966))-(0.2*(A2-$A$2))&gt;0,(0.75*($A$2-1966))-(0.2*(A2-$A$2)),0)</f>
        <v>0</v>
      </c>
      <c r="AF2" s="1">
        <v>0</v>
      </c>
      <c r="AG2" s="16">
        <f>SUM($W$2:W2,Z2)</f>
        <v>0</v>
      </c>
    </row>
    <row r="3" spans="1:33" ht="15.75" customHeight="1" x14ac:dyDescent="0.2">
      <c r="A3" s="1">
        <v>1967</v>
      </c>
      <c r="B3" s="1" t="s">
        <v>19</v>
      </c>
      <c r="C3" s="1" t="str">
        <f>VLOOKUP(B3,Divisions!$A$1:$B$33,2,FALSE)</f>
        <v>NFC North</v>
      </c>
      <c r="D3" s="1">
        <v>3</v>
      </c>
      <c r="E3" s="1">
        <v>8</v>
      </c>
      <c r="F3" s="1">
        <v>3</v>
      </c>
      <c r="W3" s="1">
        <f>SUM(N3*'Ranking Calculations'!$C$2,M3*'Ranking Calculations'!$C$3,L3*'Ranking Calculations'!$C$4,K3*'Ranking Calculations'!$C$5,H3*'Ranking Calculations'!$C$7,G3*'Ranking Calculations'!$C$6,P3*'Ranking Calculations'!$C$8,Q3*'Ranking Calculations'!$C$9,R3*'Ranking Calculations'!$C$10,S3*'Ranking Calculations'!$C$11,T3*'Ranking Calculations'!$C$12,U3*'Ranking Calculations'!$C$13,V3*'Ranking Calculations'!$C$14)</f>
        <v>0</v>
      </c>
      <c r="X3" s="11">
        <f>(SUM($D$2:D3)+(SUM($F$2:F3)/2))/((SUM($D$2:D3)+SUM($E$2:E3)+SUM($F$2:F3)))</f>
        <v>0.32142857142857145</v>
      </c>
      <c r="Y3" s="24">
        <f>'Winning % Rank Over Time'!V3</f>
        <v>20</v>
      </c>
      <c r="Z3" s="7">
        <f>'Winning % Rank Over Time'!$B3*VLOOKUP(Y3,'Share of Reg Season Points'!$P$2:$Q$27,2)</f>
        <v>0</v>
      </c>
      <c r="AA3" s="1">
        <v>0</v>
      </c>
      <c r="AB3" s="1" cm="1">
        <f t="array" ref="AB3">_xlfn.IFS(AA3&gt;='Old Ranking Calculations'!$B$25,'Old Ranking Calculations'!$C$25,AA3&gt;='Old Ranking Calculations'!$B$26,'Old Ranking Calculations'!$C$26,AA3&gt;='Old Ranking Calculations'!$B$27,'Old Ranking Calculations'!$C$27,AA3&gt;='Old Ranking Calculations'!$B$28,'Old Ranking Calculations'!$C$28,AA3&gt;='Old Ranking Calculations'!$B$29,'Old Ranking Calculations'!$C$29,AA3&gt;='Old Ranking Calculations'!$B$30,'Old Ranking Calculations'!$C$30,AA3&gt;='Old Ranking Calculations'!$B$31,'Old Ranking Calculations'!$C$31,AA3&lt;'Old Ranking Calculations'!$B$32,'Old Ranking Calculations'!$C$32)</f>
        <v>0</v>
      </c>
      <c r="AC3" s="1">
        <f>COUNT($G$2:G3)/COUNT($A$2:A3)</f>
        <v>0</v>
      </c>
      <c r="AD3" s="1" cm="1">
        <f t="array" ref="AD3">_xlfn.IFS(AC3&gt;='Old Ranking Calculations'!$B$15,'Old Ranking Calculations'!$C$15,AC3&gt;='Old Ranking Calculations'!$B$16,'Old Ranking Calculations'!$C$16,AC3&gt;='Old Ranking Calculations'!$B$17,'Old Ranking Calculations'!$C$17,AC3&gt;='Old Ranking Calculations'!$B$18,'Old Ranking Calculations'!$C$18,AC3&gt;='Old Ranking Calculations'!$B$19,'Old Ranking Calculations'!$C$19,AC3&gt;='Old Ranking Calculations'!$B$20,'Old Ranking Calculations'!$C$20,AC3&gt;='Old Ranking Calculations'!$B$21,'Old Ranking Calculations'!$C$21,AC3&gt;='Old Ranking Calculations'!$B$22,'Old Ranking Calculations'!$C$22,AC3&lt;'Old Ranking Calculations'!$B$23,'Old Ranking Calculations'!$C$23)</f>
        <v>0</v>
      </c>
      <c r="AE3" s="1">
        <f t="shared" si="0"/>
        <v>0</v>
      </c>
      <c r="AF3" s="1">
        <v>0</v>
      </c>
      <c r="AG3" s="16">
        <f>SUM($W$2:W3,Z3)</f>
        <v>0</v>
      </c>
    </row>
    <row r="4" spans="1:33" ht="15.75" customHeight="1" x14ac:dyDescent="0.2">
      <c r="A4" s="1">
        <v>1968</v>
      </c>
      <c r="B4" s="1" t="s">
        <v>19</v>
      </c>
      <c r="C4" s="1" t="str">
        <f>VLOOKUP(B4,Divisions!$A$1:$B$33,2,FALSE)</f>
        <v>NFC North</v>
      </c>
      <c r="D4" s="1">
        <v>8</v>
      </c>
      <c r="E4" s="1">
        <v>6</v>
      </c>
      <c r="G4" s="1">
        <v>1</v>
      </c>
      <c r="H4" s="1">
        <v>1</v>
      </c>
      <c r="I4" s="1">
        <v>1</v>
      </c>
      <c r="J4" s="1">
        <v>1</v>
      </c>
      <c r="K4" s="1">
        <v>1</v>
      </c>
      <c r="L4" s="1">
        <v>1</v>
      </c>
      <c r="M4" s="1"/>
      <c r="N4" s="1"/>
      <c r="O4" s="1">
        <v>3</v>
      </c>
      <c r="W4" s="1">
        <f>SUM(N4*'Ranking Calculations'!$C$2,M4*'Ranking Calculations'!$C$3,L4*'Ranking Calculations'!$C$4,K4*'Ranking Calculations'!$C$5,H4*'Ranking Calculations'!$C$7,G4*'Ranking Calculations'!$C$6,P4*'Ranking Calculations'!$C$8,Q4*'Ranking Calculations'!$C$9,R4*'Ranking Calculations'!$C$10,S4*'Ranking Calculations'!$C$11,T4*'Ranking Calculations'!$C$12,U4*'Ranking Calculations'!$C$13,V4*'Ranking Calculations'!$C$14)</f>
        <v>8</v>
      </c>
      <c r="X4" s="11">
        <f>(SUM($D$2:D4)+(SUM($F$2:F4)/2))/((SUM($D$2:D4)+SUM($E$2:E4)+SUM($F$2:F4)))</f>
        <v>0.40476190476190477</v>
      </c>
      <c r="Y4" s="24">
        <f>'Winning % Rank Over Time'!V4</f>
        <v>16</v>
      </c>
      <c r="Z4" s="7">
        <f>'Winning % Rank Over Time'!$B4*VLOOKUP(Y4,'Share of Reg Season Points'!$P$2:$Q$27,2)</f>
        <v>0</v>
      </c>
      <c r="AA4" s="1">
        <f>SUM($I$2:I4)/COUNT($G$2:G4)</f>
        <v>1</v>
      </c>
      <c r="AB4" s="1" cm="1">
        <f t="array" ref="AB4">_xlfn.IFS(AA4&gt;='Old Ranking Calculations'!$B$25,'Old Ranking Calculations'!$C$25,AA4&gt;='Old Ranking Calculations'!$B$26,'Old Ranking Calculations'!$C$26,AA4&gt;='Old Ranking Calculations'!$B$27,'Old Ranking Calculations'!$C$27,AA4&gt;='Old Ranking Calculations'!$B$28,'Old Ranking Calculations'!$C$28,AA4&gt;='Old Ranking Calculations'!$B$29,'Old Ranking Calculations'!$C$29,AA4&gt;='Old Ranking Calculations'!$B$30,'Old Ranking Calculations'!$C$30,AA4&gt;='Old Ranking Calculations'!$B$31,'Old Ranking Calculations'!$C$31,AA4&lt;'Old Ranking Calculations'!$B$32,'Old Ranking Calculations'!$C$32)</f>
        <v>10</v>
      </c>
      <c r="AC4" s="1">
        <f>COUNT($G$2:G4)/COUNT($A$2:A4)</f>
        <v>0.33333333333333331</v>
      </c>
      <c r="AD4" s="1" cm="1">
        <f t="array" ref="AD4">_xlfn.IFS(AC4&gt;='Old Ranking Calculations'!$B$15,'Old Ranking Calculations'!$C$15,AC4&gt;='Old Ranking Calculations'!$B$16,'Old Ranking Calculations'!$C$16,AC4&gt;='Old Ranking Calculations'!$B$17,'Old Ranking Calculations'!$C$17,AC4&gt;='Old Ranking Calculations'!$B$18,'Old Ranking Calculations'!$C$18,AC4&gt;='Old Ranking Calculations'!$B$19,'Old Ranking Calculations'!$C$19,AC4&gt;='Old Ranking Calculations'!$B$20,'Old Ranking Calculations'!$C$20,AC4&gt;='Old Ranking Calculations'!$B$21,'Old Ranking Calculations'!$C$21,AC4&gt;='Old Ranking Calculations'!$B$22,'Old Ranking Calculations'!$C$22,AC4&lt;'Old Ranking Calculations'!$B$23,'Old Ranking Calculations'!$C$23)</f>
        <v>3</v>
      </c>
      <c r="AE4" s="1">
        <f t="shared" si="0"/>
        <v>0</v>
      </c>
      <c r="AF4" s="1">
        <f>SUM($O$2:O4)/SUM($G$2:H4)</f>
        <v>1.5</v>
      </c>
      <c r="AG4" s="16">
        <f>SUM($W$2:W4,Z4)</f>
        <v>8</v>
      </c>
    </row>
    <row r="5" spans="1:33" ht="15.75" customHeight="1" x14ac:dyDescent="0.2">
      <c r="A5" s="1">
        <v>1969</v>
      </c>
      <c r="B5" s="1" t="s">
        <v>19</v>
      </c>
      <c r="C5" s="1" t="str">
        <f>VLOOKUP(B5,Divisions!$A$1:$B$33,2,FALSE)</f>
        <v>NFC North</v>
      </c>
      <c r="D5" s="1">
        <v>12</v>
      </c>
      <c r="E5" s="1">
        <v>2</v>
      </c>
      <c r="G5" s="1">
        <v>1</v>
      </c>
      <c r="H5" s="1">
        <v>1</v>
      </c>
      <c r="I5" s="1">
        <v>2</v>
      </c>
      <c r="J5" s="1">
        <v>1</v>
      </c>
      <c r="K5" s="1">
        <v>1</v>
      </c>
      <c r="L5" s="1">
        <v>1</v>
      </c>
      <c r="M5" s="1">
        <v>1</v>
      </c>
      <c r="N5" s="1"/>
      <c r="O5" s="1">
        <v>4</v>
      </c>
      <c r="U5" s="1">
        <v>1</v>
      </c>
      <c r="W5" s="1">
        <f>SUM(N5*'Ranking Calculations'!$C$2,M5*'Ranking Calculations'!$C$3,L5*'Ranking Calculations'!$C$4,K5*'Ranking Calculations'!$C$5,H5*'Ranking Calculations'!$C$7,G5*'Ranking Calculations'!$C$6,P5*'Ranking Calculations'!$C$8,Q5*'Ranking Calculations'!$C$9,R5*'Ranking Calculations'!$C$10,S5*'Ranking Calculations'!$C$11,T5*'Ranking Calculations'!$C$12,U5*'Ranking Calculations'!$C$13,V5*'Ranking Calculations'!$C$14)</f>
        <v>17</v>
      </c>
      <c r="X5" s="11">
        <f>(SUM($D$2:D5)+(SUM($F$2:F5)/2))/((SUM($D$2:D5)+SUM($E$2:E5)+SUM($F$2:F5)))</f>
        <v>0.5178571428571429</v>
      </c>
      <c r="Y5" s="24">
        <f>'Winning % Rank Over Time'!V5</f>
        <v>10</v>
      </c>
      <c r="Z5" s="7">
        <f>'Winning % Rank Over Time'!$B5*VLOOKUP(Y5,'Share of Reg Season Points'!$P$2:$Q$27,2)</f>
        <v>0</v>
      </c>
      <c r="AA5" s="1">
        <f>SUM($I$2:I5)/COUNT($G$2:G5)</f>
        <v>1.5</v>
      </c>
      <c r="AB5" s="1" cm="1">
        <f t="array" ref="AB5">_xlfn.IFS(AA5&gt;='Old Ranking Calculations'!$B$25,'Old Ranking Calculations'!$C$25,AA5&gt;='Old Ranking Calculations'!$B$26,'Old Ranking Calculations'!$C$26,AA5&gt;='Old Ranking Calculations'!$B$27,'Old Ranking Calculations'!$C$27,AA5&gt;='Old Ranking Calculations'!$B$28,'Old Ranking Calculations'!$C$28,AA5&gt;='Old Ranking Calculations'!$B$29,'Old Ranking Calculations'!$C$29,AA5&gt;='Old Ranking Calculations'!$B$30,'Old Ranking Calculations'!$C$30,AA5&gt;='Old Ranking Calculations'!$B$31,'Old Ranking Calculations'!$C$31,AA5&lt;'Old Ranking Calculations'!$B$32,'Old Ranking Calculations'!$C$32)</f>
        <v>15</v>
      </c>
      <c r="AC5" s="1">
        <f>COUNT($G$2:G5)/COUNT($A$2:A5)</f>
        <v>0.5</v>
      </c>
      <c r="AD5" s="1" cm="1">
        <f t="array" ref="AD5">_xlfn.IFS(AC5&gt;='Old Ranking Calculations'!$B$15,'Old Ranking Calculations'!$C$15,AC5&gt;='Old Ranking Calculations'!$B$16,'Old Ranking Calculations'!$C$16,AC5&gt;='Old Ranking Calculations'!$B$17,'Old Ranking Calculations'!$C$17,AC5&gt;='Old Ranking Calculations'!$B$18,'Old Ranking Calculations'!$C$18,AC5&gt;='Old Ranking Calculations'!$B$19,'Old Ranking Calculations'!$C$19,AC5&gt;='Old Ranking Calculations'!$B$20,'Old Ranking Calculations'!$C$20,AC5&gt;='Old Ranking Calculations'!$B$21,'Old Ranking Calculations'!$C$21,AC5&gt;='Old Ranking Calculations'!$B$22,'Old Ranking Calculations'!$C$22,AC5&lt;'Old Ranking Calculations'!$B$23,'Old Ranking Calculations'!$C$23)</f>
        <v>15</v>
      </c>
      <c r="AE5" s="1">
        <f t="shared" si="0"/>
        <v>0</v>
      </c>
      <c r="AF5" s="1">
        <f>SUM($O$2:O5)/SUM($G$2:H5)</f>
        <v>1.75</v>
      </c>
      <c r="AG5" s="16">
        <f>SUM($W$2:W5,Z5)</f>
        <v>25</v>
      </c>
    </row>
    <row r="6" spans="1:33" ht="15.75" customHeight="1" x14ac:dyDescent="0.2">
      <c r="A6" s="1">
        <v>1970</v>
      </c>
      <c r="B6" s="1" t="s">
        <v>19</v>
      </c>
      <c r="C6" s="1" t="str">
        <f>VLOOKUP(B6,Divisions!$A$1:$B$33,2,FALSE)</f>
        <v>NFC North</v>
      </c>
      <c r="D6" s="1">
        <v>12</v>
      </c>
      <c r="E6" s="1">
        <v>2</v>
      </c>
      <c r="G6" s="1">
        <v>1</v>
      </c>
      <c r="H6" s="1">
        <v>1</v>
      </c>
      <c r="I6" s="1">
        <v>0</v>
      </c>
      <c r="J6" s="1">
        <v>1</v>
      </c>
      <c r="K6" s="1">
        <v>1</v>
      </c>
      <c r="L6" s="1"/>
      <c r="M6" s="1"/>
      <c r="N6" s="1"/>
      <c r="O6" s="1">
        <v>2</v>
      </c>
      <c r="W6" s="1">
        <f>SUM(N6*'Ranking Calculations'!$C$2,M6*'Ranking Calculations'!$C$3,L6*'Ranking Calculations'!$C$4,K6*'Ranking Calculations'!$C$5,H6*'Ranking Calculations'!$C$7,G6*'Ranking Calculations'!$C$6,P6*'Ranking Calculations'!$C$8,Q6*'Ranking Calculations'!$C$9,R6*'Ranking Calculations'!$C$10,S6*'Ranking Calculations'!$C$11,T6*'Ranking Calculations'!$C$12,U6*'Ranking Calculations'!$C$13,V6*'Ranking Calculations'!$C$14)</f>
        <v>4</v>
      </c>
      <c r="X6" s="11">
        <f>(SUM($D$2:D6)+(SUM($F$2:F6)/2))/((SUM($D$2:D6)+SUM($E$2:E6)+SUM($F$2:F6)))</f>
        <v>0.58571428571428574</v>
      </c>
      <c r="Y6" s="24">
        <f>'Winning % Rank Over Time'!V6</f>
        <v>8</v>
      </c>
      <c r="Z6" s="7">
        <f>'Winning % Rank Over Time'!$B6*VLOOKUP(Y6,'Share of Reg Season Points'!$P$2:$Q$27,2)</f>
        <v>0</v>
      </c>
      <c r="AA6" s="1">
        <f>SUM($I$2:I6)/COUNT($G$2:G6)</f>
        <v>1</v>
      </c>
      <c r="AB6" s="1" cm="1">
        <f t="array" ref="AB6">_xlfn.IFS(AA6&gt;='Old Ranking Calculations'!$B$25,'Old Ranking Calculations'!$C$25,AA6&gt;='Old Ranking Calculations'!$B$26,'Old Ranking Calculations'!$C$26,AA6&gt;='Old Ranking Calculations'!$B$27,'Old Ranking Calculations'!$C$27,AA6&gt;='Old Ranking Calculations'!$B$28,'Old Ranking Calculations'!$C$28,AA6&gt;='Old Ranking Calculations'!$B$29,'Old Ranking Calculations'!$C$29,AA6&gt;='Old Ranking Calculations'!$B$30,'Old Ranking Calculations'!$C$30,AA6&gt;='Old Ranking Calculations'!$B$31,'Old Ranking Calculations'!$C$31,AA6&lt;'Old Ranking Calculations'!$B$32,'Old Ranking Calculations'!$C$32)</f>
        <v>10</v>
      </c>
      <c r="AC6" s="1">
        <f>COUNT($G$2:G6)/COUNT($A$2:A6)</f>
        <v>0.6</v>
      </c>
      <c r="AD6" s="1" cm="1">
        <f t="array" ref="AD6">_xlfn.IFS(AC6&gt;='Old Ranking Calculations'!$B$15,'Old Ranking Calculations'!$C$15,AC6&gt;='Old Ranking Calculations'!$B$16,'Old Ranking Calculations'!$C$16,AC6&gt;='Old Ranking Calculations'!$B$17,'Old Ranking Calculations'!$C$17,AC6&gt;='Old Ranking Calculations'!$B$18,'Old Ranking Calculations'!$C$18,AC6&gt;='Old Ranking Calculations'!$B$19,'Old Ranking Calculations'!$C$19,AC6&gt;='Old Ranking Calculations'!$B$20,'Old Ranking Calculations'!$C$20,AC6&gt;='Old Ranking Calculations'!$B$21,'Old Ranking Calculations'!$C$21,AC6&gt;='Old Ranking Calculations'!$B$22,'Old Ranking Calculations'!$C$22,AC6&lt;'Old Ranking Calculations'!$B$23,'Old Ranking Calculations'!$C$23)</f>
        <v>20</v>
      </c>
      <c r="AE6" s="1">
        <f t="shared" si="0"/>
        <v>0</v>
      </c>
      <c r="AF6" s="1">
        <f>SUM($O$2:O6)/SUM($G$2:H6)</f>
        <v>1.5</v>
      </c>
      <c r="AG6" s="16">
        <f>SUM($W$2:W6,Z6)</f>
        <v>29</v>
      </c>
    </row>
    <row r="7" spans="1:33" ht="15.75" customHeight="1" x14ac:dyDescent="0.2">
      <c r="A7" s="1">
        <v>1971</v>
      </c>
      <c r="B7" s="1" t="s">
        <v>19</v>
      </c>
      <c r="C7" s="1" t="str">
        <f>VLOOKUP(B7,Divisions!$A$1:$B$33,2,FALSE)</f>
        <v>NFC North</v>
      </c>
      <c r="D7" s="1">
        <v>11</v>
      </c>
      <c r="E7" s="1">
        <v>3</v>
      </c>
      <c r="G7" s="1">
        <v>1</v>
      </c>
      <c r="H7" s="1">
        <v>1</v>
      </c>
      <c r="I7" s="1">
        <v>0</v>
      </c>
      <c r="J7" s="1">
        <v>1</v>
      </c>
      <c r="K7" s="1">
        <v>1</v>
      </c>
      <c r="L7" s="1"/>
      <c r="M7" s="1"/>
      <c r="N7" s="1"/>
      <c r="O7" s="1">
        <v>2</v>
      </c>
      <c r="P7" s="1">
        <v>1</v>
      </c>
      <c r="R7" s="1">
        <v>1</v>
      </c>
      <c r="W7" s="1">
        <f>SUM(N7*'Ranking Calculations'!$C$2,M7*'Ranking Calculations'!$C$3,L7*'Ranking Calculations'!$C$4,K7*'Ranking Calculations'!$C$5,H7*'Ranking Calculations'!$C$7,G7*'Ranking Calculations'!$C$6,P7*'Ranking Calculations'!$C$8,Q7*'Ranking Calculations'!$C$9,R7*'Ranking Calculations'!$C$10,S7*'Ranking Calculations'!$C$11,T7*'Ranking Calculations'!$C$12,U7*'Ranking Calculations'!$C$13,V7*'Ranking Calculations'!$C$14)</f>
        <v>8</v>
      </c>
      <c r="X7" s="11">
        <f>(SUM($D$2:D7)+(SUM($F$2:F7)/2))/((SUM($D$2:D7)+SUM($E$2:E7)+SUM($F$2:F7)))</f>
        <v>0.61904761904761907</v>
      </c>
      <c r="Y7" s="24">
        <f>'Winning % Rank Over Time'!V7</f>
        <v>7</v>
      </c>
      <c r="Z7" s="7">
        <f>'Winning % Rank Over Time'!$B7*VLOOKUP(Y7,'Share of Reg Season Points'!$P$2:$Q$27,2)</f>
        <v>0</v>
      </c>
      <c r="AA7" s="1">
        <f>SUM($I$2:I7)/COUNT($G$2:G7)</f>
        <v>0.75</v>
      </c>
      <c r="AB7" s="1" cm="1">
        <f t="array" ref="AB7">_xlfn.IFS(AA7&gt;='Old Ranking Calculations'!$B$25,'Old Ranking Calculations'!$C$25,AA7&gt;='Old Ranking Calculations'!$B$26,'Old Ranking Calculations'!$C$26,AA7&gt;='Old Ranking Calculations'!$B$27,'Old Ranking Calculations'!$C$27,AA7&gt;='Old Ranking Calculations'!$B$28,'Old Ranking Calculations'!$C$28,AA7&gt;='Old Ranking Calculations'!$B$29,'Old Ranking Calculations'!$C$29,AA7&gt;='Old Ranking Calculations'!$B$30,'Old Ranking Calculations'!$C$30,AA7&gt;='Old Ranking Calculations'!$B$31,'Old Ranking Calculations'!$C$31,AA7&lt;'Old Ranking Calculations'!$B$32,'Old Ranking Calculations'!$C$32)</f>
        <v>6</v>
      </c>
      <c r="AC7" s="1">
        <f>COUNT($G$2:G7)/COUNT($A$2:A7)</f>
        <v>0.66666666666666663</v>
      </c>
      <c r="AD7" s="1" cm="1">
        <f t="array" ref="AD7">_xlfn.IFS(AC7&gt;='Old Ranking Calculations'!$B$15,'Old Ranking Calculations'!$C$15,AC7&gt;='Old Ranking Calculations'!$B$16,'Old Ranking Calculations'!$C$16,AC7&gt;='Old Ranking Calculations'!$B$17,'Old Ranking Calculations'!$C$17,AC7&gt;='Old Ranking Calculations'!$B$18,'Old Ranking Calculations'!$C$18,AC7&gt;='Old Ranking Calculations'!$B$19,'Old Ranking Calculations'!$C$19,AC7&gt;='Old Ranking Calculations'!$B$20,'Old Ranking Calculations'!$C$20,AC7&gt;='Old Ranking Calculations'!$B$21,'Old Ranking Calculations'!$C$21,AC7&gt;='Old Ranking Calculations'!$B$22,'Old Ranking Calculations'!$C$22,AC7&lt;'Old Ranking Calculations'!$B$23,'Old Ranking Calculations'!$C$23)</f>
        <v>20</v>
      </c>
      <c r="AE7" s="1">
        <f t="shared" si="0"/>
        <v>0</v>
      </c>
      <c r="AF7" s="1">
        <f>SUM($O$2:O7)/SUM($G$2:H7)</f>
        <v>1.375</v>
      </c>
      <c r="AG7" s="16">
        <f>SUM($W$2:W7,Z7)</f>
        <v>37</v>
      </c>
    </row>
    <row r="8" spans="1:33" ht="15.75" customHeight="1" x14ac:dyDescent="0.2">
      <c r="A8" s="1">
        <v>1972</v>
      </c>
      <c r="B8" s="1" t="s">
        <v>19</v>
      </c>
      <c r="C8" s="1" t="str">
        <f>VLOOKUP(B8,Divisions!$A$1:$B$33,2,FALSE)</f>
        <v>NFC North</v>
      </c>
      <c r="D8" s="1">
        <v>7</v>
      </c>
      <c r="E8" s="1">
        <v>7</v>
      </c>
      <c r="W8" s="1">
        <f>SUM(N8*'Ranking Calculations'!$C$2,M8*'Ranking Calculations'!$C$3,L8*'Ranking Calculations'!$C$4,K8*'Ranking Calculations'!$C$5,H8*'Ranking Calculations'!$C$7,G8*'Ranking Calculations'!$C$6,P8*'Ranking Calculations'!$C$8,Q8*'Ranking Calculations'!$C$9,R8*'Ranking Calculations'!$C$10,S8*'Ranking Calculations'!$C$11,T8*'Ranking Calculations'!$C$12,U8*'Ranking Calculations'!$C$13,V8*'Ranking Calculations'!$C$14)</f>
        <v>0</v>
      </c>
      <c r="X8" s="11">
        <f>(SUM($D$2:D8)+(SUM($F$2:F8)/2))/((SUM($D$2:D8)+SUM($E$2:E8)+SUM($F$2:F8)))</f>
        <v>0.60204081632653061</v>
      </c>
      <c r="Y8" s="24">
        <f>'Winning % Rank Over Time'!V8</f>
        <v>7</v>
      </c>
      <c r="Z8" s="7">
        <f>'Winning % Rank Over Time'!$B8*VLOOKUP(Y8,'Share of Reg Season Points'!$P$2:$Q$27,2)</f>
        <v>0</v>
      </c>
      <c r="AA8" s="1">
        <f>SUM($I$2:I8)/COUNT($G$2:G8)</f>
        <v>0.75</v>
      </c>
      <c r="AB8" s="1" cm="1">
        <f t="array" ref="AB8">_xlfn.IFS(AA8&gt;='Old Ranking Calculations'!$B$25,'Old Ranking Calculations'!$C$25,AA8&gt;='Old Ranking Calculations'!$B$26,'Old Ranking Calculations'!$C$26,AA8&gt;='Old Ranking Calculations'!$B$27,'Old Ranking Calculations'!$C$27,AA8&gt;='Old Ranking Calculations'!$B$28,'Old Ranking Calculations'!$C$28,AA8&gt;='Old Ranking Calculations'!$B$29,'Old Ranking Calculations'!$C$29,AA8&gt;='Old Ranking Calculations'!$B$30,'Old Ranking Calculations'!$C$30,AA8&gt;='Old Ranking Calculations'!$B$31,'Old Ranking Calculations'!$C$31,AA8&lt;'Old Ranking Calculations'!$B$32,'Old Ranking Calculations'!$C$32)</f>
        <v>6</v>
      </c>
      <c r="AC8" s="1">
        <f>COUNT($G$2:G8)/COUNT($A$2:A8)</f>
        <v>0.5714285714285714</v>
      </c>
      <c r="AD8" s="1" cm="1">
        <f t="array" ref="AD8">_xlfn.IFS(AC8&gt;='Old Ranking Calculations'!$B$15,'Old Ranking Calculations'!$C$15,AC8&gt;='Old Ranking Calculations'!$B$16,'Old Ranking Calculations'!$C$16,AC8&gt;='Old Ranking Calculations'!$B$17,'Old Ranking Calculations'!$C$17,AC8&gt;='Old Ranking Calculations'!$B$18,'Old Ranking Calculations'!$C$18,AC8&gt;='Old Ranking Calculations'!$B$19,'Old Ranking Calculations'!$C$19,AC8&gt;='Old Ranking Calculations'!$B$20,'Old Ranking Calculations'!$C$20,AC8&gt;='Old Ranking Calculations'!$B$21,'Old Ranking Calculations'!$C$21,AC8&gt;='Old Ranking Calculations'!$B$22,'Old Ranking Calculations'!$C$22,AC8&lt;'Old Ranking Calculations'!$B$23,'Old Ranking Calculations'!$C$23)</f>
        <v>17.5</v>
      </c>
      <c r="AE8" s="1">
        <f t="shared" si="0"/>
        <v>0</v>
      </c>
      <c r="AF8" s="1">
        <f>SUM($O$2:O8)/SUM($G$2:H8)</f>
        <v>1.375</v>
      </c>
      <c r="AG8" s="16">
        <f>SUM($W$2:W8,Z8)</f>
        <v>37</v>
      </c>
    </row>
    <row r="9" spans="1:33" ht="15.75" customHeight="1" x14ac:dyDescent="0.2">
      <c r="A9" s="1">
        <v>1973</v>
      </c>
      <c r="B9" s="1" t="s">
        <v>19</v>
      </c>
      <c r="C9" s="1" t="str">
        <f>VLOOKUP(B9,Divisions!$A$1:$B$33,2,FALSE)</f>
        <v>NFC North</v>
      </c>
      <c r="D9" s="1">
        <v>12</v>
      </c>
      <c r="E9" s="1">
        <v>2</v>
      </c>
      <c r="G9" s="1">
        <v>1</v>
      </c>
      <c r="H9" s="1">
        <v>1</v>
      </c>
      <c r="I9" s="1">
        <v>2</v>
      </c>
      <c r="J9" s="1">
        <v>1</v>
      </c>
      <c r="K9" s="1">
        <v>1</v>
      </c>
      <c r="L9" s="1">
        <v>1</v>
      </c>
      <c r="M9" s="1">
        <v>1</v>
      </c>
      <c r="N9" s="1"/>
      <c r="O9" s="1">
        <v>4</v>
      </c>
      <c r="S9" s="1">
        <v>1</v>
      </c>
      <c r="W9" s="1">
        <f>SUM(N9*'Ranking Calculations'!$C$2,M9*'Ranking Calculations'!$C$3,L9*'Ranking Calculations'!$C$4,K9*'Ranking Calculations'!$C$5,H9*'Ranking Calculations'!$C$7,G9*'Ranking Calculations'!$C$6,P9*'Ranking Calculations'!$C$8,Q9*'Ranking Calculations'!$C$9,R9*'Ranking Calculations'!$C$10,S9*'Ranking Calculations'!$C$11,T9*'Ranking Calculations'!$C$12,U9*'Ranking Calculations'!$C$13,V9*'Ranking Calculations'!$C$14)</f>
        <v>17</v>
      </c>
      <c r="X9" s="11">
        <f>(SUM($D$2:D9)+(SUM($F$2:F9)/2))/((SUM($D$2:D9)+SUM($E$2:E9)+SUM($F$2:F9)))</f>
        <v>0.6339285714285714</v>
      </c>
      <c r="Y9" s="24">
        <f>'Winning % Rank Over Time'!V9</f>
        <v>7</v>
      </c>
      <c r="Z9" s="7">
        <f>'Winning % Rank Over Time'!$B9*VLOOKUP(Y9,'Share of Reg Season Points'!$P$2:$Q$27,2)</f>
        <v>0</v>
      </c>
      <c r="AA9" s="1">
        <f>SUM($I$2:I9)/COUNT($G$2:G9)</f>
        <v>1</v>
      </c>
      <c r="AB9" s="1" cm="1">
        <f t="array" ref="AB9">_xlfn.IFS(AA9&gt;='Old Ranking Calculations'!$B$25,'Old Ranking Calculations'!$C$25,AA9&gt;='Old Ranking Calculations'!$B$26,'Old Ranking Calculations'!$C$26,AA9&gt;='Old Ranking Calculations'!$B$27,'Old Ranking Calculations'!$C$27,AA9&gt;='Old Ranking Calculations'!$B$28,'Old Ranking Calculations'!$C$28,AA9&gt;='Old Ranking Calculations'!$B$29,'Old Ranking Calculations'!$C$29,AA9&gt;='Old Ranking Calculations'!$B$30,'Old Ranking Calculations'!$C$30,AA9&gt;='Old Ranking Calculations'!$B$31,'Old Ranking Calculations'!$C$31,AA9&lt;'Old Ranking Calculations'!$B$32,'Old Ranking Calculations'!$C$32)</f>
        <v>10</v>
      </c>
      <c r="AC9" s="1">
        <f>COUNT($G$2:G9)/COUNT($A$2:A9)</f>
        <v>0.625</v>
      </c>
      <c r="AD9" s="1" cm="1">
        <f t="array" ref="AD9">_xlfn.IFS(AC9&gt;='Old Ranking Calculations'!$B$15,'Old Ranking Calculations'!$C$15,AC9&gt;='Old Ranking Calculations'!$B$16,'Old Ranking Calculations'!$C$16,AC9&gt;='Old Ranking Calculations'!$B$17,'Old Ranking Calculations'!$C$17,AC9&gt;='Old Ranking Calculations'!$B$18,'Old Ranking Calculations'!$C$18,AC9&gt;='Old Ranking Calculations'!$B$19,'Old Ranking Calculations'!$C$19,AC9&gt;='Old Ranking Calculations'!$B$20,'Old Ranking Calculations'!$C$20,AC9&gt;='Old Ranking Calculations'!$B$21,'Old Ranking Calculations'!$C$21,AC9&gt;='Old Ranking Calculations'!$B$22,'Old Ranking Calculations'!$C$22,AC9&lt;'Old Ranking Calculations'!$B$23,'Old Ranking Calculations'!$C$23)</f>
        <v>20</v>
      </c>
      <c r="AE9" s="1">
        <f t="shared" si="0"/>
        <v>0</v>
      </c>
      <c r="AF9" s="1">
        <f>SUM($O$2:O9)/SUM($G$2:H9)</f>
        <v>1.5</v>
      </c>
      <c r="AG9" s="16">
        <f>SUM($W$2:W9,Z9)</f>
        <v>54</v>
      </c>
    </row>
    <row r="10" spans="1:33" ht="15.75" customHeight="1" x14ac:dyDescent="0.2">
      <c r="A10" s="1">
        <v>1974</v>
      </c>
      <c r="B10" s="1" t="s">
        <v>19</v>
      </c>
      <c r="C10" s="1" t="str">
        <f>VLOOKUP(B10,Divisions!$A$1:$B$33,2,FALSE)</f>
        <v>NFC North</v>
      </c>
      <c r="D10" s="1">
        <v>10</v>
      </c>
      <c r="E10" s="1">
        <v>4</v>
      </c>
      <c r="G10" s="1">
        <v>1</v>
      </c>
      <c r="H10" s="1">
        <v>1</v>
      </c>
      <c r="I10" s="1">
        <v>2</v>
      </c>
      <c r="J10" s="1">
        <v>1</v>
      </c>
      <c r="K10" s="1">
        <v>1</v>
      </c>
      <c r="L10" s="1">
        <v>1</v>
      </c>
      <c r="M10" s="1">
        <v>1</v>
      </c>
      <c r="N10" s="1"/>
      <c r="O10" s="1">
        <v>4</v>
      </c>
      <c r="W10" s="1">
        <f>SUM(N10*'Ranking Calculations'!$C$2,M10*'Ranking Calculations'!$C$3,L10*'Ranking Calculations'!$C$4,K10*'Ranking Calculations'!$C$5,H10*'Ranking Calculations'!$C$7,G10*'Ranking Calculations'!$C$6,P10*'Ranking Calculations'!$C$8,Q10*'Ranking Calculations'!$C$9,R10*'Ranking Calculations'!$C$10,S10*'Ranking Calculations'!$C$11,T10*'Ranking Calculations'!$C$12,U10*'Ranking Calculations'!$C$13,V10*'Ranking Calculations'!$C$14)</f>
        <v>17</v>
      </c>
      <c r="X10" s="11">
        <f>(SUM($D$2:D10)+(SUM($F$2:F10)/2))/((SUM($D$2:D10)+SUM($E$2:E10)+SUM($F$2:F10)))</f>
        <v>0.6428571428571429</v>
      </c>
      <c r="Y10" s="24">
        <f>'Winning % Rank Over Time'!V10</f>
        <v>5</v>
      </c>
      <c r="Z10" s="7">
        <f>'Winning % Rank Over Time'!$B10*VLOOKUP(Y10,'Share of Reg Season Points'!$P$2:$Q$27,2)</f>
        <v>0</v>
      </c>
      <c r="AA10" s="1">
        <f>SUM($I$2:I10)/COUNT($G$2:G10)</f>
        <v>1.1666666666666667</v>
      </c>
      <c r="AB10" s="1" cm="1">
        <f t="array" ref="AB10">_xlfn.IFS(AA10&gt;='Old Ranking Calculations'!$B$25,'Old Ranking Calculations'!$C$25,AA10&gt;='Old Ranking Calculations'!$B$26,'Old Ranking Calculations'!$C$26,AA10&gt;='Old Ranking Calculations'!$B$27,'Old Ranking Calculations'!$C$27,AA10&gt;='Old Ranking Calculations'!$B$28,'Old Ranking Calculations'!$C$28,AA10&gt;='Old Ranking Calculations'!$B$29,'Old Ranking Calculations'!$C$29,AA10&gt;='Old Ranking Calculations'!$B$30,'Old Ranking Calculations'!$C$30,AA10&gt;='Old Ranking Calculations'!$B$31,'Old Ranking Calculations'!$C$31,AA10&lt;'Old Ranking Calculations'!$B$32,'Old Ranking Calculations'!$C$32)</f>
        <v>10</v>
      </c>
      <c r="AC10" s="1">
        <f>COUNT($G$2:G10)/COUNT($A$2:A10)</f>
        <v>0.66666666666666663</v>
      </c>
      <c r="AD10" s="1" cm="1">
        <f t="array" ref="AD10">_xlfn.IFS(AC10&gt;='Old Ranking Calculations'!$B$15,'Old Ranking Calculations'!$C$15,AC10&gt;='Old Ranking Calculations'!$B$16,'Old Ranking Calculations'!$C$16,AC10&gt;='Old Ranking Calculations'!$B$17,'Old Ranking Calculations'!$C$17,AC10&gt;='Old Ranking Calculations'!$B$18,'Old Ranking Calculations'!$C$18,AC10&gt;='Old Ranking Calculations'!$B$19,'Old Ranking Calculations'!$C$19,AC10&gt;='Old Ranking Calculations'!$B$20,'Old Ranking Calculations'!$C$20,AC10&gt;='Old Ranking Calculations'!$B$21,'Old Ranking Calculations'!$C$21,AC10&gt;='Old Ranking Calculations'!$B$22,'Old Ranking Calculations'!$C$22,AC10&lt;'Old Ranking Calculations'!$B$23,'Old Ranking Calculations'!$C$23)</f>
        <v>20</v>
      </c>
      <c r="AE10" s="1">
        <f t="shared" si="0"/>
        <v>0</v>
      </c>
      <c r="AF10" s="1">
        <f>SUM($O$2:O10)/SUM($G$2:H10)</f>
        <v>1.5833333333333333</v>
      </c>
      <c r="AG10" s="16">
        <f>SUM($W$2:W10,Z10)</f>
        <v>71</v>
      </c>
    </row>
    <row r="11" spans="1:33" ht="15.75" customHeight="1" x14ac:dyDescent="0.2">
      <c r="A11" s="1">
        <v>1975</v>
      </c>
      <c r="B11" s="1" t="s">
        <v>19</v>
      </c>
      <c r="C11" s="1" t="str">
        <f>VLOOKUP(B11,Divisions!$A$1:$B$33,2,FALSE)</f>
        <v>NFC North</v>
      </c>
      <c r="D11" s="1">
        <v>12</v>
      </c>
      <c r="E11" s="1">
        <v>2</v>
      </c>
      <c r="G11" s="1">
        <v>1</v>
      </c>
      <c r="H11" s="1">
        <v>1</v>
      </c>
      <c r="I11" s="1">
        <v>0</v>
      </c>
      <c r="J11" s="1">
        <v>1</v>
      </c>
      <c r="K11" s="1">
        <v>1</v>
      </c>
      <c r="L11" s="1"/>
      <c r="M11" s="1"/>
      <c r="N11" s="1"/>
      <c r="O11" s="1">
        <v>2</v>
      </c>
      <c r="P11" s="1">
        <v>1</v>
      </c>
      <c r="Q11" s="1">
        <v>1</v>
      </c>
      <c r="W11" s="1">
        <f>SUM(N11*'Ranking Calculations'!$C$2,M11*'Ranking Calculations'!$C$3,L11*'Ranking Calculations'!$C$4,K11*'Ranking Calculations'!$C$5,H11*'Ranking Calculations'!$C$7,G11*'Ranking Calculations'!$C$6,P11*'Ranking Calculations'!$C$8,Q11*'Ranking Calculations'!$C$9,R11*'Ranking Calculations'!$C$10,S11*'Ranking Calculations'!$C$11,T11*'Ranking Calculations'!$C$12,U11*'Ranking Calculations'!$C$13,V11*'Ranking Calculations'!$C$14)</f>
        <v>8</v>
      </c>
      <c r="X11" s="11">
        <f>(SUM($D$2:D11)+(SUM($F$2:F11)/2))/((SUM($D$2:D11)+SUM($E$2:E11)+SUM($F$2:F11)))</f>
        <v>0.66428571428571426</v>
      </c>
      <c r="Y11" s="24">
        <f>'Winning % Rank Over Time'!V11</f>
        <v>4</v>
      </c>
      <c r="Z11" s="7">
        <f>'Winning % Rank Over Time'!$B11*VLOOKUP(Y11,'Share of Reg Season Points'!$P$2:$Q$27,2)</f>
        <v>0</v>
      </c>
      <c r="AA11" s="1">
        <f>SUM($I$2:I11)/COUNT($G$2:G11)</f>
        <v>1</v>
      </c>
      <c r="AB11" s="1" cm="1">
        <f t="array" ref="AB11">_xlfn.IFS(AA11&gt;='Old Ranking Calculations'!$B$25,'Old Ranking Calculations'!$C$25,AA11&gt;='Old Ranking Calculations'!$B$26,'Old Ranking Calculations'!$C$26,AA11&gt;='Old Ranking Calculations'!$B$27,'Old Ranking Calculations'!$C$27,AA11&gt;='Old Ranking Calculations'!$B$28,'Old Ranking Calculations'!$C$28,AA11&gt;='Old Ranking Calculations'!$B$29,'Old Ranking Calculations'!$C$29,AA11&gt;='Old Ranking Calculations'!$B$30,'Old Ranking Calculations'!$C$30,AA11&gt;='Old Ranking Calculations'!$B$31,'Old Ranking Calculations'!$C$31,AA11&lt;'Old Ranking Calculations'!$B$32,'Old Ranking Calculations'!$C$32)</f>
        <v>10</v>
      </c>
      <c r="AC11" s="1">
        <f>COUNT($G$2:G11)/COUNT($A$2:A11)</f>
        <v>0.7</v>
      </c>
      <c r="AD11" s="1" cm="1">
        <f t="array" ref="AD11">_xlfn.IFS(AC11&gt;='Old Ranking Calculations'!$B$15,'Old Ranking Calculations'!$C$15,AC11&gt;='Old Ranking Calculations'!$B$16,'Old Ranking Calculations'!$C$16,AC11&gt;='Old Ranking Calculations'!$B$17,'Old Ranking Calculations'!$C$17,AC11&gt;='Old Ranking Calculations'!$B$18,'Old Ranking Calculations'!$C$18,AC11&gt;='Old Ranking Calculations'!$B$19,'Old Ranking Calculations'!$C$19,AC11&gt;='Old Ranking Calculations'!$B$20,'Old Ranking Calculations'!$C$20,AC11&gt;='Old Ranking Calculations'!$B$21,'Old Ranking Calculations'!$C$21,AC11&gt;='Old Ranking Calculations'!$B$22,'Old Ranking Calculations'!$C$22,AC11&lt;'Old Ranking Calculations'!$B$23,'Old Ranking Calculations'!$C$23)</f>
        <v>20</v>
      </c>
      <c r="AE11" s="1">
        <f t="shared" si="0"/>
        <v>0</v>
      </c>
      <c r="AF11" s="1">
        <f>SUM($O$2:O11)/SUM($G$2:H11)</f>
        <v>1.5</v>
      </c>
      <c r="AG11" s="16">
        <f>SUM($W$2:W11,Z11)</f>
        <v>79</v>
      </c>
    </row>
    <row r="12" spans="1:33" ht="15.75" customHeight="1" x14ac:dyDescent="0.2">
      <c r="A12" s="1">
        <v>1976</v>
      </c>
      <c r="B12" s="1" t="s">
        <v>19</v>
      </c>
      <c r="C12" s="1" t="str">
        <f>VLOOKUP(B12,Divisions!$A$1:$B$33,2,FALSE)</f>
        <v>NFC North</v>
      </c>
      <c r="D12" s="1">
        <v>11</v>
      </c>
      <c r="E12" s="1">
        <v>2</v>
      </c>
      <c r="F12" s="1">
        <v>1</v>
      </c>
      <c r="G12" s="1">
        <v>1</v>
      </c>
      <c r="H12" s="1">
        <v>1</v>
      </c>
      <c r="I12" s="1">
        <v>2</v>
      </c>
      <c r="J12" s="1">
        <v>1</v>
      </c>
      <c r="K12" s="1">
        <v>1</v>
      </c>
      <c r="L12" s="1">
        <v>1</v>
      </c>
      <c r="M12" s="1">
        <v>1</v>
      </c>
      <c r="N12" s="1"/>
      <c r="O12" s="1">
        <v>4</v>
      </c>
      <c r="S12">
        <v>1</v>
      </c>
      <c r="W12" s="1">
        <f>SUM(N12*'Ranking Calculations'!$C$2,M12*'Ranking Calculations'!$C$3,L12*'Ranking Calculations'!$C$4,K12*'Ranking Calculations'!$C$5,H12*'Ranking Calculations'!$C$7,G12*'Ranking Calculations'!$C$6,P12*'Ranking Calculations'!$C$8,Q12*'Ranking Calculations'!$C$9,R12*'Ranking Calculations'!$C$10,S12*'Ranking Calculations'!$C$11,T12*'Ranking Calculations'!$C$12,U12*'Ranking Calculations'!$C$13,V12*'Ranking Calculations'!$C$14)</f>
        <v>17</v>
      </c>
      <c r="X12" s="11">
        <f>(SUM($D$2:D12)+(SUM($F$2:F12)/2))/((SUM($D$2:D12)+SUM($E$2:E12)+SUM($F$2:F12)))</f>
        <v>0.6785714285714286</v>
      </c>
      <c r="Y12" s="24">
        <f>'Winning % Rank Over Time'!V12</f>
        <v>4</v>
      </c>
      <c r="Z12" s="7">
        <f>'Winning % Rank Over Time'!$B12*VLOOKUP(Y12,'Share of Reg Season Points'!$K$2:$L$30,2)</f>
        <v>0</v>
      </c>
      <c r="AA12" s="1">
        <f>SUM($I$2:I12)/COUNT($G$2:G12)</f>
        <v>1.125</v>
      </c>
      <c r="AB12" s="1" cm="1">
        <f t="array" ref="AB12">_xlfn.IFS(AA12&gt;='Old Ranking Calculations'!$B$25,'Old Ranking Calculations'!$C$25,AA12&gt;='Old Ranking Calculations'!$B$26,'Old Ranking Calculations'!$C$26,AA12&gt;='Old Ranking Calculations'!$B$27,'Old Ranking Calculations'!$C$27,AA12&gt;='Old Ranking Calculations'!$B$28,'Old Ranking Calculations'!$C$28,AA12&gt;='Old Ranking Calculations'!$B$29,'Old Ranking Calculations'!$C$29,AA12&gt;='Old Ranking Calculations'!$B$30,'Old Ranking Calculations'!$C$30,AA12&gt;='Old Ranking Calculations'!$B$31,'Old Ranking Calculations'!$C$31,AA12&lt;'Old Ranking Calculations'!$B$32,'Old Ranking Calculations'!$C$32)</f>
        <v>10</v>
      </c>
      <c r="AC12" s="1">
        <f>COUNT($G$2:G12)/COUNT($A$2:A12)</f>
        <v>0.72727272727272729</v>
      </c>
      <c r="AD12" s="1" cm="1">
        <f t="array" ref="AD12">_xlfn.IFS(AC12&gt;='Old Ranking Calculations'!$B$15,'Old Ranking Calculations'!$C$15,AC12&gt;='Old Ranking Calculations'!$B$16,'Old Ranking Calculations'!$C$16,AC12&gt;='Old Ranking Calculations'!$B$17,'Old Ranking Calculations'!$C$17,AC12&gt;='Old Ranking Calculations'!$B$18,'Old Ranking Calculations'!$C$18,AC12&gt;='Old Ranking Calculations'!$B$19,'Old Ranking Calculations'!$C$19,AC12&gt;='Old Ranking Calculations'!$B$20,'Old Ranking Calculations'!$C$20,AC12&gt;='Old Ranking Calculations'!$B$21,'Old Ranking Calculations'!$C$21,AC12&gt;='Old Ranking Calculations'!$B$22,'Old Ranking Calculations'!$C$22,AC12&lt;'Old Ranking Calculations'!$B$23,'Old Ranking Calculations'!$C$23)</f>
        <v>20</v>
      </c>
      <c r="AE12" s="1">
        <f t="shared" si="0"/>
        <v>0</v>
      </c>
      <c r="AF12" s="1">
        <f>SUM($O$2:O12)/SUM($G$2:H12)</f>
        <v>1.5625</v>
      </c>
      <c r="AG12" s="16">
        <f>SUM($W$2:W12,Z12)</f>
        <v>96</v>
      </c>
    </row>
    <row r="13" spans="1:33" ht="15.75" customHeight="1" x14ac:dyDescent="0.2">
      <c r="A13" s="1">
        <v>1977</v>
      </c>
      <c r="B13" s="1" t="s">
        <v>19</v>
      </c>
      <c r="C13" s="1" t="str">
        <f>VLOOKUP(B13,Divisions!$A$1:$B$33,2,FALSE)</f>
        <v>NFC North</v>
      </c>
      <c r="D13" s="1">
        <v>9</v>
      </c>
      <c r="E13" s="1">
        <v>5</v>
      </c>
      <c r="G13" s="1">
        <v>1</v>
      </c>
      <c r="H13" s="1">
        <v>1</v>
      </c>
      <c r="I13" s="1">
        <v>1</v>
      </c>
      <c r="J13" s="1">
        <v>1</v>
      </c>
      <c r="K13" s="1">
        <v>1</v>
      </c>
      <c r="L13" s="1">
        <v>1</v>
      </c>
      <c r="M13" s="1"/>
      <c r="N13" s="1"/>
      <c r="O13" s="1">
        <v>3</v>
      </c>
      <c r="W13" s="1">
        <f>SUM(N13*'Ranking Calculations'!$C$2,M13*'Ranking Calculations'!$C$3,L13*'Ranking Calculations'!$C$4,K13*'Ranking Calculations'!$C$5,H13*'Ranking Calculations'!$C$7,G13*'Ranking Calculations'!$C$6,P13*'Ranking Calculations'!$C$8,Q13*'Ranking Calculations'!$C$9,R13*'Ranking Calculations'!$C$10,S13*'Ranking Calculations'!$C$11,T13*'Ranking Calculations'!$C$12,U13*'Ranking Calculations'!$C$13,V13*'Ranking Calculations'!$C$14)</f>
        <v>8</v>
      </c>
      <c r="X13" s="11">
        <f>(SUM($D$2:D13)+(SUM($F$2:F13)/2))/((SUM($D$2:D13)+SUM($E$2:E13)+SUM($F$2:F13)))</f>
        <v>0.67559523809523814</v>
      </c>
      <c r="Y13" s="24">
        <f>'Winning % Rank Over Time'!V13</f>
        <v>4</v>
      </c>
      <c r="Z13" s="7">
        <f>'Winning % Rank Over Time'!$B13*VLOOKUP(Y13,'Share of Reg Season Points'!$K$2:$L$30,2)</f>
        <v>0</v>
      </c>
      <c r="AA13" s="1">
        <f>SUM($I$2:I13)/COUNT($G$2:G13)</f>
        <v>1.1111111111111112</v>
      </c>
      <c r="AB13" s="1" cm="1">
        <f t="array" ref="AB13">_xlfn.IFS(AA13&gt;='Old Ranking Calculations'!$B$25,'Old Ranking Calculations'!$C$25,AA13&gt;='Old Ranking Calculations'!$B$26,'Old Ranking Calculations'!$C$26,AA13&gt;='Old Ranking Calculations'!$B$27,'Old Ranking Calculations'!$C$27,AA13&gt;='Old Ranking Calculations'!$B$28,'Old Ranking Calculations'!$C$28,AA13&gt;='Old Ranking Calculations'!$B$29,'Old Ranking Calculations'!$C$29,AA13&gt;='Old Ranking Calculations'!$B$30,'Old Ranking Calculations'!$C$30,AA13&gt;='Old Ranking Calculations'!$B$31,'Old Ranking Calculations'!$C$31,AA13&lt;'Old Ranking Calculations'!$B$32,'Old Ranking Calculations'!$C$32)</f>
        <v>10</v>
      </c>
      <c r="AC13" s="1">
        <f>COUNT($G$2:G13)/COUNT($A$2:A13)</f>
        <v>0.75</v>
      </c>
      <c r="AD13" s="1" cm="1">
        <f t="array" ref="AD13">_xlfn.IFS(AC13&gt;='Old Ranking Calculations'!$B$15,'Old Ranking Calculations'!$C$15,AC13&gt;='Old Ranking Calculations'!$B$16,'Old Ranking Calculations'!$C$16,AC13&gt;='Old Ranking Calculations'!$B$17,'Old Ranking Calculations'!$C$17,AC13&gt;='Old Ranking Calculations'!$B$18,'Old Ranking Calculations'!$C$18,AC13&gt;='Old Ranking Calculations'!$B$19,'Old Ranking Calculations'!$C$19,AC13&gt;='Old Ranking Calculations'!$B$20,'Old Ranking Calculations'!$C$20,AC13&gt;='Old Ranking Calculations'!$B$21,'Old Ranking Calculations'!$C$21,AC13&gt;='Old Ranking Calculations'!$B$22,'Old Ranking Calculations'!$C$22,AC13&lt;'Old Ranking Calculations'!$B$23,'Old Ranking Calculations'!$C$23)</f>
        <v>20</v>
      </c>
      <c r="AE13" s="1">
        <f t="shared" si="0"/>
        <v>0</v>
      </c>
      <c r="AF13" s="1">
        <f>SUM($O$2:O13)/SUM($G$2:H13)</f>
        <v>1.5555555555555556</v>
      </c>
      <c r="AG13" s="16">
        <f>SUM($W$2:W13,Z13)</f>
        <v>104</v>
      </c>
    </row>
    <row r="14" spans="1:33" ht="15.75" customHeight="1" x14ac:dyDescent="0.2">
      <c r="A14" s="1">
        <v>1978</v>
      </c>
      <c r="B14" s="1" t="s">
        <v>19</v>
      </c>
      <c r="C14" s="1" t="str">
        <f>VLOOKUP(B14,Divisions!$A$1:$B$33,2,FALSE)</f>
        <v>NFC North</v>
      </c>
      <c r="D14" s="1">
        <v>8</v>
      </c>
      <c r="E14" s="1">
        <v>7</v>
      </c>
      <c r="F14" s="1">
        <v>1</v>
      </c>
      <c r="G14" s="1">
        <v>1</v>
      </c>
      <c r="H14" s="1">
        <v>1</v>
      </c>
      <c r="I14" s="1">
        <v>0</v>
      </c>
      <c r="J14" s="1">
        <v>1</v>
      </c>
      <c r="K14" s="1">
        <v>1</v>
      </c>
      <c r="L14" s="1"/>
      <c r="M14" s="1"/>
      <c r="N14" s="1"/>
      <c r="O14" s="1">
        <v>2</v>
      </c>
      <c r="W14" s="1">
        <f>SUM(N14*'Ranking Calculations'!$C$2,M14*'Ranking Calculations'!$C$3,L14*'Ranking Calculations'!$C$4,K14*'Ranking Calculations'!$C$5,H14*'Ranking Calculations'!$C$7,G14*'Ranking Calculations'!$C$6,P14*'Ranking Calculations'!$C$8,Q14*'Ranking Calculations'!$C$9,R14*'Ranking Calculations'!$C$10,S14*'Ranking Calculations'!$C$11,T14*'Ranking Calculations'!$C$12,U14*'Ranking Calculations'!$C$13,V14*'Ranking Calculations'!$C$14)</f>
        <v>4</v>
      </c>
      <c r="X14" s="11">
        <f>(SUM($D$2:D14)+(SUM($F$2:F14)/2))/((SUM($D$2:D14)+SUM($E$2:E14)+SUM($F$2:F14)))</f>
        <v>0.66304347826086951</v>
      </c>
      <c r="Y14" s="24">
        <f>'Winning % Rank Over Time'!V14</f>
        <v>4</v>
      </c>
      <c r="Z14" s="7">
        <f>'Winning % Rank Over Time'!$B14*VLOOKUP(Y14,'Share of Reg Season Points'!$K$2:$L$30,2)</f>
        <v>0</v>
      </c>
      <c r="AA14" s="1">
        <f>SUM($I$2:I14)/COUNT($G$2:G14)</f>
        <v>1</v>
      </c>
      <c r="AB14" s="1" cm="1">
        <f t="array" ref="AB14">_xlfn.IFS(AA14&gt;='Old Ranking Calculations'!$B$25,'Old Ranking Calculations'!$C$25,AA14&gt;='Old Ranking Calculations'!$B$26,'Old Ranking Calculations'!$C$26,AA14&gt;='Old Ranking Calculations'!$B$27,'Old Ranking Calculations'!$C$27,AA14&gt;='Old Ranking Calculations'!$B$28,'Old Ranking Calculations'!$C$28,AA14&gt;='Old Ranking Calculations'!$B$29,'Old Ranking Calculations'!$C$29,AA14&gt;='Old Ranking Calculations'!$B$30,'Old Ranking Calculations'!$C$30,AA14&gt;='Old Ranking Calculations'!$B$31,'Old Ranking Calculations'!$C$31,AA14&lt;'Old Ranking Calculations'!$B$32,'Old Ranking Calculations'!$C$32)</f>
        <v>10</v>
      </c>
      <c r="AC14" s="1">
        <f>COUNT($G$2:G14)/COUNT($A$2:A14)</f>
        <v>0.76923076923076927</v>
      </c>
      <c r="AD14" s="1" cm="1">
        <f t="array" ref="AD14">_xlfn.IFS(AC14&gt;='Old Ranking Calculations'!$B$15,'Old Ranking Calculations'!$C$15,AC14&gt;='Old Ranking Calculations'!$B$16,'Old Ranking Calculations'!$C$16,AC14&gt;='Old Ranking Calculations'!$B$17,'Old Ranking Calculations'!$C$17,AC14&gt;='Old Ranking Calculations'!$B$18,'Old Ranking Calculations'!$C$18,AC14&gt;='Old Ranking Calculations'!$B$19,'Old Ranking Calculations'!$C$19,AC14&gt;='Old Ranking Calculations'!$B$20,'Old Ranking Calculations'!$C$20,AC14&gt;='Old Ranking Calculations'!$B$21,'Old Ranking Calculations'!$C$21,AC14&gt;='Old Ranking Calculations'!$B$22,'Old Ranking Calculations'!$C$22,AC14&lt;'Old Ranking Calculations'!$B$23,'Old Ranking Calculations'!$C$23)</f>
        <v>20</v>
      </c>
      <c r="AE14" s="1">
        <f t="shared" si="0"/>
        <v>0</v>
      </c>
      <c r="AF14" s="1">
        <f>SUM($O$2:O14)/SUM($G$2:H14)</f>
        <v>1.5</v>
      </c>
      <c r="AG14" s="16">
        <f>SUM($W$2:W14,Z14)</f>
        <v>108</v>
      </c>
    </row>
    <row r="15" spans="1:33" ht="15.75" customHeight="1" x14ac:dyDescent="0.2">
      <c r="A15" s="1">
        <v>1979</v>
      </c>
      <c r="B15" s="1" t="s">
        <v>19</v>
      </c>
      <c r="C15" s="1" t="str">
        <f>VLOOKUP(B15,Divisions!$A$1:$B$33,2,FALSE)</f>
        <v>NFC North</v>
      </c>
      <c r="D15" s="1">
        <v>7</v>
      </c>
      <c r="E15" s="1">
        <v>9</v>
      </c>
      <c r="W15" s="1">
        <f>SUM(N15*'Ranking Calculations'!$C$2,M15*'Ranking Calculations'!$C$3,L15*'Ranking Calculations'!$C$4,K15*'Ranking Calculations'!$C$5,H15*'Ranking Calculations'!$C$7,G15*'Ranking Calculations'!$C$6,P15*'Ranking Calculations'!$C$8,Q15*'Ranking Calculations'!$C$9,R15*'Ranking Calculations'!$C$10,S15*'Ranking Calculations'!$C$11,T15*'Ranking Calculations'!$C$12,U15*'Ranking Calculations'!$C$13,V15*'Ranking Calculations'!$C$14)</f>
        <v>0</v>
      </c>
      <c r="X15" s="11">
        <f>(SUM($D$2:D15)+(SUM($F$2:F15)/2))/((SUM($D$2:D15)+SUM($E$2:E15)+SUM($F$2:F15)))</f>
        <v>0.64500000000000002</v>
      </c>
      <c r="Y15" s="24">
        <f>'Winning % Rank Over Time'!V15</f>
        <v>4</v>
      </c>
      <c r="Z15" s="7">
        <f>'Winning % Rank Over Time'!$B15*VLOOKUP(Y15,'Share of Reg Season Points'!$K$2:$L$30,2)</f>
        <v>0</v>
      </c>
      <c r="AA15" s="1">
        <f>SUM($I$2:I15)/COUNT($G$2:G15)</f>
        <v>1</v>
      </c>
      <c r="AB15" s="1" cm="1">
        <f t="array" ref="AB15">_xlfn.IFS(AA15&gt;='Old Ranking Calculations'!$B$25,'Old Ranking Calculations'!$C$25,AA15&gt;='Old Ranking Calculations'!$B$26,'Old Ranking Calculations'!$C$26,AA15&gt;='Old Ranking Calculations'!$B$27,'Old Ranking Calculations'!$C$27,AA15&gt;='Old Ranking Calculations'!$B$28,'Old Ranking Calculations'!$C$28,AA15&gt;='Old Ranking Calculations'!$B$29,'Old Ranking Calculations'!$C$29,AA15&gt;='Old Ranking Calculations'!$B$30,'Old Ranking Calculations'!$C$30,AA15&gt;='Old Ranking Calculations'!$B$31,'Old Ranking Calculations'!$C$31,AA15&lt;'Old Ranking Calculations'!$B$32,'Old Ranking Calculations'!$C$32)</f>
        <v>10</v>
      </c>
      <c r="AC15" s="1">
        <f>COUNT($G$2:G15)/COUNT($A$2:A15)</f>
        <v>0.7142857142857143</v>
      </c>
      <c r="AD15" s="1" cm="1">
        <f t="array" ref="AD15">_xlfn.IFS(AC15&gt;='Old Ranking Calculations'!$B$15,'Old Ranking Calculations'!$C$15,AC15&gt;='Old Ranking Calculations'!$B$16,'Old Ranking Calculations'!$C$16,AC15&gt;='Old Ranking Calculations'!$B$17,'Old Ranking Calculations'!$C$17,AC15&gt;='Old Ranking Calculations'!$B$18,'Old Ranking Calculations'!$C$18,AC15&gt;='Old Ranking Calculations'!$B$19,'Old Ranking Calculations'!$C$19,AC15&gt;='Old Ranking Calculations'!$B$20,'Old Ranking Calculations'!$C$20,AC15&gt;='Old Ranking Calculations'!$B$21,'Old Ranking Calculations'!$C$21,AC15&gt;='Old Ranking Calculations'!$B$22,'Old Ranking Calculations'!$C$22,AC15&lt;'Old Ranking Calculations'!$B$23,'Old Ranking Calculations'!$C$23)</f>
        <v>20</v>
      </c>
      <c r="AE15" s="1">
        <f t="shared" si="0"/>
        <v>0</v>
      </c>
      <c r="AF15" s="1">
        <f>SUM($O$2:O15)/SUM($G$2:H15)</f>
        <v>1.5</v>
      </c>
      <c r="AG15" s="16">
        <f>SUM($W$2:W15,Z15)</f>
        <v>108</v>
      </c>
    </row>
    <row r="16" spans="1:33" ht="15.75" customHeight="1" x14ac:dyDescent="0.2">
      <c r="A16" s="1">
        <v>1980</v>
      </c>
      <c r="B16" s="1" t="s">
        <v>19</v>
      </c>
      <c r="C16" s="1" t="str">
        <f>VLOOKUP(B16,Divisions!$A$1:$B$33,2,FALSE)</f>
        <v>NFC North</v>
      </c>
      <c r="D16" s="1">
        <v>9</v>
      </c>
      <c r="E16" s="1">
        <v>7</v>
      </c>
      <c r="G16" s="1">
        <v>1</v>
      </c>
      <c r="H16" s="1">
        <v>1</v>
      </c>
      <c r="I16" s="1">
        <v>0</v>
      </c>
      <c r="J16" s="1">
        <v>1</v>
      </c>
      <c r="K16" s="1">
        <v>1</v>
      </c>
      <c r="L16" s="1"/>
      <c r="M16" s="1"/>
      <c r="N16" s="1"/>
      <c r="O16" s="1">
        <v>2</v>
      </c>
      <c r="W16" s="1">
        <f>SUM(N16*'Ranking Calculations'!$C$2,M16*'Ranking Calculations'!$C$3,L16*'Ranking Calculations'!$C$4,K16*'Ranking Calculations'!$C$5,H16*'Ranking Calculations'!$C$7,G16*'Ranking Calculations'!$C$6,P16*'Ranking Calculations'!$C$8,Q16*'Ranking Calculations'!$C$9,R16*'Ranking Calculations'!$C$10,S16*'Ranking Calculations'!$C$11,T16*'Ranking Calculations'!$C$12,U16*'Ranking Calculations'!$C$13,V16*'Ranking Calculations'!$C$14)</f>
        <v>4</v>
      </c>
      <c r="X16" s="11">
        <f>(SUM($D$2:D16)+(SUM($F$2:F16)/2))/((SUM($D$2:D16)+SUM($E$2:E16)+SUM($F$2:F16)))</f>
        <v>0.63888888888888884</v>
      </c>
      <c r="Y16" s="24">
        <f>'Winning % Rank Over Time'!V16</f>
        <v>4</v>
      </c>
      <c r="Z16" s="7">
        <f>'Winning % Rank Over Time'!$B16*VLOOKUP(Y16,'Share of Reg Season Points'!$K$2:$L$30,2)</f>
        <v>0</v>
      </c>
      <c r="AA16" s="1">
        <f>SUM($I$2:I16)/COUNT($G$2:G16)</f>
        <v>0.90909090909090906</v>
      </c>
      <c r="AB16" s="1" cm="1">
        <f t="array" ref="AB16">_xlfn.IFS(AA16&gt;='Old Ranking Calculations'!$B$25,'Old Ranking Calculations'!$C$25,AA16&gt;='Old Ranking Calculations'!$B$26,'Old Ranking Calculations'!$C$26,AA16&gt;='Old Ranking Calculations'!$B$27,'Old Ranking Calculations'!$C$27,AA16&gt;='Old Ranking Calculations'!$B$28,'Old Ranking Calculations'!$C$28,AA16&gt;='Old Ranking Calculations'!$B$29,'Old Ranking Calculations'!$C$29,AA16&gt;='Old Ranking Calculations'!$B$30,'Old Ranking Calculations'!$C$30,AA16&gt;='Old Ranking Calculations'!$B$31,'Old Ranking Calculations'!$C$31,AA16&lt;'Old Ranking Calculations'!$B$32,'Old Ranking Calculations'!$C$32)</f>
        <v>8</v>
      </c>
      <c r="AC16" s="1">
        <f>COUNT($G$2:G16)/COUNT($A$2:A16)</f>
        <v>0.73333333333333328</v>
      </c>
      <c r="AD16" s="1" cm="1">
        <f t="array" ref="AD16">_xlfn.IFS(AC16&gt;='Old Ranking Calculations'!$B$15,'Old Ranking Calculations'!$C$15,AC16&gt;='Old Ranking Calculations'!$B$16,'Old Ranking Calculations'!$C$16,AC16&gt;='Old Ranking Calculations'!$B$17,'Old Ranking Calculations'!$C$17,AC16&gt;='Old Ranking Calculations'!$B$18,'Old Ranking Calculations'!$C$18,AC16&gt;='Old Ranking Calculations'!$B$19,'Old Ranking Calculations'!$C$19,AC16&gt;='Old Ranking Calculations'!$B$20,'Old Ranking Calculations'!$C$20,AC16&gt;='Old Ranking Calculations'!$B$21,'Old Ranking Calculations'!$C$21,AC16&gt;='Old Ranking Calculations'!$B$22,'Old Ranking Calculations'!$C$22,AC16&lt;'Old Ranking Calculations'!$B$23,'Old Ranking Calculations'!$C$23)</f>
        <v>20</v>
      </c>
      <c r="AE16" s="1">
        <f t="shared" si="0"/>
        <v>0</v>
      </c>
      <c r="AF16" s="1">
        <f>SUM($O$2:O16)/SUM($G$2:H16)</f>
        <v>1.4545454545454546</v>
      </c>
      <c r="AG16" s="16">
        <f>SUM($W$2:W16,Z16)</f>
        <v>112</v>
      </c>
    </row>
    <row r="17" spans="1:33" ht="15.75" customHeight="1" x14ac:dyDescent="0.2">
      <c r="A17" s="1">
        <v>1981</v>
      </c>
      <c r="B17" s="1" t="s">
        <v>19</v>
      </c>
      <c r="C17" s="1" t="str">
        <f>VLOOKUP(B17,Divisions!$A$1:$B$33,2,FALSE)</f>
        <v>NFC North</v>
      </c>
      <c r="D17" s="1">
        <v>7</v>
      </c>
      <c r="E17" s="1">
        <v>9</v>
      </c>
      <c r="W17" s="1">
        <f>SUM(N17*'Ranking Calculations'!$C$2,M17*'Ranking Calculations'!$C$3,L17*'Ranking Calculations'!$C$4,K17*'Ranking Calculations'!$C$5,H17*'Ranking Calculations'!$C$7,G17*'Ranking Calculations'!$C$6,P17*'Ranking Calculations'!$C$8,Q17*'Ranking Calculations'!$C$9,R17*'Ranking Calculations'!$C$10,S17*'Ranking Calculations'!$C$11,T17*'Ranking Calculations'!$C$12,U17*'Ranking Calculations'!$C$13,V17*'Ranking Calculations'!$C$14)</f>
        <v>0</v>
      </c>
      <c r="X17" s="11">
        <f>(SUM($D$2:D17)+(SUM($F$2:F17)/2))/((SUM($D$2:D17)+SUM($E$2:E17)+SUM($F$2:F17)))</f>
        <v>0.625</v>
      </c>
      <c r="Y17" s="24">
        <f>'Winning % Rank Over Time'!V17</f>
        <v>4</v>
      </c>
      <c r="Z17" s="7">
        <f>'Winning % Rank Over Time'!$B17*VLOOKUP(Y17,'Share of Reg Season Points'!$K$2:$L$30,2)</f>
        <v>0</v>
      </c>
      <c r="AA17" s="1">
        <f>SUM($I$2:I17)/COUNT($G$2:G17)</f>
        <v>0.90909090909090906</v>
      </c>
      <c r="AB17" s="1" cm="1">
        <f t="array" ref="AB17">_xlfn.IFS(AA17&gt;='Old Ranking Calculations'!$B$25,'Old Ranking Calculations'!$C$25,AA17&gt;='Old Ranking Calculations'!$B$26,'Old Ranking Calculations'!$C$26,AA17&gt;='Old Ranking Calculations'!$B$27,'Old Ranking Calculations'!$C$27,AA17&gt;='Old Ranking Calculations'!$B$28,'Old Ranking Calculations'!$C$28,AA17&gt;='Old Ranking Calculations'!$B$29,'Old Ranking Calculations'!$C$29,AA17&gt;='Old Ranking Calculations'!$B$30,'Old Ranking Calculations'!$C$30,AA17&gt;='Old Ranking Calculations'!$B$31,'Old Ranking Calculations'!$C$31,AA17&lt;'Old Ranking Calculations'!$B$32,'Old Ranking Calculations'!$C$32)</f>
        <v>8</v>
      </c>
      <c r="AC17" s="1">
        <f>COUNT($G$2:G17)/COUNT($A$2:A17)</f>
        <v>0.6875</v>
      </c>
      <c r="AD17" s="1" cm="1">
        <f t="array" ref="AD17">_xlfn.IFS(AC17&gt;='Old Ranking Calculations'!$B$15,'Old Ranking Calculations'!$C$15,AC17&gt;='Old Ranking Calculations'!$B$16,'Old Ranking Calculations'!$C$16,AC17&gt;='Old Ranking Calculations'!$B$17,'Old Ranking Calculations'!$C$17,AC17&gt;='Old Ranking Calculations'!$B$18,'Old Ranking Calculations'!$C$18,AC17&gt;='Old Ranking Calculations'!$B$19,'Old Ranking Calculations'!$C$19,AC17&gt;='Old Ranking Calculations'!$B$20,'Old Ranking Calculations'!$C$20,AC17&gt;='Old Ranking Calculations'!$B$21,'Old Ranking Calculations'!$C$21,AC17&gt;='Old Ranking Calculations'!$B$22,'Old Ranking Calculations'!$C$22,AC17&lt;'Old Ranking Calculations'!$B$23,'Old Ranking Calculations'!$C$23)</f>
        <v>20</v>
      </c>
      <c r="AE17" s="1">
        <f t="shared" si="0"/>
        <v>0</v>
      </c>
      <c r="AF17" s="1">
        <f>SUM($O$2:O17)/SUM($G$2:H17)</f>
        <v>1.4545454545454546</v>
      </c>
      <c r="AG17" s="16">
        <f>SUM($W$2:W17,Z17)</f>
        <v>112</v>
      </c>
    </row>
    <row r="18" spans="1:33" ht="15.75" customHeight="1" x14ac:dyDescent="0.2">
      <c r="A18" s="1">
        <v>1982</v>
      </c>
      <c r="B18" s="1" t="s">
        <v>19</v>
      </c>
      <c r="C18" s="1" t="str">
        <f>VLOOKUP(B18,Divisions!$A$1:$B$33,2,FALSE)</f>
        <v>NFC North</v>
      </c>
      <c r="D18" s="1">
        <v>5</v>
      </c>
      <c r="E18" s="1">
        <v>4</v>
      </c>
      <c r="G18" s="1">
        <v>1</v>
      </c>
      <c r="I18" s="1">
        <v>1</v>
      </c>
      <c r="J18" s="1">
        <v>1</v>
      </c>
      <c r="K18" s="1">
        <v>1</v>
      </c>
      <c r="L18" s="1"/>
      <c r="M18" s="1"/>
      <c r="N18" s="1"/>
      <c r="O18" s="1">
        <v>2</v>
      </c>
      <c r="W18" s="1">
        <f>SUM(N18*'Ranking Calculations'!$C$2,M18*'Ranking Calculations'!$C$3,L18*'Ranking Calculations'!$C$4,K18*'Ranking Calculations'!$C$5,H18*'Ranking Calculations'!$C$7,G18*'Ranking Calculations'!$C$6,P18*'Ranking Calculations'!$C$8,Q18*'Ranking Calculations'!$C$9,R18*'Ranking Calculations'!$C$10,S18*'Ranking Calculations'!$C$11,T18*'Ranking Calculations'!$C$12,U18*'Ranking Calculations'!$C$13,V18*'Ranking Calculations'!$C$14)</f>
        <v>3</v>
      </c>
      <c r="X18" s="11">
        <f>(SUM($D$2:D18)+(SUM($F$2:F18)/2))/((SUM($D$2:D18)+SUM($E$2:E18)+SUM($F$2:F18)))</f>
        <v>0.62240663900414939</v>
      </c>
      <c r="Y18" s="24">
        <f>'Winning % Rank Over Time'!V18</f>
        <v>4</v>
      </c>
      <c r="Z18" s="7">
        <f>'Winning % Rank Over Time'!$B18*VLOOKUP(Y18,'Share of Reg Season Points'!$K$2:$L$30,2)</f>
        <v>0</v>
      </c>
      <c r="AA18" s="1">
        <f>SUM($I$2:I18)/COUNT($G$2:G18)</f>
        <v>0.91666666666666663</v>
      </c>
      <c r="AB18" s="1" cm="1">
        <f t="array" ref="AB18">_xlfn.IFS(AA18&gt;='Old Ranking Calculations'!$B$25,'Old Ranking Calculations'!$C$25,AA18&gt;='Old Ranking Calculations'!$B$26,'Old Ranking Calculations'!$C$26,AA18&gt;='Old Ranking Calculations'!$B$27,'Old Ranking Calculations'!$C$27,AA18&gt;='Old Ranking Calculations'!$B$28,'Old Ranking Calculations'!$C$28,AA18&gt;='Old Ranking Calculations'!$B$29,'Old Ranking Calculations'!$C$29,AA18&gt;='Old Ranking Calculations'!$B$30,'Old Ranking Calculations'!$C$30,AA18&gt;='Old Ranking Calculations'!$B$31,'Old Ranking Calculations'!$C$31,AA18&lt;'Old Ranking Calculations'!$B$32,'Old Ranking Calculations'!$C$32)</f>
        <v>8</v>
      </c>
      <c r="AC18" s="1">
        <f>COUNT($G$2:G18)/COUNT($A$2:A18)</f>
        <v>0.70588235294117652</v>
      </c>
      <c r="AD18" s="1" cm="1">
        <f t="array" ref="AD18">_xlfn.IFS(AC18&gt;='Old Ranking Calculations'!$B$15,'Old Ranking Calculations'!$C$15,AC18&gt;='Old Ranking Calculations'!$B$16,'Old Ranking Calculations'!$C$16,AC18&gt;='Old Ranking Calculations'!$B$17,'Old Ranking Calculations'!$C$17,AC18&gt;='Old Ranking Calculations'!$B$18,'Old Ranking Calculations'!$C$18,AC18&gt;='Old Ranking Calculations'!$B$19,'Old Ranking Calculations'!$C$19,AC18&gt;='Old Ranking Calculations'!$B$20,'Old Ranking Calculations'!$C$20,AC18&gt;='Old Ranking Calculations'!$B$21,'Old Ranking Calculations'!$C$21,AC18&gt;='Old Ranking Calculations'!$B$22,'Old Ranking Calculations'!$C$22,AC18&lt;'Old Ranking Calculations'!$B$23,'Old Ranking Calculations'!$C$23)</f>
        <v>20</v>
      </c>
      <c r="AE18" s="1">
        <f t="shared" si="0"/>
        <v>0</v>
      </c>
      <c r="AF18" s="1">
        <f>SUM($O$2:O18)/SUM($G$2:H18)</f>
        <v>1.4782608695652173</v>
      </c>
      <c r="AG18" s="16">
        <f>SUM($W$2:W18,Z18)</f>
        <v>115</v>
      </c>
    </row>
    <row r="19" spans="1:33" ht="15.75" customHeight="1" x14ac:dyDescent="0.2">
      <c r="A19" s="1">
        <v>1983</v>
      </c>
      <c r="B19" s="1" t="s">
        <v>19</v>
      </c>
      <c r="C19" s="1" t="str">
        <f>VLOOKUP(B19,Divisions!$A$1:$B$33,2,FALSE)</f>
        <v>NFC North</v>
      </c>
      <c r="D19" s="1">
        <v>8</v>
      </c>
      <c r="E19" s="1">
        <v>8</v>
      </c>
      <c r="W19" s="1">
        <f>SUM(N19*'Ranking Calculations'!$C$2,M19*'Ranking Calculations'!$C$3,L19*'Ranking Calculations'!$C$4,K19*'Ranking Calculations'!$C$5,H19*'Ranking Calculations'!$C$7,G19*'Ranking Calculations'!$C$6,P19*'Ranking Calculations'!$C$8,Q19*'Ranking Calculations'!$C$9,R19*'Ranking Calculations'!$C$10,S19*'Ranking Calculations'!$C$11,T19*'Ranking Calculations'!$C$12,U19*'Ranking Calculations'!$C$13,V19*'Ranking Calculations'!$C$14)</f>
        <v>0</v>
      </c>
      <c r="X19" s="11">
        <f>(SUM($D$2:D19)+(SUM($F$2:F19)/2))/((SUM($D$2:D19)+SUM($E$2:E19)+SUM($F$2:F19)))</f>
        <v>0.61478599221789887</v>
      </c>
      <c r="Y19" s="24">
        <f>'Winning % Rank Over Time'!V19</f>
        <v>5</v>
      </c>
      <c r="Z19" s="7">
        <f>'Winning % Rank Over Time'!$B19*VLOOKUP(Y19,'Share of Reg Season Points'!$K$2:$L$30,2)</f>
        <v>0</v>
      </c>
      <c r="AA19" s="1">
        <f>SUM($I$2:I19)/COUNT($G$2:G19)</f>
        <v>0.91666666666666663</v>
      </c>
      <c r="AB19" s="1" cm="1">
        <f t="array" ref="AB19">_xlfn.IFS(AA19&gt;='Old Ranking Calculations'!$B$25,'Old Ranking Calculations'!$C$25,AA19&gt;='Old Ranking Calculations'!$B$26,'Old Ranking Calculations'!$C$26,AA19&gt;='Old Ranking Calculations'!$B$27,'Old Ranking Calculations'!$C$27,AA19&gt;='Old Ranking Calculations'!$B$28,'Old Ranking Calculations'!$C$28,AA19&gt;='Old Ranking Calculations'!$B$29,'Old Ranking Calculations'!$C$29,AA19&gt;='Old Ranking Calculations'!$B$30,'Old Ranking Calculations'!$C$30,AA19&gt;='Old Ranking Calculations'!$B$31,'Old Ranking Calculations'!$C$31,AA19&lt;'Old Ranking Calculations'!$B$32,'Old Ranking Calculations'!$C$32)</f>
        <v>8</v>
      </c>
      <c r="AC19" s="1">
        <f>COUNT($G$2:G19)/COUNT($A$2:A19)</f>
        <v>0.66666666666666663</v>
      </c>
      <c r="AD19" s="1" cm="1">
        <f t="array" ref="AD19">_xlfn.IFS(AC19&gt;='Old Ranking Calculations'!$B$15,'Old Ranking Calculations'!$C$15,AC19&gt;='Old Ranking Calculations'!$B$16,'Old Ranking Calculations'!$C$16,AC19&gt;='Old Ranking Calculations'!$B$17,'Old Ranking Calculations'!$C$17,AC19&gt;='Old Ranking Calculations'!$B$18,'Old Ranking Calculations'!$C$18,AC19&gt;='Old Ranking Calculations'!$B$19,'Old Ranking Calculations'!$C$19,AC19&gt;='Old Ranking Calculations'!$B$20,'Old Ranking Calculations'!$C$20,AC19&gt;='Old Ranking Calculations'!$B$21,'Old Ranking Calculations'!$C$21,AC19&gt;='Old Ranking Calculations'!$B$22,'Old Ranking Calculations'!$C$22,AC19&lt;'Old Ranking Calculations'!$B$23,'Old Ranking Calculations'!$C$23)</f>
        <v>20</v>
      </c>
      <c r="AE19" s="1">
        <f t="shared" si="0"/>
        <v>0</v>
      </c>
      <c r="AF19" s="1">
        <f>SUM($O$2:O19)/SUM($G$2:H19)</f>
        <v>1.4782608695652173</v>
      </c>
      <c r="AG19" s="16">
        <f>SUM($W$2:W19,Z19)</f>
        <v>115</v>
      </c>
    </row>
    <row r="20" spans="1:33" ht="15.75" customHeight="1" x14ac:dyDescent="0.2">
      <c r="A20" s="1">
        <v>1984</v>
      </c>
      <c r="B20" s="1" t="s">
        <v>19</v>
      </c>
      <c r="C20" s="1" t="str">
        <f>VLOOKUP(B20,Divisions!$A$1:$B$33,2,FALSE)</f>
        <v>NFC North</v>
      </c>
      <c r="D20" s="1">
        <v>3</v>
      </c>
      <c r="E20" s="1">
        <v>13</v>
      </c>
      <c r="W20" s="1">
        <f>SUM(N20*'Ranking Calculations'!$C$2,M20*'Ranking Calculations'!$C$3,L20*'Ranking Calculations'!$C$4,K20*'Ranking Calculations'!$C$5,H20*'Ranking Calculations'!$C$7,G20*'Ranking Calculations'!$C$6,P20*'Ranking Calculations'!$C$8,Q20*'Ranking Calculations'!$C$9,R20*'Ranking Calculations'!$C$10,S20*'Ranking Calculations'!$C$11,T20*'Ranking Calculations'!$C$12,U20*'Ranking Calculations'!$C$13,V20*'Ranking Calculations'!$C$14)</f>
        <v>0</v>
      </c>
      <c r="X20" s="11">
        <f>(SUM($D$2:D20)+(SUM($F$2:F20)/2))/((SUM($D$2:D20)+SUM($E$2:E20)+SUM($F$2:F20)))</f>
        <v>0.58974358974358976</v>
      </c>
      <c r="Y20" s="24">
        <f>'Winning % Rank Over Time'!V20</f>
        <v>6</v>
      </c>
      <c r="Z20" s="7">
        <f>'Winning % Rank Over Time'!$B20*VLOOKUP(Y20,'Share of Reg Season Points'!$K$2:$L$30,2)</f>
        <v>0</v>
      </c>
      <c r="AA20" s="1">
        <f>SUM($I$2:I20)/COUNT($G$2:G20)</f>
        <v>0.91666666666666663</v>
      </c>
      <c r="AB20" s="1" cm="1">
        <f t="array" ref="AB20">_xlfn.IFS(AA20&gt;='Old Ranking Calculations'!$B$25,'Old Ranking Calculations'!$C$25,AA20&gt;='Old Ranking Calculations'!$B$26,'Old Ranking Calculations'!$C$26,AA20&gt;='Old Ranking Calculations'!$B$27,'Old Ranking Calculations'!$C$27,AA20&gt;='Old Ranking Calculations'!$B$28,'Old Ranking Calculations'!$C$28,AA20&gt;='Old Ranking Calculations'!$B$29,'Old Ranking Calculations'!$C$29,AA20&gt;='Old Ranking Calculations'!$B$30,'Old Ranking Calculations'!$C$30,AA20&gt;='Old Ranking Calculations'!$B$31,'Old Ranking Calculations'!$C$31,AA20&lt;'Old Ranking Calculations'!$B$32,'Old Ranking Calculations'!$C$32)</f>
        <v>8</v>
      </c>
      <c r="AC20" s="1">
        <f>COUNT($G$2:G20)/COUNT($A$2:A20)</f>
        <v>0.63157894736842102</v>
      </c>
      <c r="AD20" s="1" cm="1">
        <f t="array" ref="AD20">_xlfn.IFS(AC20&gt;='Old Ranking Calculations'!$B$15,'Old Ranking Calculations'!$C$15,AC20&gt;='Old Ranking Calculations'!$B$16,'Old Ranking Calculations'!$C$16,AC20&gt;='Old Ranking Calculations'!$B$17,'Old Ranking Calculations'!$C$17,AC20&gt;='Old Ranking Calculations'!$B$18,'Old Ranking Calculations'!$C$18,AC20&gt;='Old Ranking Calculations'!$B$19,'Old Ranking Calculations'!$C$19,AC20&gt;='Old Ranking Calculations'!$B$20,'Old Ranking Calculations'!$C$20,AC20&gt;='Old Ranking Calculations'!$B$21,'Old Ranking Calculations'!$C$21,AC20&gt;='Old Ranking Calculations'!$B$22,'Old Ranking Calculations'!$C$22,AC20&lt;'Old Ranking Calculations'!$B$23,'Old Ranking Calculations'!$C$23)</f>
        <v>20</v>
      </c>
      <c r="AE20" s="1">
        <f t="shared" si="0"/>
        <v>0</v>
      </c>
      <c r="AF20" s="1">
        <f>SUM($O$2:O20)/SUM($G$2:H20)</f>
        <v>1.4782608695652173</v>
      </c>
      <c r="AG20" s="16">
        <f>SUM($W$2:W20,Z20)</f>
        <v>115</v>
      </c>
    </row>
    <row r="21" spans="1:33" ht="15.75" customHeight="1" x14ac:dyDescent="0.2">
      <c r="A21" s="1">
        <v>1985</v>
      </c>
      <c r="B21" s="1" t="s">
        <v>19</v>
      </c>
      <c r="C21" s="1" t="str">
        <f>VLOOKUP(B21,Divisions!$A$1:$B$33,2,FALSE)</f>
        <v>NFC North</v>
      </c>
      <c r="D21" s="1">
        <v>7</v>
      </c>
      <c r="E21" s="1">
        <v>9</v>
      </c>
      <c r="W21" s="1">
        <f>SUM(N21*'Ranking Calculations'!$C$2,M21*'Ranking Calculations'!$C$3,L21*'Ranking Calculations'!$C$4,K21*'Ranking Calculations'!$C$5,H21*'Ranking Calculations'!$C$7,G21*'Ranking Calculations'!$C$6,P21*'Ranking Calculations'!$C$8,Q21*'Ranking Calculations'!$C$9,R21*'Ranking Calculations'!$C$10,S21*'Ranking Calculations'!$C$11,T21*'Ranking Calculations'!$C$12,U21*'Ranking Calculations'!$C$13,V21*'Ranking Calculations'!$C$14)</f>
        <v>0</v>
      </c>
      <c r="X21" s="11">
        <f>(SUM($D$2:D21)+(SUM($F$2:F21)/2))/((SUM($D$2:D21)+SUM($E$2:E21)+SUM($F$2:F21)))</f>
        <v>0.58131487889273359</v>
      </c>
      <c r="Y21" s="24">
        <f>'Winning % Rank Over Time'!V21</f>
        <v>6</v>
      </c>
      <c r="Z21" s="7">
        <f>'Winning % Rank Over Time'!$B21*VLOOKUP(Y21,'Share of Reg Season Points'!$K$2:$L$30,2)</f>
        <v>0</v>
      </c>
      <c r="AA21" s="1">
        <f>SUM($I$2:I21)/COUNT($G$2:G21)</f>
        <v>0.91666666666666663</v>
      </c>
      <c r="AB21" s="1" cm="1">
        <f t="array" ref="AB21">_xlfn.IFS(AA21&gt;='Old Ranking Calculations'!$B$25,'Old Ranking Calculations'!$C$25,AA21&gt;='Old Ranking Calculations'!$B$26,'Old Ranking Calculations'!$C$26,AA21&gt;='Old Ranking Calculations'!$B$27,'Old Ranking Calculations'!$C$27,AA21&gt;='Old Ranking Calculations'!$B$28,'Old Ranking Calculations'!$C$28,AA21&gt;='Old Ranking Calculations'!$B$29,'Old Ranking Calculations'!$C$29,AA21&gt;='Old Ranking Calculations'!$B$30,'Old Ranking Calculations'!$C$30,AA21&gt;='Old Ranking Calculations'!$B$31,'Old Ranking Calculations'!$C$31,AA21&lt;'Old Ranking Calculations'!$B$32,'Old Ranking Calculations'!$C$32)</f>
        <v>8</v>
      </c>
      <c r="AC21" s="1">
        <f>COUNT($G$2:G21)/COUNT($A$2:A21)</f>
        <v>0.6</v>
      </c>
      <c r="AD21" s="1" cm="1">
        <f t="array" ref="AD21">_xlfn.IFS(AC21&gt;='Old Ranking Calculations'!$B$15,'Old Ranking Calculations'!$C$15,AC21&gt;='Old Ranking Calculations'!$B$16,'Old Ranking Calculations'!$C$16,AC21&gt;='Old Ranking Calculations'!$B$17,'Old Ranking Calculations'!$C$17,AC21&gt;='Old Ranking Calculations'!$B$18,'Old Ranking Calculations'!$C$18,AC21&gt;='Old Ranking Calculations'!$B$19,'Old Ranking Calculations'!$C$19,AC21&gt;='Old Ranking Calculations'!$B$20,'Old Ranking Calculations'!$C$20,AC21&gt;='Old Ranking Calculations'!$B$21,'Old Ranking Calculations'!$C$21,AC21&gt;='Old Ranking Calculations'!$B$22,'Old Ranking Calculations'!$C$22,AC21&lt;'Old Ranking Calculations'!$B$23,'Old Ranking Calculations'!$C$23)</f>
        <v>20</v>
      </c>
      <c r="AE21" s="1">
        <f t="shared" si="0"/>
        <v>0</v>
      </c>
      <c r="AF21" s="1">
        <f>SUM($O$2:O21)/SUM($G$2:H21)</f>
        <v>1.4782608695652173</v>
      </c>
      <c r="AG21" s="16">
        <f>SUM($W$2:W21,Z21)</f>
        <v>115</v>
      </c>
    </row>
    <row r="22" spans="1:33" ht="15.75" customHeight="1" x14ac:dyDescent="0.2">
      <c r="A22" s="1">
        <v>1986</v>
      </c>
      <c r="B22" s="1" t="s">
        <v>19</v>
      </c>
      <c r="C22" s="1" t="str">
        <f>VLOOKUP(B22,Divisions!$A$1:$B$33,2,FALSE)</f>
        <v>NFC North</v>
      </c>
      <c r="D22" s="1">
        <v>9</v>
      </c>
      <c r="E22" s="1">
        <v>7</v>
      </c>
      <c r="U22" s="1">
        <v>1</v>
      </c>
      <c r="W22" s="1">
        <f>SUM(N22*'Ranking Calculations'!$C$2,M22*'Ranking Calculations'!$C$3,L22*'Ranking Calculations'!$C$4,K22*'Ranking Calculations'!$C$5,H22*'Ranking Calculations'!$C$7,G22*'Ranking Calculations'!$C$6,P22*'Ranking Calculations'!$C$8,Q22*'Ranking Calculations'!$C$9,R22*'Ranking Calculations'!$C$10,S22*'Ranking Calculations'!$C$11,T22*'Ranking Calculations'!$C$12,U22*'Ranking Calculations'!$C$13,V22*'Ranking Calculations'!$C$14)</f>
        <v>0</v>
      </c>
      <c r="X22" s="11">
        <f>(SUM($D$2:D22)+(SUM($F$2:F22)/2))/((SUM($D$2:D22)+SUM($E$2:E22)+SUM($F$2:F22)))</f>
        <v>0.58032786885245902</v>
      </c>
      <c r="Y22" s="24">
        <f>'Winning % Rank Over Time'!V22</f>
        <v>6</v>
      </c>
      <c r="Z22" s="7">
        <f>'Winning % Rank Over Time'!$B22*VLOOKUP(Y22,'Share of Reg Season Points'!$K$2:$L$30,2)</f>
        <v>0</v>
      </c>
      <c r="AA22" s="1">
        <f>SUM($I$2:I22)/COUNT($G$2:G22)</f>
        <v>0.91666666666666663</v>
      </c>
      <c r="AB22" s="1" cm="1">
        <f t="array" ref="AB22">_xlfn.IFS(AA22&gt;='Old Ranking Calculations'!$B$25,'Old Ranking Calculations'!$C$25,AA22&gt;='Old Ranking Calculations'!$B$26,'Old Ranking Calculations'!$C$26,AA22&gt;='Old Ranking Calculations'!$B$27,'Old Ranking Calculations'!$C$27,AA22&gt;='Old Ranking Calculations'!$B$28,'Old Ranking Calculations'!$C$28,AA22&gt;='Old Ranking Calculations'!$B$29,'Old Ranking Calculations'!$C$29,AA22&gt;='Old Ranking Calculations'!$B$30,'Old Ranking Calculations'!$C$30,AA22&gt;='Old Ranking Calculations'!$B$31,'Old Ranking Calculations'!$C$31,AA22&lt;'Old Ranking Calculations'!$B$32,'Old Ranking Calculations'!$C$32)</f>
        <v>8</v>
      </c>
      <c r="AC22" s="1">
        <f>COUNT($G$2:G22)/COUNT($A$2:A22)</f>
        <v>0.5714285714285714</v>
      </c>
      <c r="AD22" s="1" cm="1">
        <f t="array" ref="AD22">_xlfn.IFS(AC22&gt;='Old Ranking Calculations'!$B$15,'Old Ranking Calculations'!$C$15,AC22&gt;='Old Ranking Calculations'!$B$16,'Old Ranking Calculations'!$C$16,AC22&gt;='Old Ranking Calculations'!$B$17,'Old Ranking Calculations'!$C$17,AC22&gt;='Old Ranking Calculations'!$B$18,'Old Ranking Calculations'!$C$18,AC22&gt;='Old Ranking Calculations'!$B$19,'Old Ranking Calculations'!$C$19,AC22&gt;='Old Ranking Calculations'!$B$20,'Old Ranking Calculations'!$C$20,AC22&gt;='Old Ranking Calculations'!$B$21,'Old Ranking Calculations'!$C$21,AC22&gt;='Old Ranking Calculations'!$B$22,'Old Ranking Calculations'!$C$22,AC22&lt;'Old Ranking Calculations'!$B$23,'Old Ranking Calculations'!$C$23)</f>
        <v>17.5</v>
      </c>
      <c r="AE22" s="1">
        <f t="shared" si="0"/>
        <v>0</v>
      </c>
      <c r="AF22" s="1">
        <f>SUM($O$2:O22)/SUM($G$2:H22)</f>
        <v>1.4782608695652173</v>
      </c>
      <c r="AG22" s="16">
        <f>SUM($W$2:W22,Z22)</f>
        <v>115</v>
      </c>
    </row>
    <row r="23" spans="1:33" ht="15.75" customHeight="1" x14ac:dyDescent="0.2">
      <c r="A23" s="1">
        <v>1987</v>
      </c>
      <c r="B23" s="1" t="s">
        <v>19</v>
      </c>
      <c r="C23" s="1" t="str">
        <f>VLOOKUP(B23,Divisions!$A$1:$B$33,2,FALSE)</f>
        <v>NFC North</v>
      </c>
      <c r="D23" s="1">
        <v>8</v>
      </c>
      <c r="E23" s="1">
        <v>7</v>
      </c>
      <c r="G23" s="1">
        <v>1</v>
      </c>
      <c r="I23" s="1">
        <v>2</v>
      </c>
      <c r="J23" s="1">
        <v>1</v>
      </c>
      <c r="K23" s="1">
        <v>1</v>
      </c>
      <c r="L23" s="1">
        <v>1</v>
      </c>
      <c r="M23" s="1"/>
      <c r="N23" s="1"/>
      <c r="O23" s="1">
        <v>3</v>
      </c>
      <c r="W23" s="1">
        <f>SUM(N23*'Ranking Calculations'!$C$2,M23*'Ranking Calculations'!$C$3,L23*'Ranking Calculations'!$C$4,K23*'Ranking Calculations'!$C$5,H23*'Ranking Calculations'!$C$7,G23*'Ranking Calculations'!$C$6,P23*'Ranking Calculations'!$C$8,Q23*'Ranking Calculations'!$C$9,R23*'Ranking Calculations'!$C$10,S23*'Ranking Calculations'!$C$11,T23*'Ranking Calculations'!$C$12,U23*'Ranking Calculations'!$C$13,V23*'Ranking Calculations'!$C$14)</f>
        <v>7</v>
      </c>
      <c r="X23" s="11">
        <f>(SUM($D$2:D23)+(SUM($F$2:F23)/2))/((SUM($D$2:D23)+SUM($E$2:E23)+SUM($F$2:F23)))</f>
        <v>0.578125</v>
      </c>
      <c r="Y23" s="24">
        <f>'Winning % Rank Over Time'!V23</f>
        <v>6</v>
      </c>
      <c r="Z23" s="7">
        <f>'Winning % Rank Over Time'!$B23*VLOOKUP(Y23,'Share of Reg Season Points'!$K$2:$L$30,2)</f>
        <v>0</v>
      </c>
      <c r="AA23" s="1">
        <f>SUM($I$2:I23)/COUNT($G$2:G23)</f>
        <v>1</v>
      </c>
      <c r="AB23" s="1" cm="1">
        <f t="array" ref="AB23">_xlfn.IFS(AA23&gt;='Old Ranking Calculations'!$B$25,'Old Ranking Calculations'!$C$25,AA23&gt;='Old Ranking Calculations'!$B$26,'Old Ranking Calculations'!$C$26,AA23&gt;='Old Ranking Calculations'!$B$27,'Old Ranking Calculations'!$C$27,AA23&gt;='Old Ranking Calculations'!$B$28,'Old Ranking Calculations'!$C$28,AA23&gt;='Old Ranking Calculations'!$B$29,'Old Ranking Calculations'!$C$29,AA23&gt;='Old Ranking Calculations'!$B$30,'Old Ranking Calculations'!$C$30,AA23&gt;='Old Ranking Calculations'!$B$31,'Old Ranking Calculations'!$C$31,AA23&lt;'Old Ranking Calculations'!$B$32,'Old Ranking Calculations'!$C$32)</f>
        <v>10</v>
      </c>
      <c r="AC23" s="1">
        <f>COUNT($G$2:G23)/COUNT($A$2:A23)</f>
        <v>0.59090909090909094</v>
      </c>
      <c r="AD23" s="1" cm="1">
        <f t="array" ref="AD23">_xlfn.IFS(AC23&gt;='Old Ranking Calculations'!$B$15,'Old Ranking Calculations'!$C$15,AC23&gt;='Old Ranking Calculations'!$B$16,'Old Ranking Calculations'!$C$16,AC23&gt;='Old Ranking Calculations'!$B$17,'Old Ranking Calculations'!$C$17,AC23&gt;='Old Ranking Calculations'!$B$18,'Old Ranking Calculations'!$C$18,AC23&gt;='Old Ranking Calculations'!$B$19,'Old Ranking Calculations'!$C$19,AC23&gt;='Old Ranking Calculations'!$B$20,'Old Ranking Calculations'!$C$20,AC23&gt;='Old Ranking Calculations'!$B$21,'Old Ranking Calculations'!$C$21,AC23&gt;='Old Ranking Calculations'!$B$22,'Old Ranking Calculations'!$C$22,AC23&lt;'Old Ranking Calculations'!$B$23,'Old Ranking Calculations'!$C$23)</f>
        <v>17.5</v>
      </c>
      <c r="AE23" s="1">
        <f t="shared" si="0"/>
        <v>0</v>
      </c>
      <c r="AF23" s="1">
        <f>SUM($O$2:O23)/SUM($G$2:H23)</f>
        <v>1.5416666666666667</v>
      </c>
      <c r="AG23" s="16">
        <f>SUM($W$2:W23,Z23)</f>
        <v>122</v>
      </c>
    </row>
    <row r="24" spans="1:33" ht="15.75" customHeight="1" x14ac:dyDescent="0.2">
      <c r="A24" s="1">
        <v>1988</v>
      </c>
      <c r="B24" s="1" t="s">
        <v>19</v>
      </c>
      <c r="C24" s="1" t="str">
        <f>VLOOKUP(B24,Divisions!$A$1:$B$33,2,FALSE)</f>
        <v>NFC North</v>
      </c>
      <c r="D24" s="1">
        <v>11</v>
      </c>
      <c r="E24" s="1">
        <v>5</v>
      </c>
      <c r="G24" s="1">
        <v>1</v>
      </c>
      <c r="I24" s="1">
        <v>1</v>
      </c>
      <c r="J24" s="1">
        <v>1</v>
      </c>
      <c r="K24" s="1">
        <v>1</v>
      </c>
      <c r="L24" s="1"/>
      <c r="M24" s="1"/>
      <c r="N24" s="1"/>
      <c r="O24" s="1">
        <v>2</v>
      </c>
      <c r="W24" s="1">
        <f>SUM(N24*'Ranking Calculations'!$C$2,M24*'Ranking Calculations'!$C$3,L24*'Ranking Calculations'!$C$4,K24*'Ranking Calculations'!$C$5,H24*'Ranking Calculations'!$C$7,G24*'Ranking Calculations'!$C$6,P24*'Ranking Calculations'!$C$8,Q24*'Ranking Calculations'!$C$9,R24*'Ranking Calculations'!$C$10,S24*'Ranking Calculations'!$C$11,T24*'Ranking Calculations'!$C$12,U24*'Ranking Calculations'!$C$13,V24*'Ranking Calculations'!$C$14)</f>
        <v>3</v>
      </c>
      <c r="X24" s="11">
        <f>(SUM($D$2:D24)+(SUM($F$2:F24)/2))/((SUM($D$2:D24)+SUM($E$2:E24)+SUM($F$2:F24)))</f>
        <v>0.58333333333333337</v>
      </c>
      <c r="Y24" s="24">
        <f>'Winning % Rank Over Time'!V24</f>
        <v>6</v>
      </c>
      <c r="Z24" s="7">
        <f>'Winning % Rank Over Time'!$B24*VLOOKUP(Y24,'Share of Reg Season Points'!$K$2:$L$30,2)</f>
        <v>0</v>
      </c>
      <c r="AA24" s="1">
        <f>SUM($I$2:I24)/COUNT($G$2:G24)</f>
        <v>1</v>
      </c>
      <c r="AB24" s="1" cm="1">
        <f t="array" ref="AB24">_xlfn.IFS(AA24&gt;='Old Ranking Calculations'!$B$25,'Old Ranking Calculations'!$C$25,AA24&gt;='Old Ranking Calculations'!$B$26,'Old Ranking Calculations'!$C$26,AA24&gt;='Old Ranking Calculations'!$B$27,'Old Ranking Calculations'!$C$27,AA24&gt;='Old Ranking Calculations'!$B$28,'Old Ranking Calculations'!$C$28,AA24&gt;='Old Ranking Calculations'!$B$29,'Old Ranking Calculations'!$C$29,AA24&gt;='Old Ranking Calculations'!$B$30,'Old Ranking Calculations'!$C$30,AA24&gt;='Old Ranking Calculations'!$B$31,'Old Ranking Calculations'!$C$31,AA24&lt;'Old Ranking Calculations'!$B$32,'Old Ranking Calculations'!$C$32)</f>
        <v>10</v>
      </c>
      <c r="AC24" s="1">
        <f>COUNT($G$2:G24)/COUNT($A$2:A24)</f>
        <v>0.60869565217391308</v>
      </c>
      <c r="AD24" s="1" cm="1">
        <f t="array" ref="AD24">_xlfn.IFS(AC24&gt;='Old Ranking Calculations'!$B$15,'Old Ranking Calculations'!$C$15,AC24&gt;='Old Ranking Calculations'!$B$16,'Old Ranking Calculations'!$C$16,AC24&gt;='Old Ranking Calculations'!$B$17,'Old Ranking Calculations'!$C$17,AC24&gt;='Old Ranking Calculations'!$B$18,'Old Ranking Calculations'!$C$18,AC24&gt;='Old Ranking Calculations'!$B$19,'Old Ranking Calculations'!$C$19,AC24&gt;='Old Ranking Calculations'!$B$20,'Old Ranking Calculations'!$C$20,AC24&gt;='Old Ranking Calculations'!$B$21,'Old Ranking Calculations'!$C$21,AC24&gt;='Old Ranking Calculations'!$B$22,'Old Ranking Calculations'!$C$22,AC24&lt;'Old Ranking Calculations'!$B$23,'Old Ranking Calculations'!$C$23)</f>
        <v>20</v>
      </c>
      <c r="AE24" s="1">
        <f t="shared" si="0"/>
        <v>0</v>
      </c>
      <c r="AF24" s="1">
        <f>SUM($O$2:O24)/SUM($G$2:H24)</f>
        <v>1.56</v>
      </c>
      <c r="AG24" s="16">
        <f>SUM($W$2:W24,Z24)</f>
        <v>125</v>
      </c>
    </row>
    <row r="25" spans="1:33" ht="15.75" customHeight="1" x14ac:dyDescent="0.2">
      <c r="A25" s="1">
        <v>1989</v>
      </c>
      <c r="B25" s="1" t="s">
        <v>19</v>
      </c>
      <c r="C25" s="1" t="str">
        <f>VLOOKUP(B25,Divisions!$A$1:$B$33,2,FALSE)</f>
        <v>NFC North</v>
      </c>
      <c r="D25" s="1">
        <v>10</v>
      </c>
      <c r="E25" s="1">
        <v>6</v>
      </c>
      <c r="G25" s="1">
        <v>1</v>
      </c>
      <c r="H25" s="1">
        <v>1</v>
      </c>
      <c r="I25" s="1">
        <v>0</v>
      </c>
      <c r="J25" s="1">
        <v>1</v>
      </c>
      <c r="K25" s="1">
        <v>1</v>
      </c>
      <c r="L25" s="1"/>
      <c r="M25" s="1"/>
      <c r="N25" s="1"/>
      <c r="O25" s="1">
        <v>2</v>
      </c>
      <c r="R25" s="1">
        <v>1</v>
      </c>
      <c r="W25" s="1">
        <f>SUM(N25*'Ranking Calculations'!$C$2,M25*'Ranking Calculations'!$C$3,L25*'Ranking Calculations'!$C$4,K25*'Ranking Calculations'!$C$5,H25*'Ranking Calculations'!$C$7,G25*'Ranking Calculations'!$C$6,P25*'Ranking Calculations'!$C$8,Q25*'Ranking Calculations'!$C$9,R25*'Ranking Calculations'!$C$10,S25*'Ranking Calculations'!$C$11,T25*'Ranking Calculations'!$C$12,U25*'Ranking Calculations'!$C$13,V25*'Ranking Calculations'!$C$14)</f>
        <v>5</v>
      </c>
      <c r="X25" s="11">
        <f>(SUM($D$2:D25)+(SUM($F$2:F25)/2))/((SUM($D$2:D25)+SUM($E$2:E25)+SUM($F$2:F25)))</f>
        <v>0.58522727272727271</v>
      </c>
      <c r="Y25" s="24">
        <f>'Winning % Rank Over Time'!V25</f>
        <v>6</v>
      </c>
      <c r="Z25" s="7">
        <f>'Winning % Rank Over Time'!$B25*VLOOKUP(Y25,'Share of Reg Season Points'!$K$2:$L$30,2)</f>
        <v>0</v>
      </c>
      <c r="AA25" s="1">
        <f>SUM($I$2:I25)/COUNT($G$2:G25)</f>
        <v>0.93333333333333335</v>
      </c>
      <c r="AB25" s="1" cm="1">
        <f t="array" ref="AB25">_xlfn.IFS(AA25&gt;='Old Ranking Calculations'!$B$25,'Old Ranking Calculations'!$C$25,AA25&gt;='Old Ranking Calculations'!$B$26,'Old Ranking Calculations'!$C$26,AA25&gt;='Old Ranking Calculations'!$B$27,'Old Ranking Calculations'!$C$27,AA25&gt;='Old Ranking Calculations'!$B$28,'Old Ranking Calculations'!$C$28,AA25&gt;='Old Ranking Calculations'!$B$29,'Old Ranking Calculations'!$C$29,AA25&gt;='Old Ranking Calculations'!$B$30,'Old Ranking Calculations'!$C$30,AA25&gt;='Old Ranking Calculations'!$B$31,'Old Ranking Calculations'!$C$31,AA25&lt;'Old Ranking Calculations'!$B$32,'Old Ranking Calculations'!$C$32)</f>
        <v>8</v>
      </c>
      <c r="AC25" s="1">
        <f>COUNT($G$2:G25)/COUNT($A$2:A25)</f>
        <v>0.625</v>
      </c>
      <c r="AD25" s="1" cm="1">
        <f t="array" ref="AD25">_xlfn.IFS(AC25&gt;='Old Ranking Calculations'!$B$15,'Old Ranking Calculations'!$C$15,AC25&gt;='Old Ranking Calculations'!$B$16,'Old Ranking Calculations'!$C$16,AC25&gt;='Old Ranking Calculations'!$B$17,'Old Ranking Calculations'!$C$17,AC25&gt;='Old Ranking Calculations'!$B$18,'Old Ranking Calculations'!$C$18,AC25&gt;='Old Ranking Calculations'!$B$19,'Old Ranking Calculations'!$C$19,AC25&gt;='Old Ranking Calculations'!$B$20,'Old Ranking Calculations'!$C$20,AC25&gt;='Old Ranking Calculations'!$B$21,'Old Ranking Calculations'!$C$21,AC25&gt;='Old Ranking Calculations'!$B$22,'Old Ranking Calculations'!$C$22,AC25&lt;'Old Ranking Calculations'!$B$23,'Old Ranking Calculations'!$C$23)</f>
        <v>20</v>
      </c>
      <c r="AE25" s="1">
        <f t="shared" si="0"/>
        <v>0</v>
      </c>
      <c r="AF25" s="1">
        <f>SUM($O$2:O25)/SUM($G$2:H25)</f>
        <v>1.5185185185185186</v>
      </c>
      <c r="AG25" s="16">
        <f>SUM($W$2:W25,Z25)</f>
        <v>130</v>
      </c>
    </row>
    <row r="26" spans="1:33" ht="15.75" customHeight="1" x14ac:dyDescent="0.2">
      <c r="A26" s="1">
        <v>1990</v>
      </c>
      <c r="B26" s="1" t="s">
        <v>19</v>
      </c>
      <c r="C26" s="1" t="str">
        <f>VLOOKUP(B26,Divisions!$A$1:$B$33,2,FALSE)</f>
        <v>NFC North</v>
      </c>
      <c r="D26" s="1">
        <v>6</v>
      </c>
      <c r="E26" s="1">
        <v>10</v>
      </c>
      <c r="W26" s="1">
        <f>SUM(N26*'Ranking Calculations'!$C$2,M26*'Ranking Calculations'!$C$3,L26*'Ranking Calculations'!$C$4,K26*'Ranking Calculations'!$C$5,H26*'Ranking Calculations'!$C$7,G26*'Ranking Calculations'!$C$6,P26*'Ranking Calculations'!$C$8,Q26*'Ranking Calculations'!$C$9,R26*'Ranking Calculations'!$C$10,S26*'Ranking Calculations'!$C$11,T26*'Ranking Calculations'!$C$12,U26*'Ranking Calculations'!$C$13,V26*'Ranking Calculations'!$C$14)</f>
        <v>0</v>
      </c>
      <c r="X26" s="11">
        <f>(SUM($D$2:D26)+(SUM($F$2:F26)/2))/((SUM($D$2:D26)+SUM($E$2:E26)+SUM($F$2:F26)))</f>
        <v>0.57608695652173914</v>
      </c>
      <c r="Y26" s="24">
        <f>'Winning % Rank Over Time'!V26</f>
        <v>6</v>
      </c>
      <c r="Z26" s="7">
        <f>'Winning % Rank Over Time'!$B26*VLOOKUP(Y26,'Share of Reg Season Points'!$K$2:$L$30,2)</f>
        <v>0</v>
      </c>
      <c r="AA26" s="1">
        <f>SUM($I$2:I26)/COUNT($G$2:G26)</f>
        <v>0.93333333333333335</v>
      </c>
      <c r="AB26" s="1" cm="1">
        <f t="array" ref="AB26">_xlfn.IFS(AA26&gt;='Old Ranking Calculations'!$B$25,'Old Ranking Calculations'!$C$25,AA26&gt;='Old Ranking Calculations'!$B$26,'Old Ranking Calculations'!$C$26,AA26&gt;='Old Ranking Calculations'!$B$27,'Old Ranking Calculations'!$C$27,AA26&gt;='Old Ranking Calculations'!$B$28,'Old Ranking Calculations'!$C$28,AA26&gt;='Old Ranking Calculations'!$B$29,'Old Ranking Calculations'!$C$29,AA26&gt;='Old Ranking Calculations'!$B$30,'Old Ranking Calculations'!$C$30,AA26&gt;='Old Ranking Calculations'!$B$31,'Old Ranking Calculations'!$C$31,AA26&lt;'Old Ranking Calculations'!$B$32,'Old Ranking Calculations'!$C$32)</f>
        <v>8</v>
      </c>
      <c r="AC26" s="1">
        <f>COUNT($G$2:G26)/COUNT($A$2:A26)</f>
        <v>0.6</v>
      </c>
      <c r="AD26" s="1" cm="1">
        <f t="array" ref="AD26">_xlfn.IFS(AC26&gt;='Old Ranking Calculations'!$B$15,'Old Ranking Calculations'!$C$15,AC26&gt;='Old Ranking Calculations'!$B$16,'Old Ranking Calculations'!$C$16,AC26&gt;='Old Ranking Calculations'!$B$17,'Old Ranking Calculations'!$C$17,AC26&gt;='Old Ranking Calculations'!$B$18,'Old Ranking Calculations'!$C$18,AC26&gt;='Old Ranking Calculations'!$B$19,'Old Ranking Calculations'!$C$19,AC26&gt;='Old Ranking Calculations'!$B$20,'Old Ranking Calculations'!$C$20,AC26&gt;='Old Ranking Calculations'!$B$21,'Old Ranking Calculations'!$C$21,AC26&gt;='Old Ranking Calculations'!$B$22,'Old Ranking Calculations'!$C$22,AC26&lt;'Old Ranking Calculations'!$B$23,'Old Ranking Calculations'!$C$23)</f>
        <v>20</v>
      </c>
      <c r="AE26" s="1">
        <f t="shared" si="0"/>
        <v>0</v>
      </c>
      <c r="AF26" s="1">
        <f>SUM($O$2:O26)/SUM($G$2:H26)</f>
        <v>1.5185185185185186</v>
      </c>
      <c r="AG26" s="16">
        <f>SUM($W$2:W26,Z26)</f>
        <v>130</v>
      </c>
    </row>
    <row r="27" spans="1:33" ht="15.75" customHeight="1" x14ac:dyDescent="0.2">
      <c r="A27" s="1">
        <v>1991</v>
      </c>
      <c r="B27" s="1" t="s">
        <v>19</v>
      </c>
      <c r="C27" s="1" t="str">
        <f>VLOOKUP(B27,Divisions!$A$1:$B$33,2,FALSE)</f>
        <v>NFC North</v>
      </c>
      <c r="D27" s="1">
        <v>8</v>
      </c>
      <c r="E27" s="1">
        <v>8</v>
      </c>
      <c r="W27" s="1">
        <f>SUM(N27*'Ranking Calculations'!$C$2,M27*'Ranking Calculations'!$C$3,L27*'Ranking Calculations'!$C$4,K27*'Ranking Calculations'!$C$5,H27*'Ranking Calculations'!$C$7,G27*'Ranking Calculations'!$C$6,P27*'Ranking Calculations'!$C$8,Q27*'Ranking Calculations'!$C$9,R27*'Ranking Calculations'!$C$10,S27*'Ranking Calculations'!$C$11,T27*'Ranking Calculations'!$C$12,U27*'Ranking Calculations'!$C$13,V27*'Ranking Calculations'!$C$14)</f>
        <v>0</v>
      </c>
      <c r="X27" s="11">
        <f>(SUM($D$2:D27)+(SUM($F$2:F27)/2))/((SUM($D$2:D27)+SUM($E$2:E27)+SUM($F$2:F27)))</f>
        <v>0.57291666666666663</v>
      </c>
      <c r="Y27" s="24">
        <f>'Winning % Rank Over Time'!V27</f>
        <v>6</v>
      </c>
      <c r="Z27" s="7">
        <f>'Winning % Rank Over Time'!$B27*VLOOKUP(Y27,'Share of Reg Season Points'!$K$2:$L$30,2)</f>
        <v>0</v>
      </c>
      <c r="AA27" s="1">
        <f>SUM($I$2:I27)/COUNT($G$2:G27)</f>
        <v>0.93333333333333335</v>
      </c>
      <c r="AB27" s="1" cm="1">
        <f t="array" ref="AB27">_xlfn.IFS(AA27&gt;='Old Ranking Calculations'!$B$25,'Old Ranking Calculations'!$C$25,AA27&gt;='Old Ranking Calculations'!$B$26,'Old Ranking Calculations'!$C$26,AA27&gt;='Old Ranking Calculations'!$B$27,'Old Ranking Calculations'!$C$27,AA27&gt;='Old Ranking Calculations'!$B$28,'Old Ranking Calculations'!$C$28,AA27&gt;='Old Ranking Calculations'!$B$29,'Old Ranking Calculations'!$C$29,AA27&gt;='Old Ranking Calculations'!$B$30,'Old Ranking Calculations'!$C$30,AA27&gt;='Old Ranking Calculations'!$B$31,'Old Ranking Calculations'!$C$31,AA27&lt;'Old Ranking Calculations'!$B$32,'Old Ranking Calculations'!$C$32)</f>
        <v>8</v>
      </c>
      <c r="AC27" s="1">
        <f>COUNT($G$2:G27)/COUNT($A$2:A27)</f>
        <v>0.57692307692307687</v>
      </c>
      <c r="AD27" s="1" cm="1">
        <f t="array" ref="AD27">_xlfn.IFS(AC27&gt;='Old Ranking Calculations'!$B$15,'Old Ranking Calculations'!$C$15,AC27&gt;='Old Ranking Calculations'!$B$16,'Old Ranking Calculations'!$C$16,AC27&gt;='Old Ranking Calculations'!$B$17,'Old Ranking Calculations'!$C$17,AC27&gt;='Old Ranking Calculations'!$B$18,'Old Ranking Calculations'!$C$18,AC27&gt;='Old Ranking Calculations'!$B$19,'Old Ranking Calculations'!$C$19,AC27&gt;='Old Ranking Calculations'!$B$20,'Old Ranking Calculations'!$C$20,AC27&gt;='Old Ranking Calculations'!$B$21,'Old Ranking Calculations'!$C$21,AC27&gt;='Old Ranking Calculations'!$B$22,'Old Ranking Calculations'!$C$22,AC27&lt;'Old Ranking Calculations'!$B$23,'Old Ranking Calculations'!$C$23)</f>
        <v>17.5</v>
      </c>
      <c r="AE27" s="1">
        <f t="shared" si="0"/>
        <v>0</v>
      </c>
      <c r="AF27" s="1">
        <f>SUM($O$2:O27)/SUM($G$2:H27)</f>
        <v>1.5185185185185186</v>
      </c>
      <c r="AG27" s="16">
        <f>SUM($W$2:W27,Z27)</f>
        <v>130</v>
      </c>
    </row>
    <row r="28" spans="1:33" ht="15.75" customHeight="1" x14ac:dyDescent="0.2">
      <c r="A28" s="1">
        <v>1992</v>
      </c>
      <c r="B28" s="1" t="s">
        <v>19</v>
      </c>
      <c r="C28" s="1" t="str">
        <f>VLOOKUP(B28,Divisions!$A$1:$B$33,2,FALSE)</f>
        <v>NFC North</v>
      </c>
      <c r="D28" s="1">
        <v>11</v>
      </c>
      <c r="E28" s="1">
        <v>5</v>
      </c>
      <c r="G28" s="1">
        <v>1</v>
      </c>
      <c r="H28" s="1">
        <v>1</v>
      </c>
      <c r="I28" s="1">
        <v>0</v>
      </c>
      <c r="J28" s="1">
        <v>1</v>
      </c>
      <c r="K28" s="1"/>
      <c r="L28" s="1"/>
      <c r="M28" s="1"/>
      <c r="N28" s="1"/>
      <c r="O28" s="1">
        <v>1</v>
      </c>
      <c r="U28" s="1">
        <v>1</v>
      </c>
      <c r="W28" s="1">
        <f>SUM(N28*'Ranking Calculations'!$C$2,M28*'Ranking Calculations'!$C$3,L28*'Ranking Calculations'!$C$4,K28*'Ranking Calculations'!$C$5,H28*'Ranking Calculations'!$C$7,G28*'Ranking Calculations'!$C$6,P28*'Ranking Calculations'!$C$8,Q28*'Ranking Calculations'!$C$9,R28*'Ranking Calculations'!$C$10,S28*'Ranking Calculations'!$C$11,T28*'Ranking Calculations'!$C$12,U28*'Ranking Calculations'!$C$13,V28*'Ranking Calculations'!$C$14)</f>
        <v>2</v>
      </c>
      <c r="X28" s="11">
        <f>(SUM($D$2:D28)+(SUM($F$2:F28)/2))/((SUM($D$2:D28)+SUM($E$2:E28)+SUM($F$2:F28)))</f>
        <v>0.57750000000000001</v>
      </c>
      <c r="Y28" s="24">
        <f>'Winning % Rank Over Time'!V28</f>
        <v>6</v>
      </c>
      <c r="Z28" s="7">
        <f>'Winning % Rank Over Time'!$B28*VLOOKUP(Y28,'Share of Reg Season Points'!$K$2:$L$30,2)</f>
        <v>0</v>
      </c>
      <c r="AA28" s="1">
        <f>SUM($I$2:I28)/COUNT($G$2:G28)</f>
        <v>0.875</v>
      </c>
      <c r="AB28" s="1" cm="1">
        <f t="array" ref="AB28">_xlfn.IFS(AA28&gt;='Old Ranking Calculations'!$B$25,'Old Ranking Calculations'!$C$25,AA28&gt;='Old Ranking Calculations'!$B$26,'Old Ranking Calculations'!$C$26,AA28&gt;='Old Ranking Calculations'!$B$27,'Old Ranking Calculations'!$C$27,AA28&gt;='Old Ranking Calculations'!$B$28,'Old Ranking Calculations'!$C$28,AA28&gt;='Old Ranking Calculations'!$B$29,'Old Ranking Calculations'!$C$29,AA28&gt;='Old Ranking Calculations'!$B$30,'Old Ranking Calculations'!$C$30,AA28&gt;='Old Ranking Calculations'!$B$31,'Old Ranking Calculations'!$C$31,AA28&lt;'Old Ranking Calculations'!$B$32,'Old Ranking Calculations'!$C$32)</f>
        <v>6</v>
      </c>
      <c r="AC28" s="1">
        <f>COUNT($G$2:G28)/COUNT($A$2:A28)</f>
        <v>0.59259259259259256</v>
      </c>
      <c r="AD28" s="1" cm="1">
        <f t="array" ref="AD28">_xlfn.IFS(AC28&gt;='Old Ranking Calculations'!$B$15,'Old Ranking Calculations'!$C$15,AC28&gt;='Old Ranking Calculations'!$B$16,'Old Ranking Calculations'!$C$16,AC28&gt;='Old Ranking Calculations'!$B$17,'Old Ranking Calculations'!$C$17,AC28&gt;='Old Ranking Calculations'!$B$18,'Old Ranking Calculations'!$C$18,AC28&gt;='Old Ranking Calculations'!$B$19,'Old Ranking Calculations'!$C$19,AC28&gt;='Old Ranking Calculations'!$B$20,'Old Ranking Calculations'!$C$20,AC28&gt;='Old Ranking Calculations'!$B$21,'Old Ranking Calculations'!$C$21,AC28&gt;='Old Ranking Calculations'!$B$22,'Old Ranking Calculations'!$C$22,AC28&lt;'Old Ranking Calculations'!$B$23,'Old Ranking Calculations'!$C$23)</f>
        <v>17.5</v>
      </c>
      <c r="AE28" s="1">
        <f t="shared" si="0"/>
        <v>0</v>
      </c>
      <c r="AF28" s="1">
        <f>SUM($O$2:O28)/SUM($G$2:H28)</f>
        <v>1.4482758620689655</v>
      </c>
      <c r="AG28" s="16">
        <f>SUM($W$2:W28,Z28)</f>
        <v>132</v>
      </c>
    </row>
    <row r="29" spans="1:33" ht="15.75" customHeight="1" x14ac:dyDescent="0.2">
      <c r="A29" s="1">
        <v>1993</v>
      </c>
      <c r="B29" s="1" t="s">
        <v>19</v>
      </c>
      <c r="C29" s="1" t="str">
        <f>VLOOKUP(B29,Divisions!$A$1:$B$33,2,FALSE)</f>
        <v>NFC North</v>
      </c>
      <c r="D29" s="1">
        <v>9</v>
      </c>
      <c r="E29" s="1">
        <v>7</v>
      </c>
      <c r="G29" s="1">
        <v>1</v>
      </c>
      <c r="I29" s="1">
        <v>0</v>
      </c>
      <c r="J29" s="1">
        <v>1</v>
      </c>
      <c r="K29" s="1"/>
      <c r="L29" s="1"/>
      <c r="M29" s="1"/>
      <c r="N29" s="1"/>
      <c r="O29" s="1">
        <v>1</v>
      </c>
      <c r="W29" s="1">
        <f>SUM(N29*'Ranking Calculations'!$C$2,M29*'Ranking Calculations'!$C$3,L29*'Ranking Calculations'!$C$4,K29*'Ranking Calculations'!$C$5,H29*'Ranking Calculations'!$C$7,G29*'Ranking Calculations'!$C$6,P29*'Ranking Calculations'!$C$8,Q29*'Ranking Calculations'!$C$9,R29*'Ranking Calculations'!$C$10,S29*'Ranking Calculations'!$C$11,T29*'Ranking Calculations'!$C$12,U29*'Ranking Calculations'!$C$13,V29*'Ranking Calculations'!$C$14)</f>
        <v>1</v>
      </c>
      <c r="X29" s="11">
        <f>(SUM($D$2:D29)+(SUM($F$2:F29)/2))/((SUM($D$2:D29)+SUM($E$2:E29)+SUM($F$2:F29)))</f>
        <v>0.57692307692307687</v>
      </c>
      <c r="Y29" s="24">
        <f>'Winning % Rank Over Time'!V29</f>
        <v>6</v>
      </c>
      <c r="Z29" s="7">
        <f>'Winning % Rank Over Time'!$B29*VLOOKUP(Y29,'Share of Reg Season Points'!$K$2:$L$30,2)</f>
        <v>0</v>
      </c>
      <c r="AA29" s="1">
        <f>SUM($I$2:I29)/COUNT($G$2:G29)</f>
        <v>0.82352941176470584</v>
      </c>
      <c r="AB29" s="1" cm="1">
        <f t="array" ref="AB29">_xlfn.IFS(AA29&gt;='Old Ranking Calculations'!$B$25,'Old Ranking Calculations'!$C$25,AA29&gt;='Old Ranking Calculations'!$B$26,'Old Ranking Calculations'!$C$26,AA29&gt;='Old Ranking Calculations'!$B$27,'Old Ranking Calculations'!$C$27,AA29&gt;='Old Ranking Calculations'!$B$28,'Old Ranking Calculations'!$C$28,AA29&gt;='Old Ranking Calculations'!$B$29,'Old Ranking Calculations'!$C$29,AA29&gt;='Old Ranking Calculations'!$B$30,'Old Ranking Calculations'!$C$30,AA29&gt;='Old Ranking Calculations'!$B$31,'Old Ranking Calculations'!$C$31,AA29&lt;'Old Ranking Calculations'!$B$32,'Old Ranking Calculations'!$C$32)</f>
        <v>6</v>
      </c>
      <c r="AC29" s="1">
        <f>COUNT($G$2:G29)/COUNT($A$2:A29)</f>
        <v>0.6071428571428571</v>
      </c>
      <c r="AD29" s="1" cm="1">
        <f t="array" ref="AD29">_xlfn.IFS(AC29&gt;='Old Ranking Calculations'!$B$15,'Old Ranking Calculations'!$C$15,AC29&gt;='Old Ranking Calculations'!$B$16,'Old Ranking Calculations'!$C$16,AC29&gt;='Old Ranking Calculations'!$B$17,'Old Ranking Calculations'!$C$17,AC29&gt;='Old Ranking Calculations'!$B$18,'Old Ranking Calculations'!$C$18,AC29&gt;='Old Ranking Calculations'!$B$19,'Old Ranking Calculations'!$C$19,AC29&gt;='Old Ranking Calculations'!$B$20,'Old Ranking Calculations'!$C$20,AC29&gt;='Old Ranking Calculations'!$B$21,'Old Ranking Calculations'!$C$21,AC29&gt;='Old Ranking Calculations'!$B$22,'Old Ranking Calculations'!$C$22,AC29&lt;'Old Ranking Calculations'!$B$23,'Old Ranking Calculations'!$C$23)</f>
        <v>20</v>
      </c>
      <c r="AE29" s="1">
        <f t="shared" si="0"/>
        <v>0</v>
      </c>
      <c r="AF29" s="1">
        <f>SUM($O$2:O29)/SUM($G$2:H29)</f>
        <v>1.4333333333333333</v>
      </c>
      <c r="AG29" s="16">
        <f>SUM($W$2:W29,Z29)</f>
        <v>133</v>
      </c>
    </row>
    <row r="30" spans="1:33" ht="15.75" customHeight="1" x14ac:dyDescent="0.2">
      <c r="A30" s="1">
        <v>1994</v>
      </c>
      <c r="B30" s="1" t="s">
        <v>19</v>
      </c>
      <c r="C30" s="1" t="str">
        <f>VLOOKUP(B30,Divisions!$A$1:$B$33,2,FALSE)</f>
        <v>NFC North</v>
      </c>
      <c r="D30" s="1">
        <v>10</v>
      </c>
      <c r="E30" s="1">
        <v>6</v>
      </c>
      <c r="G30" s="1">
        <v>1</v>
      </c>
      <c r="H30" s="1">
        <v>1</v>
      </c>
      <c r="I30" s="1">
        <v>0</v>
      </c>
      <c r="J30" s="1">
        <v>1</v>
      </c>
      <c r="K30" s="1"/>
      <c r="L30" s="1"/>
      <c r="M30" s="1"/>
      <c r="N30" s="1"/>
      <c r="O30" s="1">
        <v>1</v>
      </c>
      <c r="W30" s="1">
        <f>SUM(N30*'Ranking Calculations'!$C$2,M30*'Ranking Calculations'!$C$3,L30*'Ranking Calculations'!$C$4,K30*'Ranking Calculations'!$C$5,H30*'Ranking Calculations'!$C$7,G30*'Ranking Calculations'!$C$6,P30*'Ranking Calculations'!$C$8,Q30*'Ranking Calculations'!$C$9,R30*'Ranking Calculations'!$C$10,S30*'Ranking Calculations'!$C$11,T30*'Ranking Calculations'!$C$12,U30*'Ranking Calculations'!$C$13,V30*'Ranking Calculations'!$C$14)</f>
        <v>2</v>
      </c>
      <c r="X30" s="11">
        <f>(SUM($D$2:D30)+(SUM($F$2:F30)/2))/((SUM($D$2:D30)+SUM($E$2:E30)+SUM($F$2:F30)))</f>
        <v>0.57870370370370372</v>
      </c>
      <c r="Y30" s="24">
        <f>'Winning % Rank Over Time'!V30</f>
        <v>7</v>
      </c>
      <c r="Z30" s="7">
        <f>'Winning % Rank Over Time'!$B30*VLOOKUP(Y30,'Share of Reg Season Points'!$K$2:$L$30,2)</f>
        <v>0</v>
      </c>
      <c r="AA30" s="1">
        <f>SUM($I$2:I30)/COUNT($G$2:G30)</f>
        <v>0.77777777777777779</v>
      </c>
      <c r="AB30" s="1" cm="1">
        <f t="array" ref="AB30">_xlfn.IFS(AA30&gt;='Old Ranking Calculations'!$B$25,'Old Ranking Calculations'!$C$25,AA30&gt;='Old Ranking Calculations'!$B$26,'Old Ranking Calculations'!$C$26,AA30&gt;='Old Ranking Calculations'!$B$27,'Old Ranking Calculations'!$C$27,AA30&gt;='Old Ranking Calculations'!$B$28,'Old Ranking Calculations'!$C$28,AA30&gt;='Old Ranking Calculations'!$B$29,'Old Ranking Calculations'!$C$29,AA30&gt;='Old Ranking Calculations'!$B$30,'Old Ranking Calculations'!$C$30,AA30&gt;='Old Ranking Calculations'!$B$31,'Old Ranking Calculations'!$C$31,AA30&lt;'Old Ranking Calculations'!$B$32,'Old Ranking Calculations'!$C$32)</f>
        <v>6</v>
      </c>
      <c r="AC30" s="1">
        <f>COUNT($G$2:G30)/COUNT($A$2:A30)</f>
        <v>0.62068965517241381</v>
      </c>
      <c r="AD30" s="1" cm="1">
        <f t="array" ref="AD30">_xlfn.IFS(AC30&gt;='Old Ranking Calculations'!$B$15,'Old Ranking Calculations'!$C$15,AC30&gt;='Old Ranking Calculations'!$B$16,'Old Ranking Calculations'!$C$16,AC30&gt;='Old Ranking Calculations'!$B$17,'Old Ranking Calculations'!$C$17,AC30&gt;='Old Ranking Calculations'!$B$18,'Old Ranking Calculations'!$C$18,AC30&gt;='Old Ranking Calculations'!$B$19,'Old Ranking Calculations'!$C$19,AC30&gt;='Old Ranking Calculations'!$B$20,'Old Ranking Calculations'!$C$20,AC30&gt;='Old Ranking Calculations'!$B$21,'Old Ranking Calculations'!$C$21,AC30&gt;='Old Ranking Calculations'!$B$22,'Old Ranking Calculations'!$C$22,AC30&lt;'Old Ranking Calculations'!$B$23,'Old Ranking Calculations'!$C$23)</f>
        <v>20</v>
      </c>
      <c r="AE30" s="1">
        <f t="shared" si="0"/>
        <v>0</v>
      </c>
      <c r="AF30" s="1">
        <f>SUM($O$2:O30)/SUM($G$2:H30)</f>
        <v>1.375</v>
      </c>
      <c r="AG30" s="16">
        <f>SUM($W$2:W30,Z30)</f>
        <v>135</v>
      </c>
    </row>
    <row r="31" spans="1:33" ht="15.75" customHeight="1" x14ac:dyDescent="0.2">
      <c r="A31" s="1">
        <v>1995</v>
      </c>
      <c r="B31" s="1" t="s">
        <v>19</v>
      </c>
      <c r="C31" s="1" t="str">
        <f>VLOOKUP(B31,Divisions!$A$1:$B$33,2,FALSE)</f>
        <v>NFC North</v>
      </c>
      <c r="D31" s="1">
        <v>8</v>
      </c>
      <c r="E31" s="1">
        <v>8</v>
      </c>
      <c r="W31" s="1">
        <f>SUM(N31*'Ranking Calculations'!$C$2,M31*'Ranking Calculations'!$C$3,L31*'Ranking Calculations'!$C$4,K31*'Ranking Calculations'!$C$5,H31*'Ranking Calculations'!$C$7,G31*'Ranking Calculations'!$C$6,P31*'Ranking Calculations'!$C$8,Q31*'Ranking Calculations'!$C$9,R31*'Ranking Calculations'!$C$10,S31*'Ranking Calculations'!$C$11,T31*'Ranking Calculations'!$C$12,U31*'Ranking Calculations'!$C$13,V31*'Ranking Calculations'!$C$14)</f>
        <v>0</v>
      </c>
      <c r="X31" s="11">
        <f>(SUM($D$2:D31)+(SUM($F$2:F31)/2))/((SUM($D$2:D31)+SUM($E$2:E31)+SUM($F$2:F31)))</f>
        <v>0.5758928571428571</v>
      </c>
      <c r="Y31" s="24">
        <f>'Winning % Rank Over Time'!V31</f>
        <v>6</v>
      </c>
      <c r="Z31" s="7">
        <f>'Winning % Rank Over Time'!$B31*VLOOKUP(Y31,'Share of Reg Season Points'!$F$2:$G$32,2)</f>
        <v>0</v>
      </c>
      <c r="AA31" s="1">
        <f>SUM($I$2:I31)/COUNT($G$2:G31)</f>
        <v>0.77777777777777779</v>
      </c>
      <c r="AB31" s="1" cm="1">
        <f t="array" ref="AB31">_xlfn.IFS(AA31&gt;='Old Ranking Calculations'!$B$25,'Old Ranking Calculations'!$C$25,AA31&gt;='Old Ranking Calculations'!$B$26,'Old Ranking Calculations'!$C$26,AA31&gt;='Old Ranking Calculations'!$B$27,'Old Ranking Calculations'!$C$27,AA31&gt;='Old Ranking Calculations'!$B$28,'Old Ranking Calculations'!$C$28,AA31&gt;='Old Ranking Calculations'!$B$29,'Old Ranking Calculations'!$C$29,AA31&gt;='Old Ranking Calculations'!$B$30,'Old Ranking Calculations'!$C$30,AA31&gt;='Old Ranking Calculations'!$B$31,'Old Ranking Calculations'!$C$31,AA31&lt;'Old Ranking Calculations'!$B$32,'Old Ranking Calculations'!$C$32)</f>
        <v>6</v>
      </c>
      <c r="AC31" s="1">
        <f>COUNT($G$2:G31)/COUNT($A$2:A31)</f>
        <v>0.6</v>
      </c>
      <c r="AD31" s="1" cm="1">
        <f t="array" ref="AD31">_xlfn.IFS(AC31&gt;='Old Ranking Calculations'!$B$15,'Old Ranking Calculations'!$C$15,AC31&gt;='Old Ranking Calculations'!$B$16,'Old Ranking Calculations'!$C$16,AC31&gt;='Old Ranking Calculations'!$B$17,'Old Ranking Calculations'!$C$17,AC31&gt;='Old Ranking Calculations'!$B$18,'Old Ranking Calculations'!$C$18,AC31&gt;='Old Ranking Calculations'!$B$19,'Old Ranking Calculations'!$C$19,AC31&gt;='Old Ranking Calculations'!$B$20,'Old Ranking Calculations'!$C$20,AC31&gt;='Old Ranking Calculations'!$B$21,'Old Ranking Calculations'!$C$21,AC31&gt;='Old Ranking Calculations'!$B$22,'Old Ranking Calculations'!$C$22,AC31&lt;'Old Ranking Calculations'!$B$23,'Old Ranking Calculations'!$C$23)</f>
        <v>20</v>
      </c>
      <c r="AE31" s="1">
        <f t="shared" si="0"/>
        <v>0</v>
      </c>
      <c r="AF31" s="1">
        <f>SUM($O$2:O31)/SUM($G$2:H31)</f>
        <v>1.375</v>
      </c>
      <c r="AG31" s="16">
        <f>SUM($W$2:W31,Z31)</f>
        <v>135</v>
      </c>
    </row>
    <row r="32" spans="1:33" ht="15.75" customHeight="1" x14ac:dyDescent="0.2">
      <c r="A32" s="1">
        <v>1996</v>
      </c>
      <c r="B32" s="1" t="s">
        <v>19</v>
      </c>
      <c r="C32" s="1" t="str">
        <f>VLOOKUP(B32,Divisions!$A$1:$B$33,2,FALSE)</f>
        <v>NFC North</v>
      </c>
      <c r="D32" s="1">
        <v>9</v>
      </c>
      <c r="E32" s="1">
        <v>7</v>
      </c>
      <c r="G32" s="1">
        <v>1</v>
      </c>
      <c r="I32" s="1">
        <v>0</v>
      </c>
      <c r="J32" s="1">
        <v>1</v>
      </c>
      <c r="K32" s="1"/>
      <c r="L32" s="1"/>
      <c r="M32" s="1"/>
      <c r="N32" s="1"/>
      <c r="O32" s="1">
        <v>1</v>
      </c>
      <c r="W32" s="1">
        <f>SUM(N32*'Ranking Calculations'!$C$2,M32*'Ranking Calculations'!$C$3,L32*'Ranking Calculations'!$C$4,K32*'Ranking Calculations'!$C$5,H32*'Ranking Calculations'!$C$7,G32*'Ranking Calculations'!$C$6,P32*'Ranking Calculations'!$C$8,Q32*'Ranking Calculations'!$C$9,R32*'Ranking Calculations'!$C$10,S32*'Ranking Calculations'!$C$11,T32*'Ranking Calculations'!$C$12,U32*'Ranking Calculations'!$C$13,V32*'Ranking Calculations'!$C$14)</f>
        <v>1</v>
      </c>
      <c r="X32" s="11">
        <f>(SUM($D$2:D32)+(SUM($F$2:F32)/2))/((SUM($D$2:D32)+SUM($E$2:E32)+SUM($F$2:F32)))</f>
        <v>0.57543103448275867</v>
      </c>
      <c r="Y32" s="24">
        <f>'Winning % Rank Over Time'!V32</f>
        <v>7</v>
      </c>
      <c r="Z32" s="7">
        <f>'Winning % Rank Over Time'!$B32*VLOOKUP(Y32,'Share of Reg Season Points'!$F$2:$G$32,2)</f>
        <v>0</v>
      </c>
      <c r="AA32" s="1">
        <f>SUM($I$2:I32)/COUNT($G$2:G32)</f>
        <v>0.73684210526315785</v>
      </c>
      <c r="AB32" s="1" cm="1">
        <f t="array" ref="AB32">_xlfn.IFS(AA32&gt;='Old Ranking Calculations'!$B$25,'Old Ranking Calculations'!$C$25,AA32&gt;='Old Ranking Calculations'!$B$26,'Old Ranking Calculations'!$C$26,AA32&gt;='Old Ranking Calculations'!$B$27,'Old Ranking Calculations'!$C$27,AA32&gt;='Old Ranking Calculations'!$B$28,'Old Ranking Calculations'!$C$28,AA32&gt;='Old Ranking Calculations'!$B$29,'Old Ranking Calculations'!$C$29,AA32&gt;='Old Ranking Calculations'!$B$30,'Old Ranking Calculations'!$C$30,AA32&gt;='Old Ranking Calculations'!$B$31,'Old Ranking Calculations'!$C$31,AA32&lt;'Old Ranking Calculations'!$B$32,'Old Ranking Calculations'!$C$32)</f>
        <v>4</v>
      </c>
      <c r="AC32" s="1">
        <f>COUNT($G$2:G32)/COUNT($A$2:A32)</f>
        <v>0.61290322580645162</v>
      </c>
      <c r="AD32" s="1" cm="1">
        <f t="array" ref="AD32">_xlfn.IFS(AC32&gt;='Old Ranking Calculations'!$B$15,'Old Ranking Calculations'!$C$15,AC32&gt;='Old Ranking Calculations'!$B$16,'Old Ranking Calculations'!$C$16,AC32&gt;='Old Ranking Calculations'!$B$17,'Old Ranking Calculations'!$C$17,AC32&gt;='Old Ranking Calculations'!$B$18,'Old Ranking Calculations'!$C$18,AC32&gt;='Old Ranking Calculations'!$B$19,'Old Ranking Calculations'!$C$19,AC32&gt;='Old Ranking Calculations'!$B$20,'Old Ranking Calculations'!$C$20,AC32&gt;='Old Ranking Calculations'!$B$21,'Old Ranking Calculations'!$C$21,AC32&gt;='Old Ranking Calculations'!$B$22,'Old Ranking Calculations'!$C$22,AC32&lt;'Old Ranking Calculations'!$B$23,'Old Ranking Calculations'!$C$23)</f>
        <v>20</v>
      </c>
      <c r="AE32" s="1">
        <f t="shared" si="0"/>
        <v>0</v>
      </c>
      <c r="AF32" s="1">
        <f>SUM($O$2:O32)/SUM($G$2:H32)</f>
        <v>1.3636363636363635</v>
      </c>
      <c r="AG32" s="16">
        <f>SUM($W$2:W32,Z32)</f>
        <v>136</v>
      </c>
    </row>
    <row r="33" spans="1:33" ht="15.75" customHeight="1" x14ac:dyDescent="0.2">
      <c r="A33" s="1">
        <v>1997</v>
      </c>
      <c r="B33" s="1" t="s">
        <v>19</v>
      </c>
      <c r="C33" s="1" t="str">
        <f>VLOOKUP(B33,Divisions!$A$1:$B$33,2,FALSE)</f>
        <v>NFC North</v>
      </c>
      <c r="D33" s="1">
        <v>9</v>
      </c>
      <c r="E33" s="1">
        <v>7</v>
      </c>
      <c r="G33" s="1">
        <v>1</v>
      </c>
      <c r="I33" s="1">
        <v>1</v>
      </c>
      <c r="J33" s="1">
        <v>1</v>
      </c>
      <c r="K33" s="1">
        <v>1</v>
      </c>
      <c r="L33" s="1"/>
      <c r="M33" s="1"/>
      <c r="N33" s="1"/>
      <c r="O33" s="1">
        <v>2</v>
      </c>
      <c r="W33" s="1">
        <f>SUM(N33*'Ranking Calculations'!$C$2,M33*'Ranking Calculations'!$C$3,L33*'Ranking Calculations'!$C$4,K33*'Ranking Calculations'!$C$5,H33*'Ranking Calculations'!$C$7,G33*'Ranking Calculations'!$C$6,P33*'Ranking Calculations'!$C$8,Q33*'Ranking Calculations'!$C$9,R33*'Ranking Calculations'!$C$10,S33*'Ranking Calculations'!$C$11,T33*'Ranking Calculations'!$C$12,U33*'Ranking Calculations'!$C$13,V33*'Ranking Calculations'!$C$14)</f>
        <v>3</v>
      </c>
      <c r="X33" s="11">
        <f>(SUM($D$2:D33)+(SUM($F$2:F33)/2))/((SUM($D$2:D33)+SUM($E$2:E33)+SUM($F$2:F33)))</f>
        <v>0.57499999999999996</v>
      </c>
      <c r="Y33" s="24">
        <f>'Winning % Rank Over Time'!V33</f>
        <v>6</v>
      </c>
      <c r="Z33" s="7">
        <f>'Winning % Rank Over Time'!$B33*VLOOKUP(Y33,'Share of Reg Season Points'!$F$2:$G$32,2)</f>
        <v>0</v>
      </c>
      <c r="AA33" s="1">
        <f>SUM($I$2:I33)/COUNT($G$2:G33)</f>
        <v>0.75</v>
      </c>
      <c r="AB33" s="1" cm="1">
        <f t="array" ref="AB33">_xlfn.IFS(AA33&gt;='Old Ranking Calculations'!$B$25,'Old Ranking Calculations'!$C$25,AA33&gt;='Old Ranking Calculations'!$B$26,'Old Ranking Calculations'!$C$26,AA33&gt;='Old Ranking Calculations'!$B$27,'Old Ranking Calculations'!$C$27,AA33&gt;='Old Ranking Calculations'!$B$28,'Old Ranking Calculations'!$C$28,AA33&gt;='Old Ranking Calculations'!$B$29,'Old Ranking Calculations'!$C$29,AA33&gt;='Old Ranking Calculations'!$B$30,'Old Ranking Calculations'!$C$30,AA33&gt;='Old Ranking Calculations'!$B$31,'Old Ranking Calculations'!$C$31,AA33&lt;'Old Ranking Calculations'!$B$32,'Old Ranking Calculations'!$C$32)</f>
        <v>6</v>
      </c>
      <c r="AC33" s="1">
        <f>COUNT($G$2:G33)/COUNT($A$2:A33)</f>
        <v>0.625</v>
      </c>
      <c r="AD33" s="1" cm="1">
        <f t="array" ref="AD33">_xlfn.IFS(AC33&gt;='Old Ranking Calculations'!$B$15,'Old Ranking Calculations'!$C$15,AC33&gt;='Old Ranking Calculations'!$B$16,'Old Ranking Calculations'!$C$16,AC33&gt;='Old Ranking Calculations'!$B$17,'Old Ranking Calculations'!$C$17,AC33&gt;='Old Ranking Calculations'!$B$18,'Old Ranking Calculations'!$C$18,AC33&gt;='Old Ranking Calculations'!$B$19,'Old Ranking Calculations'!$C$19,AC33&gt;='Old Ranking Calculations'!$B$20,'Old Ranking Calculations'!$C$20,AC33&gt;='Old Ranking Calculations'!$B$21,'Old Ranking Calculations'!$C$21,AC33&gt;='Old Ranking Calculations'!$B$22,'Old Ranking Calculations'!$C$22,AC33&lt;'Old Ranking Calculations'!$B$23,'Old Ranking Calculations'!$C$23)</f>
        <v>20</v>
      </c>
      <c r="AE33" s="1">
        <f t="shared" si="0"/>
        <v>0</v>
      </c>
      <c r="AF33" s="1">
        <f>SUM($O$2:O33)/SUM($G$2:H33)</f>
        <v>1.3823529411764706</v>
      </c>
      <c r="AG33" s="16">
        <f>SUM($W$2:W33,Z33)</f>
        <v>139</v>
      </c>
    </row>
    <row r="34" spans="1:33" ht="15.75" customHeight="1" x14ac:dyDescent="0.2">
      <c r="A34" s="1">
        <v>1998</v>
      </c>
      <c r="B34" s="1" t="s">
        <v>19</v>
      </c>
      <c r="C34" s="1" t="str">
        <f>VLOOKUP(B34,Divisions!$A$1:$B$33,2,FALSE)</f>
        <v>NFC North</v>
      </c>
      <c r="D34" s="1">
        <v>15</v>
      </c>
      <c r="E34" s="1">
        <v>1</v>
      </c>
      <c r="G34" s="1">
        <v>1</v>
      </c>
      <c r="H34" s="1">
        <v>1</v>
      </c>
      <c r="I34" s="1">
        <v>1</v>
      </c>
      <c r="J34" s="1">
        <v>1</v>
      </c>
      <c r="K34" s="1">
        <v>1</v>
      </c>
      <c r="L34" s="1">
        <v>1</v>
      </c>
      <c r="M34" s="1"/>
      <c r="N34" s="1"/>
      <c r="O34" s="1">
        <v>3</v>
      </c>
      <c r="S34" s="1">
        <v>1</v>
      </c>
      <c r="U34" s="1">
        <v>1</v>
      </c>
      <c r="W34" s="1">
        <f>SUM(N34*'Ranking Calculations'!$C$2,M34*'Ranking Calculations'!$C$3,L34*'Ranking Calculations'!$C$4,K34*'Ranking Calculations'!$C$5,H34*'Ranking Calculations'!$C$7,G34*'Ranking Calculations'!$C$6,P34*'Ranking Calculations'!$C$8,Q34*'Ranking Calculations'!$C$9,R34*'Ranking Calculations'!$C$10,S34*'Ranking Calculations'!$C$11,T34*'Ranking Calculations'!$C$12,U34*'Ranking Calculations'!$C$13,V34*'Ranking Calculations'!$C$14)</f>
        <v>8</v>
      </c>
      <c r="X34" s="11">
        <f>(SUM($D$2:D34)+(SUM($F$2:F34)/2))/((SUM($D$2:D34)+SUM($E$2:E34)+SUM($F$2:F34)))</f>
        <v>0.58669354838709675</v>
      </c>
      <c r="Y34" s="24">
        <f>'Winning % Rank Over Time'!V34</f>
        <v>5</v>
      </c>
      <c r="Z34" s="7">
        <f>'Winning % Rank Over Time'!$B34*VLOOKUP(Y34,'Share of Reg Season Points'!$F$2:$G$32,2)</f>
        <v>0</v>
      </c>
      <c r="AA34" s="1">
        <f>SUM($I$2:I34)/COUNT($G$2:G34)</f>
        <v>0.76190476190476186</v>
      </c>
      <c r="AB34" s="1" cm="1">
        <f t="array" ref="AB34">_xlfn.IFS(AA34&gt;='Old Ranking Calculations'!$B$25,'Old Ranking Calculations'!$C$25,AA34&gt;='Old Ranking Calculations'!$B$26,'Old Ranking Calculations'!$C$26,AA34&gt;='Old Ranking Calculations'!$B$27,'Old Ranking Calculations'!$C$27,AA34&gt;='Old Ranking Calculations'!$B$28,'Old Ranking Calculations'!$C$28,AA34&gt;='Old Ranking Calculations'!$B$29,'Old Ranking Calculations'!$C$29,AA34&gt;='Old Ranking Calculations'!$B$30,'Old Ranking Calculations'!$C$30,AA34&gt;='Old Ranking Calculations'!$B$31,'Old Ranking Calculations'!$C$31,AA34&lt;'Old Ranking Calculations'!$B$32,'Old Ranking Calculations'!$C$32)</f>
        <v>6</v>
      </c>
      <c r="AC34" s="1">
        <f>COUNT($G$2:G34)/COUNT($A$2:A34)</f>
        <v>0.63636363636363635</v>
      </c>
      <c r="AD34" s="1" cm="1">
        <f t="array" ref="AD34">_xlfn.IFS(AC34&gt;='Old Ranking Calculations'!$B$15,'Old Ranking Calculations'!$C$15,AC34&gt;='Old Ranking Calculations'!$B$16,'Old Ranking Calculations'!$C$16,AC34&gt;='Old Ranking Calculations'!$B$17,'Old Ranking Calculations'!$C$17,AC34&gt;='Old Ranking Calculations'!$B$18,'Old Ranking Calculations'!$C$18,AC34&gt;='Old Ranking Calculations'!$B$19,'Old Ranking Calculations'!$C$19,AC34&gt;='Old Ranking Calculations'!$B$20,'Old Ranking Calculations'!$C$20,AC34&gt;='Old Ranking Calculations'!$B$21,'Old Ranking Calculations'!$C$21,AC34&gt;='Old Ranking Calculations'!$B$22,'Old Ranking Calculations'!$C$22,AC34&lt;'Old Ranking Calculations'!$B$23,'Old Ranking Calculations'!$C$23)</f>
        <v>20</v>
      </c>
      <c r="AE34" s="1">
        <f t="shared" ref="AE34:AE59" si="1">IF((0.75*($A$2-1966))-(0.2*(A34-$A$2))&gt;0,(0.75*($A$2-1966))-(0.2*(A34-$A$2)),0)</f>
        <v>0</v>
      </c>
      <c r="AF34" s="1">
        <f>SUM($O$2:O34)/SUM($G$2:H34)</f>
        <v>1.3888888888888888</v>
      </c>
      <c r="AG34" s="16">
        <f>SUM($W$2:W34,Z34)</f>
        <v>147</v>
      </c>
    </row>
    <row r="35" spans="1:33" ht="15.75" customHeight="1" x14ac:dyDescent="0.2">
      <c r="A35" s="1">
        <v>1999</v>
      </c>
      <c r="B35" s="1" t="s">
        <v>19</v>
      </c>
      <c r="C35" s="1" t="str">
        <f>VLOOKUP(B35,Divisions!$A$1:$B$33,2,FALSE)</f>
        <v>NFC North</v>
      </c>
      <c r="D35" s="1">
        <v>10</v>
      </c>
      <c r="E35" s="1">
        <v>6</v>
      </c>
      <c r="G35" s="1">
        <v>1</v>
      </c>
      <c r="I35" s="1">
        <v>1</v>
      </c>
      <c r="J35" s="1">
        <v>1</v>
      </c>
      <c r="K35" s="1">
        <v>1</v>
      </c>
      <c r="L35" s="1"/>
      <c r="M35" s="1"/>
      <c r="N35" s="1"/>
      <c r="O35" s="1">
        <v>2</v>
      </c>
      <c r="W35" s="1">
        <f>SUM(N35*'Ranking Calculations'!$C$2,M35*'Ranking Calculations'!$C$3,L35*'Ranking Calculations'!$C$4,K35*'Ranking Calculations'!$C$5,H35*'Ranking Calculations'!$C$7,G35*'Ranking Calculations'!$C$6,P35*'Ranking Calculations'!$C$8,Q35*'Ranking Calculations'!$C$9,R35*'Ranking Calculations'!$C$10,S35*'Ranking Calculations'!$C$11,T35*'Ranking Calculations'!$C$12,U35*'Ranking Calculations'!$C$13,V35*'Ranking Calculations'!$C$14)</f>
        <v>3</v>
      </c>
      <c r="X35" s="11">
        <f>(SUM($D$2:D35)+(SUM($F$2:F35)/2))/((SUM($D$2:D35)+SUM($E$2:E35)+SUM($F$2:F35)))</f>
        <v>0.587890625</v>
      </c>
      <c r="Y35" s="24">
        <f>'Winning % Rank Over Time'!V35</f>
        <v>6</v>
      </c>
      <c r="Z35" s="7">
        <f>'Winning % Rank Over Time'!$B35*VLOOKUP(Y35,'Share of Reg Season Points'!$F$2:$G$32,2)</f>
        <v>0</v>
      </c>
      <c r="AA35" s="1">
        <f>SUM($I$2:I35)/COUNT($G$2:G35)</f>
        <v>0.77272727272727271</v>
      </c>
      <c r="AB35" s="1" cm="1">
        <f t="array" ref="AB35">_xlfn.IFS(AA35&gt;='Old Ranking Calculations'!$B$25,'Old Ranking Calculations'!$C$25,AA35&gt;='Old Ranking Calculations'!$B$26,'Old Ranking Calculations'!$C$26,AA35&gt;='Old Ranking Calculations'!$B$27,'Old Ranking Calculations'!$C$27,AA35&gt;='Old Ranking Calculations'!$B$28,'Old Ranking Calculations'!$C$28,AA35&gt;='Old Ranking Calculations'!$B$29,'Old Ranking Calculations'!$C$29,AA35&gt;='Old Ranking Calculations'!$B$30,'Old Ranking Calculations'!$C$30,AA35&gt;='Old Ranking Calculations'!$B$31,'Old Ranking Calculations'!$C$31,AA35&lt;'Old Ranking Calculations'!$B$32,'Old Ranking Calculations'!$C$32)</f>
        <v>6</v>
      </c>
      <c r="AC35" s="1">
        <f>COUNT($G$2:G35)/COUNT($A$2:A35)</f>
        <v>0.6470588235294118</v>
      </c>
      <c r="AD35" s="1" cm="1">
        <f t="array" ref="AD35">_xlfn.IFS(AC35&gt;='Old Ranking Calculations'!$B$15,'Old Ranking Calculations'!$C$15,AC35&gt;='Old Ranking Calculations'!$B$16,'Old Ranking Calculations'!$C$16,AC35&gt;='Old Ranking Calculations'!$B$17,'Old Ranking Calculations'!$C$17,AC35&gt;='Old Ranking Calculations'!$B$18,'Old Ranking Calculations'!$C$18,AC35&gt;='Old Ranking Calculations'!$B$19,'Old Ranking Calculations'!$C$19,AC35&gt;='Old Ranking Calculations'!$B$20,'Old Ranking Calculations'!$C$20,AC35&gt;='Old Ranking Calculations'!$B$21,'Old Ranking Calculations'!$C$21,AC35&gt;='Old Ranking Calculations'!$B$22,'Old Ranking Calculations'!$C$22,AC35&lt;'Old Ranking Calculations'!$B$23,'Old Ranking Calculations'!$C$23)</f>
        <v>20</v>
      </c>
      <c r="AE35" s="1">
        <f t="shared" si="1"/>
        <v>0</v>
      </c>
      <c r="AF35" s="1">
        <f>SUM($O$2:O35)/SUM($G$2:H35)</f>
        <v>1.4054054054054055</v>
      </c>
      <c r="AG35" s="16">
        <f>SUM($W$2:W35,Z35)</f>
        <v>150</v>
      </c>
    </row>
    <row r="36" spans="1:33" ht="15.75" customHeight="1" x14ac:dyDescent="0.2">
      <c r="A36" s="1">
        <v>2000</v>
      </c>
      <c r="B36" s="1" t="s">
        <v>19</v>
      </c>
      <c r="C36" s="1" t="str">
        <f>VLOOKUP(B36,Divisions!$A$1:$B$33,2,FALSE)</f>
        <v>NFC North</v>
      </c>
      <c r="D36" s="1">
        <v>11</v>
      </c>
      <c r="E36" s="1">
        <v>5</v>
      </c>
      <c r="G36" s="1">
        <v>1</v>
      </c>
      <c r="H36" s="1">
        <v>1</v>
      </c>
      <c r="I36" s="1">
        <v>1</v>
      </c>
      <c r="J36" s="1">
        <v>1</v>
      </c>
      <c r="K36" s="1">
        <v>1</v>
      </c>
      <c r="L36" s="1">
        <v>1</v>
      </c>
      <c r="M36" s="1"/>
      <c r="N36" s="1"/>
      <c r="O36" s="1">
        <v>2</v>
      </c>
      <c r="W36" s="1">
        <f>SUM(N36*'Ranking Calculations'!$C$2,M36*'Ranking Calculations'!$C$3,L36*'Ranking Calculations'!$C$4,K36*'Ranking Calculations'!$C$5,H36*'Ranking Calculations'!$C$7,G36*'Ranking Calculations'!$C$6,P36*'Ranking Calculations'!$C$8,Q36*'Ranking Calculations'!$C$9,R36*'Ranking Calculations'!$C$10,S36*'Ranking Calculations'!$C$11,T36*'Ranking Calculations'!$C$12,U36*'Ranking Calculations'!$C$13,V36*'Ranking Calculations'!$C$14)</f>
        <v>8</v>
      </c>
      <c r="X36" s="11">
        <f>(SUM($D$2:D36)+(SUM($F$2:F36)/2))/((SUM($D$2:D36)+SUM($E$2:E36)+SUM($F$2:F36)))</f>
        <v>0.59090909090909094</v>
      </c>
      <c r="Y36" s="24">
        <f>'Winning % Rank Over Time'!V36</f>
        <v>4</v>
      </c>
      <c r="Z36" s="7">
        <f>'Winning % Rank Over Time'!$B36*VLOOKUP(Y36,'Share of Reg Season Points'!$F$2:$G$32,2)</f>
        <v>0</v>
      </c>
      <c r="AA36" s="1">
        <f>SUM($I$2:I36)/COUNT($G$2:G36)</f>
        <v>0.78260869565217395</v>
      </c>
      <c r="AB36" s="1" cm="1">
        <f t="array" ref="AB36">_xlfn.IFS(AA36&gt;='Old Ranking Calculations'!$B$25,'Old Ranking Calculations'!$C$25,AA36&gt;='Old Ranking Calculations'!$B$26,'Old Ranking Calculations'!$C$26,AA36&gt;='Old Ranking Calculations'!$B$27,'Old Ranking Calculations'!$C$27,AA36&gt;='Old Ranking Calculations'!$B$28,'Old Ranking Calculations'!$C$28,AA36&gt;='Old Ranking Calculations'!$B$29,'Old Ranking Calculations'!$C$29,AA36&gt;='Old Ranking Calculations'!$B$30,'Old Ranking Calculations'!$C$30,AA36&gt;='Old Ranking Calculations'!$B$31,'Old Ranking Calculations'!$C$31,AA36&lt;'Old Ranking Calculations'!$B$32,'Old Ranking Calculations'!$C$32)</f>
        <v>6</v>
      </c>
      <c r="AC36" s="1">
        <f>COUNT($G$2:G36)/COUNT($A$2:A36)</f>
        <v>0.65714285714285714</v>
      </c>
      <c r="AD36" s="1" cm="1">
        <f t="array" ref="AD36">_xlfn.IFS(AC36&gt;='Old Ranking Calculations'!$B$15,'Old Ranking Calculations'!$C$15,AC36&gt;='Old Ranking Calculations'!$B$16,'Old Ranking Calculations'!$C$16,AC36&gt;='Old Ranking Calculations'!$B$17,'Old Ranking Calculations'!$C$17,AC36&gt;='Old Ranking Calculations'!$B$18,'Old Ranking Calculations'!$C$18,AC36&gt;='Old Ranking Calculations'!$B$19,'Old Ranking Calculations'!$C$19,AC36&gt;='Old Ranking Calculations'!$B$20,'Old Ranking Calculations'!$C$20,AC36&gt;='Old Ranking Calculations'!$B$21,'Old Ranking Calculations'!$C$21,AC36&gt;='Old Ranking Calculations'!$B$22,'Old Ranking Calculations'!$C$22,AC36&lt;'Old Ranking Calculations'!$B$23,'Old Ranking Calculations'!$C$23)</f>
        <v>20</v>
      </c>
      <c r="AE36" s="1">
        <f t="shared" si="1"/>
        <v>0</v>
      </c>
      <c r="AF36" s="1">
        <f>SUM($O$2:O36)/SUM($G$2:H36)</f>
        <v>1.3846153846153846</v>
      </c>
      <c r="AG36" s="16">
        <f>SUM($W$2:W36,Z36)</f>
        <v>158</v>
      </c>
    </row>
    <row r="37" spans="1:33" ht="15.75" customHeight="1" x14ac:dyDescent="0.2">
      <c r="A37" s="1">
        <v>2001</v>
      </c>
      <c r="B37" s="1" t="s">
        <v>19</v>
      </c>
      <c r="C37" s="1" t="str">
        <f>VLOOKUP(B37,Divisions!$A$1:$B$33,2,FALSE)</f>
        <v>NFC North</v>
      </c>
      <c r="D37" s="1">
        <v>5</v>
      </c>
      <c r="E37" s="1">
        <v>11</v>
      </c>
      <c r="W37" s="1">
        <f>SUM(N37*'Ranking Calculations'!$C$2,M37*'Ranking Calculations'!$C$3,L37*'Ranking Calculations'!$C$4,K37*'Ranking Calculations'!$C$5,H37*'Ranking Calculations'!$C$7,G37*'Ranking Calculations'!$C$6,P37*'Ranking Calculations'!$C$8,Q37*'Ranking Calculations'!$C$9,R37*'Ranking Calculations'!$C$10,S37*'Ranking Calculations'!$C$11,T37*'Ranking Calculations'!$C$12,U37*'Ranking Calculations'!$C$13,V37*'Ranking Calculations'!$C$14)</f>
        <v>0</v>
      </c>
      <c r="X37" s="11">
        <f>(SUM($D$2:D37)+(SUM($F$2:F37)/2))/((SUM($D$2:D37)+SUM($E$2:E37)+SUM($F$2:F37)))</f>
        <v>0.58272058823529416</v>
      </c>
      <c r="Y37" s="24">
        <f>'Winning % Rank Over Time'!V37</f>
        <v>5</v>
      </c>
      <c r="Z37" s="7">
        <f>'Winning % Rank Over Time'!$B37*VLOOKUP(Y37,'Share of Reg Season Points'!$F$2:$G$32,2)</f>
        <v>0</v>
      </c>
      <c r="AA37" s="1">
        <f>SUM($I$2:I37)/COUNT($G$2:G37)</f>
        <v>0.78260869565217395</v>
      </c>
      <c r="AB37" s="1" cm="1">
        <f t="array" ref="AB37">_xlfn.IFS(AA37&gt;='Old Ranking Calculations'!$B$25,'Old Ranking Calculations'!$C$25,AA37&gt;='Old Ranking Calculations'!$B$26,'Old Ranking Calculations'!$C$26,AA37&gt;='Old Ranking Calculations'!$B$27,'Old Ranking Calculations'!$C$27,AA37&gt;='Old Ranking Calculations'!$B$28,'Old Ranking Calculations'!$C$28,AA37&gt;='Old Ranking Calculations'!$B$29,'Old Ranking Calculations'!$C$29,AA37&gt;='Old Ranking Calculations'!$B$30,'Old Ranking Calculations'!$C$30,AA37&gt;='Old Ranking Calculations'!$B$31,'Old Ranking Calculations'!$C$31,AA37&lt;'Old Ranking Calculations'!$B$32,'Old Ranking Calculations'!$C$32)</f>
        <v>6</v>
      </c>
      <c r="AC37" s="1">
        <f>COUNT($G$2:G37)/COUNT($A$2:A37)</f>
        <v>0.63888888888888884</v>
      </c>
      <c r="AD37" s="1" cm="1">
        <f t="array" ref="AD37">_xlfn.IFS(AC37&gt;='Old Ranking Calculations'!$B$15,'Old Ranking Calculations'!$C$15,AC37&gt;='Old Ranking Calculations'!$B$16,'Old Ranking Calculations'!$C$16,AC37&gt;='Old Ranking Calculations'!$B$17,'Old Ranking Calculations'!$C$17,AC37&gt;='Old Ranking Calculations'!$B$18,'Old Ranking Calculations'!$C$18,AC37&gt;='Old Ranking Calculations'!$B$19,'Old Ranking Calculations'!$C$19,AC37&gt;='Old Ranking Calculations'!$B$20,'Old Ranking Calculations'!$C$20,AC37&gt;='Old Ranking Calculations'!$B$21,'Old Ranking Calculations'!$C$21,AC37&gt;='Old Ranking Calculations'!$B$22,'Old Ranking Calculations'!$C$22,AC37&lt;'Old Ranking Calculations'!$B$23,'Old Ranking Calculations'!$C$23)</f>
        <v>20</v>
      </c>
      <c r="AE37" s="1">
        <f t="shared" si="1"/>
        <v>0</v>
      </c>
      <c r="AF37" s="1">
        <f>SUM($O$2:O37)/SUM($G$2:H37)</f>
        <v>1.3846153846153846</v>
      </c>
      <c r="AG37" s="16">
        <f>SUM($W$2:W37,Z37)</f>
        <v>158</v>
      </c>
    </row>
    <row r="38" spans="1:33" ht="15.75" customHeight="1" x14ac:dyDescent="0.2">
      <c r="A38" s="1">
        <v>2002</v>
      </c>
      <c r="B38" s="1" t="s">
        <v>19</v>
      </c>
      <c r="C38" s="1" t="str">
        <f>VLOOKUP(B38,Divisions!$A$1:$B$33,2,FALSE)</f>
        <v>NFC North</v>
      </c>
      <c r="D38" s="1">
        <v>6</v>
      </c>
      <c r="E38" s="1">
        <v>10</v>
      </c>
      <c r="W38" s="1">
        <f>SUM(N38*'Ranking Calculations'!$C$2,M38*'Ranking Calculations'!$C$3,L38*'Ranking Calculations'!$C$4,K38*'Ranking Calculations'!$C$5,H38*'Ranking Calculations'!$C$7,G38*'Ranking Calculations'!$C$6,P38*'Ranking Calculations'!$C$8,Q38*'Ranking Calculations'!$C$9,R38*'Ranking Calculations'!$C$10,S38*'Ranking Calculations'!$C$11,T38*'Ranking Calculations'!$C$12,U38*'Ranking Calculations'!$C$13,V38*'Ranking Calculations'!$C$14)</f>
        <v>0</v>
      </c>
      <c r="X38" s="11">
        <f>(SUM($D$2:D38)+(SUM($F$2:F38)/2))/((SUM($D$2:D38)+SUM($E$2:E38)+SUM($F$2:F38)))</f>
        <v>0.57678571428571423</v>
      </c>
      <c r="Y38" s="24">
        <f>'Winning % Rank Over Time'!V38</f>
        <v>5</v>
      </c>
      <c r="Z38" s="7">
        <f>'Winning % Rank Over Time'!$B38*VLOOKUP(Y38,'Share of Reg Season Points'!$A$2:$B$33,2)</f>
        <v>0</v>
      </c>
      <c r="AA38" s="1">
        <f>SUM($I$2:I38)/COUNT($G$2:G38)</f>
        <v>0.78260869565217395</v>
      </c>
      <c r="AB38" s="1" cm="1">
        <f t="array" ref="AB38">_xlfn.IFS(AA38&gt;='Old Ranking Calculations'!$B$25,'Old Ranking Calculations'!$C$25,AA38&gt;='Old Ranking Calculations'!$B$26,'Old Ranking Calculations'!$C$26,AA38&gt;='Old Ranking Calculations'!$B$27,'Old Ranking Calculations'!$C$27,AA38&gt;='Old Ranking Calculations'!$B$28,'Old Ranking Calculations'!$C$28,AA38&gt;='Old Ranking Calculations'!$B$29,'Old Ranking Calculations'!$C$29,AA38&gt;='Old Ranking Calculations'!$B$30,'Old Ranking Calculations'!$C$30,AA38&gt;='Old Ranking Calculations'!$B$31,'Old Ranking Calculations'!$C$31,AA38&lt;'Old Ranking Calculations'!$B$32,'Old Ranking Calculations'!$C$32)</f>
        <v>6</v>
      </c>
      <c r="AC38" s="1">
        <f>COUNT($G$2:G38)/COUNT($A$2:A38)</f>
        <v>0.6216216216216216</v>
      </c>
      <c r="AD38" s="1" cm="1">
        <f t="array" ref="AD38">_xlfn.IFS(AC38&gt;='Old Ranking Calculations'!$B$15,'Old Ranking Calculations'!$C$15,AC38&gt;='Old Ranking Calculations'!$B$16,'Old Ranking Calculations'!$C$16,AC38&gt;='Old Ranking Calculations'!$B$17,'Old Ranking Calculations'!$C$17,AC38&gt;='Old Ranking Calculations'!$B$18,'Old Ranking Calculations'!$C$18,AC38&gt;='Old Ranking Calculations'!$B$19,'Old Ranking Calculations'!$C$19,AC38&gt;='Old Ranking Calculations'!$B$20,'Old Ranking Calculations'!$C$20,AC38&gt;='Old Ranking Calculations'!$B$21,'Old Ranking Calculations'!$C$21,AC38&gt;='Old Ranking Calculations'!$B$22,'Old Ranking Calculations'!$C$22,AC38&lt;'Old Ranking Calculations'!$B$23,'Old Ranking Calculations'!$C$23)</f>
        <v>20</v>
      </c>
      <c r="AE38" s="1">
        <f t="shared" si="1"/>
        <v>0</v>
      </c>
      <c r="AF38" s="1">
        <f>SUM($O$2:O38)/SUM($G$2:H38)</f>
        <v>1.3846153846153846</v>
      </c>
      <c r="AG38" s="16">
        <f>SUM($W$2:W38,Z38)</f>
        <v>158</v>
      </c>
    </row>
    <row r="39" spans="1:33" ht="15.75" customHeight="1" x14ac:dyDescent="0.2">
      <c r="A39" s="1">
        <v>2003</v>
      </c>
      <c r="B39" s="1" t="s">
        <v>19</v>
      </c>
      <c r="C39" s="1" t="str">
        <f>VLOOKUP(B39,Divisions!$A$1:$B$33,2,FALSE)</f>
        <v>NFC North</v>
      </c>
      <c r="D39" s="1">
        <v>9</v>
      </c>
      <c r="E39" s="1">
        <v>7</v>
      </c>
      <c r="W39" s="1">
        <f>SUM(N39*'Ranking Calculations'!$C$2,M39*'Ranking Calculations'!$C$3,L39*'Ranking Calculations'!$C$4,K39*'Ranking Calculations'!$C$5,H39*'Ranking Calculations'!$C$7,G39*'Ranking Calculations'!$C$6,P39*'Ranking Calculations'!$C$8,Q39*'Ranking Calculations'!$C$9,R39*'Ranking Calculations'!$C$10,S39*'Ranking Calculations'!$C$11,T39*'Ranking Calculations'!$C$12,U39*'Ranking Calculations'!$C$13,V39*'Ranking Calculations'!$C$14)</f>
        <v>0</v>
      </c>
      <c r="X39" s="11">
        <f>(SUM($D$2:D39)+(SUM($F$2:F39)/2))/((SUM($D$2:D39)+SUM($E$2:E39)+SUM($F$2:F39)))</f>
        <v>0.57638888888888884</v>
      </c>
      <c r="Y39" s="24">
        <f>'Winning % Rank Over Time'!V39</f>
        <v>5</v>
      </c>
      <c r="Z39" s="7">
        <f>'Winning % Rank Over Time'!$B39*VLOOKUP(Y39,'Share of Reg Season Points'!$A$2:$B$33,2)</f>
        <v>0</v>
      </c>
      <c r="AA39" s="1">
        <f>SUM($I$2:I39)/COUNT($G$2:G39)</f>
        <v>0.78260869565217395</v>
      </c>
      <c r="AB39" s="1" cm="1">
        <f t="array" ref="AB39">_xlfn.IFS(AA39&gt;='Old Ranking Calculations'!$B$25,'Old Ranking Calculations'!$C$25,AA39&gt;='Old Ranking Calculations'!$B$26,'Old Ranking Calculations'!$C$26,AA39&gt;='Old Ranking Calculations'!$B$27,'Old Ranking Calculations'!$C$27,AA39&gt;='Old Ranking Calculations'!$B$28,'Old Ranking Calculations'!$C$28,AA39&gt;='Old Ranking Calculations'!$B$29,'Old Ranking Calculations'!$C$29,AA39&gt;='Old Ranking Calculations'!$B$30,'Old Ranking Calculations'!$C$30,AA39&gt;='Old Ranking Calculations'!$B$31,'Old Ranking Calculations'!$C$31,AA39&lt;'Old Ranking Calculations'!$B$32,'Old Ranking Calculations'!$C$32)</f>
        <v>6</v>
      </c>
      <c r="AC39" s="1">
        <f>COUNT($G$2:G39)/COUNT($A$2:A39)</f>
        <v>0.60526315789473684</v>
      </c>
      <c r="AD39" s="1" cm="1">
        <f t="array" ref="AD39">_xlfn.IFS(AC39&gt;='Old Ranking Calculations'!$B$15,'Old Ranking Calculations'!$C$15,AC39&gt;='Old Ranking Calculations'!$B$16,'Old Ranking Calculations'!$C$16,AC39&gt;='Old Ranking Calculations'!$B$17,'Old Ranking Calculations'!$C$17,AC39&gt;='Old Ranking Calculations'!$B$18,'Old Ranking Calculations'!$C$18,AC39&gt;='Old Ranking Calculations'!$B$19,'Old Ranking Calculations'!$C$19,AC39&gt;='Old Ranking Calculations'!$B$20,'Old Ranking Calculations'!$C$20,AC39&gt;='Old Ranking Calculations'!$B$21,'Old Ranking Calculations'!$C$21,AC39&gt;='Old Ranking Calculations'!$B$22,'Old Ranking Calculations'!$C$22,AC39&lt;'Old Ranking Calculations'!$B$23,'Old Ranking Calculations'!$C$23)</f>
        <v>20</v>
      </c>
      <c r="AE39" s="1">
        <f t="shared" si="1"/>
        <v>0</v>
      </c>
      <c r="AF39" s="1">
        <f>SUM($O$2:O39)/SUM($G$2:H39)</f>
        <v>1.3846153846153846</v>
      </c>
      <c r="AG39" s="16">
        <f>SUM($W$2:W39,Z39)</f>
        <v>158</v>
      </c>
    </row>
    <row r="40" spans="1:33" ht="15.75" customHeight="1" x14ac:dyDescent="0.2">
      <c r="A40" s="1">
        <v>2004</v>
      </c>
      <c r="B40" s="1" t="s">
        <v>19</v>
      </c>
      <c r="C40" s="1" t="str">
        <f>VLOOKUP(B40,Divisions!$A$1:$B$33,2,FALSE)</f>
        <v>NFC North</v>
      </c>
      <c r="D40" s="1">
        <v>8</v>
      </c>
      <c r="E40" s="1">
        <v>8</v>
      </c>
      <c r="G40" s="1">
        <v>1</v>
      </c>
      <c r="I40" s="1">
        <v>1</v>
      </c>
      <c r="J40" s="1">
        <v>1</v>
      </c>
      <c r="K40" s="1">
        <v>1</v>
      </c>
      <c r="L40" s="1"/>
      <c r="M40" s="1"/>
      <c r="N40" s="1"/>
      <c r="O40" s="1">
        <v>2</v>
      </c>
      <c r="W40" s="1">
        <f>SUM(N40*'Ranking Calculations'!$C$2,M40*'Ranking Calculations'!$C$3,L40*'Ranking Calculations'!$C$4,K40*'Ranking Calculations'!$C$5,H40*'Ranking Calculations'!$C$7,G40*'Ranking Calculations'!$C$6,P40*'Ranking Calculations'!$C$8,Q40*'Ranking Calculations'!$C$9,R40*'Ranking Calculations'!$C$10,S40*'Ranking Calculations'!$C$11,T40*'Ranking Calculations'!$C$12,U40*'Ranking Calculations'!$C$13,V40*'Ranking Calculations'!$C$14)</f>
        <v>3</v>
      </c>
      <c r="X40" s="11">
        <f>(SUM($D$2:D40)+(SUM($F$2:F40)/2))/((SUM($D$2:D40)+SUM($E$2:E40)+SUM($F$2:F40)))</f>
        <v>0.57432432432432434</v>
      </c>
      <c r="Y40" s="24">
        <f>'Winning % Rank Over Time'!V40</f>
        <v>5</v>
      </c>
      <c r="Z40" s="7">
        <f>'Winning % Rank Over Time'!$B40*VLOOKUP(Y40,'Share of Reg Season Points'!$A$2:$B$33,2)</f>
        <v>0</v>
      </c>
      <c r="AA40" s="1">
        <f>SUM($I$2:I40)/COUNT($G$2:G40)</f>
        <v>0.79166666666666663</v>
      </c>
      <c r="AB40" s="1" cm="1">
        <f t="array" ref="AB40">_xlfn.IFS(AA40&gt;='Old Ranking Calculations'!$B$25,'Old Ranking Calculations'!$C$25,AA40&gt;='Old Ranking Calculations'!$B$26,'Old Ranking Calculations'!$C$26,AA40&gt;='Old Ranking Calculations'!$B$27,'Old Ranking Calculations'!$C$27,AA40&gt;='Old Ranking Calculations'!$B$28,'Old Ranking Calculations'!$C$28,AA40&gt;='Old Ranking Calculations'!$B$29,'Old Ranking Calculations'!$C$29,AA40&gt;='Old Ranking Calculations'!$B$30,'Old Ranking Calculations'!$C$30,AA40&gt;='Old Ranking Calculations'!$B$31,'Old Ranking Calculations'!$C$31,AA40&lt;'Old Ranking Calculations'!$B$32,'Old Ranking Calculations'!$C$32)</f>
        <v>6</v>
      </c>
      <c r="AC40" s="1">
        <f>COUNT($G$2:G40)/COUNT($A$2:A40)</f>
        <v>0.61538461538461542</v>
      </c>
      <c r="AD40" s="1" cm="1">
        <f t="array" ref="AD40">_xlfn.IFS(AC40&gt;='Old Ranking Calculations'!$B$15,'Old Ranking Calculations'!$C$15,AC40&gt;='Old Ranking Calculations'!$B$16,'Old Ranking Calculations'!$C$16,AC40&gt;='Old Ranking Calculations'!$B$17,'Old Ranking Calculations'!$C$17,AC40&gt;='Old Ranking Calculations'!$B$18,'Old Ranking Calculations'!$C$18,AC40&gt;='Old Ranking Calculations'!$B$19,'Old Ranking Calculations'!$C$19,AC40&gt;='Old Ranking Calculations'!$B$20,'Old Ranking Calculations'!$C$20,AC40&gt;='Old Ranking Calculations'!$B$21,'Old Ranking Calculations'!$C$21,AC40&gt;='Old Ranking Calculations'!$B$22,'Old Ranking Calculations'!$C$22,AC40&lt;'Old Ranking Calculations'!$B$23,'Old Ranking Calculations'!$C$23)</f>
        <v>20</v>
      </c>
      <c r="AE40" s="1">
        <f t="shared" si="1"/>
        <v>0</v>
      </c>
      <c r="AF40" s="1">
        <f>SUM($O$2:O40)/SUM($G$2:H40)</f>
        <v>1.4</v>
      </c>
      <c r="AG40" s="16">
        <f>SUM($W$2:W40,Z40)</f>
        <v>161</v>
      </c>
    </row>
    <row r="41" spans="1:33" ht="15.75" customHeight="1" x14ac:dyDescent="0.2">
      <c r="A41" s="1">
        <v>2005</v>
      </c>
      <c r="B41" s="1" t="s">
        <v>19</v>
      </c>
      <c r="C41" s="1" t="str">
        <f>VLOOKUP(B41,Divisions!$A$1:$B$33,2,FALSE)</f>
        <v>NFC North</v>
      </c>
      <c r="D41" s="1">
        <v>9</v>
      </c>
      <c r="E41" s="1">
        <v>7</v>
      </c>
      <c r="W41" s="1">
        <f>SUM(N41*'Ranking Calculations'!$C$2,M41*'Ranking Calculations'!$C$3,L41*'Ranking Calculations'!$C$4,K41*'Ranking Calculations'!$C$5,H41*'Ranking Calculations'!$C$7,G41*'Ranking Calculations'!$C$6,P41*'Ranking Calculations'!$C$8,Q41*'Ranking Calculations'!$C$9,R41*'Ranking Calculations'!$C$10,S41*'Ranking Calculations'!$C$11,T41*'Ranking Calculations'!$C$12,U41*'Ranking Calculations'!$C$13,V41*'Ranking Calculations'!$C$14)</f>
        <v>0</v>
      </c>
      <c r="X41" s="11">
        <f>(SUM($D$2:D41)+(SUM($F$2:F41)/2))/((SUM($D$2:D41)+SUM($E$2:E41)+SUM($F$2:F41)))</f>
        <v>0.57401315789473684</v>
      </c>
      <c r="Y41" s="24">
        <f>'Winning % Rank Over Time'!V41</f>
        <v>4</v>
      </c>
      <c r="Z41" s="7">
        <f>'Winning % Rank Over Time'!$B41*VLOOKUP(Y41,'Share of Reg Season Points'!$A$2:$B$33,2)</f>
        <v>0</v>
      </c>
      <c r="AA41" s="1">
        <f>SUM($I$2:I41)/COUNT($G$2:G41)</f>
        <v>0.79166666666666663</v>
      </c>
      <c r="AB41" s="1" cm="1">
        <f t="array" ref="AB41">_xlfn.IFS(AA41&gt;='Old Ranking Calculations'!$B$25,'Old Ranking Calculations'!$C$25,AA41&gt;='Old Ranking Calculations'!$B$26,'Old Ranking Calculations'!$C$26,AA41&gt;='Old Ranking Calculations'!$B$27,'Old Ranking Calculations'!$C$27,AA41&gt;='Old Ranking Calculations'!$B$28,'Old Ranking Calculations'!$C$28,AA41&gt;='Old Ranking Calculations'!$B$29,'Old Ranking Calculations'!$C$29,AA41&gt;='Old Ranking Calculations'!$B$30,'Old Ranking Calculations'!$C$30,AA41&gt;='Old Ranking Calculations'!$B$31,'Old Ranking Calculations'!$C$31,AA41&lt;'Old Ranking Calculations'!$B$32,'Old Ranking Calculations'!$C$32)</f>
        <v>6</v>
      </c>
      <c r="AC41" s="1">
        <f>COUNT($G$2:G41)/COUNT($A$2:A41)</f>
        <v>0.6</v>
      </c>
      <c r="AD41" s="1" cm="1">
        <f t="array" ref="AD41">_xlfn.IFS(AC41&gt;='Old Ranking Calculations'!$B$15,'Old Ranking Calculations'!$C$15,AC41&gt;='Old Ranking Calculations'!$B$16,'Old Ranking Calculations'!$C$16,AC41&gt;='Old Ranking Calculations'!$B$17,'Old Ranking Calculations'!$C$17,AC41&gt;='Old Ranking Calculations'!$B$18,'Old Ranking Calculations'!$C$18,AC41&gt;='Old Ranking Calculations'!$B$19,'Old Ranking Calculations'!$C$19,AC41&gt;='Old Ranking Calculations'!$B$20,'Old Ranking Calculations'!$C$20,AC41&gt;='Old Ranking Calculations'!$B$21,'Old Ranking Calculations'!$C$21,AC41&gt;='Old Ranking Calculations'!$B$22,'Old Ranking Calculations'!$C$22,AC41&lt;'Old Ranking Calculations'!$B$23,'Old Ranking Calculations'!$C$23)</f>
        <v>20</v>
      </c>
      <c r="AE41" s="1">
        <f t="shared" si="1"/>
        <v>0</v>
      </c>
      <c r="AF41" s="1">
        <f>SUM($O$2:O41)/SUM($G$2:H41)</f>
        <v>1.4</v>
      </c>
      <c r="AG41" s="16">
        <f>SUM($W$2:W41,Z41)</f>
        <v>161</v>
      </c>
    </row>
    <row r="42" spans="1:33" ht="15.75" customHeight="1" x14ac:dyDescent="0.2">
      <c r="A42" s="1">
        <v>2006</v>
      </c>
      <c r="B42" s="1" t="s">
        <v>19</v>
      </c>
      <c r="C42" s="1" t="str">
        <f>VLOOKUP(B42,Divisions!$A$1:$B$33,2,FALSE)</f>
        <v>NFC North</v>
      </c>
      <c r="D42" s="1">
        <v>6</v>
      </c>
      <c r="E42" s="1">
        <v>10</v>
      </c>
      <c r="W42" s="1">
        <f>SUM(N42*'Ranking Calculations'!$C$2,M42*'Ranking Calculations'!$C$3,L42*'Ranking Calculations'!$C$4,K42*'Ranking Calculations'!$C$5,H42*'Ranking Calculations'!$C$7,G42*'Ranking Calculations'!$C$6,P42*'Ranking Calculations'!$C$8,Q42*'Ranking Calculations'!$C$9,R42*'Ranking Calculations'!$C$10,S42*'Ranking Calculations'!$C$11,T42*'Ranking Calculations'!$C$12,U42*'Ranking Calculations'!$C$13,V42*'Ranking Calculations'!$C$14)</f>
        <v>0</v>
      </c>
      <c r="X42" s="11">
        <f>(SUM($D$2:D42)+(SUM($F$2:F42)/2))/((SUM($D$2:D42)+SUM($E$2:E42)+SUM($F$2:F42)))</f>
        <v>0.56891025641025639</v>
      </c>
      <c r="Y42" s="24">
        <f>'Winning % Rank Over Time'!V42</f>
        <v>5</v>
      </c>
      <c r="Z42" s="7">
        <f>'Winning % Rank Over Time'!$B42*VLOOKUP(Y42,'Share of Reg Season Points'!$A$2:$B$33,2)</f>
        <v>0</v>
      </c>
      <c r="AA42" s="1">
        <f>SUM($I$2:I42)/COUNT($G$2:G42)</f>
        <v>0.79166666666666663</v>
      </c>
      <c r="AB42" s="1" cm="1">
        <f t="array" ref="AB42">_xlfn.IFS(AA42&gt;='Old Ranking Calculations'!$B$25,'Old Ranking Calculations'!$C$25,AA42&gt;='Old Ranking Calculations'!$B$26,'Old Ranking Calculations'!$C$26,AA42&gt;='Old Ranking Calculations'!$B$27,'Old Ranking Calculations'!$C$27,AA42&gt;='Old Ranking Calculations'!$B$28,'Old Ranking Calculations'!$C$28,AA42&gt;='Old Ranking Calculations'!$B$29,'Old Ranking Calculations'!$C$29,AA42&gt;='Old Ranking Calculations'!$B$30,'Old Ranking Calculations'!$C$30,AA42&gt;='Old Ranking Calculations'!$B$31,'Old Ranking Calculations'!$C$31,AA42&lt;'Old Ranking Calculations'!$B$32,'Old Ranking Calculations'!$C$32)</f>
        <v>6</v>
      </c>
      <c r="AC42" s="1">
        <f>COUNT($G$2:G42)/COUNT($A$2:A42)</f>
        <v>0.58536585365853655</v>
      </c>
      <c r="AD42" s="1" cm="1">
        <f t="array" ref="AD42">_xlfn.IFS(AC42&gt;='Old Ranking Calculations'!$B$15,'Old Ranking Calculations'!$C$15,AC42&gt;='Old Ranking Calculations'!$B$16,'Old Ranking Calculations'!$C$16,AC42&gt;='Old Ranking Calculations'!$B$17,'Old Ranking Calculations'!$C$17,AC42&gt;='Old Ranking Calculations'!$B$18,'Old Ranking Calculations'!$C$18,AC42&gt;='Old Ranking Calculations'!$B$19,'Old Ranking Calculations'!$C$19,AC42&gt;='Old Ranking Calculations'!$B$20,'Old Ranking Calculations'!$C$20,AC42&gt;='Old Ranking Calculations'!$B$21,'Old Ranking Calculations'!$C$21,AC42&gt;='Old Ranking Calculations'!$B$22,'Old Ranking Calculations'!$C$22,AC42&lt;'Old Ranking Calculations'!$B$23,'Old Ranking Calculations'!$C$23)</f>
        <v>17.5</v>
      </c>
      <c r="AE42" s="1">
        <f t="shared" si="1"/>
        <v>0</v>
      </c>
      <c r="AF42" s="1">
        <f>SUM($O$2:O42)/SUM($G$2:H42)</f>
        <v>1.4</v>
      </c>
      <c r="AG42" s="16">
        <f>SUM($W$2:W42,Z42)</f>
        <v>161</v>
      </c>
    </row>
    <row r="43" spans="1:33" ht="15.75" customHeight="1" x14ac:dyDescent="0.2">
      <c r="A43" s="1">
        <v>2007</v>
      </c>
      <c r="B43" s="1" t="s">
        <v>19</v>
      </c>
      <c r="C43" s="1" t="str">
        <f>VLOOKUP(B43,Divisions!$A$1:$B$33,2,FALSE)</f>
        <v>NFC North</v>
      </c>
      <c r="D43" s="1">
        <v>8</v>
      </c>
      <c r="E43" s="1">
        <v>8</v>
      </c>
      <c r="S43" s="1">
        <v>1</v>
      </c>
      <c r="W43" s="1">
        <f>SUM(N43*'Ranking Calculations'!$C$2,M43*'Ranking Calculations'!$C$3,L43*'Ranking Calculations'!$C$4,K43*'Ranking Calculations'!$C$5,H43*'Ranking Calculations'!$C$7,G43*'Ranking Calculations'!$C$6,P43*'Ranking Calculations'!$C$8,Q43*'Ranking Calculations'!$C$9,R43*'Ranking Calculations'!$C$10,S43*'Ranking Calculations'!$C$11,T43*'Ranking Calculations'!$C$12,U43*'Ranking Calculations'!$C$13,V43*'Ranking Calculations'!$C$14)</f>
        <v>0</v>
      </c>
      <c r="X43" s="11">
        <f>(SUM($D$2:D43)+(SUM($F$2:F43)/2))/((SUM($D$2:D43)+SUM($E$2:E43)+SUM($F$2:F43)))</f>
        <v>0.56718749999999996</v>
      </c>
      <c r="Y43" s="24">
        <f>'Winning % Rank Over Time'!V43</f>
        <v>5</v>
      </c>
      <c r="Z43" s="7">
        <f>'Winning % Rank Over Time'!$B43*VLOOKUP(Y43,'Share of Reg Season Points'!$A$2:$B$33,2)</f>
        <v>0</v>
      </c>
      <c r="AA43" s="1">
        <f>SUM($I$2:I43)/COUNT($G$2:G43)</f>
        <v>0.79166666666666663</v>
      </c>
      <c r="AB43" s="1" cm="1">
        <f t="array" ref="AB43">_xlfn.IFS(AA43&gt;='Old Ranking Calculations'!$B$25,'Old Ranking Calculations'!$C$25,AA43&gt;='Old Ranking Calculations'!$B$26,'Old Ranking Calculations'!$C$26,AA43&gt;='Old Ranking Calculations'!$B$27,'Old Ranking Calculations'!$C$27,AA43&gt;='Old Ranking Calculations'!$B$28,'Old Ranking Calculations'!$C$28,AA43&gt;='Old Ranking Calculations'!$B$29,'Old Ranking Calculations'!$C$29,AA43&gt;='Old Ranking Calculations'!$B$30,'Old Ranking Calculations'!$C$30,AA43&gt;='Old Ranking Calculations'!$B$31,'Old Ranking Calculations'!$C$31,AA43&lt;'Old Ranking Calculations'!$B$32,'Old Ranking Calculations'!$C$32)</f>
        <v>6</v>
      </c>
      <c r="AC43" s="1">
        <f>COUNT($G$2:G43)/COUNT($A$2:A43)</f>
        <v>0.5714285714285714</v>
      </c>
      <c r="AD43" s="1" cm="1">
        <f t="array" ref="AD43">_xlfn.IFS(AC43&gt;='Old Ranking Calculations'!$B$15,'Old Ranking Calculations'!$C$15,AC43&gt;='Old Ranking Calculations'!$B$16,'Old Ranking Calculations'!$C$16,AC43&gt;='Old Ranking Calculations'!$B$17,'Old Ranking Calculations'!$C$17,AC43&gt;='Old Ranking Calculations'!$B$18,'Old Ranking Calculations'!$C$18,AC43&gt;='Old Ranking Calculations'!$B$19,'Old Ranking Calculations'!$C$19,AC43&gt;='Old Ranking Calculations'!$B$20,'Old Ranking Calculations'!$C$20,AC43&gt;='Old Ranking Calculations'!$B$21,'Old Ranking Calculations'!$C$21,AC43&gt;='Old Ranking Calculations'!$B$22,'Old Ranking Calculations'!$C$22,AC43&lt;'Old Ranking Calculations'!$B$23,'Old Ranking Calculations'!$C$23)</f>
        <v>17.5</v>
      </c>
      <c r="AE43" s="1">
        <f t="shared" si="1"/>
        <v>0</v>
      </c>
      <c r="AF43" s="1">
        <f>SUM($O$2:O43)/SUM($G$2:H43)</f>
        <v>1.4</v>
      </c>
      <c r="AG43" s="16">
        <f>SUM($W$2:W43,Z43)</f>
        <v>161</v>
      </c>
    </row>
    <row r="44" spans="1:33" ht="15.75" customHeight="1" x14ac:dyDescent="0.2">
      <c r="A44" s="1">
        <v>2008</v>
      </c>
      <c r="B44" s="1" t="s">
        <v>19</v>
      </c>
      <c r="C44" s="1" t="str">
        <f>VLOOKUP(B44,Divisions!$A$1:$B$33,2,FALSE)</f>
        <v>NFC North</v>
      </c>
      <c r="D44" s="1">
        <v>10</v>
      </c>
      <c r="E44" s="1">
        <v>6</v>
      </c>
      <c r="G44" s="1">
        <v>1</v>
      </c>
      <c r="H44" s="1">
        <v>1</v>
      </c>
      <c r="I44" s="1">
        <v>0</v>
      </c>
      <c r="J44" s="1">
        <v>1</v>
      </c>
      <c r="K44" s="1"/>
      <c r="L44" s="1"/>
      <c r="M44" s="1"/>
      <c r="N44" s="1"/>
      <c r="W44" s="1">
        <f>SUM(N44*'Ranking Calculations'!$C$2,M44*'Ranking Calculations'!$C$3,L44*'Ranking Calculations'!$C$4,K44*'Ranking Calculations'!$C$5,H44*'Ranking Calculations'!$C$7,G44*'Ranking Calculations'!$C$6,P44*'Ranking Calculations'!$C$8,Q44*'Ranking Calculations'!$C$9,R44*'Ranking Calculations'!$C$10,S44*'Ranking Calculations'!$C$11,T44*'Ranking Calculations'!$C$12,U44*'Ranking Calculations'!$C$13,V44*'Ranking Calculations'!$C$14)</f>
        <v>2</v>
      </c>
      <c r="X44" s="11">
        <f>(SUM($D$2:D44)+(SUM($F$2:F44)/2))/((SUM($D$2:D44)+SUM($E$2:E44)+SUM($F$2:F44)))</f>
        <v>0.56859756097560976</v>
      </c>
      <c r="Y44" s="24">
        <f>'Winning % Rank Over Time'!V44</f>
        <v>5</v>
      </c>
      <c r="Z44" s="7">
        <f>'Winning % Rank Over Time'!$B44*VLOOKUP(Y44,'Share of Reg Season Points'!$A$2:$B$33,2)</f>
        <v>0</v>
      </c>
      <c r="AA44" s="1">
        <f>SUM($I$2:I44)/COUNT($G$2:G44)</f>
        <v>0.76</v>
      </c>
      <c r="AB44" s="1" cm="1">
        <f t="array" ref="AB44">_xlfn.IFS(AA44&gt;='Old Ranking Calculations'!$B$25,'Old Ranking Calculations'!$C$25,AA44&gt;='Old Ranking Calculations'!$B$26,'Old Ranking Calculations'!$C$26,AA44&gt;='Old Ranking Calculations'!$B$27,'Old Ranking Calculations'!$C$27,AA44&gt;='Old Ranking Calculations'!$B$28,'Old Ranking Calculations'!$C$28,AA44&gt;='Old Ranking Calculations'!$B$29,'Old Ranking Calculations'!$C$29,AA44&gt;='Old Ranking Calculations'!$B$30,'Old Ranking Calculations'!$C$30,AA44&gt;='Old Ranking Calculations'!$B$31,'Old Ranking Calculations'!$C$31,AA44&lt;'Old Ranking Calculations'!$B$32,'Old Ranking Calculations'!$C$32)</f>
        <v>6</v>
      </c>
      <c r="AC44" s="1">
        <f>COUNT($G$2:G44)/COUNT($A$2:A44)</f>
        <v>0.58139534883720934</v>
      </c>
      <c r="AD44" s="1" cm="1">
        <f t="array" ref="AD44">_xlfn.IFS(AC44&gt;='Old Ranking Calculations'!$B$15,'Old Ranking Calculations'!$C$15,AC44&gt;='Old Ranking Calculations'!$B$16,'Old Ranking Calculations'!$C$16,AC44&gt;='Old Ranking Calculations'!$B$17,'Old Ranking Calculations'!$C$17,AC44&gt;='Old Ranking Calculations'!$B$18,'Old Ranking Calculations'!$C$18,AC44&gt;='Old Ranking Calculations'!$B$19,'Old Ranking Calculations'!$C$19,AC44&gt;='Old Ranking Calculations'!$B$20,'Old Ranking Calculations'!$C$20,AC44&gt;='Old Ranking Calculations'!$B$21,'Old Ranking Calculations'!$C$21,AC44&gt;='Old Ranking Calculations'!$B$22,'Old Ranking Calculations'!$C$22,AC44&lt;'Old Ranking Calculations'!$B$23,'Old Ranking Calculations'!$C$23)</f>
        <v>17.5</v>
      </c>
      <c r="AE44" s="1">
        <f t="shared" si="1"/>
        <v>0</v>
      </c>
      <c r="AF44" s="1">
        <f>SUM($O$2:O44)/SUM($G$2:H44)</f>
        <v>1.3333333333333333</v>
      </c>
      <c r="AG44" s="16">
        <f>SUM($W$2:W44,Z44)</f>
        <v>163</v>
      </c>
    </row>
    <row r="45" spans="1:33" ht="15.75" customHeight="1" x14ac:dyDescent="0.2">
      <c r="A45" s="1">
        <v>2009</v>
      </c>
      <c r="B45" s="1" t="s">
        <v>19</v>
      </c>
      <c r="C45" s="1" t="str">
        <f>VLOOKUP(B45,Divisions!$A$1:$B$33,2,FALSE)</f>
        <v>NFC North</v>
      </c>
      <c r="D45" s="1">
        <v>12</v>
      </c>
      <c r="E45" s="1">
        <v>4</v>
      </c>
      <c r="G45" s="1">
        <v>1</v>
      </c>
      <c r="H45" s="1">
        <v>1</v>
      </c>
      <c r="I45" s="1">
        <v>1</v>
      </c>
      <c r="J45" s="1">
        <v>1</v>
      </c>
      <c r="K45" s="1">
        <v>1</v>
      </c>
      <c r="L45" s="1">
        <v>1</v>
      </c>
      <c r="M45" s="1"/>
      <c r="N45" s="1"/>
      <c r="O45" s="1">
        <v>3</v>
      </c>
      <c r="S45" s="1">
        <v>1</v>
      </c>
      <c r="W45" s="1">
        <f>SUM(N45*'Ranking Calculations'!$C$2,M45*'Ranking Calculations'!$C$3,L45*'Ranking Calculations'!$C$4,K45*'Ranking Calculations'!$C$5,H45*'Ranking Calculations'!$C$7,G45*'Ranking Calculations'!$C$6,P45*'Ranking Calculations'!$C$8,Q45*'Ranking Calculations'!$C$9,R45*'Ranking Calculations'!$C$10,S45*'Ranking Calculations'!$C$11,T45*'Ranking Calculations'!$C$12,U45*'Ranking Calculations'!$C$13,V45*'Ranking Calculations'!$C$14)</f>
        <v>8</v>
      </c>
      <c r="X45" s="11">
        <f>(SUM($D$2:D45)+(SUM($F$2:F45)/2))/((SUM($D$2:D45)+SUM($E$2:E45)+SUM($F$2:F45)))</f>
        <v>0.57291666666666663</v>
      </c>
      <c r="Y45" s="24">
        <f>'Winning % Rank Over Time'!V45</f>
        <v>4</v>
      </c>
      <c r="Z45" s="7">
        <f>'Winning % Rank Over Time'!$B45*VLOOKUP(Y45,'Share of Reg Season Points'!$A$2:$B$33,2)</f>
        <v>0</v>
      </c>
      <c r="AA45" s="1">
        <f>SUM($I$2:I45)/COUNT($G$2:G45)</f>
        <v>0.76923076923076927</v>
      </c>
      <c r="AB45" s="1" cm="1">
        <f t="array" ref="AB45">_xlfn.IFS(AA45&gt;='Old Ranking Calculations'!$B$25,'Old Ranking Calculations'!$C$25,AA45&gt;='Old Ranking Calculations'!$B$26,'Old Ranking Calculations'!$C$26,AA45&gt;='Old Ranking Calculations'!$B$27,'Old Ranking Calculations'!$C$27,AA45&gt;='Old Ranking Calculations'!$B$28,'Old Ranking Calculations'!$C$28,AA45&gt;='Old Ranking Calculations'!$B$29,'Old Ranking Calculations'!$C$29,AA45&gt;='Old Ranking Calculations'!$B$30,'Old Ranking Calculations'!$C$30,AA45&gt;='Old Ranking Calculations'!$B$31,'Old Ranking Calculations'!$C$31,AA45&lt;'Old Ranking Calculations'!$B$32,'Old Ranking Calculations'!$C$32)</f>
        <v>6</v>
      </c>
      <c r="AC45" s="1">
        <f>COUNT($G$2:G45)/COUNT($A$2:A45)</f>
        <v>0.59090909090909094</v>
      </c>
      <c r="AD45" s="1" cm="1">
        <f t="array" ref="AD45">_xlfn.IFS(AC45&gt;='Old Ranking Calculations'!$B$15,'Old Ranking Calculations'!$C$15,AC45&gt;='Old Ranking Calculations'!$B$16,'Old Ranking Calculations'!$C$16,AC45&gt;='Old Ranking Calculations'!$B$17,'Old Ranking Calculations'!$C$17,AC45&gt;='Old Ranking Calculations'!$B$18,'Old Ranking Calculations'!$C$18,AC45&gt;='Old Ranking Calculations'!$B$19,'Old Ranking Calculations'!$C$19,AC45&gt;='Old Ranking Calculations'!$B$20,'Old Ranking Calculations'!$C$20,AC45&gt;='Old Ranking Calculations'!$B$21,'Old Ranking Calculations'!$C$21,AC45&gt;='Old Ranking Calculations'!$B$22,'Old Ranking Calculations'!$C$22,AC45&lt;'Old Ranking Calculations'!$B$23,'Old Ranking Calculations'!$C$23)</f>
        <v>17.5</v>
      </c>
      <c r="AE45" s="1">
        <f t="shared" si="1"/>
        <v>0</v>
      </c>
      <c r="AF45" s="1">
        <f>SUM($O$2:O45)/SUM($G$2:H45)</f>
        <v>1.3409090909090908</v>
      </c>
      <c r="AG45" s="16">
        <f>SUM($W$2:W45,Z45)</f>
        <v>171</v>
      </c>
    </row>
    <row r="46" spans="1:33" ht="15.75" customHeight="1" x14ac:dyDescent="0.2">
      <c r="A46" s="1">
        <v>2010</v>
      </c>
      <c r="B46" s="1" t="s">
        <v>19</v>
      </c>
      <c r="C46" s="1" t="str">
        <f>VLOOKUP(B46,Divisions!$A$1:$B$33,2,FALSE)</f>
        <v>NFC North</v>
      </c>
      <c r="D46" s="1">
        <v>6</v>
      </c>
      <c r="E46" s="1">
        <v>10</v>
      </c>
      <c r="W46" s="1">
        <f>SUM(N46*'Ranking Calculations'!$C$2,M46*'Ranking Calculations'!$C$3,L46*'Ranking Calculations'!$C$4,K46*'Ranking Calculations'!$C$5,H46*'Ranking Calculations'!$C$7,G46*'Ranking Calculations'!$C$6,P46*'Ranking Calculations'!$C$8,Q46*'Ranking Calculations'!$C$9,R46*'Ranking Calculations'!$C$10,S46*'Ranking Calculations'!$C$11,T46*'Ranking Calculations'!$C$12,U46*'Ranking Calculations'!$C$13,V46*'Ranking Calculations'!$C$14)</f>
        <v>0</v>
      </c>
      <c r="X46" s="11">
        <f>(SUM($D$2:D46)+(SUM($F$2:F46)/2))/((SUM($D$2:D46)+SUM($E$2:E46)+SUM($F$2:F46)))</f>
        <v>0.5683139534883721</v>
      </c>
      <c r="Y46" s="24">
        <f>'Winning % Rank Over Time'!V46</f>
        <v>4</v>
      </c>
      <c r="Z46" s="7">
        <f>'Winning % Rank Over Time'!$B46*VLOOKUP(Y46,'Share of Reg Season Points'!$A$2:$B$33,2)</f>
        <v>0</v>
      </c>
      <c r="AA46" s="1">
        <f>SUM($I$2:I46)/COUNT($G$2:G46)</f>
        <v>0.76923076923076927</v>
      </c>
      <c r="AB46" s="1" cm="1">
        <f t="array" ref="AB46">_xlfn.IFS(AA46&gt;='Old Ranking Calculations'!$B$25,'Old Ranking Calculations'!$C$25,AA46&gt;='Old Ranking Calculations'!$B$26,'Old Ranking Calculations'!$C$26,AA46&gt;='Old Ranking Calculations'!$B$27,'Old Ranking Calculations'!$C$27,AA46&gt;='Old Ranking Calculations'!$B$28,'Old Ranking Calculations'!$C$28,AA46&gt;='Old Ranking Calculations'!$B$29,'Old Ranking Calculations'!$C$29,AA46&gt;='Old Ranking Calculations'!$B$30,'Old Ranking Calculations'!$C$30,AA46&gt;='Old Ranking Calculations'!$B$31,'Old Ranking Calculations'!$C$31,AA46&lt;'Old Ranking Calculations'!$B$32,'Old Ranking Calculations'!$C$32)</f>
        <v>6</v>
      </c>
      <c r="AC46" s="1">
        <f>COUNT($G$2:G46)/COUNT($A$2:A46)</f>
        <v>0.57777777777777772</v>
      </c>
      <c r="AD46" s="1" cm="1">
        <f t="array" ref="AD46">_xlfn.IFS(AC46&gt;='Old Ranking Calculations'!$B$15,'Old Ranking Calculations'!$C$15,AC46&gt;='Old Ranking Calculations'!$B$16,'Old Ranking Calculations'!$C$16,AC46&gt;='Old Ranking Calculations'!$B$17,'Old Ranking Calculations'!$C$17,AC46&gt;='Old Ranking Calculations'!$B$18,'Old Ranking Calculations'!$C$18,AC46&gt;='Old Ranking Calculations'!$B$19,'Old Ranking Calculations'!$C$19,AC46&gt;='Old Ranking Calculations'!$B$20,'Old Ranking Calculations'!$C$20,AC46&gt;='Old Ranking Calculations'!$B$21,'Old Ranking Calculations'!$C$21,AC46&gt;='Old Ranking Calculations'!$B$22,'Old Ranking Calculations'!$C$22,AC46&lt;'Old Ranking Calculations'!$B$23,'Old Ranking Calculations'!$C$23)</f>
        <v>17.5</v>
      </c>
      <c r="AE46" s="1">
        <f t="shared" si="1"/>
        <v>0</v>
      </c>
      <c r="AF46" s="1">
        <f>SUM($O$2:O46)/SUM($G$2:H46)</f>
        <v>1.3409090909090908</v>
      </c>
      <c r="AG46" s="16">
        <f>SUM($W$2:W46,Z46)</f>
        <v>171</v>
      </c>
    </row>
    <row r="47" spans="1:33" ht="15.75" customHeight="1" x14ac:dyDescent="0.2">
      <c r="A47" s="1">
        <v>2011</v>
      </c>
      <c r="B47" s="1" t="s">
        <v>19</v>
      </c>
      <c r="C47" s="1" t="str">
        <f>VLOOKUP(B47,Divisions!$A$1:$B$33,2,FALSE)</f>
        <v>NFC North</v>
      </c>
      <c r="D47" s="1">
        <v>3</v>
      </c>
      <c r="E47" s="1">
        <v>13</v>
      </c>
      <c r="W47" s="1">
        <f>SUM(N47*'Ranking Calculations'!$C$2,M47*'Ranking Calculations'!$C$3,L47*'Ranking Calculations'!$C$4,K47*'Ranking Calculations'!$C$5,H47*'Ranking Calculations'!$C$7,G47*'Ranking Calculations'!$C$6,P47*'Ranking Calculations'!$C$8,Q47*'Ranking Calculations'!$C$9,R47*'Ranking Calculations'!$C$10,S47*'Ranking Calculations'!$C$11,T47*'Ranking Calculations'!$C$12,U47*'Ranking Calculations'!$C$13,V47*'Ranking Calculations'!$C$14)</f>
        <v>0</v>
      </c>
      <c r="X47" s="11">
        <f>(SUM($D$2:D47)+(SUM($F$2:F47)/2))/((SUM($D$2:D47)+SUM($E$2:E47)+SUM($F$2:F47)))</f>
        <v>0.55965909090909094</v>
      </c>
      <c r="Y47" s="24">
        <f>'Winning % Rank Over Time'!V47</f>
        <v>5</v>
      </c>
      <c r="Z47" s="7">
        <f>'Winning % Rank Over Time'!$B47*VLOOKUP(Y47,'Share of Reg Season Points'!$A$2:$B$33,2)</f>
        <v>0</v>
      </c>
      <c r="AA47" s="1">
        <f>SUM($I$2:I47)/COUNT($G$2:G47)</f>
        <v>0.76923076923076927</v>
      </c>
      <c r="AB47" s="1" cm="1">
        <f t="array" ref="AB47">_xlfn.IFS(AA47&gt;='Old Ranking Calculations'!$B$25,'Old Ranking Calculations'!$C$25,AA47&gt;='Old Ranking Calculations'!$B$26,'Old Ranking Calculations'!$C$26,AA47&gt;='Old Ranking Calculations'!$B$27,'Old Ranking Calculations'!$C$27,AA47&gt;='Old Ranking Calculations'!$B$28,'Old Ranking Calculations'!$C$28,AA47&gt;='Old Ranking Calculations'!$B$29,'Old Ranking Calculations'!$C$29,AA47&gt;='Old Ranking Calculations'!$B$30,'Old Ranking Calculations'!$C$30,AA47&gt;='Old Ranking Calculations'!$B$31,'Old Ranking Calculations'!$C$31,AA47&lt;'Old Ranking Calculations'!$B$32,'Old Ranking Calculations'!$C$32)</f>
        <v>6</v>
      </c>
      <c r="AC47" s="1">
        <f>COUNT($G$2:G47)/COUNT($A$2:A47)</f>
        <v>0.56521739130434778</v>
      </c>
      <c r="AD47" s="1" cm="1">
        <f t="array" ref="AD47">_xlfn.IFS(AC47&gt;='Old Ranking Calculations'!$B$15,'Old Ranking Calculations'!$C$15,AC47&gt;='Old Ranking Calculations'!$B$16,'Old Ranking Calculations'!$C$16,AC47&gt;='Old Ranking Calculations'!$B$17,'Old Ranking Calculations'!$C$17,AC47&gt;='Old Ranking Calculations'!$B$18,'Old Ranking Calculations'!$C$18,AC47&gt;='Old Ranking Calculations'!$B$19,'Old Ranking Calculations'!$C$19,AC47&gt;='Old Ranking Calculations'!$B$20,'Old Ranking Calculations'!$C$20,AC47&gt;='Old Ranking Calculations'!$B$21,'Old Ranking Calculations'!$C$21,AC47&gt;='Old Ranking Calculations'!$B$22,'Old Ranking Calculations'!$C$22,AC47&lt;'Old Ranking Calculations'!$B$23,'Old Ranking Calculations'!$C$23)</f>
        <v>17.5</v>
      </c>
      <c r="AE47" s="1">
        <f t="shared" si="1"/>
        <v>0</v>
      </c>
      <c r="AF47" s="1">
        <f>SUM($O$2:O47)/SUM($G$2:H47)</f>
        <v>1.3409090909090908</v>
      </c>
      <c r="AG47" s="16">
        <f>SUM($W$2:W47,Z47)</f>
        <v>171</v>
      </c>
    </row>
    <row r="48" spans="1:33" ht="15.75" customHeight="1" x14ac:dyDescent="0.2">
      <c r="A48" s="1">
        <v>2012</v>
      </c>
      <c r="B48" s="1" t="s">
        <v>19</v>
      </c>
      <c r="C48" s="1" t="str">
        <f>VLOOKUP(B48,Divisions!$A$1:$B$33,2,FALSE)</f>
        <v>NFC North</v>
      </c>
      <c r="D48" s="1">
        <v>10</v>
      </c>
      <c r="E48" s="1">
        <v>6</v>
      </c>
      <c r="G48" s="1">
        <v>1</v>
      </c>
      <c r="I48" s="1">
        <v>0</v>
      </c>
      <c r="J48" s="1">
        <v>1</v>
      </c>
      <c r="K48" s="1"/>
      <c r="L48" s="1"/>
      <c r="M48" s="1"/>
      <c r="N48" s="1"/>
      <c r="O48" s="1">
        <v>1</v>
      </c>
      <c r="P48" s="1">
        <v>1</v>
      </c>
      <c r="Q48" s="1">
        <v>1</v>
      </c>
      <c r="W48" s="1">
        <f>SUM(N48*'Ranking Calculations'!$C$2,M48*'Ranking Calculations'!$C$3,L48*'Ranking Calculations'!$C$4,K48*'Ranking Calculations'!$C$5,H48*'Ranking Calculations'!$C$7,G48*'Ranking Calculations'!$C$6,P48*'Ranking Calculations'!$C$8,Q48*'Ranking Calculations'!$C$9,R48*'Ranking Calculations'!$C$10,S48*'Ranking Calculations'!$C$11,T48*'Ranking Calculations'!$C$12,U48*'Ranking Calculations'!$C$13,V48*'Ranking Calculations'!$C$14)</f>
        <v>5</v>
      </c>
      <c r="X48" s="11">
        <f>(SUM($D$2:D48)+(SUM($F$2:F48)/2))/((SUM($D$2:D48)+SUM($E$2:E48)+SUM($F$2:F48)))</f>
        <v>0.56111111111111112</v>
      </c>
      <c r="Y48" s="24">
        <f>'Winning % Rank Over Time'!V48</f>
        <v>4</v>
      </c>
      <c r="Z48" s="7">
        <f>'Winning % Rank Over Time'!$B48*VLOOKUP(Y48,'Share of Reg Season Points'!$A$2:$B$33,2)</f>
        <v>0</v>
      </c>
      <c r="AA48" s="1">
        <f>SUM($I$2:I48)/COUNT($G$2:G48)</f>
        <v>0.7407407407407407</v>
      </c>
      <c r="AB48" s="1" cm="1">
        <f t="array" ref="AB48">_xlfn.IFS(AA48&gt;='Old Ranking Calculations'!$B$25,'Old Ranking Calculations'!$C$25,AA48&gt;='Old Ranking Calculations'!$B$26,'Old Ranking Calculations'!$C$26,AA48&gt;='Old Ranking Calculations'!$B$27,'Old Ranking Calculations'!$C$27,AA48&gt;='Old Ranking Calculations'!$B$28,'Old Ranking Calculations'!$C$28,AA48&gt;='Old Ranking Calculations'!$B$29,'Old Ranking Calculations'!$C$29,AA48&gt;='Old Ranking Calculations'!$B$30,'Old Ranking Calculations'!$C$30,AA48&gt;='Old Ranking Calculations'!$B$31,'Old Ranking Calculations'!$C$31,AA48&lt;'Old Ranking Calculations'!$B$32,'Old Ranking Calculations'!$C$32)</f>
        <v>4</v>
      </c>
      <c r="AC48" s="1">
        <f>COUNT($G$2:G48)/COUNT($A$2:A48)</f>
        <v>0.57446808510638303</v>
      </c>
      <c r="AD48" s="1" cm="1">
        <f t="array" ref="AD48">_xlfn.IFS(AC48&gt;='Old Ranking Calculations'!$B$15,'Old Ranking Calculations'!$C$15,AC48&gt;='Old Ranking Calculations'!$B$16,'Old Ranking Calculations'!$C$16,AC48&gt;='Old Ranking Calculations'!$B$17,'Old Ranking Calculations'!$C$17,AC48&gt;='Old Ranking Calculations'!$B$18,'Old Ranking Calculations'!$C$18,AC48&gt;='Old Ranking Calculations'!$B$19,'Old Ranking Calculations'!$C$19,AC48&gt;='Old Ranking Calculations'!$B$20,'Old Ranking Calculations'!$C$20,AC48&gt;='Old Ranking Calculations'!$B$21,'Old Ranking Calculations'!$C$21,AC48&gt;='Old Ranking Calculations'!$B$22,'Old Ranking Calculations'!$C$22,AC48&lt;'Old Ranking Calculations'!$B$23,'Old Ranking Calculations'!$C$23)</f>
        <v>17.5</v>
      </c>
      <c r="AE48" s="1">
        <f t="shared" si="1"/>
        <v>0</v>
      </c>
      <c r="AF48" s="1">
        <f>SUM($O$2:O48)/SUM($G$2:H48)</f>
        <v>1.3333333333333333</v>
      </c>
      <c r="AG48" s="16">
        <f>SUM($W$2:W48,Z48)</f>
        <v>176</v>
      </c>
    </row>
    <row r="49" spans="1:33" ht="15.75" customHeight="1" x14ac:dyDescent="0.2">
      <c r="A49" s="1">
        <v>2013</v>
      </c>
      <c r="B49" s="1" t="s">
        <v>19</v>
      </c>
      <c r="C49" s="1" t="str">
        <f>VLOOKUP(B49,Divisions!$A$1:$B$33,2,FALSE)</f>
        <v>NFC North</v>
      </c>
      <c r="D49" s="1">
        <v>5</v>
      </c>
      <c r="E49" s="1">
        <v>10</v>
      </c>
      <c r="F49" s="1">
        <v>1</v>
      </c>
      <c r="W49" s="1">
        <f>SUM(N49*'Ranking Calculations'!$C$2,M49*'Ranking Calculations'!$C$3,L49*'Ranking Calculations'!$C$4,K49*'Ranking Calculations'!$C$5,H49*'Ranking Calculations'!$C$7,G49*'Ranking Calculations'!$C$6,P49*'Ranking Calculations'!$C$8,Q49*'Ranking Calculations'!$C$9,R49*'Ranking Calculations'!$C$10,S49*'Ranking Calculations'!$C$11,T49*'Ranking Calculations'!$C$12,U49*'Ranking Calculations'!$C$13,V49*'Ranking Calculations'!$C$14)</f>
        <v>0</v>
      </c>
      <c r="X49" s="11">
        <f>(SUM($D$2:D49)+(SUM($F$2:F49)/2))/((SUM($D$2:D49)+SUM($E$2:E49)+SUM($F$2:F49)))</f>
        <v>0.55638586956521741</v>
      </c>
      <c r="Y49" s="24">
        <f>'Winning % Rank Over Time'!V49</f>
        <v>6</v>
      </c>
      <c r="Z49" s="7">
        <f>'Winning % Rank Over Time'!$B49*VLOOKUP(Y49,'Share of Reg Season Points'!$A$2:$B$33,2)</f>
        <v>0</v>
      </c>
      <c r="AA49" s="1">
        <f>SUM($I$2:I49)/COUNT($G$2:G49)</f>
        <v>0.7407407407407407</v>
      </c>
      <c r="AB49" s="1" cm="1">
        <f t="array" ref="AB49">_xlfn.IFS(AA49&gt;='Old Ranking Calculations'!$B$25,'Old Ranking Calculations'!$C$25,AA49&gt;='Old Ranking Calculations'!$B$26,'Old Ranking Calculations'!$C$26,AA49&gt;='Old Ranking Calculations'!$B$27,'Old Ranking Calculations'!$C$27,AA49&gt;='Old Ranking Calculations'!$B$28,'Old Ranking Calculations'!$C$28,AA49&gt;='Old Ranking Calculations'!$B$29,'Old Ranking Calculations'!$C$29,AA49&gt;='Old Ranking Calculations'!$B$30,'Old Ranking Calculations'!$C$30,AA49&gt;='Old Ranking Calculations'!$B$31,'Old Ranking Calculations'!$C$31,AA49&lt;'Old Ranking Calculations'!$B$32,'Old Ranking Calculations'!$C$32)</f>
        <v>4</v>
      </c>
      <c r="AC49" s="1">
        <f>COUNT($G$2:G49)/COUNT($A$2:A49)</f>
        <v>0.5625</v>
      </c>
      <c r="AD49" s="1" cm="1">
        <f t="array" ref="AD49">_xlfn.IFS(AC49&gt;='Old Ranking Calculations'!$B$15,'Old Ranking Calculations'!$C$15,AC49&gt;='Old Ranking Calculations'!$B$16,'Old Ranking Calculations'!$C$16,AC49&gt;='Old Ranking Calculations'!$B$17,'Old Ranking Calculations'!$C$17,AC49&gt;='Old Ranking Calculations'!$B$18,'Old Ranking Calculations'!$C$18,AC49&gt;='Old Ranking Calculations'!$B$19,'Old Ranking Calculations'!$C$19,AC49&gt;='Old Ranking Calculations'!$B$20,'Old Ranking Calculations'!$C$20,AC49&gt;='Old Ranking Calculations'!$B$21,'Old Ranking Calculations'!$C$21,AC49&gt;='Old Ranking Calculations'!$B$22,'Old Ranking Calculations'!$C$22,AC49&lt;'Old Ranking Calculations'!$B$23,'Old Ranking Calculations'!$C$23)</f>
        <v>17.5</v>
      </c>
      <c r="AE49" s="1">
        <f t="shared" si="1"/>
        <v>0</v>
      </c>
      <c r="AF49" s="1">
        <f>SUM($O$2:O49)/SUM($G$2:H49)</f>
        <v>1.3333333333333333</v>
      </c>
      <c r="AG49" s="16">
        <f>SUM($W$2:W49,Z49)</f>
        <v>176</v>
      </c>
    </row>
    <row r="50" spans="1:33" ht="15.75" customHeight="1" x14ac:dyDescent="0.2">
      <c r="A50" s="1">
        <v>2014</v>
      </c>
      <c r="B50" s="1" t="s">
        <v>19</v>
      </c>
      <c r="C50" s="1" t="str">
        <f>VLOOKUP(B50,Divisions!$A$1:$B$33,2,FALSE)</f>
        <v>NFC North</v>
      </c>
      <c r="D50" s="1">
        <v>7</v>
      </c>
      <c r="E50" s="1">
        <v>9</v>
      </c>
      <c r="W50" s="1">
        <f>SUM(N50*'Ranking Calculations'!$C$2,M50*'Ranking Calculations'!$C$3,L50*'Ranking Calculations'!$C$4,K50*'Ranking Calculations'!$C$5,H50*'Ranking Calculations'!$C$7,G50*'Ranking Calculations'!$C$6,P50*'Ranking Calculations'!$C$8,Q50*'Ranking Calculations'!$C$9,R50*'Ranking Calculations'!$C$10,S50*'Ranking Calculations'!$C$11,T50*'Ranking Calculations'!$C$12,U50*'Ranking Calculations'!$C$13,V50*'Ranking Calculations'!$C$14)</f>
        <v>0</v>
      </c>
      <c r="X50" s="11">
        <f>(SUM($D$2:D50)+(SUM($F$2:F50)/2))/((SUM($D$2:D50)+SUM($E$2:E50)+SUM($F$2:F50)))</f>
        <v>0.55385638297872342</v>
      </c>
      <c r="Y50" s="24">
        <f>'Winning % Rank Over Time'!V50</f>
        <v>7</v>
      </c>
      <c r="Z50" s="7">
        <f>'Winning % Rank Over Time'!$B50*VLOOKUP(Y50,'Share of Reg Season Points'!$A$2:$B$33,2)</f>
        <v>0</v>
      </c>
      <c r="AA50" s="1">
        <f>SUM($I$2:I50)/COUNT($G$2:G50)</f>
        <v>0.7407407407407407</v>
      </c>
      <c r="AB50" s="1" cm="1">
        <f t="array" ref="AB50">_xlfn.IFS(AA50&gt;='Old Ranking Calculations'!$B$25,'Old Ranking Calculations'!$C$25,AA50&gt;='Old Ranking Calculations'!$B$26,'Old Ranking Calculations'!$C$26,AA50&gt;='Old Ranking Calculations'!$B$27,'Old Ranking Calculations'!$C$27,AA50&gt;='Old Ranking Calculations'!$B$28,'Old Ranking Calculations'!$C$28,AA50&gt;='Old Ranking Calculations'!$B$29,'Old Ranking Calculations'!$C$29,AA50&gt;='Old Ranking Calculations'!$B$30,'Old Ranking Calculations'!$C$30,AA50&gt;='Old Ranking Calculations'!$B$31,'Old Ranking Calculations'!$C$31,AA50&lt;'Old Ranking Calculations'!$B$32,'Old Ranking Calculations'!$C$32)</f>
        <v>4</v>
      </c>
      <c r="AC50" s="1">
        <f>COUNT($G$2:G50)/COUNT($A$2:A50)</f>
        <v>0.55102040816326525</v>
      </c>
      <c r="AD50" s="1" cm="1">
        <f t="array" ref="AD50">_xlfn.IFS(AC50&gt;='Old Ranking Calculations'!$B$15,'Old Ranking Calculations'!$C$15,AC50&gt;='Old Ranking Calculations'!$B$16,'Old Ranking Calculations'!$C$16,AC50&gt;='Old Ranking Calculations'!$B$17,'Old Ranking Calculations'!$C$17,AC50&gt;='Old Ranking Calculations'!$B$18,'Old Ranking Calculations'!$C$18,AC50&gt;='Old Ranking Calculations'!$B$19,'Old Ranking Calculations'!$C$19,AC50&gt;='Old Ranking Calculations'!$B$20,'Old Ranking Calculations'!$C$20,AC50&gt;='Old Ranking Calculations'!$B$21,'Old Ranking Calculations'!$C$21,AC50&gt;='Old Ranking Calculations'!$B$22,'Old Ranking Calculations'!$C$22,AC50&lt;'Old Ranking Calculations'!$B$23,'Old Ranking Calculations'!$C$23)</f>
        <v>17.5</v>
      </c>
      <c r="AE50" s="1">
        <f t="shared" si="1"/>
        <v>0</v>
      </c>
      <c r="AF50" s="1">
        <f>SUM($O$2:O50)/SUM($G$2:H50)</f>
        <v>1.3333333333333333</v>
      </c>
      <c r="AG50" s="16">
        <f>SUM($W$2:W50,Z50)</f>
        <v>176</v>
      </c>
    </row>
    <row r="51" spans="1:33" ht="15.75" customHeight="1" x14ac:dyDescent="0.2">
      <c r="A51" s="1">
        <v>2015</v>
      </c>
      <c r="B51" s="1" t="s">
        <v>19</v>
      </c>
      <c r="C51" s="1" t="str">
        <f>VLOOKUP(B51,Divisions!$A$1:$B$33,2,FALSE)</f>
        <v>NFC North</v>
      </c>
      <c r="D51" s="1">
        <v>11</v>
      </c>
      <c r="E51" s="1">
        <v>5</v>
      </c>
      <c r="G51" s="1">
        <v>1</v>
      </c>
      <c r="H51" s="1">
        <v>1</v>
      </c>
      <c r="I51" s="1">
        <v>0</v>
      </c>
      <c r="J51" s="1">
        <v>1</v>
      </c>
      <c r="K51" s="1"/>
      <c r="L51" s="1"/>
      <c r="M51" s="1"/>
      <c r="N51" s="1"/>
      <c r="O51" s="1">
        <v>1</v>
      </c>
      <c r="W51" s="1">
        <f>SUM(N51*'Ranking Calculations'!$C$2,M51*'Ranking Calculations'!$C$3,L51*'Ranking Calculations'!$C$4,K51*'Ranking Calculations'!$C$5,H51*'Ranking Calculations'!$C$7,G51*'Ranking Calculations'!$C$6,P51*'Ranking Calculations'!$C$8,Q51*'Ranking Calculations'!$C$9,R51*'Ranking Calculations'!$C$10,S51*'Ranking Calculations'!$C$11,T51*'Ranking Calculations'!$C$12,U51*'Ranking Calculations'!$C$13,V51*'Ranking Calculations'!$C$14)</f>
        <v>2</v>
      </c>
      <c r="X51" s="11">
        <f>(SUM($D$2:D51)+(SUM($F$2:F51)/2))/((SUM($D$2:D51)+SUM($E$2:E51)+SUM($F$2:F51)))</f>
        <v>0.556640625</v>
      </c>
      <c r="Y51" s="24">
        <f>'Winning % Rank Over Time'!V51</f>
        <v>6</v>
      </c>
      <c r="Z51" s="7">
        <f>'Winning % Rank Over Time'!$B51*VLOOKUP(Y51,'Share of Reg Season Points'!$A$2:$B$33,2)</f>
        <v>0</v>
      </c>
      <c r="AA51" s="1">
        <f>SUM($I$2:I51)/COUNT($G$2:G51)</f>
        <v>0.7142857142857143</v>
      </c>
      <c r="AB51" s="1" cm="1">
        <f t="array" ref="AB51">_xlfn.IFS(AA51&gt;='Old Ranking Calculations'!$B$25,'Old Ranking Calculations'!$C$25,AA51&gt;='Old Ranking Calculations'!$B$26,'Old Ranking Calculations'!$C$26,AA51&gt;='Old Ranking Calculations'!$B$27,'Old Ranking Calculations'!$C$27,AA51&gt;='Old Ranking Calculations'!$B$28,'Old Ranking Calculations'!$C$28,AA51&gt;='Old Ranking Calculations'!$B$29,'Old Ranking Calculations'!$C$29,AA51&gt;='Old Ranking Calculations'!$B$30,'Old Ranking Calculations'!$C$30,AA51&gt;='Old Ranking Calculations'!$B$31,'Old Ranking Calculations'!$C$31,AA51&lt;'Old Ranking Calculations'!$B$32,'Old Ranking Calculations'!$C$32)</f>
        <v>4</v>
      </c>
      <c r="AC51" s="1">
        <f>COUNT($G$2:G51)/COUNT($A$2:A51)</f>
        <v>0.56000000000000005</v>
      </c>
      <c r="AD51" s="1" cm="1">
        <f t="array" ref="AD51">_xlfn.IFS(AC51&gt;='Old Ranking Calculations'!$B$15,'Old Ranking Calculations'!$C$15,AC51&gt;='Old Ranking Calculations'!$B$16,'Old Ranking Calculations'!$C$16,AC51&gt;='Old Ranking Calculations'!$B$17,'Old Ranking Calculations'!$C$17,AC51&gt;='Old Ranking Calculations'!$B$18,'Old Ranking Calculations'!$C$18,AC51&gt;='Old Ranking Calculations'!$B$19,'Old Ranking Calculations'!$C$19,AC51&gt;='Old Ranking Calculations'!$B$20,'Old Ranking Calculations'!$C$20,AC51&gt;='Old Ranking Calculations'!$B$21,'Old Ranking Calculations'!$C$21,AC51&gt;='Old Ranking Calculations'!$B$22,'Old Ranking Calculations'!$C$22,AC51&lt;'Old Ranking Calculations'!$B$23,'Old Ranking Calculations'!$C$23)</f>
        <v>17.5</v>
      </c>
      <c r="AE51" s="1">
        <f t="shared" si="1"/>
        <v>0</v>
      </c>
      <c r="AF51" s="1">
        <f>SUM($O$2:O51)/SUM($G$2:H51)</f>
        <v>1.2978723404255319</v>
      </c>
      <c r="AG51" s="16">
        <f>SUM($W$2:W51,Z51)</f>
        <v>178</v>
      </c>
    </row>
    <row r="52" spans="1:33" ht="15.75" customHeight="1" x14ac:dyDescent="0.2">
      <c r="A52" s="1">
        <v>2016</v>
      </c>
      <c r="B52" s="1" t="s">
        <v>19</v>
      </c>
      <c r="C52" s="1" t="str">
        <f>VLOOKUP(B52,Divisions!$A$1:$B$33,2,FALSE)</f>
        <v>NFC North</v>
      </c>
      <c r="D52" s="1">
        <v>8</v>
      </c>
      <c r="E52" s="1">
        <v>8</v>
      </c>
      <c r="W52" s="1">
        <f>SUM(N52*'Ranking Calculations'!$C$2,M52*'Ranking Calculations'!$C$3,L52*'Ranking Calculations'!$C$4,K52*'Ranking Calculations'!$C$5,H52*'Ranking Calculations'!$C$7,G52*'Ranking Calculations'!$C$6,P52*'Ranking Calculations'!$C$8,Q52*'Ranking Calculations'!$C$9,R52*'Ranking Calculations'!$C$10,S52*'Ranking Calculations'!$C$11,T52*'Ranking Calculations'!$C$12,U52*'Ranking Calculations'!$C$13,V52*'Ranking Calculations'!$C$14)</f>
        <v>0</v>
      </c>
      <c r="X52" s="11">
        <f>(SUM($D$2:D52)+(SUM($F$2:F52)/2))/((SUM($D$2:D52)+SUM($E$2:E52)+SUM($F$2:F52)))</f>
        <v>0.55548469387755106</v>
      </c>
      <c r="Y52" s="24">
        <f>'Winning % Rank Over Time'!V52</f>
        <v>5</v>
      </c>
      <c r="Z52" s="7">
        <f>'Winning % Rank Over Time'!$B52*VLOOKUP(Y52,'Share of Reg Season Points'!$A$2:$B$33,2)</f>
        <v>0</v>
      </c>
      <c r="AA52" s="1">
        <f>SUM($I$2:I52)/COUNT($G$2:G52)</f>
        <v>0.7142857142857143</v>
      </c>
      <c r="AB52" s="1" cm="1">
        <f t="array" ref="AB52">_xlfn.IFS(AA52&gt;='Old Ranking Calculations'!$B$25,'Old Ranking Calculations'!$C$25,AA52&gt;='Old Ranking Calculations'!$B$26,'Old Ranking Calculations'!$C$26,AA52&gt;='Old Ranking Calculations'!$B$27,'Old Ranking Calculations'!$C$27,AA52&gt;='Old Ranking Calculations'!$B$28,'Old Ranking Calculations'!$C$28,AA52&gt;='Old Ranking Calculations'!$B$29,'Old Ranking Calculations'!$C$29,AA52&gt;='Old Ranking Calculations'!$B$30,'Old Ranking Calculations'!$C$30,AA52&gt;='Old Ranking Calculations'!$B$31,'Old Ranking Calculations'!$C$31,AA52&lt;'Old Ranking Calculations'!$B$32,'Old Ranking Calculations'!$C$32)</f>
        <v>4</v>
      </c>
      <c r="AC52" s="1">
        <f>COUNT($G$2:G52)/COUNT($A$2:A52)</f>
        <v>0.5490196078431373</v>
      </c>
      <c r="AD52" s="1" cm="1">
        <f t="array" ref="AD52">_xlfn.IFS(AC52&gt;='Old Ranking Calculations'!$B$15,'Old Ranking Calculations'!$C$15,AC52&gt;='Old Ranking Calculations'!$B$16,'Old Ranking Calculations'!$C$16,AC52&gt;='Old Ranking Calculations'!$B$17,'Old Ranking Calculations'!$C$17,AC52&gt;='Old Ranking Calculations'!$B$18,'Old Ranking Calculations'!$C$18,AC52&gt;='Old Ranking Calculations'!$B$19,'Old Ranking Calculations'!$C$19,AC52&gt;='Old Ranking Calculations'!$B$20,'Old Ranking Calculations'!$C$20,AC52&gt;='Old Ranking Calculations'!$B$21,'Old Ranking Calculations'!$C$21,AC52&gt;='Old Ranking Calculations'!$B$22,'Old Ranking Calculations'!$C$22,AC52&lt;'Old Ranking Calculations'!$B$23,'Old Ranking Calculations'!$C$23)</f>
        <v>15</v>
      </c>
      <c r="AE52" s="1">
        <f t="shared" si="1"/>
        <v>0</v>
      </c>
      <c r="AF52" s="1">
        <f>SUM($O$2:O52)/SUM($G$2:H52)</f>
        <v>1.2978723404255319</v>
      </c>
      <c r="AG52" s="16">
        <f>SUM($W$2:W52,Z52)</f>
        <v>178</v>
      </c>
    </row>
    <row r="53" spans="1:33" ht="15.75" customHeight="1" x14ac:dyDescent="0.2">
      <c r="A53" s="1">
        <v>2017</v>
      </c>
      <c r="B53" s="1" t="s">
        <v>19</v>
      </c>
      <c r="C53" s="1" t="str">
        <f>VLOOKUP(B53,Divisions!$A$1:$B$33,2,FALSE)</f>
        <v>NFC North</v>
      </c>
      <c r="D53" s="1">
        <v>13</v>
      </c>
      <c r="E53" s="1">
        <v>3</v>
      </c>
      <c r="G53" s="1">
        <v>1</v>
      </c>
      <c r="H53" s="1">
        <v>1</v>
      </c>
      <c r="I53" s="1">
        <v>1</v>
      </c>
      <c r="J53" s="1">
        <v>1</v>
      </c>
      <c r="K53" s="1">
        <v>1</v>
      </c>
      <c r="L53" s="1">
        <v>1</v>
      </c>
      <c r="M53" s="1"/>
      <c r="N53" s="1"/>
      <c r="O53" s="1">
        <v>3</v>
      </c>
      <c r="W53" s="1">
        <f>SUM(N53*'Ranking Calculations'!$C$2,M53*'Ranking Calculations'!$C$3,L53*'Ranking Calculations'!$C$4,K53*'Ranking Calculations'!$C$5,H53*'Ranking Calculations'!$C$7,G53*'Ranking Calculations'!$C$6,P53*'Ranking Calculations'!$C$8,Q53*'Ranking Calculations'!$C$9,R53*'Ranking Calculations'!$C$10,S53*'Ranking Calculations'!$C$11,T53*'Ranking Calculations'!$C$12,U53*'Ranking Calculations'!$C$13,V53*'Ranking Calculations'!$C$14)</f>
        <v>8</v>
      </c>
      <c r="X53" s="11">
        <f>(SUM($D$2:D53)+(SUM($F$2:F53)/2))/((SUM($D$2:D53)+SUM($E$2:E53)+SUM($F$2:F53)))</f>
        <v>0.56062500000000004</v>
      </c>
      <c r="Y53" s="24">
        <f>'Winning % Rank Over Time'!V53</f>
        <v>4</v>
      </c>
      <c r="Z53" s="7">
        <f>'Winning % Rank Over Time'!$B53*VLOOKUP(Y53,'Share of Reg Season Points'!$A$2:$B$33,2)</f>
        <v>0</v>
      </c>
      <c r="AA53" s="1">
        <f>SUM($I$2:I53)/COUNT($G$2:G53)</f>
        <v>0.72413793103448276</v>
      </c>
      <c r="AB53" s="1" cm="1">
        <f t="array" ref="AB53">_xlfn.IFS(AA53&gt;='Old Ranking Calculations'!$B$25,'Old Ranking Calculations'!$C$25,AA53&gt;='Old Ranking Calculations'!$B$26,'Old Ranking Calculations'!$C$26,AA53&gt;='Old Ranking Calculations'!$B$27,'Old Ranking Calculations'!$C$27,AA53&gt;='Old Ranking Calculations'!$B$28,'Old Ranking Calculations'!$C$28,AA53&gt;='Old Ranking Calculations'!$B$29,'Old Ranking Calculations'!$C$29,AA53&gt;='Old Ranking Calculations'!$B$30,'Old Ranking Calculations'!$C$30,AA53&gt;='Old Ranking Calculations'!$B$31,'Old Ranking Calculations'!$C$31,AA53&lt;'Old Ranking Calculations'!$B$32,'Old Ranking Calculations'!$C$32)</f>
        <v>4</v>
      </c>
      <c r="AC53" s="1">
        <f>COUNT($G$2:G53)/COUNT($A$2:A53)</f>
        <v>0.55769230769230771</v>
      </c>
      <c r="AD53" s="1" cm="1">
        <f t="array" ref="AD53">_xlfn.IFS(AC53&gt;='Old Ranking Calculations'!$B$15,'Old Ranking Calculations'!$C$15,AC53&gt;='Old Ranking Calculations'!$B$16,'Old Ranking Calculations'!$C$16,AC53&gt;='Old Ranking Calculations'!$B$17,'Old Ranking Calculations'!$C$17,AC53&gt;='Old Ranking Calculations'!$B$18,'Old Ranking Calculations'!$C$18,AC53&gt;='Old Ranking Calculations'!$B$19,'Old Ranking Calculations'!$C$19,AC53&gt;='Old Ranking Calculations'!$B$20,'Old Ranking Calculations'!$C$20,AC53&gt;='Old Ranking Calculations'!$B$21,'Old Ranking Calculations'!$C$21,AC53&gt;='Old Ranking Calculations'!$B$22,'Old Ranking Calculations'!$C$22,AC53&lt;'Old Ranking Calculations'!$B$23,'Old Ranking Calculations'!$C$23)</f>
        <v>17.5</v>
      </c>
      <c r="AE53" s="1">
        <f t="shared" si="1"/>
        <v>0</v>
      </c>
      <c r="AF53" s="1">
        <f>SUM($O$2:O53)/SUM($G$2:H53)</f>
        <v>1.3061224489795917</v>
      </c>
      <c r="AG53" s="16">
        <f>SUM($W$2:W53,Z53)</f>
        <v>186</v>
      </c>
    </row>
    <row r="54" spans="1:33" ht="15.75" customHeight="1" x14ac:dyDescent="0.2">
      <c r="A54" s="1">
        <v>2018</v>
      </c>
      <c r="B54" s="1" t="s">
        <v>19</v>
      </c>
      <c r="C54" s="1" t="str">
        <f>VLOOKUP(B54,Divisions!$A$1:$B$33,2,FALSE)</f>
        <v>NFC North</v>
      </c>
      <c r="D54" s="1">
        <v>8</v>
      </c>
      <c r="E54" s="1">
        <v>7</v>
      </c>
      <c r="F54" s="1">
        <v>1</v>
      </c>
      <c r="W54" s="1">
        <f>SUM(N54*'Ranking Calculations'!$C$2,M54*'Ranking Calculations'!$C$3,L54*'Ranking Calculations'!$C$4,K54*'Ranking Calculations'!$C$5,H54*'Ranking Calculations'!$C$7,G54*'Ranking Calculations'!$C$6,P54*'Ranking Calculations'!$C$8,Q54*'Ranking Calculations'!$C$9,R54*'Ranking Calculations'!$C$10,S54*'Ranking Calculations'!$C$11,T54*'Ranking Calculations'!$C$12,U54*'Ranking Calculations'!$C$13,V54*'Ranking Calculations'!$C$14)</f>
        <v>0</v>
      </c>
      <c r="X54" s="11">
        <f>(SUM($D$2:D54)+(SUM($F$2:F54)/2))/((SUM($D$2:D54)+SUM($E$2:E54)+SUM($F$2:F54)))</f>
        <v>0.56004901960784315</v>
      </c>
      <c r="Y54" s="24">
        <f>'Winning % Rank Over Time'!V54</f>
        <v>5</v>
      </c>
      <c r="Z54" s="7">
        <f>'Winning % Rank Over Time'!$B54*VLOOKUP(Y54,'Share of Reg Season Points'!$A$2:$B$33,2)</f>
        <v>0</v>
      </c>
      <c r="AA54" s="1">
        <f>SUM($I$2:I54)/COUNT($G$2:G54)</f>
        <v>0.72413793103448276</v>
      </c>
      <c r="AB54" s="1" cm="1">
        <f t="array" ref="AB54">_xlfn.IFS(AA54&gt;='Old Ranking Calculations'!$B$25,'Old Ranking Calculations'!$C$25,AA54&gt;='Old Ranking Calculations'!$B$26,'Old Ranking Calculations'!$C$26,AA54&gt;='Old Ranking Calculations'!$B$27,'Old Ranking Calculations'!$C$27,AA54&gt;='Old Ranking Calculations'!$B$28,'Old Ranking Calculations'!$C$28,AA54&gt;='Old Ranking Calculations'!$B$29,'Old Ranking Calculations'!$C$29,AA54&gt;='Old Ranking Calculations'!$B$30,'Old Ranking Calculations'!$C$30,AA54&gt;='Old Ranking Calculations'!$B$31,'Old Ranking Calculations'!$C$31,AA54&lt;'Old Ranking Calculations'!$B$32,'Old Ranking Calculations'!$C$32)</f>
        <v>4</v>
      </c>
      <c r="AC54" s="1">
        <f>COUNT($G$2:G54)/COUNT($A$2:A54)</f>
        <v>0.54716981132075471</v>
      </c>
      <c r="AD54" s="1" cm="1">
        <f t="array" ref="AD54">_xlfn.IFS(AC54&gt;='Old Ranking Calculations'!$B$15,'Old Ranking Calculations'!$C$15,AC54&gt;='Old Ranking Calculations'!$B$16,'Old Ranking Calculations'!$C$16,AC54&gt;='Old Ranking Calculations'!$B$17,'Old Ranking Calculations'!$C$17,AC54&gt;='Old Ranking Calculations'!$B$18,'Old Ranking Calculations'!$C$18,AC54&gt;='Old Ranking Calculations'!$B$19,'Old Ranking Calculations'!$C$19,AC54&gt;='Old Ranking Calculations'!$B$20,'Old Ranking Calculations'!$C$20,AC54&gt;='Old Ranking Calculations'!$B$21,'Old Ranking Calculations'!$C$21,AC54&gt;='Old Ranking Calculations'!$B$22,'Old Ranking Calculations'!$C$22,AC54&lt;'Old Ranking Calculations'!$B$23,'Old Ranking Calculations'!$C$23)</f>
        <v>15</v>
      </c>
      <c r="AE54" s="1">
        <f t="shared" si="1"/>
        <v>0</v>
      </c>
      <c r="AF54" s="1">
        <f>SUM($O$2:O54)/SUM($G$2:H54)</f>
        <v>1.3061224489795917</v>
      </c>
      <c r="AG54" s="16">
        <f>SUM($W$2:W54,Z54)</f>
        <v>186</v>
      </c>
    </row>
    <row r="55" spans="1:33" ht="15.75" customHeight="1" x14ac:dyDescent="0.2">
      <c r="A55" s="1">
        <v>2019</v>
      </c>
      <c r="B55" s="1" t="s">
        <v>19</v>
      </c>
      <c r="C55" s="1" t="str">
        <f>VLOOKUP(B55,Divisions!$A$1:$B$33,2,FALSE)</f>
        <v>NFC North</v>
      </c>
      <c r="D55" s="1">
        <v>10</v>
      </c>
      <c r="E55" s="1">
        <v>6</v>
      </c>
      <c r="G55" s="1">
        <v>1</v>
      </c>
      <c r="I55" s="1">
        <v>1</v>
      </c>
      <c r="J55" s="1">
        <v>1</v>
      </c>
      <c r="K55" s="1">
        <v>1</v>
      </c>
      <c r="L55" s="1"/>
      <c r="M55" s="1"/>
      <c r="N55" s="1"/>
      <c r="O55" s="1">
        <v>2</v>
      </c>
      <c r="W55" s="1">
        <f>SUM(N55*'Ranking Calculations'!$C$2,M55*'Ranking Calculations'!$C$3,L55*'Ranking Calculations'!$C$4,K55*'Ranking Calculations'!$C$5,H55*'Ranking Calculations'!$C$7,G55*'Ranking Calculations'!$C$6,P55*'Ranking Calculations'!$C$8,Q55*'Ranking Calculations'!$C$9,R55*'Ranking Calculations'!$C$10,S55*'Ranking Calculations'!$C$11,T55*'Ranking Calculations'!$C$12,U55*'Ranking Calculations'!$C$13,V55*'Ranking Calculations'!$C$14)</f>
        <v>3</v>
      </c>
      <c r="X55" s="11">
        <f>(SUM($D$2:D55)+(SUM($F$2:F55)/2))/((SUM($D$2:D55)+SUM($E$2:E55)+SUM($F$2:F55)))</f>
        <v>0.56129807692307687</v>
      </c>
      <c r="Y55" s="24">
        <f>'Winning % Rank Over Time'!V55</f>
        <v>4</v>
      </c>
      <c r="Z55" s="7">
        <f>'Winning % Rank Over Time'!$B55*VLOOKUP(Y55,'Share of Reg Season Points'!$A$2:$B$33,2)</f>
        <v>0</v>
      </c>
      <c r="AA55" s="1">
        <f>SUM($I$2:I55)/COUNT($G$2:G55)</f>
        <v>0.73333333333333328</v>
      </c>
      <c r="AB55" s="1" cm="1">
        <f t="array" ref="AB55">_xlfn.IFS(AA55&gt;='Old Ranking Calculations'!$B$25,'Old Ranking Calculations'!$C$25,AA55&gt;='Old Ranking Calculations'!$B$26,'Old Ranking Calculations'!$C$26,AA55&gt;='Old Ranking Calculations'!$B$27,'Old Ranking Calculations'!$C$27,AA55&gt;='Old Ranking Calculations'!$B$28,'Old Ranking Calculations'!$C$28,AA55&gt;='Old Ranking Calculations'!$B$29,'Old Ranking Calculations'!$C$29,AA55&gt;='Old Ranking Calculations'!$B$30,'Old Ranking Calculations'!$C$30,AA55&gt;='Old Ranking Calculations'!$B$31,'Old Ranking Calculations'!$C$31,AA55&lt;'Old Ranking Calculations'!$B$32,'Old Ranking Calculations'!$C$32)</f>
        <v>4</v>
      </c>
      <c r="AC55" s="1">
        <f>COUNT($G$2:G55)/COUNT($A$2:A55)</f>
        <v>0.55555555555555558</v>
      </c>
      <c r="AD55" s="1" cm="1">
        <f t="array" ref="AD55">_xlfn.IFS(AC55&gt;='Old Ranking Calculations'!$B$15,'Old Ranking Calculations'!$C$15,AC55&gt;='Old Ranking Calculations'!$B$16,'Old Ranking Calculations'!$C$16,AC55&gt;='Old Ranking Calculations'!$B$17,'Old Ranking Calculations'!$C$17,AC55&gt;='Old Ranking Calculations'!$B$18,'Old Ranking Calculations'!$C$18,AC55&gt;='Old Ranking Calculations'!$B$19,'Old Ranking Calculations'!$C$19,AC55&gt;='Old Ranking Calculations'!$B$20,'Old Ranking Calculations'!$C$20,AC55&gt;='Old Ranking Calculations'!$B$21,'Old Ranking Calculations'!$C$21,AC55&gt;='Old Ranking Calculations'!$B$22,'Old Ranking Calculations'!$C$22,AC55&lt;'Old Ranking Calculations'!$B$23,'Old Ranking Calculations'!$C$23)</f>
        <v>17.5</v>
      </c>
      <c r="AE55" s="1">
        <f t="shared" si="1"/>
        <v>0</v>
      </c>
      <c r="AF55" s="1">
        <f>SUM($O$2:O55)/SUM($G$2:H55)</f>
        <v>1.32</v>
      </c>
      <c r="AG55" s="16">
        <f>SUM($W$2:W55,Z55)</f>
        <v>189</v>
      </c>
    </row>
    <row r="56" spans="1:33" ht="15.75" customHeight="1" x14ac:dyDescent="0.2">
      <c r="A56" s="1">
        <v>2020</v>
      </c>
      <c r="B56" s="1" t="s">
        <v>19</v>
      </c>
      <c r="C56" s="1" t="str">
        <f>VLOOKUP(B56,Divisions!$A$1:$B$33,2,FALSE)</f>
        <v>NFC North</v>
      </c>
      <c r="D56" s="1">
        <v>7</v>
      </c>
      <c r="E56" s="1">
        <v>9</v>
      </c>
      <c r="W56" s="1">
        <f>SUM(N56*'Ranking Calculations'!$C$2,M56*'Ranking Calculations'!$C$3,L56*'Ranking Calculations'!$C$4,K56*'Ranking Calculations'!$C$5,H56*'Ranking Calculations'!$C$7,G56*'Ranking Calculations'!$C$6,P56*'Ranking Calculations'!$C$8,Q56*'Ranking Calculations'!$C$9,R56*'Ranking Calculations'!$C$10,S56*'Ranking Calculations'!$C$11,T56*'Ranking Calculations'!$C$12,U56*'Ranking Calculations'!$C$13,V56*'Ranking Calculations'!$C$14)</f>
        <v>0</v>
      </c>
      <c r="X56" s="11">
        <f>(SUM($D$2:D56)+(SUM($F$2:F56)/2))/((SUM($D$2:D56)+SUM($E$2:E56)+SUM($F$2:F56)))</f>
        <v>0.55896226415094341</v>
      </c>
      <c r="Y56" s="24">
        <f>'Winning % Rank Over Time'!V56</f>
        <v>5</v>
      </c>
      <c r="Z56" s="7">
        <f>'Winning % Rank Over Time'!$B56*VLOOKUP(Y56,'Share of Reg Season Points'!$A$2:$B$33,2)</f>
        <v>0</v>
      </c>
      <c r="AA56" s="1">
        <f>SUM($I$2:I56)/COUNT($G$2:G56)</f>
        <v>0.73333333333333328</v>
      </c>
      <c r="AB56" s="1" cm="1">
        <f t="array" ref="AB56">_xlfn.IFS(AA56&gt;='Old Ranking Calculations'!$B$25,'Old Ranking Calculations'!$C$25,AA56&gt;='Old Ranking Calculations'!$B$26,'Old Ranking Calculations'!$C$26,AA56&gt;='Old Ranking Calculations'!$B$27,'Old Ranking Calculations'!$C$27,AA56&gt;='Old Ranking Calculations'!$B$28,'Old Ranking Calculations'!$C$28,AA56&gt;='Old Ranking Calculations'!$B$29,'Old Ranking Calculations'!$C$29,AA56&gt;='Old Ranking Calculations'!$B$30,'Old Ranking Calculations'!$C$30,AA56&gt;='Old Ranking Calculations'!$B$31,'Old Ranking Calculations'!$C$31,AA56&lt;'Old Ranking Calculations'!$B$32,'Old Ranking Calculations'!$C$32)</f>
        <v>4</v>
      </c>
      <c r="AC56" s="1">
        <f>COUNT($G$2:G56)/COUNT($A$2:A56)</f>
        <v>0.54545454545454541</v>
      </c>
      <c r="AD56" s="1" cm="1">
        <f t="array" ref="AD56">_xlfn.IFS(AC56&gt;='Old Ranking Calculations'!$B$15,'Old Ranking Calculations'!$C$15,AC56&gt;='Old Ranking Calculations'!$B$16,'Old Ranking Calculations'!$C$16,AC56&gt;='Old Ranking Calculations'!$B$17,'Old Ranking Calculations'!$C$17,AC56&gt;='Old Ranking Calculations'!$B$18,'Old Ranking Calculations'!$C$18,AC56&gt;='Old Ranking Calculations'!$B$19,'Old Ranking Calculations'!$C$19,AC56&gt;='Old Ranking Calculations'!$B$20,'Old Ranking Calculations'!$C$20,AC56&gt;='Old Ranking Calculations'!$B$21,'Old Ranking Calculations'!$C$21,AC56&gt;='Old Ranking Calculations'!$B$22,'Old Ranking Calculations'!$C$22,AC56&lt;'Old Ranking Calculations'!$B$23,'Old Ranking Calculations'!$C$23)</f>
        <v>15</v>
      </c>
      <c r="AE56" s="1">
        <f t="shared" si="1"/>
        <v>0</v>
      </c>
      <c r="AF56" s="1">
        <f>SUM($O$2:O56)/SUM($G$2:H56)</f>
        <v>1.32</v>
      </c>
      <c r="AG56" s="16">
        <f>SUM($W$2:W56,Z56)</f>
        <v>189</v>
      </c>
    </row>
    <row r="57" spans="1:33" ht="15.75" customHeight="1" x14ac:dyDescent="0.2">
      <c r="A57" s="1">
        <v>2021</v>
      </c>
      <c r="B57" s="1" t="s">
        <v>19</v>
      </c>
      <c r="C57" s="1" t="str">
        <f>VLOOKUP(B57,Divisions!$A$1:$B$33,2,FALSE)</f>
        <v>NFC North</v>
      </c>
      <c r="D57" s="1">
        <v>8</v>
      </c>
      <c r="E57" s="1">
        <v>9</v>
      </c>
      <c r="W57" s="1">
        <f>SUM(N57*'Ranking Calculations'!$C$2,M57*'Ranking Calculations'!$C$3,L57*'Ranking Calculations'!$C$4,K57*'Ranking Calculations'!$C$5,H57*'Ranking Calculations'!$C$7,G57*'Ranking Calculations'!$C$6,P57*'Ranking Calculations'!$C$8,Q57*'Ranking Calculations'!$C$9,R57*'Ranking Calculations'!$C$10,S57*'Ranking Calculations'!$C$11,T57*'Ranking Calculations'!$C$12,U57*'Ranking Calculations'!$C$13,V57*'Ranking Calculations'!$C$14)</f>
        <v>0</v>
      </c>
      <c r="X57" s="11">
        <f>(SUM($D$2:D57)+(SUM($F$2:F57)/2))/((SUM($D$2:D57)+SUM($E$2:E57)+SUM($F$2:F57)))</f>
        <v>0.55722543352601162</v>
      </c>
      <c r="Y57" s="24">
        <f>'Winning % Rank Over Time'!V57</f>
        <v>5</v>
      </c>
      <c r="Z57" s="7">
        <f>'Winning % Rank Over Time'!$B57*VLOOKUP(Y57,'Share of Reg Season Points'!$A$2:$B$33,2)</f>
        <v>0</v>
      </c>
      <c r="AA57" s="1">
        <f>SUM($I$2:I57)/COUNT($G$2:G57)</f>
        <v>0.73333333333333328</v>
      </c>
      <c r="AB57" s="1" cm="1">
        <f t="array" ref="AB57">_xlfn.IFS(AA57&gt;='Old Ranking Calculations'!$B$25,'Old Ranking Calculations'!$C$25,AA57&gt;='Old Ranking Calculations'!$B$26,'Old Ranking Calculations'!$C$26,AA57&gt;='Old Ranking Calculations'!$B$27,'Old Ranking Calculations'!$C$27,AA57&gt;='Old Ranking Calculations'!$B$28,'Old Ranking Calculations'!$C$28,AA57&gt;='Old Ranking Calculations'!$B$29,'Old Ranking Calculations'!$C$29,AA57&gt;='Old Ranking Calculations'!$B$30,'Old Ranking Calculations'!$C$30,AA57&gt;='Old Ranking Calculations'!$B$31,'Old Ranking Calculations'!$C$31,AA57&lt;'Old Ranking Calculations'!$B$32,'Old Ranking Calculations'!$C$32)</f>
        <v>4</v>
      </c>
      <c r="AC57" s="1">
        <f>COUNT($G$2:G57)/COUNT($A$2:A57)</f>
        <v>0.5357142857142857</v>
      </c>
      <c r="AD57" s="1" cm="1">
        <f t="array" ref="AD57">_xlfn.IFS(AC57&gt;='Old Ranking Calculations'!$B$15,'Old Ranking Calculations'!$C$15,AC57&gt;='Old Ranking Calculations'!$B$16,'Old Ranking Calculations'!$C$16,AC57&gt;='Old Ranking Calculations'!$B$17,'Old Ranking Calculations'!$C$17,AC57&gt;='Old Ranking Calculations'!$B$18,'Old Ranking Calculations'!$C$18,AC57&gt;='Old Ranking Calculations'!$B$19,'Old Ranking Calculations'!$C$19,AC57&gt;='Old Ranking Calculations'!$B$20,'Old Ranking Calculations'!$C$20,AC57&gt;='Old Ranking Calculations'!$B$21,'Old Ranking Calculations'!$C$21,AC57&gt;='Old Ranking Calculations'!$B$22,'Old Ranking Calculations'!$C$22,AC57&lt;'Old Ranking Calculations'!$B$23,'Old Ranking Calculations'!$C$23)</f>
        <v>15</v>
      </c>
      <c r="AE57" s="1">
        <f t="shared" si="1"/>
        <v>0</v>
      </c>
      <c r="AF57" s="1">
        <f>SUM($O$2:O57)/SUM($G$2:H57)</f>
        <v>1.32</v>
      </c>
      <c r="AG57" s="16">
        <f>SUM($W$2:W57,Z57)</f>
        <v>189</v>
      </c>
    </row>
    <row r="58" spans="1:33" ht="15.75" customHeight="1" x14ac:dyDescent="0.2">
      <c r="A58">
        <v>2022</v>
      </c>
      <c r="B58" s="1" t="s">
        <v>19</v>
      </c>
      <c r="C58" s="1" t="str">
        <f>VLOOKUP(B58,Divisions!$A$1:$B$33,2,FALSE)</f>
        <v>NFC North</v>
      </c>
      <c r="D58">
        <v>13</v>
      </c>
      <c r="E58">
        <v>4</v>
      </c>
      <c r="G58">
        <v>1</v>
      </c>
      <c r="H58">
        <v>1</v>
      </c>
      <c r="I58">
        <v>0</v>
      </c>
      <c r="J58">
        <v>1</v>
      </c>
      <c r="O58">
        <v>1</v>
      </c>
      <c r="Q58">
        <v>1</v>
      </c>
      <c r="W58" s="1">
        <f>SUM(N58*'Ranking Calculations'!$C$2,M58*'Ranking Calculations'!$C$3,L58*'Ranking Calculations'!$C$4,K58*'Ranking Calculations'!$C$5,H58*'Ranking Calculations'!$C$7,G58*'Ranking Calculations'!$C$6,P58*'Ranking Calculations'!$C$8,Q58*'Ranking Calculations'!$C$9,R58*'Ranking Calculations'!$C$10,S58*'Ranking Calculations'!$C$11,T58*'Ranking Calculations'!$C$12,U58*'Ranking Calculations'!$C$13,V58*'Ranking Calculations'!$C$14)</f>
        <v>3</v>
      </c>
      <c r="X58" s="11">
        <f>(SUM($D$2:D58)+(SUM($F$2:F58)/2))/((SUM($D$2:D58)+SUM($E$2:E58)+SUM($F$2:F58)))</f>
        <v>0.56122448979591832</v>
      </c>
      <c r="Y58" s="24">
        <f>'Winning % Rank Over Time'!V58</f>
        <v>3</v>
      </c>
      <c r="Z58" s="7">
        <f>'Winning % Rank Over Time'!$B58*VLOOKUP(Y58,'Share of Reg Season Points'!$A$2:$B$33,2)</f>
        <v>0</v>
      </c>
      <c r="AA58" s="1">
        <f>SUM($I$2:I58)/COUNT($G$2:G58)</f>
        <v>0.70967741935483875</v>
      </c>
      <c r="AB58" s="1" cm="1">
        <f t="array" ref="AB58">_xlfn.IFS(AA58&gt;='Old Ranking Calculations'!$B$25,'Old Ranking Calculations'!$C$25,AA58&gt;='Old Ranking Calculations'!$B$26,'Old Ranking Calculations'!$C$26,AA58&gt;='Old Ranking Calculations'!$B$27,'Old Ranking Calculations'!$C$27,AA58&gt;='Old Ranking Calculations'!$B$28,'Old Ranking Calculations'!$C$28,AA58&gt;='Old Ranking Calculations'!$B$29,'Old Ranking Calculations'!$C$29,AA58&gt;='Old Ranking Calculations'!$B$30,'Old Ranking Calculations'!$C$30,AA58&gt;='Old Ranking Calculations'!$B$31,'Old Ranking Calculations'!$C$31,AA58&lt;'Old Ranking Calculations'!$B$32,'Old Ranking Calculations'!$C$32)</f>
        <v>4</v>
      </c>
      <c r="AC58" s="1">
        <f>COUNT($G$2:G58)/COUNT($A$2:A58)</f>
        <v>0.54385964912280704</v>
      </c>
      <c r="AD58" s="1" cm="1">
        <f t="array" ref="AD58">_xlfn.IFS(AC58&gt;='Old Ranking Calculations'!$B$15,'Old Ranking Calculations'!$C$15,AC58&gt;='Old Ranking Calculations'!$B$16,'Old Ranking Calculations'!$C$16,AC58&gt;='Old Ranking Calculations'!$B$17,'Old Ranking Calculations'!$C$17,AC58&gt;='Old Ranking Calculations'!$B$18,'Old Ranking Calculations'!$C$18,AC58&gt;='Old Ranking Calculations'!$B$19,'Old Ranking Calculations'!$C$19,AC58&gt;='Old Ranking Calculations'!$B$20,'Old Ranking Calculations'!$C$20,AC58&gt;='Old Ranking Calculations'!$B$21,'Old Ranking Calculations'!$C$21,AC58&gt;='Old Ranking Calculations'!$B$22,'Old Ranking Calculations'!$C$22,AC58&lt;'Old Ranking Calculations'!$B$23,'Old Ranking Calculations'!$C$23)</f>
        <v>15</v>
      </c>
      <c r="AE58" s="1">
        <f t="shared" si="1"/>
        <v>0</v>
      </c>
      <c r="AF58" s="1">
        <f t="shared" ref="AF58" si="2">SUM($J$2:M58)/SUM($F$2:I58)</f>
        <v>0.84146341463414631</v>
      </c>
      <c r="AG58" s="16">
        <f>SUM($W$2:W58,Z58)</f>
        <v>192</v>
      </c>
    </row>
    <row r="59" spans="1:33" ht="15.75" customHeight="1" x14ac:dyDescent="0.2">
      <c r="A59">
        <v>2023</v>
      </c>
      <c r="B59" s="1" t="s">
        <v>19</v>
      </c>
      <c r="C59" s="1" t="str">
        <f>VLOOKUP(B59,Divisions!$A$1:$B$33,2,FALSE)</f>
        <v>NFC North</v>
      </c>
      <c r="D59">
        <v>7</v>
      </c>
      <c r="E59">
        <v>10</v>
      </c>
      <c r="W59" s="1">
        <f>SUM(N59*'Ranking Calculations'!$C$2,M59*'Ranking Calculations'!$C$3,L59*'Ranking Calculations'!$C$4,K59*'Ranking Calculations'!$C$5,H59*'Ranking Calculations'!$C$7,G59*'Ranking Calculations'!$C$6,P59*'Ranking Calculations'!$C$8,Q59*'Ranking Calculations'!$C$9,R59*'Ranking Calculations'!$C$10,S59*'Ranking Calculations'!$C$11,T59*'Ranking Calculations'!$C$12,U59*'Ranking Calculations'!$C$13,V59*'Ranking Calculations'!$C$14)</f>
        <v>0</v>
      </c>
      <c r="X59" s="11">
        <f>(SUM($D$2:D59)+(SUM($F$2:F59)/2))/((SUM($D$2:D59)+SUM($E$2:E59)+SUM($F$2:F59)))</f>
        <v>0.5583982202447163</v>
      </c>
      <c r="Y59" s="24">
        <f>'Winning % Rank Over Time'!V59</f>
        <v>4</v>
      </c>
      <c r="Z59" s="7">
        <f>'Winning % Rank Over Time'!$B59*VLOOKUP(Y59,'Share of Reg Season Points'!$A$2:$B$33,2)</f>
        <v>0</v>
      </c>
      <c r="AA59" s="1">
        <f>SUM($I$2:I59)/COUNT($G$2:G59)</f>
        <v>0.70967741935483875</v>
      </c>
      <c r="AB59" s="1" cm="1">
        <f t="array" ref="AB59">_xlfn.IFS(AA59&gt;='Old Ranking Calculations'!$B$25,'Old Ranking Calculations'!$C$25,AA59&gt;='Old Ranking Calculations'!$B$26,'Old Ranking Calculations'!$C$26,AA59&gt;='Old Ranking Calculations'!$B$27,'Old Ranking Calculations'!$C$27,AA59&gt;='Old Ranking Calculations'!$B$28,'Old Ranking Calculations'!$C$28,AA59&gt;='Old Ranking Calculations'!$B$29,'Old Ranking Calculations'!$C$29,AA59&gt;='Old Ranking Calculations'!$B$30,'Old Ranking Calculations'!$C$30,AA59&gt;='Old Ranking Calculations'!$B$31,'Old Ranking Calculations'!$C$31,AA59&lt;'Old Ranking Calculations'!$B$32,'Old Ranking Calculations'!$C$32)</f>
        <v>4</v>
      </c>
      <c r="AC59" s="1">
        <f>COUNT($G$2:G59)/COUNT($A$2:A59)</f>
        <v>0.53448275862068961</v>
      </c>
      <c r="AD59" s="1" cm="1">
        <f t="array" ref="AD59">_xlfn.IFS(AC59&gt;='Old Ranking Calculations'!$B$15,'Old Ranking Calculations'!$C$15,AC59&gt;='Old Ranking Calculations'!$B$16,'Old Ranking Calculations'!$C$16,AC59&gt;='Old Ranking Calculations'!$B$17,'Old Ranking Calculations'!$C$17,AC59&gt;='Old Ranking Calculations'!$B$18,'Old Ranking Calculations'!$C$18,AC59&gt;='Old Ranking Calculations'!$B$19,'Old Ranking Calculations'!$C$19,AC59&gt;='Old Ranking Calculations'!$B$20,'Old Ranking Calculations'!$C$20,AC59&gt;='Old Ranking Calculations'!$B$21,'Old Ranking Calculations'!$C$21,AC59&gt;='Old Ranking Calculations'!$B$22,'Old Ranking Calculations'!$C$22,AC59&lt;'Old Ranking Calculations'!$B$23,'Old Ranking Calculations'!$C$23)</f>
        <v>15</v>
      </c>
      <c r="AE59" s="1">
        <f t="shared" si="1"/>
        <v>0</v>
      </c>
      <c r="AF59" s="1">
        <f t="shared" ref="AF59" si="3">SUM($J$2:M59)/SUM($F$2:I59)</f>
        <v>0.84146341463414631</v>
      </c>
      <c r="AG59" s="16">
        <f>SUM($W$2:W59,Z59)</f>
        <v>192</v>
      </c>
    </row>
    <row r="60" spans="1:33" ht="15.75" customHeight="1" x14ac:dyDescent="0.2">
      <c r="A60">
        <v>2024</v>
      </c>
      <c r="B60" s="1" t="s">
        <v>19</v>
      </c>
      <c r="C60" s="1" t="str">
        <f>VLOOKUP(B60,Divisions!$A$1:$B$33,2,FALSE)</f>
        <v>NFC North</v>
      </c>
      <c r="D60">
        <v>14</v>
      </c>
      <c r="E60">
        <v>3</v>
      </c>
      <c r="G60">
        <v>1</v>
      </c>
      <c r="I60">
        <v>0</v>
      </c>
      <c r="J60">
        <v>1</v>
      </c>
      <c r="O60">
        <v>1</v>
      </c>
      <c r="U60">
        <v>1</v>
      </c>
      <c r="W60" s="1">
        <f>SUM(N60*'Ranking Calculations'!$C$2,M60*'Ranking Calculations'!$C$3,L60*'Ranking Calculations'!$C$4,K60*'Ranking Calculations'!$C$5,H60*'Ranking Calculations'!$C$7,G60*'Ranking Calculations'!$C$6,P60*'Ranking Calculations'!$C$8,Q60*'Ranking Calculations'!$C$9,R60*'Ranking Calculations'!$C$10,S60*'Ranking Calculations'!$C$11,T60*'Ranking Calculations'!$C$12,U60*'Ranking Calculations'!$C$13,V60*'Ranking Calculations'!$C$14)</f>
        <v>1</v>
      </c>
      <c r="X60" s="11">
        <f>(SUM($D$2:D60)+(SUM($F$2:F60)/2))/((SUM($D$2:D60)+SUM($E$2:E60)+SUM($F$2:F60)))</f>
        <v>0.5633187772925764</v>
      </c>
      <c r="Y60" s="24">
        <f>'Winning % Rank Over Time'!V60</f>
        <v>4</v>
      </c>
      <c r="Z60" s="7">
        <f>'Winning % Rank Over Time'!$B60*VLOOKUP(Y60,'Share of Reg Season Points'!$A$2:$B$33,2)</f>
        <v>0</v>
      </c>
      <c r="AA60" s="1">
        <f>SUM($I$2:I60)/COUNT($G$2:G60)</f>
        <v>0.6875</v>
      </c>
      <c r="AB60" s="1" cm="1">
        <f t="array" ref="AB60">_xlfn.IFS(AA60&gt;='Old Ranking Calculations'!$B$25,'Old Ranking Calculations'!$C$25,AA60&gt;='Old Ranking Calculations'!$B$26,'Old Ranking Calculations'!$C$26,AA60&gt;='Old Ranking Calculations'!$B$27,'Old Ranking Calculations'!$C$27,AA60&gt;='Old Ranking Calculations'!$B$28,'Old Ranking Calculations'!$C$28,AA60&gt;='Old Ranking Calculations'!$B$29,'Old Ranking Calculations'!$C$29,AA60&gt;='Old Ranking Calculations'!$B$30,'Old Ranking Calculations'!$C$30,AA60&gt;='Old Ranking Calculations'!$B$31,'Old Ranking Calculations'!$C$31,AA60&lt;'Old Ranking Calculations'!$B$32,'Old Ranking Calculations'!$C$32)</f>
        <v>4</v>
      </c>
      <c r="AC60" s="1">
        <f>COUNT($G$2:G60)/COUNT($A$2:A60)</f>
        <v>0.5423728813559322</v>
      </c>
      <c r="AD60" s="1" cm="1">
        <f t="array" ref="AD60">_xlfn.IFS(AC60&gt;='Old Ranking Calculations'!$B$15,'Old Ranking Calculations'!$C$15,AC60&gt;='Old Ranking Calculations'!$B$16,'Old Ranking Calculations'!$C$16,AC60&gt;='Old Ranking Calculations'!$B$17,'Old Ranking Calculations'!$C$17,AC60&gt;='Old Ranking Calculations'!$B$18,'Old Ranking Calculations'!$C$18,AC60&gt;='Old Ranking Calculations'!$B$19,'Old Ranking Calculations'!$C$19,AC60&gt;='Old Ranking Calculations'!$B$20,'Old Ranking Calculations'!$C$20,AC60&gt;='Old Ranking Calculations'!$B$21,'Old Ranking Calculations'!$C$21,AC60&gt;='Old Ranking Calculations'!$B$22,'Old Ranking Calculations'!$C$22,AC60&lt;'Old Ranking Calculations'!$B$23,'Old Ranking Calculations'!$C$23)</f>
        <v>15</v>
      </c>
      <c r="AE60" s="1">
        <f t="shared" ref="AE60" si="4">IF((0.75*($A$2-1966))-(0.2*(A60-$A$2))&gt;0,(0.75*($A$2-1966))-(0.2*(A60-$A$2)),0)</f>
        <v>0</v>
      </c>
      <c r="AF60" s="1">
        <f t="shared" ref="AF60" si="5">SUM($I$2:M60)/SUM($E$2:I60)</f>
        <v>0.19206680584551147</v>
      </c>
      <c r="AG60" s="16">
        <f>SUM($W$2:W60,Z60)</f>
        <v>193</v>
      </c>
    </row>
    <row r="61" spans="1:33" ht="15.75" customHeight="1" x14ac:dyDescent="0.2">
      <c r="A61">
        <v>2025</v>
      </c>
      <c r="B61" s="1" t="s">
        <v>19</v>
      </c>
      <c r="C61" s="1" t="str">
        <f>VLOOKUP(B61,Divisions!$A$1:$B$33,2,FALSE)</f>
        <v>NFC North</v>
      </c>
      <c r="D61">
        <v>9</v>
      </c>
      <c r="E61">
        <v>8</v>
      </c>
      <c r="W61" s="1">
        <f>SUM(N61*'Ranking Calculations'!$C$2,M61*'Ranking Calculations'!$C$3,L61*'Ranking Calculations'!$C$4,K61*'Ranking Calculations'!$C$5,H61*'Ranking Calculations'!$C$7,G61*'Ranking Calculations'!$C$6,P61*'Ranking Calculations'!$C$8,Q61*'Ranking Calculations'!$C$9,R61*'Ranking Calculations'!$C$10,S61*'Ranking Calculations'!$C$11,T61*'Ranking Calculations'!$C$12,U61*'Ranking Calculations'!$C$13,V61*'Ranking Calculations'!$C$14)</f>
        <v>0</v>
      </c>
      <c r="X61" s="11">
        <f>(SUM($D$2:D61)+(SUM($F$2:F61)/2))/((SUM($D$2:D61)+SUM($E$2:E61)+SUM($F$2:F61)))</f>
        <v>0.56270096463022512</v>
      </c>
      <c r="Y61" s="24">
        <f>'Winning % Rank Over Time'!V61</f>
        <v>4</v>
      </c>
      <c r="Z61" s="7">
        <f>'Winning % Rank Over Time'!$B61*VLOOKUP(Y61,'Share of Reg Season Points'!$A$2:$B$33,2)</f>
        <v>0</v>
      </c>
      <c r="AA61" s="1">
        <f>SUM($I$2:I61)/COUNT($G$2:G61)</f>
        <v>0.6875</v>
      </c>
      <c r="AB61" s="1" cm="1">
        <f t="array" ref="AB61">_xlfn.IFS(AA61&gt;='Old Ranking Calculations'!$B$25,'Old Ranking Calculations'!$C$25,AA61&gt;='Old Ranking Calculations'!$B$26,'Old Ranking Calculations'!$C$26,AA61&gt;='Old Ranking Calculations'!$B$27,'Old Ranking Calculations'!$C$27,AA61&gt;='Old Ranking Calculations'!$B$28,'Old Ranking Calculations'!$C$28,AA61&gt;='Old Ranking Calculations'!$B$29,'Old Ranking Calculations'!$C$29,AA61&gt;='Old Ranking Calculations'!$B$30,'Old Ranking Calculations'!$C$30,AA61&gt;='Old Ranking Calculations'!$B$31,'Old Ranking Calculations'!$C$31,AA61&lt;'Old Ranking Calculations'!$B$32,'Old Ranking Calculations'!$C$32)</f>
        <v>4</v>
      </c>
      <c r="AC61" s="1">
        <f>COUNT($G$2:G61)/COUNT($A$2:A61)</f>
        <v>0.53333333333333333</v>
      </c>
      <c r="AD61" s="1" cm="1">
        <f t="array" ref="AD61">_xlfn.IFS(AC61&gt;='Old Ranking Calculations'!$B$15,'Old Ranking Calculations'!$C$15,AC61&gt;='Old Ranking Calculations'!$B$16,'Old Ranking Calculations'!$C$16,AC61&gt;='Old Ranking Calculations'!$B$17,'Old Ranking Calculations'!$C$17,AC61&gt;='Old Ranking Calculations'!$B$18,'Old Ranking Calculations'!$C$18,AC61&gt;='Old Ranking Calculations'!$B$19,'Old Ranking Calculations'!$C$19,AC61&gt;='Old Ranking Calculations'!$B$20,'Old Ranking Calculations'!$C$20,AC61&gt;='Old Ranking Calculations'!$B$21,'Old Ranking Calculations'!$C$21,AC61&gt;='Old Ranking Calculations'!$B$22,'Old Ranking Calculations'!$C$22,AC61&lt;'Old Ranking Calculations'!$B$23,'Old Ranking Calculations'!$C$23)</f>
        <v>15</v>
      </c>
      <c r="AE61" s="1">
        <f t="shared" ref="AE61" si="6">IF((0.75*($A$2-1966))-(0.2*(A61-$A$2))&gt;0,(0.75*($A$2-1966))-(0.2*(A61-$A$2)),0)</f>
        <v>0</v>
      </c>
      <c r="AF61" s="1">
        <f t="shared" ref="AF61" si="7">SUM($I$2:M61)/SUM($E$2:I61)</f>
        <v>0.18891170431211499</v>
      </c>
      <c r="AG61" s="16">
        <f>SUM($W$2:W61,Z61)</f>
        <v>193</v>
      </c>
    </row>
    <row r="62" spans="1:33" ht="15.75" customHeight="1" x14ac:dyDescent="0.2"/>
    <row r="63" spans="1:33" ht="15.75" customHeight="1" x14ac:dyDescent="0.2"/>
    <row r="64" spans="1:33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</sheetData>
  <pageMargins left="0.7" right="0.7" top="0.75" bottom="0.75" header="0" footer="0"/>
  <pageSetup orientation="landscape"/>
  <headerFooter>
    <oddHeader>&amp;R&amp;"Calibri"&amp;10&amp;K000000 Business Use&amp;1#_x000D_</oddHeader>
  </headerFooter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7"/>
  <dimension ref="A1:AG999"/>
  <sheetViews>
    <sheetView topLeftCell="Q1" workbookViewId="0">
      <pane ySplit="1" topLeftCell="A36" activePane="bottomLeft" state="frozen"/>
      <selection pane="bottomLeft" activeCell="AH61" sqref="AH61"/>
    </sheetView>
  </sheetViews>
  <sheetFormatPr baseColWidth="10" defaultColWidth="11.1640625" defaultRowHeight="15" customHeight="1" x14ac:dyDescent="0.2"/>
  <cols>
    <col min="1" max="33" width="10.6640625" customWidth="1"/>
  </cols>
  <sheetData>
    <row r="1" spans="1:33" ht="15.75" customHeight="1" x14ac:dyDescent="0.2">
      <c r="A1" s="1" t="s">
        <v>51</v>
      </c>
      <c r="B1" s="1" t="s">
        <v>71</v>
      </c>
      <c r="C1" s="1" t="s">
        <v>139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57</v>
      </c>
      <c r="J1" s="1" t="s">
        <v>58</v>
      </c>
      <c r="K1" s="6" t="s">
        <v>161</v>
      </c>
      <c r="L1" s="6" t="s">
        <v>162</v>
      </c>
      <c r="M1" s="6" t="s">
        <v>163</v>
      </c>
      <c r="N1" s="6" t="s">
        <v>61</v>
      </c>
      <c r="O1" s="1" t="s">
        <v>72</v>
      </c>
      <c r="P1" s="1" t="s">
        <v>37</v>
      </c>
      <c r="Q1" s="1" t="s">
        <v>39</v>
      </c>
      <c r="R1" s="1" t="s">
        <v>40</v>
      </c>
      <c r="S1" s="1" t="s">
        <v>41</v>
      </c>
      <c r="T1" s="1" t="s">
        <v>42</v>
      </c>
      <c r="U1" s="1" t="s">
        <v>43</v>
      </c>
      <c r="V1" s="1" t="s">
        <v>44</v>
      </c>
      <c r="W1" s="1" t="s">
        <v>63</v>
      </c>
      <c r="X1" s="1" t="s">
        <v>64</v>
      </c>
      <c r="Y1" s="1" t="s">
        <v>198</v>
      </c>
      <c r="Z1" s="1" t="s">
        <v>65</v>
      </c>
      <c r="AA1" s="1" t="s">
        <v>66</v>
      </c>
      <c r="AB1" s="1" t="s">
        <v>67</v>
      </c>
      <c r="AC1" s="1" t="s">
        <v>79</v>
      </c>
      <c r="AD1" s="1" t="s">
        <v>68</v>
      </c>
      <c r="AE1" s="1" t="s">
        <v>69</v>
      </c>
      <c r="AF1" s="1" t="s">
        <v>73</v>
      </c>
      <c r="AG1" s="1" t="s">
        <v>70</v>
      </c>
    </row>
    <row r="2" spans="1:33" ht="15.75" customHeight="1" x14ac:dyDescent="0.2">
      <c r="A2" s="1">
        <v>1966</v>
      </c>
      <c r="B2" s="1" t="s">
        <v>20</v>
      </c>
      <c r="C2" s="1" t="str">
        <f>VLOOKUP(B2,Divisions!$A$1:$B$33,2,FALSE)</f>
        <v>AFC East</v>
      </c>
      <c r="D2" s="1">
        <v>3</v>
      </c>
      <c r="E2" s="1">
        <v>11</v>
      </c>
      <c r="W2" s="1">
        <f>SUM(N2*'Ranking Calculations'!$C$2,M2*'Ranking Calculations'!$C$3,L2*'Ranking Calculations'!$C$4,K2*'Ranking Calculations'!$C$5,H2*'Ranking Calculations'!$C$7,G2*'Ranking Calculations'!$C$6,P2*'Ranking Calculations'!$C$8,Q2*'Ranking Calculations'!$C$9,R2*'Ranking Calculations'!$C$10,S2*'Ranking Calculations'!$C$11,T2*'Ranking Calculations'!$C$12,U2*'Ranking Calculations'!$C$13,V2*'Ranking Calculations'!$C$14)</f>
        <v>0</v>
      </c>
      <c r="X2" s="11">
        <f>(SUM(D2)+(SUM(F2)/2))/((SUM(D2)+SUM(E2)+SUM(F2)))</f>
        <v>0.21428571428571427</v>
      </c>
      <c r="Y2" s="24">
        <f>'Winning % Rank Over Time'!W2</f>
        <v>22</v>
      </c>
      <c r="Z2" s="7">
        <f>'Winning % Rank Over Time'!$B2*VLOOKUP(Y2,'Share of Reg Season Points'!$P$2:$Q$27,2)</f>
        <v>0</v>
      </c>
      <c r="AA2" s="1">
        <v>0</v>
      </c>
      <c r="AB2" s="1" cm="1">
        <f t="array" ref="AB2">_xlfn.IFS(AA2&gt;='Old Ranking Calculations'!$B$25,'Old Ranking Calculations'!$C$25,AA2&gt;='Old Ranking Calculations'!$B$26,'Old Ranking Calculations'!$C$26,AA2&gt;='Old Ranking Calculations'!$B$27,'Old Ranking Calculations'!$C$27,AA2&gt;='Old Ranking Calculations'!$B$28,'Old Ranking Calculations'!$C$28,AA2&gt;='Old Ranking Calculations'!$B$29,'Old Ranking Calculations'!$C$29,AA2&gt;='Old Ranking Calculations'!$B$30,'Old Ranking Calculations'!$C$30,AA2&gt;='Old Ranking Calculations'!$B$31,'Old Ranking Calculations'!$C$31,AA2&lt;'Old Ranking Calculations'!$B$32,'Old Ranking Calculations'!$C$32)</f>
        <v>0</v>
      </c>
      <c r="AC2" s="1">
        <f>COUNT(G2)/COUNT(A2)</f>
        <v>0</v>
      </c>
      <c r="AD2" s="1" cm="1">
        <f t="array" ref="AD2">_xlfn.IFS(AC2&gt;='Old Ranking Calculations'!$B$15,'Old Ranking Calculations'!$C$15,AC2&gt;='Old Ranking Calculations'!$B$16,'Old Ranking Calculations'!$C$16,AC2&gt;='Old Ranking Calculations'!$B$17,'Old Ranking Calculations'!$C$17,AC2&gt;='Old Ranking Calculations'!$B$18,'Old Ranking Calculations'!$C$18,AC2&gt;='Old Ranking Calculations'!$B$19,'Old Ranking Calculations'!$C$19,AC2&gt;='Old Ranking Calculations'!$B$20,'Old Ranking Calculations'!$C$20,AC2&gt;='Old Ranking Calculations'!$B$21,'Old Ranking Calculations'!$C$21,AC2&gt;='Old Ranking Calculations'!$B$22,'Old Ranking Calculations'!$C$22,AC2&lt;'Old Ranking Calculations'!$B$23,'Old Ranking Calculations'!$C$23)</f>
        <v>0</v>
      </c>
      <c r="AE2" s="1">
        <v>2</v>
      </c>
      <c r="AF2" s="1">
        <v>0</v>
      </c>
      <c r="AG2" s="16">
        <f>SUM($W$2:W2,Z2)</f>
        <v>0</v>
      </c>
    </row>
    <row r="3" spans="1:33" ht="15.75" customHeight="1" x14ac:dyDescent="0.2">
      <c r="A3" s="1">
        <v>1967</v>
      </c>
      <c r="B3" s="1" t="s">
        <v>20</v>
      </c>
      <c r="C3" s="1" t="str">
        <f>VLOOKUP(B3,Divisions!$A$1:$B$33,2,FALSE)</f>
        <v>AFC East</v>
      </c>
      <c r="D3" s="1">
        <v>4</v>
      </c>
      <c r="E3" s="1">
        <v>10</v>
      </c>
      <c r="W3" s="1">
        <f>SUM(N3*'Ranking Calculations'!$C$2,M3*'Ranking Calculations'!$C$3,L3*'Ranking Calculations'!$C$4,K3*'Ranking Calculations'!$C$5,H3*'Ranking Calculations'!$C$7,G3*'Ranking Calculations'!$C$6,P3*'Ranking Calculations'!$C$8,Q3*'Ranking Calculations'!$C$9,R3*'Ranking Calculations'!$C$10,S3*'Ranking Calculations'!$C$11,T3*'Ranking Calculations'!$C$12,U3*'Ranking Calculations'!$C$13,V3*'Ranking Calculations'!$C$14)</f>
        <v>0</v>
      </c>
      <c r="X3" s="11">
        <f>(SUM($D$2:D3)+(SUM($F$2:F3)/2))/((SUM($D$2:D3)+SUM($E$2:E3)+SUM($F$2:F3)))</f>
        <v>0.25</v>
      </c>
      <c r="Y3" s="24">
        <f>'Winning % Rank Over Time'!W3</f>
        <v>22</v>
      </c>
      <c r="Z3" s="7">
        <f>'Winning % Rank Over Time'!$B3*VLOOKUP(Y3,'Share of Reg Season Points'!$P$2:$Q$27,2)</f>
        <v>0</v>
      </c>
      <c r="AA3" s="1">
        <v>0</v>
      </c>
      <c r="AB3" s="1" cm="1">
        <f t="array" ref="AB3">_xlfn.IFS(AA3&gt;='Old Ranking Calculations'!$B$25,'Old Ranking Calculations'!$C$25,AA3&gt;='Old Ranking Calculations'!$B$26,'Old Ranking Calculations'!$C$26,AA3&gt;='Old Ranking Calculations'!$B$27,'Old Ranking Calculations'!$C$27,AA3&gt;='Old Ranking Calculations'!$B$28,'Old Ranking Calculations'!$C$28,AA3&gt;='Old Ranking Calculations'!$B$29,'Old Ranking Calculations'!$C$29,AA3&gt;='Old Ranking Calculations'!$B$30,'Old Ranking Calculations'!$C$30,AA3&gt;='Old Ranking Calculations'!$B$31,'Old Ranking Calculations'!$C$31,AA3&lt;'Old Ranking Calculations'!$B$32,'Old Ranking Calculations'!$C$32)</f>
        <v>0</v>
      </c>
      <c r="AC3" s="1">
        <f>COUNT($G$2:G3)/COUNT($A$2:A3)</f>
        <v>0</v>
      </c>
      <c r="AD3" s="1" cm="1">
        <f t="array" ref="AD3">_xlfn.IFS(AC3&gt;='Old Ranking Calculations'!$B$15,'Old Ranking Calculations'!$C$15,AC3&gt;='Old Ranking Calculations'!$B$16,'Old Ranking Calculations'!$C$16,AC3&gt;='Old Ranking Calculations'!$B$17,'Old Ranking Calculations'!$C$17,AC3&gt;='Old Ranking Calculations'!$B$18,'Old Ranking Calculations'!$C$18,AC3&gt;='Old Ranking Calculations'!$B$19,'Old Ranking Calculations'!$C$19,AC3&gt;='Old Ranking Calculations'!$B$20,'Old Ranking Calculations'!$C$20,AC3&gt;='Old Ranking Calculations'!$B$21,'Old Ranking Calculations'!$C$21,AC3&gt;='Old Ranking Calculations'!$B$22,'Old Ranking Calculations'!$C$22,AC3&lt;'Old Ranking Calculations'!$B$23,'Old Ranking Calculations'!$C$23)</f>
        <v>0</v>
      </c>
      <c r="AE3" s="1">
        <f t="shared" ref="AE3:AE11" si="0">AE2-0.2</f>
        <v>1.8</v>
      </c>
      <c r="AF3" s="1">
        <v>0</v>
      </c>
      <c r="AG3" s="16">
        <f>SUM($W$2:W3,Z3)</f>
        <v>0</v>
      </c>
    </row>
    <row r="4" spans="1:33" ht="15.75" customHeight="1" x14ac:dyDescent="0.2">
      <c r="A4" s="1">
        <v>1968</v>
      </c>
      <c r="B4" s="1" t="s">
        <v>20</v>
      </c>
      <c r="C4" s="1" t="str">
        <f>VLOOKUP(B4,Divisions!$A$1:$B$33,2,FALSE)</f>
        <v>AFC East</v>
      </c>
      <c r="D4" s="1">
        <v>5</v>
      </c>
      <c r="E4" s="1">
        <v>8</v>
      </c>
      <c r="F4" s="1">
        <v>1</v>
      </c>
      <c r="W4" s="1">
        <f>SUM(N4*'Ranking Calculations'!$C$2,M4*'Ranking Calculations'!$C$3,L4*'Ranking Calculations'!$C$4,K4*'Ranking Calculations'!$C$5,H4*'Ranking Calculations'!$C$7,G4*'Ranking Calculations'!$C$6,P4*'Ranking Calculations'!$C$8,Q4*'Ranking Calculations'!$C$9,R4*'Ranking Calculations'!$C$10,S4*'Ranking Calculations'!$C$11,T4*'Ranking Calculations'!$C$12,U4*'Ranking Calculations'!$C$13,V4*'Ranking Calculations'!$C$14)</f>
        <v>0</v>
      </c>
      <c r="X4" s="11">
        <f>(SUM($D$2:D4)+(SUM($F$2:F4)/2))/((SUM($D$2:D4)+SUM($E$2:E4)+SUM($F$2:F4)))</f>
        <v>0.29761904761904762</v>
      </c>
      <c r="Y4" s="24">
        <f>'Winning % Rank Over Time'!W4</f>
        <v>21</v>
      </c>
      <c r="Z4" s="7">
        <f>'Winning % Rank Over Time'!$B4*VLOOKUP(Y4,'Share of Reg Season Points'!$P$2:$Q$27,2)</f>
        <v>0</v>
      </c>
      <c r="AA4" s="1">
        <v>0</v>
      </c>
      <c r="AB4" s="1" cm="1">
        <f t="array" ref="AB4">_xlfn.IFS(AA4&gt;='Old Ranking Calculations'!$B$25,'Old Ranking Calculations'!$C$25,AA4&gt;='Old Ranking Calculations'!$B$26,'Old Ranking Calculations'!$C$26,AA4&gt;='Old Ranking Calculations'!$B$27,'Old Ranking Calculations'!$C$27,AA4&gt;='Old Ranking Calculations'!$B$28,'Old Ranking Calculations'!$C$28,AA4&gt;='Old Ranking Calculations'!$B$29,'Old Ranking Calculations'!$C$29,AA4&gt;='Old Ranking Calculations'!$B$30,'Old Ranking Calculations'!$C$30,AA4&gt;='Old Ranking Calculations'!$B$31,'Old Ranking Calculations'!$C$31,AA4&lt;'Old Ranking Calculations'!$B$32,'Old Ranking Calculations'!$C$32)</f>
        <v>0</v>
      </c>
      <c r="AC4" s="1">
        <f>COUNT($G$2:G4)/COUNT($A$2:A4)</f>
        <v>0</v>
      </c>
      <c r="AD4" s="1" cm="1">
        <f t="array" ref="AD4">_xlfn.IFS(AC4&gt;='Old Ranking Calculations'!$B$15,'Old Ranking Calculations'!$C$15,AC4&gt;='Old Ranking Calculations'!$B$16,'Old Ranking Calculations'!$C$16,AC4&gt;='Old Ranking Calculations'!$B$17,'Old Ranking Calculations'!$C$17,AC4&gt;='Old Ranking Calculations'!$B$18,'Old Ranking Calculations'!$C$18,AC4&gt;='Old Ranking Calculations'!$B$19,'Old Ranking Calculations'!$C$19,AC4&gt;='Old Ranking Calculations'!$B$20,'Old Ranking Calculations'!$C$20,AC4&gt;='Old Ranking Calculations'!$B$21,'Old Ranking Calculations'!$C$21,AC4&gt;='Old Ranking Calculations'!$B$22,'Old Ranking Calculations'!$C$22,AC4&lt;'Old Ranking Calculations'!$B$23,'Old Ranking Calculations'!$C$23)</f>
        <v>0</v>
      </c>
      <c r="AE4" s="1">
        <f t="shared" si="0"/>
        <v>1.6</v>
      </c>
      <c r="AF4" s="1">
        <v>0</v>
      </c>
      <c r="AG4" s="16">
        <f>SUM($W$2:W4,Z4)</f>
        <v>0</v>
      </c>
    </row>
    <row r="5" spans="1:33" ht="15.75" customHeight="1" x14ac:dyDescent="0.2">
      <c r="A5" s="1">
        <v>1969</v>
      </c>
      <c r="B5" s="1" t="s">
        <v>20</v>
      </c>
      <c r="C5" s="1" t="str">
        <f>VLOOKUP(B5,Divisions!$A$1:$B$33,2,FALSE)</f>
        <v>AFC East</v>
      </c>
      <c r="D5" s="1">
        <v>3</v>
      </c>
      <c r="E5" s="1">
        <v>10</v>
      </c>
      <c r="W5" s="1">
        <f>SUM(N5*'Ranking Calculations'!$C$2,M5*'Ranking Calculations'!$C$3,L5*'Ranking Calculations'!$C$4,K5*'Ranking Calculations'!$C$5,H5*'Ranking Calculations'!$C$7,G5*'Ranking Calculations'!$C$6,P5*'Ranking Calculations'!$C$8,Q5*'Ranking Calculations'!$C$9,R5*'Ranking Calculations'!$C$10,S5*'Ranking Calculations'!$C$11,T5*'Ranking Calculations'!$C$12,U5*'Ranking Calculations'!$C$13,V5*'Ranking Calculations'!$C$14)</f>
        <v>0</v>
      </c>
      <c r="X5" s="11">
        <f>(SUM($D$2:D5)+(SUM($F$2:F5)/2))/((SUM($D$2:D5)+SUM($E$2:E5)+SUM($F$2:F5)))</f>
        <v>0.2818181818181818</v>
      </c>
      <c r="Y5" s="24">
        <f>'Winning % Rank Over Time'!W5</f>
        <v>23</v>
      </c>
      <c r="Z5" s="7">
        <f>'Winning % Rank Over Time'!$B5*VLOOKUP(Y5,'Share of Reg Season Points'!$P$2:$Q$27,2)</f>
        <v>0</v>
      </c>
      <c r="AA5" s="1">
        <v>0</v>
      </c>
      <c r="AB5" s="1" cm="1">
        <f t="array" ref="AB5">_xlfn.IFS(AA5&gt;='Old Ranking Calculations'!$B$25,'Old Ranking Calculations'!$C$25,AA5&gt;='Old Ranking Calculations'!$B$26,'Old Ranking Calculations'!$C$26,AA5&gt;='Old Ranking Calculations'!$B$27,'Old Ranking Calculations'!$C$27,AA5&gt;='Old Ranking Calculations'!$B$28,'Old Ranking Calculations'!$C$28,AA5&gt;='Old Ranking Calculations'!$B$29,'Old Ranking Calculations'!$C$29,AA5&gt;='Old Ranking Calculations'!$B$30,'Old Ranking Calculations'!$C$30,AA5&gt;='Old Ranking Calculations'!$B$31,'Old Ranking Calculations'!$C$31,AA5&lt;'Old Ranking Calculations'!$B$32,'Old Ranking Calculations'!$C$32)</f>
        <v>0</v>
      </c>
      <c r="AC5" s="1">
        <f>COUNT($G$2:G5)/COUNT($A$2:A5)</f>
        <v>0</v>
      </c>
      <c r="AD5" s="1" cm="1">
        <f t="array" ref="AD5">_xlfn.IFS(AC5&gt;='Old Ranking Calculations'!$B$15,'Old Ranking Calculations'!$C$15,AC5&gt;='Old Ranking Calculations'!$B$16,'Old Ranking Calculations'!$C$16,AC5&gt;='Old Ranking Calculations'!$B$17,'Old Ranking Calculations'!$C$17,AC5&gt;='Old Ranking Calculations'!$B$18,'Old Ranking Calculations'!$C$18,AC5&gt;='Old Ranking Calculations'!$B$19,'Old Ranking Calculations'!$C$19,AC5&gt;='Old Ranking Calculations'!$B$20,'Old Ranking Calculations'!$C$20,AC5&gt;='Old Ranking Calculations'!$B$21,'Old Ranking Calculations'!$C$21,AC5&gt;='Old Ranking Calculations'!$B$22,'Old Ranking Calculations'!$C$22,AC5&lt;'Old Ranking Calculations'!$B$23,'Old Ranking Calculations'!$C$23)</f>
        <v>0</v>
      </c>
      <c r="AE5" s="1">
        <f t="shared" si="0"/>
        <v>1.4000000000000001</v>
      </c>
      <c r="AF5" s="1">
        <v>0</v>
      </c>
      <c r="AG5" s="16">
        <f>SUM($W$2:W5,Z5)</f>
        <v>0</v>
      </c>
    </row>
    <row r="6" spans="1:33" ht="15.75" customHeight="1" x14ac:dyDescent="0.2">
      <c r="A6" s="1">
        <v>1970</v>
      </c>
      <c r="B6" s="1" t="s">
        <v>20</v>
      </c>
      <c r="C6" s="1" t="str">
        <f>VLOOKUP(B6,Divisions!$A$1:$B$33,2,FALSE)</f>
        <v>AFC East</v>
      </c>
      <c r="D6" s="1">
        <v>10</v>
      </c>
      <c r="E6" s="1">
        <v>4</v>
      </c>
      <c r="G6" s="1">
        <v>1</v>
      </c>
      <c r="I6" s="1">
        <v>1</v>
      </c>
      <c r="J6" s="1">
        <v>1</v>
      </c>
      <c r="K6" s="1">
        <v>1</v>
      </c>
      <c r="L6" s="1"/>
      <c r="M6" s="1"/>
      <c r="N6" s="1"/>
      <c r="O6" s="1">
        <v>2</v>
      </c>
      <c r="W6" s="1">
        <f>SUM(N6*'Ranking Calculations'!$C$2,M6*'Ranking Calculations'!$C$3,L6*'Ranking Calculations'!$C$4,K6*'Ranking Calculations'!$C$5,H6*'Ranking Calculations'!$C$7,G6*'Ranking Calculations'!$C$6,P6*'Ranking Calculations'!$C$8,Q6*'Ranking Calculations'!$C$9,R6*'Ranking Calculations'!$C$10,S6*'Ranking Calculations'!$C$11,T6*'Ranking Calculations'!$C$12,U6*'Ranking Calculations'!$C$13,V6*'Ranking Calculations'!$C$14)</f>
        <v>3</v>
      </c>
      <c r="X6" s="11">
        <f>(SUM($D$2:D6)+(SUM($F$2:F6)/2))/((SUM($D$2:D6)+SUM($E$2:E6)+SUM($F$2:F6)))</f>
        <v>0.36956521739130432</v>
      </c>
      <c r="Y6" s="24">
        <f>'Winning % Rank Over Time'!W6</f>
        <v>18</v>
      </c>
      <c r="Z6" s="7">
        <f>'Winning % Rank Over Time'!$B6*VLOOKUP(Y6,'Share of Reg Season Points'!$P$2:$Q$27,2)</f>
        <v>0</v>
      </c>
      <c r="AA6" s="1">
        <f t="shared" ref="AA6:AA57" si="1">SUM($G$2:J6)/COUNT($E$2:H6)</f>
        <v>0.42857142857142855</v>
      </c>
      <c r="AB6" s="1" cm="1">
        <f t="array" ref="AB6">_xlfn.IFS(AA6&gt;='Old Ranking Calculations'!$B$25,'Old Ranking Calculations'!$C$25,AA6&gt;='Old Ranking Calculations'!$B$26,'Old Ranking Calculations'!$C$26,AA6&gt;='Old Ranking Calculations'!$B$27,'Old Ranking Calculations'!$C$27,AA6&gt;='Old Ranking Calculations'!$B$28,'Old Ranking Calculations'!$C$28,AA6&gt;='Old Ranking Calculations'!$B$29,'Old Ranking Calculations'!$C$29,AA6&gt;='Old Ranking Calculations'!$B$30,'Old Ranking Calculations'!$C$30,AA6&gt;='Old Ranking Calculations'!$B$31,'Old Ranking Calculations'!$C$31,AA6&lt;'Old Ranking Calculations'!$B$32,'Old Ranking Calculations'!$C$32)</f>
        <v>0</v>
      </c>
      <c r="AC6" s="1">
        <f>COUNT($G$2:G6)/COUNT($A$2:A6)</f>
        <v>0.2</v>
      </c>
      <c r="AD6" s="1" cm="1">
        <f t="array" ref="AD6">_xlfn.IFS(AC6&gt;='Old Ranking Calculations'!$B$15,'Old Ranking Calculations'!$C$15,AC6&gt;='Old Ranking Calculations'!$B$16,'Old Ranking Calculations'!$C$16,AC6&gt;='Old Ranking Calculations'!$B$17,'Old Ranking Calculations'!$C$17,AC6&gt;='Old Ranking Calculations'!$B$18,'Old Ranking Calculations'!$C$18,AC6&gt;='Old Ranking Calculations'!$B$19,'Old Ranking Calculations'!$C$19,AC6&gt;='Old Ranking Calculations'!$B$20,'Old Ranking Calculations'!$C$20,AC6&gt;='Old Ranking Calculations'!$B$21,'Old Ranking Calculations'!$C$21,AC6&gt;='Old Ranking Calculations'!$B$22,'Old Ranking Calculations'!$C$22,AC6&lt;'Old Ranking Calculations'!$B$23,'Old Ranking Calculations'!$C$23)</f>
        <v>1</v>
      </c>
      <c r="AE6" s="1">
        <f t="shared" si="0"/>
        <v>1.2000000000000002</v>
      </c>
      <c r="AF6" s="1">
        <f t="shared" ref="AF6:AF57" si="2">SUM($I$2:M6)/SUM($E$2:I6)</f>
        <v>6.5217391304347824E-2</v>
      </c>
      <c r="AG6" s="16">
        <f>SUM($W$2:W6,Z6)</f>
        <v>3</v>
      </c>
    </row>
    <row r="7" spans="1:33" ht="15.75" customHeight="1" x14ac:dyDescent="0.2">
      <c r="A7" s="1">
        <v>1971</v>
      </c>
      <c r="B7" s="1" t="s">
        <v>20</v>
      </c>
      <c r="C7" s="1" t="str">
        <f>VLOOKUP(B7,Divisions!$A$1:$B$33,2,FALSE)</f>
        <v>AFC East</v>
      </c>
      <c r="D7" s="1">
        <v>10</v>
      </c>
      <c r="E7" s="1">
        <v>3</v>
      </c>
      <c r="F7" s="1">
        <v>1</v>
      </c>
      <c r="G7" s="1">
        <v>1</v>
      </c>
      <c r="H7" s="1">
        <v>1</v>
      </c>
      <c r="I7" s="1">
        <v>2</v>
      </c>
      <c r="J7" s="1">
        <v>1</v>
      </c>
      <c r="K7" s="1">
        <v>1</v>
      </c>
      <c r="L7" s="1">
        <v>1</v>
      </c>
      <c r="M7" s="1">
        <v>1</v>
      </c>
      <c r="N7" s="1"/>
      <c r="O7" s="1">
        <v>4</v>
      </c>
      <c r="W7" s="1">
        <f>SUM(N7*'Ranking Calculations'!$C$2,M7*'Ranking Calculations'!$C$3,L7*'Ranking Calculations'!$C$4,K7*'Ranking Calculations'!$C$5,H7*'Ranking Calculations'!$C$7,G7*'Ranking Calculations'!$C$6,P7*'Ranking Calculations'!$C$8,Q7*'Ranking Calculations'!$C$9,R7*'Ranking Calculations'!$C$10,S7*'Ranking Calculations'!$C$11,T7*'Ranking Calculations'!$C$12,U7*'Ranking Calculations'!$C$13,V7*'Ranking Calculations'!$C$14)</f>
        <v>17</v>
      </c>
      <c r="X7" s="11">
        <f>(SUM($D$2:D7)+(SUM($F$2:F7)/2))/((SUM($D$2:D7)+SUM($E$2:E7)+SUM($F$2:F7)))</f>
        <v>0.43373493975903615</v>
      </c>
      <c r="Y7" s="24">
        <f>'Winning % Rank Over Time'!W7</f>
        <v>15</v>
      </c>
      <c r="Z7" s="7">
        <f>'Winning % Rank Over Time'!$B7*VLOOKUP(Y7,'Share of Reg Season Points'!$P$2:$Q$27,2)</f>
        <v>0</v>
      </c>
      <c r="AA7" s="1">
        <f t="shared" si="1"/>
        <v>0.72727272727272729</v>
      </c>
      <c r="AB7" s="1" cm="1">
        <f t="array" ref="AB7">_xlfn.IFS(AA7&gt;='Old Ranking Calculations'!$B$25,'Old Ranking Calculations'!$C$25,AA7&gt;='Old Ranking Calculations'!$B$26,'Old Ranking Calculations'!$C$26,AA7&gt;='Old Ranking Calculations'!$B$27,'Old Ranking Calculations'!$C$27,AA7&gt;='Old Ranking Calculations'!$B$28,'Old Ranking Calculations'!$C$28,AA7&gt;='Old Ranking Calculations'!$B$29,'Old Ranking Calculations'!$C$29,AA7&gt;='Old Ranking Calculations'!$B$30,'Old Ranking Calculations'!$C$30,AA7&gt;='Old Ranking Calculations'!$B$31,'Old Ranking Calculations'!$C$31,AA7&lt;'Old Ranking Calculations'!$B$32,'Old Ranking Calculations'!$C$32)</f>
        <v>4</v>
      </c>
      <c r="AC7" s="1">
        <f>COUNT($G$2:G7)/COUNT($A$2:A7)</f>
        <v>0.33333333333333331</v>
      </c>
      <c r="AD7" s="1" cm="1">
        <f t="array" ref="AD7">_xlfn.IFS(AC7&gt;='Old Ranking Calculations'!$B$15,'Old Ranking Calculations'!$C$15,AC7&gt;='Old Ranking Calculations'!$B$16,'Old Ranking Calculations'!$C$16,AC7&gt;='Old Ranking Calculations'!$B$17,'Old Ranking Calculations'!$C$17,AC7&gt;='Old Ranking Calculations'!$B$18,'Old Ranking Calculations'!$C$18,AC7&gt;='Old Ranking Calculations'!$B$19,'Old Ranking Calculations'!$C$19,AC7&gt;='Old Ranking Calculations'!$B$20,'Old Ranking Calculations'!$C$20,AC7&gt;='Old Ranking Calculations'!$B$21,'Old Ranking Calculations'!$C$21,AC7&gt;='Old Ranking Calculations'!$B$22,'Old Ranking Calculations'!$C$22,AC7&lt;'Old Ranking Calculations'!$B$23,'Old Ranking Calculations'!$C$23)</f>
        <v>3</v>
      </c>
      <c r="AE7" s="1">
        <f t="shared" si="0"/>
        <v>1.0000000000000002</v>
      </c>
      <c r="AF7" s="1">
        <f t="shared" si="2"/>
        <v>0.16666666666666666</v>
      </c>
      <c r="AG7" s="16">
        <f>SUM($W$2:W7,Z7)</f>
        <v>20</v>
      </c>
    </row>
    <row r="8" spans="1:33" ht="15.75" customHeight="1" x14ac:dyDescent="0.2">
      <c r="A8" s="1">
        <v>1972</v>
      </c>
      <c r="B8" s="1" t="s">
        <v>20</v>
      </c>
      <c r="C8" s="1" t="str">
        <f>VLOOKUP(B8,Divisions!$A$1:$B$33,2,FALSE)</f>
        <v>AFC East</v>
      </c>
      <c r="D8" s="1">
        <v>14</v>
      </c>
      <c r="E8" s="1">
        <v>0</v>
      </c>
      <c r="G8" s="1">
        <v>1</v>
      </c>
      <c r="H8" s="1">
        <v>1</v>
      </c>
      <c r="I8" s="1">
        <v>3</v>
      </c>
      <c r="J8" s="1">
        <v>0</v>
      </c>
      <c r="K8" s="1">
        <v>1</v>
      </c>
      <c r="L8" s="1">
        <v>1</v>
      </c>
      <c r="M8" s="1">
        <v>1</v>
      </c>
      <c r="N8" s="1">
        <v>1</v>
      </c>
      <c r="O8" s="1">
        <v>4</v>
      </c>
      <c r="U8" s="1">
        <v>1</v>
      </c>
      <c r="V8" s="1">
        <v>1</v>
      </c>
      <c r="W8" s="1">
        <f>SUM(N8*'Ranking Calculations'!$C$2,M8*'Ranking Calculations'!$C$3,L8*'Ranking Calculations'!$C$4,K8*'Ranking Calculations'!$C$5,H8*'Ranking Calculations'!$C$7,G8*'Ranking Calculations'!$C$6,P8*'Ranking Calculations'!$C$8,Q8*'Ranking Calculations'!$C$9,R8*'Ranking Calculations'!$C$10,S8*'Ranking Calculations'!$C$11,T8*'Ranking Calculations'!$C$12,U8*'Ranking Calculations'!$C$13,V8*'Ranking Calculations'!$C$14)</f>
        <v>40</v>
      </c>
      <c r="X8" s="11">
        <f>(SUM($D$2:D8)+(SUM($F$2:F8)/2))/((SUM($D$2:D8)+SUM($E$2:E8)+SUM($F$2:F8)))</f>
        <v>0.51546391752577314</v>
      </c>
      <c r="Y8" s="24">
        <f>'Winning % Rank Over Time'!W8</f>
        <v>13</v>
      </c>
      <c r="Z8" s="7">
        <f>'Winning % Rank Over Time'!$B8*VLOOKUP(Y8,'Share of Reg Season Points'!$P$2:$Q$27,2)</f>
        <v>0</v>
      </c>
      <c r="AA8" s="1">
        <f t="shared" si="1"/>
        <v>0.9285714285714286</v>
      </c>
      <c r="AB8" s="1" cm="1">
        <f t="array" ref="AB8">_xlfn.IFS(AA8&gt;='Old Ranking Calculations'!$B$25,'Old Ranking Calculations'!$C$25,AA8&gt;='Old Ranking Calculations'!$B$26,'Old Ranking Calculations'!$C$26,AA8&gt;='Old Ranking Calculations'!$B$27,'Old Ranking Calculations'!$C$27,AA8&gt;='Old Ranking Calculations'!$B$28,'Old Ranking Calculations'!$C$28,AA8&gt;='Old Ranking Calculations'!$B$29,'Old Ranking Calculations'!$C$29,AA8&gt;='Old Ranking Calculations'!$B$30,'Old Ranking Calculations'!$C$30,AA8&gt;='Old Ranking Calculations'!$B$31,'Old Ranking Calculations'!$C$31,AA8&lt;'Old Ranking Calculations'!$B$32,'Old Ranking Calculations'!$C$32)</f>
        <v>8</v>
      </c>
      <c r="AC8" s="1">
        <f>COUNT($G$2:G8)/COUNT($A$2:A8)</f>
        <v>0.42857142857142855</v>
      </c>
      <c r="AD8" s="1" cm="1">
        <f t="array" ref="AD8">_xlfn.IFS(AC8&gt;='Old Ranking Calculations'!$B$15,'Old Ranking Calculations'!$C$15,AC8&gt;='Old Ranking Calculations'!$B$16,'Old Ranking Calculations'!$C$16,AC8&gt;='Old Ranking Calculations'!$B$17,'Old Ranking Calculations'!$C$17,AC8&gt;='Old Ranking Calculations'!$B$18,'Old Ranking Calculations'!$C$18,AC8&gt;='Old Ranking Calculations'!$B$19,'Old Ranking Calculations'!$C$19,AC8&gt;='Old Ranking Calculations'!$B$20,'Old Ranking Calculations'!$C$20,AC8&gt;='Old Ranking Calculations'!$B$21,'Old Ranking Calculations'!$C$21,AC8&gt;='Old Ranking Calculations'!$B$22,'Old Ranking Calculations'!$C$22,AC8&lt;'Old Ranking Calculations'!$B$23,'Old Ranking Calculations'!$C$23)</f>
        <v>10</v>
      </c>
      <c r="AE8" s="1">
        <f t="shared" si="0"/>
        <v>0.80000000000000027</v>
      </c>
      <c r="AF8" s="1">
        <f t="shared" si="2"/>
        <v>0.25423728813559321</v>
      </c>
      <c r="AG8" s="16">
        <f>SUM($W$2:W8,Z8)</f>
        <v>60</v>
      </c>
    </row>
    <row r="9" spans="1:33" ht="15.75" customHeight="1" x14ac:dyDescent="0.2">
      <c r="A9" s="1">
        <v>1973</v>
      </c>
      <c r="B9" s="1" t="s">
        <v>20</v>
      </c>
      <c r="C9" s="1" t="str">
        <f>VLOOKUP(B9,Divisions!$A$1:$B$33,2,FALSE)</f>
        <v>AFC East</v>
      </c>
      <c r="D9" s="1">
        <v>12</v>
      </c>
      <c r="E9" s="1">
        <v>2</v>
      </c>
      <c r="G9" s="1">
        <v>1</v>
      </c>
      <c r="H9" s="1">
        <v>1</v>
      </c>
      <c r="I9" s="1">
        <v>3</v>
      </c>
      <c r="J9" s="1">
        <v>0</v>
      </c>
      <c r="K9" s="1">
        <v>1</v>
      </c>
      <c r="L9" s="1">
        <v>1</v>
      </c>
      <c r="M9" s="1">
        <v>1</v>
      </c>
      <c r="N9" s="1">
        <v>1</v>
      </c>
      <c r="O9" s="1">
        <v>4</v>
      </c>
      <c r="R9" s="1">
        <v>1</v>
      </c>
      <c r="W9" s="1">
        <f>SUM(N9*'Ranking Calculations'!$C$2,M9*'Ranking Calculations'!$C$3,L9*'Ranking Calculations'!$C$4,K9*'Ranking Calculations'!$C$5,H9*'Ranking Calculations'!$C$7,G9*'Ranking Calculations'!$C$6,P9*'Ranking Calculations'!$C$8,Q9*'Ranking Calculations'!$C$9,R9*'Ranking Calculations'!$C$10,S9*'Ranking Calculations'!$C$11,T9*'Ranking Calculations'!$C$12,U9*'Ranking Calculations'!$C$13,V9*'Ranking Calculations'!$C$14)</f>
        <v>41</v>
      </c>
      <c r="X9" s="11">
        <f>(SUM($D$2:D9)+(SUM($F$2:F9)/2))/((SUM($D$2:D9)+SUM($E$2:E9)+SUM($F$2:F9)))</f>
        <v>0.55855855855855852</v>
      </c>
      <c r="Y9" s="24">
        <f>'Winning % Rank Over Time'!W9</f>
        <v>10</v>
      </c>
      <c r="Z9" s="7">
        <f>'Winning % Rank Over Time'!$B9*VLOOKUP(Y9,'Share of Reg Season Points'!$P$2:$Q$27,2)</f>
        <v>0</v>
      </c>
      <c r="AA9" s="1">
        <f t="shared" si="1"/>
        <v>1.0588235294117647</v>
      </c>
      <c r="AB9" s="1" cm="1">
        <f t="array" ref="AB9">_xlfn.IFS(AA9&gt;='Old Ranking Calculations'!$B$25,'Old Ranking Calculations'!$C$25,AA9&gt;='Old Ranking Calculations'!$B$26,'Old Ranking Calculations'!$C$26,AA9&gt;='Old Ranking Calculations'!$B$27,'Old Ranking Calculations'!$C$27,AA9&gt;='Old Ranking Calculations'!$B$28,'Old Ranking Calculations'!$C$28,AA9&gt;='Old Ranking Calculations'!$B$29,'Old Ranking Calculations'!$C$29,AA9&gt;='Old Ranking Calculations'!$B$30,'Old Ranking Calculations'!$C$30,AA9&gt;='Old Ranking Calculations'!$B$31,'Old Ranking Calculations'!$C$31,AA9&lt;'Old Ranking Calculations'!$B$32,'Old Ranking Calculations'!$C$32)</f>
        <v>10</v>
      </c>
      <c r="AC9" s="1">
        <f>COUNT($G$2:G9)/COUNT($A$2:A9)</f>
        <v>0.5</v>
      </c>
      <c r="AD9" s="1" cm="1">
        <f t="array" ref="AD9">_xlfn.IFS(AC9&gt;='Old Ranking Calculations'!$B$15,'Old Ranking Calculations'!$C$15,AC9&gt;='Old Ranking Calculations'!$B$16,'Old Ranking Calculations'!$C$16,AC9&gt;='Old Ranking Calculations'!$B$17,'Old Ranking Calculations'!$C$17,AC9&gt;='Old Ranking Calculations'!$B$18,'Old Ranking Calculations'!$C$18,AC9&gt;='Old Ranking Calculations'!$B$19,'Old Ranking Calculations'!$C$19,AC9&gt;='Old Ranking Calculations'!$B$20,'Old Ranking Calculations'!$C$20,AC9&gt;='Old Ranking Calculations'!$B$21,'Old Ranking Calculations'!$C$21,AC9&gt;='Old Ranking Calculations'!$B$22,'Old Ranking Calculations'!$C$22,AC9&lt;'Old Ranking Calculations'!$B$23,'Old Ranking Calculations'!$C$23)</f>
        <v>15</v>
      </c>
      <c r="AE9" s="1">
        <f t="shared" si="0"/>
        <v>0.60000000000000031</v>
      </c>
      <c r="AF9" s="1">
        <f t="shared" si="2"/>
        <v>0.31818181818181818</v>
      </c>
      <c r="AG9" s="16">
        <f>SUM($W$2:W9,Z9)</f>
        <v>101</v>
      </c>
    </row>
    <row r="10" spans="1:33" ht="15.75" customHeight="1" x14ac:dyDescent="0.2">
      <c r="A10" s="1">
        <v>1974</v>
      </c>
      <c r="B10" s="1" t="s">
        <v>20</v>
      </c>
      <c r="C10" s="1" t="str">
        <f>VLOOKUP(B10,Divisions!$A$1:$B$33,2,FALSE)</f>
        <v>AFC East</v>
      </c>
      <c r="D10" s="1">
        <v>11</v>
      </c>
      <c r="E10" s="1">
        <v>3</v>
      </c>
      <c r="G10" s="1">
        <v>1</v>
      </c>
      <c r="H10" s="1">
        <v>1</v>
      </c>
      <c r="I10" s="1">
        <v>0</v>
      </c>
      <c r="J10" s="1">
        <v>1</v>
      </c>
      <c r="K10" s="1">
        <v>1</v>
      </c>
      <c r="L10" s="1"/>
      <c r="M10" s="1"/>
      <c r="N10" s="1"/>
      <c r="O10" s="1">
        <v>2</v>
      </c>
      <c r="W10" s="1">
        <f>SUM(N10*'Ranking Calculations'!$C$2,M10*'Ranking Calculations'!$C$3,L10*'Ranking Calculations'!$C$4,K10*'Ranking Calculations'!$C$5,H10*'Ranking Calculations'!$C$7,G10*'Ranking Calculations'!$C$6,P10*'Ranking Calculations'!$C$8,Q10*'Ranking Calculations'!$C$9,R10*'Ranking Calculations'!$C$10,S10*'Ranking Calculations'!$C$11,T10*'Ranking Calculations'!$C$12,U10*'Ranking Calculations'!$C$13,V10*'Ranking Calculations'!$C$14)</f>
        <v>4</v>
      </c>
      <c r="X10" s="11">
        <f>(SUM($D$2:D10)+(SUM($F$2:F10)/2))/((SUM($D$2:D10)+SUM($E$2:E10)+SUM($F$2:F10)))</f>
        <v>0.58399999999999996</v>
      </c>
      <c r="Y10" s="24">
        <f>'Winning % Rank Over Time'!W10</f>
        <v>8</v>
      </c>
      <c r="Z10" s="7">
        <f>'Winning % Rank Over Time'!$B10*VLOOKUP(Y10,'Share of Reg Season Points'!$P$2:$Q$27,2)</f>
        <v>0</v>
      </c>
      <c r="AA10" s="1">
        <f t="shared" si="1"/>
        <v>1.05</v>
      </c>
      <c r="AB10" s="1" cm="1">
        <f t="array" ref="AB10">_xlfn.IFS(AA10&gt;='Old Ranking Calculations'!$B$25,'Old Ranking Calculations'!$C$25,AA10&gt;='Old Ranking Calculations'!$B$26,'Old Ranking Calculations'!$C$26,AA10&gt;='Old Ranking Calculations'!$B$27,'Old Ranking Calculations'!$C$27,AA10&gt;='Old Ranking Calculations'!$B$28,'Old Ranking Calculations'!$C$28,AA10&gt;='Old Ranking Calculations'!$B$29,'Old Ranking Calculations'!$C$29,AA10&gt;='Old Ranking Calculations'!$B$30,'Old Ranking Calculations'!$C$30,AA10&gt;='Old Ranking Calculations'!$B$31,'Old Ranking Calculations'!$C$31,AA10&lt;'Old Ranking Calculations'!$B$32,'Old Ranking Calculations'!$C$32)</f>
        <v>10</v>
      </c>
      <c r="AC10" s="1">
        <f>COUNT($G$2:G10)/COUNT($A$2:A10)</f>
        <v>0.55555555555555558</v>
      </c>
      <c r="AD10" s="1" cm="1">
        <f t="array" ref="AD10">_xlfn.IFS(AC10&gt;='Old Ranking Calculations'!$B$15,'Old Ranking Calculations'!$C$15,AC10&gt;='Old Ranking Calculations'!$B$16,'Old Ranking Calculations'!$C$16,AC10&gt;='Old Ranking Calculations'!$B$17,'Old Ranking Calculations'!$C$17,AC10&gt;='Old Ranking Calculations'!$B$18,'Old Ranking Calculations'!$C$18,AC10&gt;='Old Ranking Calculations'!$B$19,'Old Ranking Calculations'!$C$19,AC10&gt;='Old Ranking Calculations'!$B$20,'Old Ranking Calculations'!$C$20,AC10&gt;='Old Ranking Calculations'!$B$21,'Old Ranking Calculations'!$C$21,AC10&gt;='Old Ranking Calculations'!$B$22,'Old Ranking Calculations'!$C$22,AC10&lt;'Old Ranking Calculations'!$B$23,'Old Ranking Calculations'!$C$23)</f>
        <v>17.5</v>
      </c>
      <c r="AE10" s="1">
        <f t="shared" si="0"/>
        <v>0.4000000000000003</v>
      </c>
      <c r="AF10" s="1">
        <f t="shared" si="2"/>
        <v>0.323943661971831</v>
      </c>
      <c r="AG10" s="16">
        <f>SUM($W$2:W10,Z10)</f>
        <v>105</v>
      </c>
    </row>
    <row r="11" spans="1:33" ht="15.75" customHeight="1" x14ac:dyDescent="0.2">
      <c r="A11" s="1">
        <v>1975</v>
      </c>
      <c r="B11" s="1" t="s">
        <v>20</v>
      </c>
      <c r="C11" s="1" t="str">
        <f>VLOOKUP(B11,Divisions!$A$1:$B$33,2,FALSE)</f>
        <v>AFC East</v>
      </c>
      <c r="D11" s="1">
        <v>10</v>
      </c>
      <c r="E11" s="1">
        <v>4</v>
      </c>
      <c r="W11" s="1">
        <f>SUM(N11*'Ranking Calculations'!$C$2,M11*'Ranking Calculations'!$C$3,L11*'Ranking Calculations'!$C$4,K11*'Ranking Calculations'!$C$5,H11*'Ranking Calculations'!$C$7,G11*'Ranking Calculations'!$C$6,P11*'Ranking Calculations'!$C$8,Q11*'Ranking Calculations'!$C$9,R11*'Ranking Calculations'!$C$10,S11*'Ranking Calculations'!$C$11,T11*'Ranking Calculations'!$C$12,U11*'Ranking Calculations'!$C$13,V11*'Ranking Calculations'!$C$14)</f>
        <v>0</v>
      </c>
      <c r="X11" s="11">
        <f>(SUM($D$2:D11)+(SUM($F$2:F11)/2))/((SUM($D$2:D11)+SUM($E$2:E11)+SUM($F$2:F11)))</f>
        <v>0.59712230215827333</v>
      </c>
      <c r="Y11" s="24">
        <f>'Winning % Rank Over Time'!W11</f>
        <v>7</v>
      </c>
      <c r="Z11" s="7">
        <f>'Winning % Rank Over Time'!$B11*VLOOKUP(Y11,'Share of Reg Season Points'!$P$2:$Q$27,2)</f>
        <v>0</v>
      </c>
      <c r="AA11" s="1">
        <f t="shared" si="1"/>
        <v>1</v>
      </c>
      <c r="AB11" s="1" cm="1">
        <f t="array" ref="AB11">_xlfn.IFS(AA11&gt;='Old Ranking Calculations'!$B$25,'Old Ranking Calculations'!$C$25,AA11&gt;='Old Ranking Calculations'!$B$26,'Old Ranking Calculations'!$C$26,AA11&gt;='Old Ranking Calculations'!$B$27,'Old Ranking Calculations'!$C$27,AA11&gt;='Old Ranking Calculations'!$B$28,'Old Ranking Calculations'!$C$28,AA11&gt;='Old Ranking Calculations'!$B$29,'Old Ranking Calculations'!$C$29,AA11&gt;='Old Ranking Calculations'!$B$30,'Old Ranking Calculations'!$C$30,AA11&gt;='Old Ranking Calculations'!$B$31,'Old Ranking Calculations'!$C$31,AA11&lt;'Old Ranking Calculations'!$B$32,'Old Ranking Calculations'!$C$32)</f>
        <v>10</v>
      </c>
      <c r="AC11" s="1">
        <f>COUNT($G$2:G11)/COUNT($A$2:A11)</f>
        <v>0.5</v>
      </c>
      <c r="AD11" s="1" cm="1">
        <f t="array" ref="AD11">_xlfn.IFS(AC11&gt;='Old Ranking Calculations'!$B$15,'Old Ranking Calculations'!$C$15,AC11&gt;='Old Ranking Calculations'!$B$16,'Old Ranking Calculations'!$C$16,AC11&gt;='Old Ranking Calculations'!$B$17,'Old Ranking Calculations'!$C$17,AC11&gt;='Old Ranking Calculations'!$B$18,'Old Ranking Calculations'!$C$18,AC11&gt;='Old Ranking Calculations'!$B$19,'Old Ranking Calculations'!$C$19,AC11&gt;='Old Ranking Calculations'!$B$20,'Old Ranking Calculations'!$C$20,AC11&gt;='Old Ranking Calculations'!$B$21,'Old Ranking Calculations'!$C$21,AC11&gt;='Old Ranking Calculations'!$B$22,'Old Ranking Calculations'!$C$22,AC11&lt;'Old Ranking Calculations'!$B$23,'Old Ranking Calculations'!$C$23)</f>
        <v>15</v>
      </c>
      <c r="AE11" s="1">
        <f t="shared" si="0"/>
        <v>0.20000000000000029</v>
      </c>
      <c r="AF11" s="1">
        <f t="shared" si="2"/>
        <v>0.30666666666666664</v>
      </c>
      <c r="AG11" s="16">
        <f>SUM($W$2:W11,Z11)</f>
        <v>105</v>
      </c>
    </row>
    <row r="12" spans="1:33" ht="15.75" customHeight="1" x14ac:dyDescent="0.2">
      <c r="A12" s="1">
        <v>1976</v>
      </c>
      <c r="B12" s="1" t="s">
        <v>20</v>
      </c>
      <c r="C12" s="1" t="str">
        <f>VLOOKUP(B12,Divisions!$A$1:$B$33,2,FALSE)</f>
        <v>AFC East</v>
      </c>
      <c r="D12" s="1">
        <v>6</v>
      </c>
      <c r="E12" s="1">
        <v>8</v>
      </c>
      <c r="W12" s="1">
        <f>SUM(N12*'Ranking Calculations'!$C$2,M12*'Ranking Calculations'!$C$3,L12*'Ranking Calculations'!$C$4,K12*'Ranking Calculations'!$C$5,H12*'Ranking Calculations'!$C$7,G12*'Ranking Calculations'!$C$6,P12*'Ranking Calculations'!$C$8,Q12*'Ranking Calculations'!$C$9,R12*'Ranking Calculations'!$C$10,S12*'Ranking Calculations'!$C$11,T12*'Ranking Calculations'!$C$12,U12*'Ranking Calculations'!$C$13,V12*'Ranking Calculations'!$C$14)</f>
        <v>0</v>
      </c>
      <c r="X12" s="11">
        <f>(SUM($D$2:D12)+(SUM($F$2:F12)/2))/((SUM($D$2:D12)+SUM($E$2:E12)+SUM($F$2:F12)))</f>
        <v>0.5816993464052288</v>
      </c>
      <c r="Y12" s="24">
        <f>'Winning % Rank Over Time'!W12</f>
        <v>9</v>
      </c>
      <c r="Z12" s="7">
        <f>'Winning % Rank Over Time'!$B12*VLOOKUP(Y12,'Share of Reg Season Points'!$K$2:$L$30,2)</f>
        <v>0</v>
      </c>
      <c r="AA12" s="1">
        <f t="shared" si="1"/>
        <v>0.95454545454545459</v>
      </c>
      <c r="AB12" s="1" cm="1">
        <f t="array" ref="AB12">_xlfn.IFS(AA12&gt;='Old Ranking Calculations'!$B$25,'Old Ranking Calculations'!$C$25,AA12&gt;='Old Ranking Calculations'!$B$26,'Old Ranking Calculations'!$C$26,AA12&gt;='Old Ranking Calculations'!$B$27,'Old Ranking Calculations'!$C$27,AA12&gt;='Old Ranking Calculations'!$B$28,'Old Ranking Calculations'!$C$28,AA12&gt;='Old Ranking Calculations'!$B$29,'Old Ranking Calculations'!$C$29,AA12&gt;='Old Ranking Calculations'!$B$30,'Old Ranking Calculations'!$C$30,AA12&gt;='Old Ranking Calculations'!$B$31,'Old Ranking Calculations'!$C$31,AA12&lt;'Old Ranking Calculations'!$B$32,'Old Ranking Calculations'!$C$32)</f>
        <v>8</v>
      </c>
      <c r="AC12" s="1">
        <f>COUNT($G$2:G12)/COUNT($A$2:A12)</f>
        <v>0.45454545454545453</v>
      </c>
      <c r="AD12" s="1" cm="1">
        <f t="array" ref="AD12">_xlfn.IFS(AC12&gt;='Old Ranking Calculations'!$B$15,'Old Ranking Calculations'!$C$15,AC12&gt;='Old Ranking Calculations'!$B$16,'Old Ranking Calculations'!$C$16,AC12&gt;='Old Ranking Calculations'!$B$17,'Old Ranking Calculations'!$C$17,AC12&gt;='Old Ranking Calculations'!$B$18,'Old Ranking Calculations'!$C$18,AC12&gt;='Old Ranking Calculations'!$B$19,'Old Ranking Calculations'!$C$19,AC12&gt;='Old Ranking Calculations'!$B$20,'Old Ranking Calculations'!$C$20,AC12&gt;='Old Ranking Calculations'!$B$21,'Old Ranking Calculations'!$C$21,AC12&gt;='Old Ranking Calculations'!$B$22,'Old Ranking Calculations'!$C$22,AC12&lt;'Old Ranking Calculations'!$B$23,'Old Ranking Calculations'!$C$23)</f>
        <v>12</v>
      </c>
      <c r="AE12" s="1">
        <v>0</v>
      </c>
      <c r="AF12" s="1">
        <f t="shared" si="2"/>
        <v>0.27710843373493976</v>
      </c>
      <c r="AG12" s="16">
        <f>SUM($W$2:W12,Z12)</f>
        <v>105</v>
      </c>
    </row>
    <row r="13" spans="1:33" ht="15.75" customHeight="1" x14ac:dyDescent="0.2">
      <c r="A13" s="1">
        <v>1977</v>
      </c>
      <c r="B13" s="1" t="s">
        <v>20</v>
      </c>
      <c r="C13" s="1" t="str">
        <f>VLOOKUP(B13,Divisions!$A$1:$B$33,2,FALSE)</f>
        <v>AFC East</v>
      </c>
      <c r="D13" s="1">
        <v>10</v>
      </c>
      <c r="E13" s="1">
        <v>4</v>
      </c>
      <c r="T13" s="1">
        <v>1</v>
      </c>
      <c r="W13" s="1">
        <f>SUM(N13*'Ranking Calculations'!$C$2,M13*'Ranking Calculations'!$C$3,L13*'Ranking Calculations'!$C$4,K13*'Ranking Calculations'!$C$5,H13*'Ranking Calculations'!$C$7,G13*'Ranking Calculations'!$C$6,P13*'Ranking Calculations'!$C$8,Q13*'Ranking Calculations'!$C$9,R13*'Ranking Calculations'!$C$10,S13*'Ranking Calculations'!$C$11,T13*'Ranking Calculations'!$C$12,U13*'Ranking Calculations'!$C$13,V13*'Ranking Calculations'!$C$14)</f>
        <v>0</v>
      </c>
      <c r="X13" s="11">
        <f>(SUM($D$2:D13)+(SUM($F$2:F13)/2))/((SUM($D$2:D13)+SUM($E$2:E13)+SUM($F$2:F13)))</f>
        <v>0.59281437125748504</v>
      </c>
      <c r="Y13" s="24">
        <f>'Winning % Rank Over Time'!W13</f>
        <v>7</v>
      </c>
      <c r="Z13" s="7">
        <f>'Winning % Rank Over Time'!$B13*VLOOKUP(Y13,'Share of Reg Season Points'!$K$2:$L$30,2)</f>
        <v>0</v>
      </c>
      <c r="AA13" s="1">
        <f t="shared" si="1"/>
        <v>0.91304347826086951</v>
      </c>
      <c r="AB13" s="1" cm="1">
        <f t="array" ref="AB13">_xlfn.IFS(AA13&gt;='Old Ranking Calculations'!$B$25,'Old Ranking Calculations'!$C$25,AA13&gt;='Old Ranking Calculations'!$B$26,'Old Ranking Calculations'!$C$26,AA13&gt;='Old Ranking Calculations'!$B$27,'Old Ranking Calculations'!$C$27,AA13&gt;='Old Ranking Calculations'!$B$28,'Old Ranking Calculations'!$C$28,AA13&gt;='Old Ranking Calculations'!$B$29,'Old Ranking Calculations'!$C$29,AA13&gt;='Old Ranking Calculations'!$B$30,'Old Ranking Calculations'!$C$30,AA13&gt;='Old Ranking Calculations'!$B$31,'Old Ranking Calculations'!$C$31,AA13&lt;'Old Ranking Calculations'!$B$32,'Old Ranking Calculations'!$C$32)</f>
        <v>8</v>
      </c>
      <c r="AC13" s="1">
        <f>COUNT($G$2:G13)/COUNT($A$2:A13)</f>
        <v>0.41666666666666669</v>
      </c>
      <c r="AD13" s="1" cm="1">
        <f t="array" ref="AD13">_xlfn.IFS(AC13&gt;='Old Ranking Calculations'!$B$15,'Old Ranking Calculations'!$C$15,AC13&gt;='Old Ranking Calculations'!$B$16,'Old Ranking Calculations'!$C$16,AC13&gt;='Old Ranking Calculations'!$B$17,'Old Ranking Calculations'!$C$17,AC13&gt;='Old Ranking Calculations'!$B$18,'Old Ranking Calculations'!$C$18,AC13&gt;='Old Ranking Calculations'!$B$19,'Old Ranking Calculations'!$C$19,AC13&gt;='Old Ranking Calculations'!$B$20,'Old Ranking Calculations'!$C$20,AC13&gt;='Old Ranking Calculations'!$B$21,'Old Ranking Calculations'!$C$21,AC13&gt;='Old Ranking Calculations'!$B$22,'Old Ranking Calculations'!$C$22,AC13&lt;'Old Ranking Calculations'!$B$23,'Old Ranking Calculations'!$C$23)</f>
        <v>10</v>
      </c>
      <c r="AE13" s="1">
        <v>0</v>
      </c>
      <c r="AF13" s="1">
        <f t="shared" si="2"/>
        <v>0.26436781609195403</v>
      </c>
      <c r="AG13" s="16">
        <f>SUM($W$2:W13,Z13)</f>
        <v>105</v>
      </c>
    </row>
    <row r="14" spans="1:33" ht="15.75" customHeight="1" x14ac:dyDescent="0.2">
      <c r="A14" s="1">
        <v>1978</v>
      </c>
      <c r="B14" s="1" t="s">
        <v>20</v>
      </c>
      <c r="C14" s="1" t="str">
        <f>VLOOKUP(B14,Divisions!$A$1:$B$33,2,FALSE)</f>
        <v>AFC East</v>
      </c>
      <c r="D14" s="1">
        <v>11</v>
      </c>
      <c r="E14" s="1">
        <v>5</v>
      </c>
      <c r="G14" s="1">
        <v>1</v>
      </c>
      <c r="I14" s="1">
        <v>0</v>
      </c>
      <c r="J14" s="1">
        <v>1</v>
      </c>
      <c r="K14" s="1"/>
      <c r="L14" s="1"/>
      <c r="M14" s="1"/>
      <c r="N14" s="1"/>
      <c r="O14" s="1">
        <v>1</v>
      </c>
      <c r="W14" s="1">
        <f>SUM(N14*'Ranking Calculations'!$C$2,M14*'Ranking Calculations'!$C$3,L14*'Ranking Calculations'!$C$4,K14*'Ranking Calculations'!$C$5,H14*'Ranking Calculations'!$C$7,G14*'Ranking Calculations'!$C$6,P14*'Ranking Calculations'!$C$8,Q14*'Ranking Calculations'!$C$9,R14*'Ranking Calculations'!$C$10,S14*'Ranking Calculations'!$C$11,T14*'Ranking Calculations'!$C$12,U14*'Ranking Calculations'!$C$13,V14*'Ranking Calculations'!$C$14)</f>
        <v>1</v>
      </c>
      <c r="X14" s="11">
        <f>(SUM($D$2:D14)+(SUM($F$2:F14)/2))/((SUM($D$2:D14)+SUM($E$2:E14)+SUM($F$2:F14)))</f>
        <v>0.60109289617486339</v>
      </c>
      <c r="Y14" s="24">
        <f>'Winning % Rank Over Time'!W14</f>
        <v>6</v>
      </c>
      <c r="Z14" s="7">
        <f>'Winning % Rank Over Time'!$B14*VLOOKUP(Y14,'Share of Reg Season Points'!$K$2:$L$30,2)</f>
        <v>0</v>
      </c>
      <c r="AA14" s="1">
        <f t="shared" si="1"/>
        <v>0.92</v>
      </c>
      <c r="AB14" s="1" cm="1">
        <f t="array" ref="AB14">_xlfn.IFS(AA14&gt;='Old Ranking Calculations'!$B$25,'Old Ranking Calculations'!$C$25,AA14&gt;='Old Ranking Calculations'!$B$26,'Old Ranking Calculations'!$C$26,AA14&gt;='Old Ranking Calculations'!$B$27,'Old Ranking Calculations'!$C$27,AA14&gt;='Old Ranking Calculations'!$B$28,'Old Ranking Calculations'!$C$28,AA14&gt;='Old Ranking Calculations'!$B$29,'Old Ranking Calculations'!$C$29,AA14&gt;='Old Ranking Calculations'!$B$30,'Old Ranking Calculations'!$C$30,AA14&gt;='Old Ranking Calculations'!$B$31,'Old Ranking Calculations'!$C$31,AA14&lt;'Old Ranking Calculations'!$B$32,'Old Ranking Calculations'!$C$32)</f>
        <v>8</v>
      </c>
      <c r="AC14" s="1">
        <f>COUNT($G$2:G14)/COUNT($A$2:A14)</f>
        <v>0.46153846153846156</v>
      </c>
      <c r="AD14" s="1" cm="1">
        <f t="array" ref="AD14">_xlfn.IFS(AC14&gt;='Old Ranking Calculations'!$B$15,'Old Ranking Calculations'!$C$15,AC14&gt;='Old Ranking Calculations'!$B$16,'Old Ranking Calculations'!$C$16,AC14&gt;='Old Ranking Calculations'!$B$17,'Old Ranking Calculations'!$C$17,AC14&gt;='Old Ranking Calculations'!$B$18,'Old Ranking Calculations'!$C$18,AC14&gt;='Old Ranking Calculations'!$B$19,'Old Ranking Calculations'!$C$19,AC14&gt;='Old Ranking Calculations'!$B$20,'Old Ranking Calculations'!$C$20,AC14&gt;='Old Ranking Calculations'!$B$21,'Old Ranking Calculations'!$C$21,AC14&gt;='Old Ranking Calculations'!$B$22,'Old Ranking Calculations'!$C$22,AC14&lt;'Old Ranking Calculations'!$B$23,'Old Ranking Calculations'!$C$23)</f>
        <v>12</v>
      </c>
      <c r="AE14" s="1">
        <v>0</v>
      </c>
      <c r="AF14" s="1">
        <f t="shared" si="2"/>
        <v>0.25806451612903225</v>
      </c>
      <c r="AG14" s="16">
        <f>SUM($W$2:W14,Z14)</f>
        <v>106</v>
      </c>
    </row>
    <row r="15" spans="1:33" ht="15.75" customHeight="1" x14ac:dyDescent="0.2">
      <c r="A15" s="1">
        <v>1979</v>
      </c>
      <c r="B15" s="1" t="s">
        <v>20</v>
      </c>
      <c r="C15" s="1" t="str">
        <f>VLOOKUP(B15,Divisions!$A$1:$B$33,2,FALSE)</f>
        <v>AFC East</v>
      </c>
      <c r="D15" s="1">
        <v>10</v>
      </c>
      <c r="E15" s="1">
        <v>6</v>
      </c>
      <c r="G15" s="1">
        <v>1</v>
      </c>
      <c r="H15" s="1">
        <v>1</v>
      </c>
      <c r="I15" s="1">
        <v>0</v>
      </c>
      <c r="J15" s="1">
        <v>1</v>
      </c>
      <c r="K15" s="1">
        <v>1</v>
      </c>
      <c r="L15" s="1"/>
      <c r="M15" s="1"/>
      <c r="N15" s="1"/>
      <c r="O15" s="1">
        <v>2</v>
      </c>
      <c r="V15" s="1">
        <v>1</v>
      </c>
      <c r="W15" s="1">
        <f>SUM(N15*'Ranking Calculations'!$C$2,M15*'Ranking Calculations'!$C$3,L15*'Ranking Calculations'!$C$4,K15*'Ranking Calculations'!$C$5,H15*'Ranking Calculations'!$C$7,G15*'Ranking Calculations'!$C$6,P15*'Ranking Calculations'!$C$8,Q15*'Ranking Calculations'!$C$9,R15*'Ranking Calculations'!$C$10,S15*'Ranking Calculations'!$C$11,T15*'Ranking Calculations'!$C$12,U15*'Ranking Calculations'!$C$13,V15*'Ranking Calculations'!$C$14)</f>
        <v>4</v>
      </c>
      <c r="X15" s="11">
        <f>(SUM($D$2:D15)+(SUM($F$2:F15)/2))/((SUM($D$2:D15)+SUM($E$2:E15)+SUM($F$2:F15)))</f>
        <v>0.60301507537688437</v>
      </c>
      <c r="Y15" s="24">
        <f>'Winning % Rank Over Time'!W15</f>
        <v>5</v>
      </c>
      <c r="Z15" s="7">
        <f>'Winning % Rank Over Time'!$B15*VLOOKUP(Y15,'Share of Reg Season Points'!$K$2:$L$30,2)</f>
        <v>0</v>
      </c>
      <c r="AA15" s="1">
        <f t="shared" si="1"/>
        <v>0.9285714285714286</v>
      </c>
      <c r="AB15" s="1" cm="1">
        <f t="array" ref="AB15">_xlfn.IFS(AA15&gt;='Old Ranking Calculations'!$B$25,'Old Ranking Calculations'!$C$25,AA15&gt;='Old Ranking Calculations'!$B$26,'Old Ranking Calculations'!$C$26,AA15&gt;='Old Ranking Calculations'!$B$27,'Old Ranking Calculations'!$C$27,AA15&gt;='Old Ranking Calculations'!$B$28,'Old Ranking Calculations'!$C$28,AA15&gt;='Old Ranking Calculations'!$B$29,'Old Ranking Calculations'!$C$29,AA15&gt;='Old Ranking Calculations'!$B$30,'Old Ranking Calculations'!$C$30,AA15&gt;='Old Ranking Calculations'!$B$31,'Old Ranking Calculations'!$C$31,AA15&lt;'Old Ranking Calculations'!$B$32,'Old Ranking Calculations'!$C$32)</f>
        <v>8</v>
      </c>
      <c r="AC15" s="1">
        <f>COUNT($G$2:G15)/COUNT($A$2:A15)</f>
        <v>0.5</v>
      </c>
      <c r="AD15" s="1" cm="1">
        <f t="array" ref="AD15">_xlfn.IFS(AC15&gt;='Old Ranking Calculations'!$B$15,'Old Ranking Calculations'!$C$15,AC15&gt;='Old Ranking Calculations'!$B$16,'Old Ranking Calculations'!$C$16,AC15&gt;='Old Ranking Calculations'!$B$17,'Old Ranking Calculations'!$C$17,AC15&gt;='Old Ranking Calculations'!$B$18,'Old Ranking Calculations'!$C$18,AC15&gt;='Old Ranking Calculations'!$B$19,'Old Ranking Calculations'!$C$19,AC15&gt;='Old Ranking Calculations'!$B$20,'Old Ranking Calculations'!$C$20,AC15&gt;='Old Ranking Calculations'!$B$21,'Old Ranking Calculations'!$C$21,AC15&gt;='Old Ranking Calculations'!$B$22,'Old Ranking Calculations'!$C$22,AC15&lt;'Old Ranking Calculations'!$B$23,'Old Ranking Calculations'!$C$23)</f>
        <v>15</v>
      </c>
      <c r="AE15" s="1">
        <v>0</v>
      </c>
      <c r="AF15" s="1">
        <f t="shared" si="2"/>
        <v>0.25742574257425743</v>
      </c>
      <c r="AG15" s="16">
        <f>SUM($W$2:W15,Z15)</f>
        <v>110</v>
      </c>
    </row>
    <row r="16" spans="1:33" ht="15.75" customHeight="1" x14ac:dyDescent="0.2">
      <c r="A16" s="1">
        <v>1980</v>
      </c>
      <c r="B16" s="1" t="s">
        <v>20</v>
      </c>
      <c r="C16" s="1" t="str">
        <f>VLOOKUP(B16,Divisions!$A$1:$B$33,2,FALSE)</f>
        <v>AFC East</v>
      </c>
      <c r="D16" s="1">
        <v>8</v>
      </c>
      <c r="E16" s="1">
        <v>8</v>
      </c>
      <c r="W16" s="1">
        <f>SUM(N16*'Ranking Calculations'!$C$2,M16*'Ranking Calculations'!$C$3,L16*'Ranking Calculations'!$C$4,K16*'Ranking Calculations'!$C$5,H16*'Ranking Calculations'!$C$7,G16*'Ranking Calculations'!$C$6,P16*'Ranking Calculations'!$C$8,Q16*'Ranking Calculations'!$C$9,R16*'Ranking Calculations'!$C$10,S16*'Ranking Calculations'!$C$11,T16*'Ranking Calculations'!$C$12,U16*'Ranking Calculations'!$C$13,V16*'Ranking Calculations'!$C$14)</f>
        <v>0</v>
      </c>
      <c r="X16" s="11">
        <f>(SUM($D$2:D16)+(SUM($F$2:F16)/2))/((SUM($D$2:D16)+SUM($E$2:E16)+SUM($F$2:F16)))</f>
        <v>0.59534883720930232</v>
      </c>
      <c r="Y16" s="24">
        <f>'Winning % Rank Over Time'!W16</f>
        <v>5</v>
      </c>
      <c r="Z16" s="7">
        <f>'Winning % Rank Over Time'!$B16*VLOOKUP(Y16,'Share of Reg Season Points'!$K$2:$L$30,2)</f>
        <v>0</v>
      </c>
      <c r="AA16" s="1">
        <f t="shared" si="1"/>
        <v>0.89655172413793105</v>
      </c>
      <c r="AB16" s="1" cm="1">
        <f t="array" ref="AB16">_xlfn.IFS(AA16&gt;='Old Ranking Calculations'!$B$25,'Old Ranking Calculations'!$C$25,AA16&gt;='Old Ranking Calculations'!$B$26,'Old Ranking Calculations'!$C$26,AA16&gt;='Old Ranking Calculations'!$B$27,'Old Ranking Calculations'!$C$27,AA16&gt;='Old Ranking Calculations'!$B$28,'Old Ranking Calculations'!$C$28,AA16&gt;='Old Ranking Calculations'!$B$29,'Old Ranking Calculations'!$C$29,AA16&gt;='Old Ranking Calculations'!$B$30,'Old Ranking Calculations'!$C$30,AA16&gt;='Old Ranking Calculations'!$B$31,'Old Ranking Calculations'!$C$31,AA16&lt;'Old Ranking Calculations'!$B$32,'Old Ranking Calculations'!$C$32)</f>
        <v>6</v>
      </c>
      <c r="AC16" s="1">
        <f>COUNT($G$2:G16)/COUNT($A$2:A16)</f>
        <v>0.46666666666666667</v>
      </c>
      <c r="AD16" s="1" cm="1">
        <f t="array" ref="AD16">_xlfn.IFS(AC16&gt;='Old Ranking Calculations'!$B$15,'Old Ranking Calculations'!$C$15,AC16&gt;='Old Ranking Calculations'!$B$16,'Old Ranking Calculations'!$C$16,AC16&gt;='Old Ranking Calculations'!$B$17,'Old Ranking Calculations'!$C$17,AC16&gt;='Old Ranking Calculations'!$B$18,'Old Ranking Calculations'!$C$18,AC16&gt;='Old Ranking Calculations'!$B$19,'Old Ranking Calculations'!$C$19,AC16&gt;='Old Ranking Calculations'!$B$20,'Old Ranking Calculations'!$C$20,AC16&gt;='Old Ranking Calculations'!$B$21,'Old Ranking Calculations'!$C$21,AC16&gt;='Old Ranking Calculations'!$B$22,'Old Ranking Calculations'!$C$22,AC16&lt;'Old Ranking Calculations'!$B$23,'Old Ranking Calculations'!$C$23)</f>
        <v>12</v>
      </c>
      <c r="AE16" s="1">
        <v>0</v>
      </c>
      <c r="AF16" s="1">
        <f t="shared" si="2"/>
        <v>0.23853211009174313</v>
      </c>
      <c r="AG16" s="16">
        <f>SUM($W$2:W16,Z16)</f>
        <v>110</v>
      </c>
    </row>
    <row r="17" spans="1:33" ht="15.75" customHeight="1" x14ac:dyDescent="0.2">
      <c r="A17" s="1">
        <v>1981</v>
      </c>
      <c r="B17" s="1" t="s">
        <v>20</v>
      </c>
      <c r="C17" s="1" t="str">
        <f>VLOOKUP(B17,Divisions!$A$1:$B$33,2,FALSE)</f>
        <v>AFC East</v>
      </c>
      <c r="D17" s="1">
        <v>11</v>
      </c>
      <c r="E17" s="1">
        <v>4</v>
      </c>
      <c r="F17" s="1">
        <v>1</v>
      </c>
      <c r="G17" s="1">
        <v>1</v>
      </c>
      <c r="H17" s="1">
        <v>1</v>
      </c>
      <c r="I17" s="1">
        <v>0</v>
      </c>
      <c r="J17" s="1">
        <v>1</v>
      </c>
      <c r="K17" s="1">
        <v>1</v>
      </c>
      <c r="L17" s="1"/>
      <c r="M17" s="1"/>
      <c r="N17" s="1"/>
      <c r="O17" s="1">
        <v>2</v>
      </c>
      <c r="W17" s="1">
        <f>SUM(N17*'Ranking Calculations'!$C$2,M17*'Ranking Calculations'!$C$3,L17*'Ranking Calculations'!$C$4,K17*'Ranking Calculations'!$C$5,H17*'Ranking Calculations'!$C$7,G17*'Ranking Calculations'!$C$6,P17*'Ranking Calculations'!$C$8,Q17*'Ranking Calculations'!$C$9,R17*'Ranking Calculations'!$C$10,S17*'Ranking Calculations'!$C$11,T17*'Ranking Calculations'!$C$12,U17*'Ranking Calculations'!$C$13,V17*'Ranking Calculations'!$C$14)</f>
        <v>4</v>
      </c>
      <c r="X17" s="11">
        <f>(SUM($D$2:D17)+(SUM($F$2:F17)/2))/((SUM($D$2:D17)+SUM($E$2:E17)+SUM($F$2:F17)))</f>
        <v>0.60389610389610393</v>
      </c>
      <c r="Y17" s="24">
        <f>'Winning % Rank Over Time'!W17</f>
        <v>5</v>
      </c>
      <c r="Z17" s="7">
        <f>'Winning % Rank Over Time'!$B17*VLOOKUP(Y17,'Share of Reg Season Points'!$K$2:$L$30,2)</f>
        <v>0</v>
      </c>
      <c r="AA17" s="1">
        <f t="shared" si="1"/>
        <v>0.87878787878787878</v>
      </c>
      <c r="AB17" s="1" cm="1">
        <f t="array" ref="AB17">_xlfn.IFS(AA17&gt;='Old Ranking Calculations'!$B$25,'Old Ranking Calculations'!$C$25,AA17&gt;='Old Ranking Calculations'!$B$26,'Old Ranking Calculations'!$C$26,AA17&gt;='Old Ranking Calculations'!$B$27,'Old Ranking Calculations'!$C$27,AA17&gt;='Old Ranking Calculations'!$B$28,'Old Ranking Calculations'!$C$28,AA17&gt;='Old Ranking Calculations'!$B$29,'Old Ranking Calculations'!$C$29,AA17&gt;='Old Ranking Calculations'!$B$30,'Old Ranking Calculations'!$C$30,AA17&gt;='Old Ranking Calculations'!$B$31,'Old Ranking Calculations'!$C$31,AA17&lt;'Old Ranking Calculations'!$B$32,'Old Ranking Calculations'!$C$32)</f>
        <v>6</v>
      </c>
      <c r="AC17" s="1">
        <f>COUNT($G$2:G17)/COUNT($A$2:A17)</f>
        <v>0.5</v>
      </c>
      <c r="AD17" s="1" cm="1">
        <f t="array" ref="AD17">_xlfn.IFS(AC17&gt;='Old Ranking Calculations'!$B$15,'Old Ranking Calculations'!$C$15,AC17&gt;='Old Ranking Calculations'!$B$16,'Old Ranking Calculations'!$C$16,AC17&gt;='Old Ranking Calculations'!$B$17,'Old Ranking Calculations'!$C$17,AC17&gt;='Old Ranking Calculations'!$B$18,'Old Ranking Calculations'!$C$18,AC17&gt;='Old Ranking Calculations'!$B$19,'Old Ranking Calculations'!$C$19,AC17&gt;='Old Ranking Calculations'!$B$20,'Old Ranking Calculations'!$C$20,AC17&gt;='Old Ranking Calculations'!$B$21,'Old Ranking Calculations'!$C$21,AC17&gt;='Old Ranking Calculations'!$B$22,'Old Ranking Calculations'!$C$22,AC17&lt;'Old Ranking Calculations'!$B$23,'Old Ranking Calculations'!$C$23)</f>
        <v>15</v>
      </c>
      <c r="AE17" s="1">
        <v>0</v>
      </c>
      <c r="AF17" s="1">
        <f t="shared" si="2"/>
        <v>0.2413793103448276</v>
      </c>
      <c r="AG17" s="16">
        <f>SUM($W$2:W17,Z17)</f>
        <v>114</v>
      </c>
    </row>
    <row r="18" spans="1:33" ht="15.75" customHeight="1" x14ac:dyDescent="0.2">
      <c r="A18" s="1">
        <v>1982</v>
      </c>
      <c r="B18" s="1" t="s">
        <v>20</v>
      </c>
      <c r="C18" s="1" t="str">
        <f>VLOOKUP(B18,Divisions!$A$1:$B$33,2,FALSE)</f>
        <v>AFC East</v>
      </c>
      <c r="D18" s="1">
        <v>7</v>
      </c>
      <c r="E18" s="1">
        <v>2</v>
      </c>
      <c r="G18" s="1">
        <v>1</v>
      </c>
      <c r="I18" s="1">
        <v>3</v>
      </c>
      <c r="J18" s="1">
        <v>1</v>
      </c>
      <c r="K18" s="1">
        <v>1</v>
      </c>
      <c r="L18" s="1">
        <v>1</v>
      </c>
      <c r="M18" s="1">
        <v>1</v>
      </c>
      <c r="N18" s="1"/>
      <c r="O18" s="1">
        <v>4</v>
      </c>
      <c r="W18" s="1">
        <f>SUM(N18*'Ranking Calculations'!$C$2,M18*'Ranking Calculations'!$C$3,L18*'Ranking Calculations'!$C$4,K18*'Ranking Calculations'!$C$5,H18*'Ranking Calculations'!$C$7,G18*'Ranking Calculations'!$C$6,P18*'Ranking Calculations'!$C$8,Q18*'Ranking Calculations'!$C$9,R18*'Ranking Calculations'!$C$10,S18*'Ranking Calculations'!$C$11,T18*'Ranking Calculations'!$C$12,U18*'Ranking Calculations'!$C$13,V18*'Ranking Calculations'!$C$14)</f>
        <v>16</v>
      </c>
      <c r="X18" s="11">
        <f>(SUM($D$2:D18)+(SUM($F$2:F18)/2))/((SUM($D$2:D18)+SUM($E$2:E18)+SUM($F$2:F18)))</f>
        <v>0.61041666666666672</v>
      </c>
      <c r="Y18" s="24">
        <f>'Winning % Rank Over Time'!W18</f>
        <v>5</v>
      </c>
      <c r="Z18" s="7">
        <f>'Winning % Rank Over Time'!$B18*VLOOKUP(Y18,'Share of Reg Season Points'!$K$2:$L$30,2)</f>
        <v>0</v>
      </c>
      <c r="AA18" s="1">
        <f t="shared" si="1"/>
        <v>0.97142857142857142</v>
      </c>
      <c r="AB18" s="1" cm="1">
        <f t="array" ref="AB18">_xlfn.IFS(AA18&gt;='Old Ranking Calculations'!$B$25,'Old Ranking Calculations'!$C$25,AA18&gt;='Old Ranking Calculations'!$B$26,'Old Ranking Calculations'!$C$26,AA18&gt;='Old Ranking Calculations'!$B$27,'Old Ranking Calculations'!$C$27,AA18&gt;='Old Ranking Calculations'!$B$28,'Old Ranking Calculations'!$C$28,AA18&gt;='Old Ranking Calculations'!$B$29,'Old Ranking Calculations'!$C$29,AA18&gt;='Old Ranking Calculations'!$B$30,'Old Ranking Calculations'!$C$30,AA18&gt;='Old Ranking Calculations'!$B$31,'Old Ranking Calculations'!$C$31,AA18&lt;'Old Ranking Calculations'!$B$32,'Old Ranking Calculations'!$C$32)</f>
        <v>8</v>
      </c>
      <c r="AC18" s="1">
        <f>COUNT($G$2:G18)/COUNT($A$2:A18)</f>
        <v>0.52941176470588236</v>
      </c>
      <c r="AD18" s="1" cm="1">
        <f t="array" ref="AD18">_xlfn.IFS(AC18&gt;='Old Ranking Calculations'!$B$15,'Old Ranking Calculations'!$C$15,AC18&gt;='Old Ranking Calculations'!$B$16,'Old Ranking Calculations'!$C$16,AC18&gt;='Old Ranking Calculations'!$B$17,'Old Ranking Calculations'!$C$17,AC18&gt;='Old Ranking Calculations'!$B$18,'Old Ranking Calculations'!$C$18,AC18&gt;='Old Ranking Calculations'!$B$19,'Old Ranking Calculations'!$C$19,AC18&gt;='Old Ranking Calculations'!$B$20,'Old Ranking Calculations'!$C$20,AC18&gt;='Old Ranking Calculations'!$B$21,'Old Ranking Calculations'!$C$21,AC18&gt;='Old Ranking Calculations'!$B$22,'Old Ranking Calculations'!$C$22,AC18&lt;'Old Ranking Calculations'!$B$23,'Old Ranking Calculations'!$C$23)</f>
        <v>15</v>
      </c>
      <c r="AE18" s="1">
        <v>0</v>
      </c>
      <c r="AF18" s="1">
        <f t="shared" si="2"/>
        <v>0.28688524590163933</v>
      </c>
      <c r="AG18" s="16">
        <f>SUM($W$2:W18,Z18)</f>
        <v>130</v>
      </c>
    </row>
    <row r="19" spans="1:33" ht="15.75" customHeight="1" x14ac:dyDescent="0.2">
      <c r="A19" s="1">
        <v>1983</v>
      </c>
      <c r="B19" s="1" t="s">
        <v>20</v>
      </c>
      <c r="C19" s="1" t="str">
        <f>VLOOKUP(B19,Divisions!$A$1:$B$33,2,FALSE)</f>
        <v>AFC East</v>
      </c>
      <c r="D19" s="1">
        <v>12</v>
      </c>
      <c r="E19" s="1">
        <v>4</v>
      </c>
      <c r="G19" s="1">
        <v>1</v>
      </c>
      <c r="H19" s="1">
        <v>1</v>
      </c>
      <c r="I19" s="1">
        <v>0</v>
      </c>
      <c r="J19" s="1">
        <v>1</v>
      </c>
      <c r="K19" s="1">
        <v>1</v>
      </c>
      <c r="L19" s="1"/>
      <c r="M19" s="1"/>
      <c r="N19" s="1"/>
      <c r="O19" s="1">
        <v>2</v>
      </c>
      <c r="R19" s="1">
        <v>1</v>
      </c>
      <c r="W19" s="1">
        <f>SUM(N19*'Ranking Calculations'!$C$2,M19*'Ranking Calculations'!$C$3,L19*'Ranking Calculations'!$C$4,K19*'Ranking Calculations'!$C$5,H19*'Ranking Calculations'!$C$7,G19*'Ranking Calculations'!$C$6,P19*'Ranking Calculations'!$C$8,Q19*'Ranking Calculations'!$C$9,R19*'Ranking Calculations'!$C$10,S19*'Ranking Calculations'!$C$11,T19*'Ranking Calculations'!$C$12,U19*'Ranking Calculations'!$C$13,V19*'Ranking Calculations'!$C$14)</f>
        <v>5</v>
      </c>
      <c r="X19" s="11">
        <f>(SUM($D$2:D19)+(SUM($F$2:F19)/2))/((SUM($D$2:D19)+SUM($E$2:E19)+SUM($F$2:F19)))</f>
        <v>0.619140625</v>
      </c>
      <c r="Y19" s="24">
        <f>'Winning % Rank Over Time'!W19</f>
        <v>4</v>
      </c>
      <c r="Z19" s="7">
        <f>'Winning % Rank Over Time'!$B19*VLOOKUP(Y19,'Share of Reg Season Points'!$K$2:$L$30,2)</f>
        <v>0</v>
      </c>
      <c r="AA19" s="1">
        <f t="shared" si="1"/>
        <v>0.97368421052631582</v>
      </c>
      <c r="AB19" s="1" cm="1">
        <f t="array" ref="AB19">_xlfn.IFS(AA19&gt;='Old Ranking Calculations'!$B$25,'Old Ranking Calculations'!$C$25,AA19&gt;='Old Ranking Calculations'!$B$26,'Old Ranking Calculations'!$C$26,AA19&gt;='Old Ranking Calculations'!$B$27,'Old Ranking Calculations'!$C$27,AA19&gt;='Old Ranking Calculations'!$B$28,'Old Ranking Calculations'!$C$28,AA19&gt;='Old Ranking Calculations'!$B$29,'Old Ranking Calculations'!$C$29,AA19&gt;='Old Ranking Calculations'!$B$30,'Old Ranking Calculations'!$C$30,AA19&gt;='Old Ranking Calculations'!$B$31,'Old Ranking Calculations'!$C$31,AA19&lt;'Old Ranking Calculations'!$B$32,'Old Ranking Calculations'!$C$32)</f>
        <v>8</v>
      </c>
      <c r="AC19" s="1">
        <f>COUNT($G$2:G19)/COUNT($A$2:A19)</f>
        <v>0.55555555555555558</v>
      </c>
      <c r="AD19" s="1" cm="1">
        <f t="array" ref="AD19">_xlfn.IFS(AC19&gt;='Old Ranking Calculations'!$B$15,'Old Ranking Calculations'!$C$15,AC19&gt;='Old Ranking Calculations'!$B$16,'Old Ranking Calculations'!$C$16,AC19&gt;='Old Ranking Calculations'!$B$17,'Old Ranking Calculations'!$C$17,AC19&gt;='Old Ranking Calculations'!$B$18,'Old Ranking Calculations'!$C$18,AC19&gt;='Old Ranking Calculations'!$B$19,'Old Ranking Calculations'!$C$19,AC19&gt;='Old Ranking Calculations'!$B$20,'Old Ranking Calculations'!$C$20,AC19&gt;='Old Ranking Calculations'!$B$21,'Old Ranking Calculations'!$C$21,AC19&gt;='Old Ranking Calculations'!$B$22,'Old Ranking Calculations'!$C$22,AC19&lt;'Old Ranking Calculations'!$B$23,'Old Ranking Calculations'!$C$23)</f>
        <v>17.5</v>
      </c>
      <c r="AE19" s="1">
        <v>0</v>
      </c>
      <c r="AF19" s="1">
        <f t="shared" si="2"/>
        <v>0.2890625</v>
      </c>
      <c r="AG19" s="16">
        <f>SUM($W$2:W19,Z19)</f>
        <v>135</v>
      </c>
    </row>
    <row r="20" spans="1:33" ht="15.75" customHeight="1" x14ac:dyDescent="0.2">
      <c r="A20" s="1">
        <v>1984</v>
      </c>
      <c r="B20" s="1" t="s">
        <v>20</v>
      </c>
      <c r="C20" s="1" t="str">
        <f>VLOOKUP(B20,Divisions!$A$1:$B$33,2,FALSE)</f>
        <v>AFC East</v>
      </c>
      <c r="D20" s="1">
        <v>14</v>
      </c>
      <c r="E20" s="1">
        <v>2</v>
      </c>
      <c r="G20" s="1">
        <v>1</v>
      </c>
      <c r="H20" s="1">
        <v>1</v>
      </c>
      <c r="I20" s="1">
        <v>2</v>
      </c>
      <c r="J20" s="1">
        <v>1</v>
      </c>
      <c r="K20" s="1">
        <v>1</v>
      </c>
      <c r="L20" s="1">
        <v>1</v>
      </c>
      <c r="M20" s="1">
        <v>1</v>
      </c>
      <c r="N20" s="1"/>
      <c r="O20" s="1">
        <v>4</v>
      </c>
      <c r="P20" s="1">
        <v>1</v>
      </c>
      <c r="Q20" s="1">
        <v>1</v>
      </c>
      <c r="W20" s="1">
        <f>SUM(N20*'Ranking Calculations'!$C$2,M20*'Ranking Calculations'!$C$3,L20*'Ranking Calculations'!$C$4,K20*'Ranking Calculations'!$C$5,H20*'Ranking Calculations'!$C$7,G20*'Ranking Calculations'!$C$6,P20*'Ranking Calculations'!$C$8,Q20*'Ranking Calculations'!$C$9,R20*'Ranking Calculations'!$C$10,S20*'Ranking Calculations'!$C$11,T20*'Ranking Calculations'!$C$12,U20*'Ranking Calculations'!$C$13,V20*'Ranking Calculations'!$C$14)</f>
        <v>21</v>
      </c>
      <c r="X20" s="11">
        <f>(SUM($D$2:D20)+(SUM($F$2:F20)/2))/((SUM($D$2:D20)+SUM($E$2:E20)+SUM($F$2:F20)))</f>
        <v>0.6341911764705882</v>
      </c>
      <c r="Y20" s="24">
        <f>'Winning % Rank Over Time'!W20</f>
        <v>4</v>
      </c>
      <c r="Z20" s="7">
        <f>'Winning % Rank Over Time'!$B20*VLOOKUP(Y20,'Share of Reg Season Points'!$K$2:$L$30,2)</f>
        <v>0</v>
      </c>
      <c r="AA20" s="1">
        <f t="shared" si="1"/>
        <v>1.024390243902439</v>
      </c>
      <c r="AB20" s="1" cm="1">
        <f t="array" ref="AB20">_xlfn.IFS(AA20&gt;='Old Ranking Calculations'!$B$25,'Old Ranking Calculations'!$C$25,AA20&gt;='Old Ranking Calculations'!$B$26,'Old Ranking Calculations'!$C$26,AA20&gt;='Old Ranking Calculations'!$B$27,'Old Ranking Calculations'!$C$27,AA20&gt;='Old Ranking Calculations'!$B$28,'Old Ranking Calculations'!$C$28,AA20&gt;='Old Ranking Calculations'!$B$29,'Old Ranking Calculations'!$C$29,AA20&gt;='Old Ranking Calculations'!$B$30,'Old Ranking Calculations'!$C$30,AA20&gt;='Old Ranking Calculations'!$B$31,'Old Ranking Calculations'!$C$31,AA20&lt;'Old Ranking Calculations'!$B$32,'Old Ranking Calculations'!$C$32)</f>
        <v>10</v>
      </c>
      <c r="AC20" s="1">
        <f>COUNT($G$2:G20)/COUNT($A$2:A20)</f>
        <v>0.57894736842105265</v>
      </c>
      <c r="AD20" s="1" cm="1">
        <f t="array" ref="AD20">_xlfn.IFS(AC20&gt;='Old Ranking Calculations'!$B$15,'Old Ranking Calculations'!$C$15,AC20&gt;='Old Ranking Calculations'!$B$16,'Old Ranking Calculations'!$C$16,AC20&gt;='Old Ranking Calculations'!$B$17,'Old Ranking Calculations'!$C$17,AC20&gt;='Old Ranking Calculations'!$B$18,'Old Ranking Calculations'!$C$18,AC20&gt;='Old Ranking Calculations'!$B$19,'Old Ranking Calculations'!$C$19,AC20&gt;='Old Ranking Calculations'!$B$20,'Old Ranking Calculations'!$C$20,AC20&gt;='Old Ranking Calculations'!$B$21,'Old Ranking Calculations'!$C$21,AC20&gt;='Old Ranking Calculations'!$B$22,'Old Ranking Calculations'!$C$22,AC20&lt;'Old Ranking Calculations'!$B$23,'Old Ranking Calculations'!$C$23)</f>
        <v>17.5</v>
      </c>
      <c r="AE20" s="1">
        <v>0</v>
      </c>
      <c r="AF20" s="1">
        <f t="shared" si="2"/>
        <v>0.32089552238805968</v>
      </c>
      <c r="AG20" s="16">
        <f>SUM($W$2:W20,Z20)</f>
        <v>156</v>
      </c>
    </row>
    <row r="21" spans="1:33" ht="15.75" customHeight="1" x14ac:dyDescent="0.2">
      <c r="A21" s="1">
        <v>1985</v>
      </c>
      <c r="B21" s="1" t="s">
        <v>20</v>
      </c>
      <c r="C21" s="1" t="str">
        <f>VLOOKUP(B21,Divisions!$A$1:$B$33,2,FALSE)</f>
        <v>AFC East</v>
      </c>
      <c r="D21" s="1">
        <v>12</v>
      </c>
      <c r="E21" s="1">
        <v>4</v>
      </c>
      <c r="G21" s="1">
        <v>1</v>
      </c>
      <c r="H21" s="1">
        <v>1</v>
      </c>
      <c r="I21" s="1">
        <v>1</v>
      </c>
      <c r="J21" s="1">
        <v>1</v>
      </c>
      <c r="K21" s="1">
        <v>1</v>
      </c>
      <c r="L21" s="1">
        <v>1</v>
      </c>
      <c r="M21" s="1"/>
      <c r="N21" s="1"/>
      <c r="O21" s="1">
        <v>3</v>
      </c>
      <c r="W21" s="1">
        <f>SUM(N21*'Ranking Calculations'!$C$2,M21*'Ranking Calculations'!$C$3,L21*'Ranking Calculations'!$C$4,K21*'Ranking Calculations'!$C$5,H21*'Ranking Calculations'!$C$7,G21*'Ranking Calculations'!$C$6,P21*'Ranking Calculations'!$C$8,Q21*'Ranking Calculations'!$C$9,R21*'Ranking Calculations'!$C$10,S21*'Ranking Calculations'!$C$11,T21*'Ranking Calculations'!$C$12,U21*'Ranking Calculations'!$C$13,V21*'Ranking Calculations'!$C$14)</f>
        <v>8</v>
      </c>
      <c r="X21" s="11">
        <f>(SUM($D$2:D21)+(SUM($F$2:F21)/2))/((SUM($D$2:D21)+SUM($E$2:E21)+SUM($F$2:F21)))</f>
        <v>0.640625</v>
      </c>
      <c r="Y21" s="24">
        <f>'Winning % Rank Over Time'!W21</f>
        <v>4</v>
      </c>
      <c r="Z21" s="7">
        <f>'Winning % Rank Over Time'!$B21*VLOOKUP(Y21,'Share of Reg Season Points'!$K$2:$L$30,2)</f>
        <v>0</v>
      </c>
      <c r="AA21" s="1">
        <f t="shared" si="1"/>
        <v>1.0454545454545454</v>
      </c>
      <c r="AB21" s="1" cm="1">
        <f t="array" ref="AB21">_xlfn.IFS(AA21&gt;='Old Ranking Calculations'!$B$25,'Old Ranking Calculations'!$C$25,AA21&gt;='Old Ranking Calculations'!$B$26,'Old Ranking Calculations'!$C$26,AA21&gt;='Old Ranking Calculations'!$B$27,'Old Ranking Calculations'!$C$27,AA21&gt;='Old Ranking Calculations'!$B$28,'Old Ranking Calculations'!$C$28,AA21&gt;='Old Ranking Calculations'!$B$29,'Old Ranking Calculations'!$C$29,AA21&gt;='Old Ranking Calculations'!$B$30,'Old Ranking Calculations'!$C$30,AA21&gt;='Old Ranking Calculations'!$B$31,'Old Ranking Calculations'!$C$31,AA21&lt;'Old Ranking Calculations'!$B$32,'Old Ranking Calculations'!$C$32)</f>
        <v>10</v>
      </c>
      <c r="AC21" s="1">
        <f>COUNT($G$2:G21)/COUNT($A$2:A21)</f>
        <v>0.6</v>
      </c>
      <c r="AD21" s="1" cm="1">
        <f t="array" ref="AD21">_xlfn.IFS(AC21&gt;='Old Ranking Calculations'!$B$15,'Old Ranking Calculations'!$C$15,AC21&gt;='Old Ranking Calculations'!$B$16,'Old Ranking Calculations'!$C$16,AC21&gt;='Old Ranking Calculations'!$B$17,'Old Ranking Calculations'!$C$17,AC21&gt;='Old Ranking Calculations'!$B$18,'Old Ranking Calculations'!$C$18,AC21&gt;='Old Ranking Calculations'!$B$19,'Old Ranking Calculations'!$C$19,AC21&gt;='Old Ranking Calculations'!$B$20,'Old Ranking Calculations'!$C$20,AC21&gt;='Old Ranking Calculations'!$B$21,'Old Ranking Calculations'!$C$21,AC21&gt;='Old Ranking Calculations'!$B$22,'Old Ranking Calculations'!$C$22,AC21&lt;'Old Ranking Calculations'!$B$23,'Old Ranking Calculations'!$C$23)</f>
        <v>20</v>
      </c>
      <c r="AE21" s="1">
        <v>0</v>
      </c>
      <c r="AF21" s="1">
        <f t="shared" si="2"/>
        <v>0.33333333333333331</v>
      </c>
      <c r="AG21" s="16">
        <f>SUM($W$2:W21,Z21)</f>
        <v>164</v>
      </c>
    </row>
    <row r="22" spans="1:33" ht="15.75" customHeight="1" x14ac:dyDescent="0.2">
      <c r="A22" s="1">
        <v>1986</v>
      </c>
      <c r="B22" s="1" t="s">
        <v>20</v>
      </c>
      <c r="C22" s="1" t="str">
        <f>VLOOKUP(B22,Divisions!$A$1:$B$33,2,FALSE)</f>
        <v>AFC East</v>
      </c>
      <c r="D22" s="1">
        <v>8</v>
      </c>
      <c r="E22" s="1">
        <v>8</v>
      </c>
      <c r="W22" s="1">
        <f>SUM(N22*'Ranking Calculations'!$C$2,M22*'Ranking Calculations'!$C$3,L22*'Ranking Calculations'!$C$4,K22*'Ranking Calculations'!$C$5,H22*'Ranking Calculations'!$C$7,G22*'Ranking Calculations'!$C$6,P22*'Ranking Calculations'!$C$8,Q22*'Ranking Calculations'!$C$9,R22*'Ranking Calculations'!$C$10,S22*'Ranking Calculations'!$C$11,T22*'Ranking Calculations'!$C$12,U22*'Ranking Calculations'!$C$13,V22*'Ranking Calculations'!$C$14)</f>
        <v>0</v>
      </c>
      <c r="X22" s="11">
        <f>(SUM($D$2:D22)+(SUM($F$2:F22)/2))/((SUM($D$2:D22)+SUM($E$2:E22)+SUM($F$2:F22)))</f>
        <v>0.63322368421052633</v>
      </c>
      <c r="Y22" s="24">
        <f>'Winning % Rank Over Time'!W22</f>
        <v>4</v>
      </c>
      <c r="Z22" s="7">
        <f>'Winning % Rank Over Time'!$B22*VLOOKUP(Y22,'Share of Reg Season Points'!$K$2:$L$30,2)</f>
        <v>0</v>
      </c>
      <c r="AA22" s="1">
        <f t="shared" si="1"/>
        <v>1.0222222222222221</v>
      </c>
      <c r="AB22" s="1" cm="1">
        <f t="array" ref="AB22">_xlfn.IFS(AA22&gt;='Old Ranking Calculations'!$B$25,'Old Ranking Calculations'!$C$25,AA22&gt;='Old Ranking Calculations'!$B$26,'Old Ranking Calculations'!$C$26,AA22&gt;='Old Ranking Calculations'!$B$27,'Old Ranking Calculations'!$C$27,AA22&gt;='Old Ranking Calculations'!$B$28,'Old Ranking Calculations'!$C$28,AA22&gt;='Old Ranking Calculations'!$B$29,'Old Ranking Calculations'!$C$29,AA22&gt;='Old Ranking Calculations'!$B$30,'Old Ranking Calculations'!$C$30,AA22&gt;='Old Ranking Calculations'!$B$31,'Old Ranking Calculations'!$C$31,AA22&lt;'Old Ranking Calculations'!$B$32,'Old Ranking Calculations'!$C$32)</f>
        <v>10</v>
      </c>
      <c r="AC22" s="1">
        <f>COUNT($G$2:G22)/COUNT($A$2:A22)</f>
        <v>0.5714285714285714</v>
      </c>
      <c r="AD22" s="1" cm="1">
        <f t="array" ref="AD22">_xlfn.IFS(AC22&gt;='Old Ranking Calculations'!$B$15,'Old Ranking Calculations'!$C$15,AC22&gt;='Old Ranking Calculations'!$B$16,'Old Ranking Calculations'!$C$16,AC22&gt;='Old Ranking Calculations'!$B$17,'Old Ranking Calculations'!$C$17,AC22&gt;='Old Ranking Calculations'!$B$18,'Old Ranking Calculations'!$C$18,AC22&gt;='Old Ranking Calculations'!$B$19,'Old Ranking Calculations'!$C$19,AC22&gt;='Old Ranking Calculations'!$B$20,'Old Ranking Calculations'!$C$20,AC22&gt;='Old Ranking Calculations'!$B$21,'Old Ranking Calculations'!$C$21,AC22&gt;='Old Ranking Calculations'!$B$22,'Old Ranking Calculations'!$C$22,AC22&lt;'Old Ranking Calculations'!$B$23,'Old Ranking Calculations'!$C$23)</f>
        <v>17.5</v>
      </c>
      <c r="AE22" s="1">
        <v>0</v>
      </c>
      <c r="AF22" s="1">
        <f t="shared" si="2"/>
        <v>0.31543624161073824</v>
      </c>
      <c r="AG22" s="16">
        <f>SUM($W$2:W22,Z22)</f>
        <v>164</v>
      </c>
    </row>
    <row r="23" spans="1:33" ht="15.75" customHeight="1" x14ac:dyDescent="0.2">
      <c r="A23" s="1">
        <v>1987</v>
      </c>
      <c r="B23" s="1" t="s">
        <v>20</v>
      </c>
      <c r="C23" s="1" t="str">
        <f>VLOOKUP(B23,Divisions!$A$1:$B$33,2,FALSE)</f>
        <v>AFC East</v>
      </c>
      <c r="D23" s="1">
        <v>8</v>
      </c>
      <c r="E23" s="1">
        <v>7</v>
      </c>
      <c r="S23" s="1">
        <v>1</v>
      </c>
      <c r="W23" s="1">
        <f>SUM(N23*'Ranking Calculations'!$C$2,M23*'Ranking Calculations'!$C$3,L23*'Ranking Calculations'!$C$4,K23*'Ranking Calculations'!$C$5,H23*'Ranking Calculations'!$C$7,G23*'Ranking Calculations'!$C$6,P23*'Ranking Calculations'!$C$8,Q23*'Ranking Calculations'!$C$9,R23*'Ranking Calculations'!$C$10,S23*'Ranking Calculations'!$C$11,T23*'Ranking Calculations'!$C$12,U23*'Ranking Calculations'!$C$13,V23*'Ranking Calculations'!$C$14)</f>
        <v>0</v>
      </c>
      <c r="X23" s="11">
        <f>(SUM($D$2:D23)+(SUM($F$2:F23)/2))/((SUM($D$2:D23)+SUM($E$2:E23)+SUM($F$2:F23)))</f>
        <v>0.62852664576802508</v>
      </c>
      <c r="Y23" s="24">
        <f>'Winning % Rank Over Time'!W23</f>
        <v>4</v>
      </c>
      <c r="Z23" s="7">
        <f>'Winning % Rank Over Time'!$B23*VLOOKUP(Y23,'Share of Reg Season Points'!$K$2:$L$30,2)</f>
        <v>0</v>
      </c>
      <c r="AA23" s="1">
        <f t="shared" si="1"/>
        <v>1</v>
      </c>
      <c r="AB23" s="1" cm="1">
        <f t="array" ref="AB23">_xlfn.IFS(AA23&gt;='Old Ranking Calculations'!$B$25,'Old Ranking Calculations'!$C$25,AA23&gt;='Old Ranking Calculations'!$B$26,'Old Ranking Calculations'!$C$26,AA23&gt;='Old Ranking Calculations'!$B$27,'Old Ranking Calculations'!$C$27,AA23&gt;='Old Ranking Calculations'!$B$28,'Old Ranking Calculations'!$C$28,AA23&gt;='Old Ranking Calculations'!$B$29,'Old Ranking Calculations'!$C$29,AA23&gt;='Old Ranking Calculations'!$B$30,'Old Ranking Calculations'!$C$30,AA23&gt;='Old Ranking Calculations'!$B$31,'Old Ranking Calculations'!$C$31,AA23&lt;'Old Ranking Calculations'!$B$32,'Old Ranking Calculations'!$C$32)</f>
        <v>10</v>
      </c>
      <c r="AC23" s="1">
        <f>COUNT($G$2:G23)/COUNT($A$2:A23)</f>
        <v>0.54545454545454541</v>
      </c>
      <c r="AD23" s="1" cm="1">
        <f t="array" ref="AD23">_xlfn.IFS(AC23&gt;='Old Ranking Calculations'!$B$15,'Old Ranking Calculations'!$C$15,AC23&gt;='Old Ranking Calculations'!$B$16,'Old Ranking Calculations'!$C$16,AC23&gt;='Old Ranking Calculations'!$B$17,'Old Ranking Calculations'!$C$17,AC23&gt;='Old Ranking Calculations'!$B$18,'Old Ranking Calculations'!$C$18,AC23&gt;='Old Ranking Calculations'!$B$19,'Old Ranking Calculations'!$C$19,AC23&gt;='Old Ranking Calculations'!$B$20,'Old Ranking Calculations'!$C$20,AC23&gt;='Old Ranking Calculations'!$B$21,'Old Ranking Calculations'!$C$21,AC23&gt;='Old Ranking Calculations'!$B$22,'Old Ranking Calculations'!$C$22,AC23&lt;'Old Ranking Calculations'!$B$23,'Old Ranking Calculations'!$C$23)</f>
        <v>15</v>
      </c>
      <c r="AE23" s="1">
        <v>0</v>
      </c>
      <c r="AF23" s="1">
        <f t="shared" si="2"/>
        <v>0.30128205128205127</v>
      </c>
      <c r="AG23" s="16">
        <f>SUM($W$2:W23,Z23)</f>
        <v>164</v>
      </c>
    </row>
    <row r="24" spans="1:33" ht="15.75" customHeight="1" x14ac:dyDescent="0.2">
      <c r="A24" s="1">
        <v>1988</v>
      </c>
      <c r="B24" s="1" t="s">
        <v>20</v>
      </c>
      <c r="C24" s="1" t="str">
        <f>VLOOKUP(B24,Divisions!$A$1:$B$33,2,FALSE)</f>
        <v>AFC East</v>
      </c>
      <c r="D24" s="1">
        <v>6</v>
      </c>
      <c r="E24" s="1">
        <v>10</v>
      </c>
      <c r="W24" s="1">
        <f>SUM(N24*'Ranking Calculations'!$C$2,M24*'Ranking Calculations'!$C$3,L24*'Ranking Calculations'!$C$4,K24*'Ranking Calculations'!$C$5,H24*'Ranking Calculations'!$C$7,G24*'Ranking Calculations'!$C$6,P24*'Ranking Calculations'!$C$8,Q24*'Ranking Calculations'!$C$9,R24*'Ranking Calculations'!$C$10,S24*'Ranking Calculations'!$C$11,T24*'Ranking Calculations'!$C$12,U24*'Ranking Calculations'!$C$13,V24*'Ranking Calculations'!$C$14)</f>
        <v>0</v>
      </c>
      <c r="X24" s="11">
        <f>(SUM($D$2:D24)+(SUM($F$2:F24)/2))/((SUM($D$2:D24)+SUM($E$2:E24)+SUM($F$2:F24)))</f>
        <v>0.61641791044776117</v>
      </c>
      <c r="Y24" s="24">
        <f>'Winning % Rank Over Time'!W24</f>
        <v>4</v>
      </c>
      <c r="Z24" s="7">
        <f>'Winning % Rank Over Time'!$B24*VLOOKUP(Y24,'Share of Reg Season Points'!$K$2:$L$30,2)</f>
        <v>0</v>
      </c>
      <c r="AA24" s="1">
        <f t="shared" si="1"/>
        <v>0.97872340425531912</v>
      </c>
      <c r="AB24" s="1" cm="1">
        <f t="array" ref="AB24">_xlfn.IFS(AA24&gt;='Old Ranking Calculations'!$B$25,'Old Ranking Calculations'!$C$25,AA24&gt;='Old Ranking Calculations'!$B$26,'Old Ranking Calculations'!$C$26,AA24&gt;='Old Ranking Calculations'!$B$27,'Old Ranking Calculations'!$C$27,AA24&gt;='Old Ranking Calculations'!$B$28,'Old Ranking Calculations'!$C$28,AA24&gt;='Old Ranking Calculations'!$B$29,'Old Ranking Calculations'!$C$29,AA24&gt;='Old Ranking Calculations'!$B$30,'Old Ranking Calculations'!$C$30,AA24&gt;='Old Ranking Calculations'!$B$31,'Old Ranking Calculations'!$C$31,AA24&lt;'Old Ranking Calculations'!$B$32,'Old Ranking Calculations'!$C$32)</f>
        <v>8</v>
      </c>
      <c r="AC24" s="1">
        <f>COUNT($G$2:G24)/COUNT($A$2:A24)</f>
        <v>0.52173913043478259</v>
      </c>
      <c r="AD24" s="1" cm="1">
        <f t="array" ref="AD24">_xlfn.IFS(AC24&gt;='Old Ranking Calculations'!$B$15,'Old Ranking Calculations'!$C$15,AC24&gt;='Old Ranking Calculations'!$B$16,'Old Ranking Calculations'!$C$16,AC24&gt;='Old Ranking Calculations'!$B$17,'Old Ranking Calculations'!$C$17,AC24&gt;='Old Ranking Calculations'!$B$18,'Old Ranking Calculations'!$C$18,AC24&gt;='Old Ranking Calculations'!$B$19,'Old Ranking Calculations'!$C$19,AC24&gt;='Old Ranking Calculations'!$B$20,'Old Ranking Calculations'!$C$20,AC24&gt;='Old Ranking Calculations'!$B$21,'Old Ranking Calculations'!$C$21,AC24&gt;='Old Ranking Calculations'!$B$22,'Old Ranking Calculations'!$C$22,AC24&lt;'Old Ranking Calculations'!$B$23,'Old Ranking Calculations'!$C$23)</f>
        <v>15</v>
      </c>
      <c r="AE24" s="1">
        <v>0</v>
      </c>
      <c r="AF24" s="1">
        <f t="shared" si="2"/>
        <v>0.28313253012048195</v>
      </c>
      <c r="AG24" s="16">
        <f>SUM($W$2:W24,Z24)</f>
        <v>164</v>
      </c>
    </row>
    <row r="25" spans="1:33" ht="15.75" customHeight="1" x14ac:dyDescent="0.2">
      <c r="A25" s="1">
        <v>1989</v>
      </c>
      <c r="B25" s="1" t="s">
        <v>20</v>
      </c>
      <c r="C25" s="1" t="str">
        <f>VLOOKUP(B25,Divisions!$A$1:$B$33,2,FALSE)</f>
        <v>AFC East</v>
      </c>
      <c r="D25" s="1">
        <v>8</v>
      </c>
      <c r="E25" s="1">
        <v>8</v>
      </c>
      <c r="W25" s="1">
        <f>SUM(N25*'Ranking Calculations'!$C$2,M25*'Ranking Calculations'!$C$3,L25*'Ranking Calculations'!$C$4,K25*'Ranking Calculations'!$C$5,H25*'Ranking Calculations'!$C$7,G25*'Ranking Calculations'!$C$6,P25*'Ranking Calculations'!$C$8,Q25*'Ranking Calculations'!$C$9,R25*'Ranking Calculations'!$C$10,S25*'Ranking Calculations'!$C$11,T25*'Ranking Calculations'!$C$12,U25*'Ranking Calculations'!$C$13,V25*'Ranking Calculations'!$C$14)</f>
        <v>0</v>
      </c>
      <c r="X25" s="11">
        <f>(SUM($D$2:D25)+(SUM($F$2:F25)/2))/((SUM($D$2:D25)+SUM($E$2:E25)+SUM($F$2:F25)))</f>
        <v>0.61111111111111116</v>
      </c>
      <c r="Y25" s="24">
        <f>'Winning % Rank Over Time'!W25</f>
        <v>4</v>
      </c>
      <c r="Z25" s="7">
        <f>'Winning % Rank Over Time'!$B25*VLOOKUP(Y25,'Share of Reg Season Points'!$K$2:$L$30,2)</f>
        <v>0</v>
      </c>
      <c r="AA25" s="1">
        <f t="shared" si="1"/>
        <v>0.95833333333333337</v>
      </c>
      <c r="AB25" s="1" cm="1">
        <f t="array" ref="AB25">_xlfn.IFS(AA25&gt;='Old Ranking Calculations'!$B$25,'Old Ranking Calculations'!$C$25,AA25&gt;='Old Ranking Calculations'!$B$26,'Old Ranking Calculations'!$C$26,AA25&gt;='Old Ranking Calculations'!$B$27,'Old Ranking Calculations'!$C$27,AA25&gt;='Old Ranking Calculations'!$B$28,'Old Ranking Calculations'!$C$28,AA25&gt;='Old Ranking Calculations'!$B$29,'Old Ranking Calculations'!$C$29,AA25&gt;='Old Ranking Calculations'!$B$30,'Old Ranking Calculations'!$C$30,AA25&gt;='Old Ranking Calculations'!$B$31,'Old Ranking Calculations'!$C$31,AA25&lt;'Old Ranking Calculations'!$B$32,'Old Ranking Calculations'!$C$32)</f>
        <v>8</v>
      </c>
      <c r="AC25" s="1">
        <f>COUNT($G$2:G25)/COUNT($A$2:A25)</f>
        <v>0.5</v>
      </c>
      <c r="AD25" s="1" cm="1">
        <f t="array" ref="AD25">_xlfn.IFS(AC25&gt;='Old Ranking Calculations'!$B$15,'Old Ranking Calculations'!$C$15,AC25&gt;='Old Ranking Calculations'!$B$16,'Old Ranking Calculations'!$C$16,AC25&gt;='Old Ranking Calculations'!$B$17,'Old Ranking Calculations'!$C$17,AC25&gt;='Old Ranking Calculations'!$B$18,'Old Ranking Calculations'!$C$18,AC25&gt;='Old Ranking Calculations'!$B$19,'Old Ranking Calculations'!$C$19,AC25&gt;='Old Ranking Calculations'!$B$20,'Old Ranking Calculations'!$C$20,AC25&gt;='Old Ranking Calculations'!$B$21,'Old Ranking Calculations'!$C$21,AC25&gt;='Old Ranking Calculations'!$B$22,'Old Ranking Calculations'!$C$22,AC25&lt;'Old Ranking Calculations'!$B$23,'Old Ranking Calculations'!$C$23)</f>
        <v>15</v>
      </c>
      <c r="AE25" s="1">
        <v>0</v>
      </c>
      <c r="AF25" s="1">
        <f t="shared" si="2"/>
        <v>0.27011494252873564</v>
      </c>
      <c r="AG25" s="16">
        <f>SUM($W$2:W25,Z25)</f>
        <v>164</v>
      </c>
    </row>
    <row r="26" spans="1:33" ht="15.75" customHeight="1" x14ac:dyDescent="0.2">
      <c r="A26" s="1">
        <v>1990</v>
      </c>
      <c r="B26" s="1" t="s">
        <v>20</v>
      </c>
      <c r="C26" s="1" t="str">
        <f>VLOOKUP(B26,Divisions!$A$1:$B$33,2,FALSE)</f>
        <v>AFC East</v>
      </c>
      <c r="D26" s="1">
        <v>12</v>
      </c>
      <c r="E26" s="1">
        <v>4</v>
      </c>
      <c r="G26" s="1">
        <v>1</v>
      </c>
      <c r="I26" s="1">
        <v>1</v>
      </c>
      <c r="J26" s="1">
        <v>1</v>
      </c>
      <c r="K26" s="1">
        <v>1</v>
      </c>
      <c r="L26" s="1"/>
      <c r="M26" s="1"/>
      <c r="N26" s="1"/>
      <c r="O26" s="1">
        <v>2</v>
      </c>
      <c r="W26" s="1">
        <f>SUM(N26*'Ranking Calculations'!$C$2,M26*'Ranking Calculations'!$C$3,L26*'Ranking Calculations'!$C$4,K26*'Ranking Calculations'!$C$5,H26*'Ranking Calculations'!$C$7,G26*'Ranking Calculations'!$C$6,P26*'Ranking Calculations'!$C$8,Q26*'Ranking Calculations'!$C$9,R26*'Ranking Calculations'!$C$10,S26*'Ranking Calculations'!$C$11,T26*'Ranking Calculations'!$C$12,U26*'Ranking Calculations'!$C$13,V26*'Ranking Calculations'!$C$14)</f>
        <v>3</v>
      </c>
      <c r="X26" s="11">
        <f>(SUM($D$2:D26)+(SUM($F$2:F26)/2))/((SUM($D$2:D26)+SUM($E$2:E26)+SUM($F$2:F26)))</f>
        <v>0.6171662125340599</v>
      </c>
      <c r="Y26" s="24">
        <f>'Winning % Rank Over Time'!W26</f>
        <v>4</v>
      </c>
      <c r="Z26" s="7">
        <f>'Winning % Rank Over Time'!$B26*VLOOKUP(Y26,'Share of Reg Season Points'!$K$2:$L$30,2)</f>
        <v>0</v>
      </c>
      <c r="AA26" s="1">
        <f t="shared" si="1"/>
        <v>0.98</v>
      </c>
      <c r="AB26" s="1" cm="1">
        <f t="array" ref="AB26">_xlfn.IFS(AA26&gt;='Old Ranking Calculations'!$B$25,'Old Ranking Calculations'!$C$25,AA26&gt;='Old Ranking Calculations'!$B$26,'Old Ranking Calculations'!$C$26,AA26&gt;='Old Ranking Calculations'!$B$27,'Old Ranking Calculations'!$C$27,AA26&gt;='Old Ranking Calculations'!$B$28,'Old Ranking Calculations'!$C$28,AA26&gt;='Old Ranking Calculations'!$B$29,'Old Ranking Calculations'!$C$29,AA26&gt;='Old Ranking Calculations'!$B$30,'Old Ranking Calculations'!$C$30,AA26&gt;='Old Ranking Calculations'!$B$31,'Old Ranking Calculations'!$C$31,AA26&lt;'Old Ranking Calculations'!$B$32,'Old Ranking Calculations'!$C$32)</f>
        <v>8</v>
      </c>
      <c r="AC26" s="1">
        <f>COUNT($G$2:G26)/COUNT($A$2:A26)</f>
        <v>0.52</v>
      </c>
      <c r="AD26" s="1" cm="1">
        <f t="array" ref="AD26">_xlfn.IFS(AC26&gt;='Old Ranking Calculations'!$B$15,'Old Ranking Calculations'!$C$15,AC26&gt;='Old Ranking Calculations'!$B$16,'Old Ranking Calculations'!$C$16,AC26&gt;='Old Ranking Calculations'!$B$17,'Old Ranking Calculations'!$C$17,AC26&gt;='Old Ranking Calculations'!$B$18,'Old Ranking Calculations'!$C$18,AC26&gt;='Old Ranking Calculations'!$B$19,'Old Ranking Calculations'!$C$19,AC26&gt;='Old Ranking Calculations'!$B$20,'Old Ranking Calculations'!$C$20,AC26&gt;='Old Ranking Calculations'!$B$21,'Old Ranking Calculations'!$C$21,AC26&gt;='Old Ranking Calculations'!$B$22,'Old Ranking Calculations'!$C$22,AC26&lt;'Old Ranking Calculations'!$B$23,'Old Ranking Calculations'!$C$23)</f>
        <v>15</v>
      </c>
      <c r="AE26" s="1">
        <v>0</v>
      </c>
      <c r="AF26" s="1">
        <f t="shared" si="2"/>
        <v>0.27777777777777779</v>
      </c>
      <c r="AG26" s="16">
        <f>SUM($W$2:W26,Z26)</f>
        <v>167</v>
      </c>
    </row>
    <row r="27" spans="1:33" ht="15.75" customHeight="1" x14ac:dyDescent="0.2">
      <c r="A27" s="1">
        <v>1991</v>
      </c>
      <c r="B27" s="1" t="s">
        <v>20</v>
      </c>
      <c r="C27" s="1" t="str">
        <f>VLOOKUP(B27,Divisions!$A$1:$B$33,2,FALSE)</f>
        <v>AFC East</v>
      </c>
      <c r="D27" s="1">
        <v>8</v>
      </c>
      <c r="E27" s="1">
        <v>8</v>
      </c>
      <c r="W27" s="1">
        <f>SUM(N27*'Ranking Calculations'!$C$2,M27*'Ranking Calculations'!$C$3,L27*'Ranking Calculations'!$C$4,K27*'Ranking Calculations'!$C$5,H27*'Ranking Calculations'!$C$7,G27*'Ranking Calculations'!$C$6,P27*'Ranking Calculations'!$C$8,Q27*'Ranking Calculations'!$C$9,R27*'Ranking Calculations'!$C$10,S27*'Ranking Calculations'!$C$11,T27*'Ranking Calculations'!$C$12,U27*'Ranking Calculations'!$C$13,V27*'Ranking Calculations'!$C$14)</f>
        <v>0</v>
      </c>
      <c r="X27" s="11">
        <f>(SUM($D$2:D27)+(SUM($F$2:F27)/2))/((SUM($D$2:D27)+SUM($E$2:E27)+SUM($F$2:F27)))</f>
        <v>0.6122715404699739</v>
      </c>
      <c r="Y27" s="24">
        <f>'Winning % Rank Over Time'!W27</f>
        <v>5</v>
      </c>
      <c r="Z27" s="7">
        <f>'Winning % Rank Over Time'!$B27*VLOOKUP(Y27,'Share of Reg Season Points'!$K$2:$L$30,2)</f>
        <v>0</v>
      </c>
      <c r="AA27" s="1">
        <f t="shared" si="1"/>
        <v>0.96078431372549022</v>
      </c>
      <c r="AB27" s="1" cm="1">
        <f t="array" ref="AB27">_xlfn.IFS(AA27&gt;='Old Ranking Calculations'!$B$25,'Old Ranking Calculations'!$C$25,AA27&gt;='Old Ranking Calculations'!$B$26,'Old Ranking Calculations'!$C$26,AA27&gt;='Old Ranking Calculations'!$B$27,'Old Ranking Calculations'!$C$27,AA27&gt;='Old Ranking Calculations'!$B$28,'Old Ranking Calculations'!$C$28,AA27&gt;='Old Ranking Calculations'!$B$29,'Old Ranking Calculations'!$C$29,AA27&gt;='Old Ranking Calculations'!$B$30,'Old Ranking Calculations'!$C$30,AA27&gt;='Old Ranking Calculations'!$B$31,'Old Ranking Calculations'!$C$31,AA27&lt;'Old Ranking Calculations'!$B$32,'Old Ranking Calculations'!$C$32)</f>
        <v>8</v>
      </c>
      <c r="AC27" s="1">
        <f>COUNT($G$2:G27)/COUNT($A$2:A27)</f>
        <v>0.5</v>
      </c>
      <c r="AD27" s="1" cm="1">
        <f t="array" ref="AD27">_xlfn.IFS(AC27&gt;='Old Ranking Calculations'!$B$15,'Old Ranking Calculations'!$C$15,AC27&gt;='Old Ranking Calculations'!$B$16,'Old Ranking Calculations'!$C$16,AC27&gt;='Old Ranking Calculations'!$B$17,'Old Ranking Calculations'!$C$17,AC27&gt;='Old Ranking Calculations'!$B$18,'Old Ranking Calculations'!$C$18,AC27&gt;='Old Ranking Calculations'!$B$19,'Old Ranking Calculations'!$C$19,AC27&gt;='Old Ranking Calculations'!$B$20,'Old Ranking Calculations'!$C$20,AC27&gt;='Old Ranking Calculations'!$B$21,'Old Ranking Calculations'!$C$21,AC27&gt;='Old Ranking Calculations'!$B$22,'Old Ranking Calculations'!$C$22,AC27&lt;'Old Ranking Calculations'!$B$23,'Old Ranking Calculations'!$C$23)</f>
        <v>15</v>
      </c>
      <c r="AE27" s="1">
        <v>0</v>
      </c>
      <c r="AF27" s="1">
        <f t="shared" si="2"/>
        <v>0.26595744680851063</v>
      </c>
      <c r="AG27" s="16">
        <f>SUM($W$2:W27,Z27)</f>
        <v>167</v>
      </c>
    </row>
    <row r="28" spans="1:33" ht="15.75" customHeight="1" x14ac:dyDescent="0.2">
      <c r="A28" s="1">
        <v>1992</v>
      </c>
      <c r="B28" s="1" t="s">
        <v>20</v>
      </c>
      <c r="C28" s="1" t="str">
        <f>VLOOKUP(B28,Divisions!$A$1:$B$33,2,FALSE)</f>
        <v>AFC East</v>
      </c>
      <c r="D28" s="1">
        <v>11</v>
      </c>
      <c r="E28" s="1">
        <v>5</v>
      </c>
      <c r="G28" s="1">
        <v>1</v>
      </c>
      <c r="H28" s="1">
        <v>1</v>
      </c>
      <c r="I28" s="1">
        <v>1</v>
      </c>
      <c r="J28" s="1">
        <v>1</v>
      </c>
      <c r="K28" s="1">
        <v>1</v>
      </c>
      <c r="L28" s="1">
        <v>1</v>
      </c>
      <c r="M28" s="1"/>
      <c r="N28" s="1"/>
      <c r="O28" s="1">
        <v>3</v>
      </c>
      <c r="W28" s="1">
        <f>SUM(N28*'Ranking Calculations'!$C$2,M28*'Ranking Calculations'!$C$3,L28*'Ranking Calculations'!$C$4,K28*'Ranking Calculations'!$C$5,H28*'Ranking Calculations'!$C$7,G28*'Ranking Calculations'!$C$6,P28*'Ranking Calculations'!$C$8,Q28*'Ranking Calculations'!$C$9,R28*'Ranking Calculations'!$C$10,S28*'Ranking Calculations'!$C$11,T28*'Ranking Calculations'!$C$12,U28*'Ranking Calculations'!$C$13,V28*'Ranking Calculations'!$C$14)</f>
        <v>8</v>
      </c>
      <c r="X28" s="11">
        <f>(SUM($D$2:D28)+(SUM($F$2:F28)/2))/((SUM($D$2:D28)+SUM($E$2:E28)+SUM($F$2:F28)))</f>
        <v>0.61528822055137844</v>
      </c>
      <c r="Y28" s="24">
        <f>'Winning % Rank Over Time'!W28</f>
        <v>4</v>
      </c>
      <c r="Z28" s="7">
        <f>'Winning % Rank Over Time'!$B28*VLOOKUP(Y28,'Share of Reg Season Points'!$K$2:$L$30,2)</f>
        <v>0</v>
      </c>
      <c r="AA28" s="1">
        <f t="shared" si="1"/>
        <v>0.98148148148148151</v>
      </c>
      <c r="AB28" s="1" cm="1">
        <f t="array" ref="AB28">_xlfn.IFS(AA28&gt;='Old Ranking Calculations'!$B$25,'Old Ranking Calculations'!$C$25,AA28&gt;='Old Ranking Calculations'!$B$26,'Old Ranking Calculations'!$C$26,AA28&gt;='Old Ranking Calculations'!$B$27,'Old Ranking Calculations'!$C$27,AA28&gt;='Old Ranking Calculations'!$B$28,'Old Ranking Calculations'!$C$28,AA28&gt;='Old Ranking Calculations'!$B$29,'Old Ranking Calculations'!$C$29,AA28&gt;='Old Ranking Calculations'!$B$30,'Old Ranking Calculations'!$C$30,AA28&gt;='Old Ranking Calculations'!$B$31,'Old Ranking Calculations'!$C$31,AA28&lt;'Old Ranking Calculations'!$B$32,'Old Ranking Calculations'!$C$32)</f>
        <v>8</v>
      </c>
      <c r="AC28" s="1">
        <f>COUNT($G$2:G28)/COUNT($A$2:A28)</f>
        <v>0.51851851851851849</v>
      </c>
      <c r="AD28" s="1" cm="1">
        <f t="array" ref="AD28">_xlfn.IFS(AC28&gt;='Old Ranking Calculations'!$B$15,'Old Ranking Calculations'!$C$15,AC28&gt;='Old Ranking Calculations'!$B$16,'Old Ranking Calculations'!$C$16,AC28&gt;='Old Ranking Calculations'!$B$17,'Old Ranking Calculations'!$C$17,AC28&gt;='Old Ranking Calculations'!$B$18,'Old Ranking Calculations'!$C$18,AC28&gt;='Old Ranking Calculations'!$B$19,'Old Ranking Calculations'!$C$19,AC28&gt;='Old Ranking Calculations'!$B$20,'Old Ranking Calculations'!$C$20,AC28&gt;='Old Ranking Calculations'!$B$21,'Old Ranking Calculations'!$C$21,AC28&gt;='Old Ranking Calculations'!$B$22,'Old Ranking Calculations'!$C$22,AC28&lt;'Old Ranking Calculations'!$B$23,'Old Ranking Calculations'!$C$23)</f>
        <v>15</v>
      </c>
      <c r="AE28" s="1">
        <v>0</v>
      </c>
      <c r="AF28" s="1">
        <f t="shared" si="2"/>
        <v>0.27551020408163263</v>
      </c>
      <c r="AG28" s="16">
        <f>SUM($W$2:W28,Z28)</f>
        <v>175</v>
      </c>
    </row>
    <row r="29" spans="1:33" ht="15.75" customHeight="1" x14ac:dyDescent="0.2">
      <c r="A29" s="1">
        <v>1993</v>
      </c>
      <c r="B29" s="1" t="s">
        <v>20</v>
      </c>
      <c r="C29" s="1" t="str">
        <f>VLOOKUP(B29,Divisions!$A$1:$B$33,2,FALSE)</f>
        <v>AFC East</v>
      </c>
      <c r="D29" s="1">
        <v>9</v>
      </c>
      <c r="E29" s="1">
        <v>7</v>
      </c>
      <c r="W29" s="1">
        <f>SUM(N29*'Ranking Calculations'!$C$2,M29*'Ranking Calculations'!$C$3,L29*'Ranking Calculations'!$C$4,K29*'Ranking Calculations'!$C$5,H29*'Ranking Calculations'!$C$7,G29*'Ranking Calculations'!$C$6,P29*'Ranking Calculations'!$C$8,Q29*'Ranking Calculations'!$C$9,R29*'Ranking Calculations'!$C$10,S29*'Ranking Calculations'!$C$11,T29*'Ranking Calculations'!$C$12,U29*'Ranking Calculations'!$C$13,V29*'Ranking Calculations'!$C$14)</f>
        <v>0</v>
      </c>
      <c r="X29" s="11">
        <f>(SUM($D$2:D29)+(SUM($F$2:F29)/2))/((SUM($D$2:D29)+SUM($E$2:E29)+SUM($F$2:F29)))</f>
        <v>0.61325301204819282</v>
      </c>
      <c r="Y29" s="24">
        <f>'Winning % Rank Over Time'!W29</f>
        <v>3</v>
      </c>
      <c r="Z29" s="7">
        <f>'Winning % Rank Over Time'!$B29*VLOOKUP(Y29,'Share of Reg Season Points'!$K$2:$L$30,2)</f>
        <v>0</v>
      </c>
      <c r="AA29" s="1">
        <f t="shared" si="1"/>
        <v>0.96363636363636362</v>
      </c>
      <c r="AB29" s="1" cm="1">
        <f t="array" ref="AB29">_xlfn.IFS(AA29&gt;='Old Ranking Calculations'!$B$25,'Old Ranking Calculations'!$C$25,AA29&gt;='Old Ranking Calculations'!$B$26,'Old Ranking Calculations'!$C$26,AA29&gt;='Old Ranking Calculations'!$B$27,'Old Ranking Calculations'!$C$27,AA29&gt;='Old Ranking Calculations'!$B$28,'Old Ranking Calculations'!$C$28,AA29&gt;='Old Ranking Calculations'!$B$29,'Old Ranking Calculations'!$C$29,AA29&gt;='Old Ranking Calculations'!$B$30,'Old Ranking Calculations'!$C$30,AA29&gt;='Old Ranking Calculations'!$B$31,'Old Ranking Calculations'!$C$31,AA29&lt;'Old Ranking Calculations'!$B$32,'Old Ranking Calculations'!$C$32)</f>
        <v>8</v>
      </c>
      <c r="AC29" s="1">
        <f>COUNT($G$2:G29)/COUNT($A$2:A29)</f>
        <v>0.5</v>
      </c>
      <c r="AD29" s="1" cm="1">
        <f t="array" ref="AD29">_xlfn.IFS(AC29&gt;='Old Ranking Calculations'!$B$15,'Old Ranking Calculations'!$C$15,AC29&gt;='Old Ranking Calculations'!$B$16,'Old Ranking Calculations'!$C$16,AC29&gt;='Old Ranking Calculations'!$B$17,'Old Ranking Calculations'!$C$17,AC29&gt;='Old Ranking Calculations'!$B$18,'Old Ranking Calculations'!$C$18,AC29&gt;='Old Ranking Calculations'!$B$19,'Old Ranking Calculations'!$C$19,AC29&gt;='Old Ranking Calculations'!$B$20,'Old Ranking Calculations'!$C$20,AC29&gt;='Old Ranking Calculations'!$B$21,'Old Ranking Calculations'!$C$21,AC29&gt;='Old Ranking Calculations'!$B$22,'Old Ranking Calculations'!$C$22,AC29&lt;'Old Ranking Calculations'!$B$23,'Old Ranking Calculations'!$C$23)</f>
        <v>15</v>
      </c>
      <c r="AE29" s="1">
        <v>0</v>
      </c>
      <c r="AF29" s="1">
        <f t="shared" si="2"/>
        <v>0.26600985221674878</v>
      </c>
      <c r="AG29" s="16">
        <f>SUM($W$2:W29,Z29)</f>
        <v>175</v>
      </c>
    </row>
    <row r="30" spans="1:33" ht="15.75" customHeight="1" x14ac:dyDescent="0.2">
      <c r="A30" s="1">
        <v>1994</v>
      </c>
      <c r="B30" s="1" t="s">
        <v>20</v>
      </c>
      <c r="C30" s="1" t="str">
        <f>VLOOKUP(B30,Divisions!$A$1:$B$33,2,FALSE)</f>
        <v>AFC East</v>
      </c>
      <c r="D30" s="1">
        <v>10</v>
      </c>
      <c r="E30" s="1">
        <v>6</v>
      </c>
      <c r="G30" s="1">
        <v>1</v>
      </c>
      <c r="H30" s="1">
        <v>1</v>
      </c>
      <c r="I30" s="1">
        <v>1</v>
      </c>
      <c r="J30" s="1">
        <v>1</v>
      </c>
      <c r="K30" s="1">
        <v>1</v>
      </c>
      <c r="L30" s="1"/>
      <c r="M30" s="1"/>
      <c r="N30" s="1"/>
      <c r="O30" s="1">
        <v>2</v>
      </c>
      <c r="T30" s="1">
        <v>1</v>
      </c>
      <c r="V30" s="1">
        <v>1</v>
      </c>
      <c r="W30" s="1">
        <f>SUM(N30*'Ranking Calculations'!$C$2,M30*'Ranking Calculations'!$C$3,L30*'Ranking Calculations'!$C$4,K30*'Ranking Calculations'!$C$5,H30*'Ranking Calculations'!$C$7,G30*'Ranking Calculations'!$C$6,P30*'Ranking Calculations'!$C$8,Q30*'Ranking Calculations'!$C$9,R30*'Ranking Calculations'!$C$10,S30*'Ranking Calculations'!$C$11,T30*'Ranking Calculations'!$C$12,U30*'Ranking Calculations'!$C$13,V30*'Ranking Calculations'!$C$14)</f>
        <v>4</v>
      </c>
      <c r="X30" s="11">
        <f>(SUM($D$2:D30)+(SUM($F$2:F30)/2))/((SUM($D$2:D30)+SUM($E$2:E30)+SUM($F$2:F30)))</f>
        <v>0.61368909512761016</v>
      </c>
      <c r="Y30" s="24">
        <f>'Winning % Rank Over Time'!W30</f>
        <v>3</v>
      </c>
      <c r="Z30" s="7">
        <f>'Winning % Rank Over Time'!$B30*VLOOKUP(Y30,'Share of Reg Season Points'!$K$2:$L$30,2)</f>
        <v>0</v>
      </c>
      <c r="AA30" s="1">
        <f t="shared" si="1"/>
        <v>0.98275862068965514</v>
      </c>
      <c r="AB30" s="1" cm="1">
        <f t="array" ref="AB30">_xlfn.IFS(AA30&gt;='Old Ranking Calculations'!$B$25,'Old Ranking Calculations'!$C$25,AA30&gt;='Old Ranking Calculations'!$B$26,'Old Ranking Calculations'!$C$26,AA30&gt;='Old Ranking Calculations'!$B$27,'Old Ranking Calculations'!$C$27,AA30&gt;='Old Ranking Calculations'!$B$28,'Old Ranking Calculations'!$C$28,AA30&gt;='Old Ranking Calculations'!$B$29,'Old Ranking Calculations'!$C$29,AA30&gt;='Old Ranking Calculations'!$B$30,'Old Ranking Calculations'!$C$30,AA30&gt;='Old Ranking Calculations'!$B$31,'Old Ranking Calculations'!$C$31,AA30&lt;'Old Ranking Calculations'!$B$32,'Old Ranking Calculations'!$C$32)</f>
        <v>8</v>
      </c>
      <c r="AC30" s="1">
        <f>COUNT($G$2:G30)/COUNT($A$2:A30)</f>
        <v>0.51724137931034486</v>
      </c>
      <c r="AD30" s="1" cm="1">
        <f t="array" ref="AD30">_xlfn.IFS(AC30&gt;='Old Ranking Calculations'!$B$15,'Old Ranking Calculations'!$C$15,AC30&gt;='Old Ranking Calculations'!$B$16,'Old Ranking Calculations'!$C$16,AC30&gt;='Old Ranking Calculations'!$B$17,'Old Ranking Calculations'!$C$17,AC30&gt;='Old Ranking Calculations'!$B$18,'Old Ranking Calculations'!$C$18,AC30&gt;='Old Ranking Calculations'!$B$19,'Old Ranking Calculations'!$C$19,AC30&gt;='Old Ranking Calculations'!$B$20,'Old Ranking Calculations'!$C$20,AC30&gt;='Old Ranking Calculations'!$B$21,'Old Ranking Calculations'!$C$21,AC30&gt;='Old Ranking Calculations'!$B$22,'Old Ranking Calculations'!$C$22,AC30&lt;'Old Ranking Calculations'!$B$23,'Old Ranking Calculations'!$C$23)</f>
        <v>15</v>
      </c>
      <c r="AE30" s="1">
        <v>0</v>
      </c>
      <c r="AF30" s="1">
        <f t="shared" si="2"/>
        <v>0.26886792452830188</v>
      </c>
      <c r="AG30" s="16">
        <f>SUM($W$2:W30,Z30)</f>
        <v>179</v>
      </c>
    </row>
    <row r="31" spans="1:33" ht="15.75" customHeight="1" x14ac:dyDescent="0.2">
      <c r="A31" s="1">
        <v>1995</v>
      </c>
      <c r="B31" s="1" t="s">
        <v>20</v>
      </c>
      <c r="C31" s="1" t="str">
        <f>VLOOKUP(B31,Divisions!$A$1:$B$33,2,FALSE)</f>
        <v>AFC East</v>
      </c>
      <c r="D31" s="1">
        <v>9</v>
      </c>
      <c r="E31" s="1">
        <v>7</v>
      </c>
      <c r="G31" s="1">
        <v>1</v>
      </c>
      <c r="I31" s="1">
        <v>0</v>
      </c>
      <c r="J31" s="1">
        <v>1</v>
      </c>
      <c r="K31" s="1"/>
      <c r="L31" s="1"/>
      <c r="M31" s="1"/>
      <c r="N31" s="1"/>
      <c r="O31" s="1">
        <v>1</v>
      </c>
      <c r="W31" s="1">
        <f>SUM(N31*'Ranking Calculations'!$C$2,M31*'Ranking Calculations'!$C$3,L31*'Ranking Calculations'!$C$4,K31*'Ranking Calculations'!$C$5,H31*'Ranking Calculations'!$C$7,G31*'Ranking Calculations'!$C$6,P31*'Ranking Calculations'!$C$8,Q31*'Ranking Calculations'!$C$9,R31*'Ranking Calculations'!$C$10,S31*'Ranking Calculations'!$C$11,T31*'Ranking Calculations'!$C$12,U31*'Ranking Calculations'!$C$13,V31*'Ranking Calculations'!$C$14)</f>
        <v>1</v>
      </c>
      <c r="X31" s="11">
        <f>(SUM($D$2:D31)+(SUM($F$2:F31)/2))/((SUM($D$2:D31)+SUM($E$2:E31)+SUM($F$2:F31)))</f>
        <v>0.61185682326621926</v>
      </c>
      <c r="Y31" s="24">
        <f>'Winning % Rank Over Time'!W31</f>
        <v>3</v>
      </c>
      <c r="Z31" s="7">
        <f>'Winning % Rank Over Time'!$B31*VLOOKUP(Y31,'Share of Reg Season Points'!$F$2:$G$32,2)</f>
        <v>0</v>
      </c>
      <c r="AA31" s="1">
        <f t="shared" si="1"/>
        <v>0.98333333333333328</v>
      </c>
      <c r="AB31" s="1" cm="1">
        <f t="array" ref="AB31">_xlfn.IFS(AA31&gt;='Old Ranking Calculations'!$B$25,'Old Ranking Calculations'!$C$25,AA31&gt;='Old Ranking Calculations'!$B$26,'Old Ranking Calculations'!$C$26,AA31&gt;='Old Ranking Calculations'!$B$27,'Old Ranking Calculations'!$C$27,AA31&gt;='Old Ranking Calculations'!$B$28,'Old Ranking Calculations'!$C$28,AA31&gt;='Old Ranking Calculations'!$B$29,'Old Ranking Calculations'!$C$29,AA31&gt;='Old Ranking Calculations'!$B$30,'Old Ranking Calculations'!$C$30,AA31&gt;='Old Ranking Calculations'!$B$31,'Old Ranking Calculations'!$C$31,AA31&lt;'Old Ranking Calculations'!$B$32,'Old Ranking Calculations'!$C$32)</f>
        <v>8</v>
      </c>
      <c r="AC31" s="1">
        <f>COUNT($G$2:G31)/COUNT($A$2:A31)</f>
        <v>0.53333333333333333</v>
      </c>
      <c r="AD31" s="1" cm="1">
        <f t="array" ref="AD31">_xlfn.IFS(AC31&gt;='Old Ranking Calculations'!$B$15,'Old Ranking Calculations'!$C$15,AC31&gt;='Old Ranking Calculations'!$B$16,'Old Ranking Calculations'!$C$16,AC31&gt;='Old Ranking Calculations'!$B$17,'Old Ranking Calculations'!$C$17,AC31&gt;='Old Ranking Calculations'!$B$18,'Old Ranking Calculations'!$C$18,AC31&gt;='Old Ranking Calculations'!$B$19,'Old Ranking Calculations'!$C$19,AC31&gt;='Old Ranking Calculations'!$B$20,'Old Ranking Calculations'!$C$20,AC31&gt;='Old Ranking Calculations'!$B$21,'Old Ranking Calculations'!$C$21,AC31&gt;='Old Ranking Calculations'!$B$22,'Old Ranking Calculations'!$C$22,AC31&lt;'Old Ranking Calculations'!$B$23,'Old Ranking Calculations'!$C$23)</f>
        <v>15</v>
      </c>
      <c r="AE31" s="1">
        <v>0</v>
      </c>
      <c r="AF31" s="1">
        <f t="shared" si="2"/>
        <v>0.26363636363636361</v>
      </c>
      <c r="AG31" s="16">
        <f>SUM($W$2:W31,Z31)</f>
        <v>180</v>
      </c>
    </row>
    <row r="32" spans="1:33" ht="15.75" customHeight="1" x14ac:dyDescent="0.2">
      <c r="A32" s="1">
        <v>1996</v>
      </c>
      <c r="B32" s="1" t="s">
        <v>20</v>
      </c>
      <c r="C32" s="1" t="str">
        <f>VLOOKUP(B32,Divisions!$A$1:$B$33,2,FALSE)</f>
        <v>AFC East</v>
      </c>
      <c r="D32" s="1">
        <v>8</v>
      </c>
      <c r="E32" s="1">
        <v>8</v>
      </c>
      <c r="W32" s="1">
        <f>SUM(N32*'Ranking Calculations'!$C$2,M32*'Ranking Calculations'!$C$3,L32*'Ranking Calculations'!$C$4,K32*'Ranking Calculations'!$C$5,H32*'Ranking Calculations'!$C$7,G32*'Ranking Calculations'!$C$6,P32*'Ranking Calculations'!$C$8,Q32*'Ranking Calculations'!$C$9,R32*'Ranking Calculations'!$C$10,S32*'Ranking Calculations'!$C$11,T32*'Ranking Calculations'!$C$12,U32*'Ranking Calculations'!$C$13,V32*'Ranking Calculations'!$C$14)</f>
        <v>0</v>
      </c>
      <c r="X32" s="11">
        <f>(SUM($D$2:D32)+(SUM($F$2:F32)/2))/((SUM($D$2:D32)+SUM($E$2:E32)+SUM($F$2:F32)))</f>
        <v>0.60799136069114468</v>
      </c>
      <c r="Y32" s="24">
        <f>'Winning % Rank Over Time'!W32</f>
        <v>3</v>
      </c>
      <c r="Z32" s="7">
        <f>'Winning % Rank Over Time'!$B32*VLOOKUP(Y32,'Share of Reg Season Points'!$F$2:$G$32,2)</f>
        <v>0</v>
      </c>
      <c r="AA32" s="1">
        <f t="shared" si="1"/>
        <v>0.96721311475409832</v>
      </c>
      <c r="AB32" s="1" cm="1">
        <f t="array" ref="AB32">_xlfn.IFS(AA32&gt;='Old Ranking Calculations'!$B$25,'Old Ranking Calculations'!$C$25,AA32&gt;='Old Ranking Calculations'!$B$26,'Old Ranking Calculations'!$C$26,AA32&gt;='Old Ranking Calculations'!$B$27,'Old Ranking Calculations'!$C$27,AA32&gt;='Old Ranking Calculations'!$B$28,'Old Ranking Calculations'!$C$28,AA32&gt;='Old Ranking Calculations'!$B$29,'Old Ranking Calculations'!$C$29,AA32&gt;='Old Ranking Calculations'!$B$30,'Old Ranking Calculations'!$C$30,AA32&gt;='Old Ranking Calculations'!$B$31,'Old Ranking Calculations'!$C$31,AA32&lt;'Old Ranking Calculations'!$B$32,'Old Ranking Calculations'!$C$32)</f>
        <v>8</v>
      </c>
      <c r="AC32" s="1">
        <f>COUNT($G$2:G32)/COUNT($A$2:A32)</f>
        <v>0.5161290322580645</v>
      </c>
      <c r="AD32" s="1" cm="1">
        <f t="array" ref="AD32">_xlfn.IFS(AC32&gt;='Old Ranking Calculations'!$B$15,'Old Ranking Calculations'!$C$15,AC32&gt;='Old Ranking Calculations'!$B$16,'Old Ranking Calculations'!$C$16,AC32&gt;='Old Ranking Calculations'!$B$17,'Old Ranking Calculations'!$C$17,AC32&gt;='Old Ranking Calculations'!$B$18,'Old Ranking Calculations'!$C$18,AC32&gt;='Old Ranking Calculations'!$B$19,'Old Ranking Calculations'!$C$19,AC32&gt;='Old Ranking Calculations'!$B$20,'Old Ranking Calculations'!$C$20,AC32&gt;='Old Ranking Calculations'!$B$21,'Old Ranking Calculations'!$C$21,AC32&gt;='Old Ranking Calculations'!$B$22,'Old Ranking Calculations'!$C$22,AC32&lt;'Old Ranking Calculations'!$B$23,'Old Ranking Calculations'!$C$23)</f>
        <v>15</v>
      </c>
      <c r="AE32" s="1">
        <v>0</v>
      </c>
      <c r="AF32" s="1">
        <f t="shared" si="2"/>
        <v>0.25438596491228072</v>
      </c>
      <c r="AG32" s="16">
        <f>SUM($W$2:W32,Z32)</f>
        <v>180</v>
      </c>
    </row>
    <row r="33" spans="1:33" ht="15.75" customHeight="1" x14ac:dyDescent="0.2">
      <c r="A33" s="1">
        <v>1997</v>
      </c>
      <c r="B33" s="1" t="s">
        <v>20</v>
      </c>
      <c r="C33" s="1" t="str">
        <f>VLOOKUP(B33,Divisions!$A$1:$B$33,2,FALSE)</f>
        <v>AFC East</v>
      </c>
      <c r="D33" s="1">
        <v>9</v>
      </c>
      <c r="E33" s="1">
        <v>7</v>
      </c>
      <c r="G33" s="1">
        <v>1</v>
      </c>
      <c r="I33" s="1">
        <v>0</v>
      </c>
      <c r="J33" s="1">
        <v>1</v>
      </c>
      <c r="K33" s="1"/>
      <c r="L33" s="1"/>
      <c r="M33" s="1"/>
      <c r="N33" s="1"/>
      <c r="O33" s="1">
        <v>1</v>
      </c>
      <c r="W33" s="1">
        <f>SUM(N33*'Ranking Calculations'!$C$2,M33*'Ranking Calculations'!$C$3,L33*'Ranking Calculations'!$C$4,K33*'Ranking Calculations'!$C$5,H33*'Ranking Calculations'!$C$7,G33*'Ranking Calculations'!$C$6,P33*'Ranking Calculations'!$C$8,Q33*'Ranking Calculations'!$C$9,R33*'Ranking Calculations'!$C$10,S33*'Ranking Calculations'!$C$11,T33*'Ranking Calculations'!$C$12,U33*'Ranking Calculations'!$C$13,V33*'Ranking Calculations'!$C$14)</f>
        <v>1</v>
      </c>
      <c r="X33" s="11">
        <f>(SUM($D$2:D33)+(SUM($F$2:F33)/2))/((SUM($D$2:D33)+SUM($E$2:E33)+SUM($F$2:F33)))</f>
        <v>0.60647181628392488</v>
      </c>
      <c r="Y33" s="24">
        <f>'Winning % Rank Over Time'!W33</f>
        <v>3</v>
      </c>
      <c r="Z33" s="7">
        <f>'Winning % Rank Over Time'!$B33*VLOOKUP(Y33,'Share of Reg Season Points'!$F$2:$G$32,2)</f>
        <v>0</v>
      </c>
      <c r="AA33" s="1">
        <f t="shared" si="1"/>
        <v>0.96825396825396826</v>
      </c>
      <c r="AB33" s="1" cm="1">
        <f t="array" ref="AB33">_xlfn.IFS(AA33&gt;='Old Ranking Calculations'!$B$25,'Old Ranking Calculations'!$C$25,AA33&gt;='Old Ranking Calculations'!$B$26,'Old Ranking Calculations'!$C$26,AA33&gt;='Old Ranking Calculations'!$B$27,'Old Ranking Calculations'!$C$27,AA33&gt;='Old Ranking Calculations'!$B$28,'Old Ranking Calculations'!$C$28,AA33&gt;='Old Ranking Calculations'!$B$29,'Old Ranking Calculations'!$C$29,AA33&gt;='Old Ranking Calculations'!$B$30,'Old Ranking Calculations'!$C$30,AA33&gt;='Old Ranking Calculations'!$B$31,'Old Ranking Calculations'!$C$31,AA33&lt;'Old Ranking Calculations'!$B$32,'Old Ranking Calculations'!$C$32)</f>
        <v>8</v>
      </c>
      <c r="AC33" s="1">
        <f>COUNT($G$2:G33)/COUNT($A$2:A33)</f>
        <v>0.53125</v>
      </c>
      <c r="AD33" s="1" cm="1">
        <f t="array" ref="AD33">_xlfn.IFS(AC33&gt;='Old Ranking Calculations'!$B$15,'Old Ranking Calculations'!$C$15,AC33&gt;='Old Ranking Calculations'!$B$16,'Old Ranking Calculations'!$C$16,AC33&gt;='Old Ranking Calculations'!$B$17,'Old Ranking Calculations'!$C$17,AC33&gt;='Old Ranking Calculations'!$B$18,'Old Ranking Calculations'!$C$18,AC33&gt;='Old Ranking Calculations'!$B$19,'Old Ranking Calculations'!$C$19,AC33&gt;='Old Ranking Calculations'!$B$20,'Old Ranking Calculations'!$C$20,AC33&gt;='Old Ranking Calculations'!$B$21,'Old Ranking Calculations'!$C$21,AC33&gt;='Old Ranking Calculations'!$B$22,'Old Ranking Calculations'!$C$22,AC33&lt;'Old Ranking Calculations'!$B$23,'Old Ranking Calculations'!$C$23)</f>
        <v>15</v>
      </c>
      <c r="AE33" s="1">
        <v>0</v>
      </c>
      <c r="AF33" s="1">
        <f t="shared" si="2"/>
        <v>0.25</v>
      </c>
      <c r="AG33" s="16">
        <f>SUM($W$2:W33,Z33)</f>
        <v>181</v>
      </c>
    </row>
    <row r="34" spans="1:33" ht="15.75" customHeight="1" x14ac:dyDescent="0.2">
      <c r="A34" s="1">
        <v>1998</v>
      </c>
      <c r="B34" s="1" t="s">
        <v>20</v>
      </c>
      <c r="C34" s="1" t="str">
        <f>VLOOKUP(B34,Divisions!$A$1:$B$33,2,FALSE)</f>
        <v>AFC East</v>
      </c>
      <c r="D34" s="1">
        <v>10</v>
      </c>
      <c r="E34" s="1">
        <v>6</v>
      </c>
      <c r="G34" s="1">
        <v>1</v>
      </c>
      <c r="I34" s="1">
        <v>1</v>
      </c>
      <c r="J34" s="1">
        <v>1</v>
      </c>
      <c r="K34" s="1">
        <v>1</v>
      </c>
      <c r="L34" s="1"/>
      <c r="M34" s="1"/>
      <c r="N34" s="1"/>
      <c r="O34" s="1">
        <v>2</v>
      </c>
      <c r="W34" s="1">
        <f>SUM(N34*'Ranking Calculations'!$C$2,M34*'Ranking Calculations'!$C$3,L34*'Ranking Calculations'!$C$4,K34*'Ranking Calculations'!$C$5,H34*'Ranking Calculations'!$C$7,G34*'Ranking Calculations'!$C$6,P34*'Ranking Calculations'!$C$8,Q34*'Ranking Calculations'!$C$9,R34*'Ranking Calculations'!$C$10,S34*'Ranking Calculations'!$C$11,T34*'Ranking Calculations'!$C$12,U34*'Ranking Calculations'!$C$13,V34*'Ranking Calculations'!$C$14)</f>
        <v>3</v>
      </c>
      <c r="X34" s="11">
        <f>(SUM($D$2:D34)+(SUM($F$2:F34)/2))/((SUM($D$2:D34)+SUM($E$2:E34)+SUM($F$2:F34)))</f>
        <v>0.60707070707070709</v>
      </c>
      <c r="Y34" s="24">
        <f>'Winning % Rank Over Time'!W34</f>
        <v>3</v>
      </c>
      <c r="Z34" s="7">
        <f>'Winning % Rank Over Time'!$B34*VLOOKUP(Y34,'Share of Reg Season Points'!$F$2:$G$32,2)</f>
        <v>0</v>
      </c>
      <c r="AA34" s="1">
        <f t="shared" si="1"/>
        <v>0.98461538461538467</v>
      </c>
      <c r="AB34" s="1" cm="1">
        <f t="array" ref="AB34">_xlfn.IFS(AA34&gt;='Old Ranking Calculations'!$B$25,'Old Ranking Calculations'!$C$25,AA34&gt;='Old Ranking Calculations'!$B$26,'Old Ranking Calculations'!$C$26,AA34&gt;='Old Ranking Calculations'!$B$27,'Old Ranking Calculations'!$C$27,AA34&gt;='Old Ranking Calculations'!$B$28,'Old Ranking Calculations'!$C$28,AA34&gt;='Old Ranking Calculations'!$B$29,'Old Ranking Calculations'!$C$29,AA34&gt;='Old Ranking Calculations'!$B$30,'Old Ranking Calculations'!$C$30,AA34&gt;='Old Ranking Calculations'!$B$31,'Old Ranking Calculations'!$C$31,AA34&lt;'Old Ranking Calculations'!$B$32,'Old Ranking Calculations'!$C$32)</f>
        <v>8</v>
      </c>
      <c r="AC34" s="1">
        <f>COUNT($G$2:G34)/COUNT($A$2:A34)</f>
        <v>0.54545454545454541</v>
      </c>
      <c r="AD34" s="1" cm="1">
        <f t="array" ref="AD34">_xlfn.IFS(AC34&gt;='Old Ranking Calculations'!$B$15,'Old Ranking Calculations'!$C$15,AC34&gt;='Old Ranking Calculations'!$B$16,'Old Ranking Calculations'!$C$16,AC34&gt;='Old Ranking Calculations'!$B$17,'Old Ranking Calculations'!$C$17,AC34&gt;='Old Ranking Calculations'!$B$18,'Old Ranking Calculations'!$C$18,AC34&gt;='Old Ranking Calculations'!$B$19,'Old Ranking Calculations'!$C$19,AC34&gt;='Old Ranking Calculations'!$B$20,'Old Ranking Calculations'!$C$20,AC34&gt;='Old Ranking Calculations'!$B$21,'Old Ranking Calculations'!$C$21,AC34&gt;='Old Ranking Calculations'!$B$22,'Old Ranking Calculations'!$C$22,AC34&lt;'Old Ranking Calculations'!$B$23,'Old Ranking Calculations'!$C$23)</f>
        <v>15</v>
      </c>
      <c r="AE34" s="1">
        <v>0</v>
      </c>
      <c r="AF34" s="1">
        <f t="shared" si="2"/>
        <v>0.25409836065573771</v>
      </c>
      <c r="AG34" s="16">
        <f>SUM($W$2:W34,Z34)</f>
        <v>184</v>
      </c>
    </row>
    <row r="35" spans="1:33" ht="15.75" customHeight="1" x14ac:dyDescent="0.2">
      <c r="A35" s="1">
        <v>1999</v>
      </c>
      <c r="B35" s="1" t="s">
        <v>20</v>
      </c>
      <c r="C35" s="1" t="str">
        <f>VLOOKUP(B35,Divisions!$A$1:$B$33,2,FALSE)</f>
        <v>AFC East</v>
      </c>
      <c r="D35" s="1">
        <v>9</v>
      </c>
      <c r="E35" s="1">
        <v>7</v>
      </c>
      <c r="G35" s="1">
        <v>1</v>
      </c>
      <c r="I35" s="1">
        <v>1</v>
      </c>
      <c r="J35" s="1">
        <v>1</v>
      </c>
      <c r="K35" s="1">
        <v>1</v>
      </c>
      <c r="L35" s="1"/>
      <c r="M35" s="1"/>
      <c r="N35" s="1"/>
      <c r="O35" s="1">
        <v>2</v>
      </c>
      <c r="W35" s="1">
        <f>SUM(N35*'Ranking Calculations'!$C$2,M35*'Ranking Calculations'!$C$3,L35*'Ranking Calculations'!$C$4,K35*'Ranking Calculations'!$C$5,H35*'Ranking Calculations'!$C$7,G35*'Ranking Calculations'!$C$6,P35*'Ranking Calculations'!$C$8,Q35*'Ranking Calculations'!$C$9,R35*'Ranking Calculations'!$C$10,S35*'Ranking Calculations'!$C$11,T35*'Ranking Calculations'!$C$12,U35*'Ranking Calculations'!$C$13,V35*'Ranking Calculations'!$C$14)</f>
        <v>3</v>
      </c>
      <c r="X35" s="11">
        <f>(SUM($D$2:D35)+(SUM($F$2:F35)/2))/((SUM($D$2:D35)+SUM($E$2:E35)+SUM($F$2:F35)))</f>
        <v>0.60567514677103718</v>
      </c>
      <c r="Y35" s="24">
        <f>'Winning % Rank Over Time'!W35</f>
        <v>4</v>
      </c>
      <c r="Z35" s="7">
        <f>'Winning % Rank Over Time'!$B35*VLOOKUP(Y35,'Share of Reg Season Points'!$F$2:$G$32,2)</f>
        <v>0</v>
      </c>
      <c r="AA35" s="1">
        <f t="shared" si="1"/>
        <v>1</v>
      </c>
      <c r="AB35" s="1" cm="1">
        <f t="array" ref="AB35">_xlfn.IFS(AA35&gt;='Old Ranking Calculations'!$B$25,'Old Ranking Calculations'!$C$25,AA35&gt;='Old Ranking Calculations'!$B$26,'Old Ranking Calculations'!$C$26,AA35&gt;='Old Ranking Calculations'!$B$27,'Old Ranking Calculations'!$C$27,AA35&gt;='Old Ranking Calculations'!$B$28,'Old Ranking Calculations'!$C$28,AA35&gt;='Old Ranking Calculations'!$B$29,'Old Ranking Calculations'!$C$29,AA35&gt;='Old Ranking Calculations'!$B$30,'Old Ranking Calculations'!$C$30,AA35&gt;='Old Ranking Calculations'!$B$31,'Old Ranking Calculations'!$C$31,AA35&lt;'Old Ranking Calculations'!$B$32,'Old Ranking Calculations'!$C$32)</f>
        <v>10</v>
      </c>
      <c r="AC35" s="1">
        <f>COUNT($G$2:G35)/COUNT($A$2:A35)</f>
        <v>0.55882352941176472</v>
      </c>
      <c r="AD35" s="1" cm="1">
        <f t="array" ref="AD35">_xlfn.IFS(AC35&gt;='Old Ranking Calculations'!$B$15,'Old Ranking Calculations'!$C$15,AC35&gt;='Old Ranking Calculations'!$B$16,'Old Ranking Calculations'!$C$16,AC35&gt;='Old Ranking Calculations'!$B$17,'Old Ranking Calculations'!$C$17,AC35&gt;='Old Ranking Calculations'!$B$18,'Old Ranking Calculations'!$C$18,AC35&gt;='Old Ranking Calculations'!$B$19,'Old Ranking Calculations'!$C$19,AC35&gt;='Old Ranking Calculations'!$B$20,'Old Ranking Calculations'!$C$20,AC35&gt;='Old Ranking Calculations'!$B$21,'Old Ranking Calculations'!$C$21,AC35&gt;='Old Ranking Calculations'!$B$22,'Old Ranking Calculations'!$C$22,AC35&lt;'Old Ranking Calculations'!$B$23,'Old Ranking Calculations'!$C$23)</f>
        <v>17.5</v>
      </c>
      <c r="AE35" s="1">
        <v>0</v>
      </c>
      <c r="AF35" s="1">
        <f t="shared" si="2"/>
        <v>0.25691699604743085</v>
      </c>
      <c r="AG35" s="16">
        <f>SUM($W$2:W35,Z35)</f>
        <v>187</v>
      </c>
    </row>
    <row r="36" spans="1:33" ht="15.75" customHeight="1" x14ac:dyDescent="0.2">
      <c r="A36" s="1">
        <v>2000</v>
      </c>
      <c r="B36" s="1" t="s">
        <v>20</v>
      </c>
      <c r="C36" s="1" t="str">
        <f>VLOOKUP(B36,Divisions!$A$1:$B$33,2,FALSE)</f>
        <v>AFC East</v>
      </c>
      <c r="D36" s="1">
        <v>11</v>
      </c>
      <c r="E36" s="1">
        <v>5</v>
      </c>
      <c r="G36" s="1">
        <v>1</v>
      </c>
      <c r="H36" s="1">
        <v>1</v>
      </c>
      <c r="I36" s="1">
        <v>1</v>
      </c>
      <c r="J36" s="1">
        <v>1</v>
      </c>
      <c r="K36" s="1">
        <v>1</v>
      </c>
      <c r="L36" s="1"/>
      <c r="M36" s="1"/>
      <c r="N36" s="1"/>
      <c r="O36" s="1">
        <v>2</v>
      </c>
      <c r="W36" s="1">
        <f>SUM(N36*'Ranking Calculations'!$C$2,M36*'Ranking Calculations'!$C$3,L36*'Ranking Calculations'!$C$4,K36*'Ranking Calculations'!$C$5,H36*'Ranking Calculations'!$C$7,G36*'Ranking Calculations'!$C$6,P36*'Ranking Calculations'!$C$8,Q36*'Ranking Calculations'!$C$9,R36*'Ranking Calculations'!$C$10,S36*'Ranking Calculations'!$C$11,T36*'Ranking Calculations'!$C$12,U36*'Ranking Calculations'!$C$13,V36*'Ranking Calculations'!$C$14)</f>
        <v>4</v>
      </c>
      <c r="X36" s="11">
        <f>(SUM($D$2:D36)+(SUM($F$2:F36)/2))/((SUM($D$2:D36)+SUM($E$2:E36)+SUM($F$2:F36)))</f>
        <v>0.60815939278937381</v>
      </c>
      <c r="Y36" s="24">
        <f>'Winning % Rank Over Time'!W36</f>
        <v>3</v>
      </c>
      <c r="Z36" s="7">
        <f>'Winning % Rank Over Time'!$B36*VLOOKUP(Y36,'Share of Reg Season Points'!$F$2:$G$32,2)</f>
        <v>0</v>
      </c>
      <c r="AA36" s="1">
        <f t="shared" si="1"/>
        <v>1.0142857142857142</v>
      </c>
      <c r="AB36" s="1" cm="1">
        <f t="array" ref="AB36">_xlfn.IFS(AA36&gt;='Old Ranking Calculations'!$B$25,'Old Ranking Calculations'!$C$25,AA36&gt;='Old Ranking Calculations'!$B$26,'Old Ranking Calculations'!$C$26,AA36&gt;='Old Ranking Calculations'!$B$27,'Old Ranking Calculations'!$C$27,AA36&gt;='Old Ranking Calculations'!$B$28,'Old Ranking Calculations'!$C$28,AA36&gt;='Old Ranking Calculations'!$B$29,'Old Ranking Calculations'!$C$29,AA36&gt;='Old Ranking Calculations'!$B$30,'Old Ranking Calculations'!$C$30,AA36&gt;='Old Ranking Calculations'!$B$31,'Old Ranking Calculations'!$C$31,AA36&lt;'Old Ranking Calculations'!$B$32,'Old Ranking Calculations'!$C$32)</f>
        <v>10</v>
      </c>
      <c r="AC36" s="1">
        <f>COUNT($G$2:G36)/COUNT($A$2:A36)</f>
        <v>0.5714285714285714</v>
      </c>
      <c r="AD36" s="1" cm="1">
        <f t="array" ref="AD36">_xlfn.IFS(AC36&gt;='Old Ranking Calculations'!$B$15,'Old Ranking Calculations'!$C$15,AC36&gt;='Old Ranking Calculations'!$B$16,'Old Ranking Calculations'!$C$16,AC36&gt;='Old Ranking Calculations'!$B$17,'Old Ranking Calculations'!$C$17,AC36&gt;='Old Ranking Calculations'!$B$18,'Old Ranking Calculations'!$C$18,AC36&gt;='Old Ranking Calculations'!$B$19,'Old Ranking Calculations'!$C$19,AC36&gt;='Old Ranking Calculations'!$B$20,'Old Ranking Calculations'!$C$20,AC36&gt;='Old Ranking Calculations'!$B$21,'Old Ranking Calculations'!$C$21,AC36&gt;='Old Ranking Calculations'!$B$22,'Old Ranking Calculations'!$C$22,AC36&lt;'Old Ranking Calculations'!$B$23,'Old Ranking Calculations'!$C$23)</f>
        <v>17.5</v>
      </c>
      <c r="AE36" s="1">
        <v>0</v>
      </c>
      <c r="AF36" s="1">
        <f t="shared" si="2"/>
        <v>0.26053639846743293</v>
      </c>
      <c r="AG36" s="16">
        <f>SUM($W$2:W36,Z36)</f>
        <v>191</v>
      </c>
    </row>
    <row r="37" spans="1:33" ht="15.75" customHeight="1" x14ac:dyDescent="0.2">
      <c r="A37" s="1">
        <v>2001</v>
      </c>
      <c r="B37" s="1" t="s">
        <v>20</v>
      </c>
      <c r="C37" s="1" t="str">
        <f>VLOOKUP(B37,Divisions!$A$1:$B$33,2,FALSE)</f>
        <v>AFC East</v>
      </c>
      <c r="D37" s="1">
        <v>11</v>
      </c>
      <c r="E37" s="1">
        <v>5</v>
      </c>
      <c r="G37" s="1">
        <v>1</v>
      </c>
      <c r="I37" s="1">
        <v>0</v>
      </c>
      <c r="J37" s="1">
        <v>1</v>
      </c>
      <c r="K37" s="1"/>
      <c r="L37" s="1"/>
      <c r="M37" s="1"/>
      <c r="N37" s="1"/>
      <c r="O37" s="1">
        <v>1</v>
      </c>
      <c r="W37" s="1">
        <f>SUM(N37*'Ranking Calculations'!$C$2,M37*'Ranking Calculations'!$C$3,L37*'Ranking Calculations'!$C$4,K37*'Ranking Calculations'!$C$5,H37*'Ranking Calculations'!$C$7,G37*'Ranking Calculations'!$C$6,P37*'Ranking Calculations'!$C$8,Q37*'Ranking Calculations'!$C$9,R37*'Ranking Calculations'!$C$10,S37*'Ranking Calculations'!$C$11,T37*'Ranking Calculations'!$C$12,U37*'Ranking Calculations'!$C$13,V37*'Ranking Calculations'!$C$14)</f>
        <v>1</v>
      </c>
      <c r="X37" s="11">
        <f>(SUM($D$2:D37)+(SUM($F$2:F37)/2))/((SUM($D$2:D37)+SUM($E$2:E37)+SUM($F$2:F37)))</f>
        <v>0.61049723756906082</v>
      </c>
      <c r="Y37" s="24">
        <f>'Winning % Rank Over Time'!W37</f>
        <v>3</v>
      </c>
      <c r="Z37" s="7">
        <f>'Winning % Rank Over Time'!$B37*VLOOKUP(Y37,'Share of Reg Season Points'!$F$2:$G$32,2)</f>
        <v>0</v>
      </c>
      <c r="AA37" s="1">
        <f t="shared" si="1"/>
        <v>1.0138888888888888</v>
      </c>
      <c r="AB37" s="1" cm="1">
        <f t="array" ref="AB37">_xlfn.IFS(AA37&gt;='Old Ranking Calculations'!$B$25,'Old Ranking Calculations'!$C$25,AA37&gt;='Old Ranking Calculations'!$B$26,'Old Ranking Calculations'!$C$26,AA37&gt;='Old Ranking Calculations'!$B$27,'Old Ranking Calculations'!$C$27,AA37&gt;='Old Ranking Calculations'!$B$28,'Old Ranking Calculations'!$C$28,AA37&gt;='Old Ranking Calculations'!$B$29,'Old Ranking Calculations'!$C$29,AA37&gt;='Old Ranking Calculations'!$B$30,'Old Ranking Calculations'!$C$30,AA37&gt;='Old Ranking Calculations'!$B$31,'Old Ranking Calculations'!$C$31,AA37&lt;'Old Ranking Calculations'!$B$32,'Old Ranking Calculations'!$C$32)</f>
        <v>10</v>
      </c>
      <c r="AC37" s="1">
        <f>COUNT($G$2:G37)/COUNT($A$2:A37)</f>
        <v>0.58333333333333337</v>
      </c>
      <c r="AD37" s="1" cm="1">
        <f t="array" ref="AD37">_xlfn.IFS(AC37&gt;='Old Ranking Calculations'!$B$15,'Old Ranking Calculations'!$C$15,AC37&gt;='Old Ranking Calculations'!$B$16,'Old Ranking Calculations'!$C$16,AC37&gt;='Old Ranking Calculations'!$B$17,'Old Ranking Calculations'!$C$17,AC37&gt;='Old Ranking Calculations'!$B$18,'Old Ranking Calculations'!$C$18,AC37&gt;='Old Ranking Calculations'!$B$19,'Old Ranking Calculations'!$C$19,AC37&gt;='Old Ranking Calculations'!$B$20,'Old Ranking Calculations'!$C$20,AC37&gt;='Old Ranking Calculations'!$B$21,'Old Ranking Calculations'!$C$21,AC37&gt;='Old Ranking Calculations'!$B$22,'Old Ranking Calculations'!$C$22,AC37&lt;'Old Ranking Calculations'!$B$23,'Old Ranking Calculations'!$C$23)</f>
        <v>17.5</v>
      </c>
      <c r="AE37" s="1">
        <v>0</v>
      </c>
      <c r="AF37" s="1">
        <f t="shared" si="2"/>
        <v>0.25842696629213485</v>
      </c>
      <c r="AG37" s="16">
        <f>SUM($W$2:W37,Z37)</f>
        <v>192</v>
      </c>
    </row>
    <row r="38" spans="1:33" ht="15.75" customHeight="1" x14ac:dyDescent="0.2">
      <c r="A38" s="1">
        <v>2002</v>
      </c>
      <c r="B38" s="1" t="s">
        <v>20</v>
      </c>
      <c r="C38" s="1" t="str">
        <f>VLOOKUP(B38,Divisions!$A$1:$B$33,2,FALSE)</f>
        <v>AFC East</v>
      </c>
      <c r="D38" s="1">
        <v>9</v>
      </c>
      <c r="E38" s="1">
        <v>7</v>
      </c>
      <c r="W38" s="1">
        <f>SUM(N38*'Ranking Calculations'!$C$2,M38*'Ranking Calculations'!$C$3,L38*'Ranking Calculations'!$C$4,K38*'Ranking Calculations'!$C$5,H38*'Ranking Calculations'!$C$7,G38*'Ranking Calculations'!$C$6,P38*'Ranking Calculations'!$C$8,Q38*'Ranking Calculations'!$C$9,R38*'Ranking Calculations'!$C$10,S38*'Ranking Calculations'!$C$11,T38*'Ranking Calculations'!$C$12,U38*'Ranking Calculations'!$C$13,V38*'Ranking Calculations'!$C$14)</f>
        <v>0</v>
      </c>
      <c r="X38" s="11">
        <f>(SUM($D$2:D38)+(SUM($F$2:F38)/2))/((SUM($D$2:D38)+SUM($E$2:E38)+SUM($F$2:F38)))</f>
        <v>0.6091234347048301</v>
      </c>
      <c r="Y38" s="24">
        <f>'Winning % Rank Over Time'!W38</f>
        <v>3</v>
      </c>
      <c r="Z38" s="7">
        <f>'Winning % Rank Over Time'!$B38*VLOOKUP(Y38,'Share of Reg Season Points'!$A$2:$B$33,2)</f>
        <v>0</v>
      </c>
      <c r="AA38" s="1">
        <f t="shared" si="1"/>
        <v>1</v>
      </c>
      <c r="AB38" s="1" cm="1">
        <f t="array" ref="AB38">_xlfn.IFS(AA38&gt;='Old Ranking Calculations'!$B$25,'Old Ranking Calculations'!$C$25,AA38&gt;='Old Ranking Calculations'!$B$26,'Old Ranking Calculations'!$C$26,AA38&gt;='Old Ranking Calculations'!$B$27,'Old Ranking Calculations'!$C$27,AA38&gt;='Old Ranking Calculations'!$B$28,'Old Ranking Calculations'!$C$28,AA38&gt;='Old Ranking Calculations'!$B$29,'Old Ranking Calculations'!$C$29,AA38&gt;='Old Ranking Calculations'!$B$30,'Old Ranking Calculations'!$C$30,AA38&gt;='Old Ranking Calculations'!$B$31,'Old Ranking Calculations'!$C$31,AA38&lt;'Old Ranking Calculations'!$B$32,'Old Ranking Calculations'!$C$32)</f>
        <v>10</v>
      </c>
      <c r="AC38" s="1">
        <f>COUNT($G$2:G38)/COUNT($A$2:A38)</f>
        <v>0.56756756756756754</v>
      </c>
      <c r="AD38" s="1" cm="1">
        <f t="array" ref="AD38">_xlfn.IFS(AC38&gt;='Old Ranking Calculations'!$B$15,'Old Ranking Calculations'!$C$15,AC38&gt;='Old Ranking Calculations'!$B$16,'Old Ranking Calculations'!$C$16,AC38&gt;='Old Ranking Calculations'!$B$17,'Old Ranking Calculations'!$C$17,AC38&gt;='Old Ranking Calculations'!$B$18,'Old Ranking Calculations'!$C$18,AC38&gt;='Old Ranking Calculations'!$B$19,'Old Ranking Calculations'!$C$19,AC38&gt;='Old Ranking Calculations'!$B$20,'Old Ranking Calculations'!$C$20,AC38&gt;='Old Ranking Calculations'!$B$21,'Old Ranking Calculations'!$C$21,AC38&gt;='Old Ranking Calculations'!$B$22,'Old Ranking Calculations'!$C$22,AC38&lt;'Old Ranking Calculations'!$B$23,'Old Ranking Calculations'!$C$23)</f>
        <v>17.5</v>
      </c>
      <c r="AE38" s="1">
        <v>0</v>
      </c>
      <c r="AF38" s="1">
        <f t="shared" si="2"/>
        <v>0.2518248175182482</v>
      </c>
      <c r="AG38" s="16">
        <f>SUM($W$2:W38,Z38)</f>
        <v>192</v>
      </c>
    </row>
    <row r="39" spans="1:33" ht="15.75" customHeight="1" x14ac:dyDescent="0.2">
      <c r="A39" s="1">
        <v>2003</v>
      </c>
      <c r="B39" s="1" t="s">
        <v>20</v>
      </c>
      <c r="C39" s="1" t="str">
        <f>VLOOKUP(B39,Divisions!$A$1:$B$33,2,FALSE)</f>
        <v>AFC East</v>
      </c>
      <c r="D39" s="1">
        <v>10</v>
      </c>
      <c r="E39" s="1">
        <v>6</v>
      </c>
      <c r="W39" s="1">
        <f>SUM(N39*'Ranking Calculations'!$C$2,M39*'Ranking Calculations'!$C$3,L39*'Ranking Calculations'!$C$4,K39*'Ranking Calculations'!$C$5,H39*'Ranking Calculations'!$C$7,G39*'Ranking Calculations'!$C$6,P39*'Ranking Calculations'!$C$8,Q39*'Ranking Calculations'!$C$9,R39*'Ranking Calculations'!$C$10,S39*'Ranking Calculations'!$C$11,T39*'Ranking Calculations'!$C$12,U39*'Ranking Calculations'!$C$13,V39*'Ranking Calculations'!$C$14)</f>
        <v>0</v>
      </c>
      <c r="X39" s="11">
        <f>(SUM($D$2:D39)+(SUM($F$2:F39)/2))/((SUM($D$2:D39)+SUM($E$2:E39)+SUM($F$2:F39)))</f>
        <v>0.60956521739130431</v>
      </c>
      <c r="Y39" s="24">
        <f>'Winning % Rank Over Time'!W39</f>
        <v>3</v>
      </c>
      <c r="Z39" s="7">
        <f>'Winning % Rank Over Time'!$B39*VLOOKUP(Y39,'Share of Reg Season Points'!$A$2:$B$33,2)</f>
        <v>0</v>
      </c>
      <c r="AA39" s="1">
        <f t="shared" si="1"/>
        <v>0.98648648648648651</v>
      </c>
      <c r="AB39" s="1" cm="1">
        <f t="array" ref="AB39">_xlfn.IFS(AA39&gt;='Old Ranking Calculations'!$B$25,'Old Ranking Calculations'!$C$25,AA39&gt;='Old Ranking Calculations'!$B$26,'Old Ranking Calculations'!$C$26,AA39&gt;='Old Ranking Calculations'!$B$27,'Old Ranking Calculations'!$C$27,AA39&gt;='Old Ranking Calculations'!$B$28,'Old Ranking Calculations'!$C$28,AA39&gt;='Old Ranking Calculations'!$B$29,'Old Ranking Calculations'!$C$29,AA39&gt;='Old Ranking Calculations'!$B$30,'Old Ranking Calculations'!$C$30,AA39&gt;='Old Ranking Calculations'!$B$31,'Old Ranking Calculations'!$C$31,AA39&lt;'Old Ranking Calculations'!$B$32,'Old Ranking Calculations'!$C$32)</f>
        <v>8</v>
      </c>
      <c r="AC39" s="1">
        <f>COUNT($G$2:G39)/COUNT($A$2:A39)</f>
        <v>0.55263157894736847</v>
      </c>
      <c r="AD39" s="1" cm="1">
        <f t="array" ref="AD39">_xlfn.IFS(AC39&gt;='Old Ranking Calculations'!$B$15,'Old Ranking Calculations'!$C$15,AC39&gt;='Old Ranking Calculations'!$B$16,'Old Ranking Calculations'!$C$16,AC39&gt;='Old Ranking Calculations'!$B$17,'Old Ranking Calculations'!$C$17,AC39&gt;='Old Ranking Calculations'!$B$18,'Old Ranking Calculations'!$C$18,AC39&gt;='Old Ranking Calculations'!$B$19,'Old Ranking Calculations'!$C$19,AC39&gt;='Old Ranking Calculations'!$B$20,'Old Ranking Calculations'!$C$20,AC39&gt;='Old Ranking Calculations'!$B$21,'Old Ranking Calculations'!$C$21,AC39&gt;='Old Ranking Calculations'!$B$22,'Old Ranking Calculations'!$C$22,AC39&lt;'Old Ranking Calculations'!$B$23,'Old Ranking Calculations'!$C$23)</f>
        <v>17.5</v>
      </c>
      <c r="AE39" s="1">
        <v>0</v>
      </c>
      <c r="AF39" s="1">
        <f t="shared" si="2"/>
        <v>0.24642857142857144</v>
      </c>
      <c r="AG39" s="16">
        <f>SUM($W$2:W39,Z39)</f>
        <v>192</v>
      </c>
    </row>
    <row r="40" spans="1:33" ht="15.75" customHeight="1" x14ac:dyDescent="0.2">
      <c r="A40" s="1">
        <v>2004</v>
      </c>
      <c r="B40" s="1" t="s">
        <v>20</v>
      </c>
      <c r="C40" s="1" t="str">
        <f>VLOOKUP(B40,Divisions!$A$1:$B$33,2,FALSE)</f>
        <v>AFC East</v>
      </c>
      <c r="D40" s="1">
        <v>4</v>
      </c>
      <c r="E40" s="1">
        <v>12</v>
      </c>
      <c r="W40" s="1">
        <f>SUM(N40*'Ranking Calculations'!$C$2,M40*'Ranking Calculations'!$C$3,L40*'Ranking Calculations'!$C$4,K40*'Ranking Calculations'!$C$5,H40*'Ranking Calculations'!$C$7,G40*'Ranking Calculations'!$C$6,P40*'Ranking Calculations'!$C$8,Q40*'Ranking Calculations'!$C$9,R40*'Ranking Calculations'!$C$10,S40*'Ranking Calculations'!$C$11,T40*'Ranking Calculations'!$C$12,U40*'Ranking Calculations'!$C$13,V40*'Ranking Calculations'!$C$14)</f>
        <v>0</v>
      </c>
      <c r="X40" s="11">
        <f>(SUM($D$2:D40)+(SUM($F$2:F40)/2))/((SUM($D$2:D40)+SUM($E$2:E40)+SUM($F$2:F40)))</f>
        <v>0.59983079526226735</v>
      </c>
      <c r="Y40" s="24">
        <f>'Winning % Rank Over Time'!W40</f>
        <v>3</v>
      </c>
      <c r="Z40" s="7">
        <f>'Winning % Rank Over Time'!$B40*VLOOKUP(Y40,'Share of Reg Season Points'!$A$2:$B$33,2)</f>
        <v>0</v>
      </c>
      <c r="AA40" s="1">
        <f t="shared" si="1"/>
        <v>0.97333333333333338</v>
      </c>
      <c r="AB40" s="1" cm="1">
        <f t="array" ref="AB40">_xlfn.IFS(AA40&gt;='Old Ranking Calculations'!$B$25,'Old Ranking Calculations'!$C$25,AA40&gt;='Old Ranking Calculations'!$B$26,'Old Ranking Calculations'!$C$26,AA40&gt;='Old Ranking Calculations'!$B$27,'Old Ranking Calculations'!$C$27,AA40&gt;='Old Ranking Calculations'!$B$28,'Old Ranking Calculations'!$C$28,AA40&gt;='Old Ranking Calculations'!$B$29,'Old Ranking Calculations'!$C$29,AA40&gt;='Old Ranking Calculations'!$B$30,'Old Ranking Calculations'!$C$30,AA40&gt;='Old Ranking Calculations'!$B$31,'Old Ranking Calculations'!$C$31,AA40&lt;'Old Ranking Calculations'!$B$32,'Old Ranking Calculations'!$C$32)</f>
        <v>8</v>
      </c>
      <c r="AC40" s="1">
        <f>COUNT($G$2:G40)/COUNT($A$2:A40)</f>
        <v>0.53846153846153844</v>
      </c>
      <c r="AD40" s="1" cm="1">
        <f t="array" ref="AD40">_xlfn.IFS(AC40&gt;='Old Ranking Calculations'!$B$15,'Old Ranking Calculations'!$C$15,AC40&gt;='Old Ranking Calculations'!$B$16,'Old Ranking Calculations'!$C$16,AC40&gt;='Old Ranking Calculations'!$B$17,'Old Ranking Calculations'!$C$17,AC40&gt;='Old Ranking Calculations'!$B$18,'Old Ranking Calculations'!$C$18,AC40&gt;='Old Ranking Calculations'!$B$19,'Old Ranking Calculations'!$C$19,AC40&gt;='Old Ranking Calculations'!$B$20,'Old Ranking Calculations'!$C$20,AC40&gt;='Old Ranking Calculations'!$B$21,'Old Ranking Calculations'!$C$21,AC40&gt;='Old Ranking Calculations'!$B$22,'Old Ranking Calculations'!$C$22,AC40&lt;'Old Ranking Calculations'!$B$23,'Old Ranking Calculations'!$C$23)</f>
        <v>15</v>
      </c>
      <c r="AE40" s="1">
        <v>0</v>
      </c>
      <c r="AF40" s="1">
        <f t="shared" si="2"/>
        <v>0.2363013698630137</v>
      </c>
      <c r="AG40" s="16">
        <f>SUM($W$2:W40,Z40)</f>
        <v>192</v>
      </c>
    </row>
    <row r="41" spans="1:33" ht="15.75" customHeight="1" x14ac:dyDescent="0.2">
      <c r="A41" s="1">
        <v>2005</v>
      </c>
      <c r="B41" s="1" t="s">
        <v>20</v>
      </c>
      <c r="C41" s="1" t="str">
        <f>VLOOKUP(B41,Divisions!$A$1:$B$33,2,FALSE)</f>
        <v>AFC East</v>
      </c>
      <c r="D41" s="1">
        <v>9</v>
      </c>
      <c r="E41" s="1">
        <v>7</v>
      </c>
      <c r="W41" s="1">
        <f>SUM(N41*'Ranking Calculations'!$C$2,M41*'Ranking Calculations'!$C$3,L41*'Ranking Calculations'!$C$4,K41*'Ranking Calculations'!$C$5,H41*'Ranking Calculations'!$C$7,G41*'Ranking Calculations'!$C$6,P41*'Ranking Calculations'!$C$8,Q41*'Ranking Calculations'!$C$9,R41*'Ranking Calculations'!$C$10,S41*'Ranking Calculations'!$C$11,T41*'Ranking Calculations'!$C$12,U41*'Ranking Calculations'!$C$13,V41*'Ranking Calculations'!$C$14)</f>
        <v>0</v>
      </c>
      <c r="X41" s="11">
        <f>(SUM($D$2:D41)+(SUM($F$2:F41)/2))/((SUM($D$2:D41)+SUM($E$2:E41)+SUM($F$2:F41)))</f>
        <v>0.59884678747940689</v>
      </c>
      <c r="Y41" s="24">
        <f>'Winning % Rank Over Time'!W41</f>
        <v>3</v>
      </c>
      <c r="Z41" s="7">
        <f>'Winning % Rank Over Time'!$B41*VLOOKUP(Y41,'Share of Reg Season Points'!$A$2:$B$33,2)</f>
        <v>0</v>
      </c>
      <c r="AA41" s="1">
        <f t="shared" si="1"/>
        <v>0.96052631578947367</v>
      </c>
      <c r="AB41" s="1" cm="1">
        <f t="array" ref="AB41">_xlfn.IFS(AA41&gt;='Old Ranking Calculations'!$B$25,'Old Ranking Calculations'!$C$25,AA41&gt;='Old Ranking Calculations'!$B$26,'Old Ranking Calculations'!$C$26,AA41&gt;='Old Ranking Calculations'!$B$27,'Old Ranking Calculations'!$C$27,AA41&gt;='Old Ranking Calculations'!$B$28,'Old Ranking Calculations'!$C$28,AA41&gt;='Old Ranking Calculations'!$B$29,'Old Ranking Calculations'!$C$29,AA41&gt;='Old Ranking Calculations'!$B$30,'Old Ranking Calculations'!$C$30,AA41&gt;='Old Ranking Calculations'!$B$31,'Old Ranking Calculations'!$C$31,AA41&lt;'Old Ranking Calculations'!$B$32,'Old Ranking Calculations'!$C$32)</f>
        <v>8</v>
      </c>
      <c r="AC41" s="1">
        <f>COUNT($G$2:G41)/COUNT($A$2:A41)</f>
        <v>0.52500000000000002</v>
      </c>
      <c r="AD41" s="1" cm="1">
        <f t="array" ref="AD41">_xlfn.IFS(AC41&gt;='Old Ranking Calculations'!$B$15,'Old Ranking Calculations'!$C$15,AC41&gt;='Old Ranking Calculations'!$B$16,'Old Ranking Calculations'!$C$16,AC41&gt;='Old Ranking Calculations'!$B$17,'Old Ranking Calculations'!$C$17,AC41&gt;='Old Ranking Calculations'!$B$18,'Old Ranking Calculations'!$C$18,AC41&gt;='Old Ranking Calculations'!$B$19,'Old Ranking Calculations'!$C$19,AC41&gt;='Old Ranking Calculations'!$B$20,'Old Ranking Calculations'!$C$20,AC41&gt;='Old Ranking Calculations'!$B$21,'Old Ranking Calculations'!$C$21,AC41&gt;='Old Ranking Calculations'!$B$22,'Old Ranking Calculations'!$C$22,AC41&lt;'Old Ranking Calculations'!$B$23,'Old Ranking Calculations'!$C$23)</f>
        <v>15</v>
      </c>
      <c r="AE41" s="1">
        <v>0</v>
      </c>
      <c r="AF41" s="1">
        <f t="shared" si="2"/>
        <v>0.23076923076923078</v>
      </c>
      <c r="AG41" s="16">
        <f>SUM($W$2:W41,Z41)</f>
        <v>192</v>
      </c>
    </row>
    <row r="42" spans="1:33" ht="15.75" customHeight="1" x14ac:dyDescent="0.2">
      <c r="A42" s="1">
        <v>2006</v>
      </c>
      <c r="B42" s="1" t="s">
        <v>20</v>
      </c>
      <c r="C42" s="1" t="str">
        <f>VLOOKUP(B42,Divisions!$A$1:$B$33,2,FALSE)</f>
        <v>AFC East</v>
      </c>
      <c r="D42" s="1">
        <v>6</v>
      </c>
      <c r="E42" s="1">
        <v>10</v>
      </c>
      <c r="R42" s="1">
        <v>1</v>
      </c>
      <c r="W42" s="1">
        <f>SUM(N42*'Ranking Calculations'!$C$2,M42*'Ranking Calculations'!$C$3,L42*'Ranking Calculations'!$C$4,K42*'Ranking Calculations'!$C$5,H42*'Ranking Calculations'!$C$7,G42*'Ranking Calculations'!$C$6,P42*'Ranking Calculations'!$C$8,Q42*'Ranking Calculations'!$C$9,R42*'Ranking Calculations'!$C$10,S42*'Ranking Calculations'!$C$11,T42*'Ranking Calculations'!$C$12,U42*'Ranking Calculations'!$C$13,V42*'Ranking Calculations'!$C$14)</f>
        <v>1</v>
      </c>
      <c r="X42" s="11">
        <f>(SUM($D$2:D42)+(SUM($F$2:F42)/2))/((SUM($D$2:D42)+SUM($E$2:E42)+SUM($F$2:F42)))</f>
        <v>0.5930979133226324</v>
      </c>
      <c r="Y42" s="24">
        <f>'Winning % Rank Over Time'!W42</f>
        <v>2</v>
      </c>
      <c r="Z42" s="7">
        <f>'Winning % Rank Over Time'!$B42*VLOOKUP(Y42,'Share of Reg Season Points'!$A$2:$B$33,2)</f>
        <v>0</v>
      </c>
      <c r="AA42" s="1">
        <f t="shared" si="1"/>
        <v>0.94805194805194803</v>
      </c>
      <c r="AB42" s="1" cm="1">
        <f t="array" ref="AB42">_xlfn.IFS(AA42&gt;='Old Ranking Calculations'!$B$25,'Old Ranking Calculations'!$C$25,AA42&gt;='Old Ranking Calculations'!$B$26,'Old Ranking Calculations'!$C$26,AA42&gt;='Old Ranking Calculations'!$B$27,'Old Ranking Calculations'!$C$27,AA42&gt;='Old Ranking Calculations'!$B$28,'Old Ranking Calculations'!$C$28,AA42&gt;='Old Ranking Calculations'!$B$29,'Old Ranking Calculations'!$C$29,AA42&gt;='Old Ranking Calculations'!$B$30,'Old Ranking Calculations'!$C$30,AA42&gt;='Old Ranking Calculations'!$B$31,'Old Ranking Calculations'!$C$31,AA42&lt;'Old Ranking Calculations'!$B$32,'Old Ranking Calculations'!$C$32)</f>
        <v>8</v>
      </c>
      <c r="AC42" s="1">
        <f>COUNT($G$2:G42)/COUNT($A$2:A42)</f>
        <v>0.51219512195121952</v>
      </c>
      <c r="AD42" s="1" cm="1">
        <f t="array" ref="AD42">_xlfn.IFS(AC42&gt;='Old Ranking Calculations'!$B$15,'Old Ranking Calculations'!$C$15,AC42&gt;='Old Ranking Calculations'!$B$16,'Old Ranking Calculations'!$C$16,AC42&gt;='Old Ranking Calculations'!$B$17,'Old Ranking Calculations'!$C$17,AC42&gt;='Old Ranking Calculations'!$B$18,'Old Ranking Calculations'!$C$18,AC42&gt;='Old Ranking Calculations'!$B$19,'Old Ranking Calculations'!$C$19,AC42&gt;='Old Ranking Calculations'!$B$20,'Old Ranking Calculations'!$C$20,AC42&gt;='Old Ranking Calculations'!$B$21,'Old Ranking Calculations'!$C$21,AC42&gt;='Old Ranking Calculations'!$B$22,'Old Ranking Calculations'!$C$22,AC42&lt;'Old Ranking Calculations'!$B$23,'Old Ranking Calculations'!$C$23)</f>
        <v>15</v>
      </c>
      <c r="AE42" s="1">
        <v>0</v>
      </c>
      <c r="AF42" s="1">
        <f t="shared" si="2"/>
        <v>0.22330097087378642</v>
      </c>
      <c r="AG42" s="16">
        <f>SUM($W$2:W42,Z42)</f>
        <v>193</v>
      </c>
    </row>
    <row r="43" spans="1:33" ht="15.75" customHeight="1" x14ac:dyDescent="0.2">
      <c r="A43" s="1">
        <v>2007</v>
      </c>
      <c r="B43" s="1" t="s">
        <v>20</v>
      </c>
      <c r="C43" s="1" t="str">
        <f>VLOOKUP(B43,Divisions!$A$1:$B$33,2,FALSE)</f>
        <v>AFC East</v>
      </c>
      <c r="D43" s="1">
        <v>1</v>
      </c>
      <c r="E43" s="1">
        <v>15</v>
      </c>
      <c r="W43" s="1">
        <f>SUM(N43*'Ranking Calculations'!$C$2,M43*'Ranking Calculations'!$C$3,L43*'Ranking Calculations'!$C$4,K43*'Ranking Calculations'!$C$5,H43*'Ranking Calculations'!$C$7,G43*'Ranking Calculations'!$C$6,P43*'Ranking Calculations'!$C$8,Q43*'Ranking Calculations'!$C$9,R43*'Ranking Calculations'!$C$10,S43*'Ranking Calculations'!$C$11,T43*'Ranking Calculations'!$C$12,U43*'Ranking Calculations'!$C$13,V43*'Ranking Calculations'!$C$14)</f>
        <v>0</v>
      </c>
      <c r="X43" s="11">
        <f>(SUM($D$2:D43)+(SUM($F$2:F43)/2))/((SUM($D$2:D43)+SUM($E$2:E43)+SUM($F$2:F43)))</f>
        <v>0.57981220657276999</v>
      </c>
      <c r="Y43" s="24">
        <f>'Winning % Rank Over Time'!W43</f>
        <v>3</v>
      </c>
      <c r="Z43" s="7">
        <f>'Winning % Rank Over Time'!$B43*VLOOKUP(Y43,'Share of Reg Season Points'!$A$2:$B$33,2)</f>
        <v>0</v>
      </c>
      <c r="AA43" s="1">
        <f t="shared" si="1"/>
        <v>0.9358974358974359</v>
      </c>
      <c r="AB43" s="1" cm="1">
        <f t="array" ref="AB43">_xlfn.IFS(AA43&gt;='Old Ranking Calculations'!$B$25,'Old Ranking Calculations'!$C$25,AA43&gt;='Old Ranking Calculations'!$B$26,'Old Ranking Calculations'!$C$26,AA43&gt;='Old Ranking Calculations'!$B$27,'Old Ranking Calculations'!$C$27,AA43&gt;='Old Ranking Calculations'!$B$28,'Old Ranking Calculations'!$C$28,AA43&gt;='Old Ranking Calculations'!$B$29,'Old Ranking Calculations'!$C$29,AA43&gt;='Old Ranking Calculations'!$B$30,'Old Ranking Calculations'!$C$30,AA43&gt;='Old Ranking Calculations'!$B$31,'Old Ranking Calculations'!$C$31,AA43&lt;'Old Ranking Calculations'!$B$32,'Old Ranking Calculations'!$C$32)</f>
        <v>8</v>
      </c>
      <c r="AC43" s="1">
        <f>COUNT($G$2:G43)/COUNT($A$2:A43)</f>
        <v>0.5</v>
      </c>
      <c r="AD43" s="1" cm="1">
        <f t="array" ref="AD43">_xlfn.IFS(AC43&gt;='Old Ranking Calculations'!$B$15,'Old Ranking Calculations'!$C$15,AC43&gt;='Old Ranking Calculations'!$B$16,'Old Ranking Calculations'!$C$16,AC43&gt;='Old Ranking Calculations'!$B$17,'Old Ranking Calculations'!$C$17,AC43&gt;='Old Ranking Calculations'!$B$18,'Old Ranking Calculations'!$C$18,AC43&gt;='Old Ranking Calculations'!$B$19,'Old Ranking Calculations'!$C$19,AC43&gt;='Old Ranking Calculations'!$B$20,'Old Ranking Calculations'!$C$20,AC43&gt;='Old Ranking Calculations'!$B$21,'Old Ranking Calculations'!$C$21,AC43&gt;='Old Ranking Calculations'!$B$22,'Old Ranking Calculations'!$C$22,AC43&lt;'Old Ranking Calculations'!$B$23,'Old Ranking Calculations'!$C$23)</f>
        <v>15</v>
      </c>
      <c r="AE43" s="1">
        <v>0</v>
      </c>
      <c r="AF43" s="1">
        <f t="shared" si="2"/>
        <v>0.21296296296296297</v>
      </c>
      <c r="AG43" s="16">
        <f>SUM($W$2:W43,Z43)</f>
        <v>193</v>
      </c>
    </row>
    <row r="44" spans="1:33" ht="15.75" customHeight="1" x14ac:dyDescent="0.2">
      <c r="A44" s="1">
        <v>2008</v>
      </c>
      <c r="B44" s="1" t="s">
        <v>20</v>
      </c>
      <c r="C44" s="1" t="str">
        <f>VLOOKUP(B44,Divisions!$A$1:$B$33,2,FALSE)</f>
        <v>AFC East</v>
      </c>
      <c r="D44" s="1">
        <v>11</v>
      </c>
      <c r="E44" s="1">
        <v>5</v>
      </c>
      <c r="G44" s="1">
        <v>1</v>
      </c>
      <c r="H44" s="1">
        <v>1</v>
      </c>
      <c r="I44" s="1">
        <v>0</v>
      </c>
      <c r="J44" s="1">
        <v>1</v>
      </c>
      <c r="K44" s="1"/>
      <c r="L44" s="1"/>
      <c r="M44" s="1"/>
      <c r="N44" s="1"/>
      <c r="O44" s="1">
        <v>1</v>
      </c>
      <c r="V44" s="1">
        <v>1</v>
      </c>
      <c r="W44" s="1">
        <f>SUM(N44*'Ranking Calculations'!$C$2,M44*'Ranking Calculations'!$C$3,L44*'Ranking Calculations'!$C$4,K44*'Ranking Calculations'!$C$5,H44*'Ranking Calculations'!$C$7,G44*'Ranking Calculations'!$C$6,P44*'Ranking Calculations'!$C$8,Q44*'Ranking Calculations'!$C$9,R44*'Ranking Calculations'!$C$10,S44*'Ranking Calculations'!$C$11,T44*'Ranking Calculations'!$C$12,U44*'Ranking Calculations'!$C$13,V44*'Ranking Calculations'!$C$14)</f>
        <v>2</v>
      </c>
      <c r="X44" s="11">
        <f>(SUM($D$2:D44)+(SUM($F$2:F44)/2))/((SUM($D$2:D44)+SUM($E$2:E44)+SUM($F$2:F44)))</f>
        <v>0.58244274809160301</v>
      </c>
      <c r="Y44" s="24">
        <f>'Winning % Rank Over Time'!W44</f>
        <v>2</v>
      </c>
      <c r="Z44" s="7">
        <f>'Winning % Rank Over Time'!$B44*VLOOKUP(Y44,'Share of Reg Season Points'!$A$2:$B$33,2)</f>
        <v>0</v>
      </c>
      <c r="AA44" s="1">
        <f t="shared" si="1"/>
        <v>0.93827160493827155</v>
      </c>
      <c r="AB44" s="1" cm="1">
        <f t="array" ref="AB44">_xlfn.IFS(AA44&gt;='Old Ranking Calculations'!$B$25,'Old Ranking Calculations'!$C$25,AA44&gt;='Old Ranking Calculations'!$B$26,'Old Ranking Calculations'!$C$26,AA44&gt;='Old Ranking Calculations'!$B$27,'Old Ranking Calculations'!$C$27,AA44&gt;='Old Ranking Calculations'!$B$28,'Old Ranking Calculations'!$C$28,AA44&gt;='Old Ranking Calculations'!$B$29,'Old Ranking Calculations'!$C$29,AA44&gt;='Old Ranking Calculations'!$B$30,'Old Ranking Calculations'!$C$30,AA44&gt;='Old Ranking Calculations'!$B$31,'Old Ranking Calculations'!$C$31,AA44&lt;'Old Ranking Calculations'!$B$32,'Old Ranking Calculations'!$C$32)</f>
        <v>8</v>
      </c>
      <c r="AC44" s="1">
        <f>COUNT($G$2:G44)/COUNT($A$2:A44)</f>
        <v>0.51162790697674421</v>
      </c>
      <c r="AD44" s="1" cm="1">
        <f t="array" ref="AD44">_xlfn.IFS(AC44&gt;='Old Ranking Calculations'!$B$15,'Old Ranking Calculations'!$C$15,AC44&gt;='Old Ranking Calculations'!$B$16,'Old Ranking Calculations'!$C$16,AC44&gt;='Old Ranking Calculations'!$B$17,'Old Ranking Calculations'!$C$17,AC44&gt;='Old Ranking Calculations'!$B$18,'Old Ranking Calculations'!$C$18,AC44&gt;='Old Ranking Calculations'!$B$19,'Old Ranking Calculations'!$C$19,AC44&gt;='Old Ranking Calculations'!$B$20,'Old Ranking Calculations'!$C$20,AC44&gt;='Old Ranking Calculations'!$B$21,'Old Ranking Calculations'!$C$21,AC44&gt;='Old Ranking Calculations'!$B$22,'Old Ranking Calculations'!$C$22,AC44&lt;'Old Ranking Calculations'!$B$23,'Old Ranking Calculations'!$C$23)</f>
        <v>15</v>
      </c>
      <c r="AE44" s="1">
        <v>0</v>
      </c>
      <c r="AF44" s="1">
        <f t="shared" si="2"/>
        <v>0.21148036253776434</v>
      </c>
      <c r="AG44" s="16">
        <f>SUM($W$2:W44,Z44)</f>
        <v>195</v>
      </c>
    </row>
    <row r="45" spans="1:33" ht="15.75" customHeight="1" x14ac:dyDescent="0.2">
      <c r="A45" s="1">
        <v>2009</v>
      </c>
      <c r="B45" s="1" t="s">
        <v>20</v>
      </c>
      <c r="C45" s="1" t="str">
        <f>VLOOKUP(B45,Divisions!$A$1:$B$33,2,FALSE)</f>
        <v>AFC East</v>
      </c>
      <c r="D45" s="1">
        <v>7</v>
      </c>
      <c r="E45" s="1">
        <v>9</v>
      </c>
      <c r="W45" s="1">
        <f>SUM(N45*'Ranking Calculations'!$C$2,M45*'Ranking Calculations'!$C$3,L45*'Ranking Calculations'!$C$4,K45*'Ranking Calculations'!$C$5,H45*'Ranking Calculations'!$C$7,G45*'Ranking Calculations'!$C$6,P45*'Ranking Calculations'!$C$8,Q45*'Ranking Calculations'!$C$9,R45*'Ranking Calculations'!$C$10,S45*'Ranking Calculations'!$C$11,T45*'Ranking Calculations'!$C$12,U45*'Ranking Calculations'!$C$13,V45*'Ranking Calculations'!$C$14)</f>
        <v>0</v>
      </c>
      <c r="X45" s="11">
        <f>(SUM($D$2:D45)+(SUM($F$2:F45)/2))/((SUM($D$2:D45)+SUM($E$2:E45)+SUM($F$2:F45)))</f>
        <v>0.57898658718330853</v>
      </c>
      <c r="Y45" s="24">
        <f>'Winning % Rank Over Time'!W45</f>
        <v>2</v>
      </c>
      <c r="Z45" s="7">
        <f>'Winning % Rank Over Time'!$B45*VLOOKUP(Y45,'Share of Reg Season Points'!$A$2:$B$33,2)</f>
        <v>0</v>
      </c>
      <c r="AA45" s="1">
        <f t="shared" si="1"/>
        <v>0.92682926829268297</v>
      </c>
      <c r="AB45" s="1" cm="1">
        <f t="array" ref="AB45">_xlfn.IFS(AA45&gt;='Old Ranking Calculations'!$B$25,'Old Ranking Calculations'!$C$25,AA45&gt;='Old Ranking Calculations'!$B$26,'Old Ranking Calculations'!$C$26,AA45&gt;='Old Ranking Calculations'!$B$27,'Old Ranking Calculations'!$C$27,AA45&gt;='Old Ranking Calculations'!$B$28,'Old Ranking Calculations'!$C$28,AA45&gt;='Old Ranking Calculations'!$B$29,'Old Ranking Calculations'!$C$29,AA45&gt;='Old Ranking Calculations'!$B$30,'Old Ranking Calculations'!$C$30,AA45&gt;='Old Ranking Calculations'!$B$31,'Old Ranking Calculations'!$C$31,AA45&lt;'Old Ranking Calculations'!$B$32,'Old Ranking Calculations'!$C$32)</f>
        <v>8</v>
      </c>
      <c r="AC45" s="1">
        <f>COUNT($G$2:G45)/COUNT($A$2:A45)</f>
        <v>0.5</v>
      </c>
      <c r="AD45" s="1" cm="1">
        <f t="array" ref="AD45">_xlfn.IFS(AC45&gt;='Old Ranking Calculations'!$B$15,'Old Ranking Calculations'!$C$15,AC45&gt;='Old Ranking Calculations'!$B$16,'Old Ranking Calculations'!$C$16,AC45&gt;='Old Ranking Calculations'!$B$17,'Old Ranking Calculations'!$C$17,AC45&gt;='Old Ranking Calculations'!$B$18,'Old Ranking Calculations'!$C$18,AC45&gt;='Old Ranking Calculations'!$B$19,'Old Ranking Calculations'!$C$19,AC45&gt;='Old Ranking Calculations'!$B$20,'Old Ranking Calculations'!$C$20,AC45&gt;='Old Ranking Calculations'!$B$21,'Old Ranking Calculations'!$C$21,AC45&gt;='Old Ranking Calculations'!$B$22,'Old Ranking Calculations'!$C$22,AC45&lt;'Old Ranking Calculations'!$B$23,'Old Ranking Calculations'!$C$23)</f>
        <v>15</v>
      </c>
      <c r="AE45" s="1">
        <v>0</v>
      </c>
      <c r="AF45" s="1">
        <f t="shared" si="2"/>
        <v>0.20588235294117646</v>
      </c>
      <c r="AG45" s="16">
        <f>SUM($W$2:W45,Z45)</f>
        <v>195</v>
      </c>
    </row>
    <row r="46" spans="1:33" ht="15.75" customHeight="1" x14ac:dyDescent="0.2">
      <c r="A46" s="1">
        <v>2010</v>
      </c>
      <c r="B46" s="1" t="s">
        <v>20</v>
      </c>
      <c r="C46" s="1" t="str">
        <f>VLOOKUP(B46,Divisions!$A$1:$B$33,2,FALSE)</f>
        <v>AFC East</v>
      </c>
      <c r="D46" s="1">
        <v>7</v>
      </c>
      <c r="E46" s="1">
        <v>9</v>
      </c>
      <c r="W46" s="1">
        <f>SUM(N46*'Ranking Calculations'!$C$2,M46*'Ranking Calculations'!$C$3,L46*'Ranking Calculations'!$C$4,K46*'Ranking Calculations'!$C$5,H46*'Ranking Calculations'!$C$7,G46*'Ranking Calculations'!$C$6,P46*'Ranking Calculations'!$C$8,Q46*'Ranking Calculations'!$C$9,R46*'Ranking Calculations'!$C$10,S46*'Ranking Calculations'!$C$11,T46*'Ranking Calculations'!$C$12,U46*'Ranking Calculations'!$C$13,V46*'Ranking Calculations'!$C$14)</f>
        <v>0</v>
      </c>
      <c r="X46" s="11">
        <f>(SUM($D$2:D46)+(SUM($F$2:F46)/2))/((SUM($D$2:D46)+SUM($E$2:E46)+SUM($F$2:F46)))</f>
        <v>0.57569141193595341</v>
      </c>
      <c r="Y46" s="24">
        <f>'Winning % Rank Over Time'!W46</f>
        <v>3</v>
      </c>
      <c r="Z46" s="7">
        <f>'Winning % Rank Over Time'!$B46*VLOOKUP(Y46,'Share of Reg Season Points'!$A$2:$B$33,2)</f>
        <v>0</v>
      </c>
      <c r="AA46" s="1">
        <f t="shared" si="1"/>
        <v>0.91566265060240959</v>
      </c>
      <c r="AB46" s="1" cm="1">
        <f t="array" ref="AB46">_xlfn.IFS(AA46&gt;='Old Ranking Calculations'!$B$25,'Old Ranking Calculations'!$C$25,AA46&gt;='Old Ranking Calculations'!$B$26,'Old Ranking Calculations'!$C$26,AA46&gt;='Old Ranking Calculations'!$B$27,'Old Ranking Calculations'!$C$27,AA46&gt;='Old Ranking Calculations'!$B$28,'Old Ranking Calculations'!$C$28,AA46&gt;='Old Ranking Calculations'!$B$29,'Old Ranking Calculations'!$C$29,AA46&gt;='Old Ranking Calculations'!$B$30,'Old Ranking Calculations'!$C$30,AA46&gt;='Old Ranking Calculations'!$B$31,'Old Ranking Calculations'!$C$31,AA46&lt;'Old Ranking Calculations'!$B$32,'Old Ranking Calculations'!$C$32)</f>
        <v>8</v>
      </c>
      <c r="AC46" s="1">
        <f>COUNT($G$2:G46)/COUNT($A$2:A46)</f>
        <v>0.48888888888888887</v>
      </c>
      <c r="AD46" s="1" cm="1">
        <f t="array" ref="AD46">_xlfn.IFS(AC46&gt;='Old Ranking Calculations'!$B$15,'Old Ranking Calculations'!$C$15,AC46&gt;='Old Ranking Calculations'!$B$16,'Old Ranking Calculations'!$C$16,AC46&gt;='Old Ranking Calculations'!$B$17,'Old Ranking Calculations'!$C$17,AC46&gt;='Old Ranking Calculations'!$B$18,'Old Ranking Calculations'!$C$18,AC46&gt;='Old Ranking Calculations'!$B$19,'Old Ranking Calculations'!$C$19,AC46&gt;='Old Ranking Calculations'!$B$20,'Old Ranking Calculations'!$C$20,AC46&gt;='Old Ranking Calculations'!$B$21,'Old Ranking Calculations'!$C$21,AC46&gt;='Old Ranking Calculations'!$B$22,'Old Ranking Calculations'!$C$22,AC46&lt;'Old Ranking Calculations'!$B$23,'Old Ranking Calculations'!$C$23)</f>
        <v>12</v>
      </c>
      <c r="AE46" s="1">
        <v>0</v>
      </c>
      <c r="AF46" s="1">
        <f t="shared" si="2"/>
        <v>0.20057306590257878</v>
      </c>
      <c r="AG46" s="16">
        <f>SUM($W$2:W46,Z46)</f>
        <v>195</v>
      </c>
    </row>
    <row r="47" spans="1:33" ht="15.75" customHeight="1" x14ac:dyDescent="0.2">
      <c r="A47" s="1">
        <v>2011</v>
      </c>
      <c r="B47" s="1" t="s">
        <v>20</v>
      </c>
      <c r="C47" s="1" t="str">
        <f>VLOOKUP(B47,Divisions!$A$1:$B$33,2,FALSE)</f>
        <v>AFC East</v>
      </c>
      <c r="D47" s="1">
        <v>6</v>
      </c>
      <c r="E47" s="1">
        <v>10</v>
      </c>
      <c r="W47" s="1">
        <f>SUM(N47*'Ranking Calculations'!$C$2,M47*'Ranking Calculations'!$C$3,L47*'Ranking Calculations'!$C$4,K47*'Ranking Calculations'!$C$5,H47*'Ranking Calculations'!$C$7,G47*'Ranking Calculations'!$C$6,P47*'Ranking Calculations'!$C$8,Q47*'Ranking Calculations'!$C$9,R47*'Ranking Calculations'!$C$10,S47*'Ranking Calculations'!$C$11,T47*'Ranking Calculations'!$C$12,U47*'Ranking Calculations'!$C$13,V47*'Ranking Calculations'!$C$14)</f>
        <v>0</v>
      </c>
      <c r="X47" s="11">
        <f>(SUM($D$2:D47)+(SUM($F$2:F47)/2))/((SUM($D$2:D47)+SUM($E$2:E47)+SUM($F$2:F47)))</f>
        <v>0.57112375533428161</v>
      </c>
      <c r="Y47" s="24">
        <f>'Winning % Rank Over Time'!W47</f>
        <v>3</v>
      </c>
      <c r="Z47" s="7">
        <f>'Winning % Rank Over Time'!$B47*VLOOKUP(Y47,'Share of Reg Season Points'!$A$2:$B$33,2)</f>
        <v>0</v>
      </c>
      <c r="AA47" s="1">
        <f t="shared" si="1"/>
        <v>0.90476190476190477</v>
      </c>
      <c r="AB47" s="1" cm="1">
        <f t="array" ref="AB47">_xlfn.IFS(AA47&gt;='Old Ranking Calculations'!$B$25,'Old Ranking Calculations'!$C$25,AA47&gt;='Old Ranking Calculations'!$B$26,'Old Ranking Calculations'!$C$26,AA47&gt;='Old Ranking Calculations'!$B$27,'Old Ranking Calculations'!$C$27,AA47&gt;='Old Ranking Calculations'!$B$28,'Old Ranking Calculations'!$C$28,AA47&gt;='Old Ranking Calculations'!$B$29,'Old Ranking Calculations'!$C$29,AA47&gt;='Old Ranking Calculations'!$B$30,'Old Ranking Calculations'!$C$30,AA47&gt;='Old Ranking Calculations'!$B$31,'Old Ranking Calculations'!$C$31,AA47&lt;'Old Ranking Calculations'!$B$32,'Old Ranking Calculations'!$C$32)</f>
        <v>8</v>
      </c>
      <c r="AC47" s="1">
        <f>COUNT($G$2:G47)/COUNT($A$2:A47)</f>
        <v>0.47826086956521741</v>
      </c>
      <c r="AD47" s="1" cm="1">
        <f t="array" ref="AD47">_xlfn.IFS(AC47&gt;='Old Ranking Calculations'!$B$15,'Old Ranking Calculations'!$C$15,AC47&gt;='Old Ranking Calculations'!$B$16,'Old Ranking Calculations'!$C$16,AC47&gt;='Old Ranking Calculations'!$B$17,'Old Ranking Calculations'!$C$17,AC47&gt;='Old Ranking Calculations'!$B$18,'Old Ranking Calculations'!$C$18,AC47&gt;='Old Ranking Calculations'!$B$19,'Old Ranking Calculations'!$C$19,AC47&gt;='Old Ranking Calculations'!$B$20,'Old Ranking Calculations'!$C$20,AC47&gt;='Old Ranking Calculations'!$B$21,'Old Ranking Calculations'!$C$21,AC47&gt;='Old Ranking Calculations'!$B$22,'Old Ranking Calculations'!$C$22,AC47&lt;'Old Ranking Calculations'!$B$23,'Old Ranking Calculations'!$C$23)</f>
        <v>12</v>
      </c>
      <c r="AE47" s="1">
        <v>0</v>
      </c>
      <c r="AF47" s="1">
        <f t="shared" si="2"/>
        <v>0.19498607242339833</v>
      </c>
      <c r="AG47" s="16">
        <f>SUM($W$2:W47,Z47)</f>
        <v>195</v>
      </c>
    </row>
    <row r="48" spans="1:33" ht="15.75" customHeight="1" x14ac:dyDescent="0.2">
      <c r="A48" s="1">
        <v>2012</v>
      </c>
      <c r="B48" s="1" t="s">
        <v>20</v>
      </c>
      <c r="C48" s="1" t="str">
        <f>VLOOKUP(B48,Divisions!$A$1:$B$33,2,FALSE)</f>
        <v>AFC East</v>
      </c>
      <c r="D48" s="1">
        <v>7</v>
      </c>
      <c r="E48" s="1">
        <v>9</v>
      </c>
      <c r="W48" s="1">
        <f>SUM(N48*'Ranking Calculations'!$C$2,M48*'Ranking Calculations'!$C$3,L48*'Ranking Calculations'!$C$4,K48*'Ranking Calculations'!$C$5,H48*'Ranking Calculations'!$C$7,G48*'Ranking Calculations'!$C$6,P48*'Ranking Calculations'!$C$8,Q48*'Ranking Calculations'!$C$9,R48*'Ranking Calculations'!$C$10,S48*'Ranking Calculations'!$C$11,T48*'Ranking Calculations'!$C$12,U48*'Ranking Calculations'!$C$13,V48*'Ranking Calculations'!$C$14)</f>
        <v>0</v>
      </c>
      <c r="X48" s="11">
        <f>(SUM($D$2:D48)+(SUM($F$2:F48)/2))/((SUM($D$2:D48)+SUM($E$2:E48)+SUM($F$2:F48)))</f>
        <v>0.56815020862308763</v>
      </c>
      <c r="Y48" s="24">
        <f>'Winning % Rank Over Time'!W48</f>
        <v>3</v>
      </c>
      <c r="Z48" s="7">
        <f>'Winning % Rank Over Time'!$B48*VLOOKUP(Y48,'Share of Reg Season Points'!$A$2:$B$33,2)</f>
        <v>0</v>
      </c>
      <c r="AA48" s="1">
        <f t="shared" si="1"/>
        <v>0.89411764705882357</v>
      </c>
      <c r="AB48" s="1" cm="1">
        <f t="array" ref="AB48">_xlfn.IFS(AA48&gt;='Old Ranking Calculations'!$B$25,'Old Ranking Calculations'!$C$25,AA48&gt;='Old Ranking Calculations'!$B$26,'Old Ranking Calculations'!$C$26,AA48&gt;='Old Ranking Calculations'!$B$27,'Old Ranking Calculations'!$C$27,AA48&gt;='Old Ranking Calculations'!$B$28,'Old Ranking Calculations'!$C$28,AA48&gt;='Old Ranking Calculations'!$B$29,'Old Ranking Calculations'!$C$29,AA48&gt;='Old Ranking Calculations'!$B$30,'Old Ranking Calculations'!$C$30,AA48&gt;='Old Ranking Calculations'!$B$31,'Old Ranking Calculations'!$C$31,AA48&lt;'Old Ranking Calculations'!$B$32,'Old Ranking Calculations'!$C$32)</f>
        <v>6</v>
      </c>
      <c r="AC48" s="1">
        <f>COUNT($G$2:G48)/COUNT($A$2:A48)</f>
        <v>0.46808510638297873</v>
      </c>
      <c r="AD48" s="1" cm="1">
        <f t="array" ref="AD48">_xlfn.IFS(AC48&gt;='Old Ranking Calculations'!$B$15,'Old Ranking Calculations'!$C$15,AC48&gt;='Old Ranking Calculations'!$B$16,'Old Ranking Calculations'!$C$16,AC48&gt;='Old Ranking Calculations'!$B$17,'Old Ranking Calculations'!$C$17,AC48&gt;='Old Ranking Calculations'!$B$18,'Old Ranking Calculations'!$C$18,AC48&gt;='Old Ranking Calculations'!$B$19,'Old Ranking Calculations'!$C$19,AC48&gt;='Old Ranking Calculations'!$B$20,'Old Ranking Calculations'!$C$20,AC48&gt;='Old Ranking Calculations'!$B$21,'Old Ranking Calculations'!$C$21,AC48&gt;='Old Ranking Calculations'!$B$22,'Old Ranking Calculations'!$C$22,AC48&lt;'Old Ranking Calculations'!$B$23,'Old Ranking Calculations'!$C$23)</f>
        <v>12</v>
      </c>
      <c r="AE48" s="1">
        <v>0</v>
      </c>
      <c r="AF48" s="1">
        <f t="shared" si="2"/>
        <v>0.19021739130434784</v>
      </c>
      <c r="AG48" s="16">
        <f>SUM($W$2:W48,Z48)</f>
        <v>195</v>
      </c>
    </row>
    <row r="49" spans="1:33" ht="15.75" customHeight="1" x14ac:dyDescent="0.2">
      <c r="A49" s="1">
        <v>2013</v>
      </c>
      <c r="B49" s="1" t="s">
        <v>20</v>
      </c>
      <c r="C49" s="1" t="str">
        <f>VLOOKUP(B49,Divisions!$A$1:$B$33,2,FALSE)</f>
        <v>AFC East</v>
      </c>
      <c r="D49" s="1">
        <v>8</v>
      </c>
      <c r="E49" s="1">
        <v>8</v>
      </c>
      <c r="W49" s="1">
        <f>SUM(N49*'Ranking Calculations'!$C$2,M49*'Ranking Calculations'!$C$3,L49*'Ranking Calculations'!$C$4,K49*'Ranking Calculations'!$C$5,H49*'Ranking Calculations'!$C$7,G49*'Ranking Calculations'!$C$6,P49*'Ranking Calculations'!$C$8,Q49*'Ranking Calculations'!$C$9,R49*'Ranking Calculations'!$C$10,S49*'Ranking Calculations'!$C$11,T49*'Ranking Calculations'!$C$12,U49*'Ranking Calculations'!$C$13,V49*'Ranking Calculations'!$C$14)</f>
        <v>0</v>
      </c>
      <c r="X49" s="11">
        <f>(SUM($D$2:D49)+(SUM($F$2:F49)/2))/((SUM($D$2:D49)+SUM($E$2:E49)+SUM($F$2:F49)))</f>
        <v>0.56666666666666665</v>
      </c>
      <c r="Y49" s="24">
        <f>'Winning % Rank Over Time'!W49</f>
        <v>3</v>
      </c>
      <c r="Z49" s="7">
        <f>'Winning % Rank Over Time'!$B49*VLOOKUP(Y49,'Share of Reg Season Points'!$A$2:$B$33,2)</f>
        <v>0</v>
      </c>
      <c r="AA49" s="1">
        <f t="shared" si="1"/>
        <v>0.88372093023255816</v>
      </c>
      <c r="AB49" s="1" cm="1">
        <f t="array" ref="AB49">_xlfn.IFS(AA49&gt;='Old Ranking Calculations'!$B$25,'Old Ranking Calculations'!$C$25,AA49&gt;='Old Ranking Calculations'!$B$26,'Old Ranking Calculations'!$C$26,AA49&gt;='Old Ranking Calculations'!$B$27,'Old Ranking Calculations'!$C$27,AA49&gt;='Old Ranking Calculations'!$B$28,'Old Ranking Calculations'!$C$28,AA49&gt;='Old Ranking Calculations'!$B$29,'Old Ranking Calculations'!$C$29,AA49&gt;='Old Ranking Calculations'!$B$30,'Old Ranking Calculations'!$C$30,AA49&gt;='Old Ranking Calculations'!$B$31,'Old Ranking Calculations'!$C$31,AA49&lt;'Old Ranking Calculations'!$B$32,'Old Ranking Calculations'!$C$32)</f>
        <v>6</v>
      </c>
      <c r="AC49" s="1">
        <f>COUNT($G$2:G49)/COUNT($A$2:A49)</f>
        <v>0.45833333333333331</v>
      </c>
      <c r="AD49" s="1" cm="1">
        <f t="array" ref="AD49">_xlfn.IFS(AC49&gt;='Old Ranking Calculations'!$B$15,'Old Ranking Calculations'!$C$15,AC49&gt;='Old Ranking Calculations'!$B$16,'Old Ranking Calculations'!$C$16,AC49&gt;='Old Ranking Calculations'!$B$17,'Old Ranking Calculations'!$C$17,AC49&gt;='Old Ranking Calculations'!$B$18,'Old Ranking Calculations'!$C$18,AC49&gt;='Old Ranking Calculations'!$B$19,'Old Ranking Calculations'!$C$19,AC49&gt;='Old Ranking Calculations'!$B$20,'Old Ranking Calculations'!$C$20,AC49&gt;='Old Ranking Calculations'!$B$21,'Old Ranking Calculations'!$C$21,AC49&gt;='Old Ranking Calculations'!$B$22,'Old Ranking Calculations'!$C$22,AC49&lt;'Old Ranking Calculations'!$B$23,'Old Ranking Calculations'!$C$23)</f>
        <v>12</v>
      </c>
      <c r="AE49" s="1">
        <v>0</v>
      </c>
      <c r="AF49" s="1">
        <f t="shared" si="2"/>
        <v>0.18617021276595744</v>
      </c>
      <c r="AG49" s="16">
        <f>SUM($W$2:W49,Z49)</f>
        <v>195</v>
      </c>
    </row>
    <row r="50" spans="1:33" ht="15.75" customHeight="1" x14ac:dyDescent="0.2">
      <c r="A50" s="1">
        <v>2014</v>
      </c>
      <c r="B50" s="1" t="s">
        <v>20</v>
      </c>
      <c r="C50" s="1" t="str">
        <f>VLOOKUP(B50,Divisions!$A$1:$B$33,2,FALSE)</f>
        <v>AFC East</v>
      </c>
      <c r="D50" s="1">
        <v>8</v>
      </c>
      <c r="E50" s="1">
        <v>8</v>
      </c>
      <c r="W50" s="1">
        <f>SUM(N50*'Ranking Calculations'!$C$2,M50*'Ranking Calculations'!$C$3,L50*'Ranking Calculations'!$C$4,K50*'Ranking Calculations'!$C$5,H50*'Ranking Calculations'!$C$7,G50*'Ranking Calculations'!$C$6,P50*'Ranking Calculations'!$C$8,Q50*'Ranking Calculations'!$C$9,R50*'Ranking Calculations'!$C$10,S50*'Ranking Calculations'!$C$11,T50*'Ranking Calculations'!$C$12,U50*'Ranking Calculations'!$C$13,V50*'Ranking Calculations'!$C$14)</f>
        <v>0</v>
      </c>
      <c r="X50" s="11">
        <f>(SUM($D$2:D50)+(SUM($F$2:F50)/2))/((SUM($D$2:D50)+SUM($E$2:E50)+SUM($F$2:F50)))</f>
        <v>0.56524633821571235</v>
      </c>
      <c r="Y50" s="24">
        <f>'Winning % Rank Over Time'!W50</f>
        <v>4</v>
      </c>
      <c r="Z50" s="7">
        <f>'Winning % Rank Over Time'!$B50*VLOOKUP(Y50,'Share of Reg Season Points'!$A$2:$B$33,2)</f>
        <v>0</v>
      </c>
      <c r="AA50" s="1">
        <f t="shared" si="1"/>
        <v>0.87356321839080464</v>
      </c>
      <c r="AB50" s="1" cm="1">
        <f t="array" ref="AB50">_xlfn.IFS(AA50&gt;='Old Ranking Calculations'!$B$25,'Old Ranking Calculations'!$C$25,AA50&gt;='Old Ranking Calculations'!$B$26,'Old Ranking Calculations'!$C$26,AA50&gt;='Old Ranking Calculations'!$B$27,'Old Ranking Calculations'!$C$27,AA50&gt;='Old Ranking Calculations'!$B$28,'Old Ranking Calculations'!$C$28,AA50&gt;='Old Ranking Calculations'!$B$29,'Old Ranking Calculations'!$C$29,AA50&gt;='Old Ranking Calculations'!$B$30,'Old Ranking Calculations'!$C$30,AA50&gt;='Old Ranking Calculations'!$B$31,'Old Ranking Calculations'!$C$31,AA50&lt;'Old Ranking Calculations'!$B$32,'Old Ranking Calculations'!$C$32)</f>
        <v>6</v>
      </c>
      <c r="AC50" s="1">
        <f>COUNT($G$2:G50)/COUNT($A$2:A50)</f>
        <v>0.44897959183673469</v>
      </c>
      <c r="AD50" s="1" cm="1">
        <f t="array" ref="AD50">_xlfn.IFS(AC50&gt;='Old Ranking Calculations'!$B$15,'Old Ranking Calculations'!$C$15,AC50&gt;='Old Ranking Calculations'!$B$16,'Old Ranking Calculations'!$C$16,AC50&gt;='Old Ranking Calculations'!$B$17,'Old Ranking Calculations'!$C$17,AC50&gt;='Old Ranking Calculations'!$B$18,'Old Ranking Calculations'!$C$18,AC50&gt;='Old Ranking Calculations'!$B$19,'Old Ranking Calculations'!$C$19,AC50&gt;='Old Ranking Calculations'!$B$20,'Old Ranking Calculations'!$C$20,AC50&gt;='Old Ranking Calculations'!$B$21,'Old Ranking Calculations'!$C$21,AC50&gt;='Old Ranking Calculations'!$B$22,'Old Ranking Calculations'!$C$22,AC50&lt;'Old Ranking Calculations'!$B$23,'Old Ranking Calculations'!$C$23)</f>
        <v>10</v>
      </c>
      <c r="AE50" s="1">
        <v>0</v>
      </c>
      <c r="AF50" s="1">
        <f t="shared" si="2"/>
        <v>0.18229166666666666</v>
      </c>
      <c r="AG50" s="16">
        <f>SUM($W$2:W50,Z50)</f>
        <v>195</v>
      </c>
    </row>
    <row r="51" spans="1:33" ht="15.75" customHeight="1" x14ac:dyDescent="0.2">
      <c r="A51" s="1">
        <v>2015</v>
      </c>
      <c r="B51" s="1" t="s">
        <v>20</v>
      </c>
      <c r="C51" s="1" t="str">
        <f>VLOOKUP(B51,Divisions!$A$1:$B$33,2,FALSE)</f>
        <v>AFC East</v>
      </c>
      <c r="D51" s="1">
        <v>6</v>
      </c>
      <c r="E51" s="1">
        <v>10</v>
      </c>
      <c r="W51" s="1">
        <f>SUM(N51*'Ranking Calculations'!$C$2,M51*'Ranking Calculations'!$C$3,L51*'Ranking Calculations'!$C$4,K51*'Ranking Calculations'!$C$5,H51*'Ranking Calculations'!$C$7,G51*'Ranking Calculations'!$C$6,P51*'Ranking Calculations'!$C$8,Q51*'Ranking Calculations'!$C$9,R51*'Ranking Calculations'!$C$10,S51*'Ranking Calculations'!$C$11,T51*'Ranking Calculations'!$C$12,U51*'Ranking Calculations'!$C$13,V51*'Ranking Calculations'!$C$14)</f>
        <v>0</v>
      </c>
      <c r="X51" s="11">
        <f>(SUM($D$2:D51)+(SUM($F$2:F51)/2))/((SUM($D$2:D51)+SUM($E$2:E51)+SUM($F$2:F51)))</f>
        <v>0.56127770534550192</v>
      </c>
      <c r="Y51" s="24">
        <f>'Winning % Rank Over Time'!W51</f>
        <v>4</v>
      </c>
      <c r="Z51" s="7">
        <f>'Winning % Rank Over Time'!$B51*VLOOKUP(Y51,'Share of Reg Season Points'!$A$2:$B$33,2)</f>
        <v>0</v>
      </c>
      <c r="AA51" s="1">
        <f t="shared" si="1"/>
        <v>0.86363636363636365</v>
      </c>
      <c r="AB51" s="1" cm="1">
        <f t="array" ref="AB51">_xlfn.IFS(AA51&gt;='Old Ranking Calculations'!$B$25,'Old Ranking Calculations'!$C$25,AA51&gt;='Old Ranking Calculations'!$B$26,'Old Ranking Calculations'!$C$26,AA51&gt;='Old Ranking Calculations'!$B$27,'Old Ranking Calculations'!$C$27,AA51&gt;='Old Ranking Calculations'!$B$28,'Old Ranking Calculations'!$C$28,AA51&gt;='Old Ranking Calculations'!$B$29,'Old Ranking Calculations'!$C$29,AA51&gt;='Old Ranking Calculations'!$B$30,'Old Ranking Calculations'!$C$30,AA51&gt;='Old Ranking Calculations'!$B$31,'Old Ranking Calculations'!$C$31,AA51&lt;'Old Ranking Calculations'!$B$32,'Old Ranking Calculations'!$C$32)</f>
        <v>6</v>
      </c>
      <c r="AC51" s="1">
        <f>COUNT($G$2:G51)/COUNT($A$2:A51)</f>
        <v>0.44</v>
      </c>
      <c r="AD51" s="1" cm="1">
        <f t="array" ref="AD51">_xlfn.IFS(AC51&gt;='Old Ranking Calculations'!$B$15,'Old Ranking Calculations'!$C$15,AC51&gt;='Old Ranking Calculations'!$B$16,'Old Ranking Calculations'!$C$16,AC51&gt;='Old Ranking Calculations'!$B$17,'Old Ranking Calculations'!$C$17,AC51&gt;='Old Ranking Calculations'!$B$18,'Old Ranking Calculations'!$C$18,AC51&gt;='Old Ranking Calculations'!$B$19,'Old Ranking Calculations'!$C$19,AC51&gt;='Old Ranking Calculations'!$B$20,'Old Ranking Calculations'!$C$20,AC51&gt;='Old Ranking Calculations'!$B$21,'Old Ranking Calculations'!$C$21,AC51&gt;='Old Ranking Calculations'!$B$22,'Old Ranking Calculations'!$C$22,AC51&lt;'Old Ranking Calculations'!$B$23,'Old Ranking Calculations'!$C$23)</f>
        <v>10</v>
      </c>
      <c r="AE51" s="1">
        <v>0</v>
      </c>
      <c r="AF51" s="1">
        <f t="shared" si="2"/>
        <v>0.17766497461928935</v>
      </c>
      <c r="AG51" s="16">
        <f>SUM($W$2:W51,Z51)</f>
        <v>195</v>
      </c>
    </row>
    <row r="52" spans="1:33" ht="15.75" customHeight="1" x14ac:dyDescent="0.2">
      <c r="A52" s="1">
        <v>2016</v>
      </c>
      <c r="B52" s="1" t="s">
        <v>20</v>
      </c>
      <c r="C52" s="1" t="str">
        <f>VLOOKUP(B52,Divisions!$A$1:$B$33,2,FALSE)</f>
        <v>AFC East</v>
      </c>
      <c r="D52" s="1">
        <v>10</v>
      </c>
      <c r="E52" s="1">
        <v>6</v>
      </c>
      <c r="G52" s="1">
        <v>1</v>
      </c>
      <c r="I52" s="1">
        <v>0</v>
      </c>
      <c r="J52" s="1">
        <v>1</v>
      </c>
      <c r="K52" s="1"/>
      <c r="L52" s="1"/>
      <c r="M52" s="1"/>
      <c r="N52" s="1"/>
      <c r="O52" s="1">
        <v>1</v>
      </c>
      <c r="W52" s="1">
        <f>SUM(N52*'Ranking Calculations'!$C$2,M52*'Ranking Calculations'!$C$3,L52*'Ranking Calculations'!$C$4,K52*'Ranking Calculations'!$C$5,H52*'Ranking Calculations'!$C$7,G52*'Ranking Calculations'!$C$6,P52*'Ranking Calculations'!$C$8,Q52*'Ranking Calculations'!$C$9,R52*'Ranking Calculations'!$C$10,S52*'Ranking Calculations'!$C$11,T52*'Ranking Calculations'!$C$12,U52*'Ranking Calculations'!$C$13,V52*'Ranking Calculations'!$C$14)</f>
        <v>1</v>
      </c>
      <c r="X52" s="11">
        <f>(SUM($D$2:D52)+(SUM($F$2:F52)/2))/((SUM($D$2:D52)+SUM($E$2:E52)+SUM($F$2:F52)))</f>
        <v>0.56257982120051087</v>
      </c>
      <c r="Y52" s="24">
        <f>'Winning % Rank Over Time'!W52</f>
        <v>4</v>
      </c>
      <c r="Z52" s="7">
        <f>'Winning % Rank Over Time'!$B52*VLOOKUP(Y52,'Share of Reg Season Points'!$A$2:$B$33,2)</f>
        <v>0</v>
      </c>
      <c r="AA52" s="1">
        <f t="shared" si="1"/>
        <v>0.8666666666666667</v>
      </c>
      <c r="AB52" s="1" cm="1">
        <f t="array" ref="AB52">_xlfn.IFS(AA52&gt;='Old Ranking Calculations'!$B$25,'Old Ranking Calculations'!$C$25,AA52&gt;='Old Ranking Calculations'!$B$26,'Old Ranking Calculations'!$C$26,AA52&gt;='Old Ranking Calculations'!$B$27,'Old Ranking Calculations'!$C$27,AA52&gt;='Old Ranking Calculations'!$B$28,'Old Ranking Calculations'!$C$28,AA52&gt;='Old Ranking Calculations'!$B$29,'Old Ranking Calculations'!$C$29,AA52&gt;='Old Ranking Calculations'!$B$30,'Old Ranking Calculations'!$C$30,AA52&gt;='Old Ranking Calculations'!$B$31,'Old Ranking Calculations'!$C$31,AA52&lt;'Old Ranking Calculations'!$B$32,'Old Ranking Calculations'!$C$32)</f>
        <v>6</v>
      </c>
      <c r="AC52" s="1">
        <f>COUNT($G$2:G52)/COUNT($A$2:A52)</f>
        <v>0.45098039215686275</v>
      </c>
      <c r="AD52" s="1" cm="1">
        <f t="array" ref="AD52">_xlfn.IFS(AC52&gt;='Old Ranking Calculations'!$B$15,'Old Ranking Calculations'!$C$15,AC52&gt;='Old Ranking Calculations'!$B$16,'Old Ranking Calculations'!$C$16,AC52&gt;='Old Ranking Calculations'!$B$17,'Old Ranking Calculations'!$C$17,AC52&gt;='Old Ranking Calculations'!$B$18,'Old Ranking Calculations'!$C$18,AC52&gt;='Old Ranking Calculations'!$B$19,'Old Ranking Calculations'!$C$19,AC52&gt;='Old Ranking Calculations'!$B$20,'Old Ranking Calculations'!$C$20,AC52&gt;='Old Ranking Calculations'!$B$21,'Old Ranking Calculations'!$C$21,AC52&gt;='Old Ranking Calculations'!$B$22,'Old Ranking Calculations'!$C$22,AC52&lt;'Old Ranking Calculations'!$B$23,'Old Ranking Calculations'!$C$23)</f>
        <v>12</v>
      </c>
      <c r="AE52" s="1">
        <v>0</v>
      </c>
      <c r="AF52" s="1">
        <f t="shared" si="2"/>
        <v>0.17705735660847879</v>
      </c>
      <c r="AG52" s="16">
        <f>SUM($W$2:W52,Z52)</f>
        <v>196</v>
      </c>
    </row>
    <row r="53" spans="1:33" ht="15.75" customHeight="1" x14ac:dyDescent="0.2">
      <c r="A53" s="1">
        <v>2017</v>
      </c>
      <c r="B53" s="1" t="s">
        <v>20</v>
      </c>
      <c r="C53" s="1" t="str">
        <f>VLOOKUP(B53,Divisions!$A$1:$B$33,2,FALSE)</f>
        <v>AFC East</v>
      </c>
      <c r="D53" s="1">
        <v>6</v>
      </c>
      <c r="E53" s="1">
        <v>10</v>
      </c>
      <c r="W53" s="1">
        <f>SUM(N53*'Ranking Calculations'!$C$2,M53*'Ranking Calculations'!$C$3,L53*'Ranking Calculations'!$C$4,K53*'Ranking Calculations'!$C$5,H53*'Ranking Calculations'!$C$7,G53*'Ranking Calculations'!$C$6,P53*'Ranking Calculations'!$C$8,Q53*'Ranking Calculations'!$C$9,R53*'Ranking Calculations'!$C$10,S53*'Ranking Calculations'!$C$11,T53*'Ranking Calculations'!$C$12,U53*'Ranking Calculations'!$C$13,V53*'Ranking Calculations'!$C$14)</f>
        <v>0</v>
      </c>
      <c r="X53" s="11">
        <f>(SUM($D$2:D53)+(SUM($F$2:F53)/2))/((SUM($D$2:D53)+SUM($E$2:E53)+SUM($F$2:F53)))</f>
        <v>0.55882352941176472</v>
      </c>
      <c r="Y53" s="24">
        <f>'Winning % Rank Over Time'!W53</f>
        <v>5</v>
      </c>
      <c r="Z53" s="7">
        <f>'Winning % Rank Over Time'!$B53*VLOOKUP(Y53,'Share of Reg Season Points'!$A$2:$B$33,2)</f>
        <v>0</v>
      </c>
      <c r="AA53" s="1">
        <f t="shared" si="1"/>
        <v>0.8571428571428571</v>
      </c>
      <c r="AB53" s="1" cm="1">
        <f t="array" ref="AB53">_xlfn.IFS(AA53&gt;='Old Ranking Calculations'!$B$25,'Old Ranking Calculations'!$C$25,AA53&gt;='Old Ranking Calculations'!$B$26,'Old Ranking Calculations'!$C$26,AA53&gt;='Old Ranking Calculations'!$B$27,'Old Ranking Calculations'!$C$27,AA53&gt;='Old Ranking Calculations'!$B$28,'Old Ranking Calculations'!$C$28,AA53&gt;='Old Ranking Calculations'!$B$29,'Old Ranking Calculations'!$C$29,AA53&gt;='Old Ranking Calculations'!$B$30,'Old Ranking Calculations'!$C$30,AA53&gt;='Old Ranking Calculations'!$B$31,'Old Ranking Calculations'!$C$31,AA53&lt;'Old Ranking Calculations'!$B$32,'Old Ranking Calculations'!$C$32)</f>
        <v>6</v>
      </c>
      <c r="AC53" s="1">
        <f>COUNT($G$2:G53)/COUNT($A$2:A53)</f>
        <v>0.44230769230769229</v>
      </c>
      <c r="AD53" s="1" cm="1">
        <f t="array" ref="AD53">_xlfn.IFS(AC53&gt;='Old Ranking Calculations'!$B$15,'Old Ranking Calculations'!$C$15,AC53&gt;='Old Ranking Calculations'!$B$16,'Old Ranking Calculations'!$C$16,AC53&gt;='Old Ranking Calculations'!$B$17,'Old Ranking Calculations'!$C$17,AC53&gt;='Old Ranking Calculations'!$B$18,'Old Ranking Calculations'!$C$18,AC53&gt;='Old Ranking Calculations'!$B$19,'Old Ranking Calculations'!$C$19,AC53&gt;='Old Ranking Calculations'!$B$20,'Old Ranking Calculations'!$C$20,AC53&gt;='Old Ranking Calculations'!$B$21,'Old Ranking Calculations'!$C$21,AC53&gt;='Old Ranking Calculations'!$B$22,'Old Ranking Calculations'!$C$22,AC53&lt;'Old Ranking Calculations'!$B$23,'Old Ranking Calculations'!$C$23)</f>
        <v>10</v>
      </c>
      <c r="AE53" s="1">
        <v>0</v>
      </c>
      <c r="AF53" s="1">
        <f t="shared" si="2"/>
        <v>0.17274939172749393</v>
      </c>
      <c r="AG53" s="16">
        <f>SUM($W$2:W53,Z53)</f>
        <v>196</v>
      </c>
    </row>
    <row r="54" spans="1:33" ht="15.75" customHeight="1" x14ac:dyDescent="0.2">
      <c r="A54" s="1">
        <v>2018</v>
      </c>
      <c r="B54" s="1" t="s">
        <v>20</v>
      </c>
      <c r="C54" s="1" t="str">
        <f>VLOOKUP(B54,Divisions!$A$1:$B$33,2,FALSE)</f>
        <v>AFC East</v>
      </c>
      <c r="D54" s="1">
        <v>7</v>
      </c>
      <c r="E54" s="1">
        <v>9</v>
      </c>
      <c r="W54" s="1">
        <f>SUM(N54*'Ranking Calculations'!$C$2,M54*'Ranking Calculations'!$C$3,L54*'Ranking Calculations'!$C$4,K54*'Ranking Calculations'!$C$5,H54*'Ranking Calculations'!$C$7,G54*'Ranking Calculations'!$C$6,P54*'Ranking Calculations'!$C$8,Q54*'Ranking Calculations'!$C$9,R54*'Ranking Calculations'!$C$10,S54*'Ranking Calculations'!$C$11,T54*'Ranking Calculations'!$C$12,U54*'Ranking Calculations'!$C$13,V54*'Ranking Calculations'!$C$14)</f>
        <v>0</v>
      </c>
      <c r="X54" s="11">
        <f>(SUM($D$2:D54)+(SUM($F$2:F54)/2))/((SUM($D$2:D54)+SUM($E$2:E54)+SUM($F$2:F54)))</f>
        <v>0.55644171779141105</v>
      </c>
      <c r="Y54" s="24">
        <f>'Winning % Rank Over Time'!W54</f>
        <v>6</v>
      </c>
      <c r="Z54" s="7">
        <f>'Winning % Rank Over Time'!$B54*VLOOKUP(Y54,'Share of Reg Season Points'!$A$2:$B$33,2)</f>
        <v>0</v>
      </c>
      <c r="AA54" s="1">
        <f t="shared" si="1"/>
        <v>0.84782608695652173</v>
      </c>
      <c r="AB54" s="1" cm="1">
        <f t="array" ref="AB54">_xlfn.IFS(AA54&gt;='Old Ranking Calculations'!$B$25,'Old Ranking Calculations'!$C$25,AA54&gt;='Old Ranking Calculations'!$B$26,'Old Ranking Calculations'!$C$26,AA54&gt;='Old Ranking Calculations'!$B$27,'Old Ranking Calculations'!$C$27,AA54&gt;='Old Ranking Calculations'!$B$28,'Old Ranking Calculations'!$C$28,AA54&gt;='Old Ranking Calculations'!$B$29,'Old Ranking Calculations'!$C$29,AA54&gt;='Old Ranking Calculations'!$B$30,'Old Ranking Calculations'!$C$30,AA54&gt;='Old Ranking Calculations'!$B$31,'Old Ranking Calculations'!$C$31,AA54&lt;'Old Ranking Calculations'!$B$32,'Old Ranking Calculations'!$C$32)</f>
        <v>6</v>
      </c>
      <c r="AC54" s="1">
        <f>COUNT($G$2:G54)/COUNT($A$2:A54)</f>
        <v>0.43396226415094341</v>
      </c>
      <c r="AD54" s="1" cm="1">
        <f t="array" ref="AD54">_xlfn.IFS(AC54&gt;='Old Ranking Calculations'!$B$15,'Old Ranking Calculations'!$C$15,AC54&gt;='Old Ranking Calculations'!$B$16,'Old Ranking Calculations'!$C$16,AC54&gt;='Old Ranking Calculations'!$B$17,'Old Ranking Calculations'!$C$17,AC54&gt;='Old Ranking Calculations'!$B$18,'Old Ranking Calculations'!$C$18,AC54&gt;='Old Ranking Calculations'!$B$19,'Old Ranking Calculations'!$C$19,AC54&gt;='Old Ranking Calculations'!$B$20,'Old Ranking Calculations'!$C$20,AC54&gt;='Old Ranking Calculations'!$B$21,'Old Ranking Calculations'!$C$21,AC54&gt;='Old Ranking Calculations'!$B$22,'Old Ranking Calculations'!$C$22,AC54&lt;'Old Ranking Calculations'!$B$23,'Old Ranking Calculations'!$C$23)</f>
        <v>10</v>
      </c>
      <c r="AE54" s="1">
        <v>0</v>
      </c>
      <c r="AF54" s="1">
        <f t="shared" si="2"/>
        <v>0.16904761904761906</v>
      </c>
      <c r="AG54" s="16">
        <f>SUM($W$2:W54,Z54)</f>
        <v>196</v>
      </c>
    </row>
    <row r="55" spans="1:33" ht="15.75" customHeight="1" x14ac:dyDescent="0.2">
      <c r="A55" s="1">
        <v>2019</v>
      </c>
      <c r="B55" s="1" t="s">
        <v>20</v>
      </c>
      <c r="C55" s="1" t="str">
        <f>VLOOKUP(B55,Divisions!$A$1:$B$33,2,FALSE)</f>
        <v>AFC East</v>
      </c>
      <c r="D55" s="1">
        <v>5</v>
      </c>
      <c r="E55" s="1">
        <v>11</v>
      </c>
      <c r="W55" s="1">
        <f>SUM(N55*'Ranking Calculations'!$C$2,M55*'Ranking Calculations'!$C$3,L55*'Ranking Calculations'!$C$4,K55*'Ranking Calculations'!$C$5,H55*'Ranking Calculations'!$C$7,G55*'Ranking Calculations'!$C$6,P55*'Ranking Calculations'!$C$8,Q55*'Ranking Calculations'!$C$9,R55*'Ranking Calculations'!$C$10,S55*'Ranking Calculations'!$C$11,T55*'Ranking Calculations'!$C$12,U55*'Ranking Calculations'!$C$13,V55*'Ranking Calculations'!$C$14)</f>
        <v>0</v>
      </c>
      <c r="X55" s="11">
        <f>(SUM($D$2:D55)+(SUM($F$2:F55)/2))/((SUM($D$2:D55)+SUM($E$2:E55)+SUM($F$2:F55)))</f>
        <v>0.55174488567990376</v>
      </c>
      <c r="Y55" s="24">
        <f>'Winning % Rank Over Time'!W55</f>
        <v>7</v>
      </c>
      <c r="Z55" s="7">
        <f>'Winning % Rank Over Time'!$B55*VLOOKUP(Y55,'Share of Reg Season Points'!$A$2:$B$33,2)</f>
        <v>0</v>
      </c>
      <c r="AA55" s="1">
        <f t="shared" si="1"/>
        <v>0.83870967741935487</v>
      </c>
      <c r="AB55" s="1" cm="1">
        <f t="array" ref="AB55">_xlfn.IFS(AA55&gt;='Old Ranking Calculations'!$B$25,'Old Ranking Calculations'!$C$25,AA55&gt;='Old Ranking Calculations'!$B$26,'Old Ranking Calculations'!$C$26,AA55&gt;='Old Ranking Calculations'!$B$27,'Old Ranking Calculations'!$C$27,AA55&gt;='Old Ranking Calculations'!$B$28,'Old Ranking Calculations'!$C$28,AA55&gt;='Old Ranking Calculations'!$B$29,'Old Ranking Calculations'!$C$29,AA55&gt;='Old Ranking Calculations'!$B$30,'Old Ranking Calculations'!$C$30,AA55&gt;='Old Ranking Calculations'!$B$31,'Old Ranking Calculations'!$C$31,AA55&lt;'Old Ranking Calculations'!$B$32,'Old Ranking Calculations'!$C$32)</f>
        <v>6</v>
      </c>
      <c r="AC55" s="1">
        <f>COUNT($G$2:G55)/COUNT($A$2:A55)</f>
        <v>0.42592592592592593</v>
      </c>
      <c r="AD55" s="1" cm="1">
        <f t="array" ref="AD55">_xlfn.IFS(AC55&gt;='Old Ranking Calculations'!$B$15,'Old Ranking Calculations'!$C$15,AC55&gt;='Old Ranking Calculations'!$B$16,'Old Ranking Calculations'!$C$16,AC55&gt;='Old Ranking Calculations'!$B$17,'Old Ranking Calculations'!$C$17,AC55&gt;='Old Ranking Calculations'!$B$18,'Old Ranking Calculations'!$C$18,AC55&gt;='Old Ranking Calculations'!$B$19,'Old Ranking Calculations'!$C$19,AC55&gt;='Old Ranking Calculations'!$B$20,'Old Ranking Calculations'!$C$20,AC55&gt;='Old Ranking Calculations'!$B$21,'Old Ranking Calculations'!$C$21,AC55&gt;='Old Ranking Calculations'!$B$22,'Old Ranking Calculations'!$C$22,AC55&lt;'Old Ranking Calculations'!$B$23,'Old Ranking Calculations'!$C$23)</f>
        <v>10</v>
      </c>
      <c r="AE55" s="1">
        <v>0</v>
      </c>
      <c r="AF55" s="1">
        <f t="shared" si="2"/>
        <v>0.16473317865429235</v>
      </c>
      <c r="AG55" s="16">
        <f>SUM($W$2:W55,Z55)</f>
        <v>196</v>
      </c>
    </row>
    <row r="56" spans="1:33" ht="15.75" customHeight="1" x14ac:dyDescent="0.2">
      <c r="A56" s="1">
        <v>2020</v>
      </c>
      <c r="B56" s="1" t="s">
        <v>20</v>
      </c>
      <c r="C56" s="1" t="str">
        <f>VLOOKUP(B56,Divisions!$A$1:$B$33,2,FALSE)</f>
        <v>AFC East</v>
      </c>
      <c r="D56" s="1">
        <v>10</v>
      </c>
      <c r="E56" s="1">
        <v>6</v>
      </c>
      <c r="W56" s="1">
        <f>SUM(N56*'Ranking Calculations'!$C$2,M56*'Ranking Calculations'!$C$3,L56*'Ranking Calculations'!$C$4,K56*'Ranking Calculations'!$C$5,H56*'Ranking Calculations'!$C$7,G56*'Ranking Calculations'!$C$6,P56*'Ranking Calculations'!$C$8,Q56*'Ranking Calculations'!$C$9,R56*'Ranking Calculations'!$C$10,S56*'Ranking Calculations'!$C$11,T56*'Ranking Calculations'!$C$12,U56*'Ranking Calculations'!$C$13,V56*'Ranking Calculations'!$C$14)</f>
        <v>0</v>
      </c>
      <c r="X56" s="11">
        <f>(SUM($D$2:D56)+(SUM($F$2:F56)/2))/((SUM($D$2:D56)+SUM($E$2:E56)+SUM($F$2:F56)))</f>
        <v>0.55312868949232585</v>
      </c>
      <c r="Y56" s="24">
        <f>'Winning % Rank Over Time'!W56</f>
        <v>7</v>
      </c>
      <c r="Z56" s="7">
        <f>'Winning % Rank Over Time'!$B56*VLOOKUP(Y56,'Share of Reg Season Points'!$A$2:$B$33,2)</f>
        <v>0</v>
      </c>
      <c r="AA56" s="1">
        <f t="shared" si="1"/>
        <v>0.82978723404255317</v>
      </c>
      <c r="AB56" s="1" cm="1">
        <f t="array" ref="AB56">_xlfn.IFS(AA56&gt;='Old Ranking Calculations'!$B$25,'Old Ranking Calculations'!$C$25,AA56&gt;='Old Ranking Calculations'!$B$26,'Old Ranking Calculations'!$C$26,AA56&gt;='Old Ranking Calculations'!$B$27,'Old Ranking Calculations'!$C$27,AA56&gt;='Old Ranking Calculations'!$B$28,'Old Ranking Calculations'!$C$28,AA56&gt;='Old Ranking Calculations'!$B$29,'Old Ranking Calculations'!$C$29,AA56&gt;='Old Ranking Calculations'!$B$30,'Old Ranking Calculations'!$C$30,AA56&gt;='Old Ranking Calculations'!$B$31,'Old Ranking Calculations'!$C$31,AA56&lt;'Old Ranking Calculations'!$B$32,'Old Ranking Calculations'!$C$32)</f>
        <v>6</v>
      </c>
      <c r="AC56" s="1">
        <f>COUNT($G$2:G56)/COUNT($A$2:A56)</f>
        <v>0.41818181818181815</v>
      </c>
      <c r="AD56" s="1" cm="1">
        <f t="array" ref="AD56">_xlfn.IFS(AC56&gt;='Old Ranking Calculations'!$B$15,'Old Ranking Calculations'!$C$15,AC56&gt;='Old Ranking Calculations'!$B$16,'Old Ranking Calculations'!$C$16,AC56&gt;='Old Ranking Calculations'!$B$17,'Old Ranking Calculations'!$C$17,AC56&gt;='Old Ranking Calculations'!$B$18,'Old Ranking Calculations'!$C$18,AC56&gt;='Old Ranking Calculations'!$B$19,'Old Ranking Calculations'!$C$19,AC56&gt;='Old Ranking Calculations'!$B$20,'Old Ranking Calculations'!$C$20,AC56&gt;='Old Ranking Calculations'!$B$21,'Old Ranking Calculations'!$C$21,AC56&gt;='Old Ranking Calculations'!$B$22,'Old Ranking Calculations'!$C$22,AC56&lt;'Old Ranking Calculations'!$B$23,'Old Ranking Calculations'!$C$23)</f>
        <v>10</v>
      </c>
      <c r="AE56" s="1">
        <v>0</v>
      </c>
      <c r="AF56" s="1">
        <f t="shared" si="2"/>
        <v>0.16247139588100687</v>
      </c>
      <c r="AG56" s="16">
        <f>SUM($W$2:W56,Z56)</f>
        <v>196</v>
      </c>
    </row>
    <row r="57" spans="1:33" ht="15.75" customHeight="1" x14ac:dyDescent="0.2">
      <c r="A57" s="1">
        <v>2021</v>
      </c>
      <c r="B57" s="1" t="s">
        <v>20</v>
      </c>
      <c r="C57" s="1" t="str">
        <f>VLOOKUP(B57,Divisions!$A$1:$B$33,2,FALSE)</f>
        <v>AFC East</v>
      </c>
      <c r="D57" s="1">
        <v>9</v>
      </c>
      <c r="E57" s="1">
        <v>8</v>
      </c>
      <c r="W57" s="1">
        <f>SUM(N57*'Ranking Calculations'!$C$2,M57*'Ranking Calculations'!$C$3,L57*'Ranking Calculations'!$C$4,K57*'Ranking Calculations'!$C$5,H57*'Ranking Calculations'!$C$7,G57*'Ranking Calculations'!$C$6,P57*'Ranking Calculations'!$C$8,Q57*'Ranking Calculations'!$C$9,R57*'Ranking Calculations'!$C$10,S57*'Ranking Calculations'!$C$11,T57*'Ranking Calculations'!$C$12,U57*'Ranking Calculations'!$C$13,V57*'Ranking Calculations'!$C$14)</f>
        <v>0</v>
      </c>
      <c r="X57" s="11">
        <f>(SUM($D$2:D57)+(SUM($F$2:F57)/2))/((SUM($D$2:D57)+SUM($E$2:E57)+SUM($F$2:F57)))</f>
        <v>0.55266203703703709</v>
      </c>
      <c r="Y57" s="24">
        <f>'Winning % Rank Over Time'!W57</f>
        <v>7</v>
      </c>
      <c r="Z57" s="7">
        <f>'Winning % Rank Over Time'!$B57*VLOOKUP(Y57,'Share of Reg Season Points'!$A$2:$B$33,2)</f>
        <v>0</v>
      </c>
      <c r="AA57" s="1">
        <f t="shared" si="1"/>
        <v>0.82105263157894737</v>
      </c>
      <c r="AB57" s="1" cm="1">
        <f t="array" ref="AB57">_xlfn.IFS(AA57&gt;='Old Ranking Calculations'!$B$25,'Old Ranking Calculations'!$C$25,AA57&gt;='Old Ranking Calculations'!$B$26,'Old Ranking Calculations'!$C$26,AA57&gt;='Old Ranking Calculations'!$B$27,'Old Ranking Calculations'!$C$27,AA57&gt;='Old Ranking Calculations'!$B$28,'Old Ranking Calculations'!$C$28,AA57&gt;='Old Ranking Calculations'!$B$29,'Old Ranking Calculations'!$C$29,AA57&gt;='Old Ranking Calculations'!$B$30,'Old Ranking Calculations'!$C$30,AA57&gt;='Old Ranking Calculations'!$B$31,'Old Ranking Calculations'!$C$31,AA57&lt;'Old Ranking Calculations'!$B$32,'Old Ranking Calculations'!$C$32)</f>
        <v>6</v>
      </c>
      <c r="AC57" s="1">
        <f>COUNT($G$2:G57)/COUNT($A$2:A57)</f>
        <v>0.4107142857142857</v>
      </c>
      <c r="AD57" s="1" cm="1">
        <f t="array" ref="AD57">_xlfn.IFS(AC57&gt;='Old Ranking Calculations'!$B$15,'Old Ranking Calculations'!$C$15,AC57&gt;='Old Ranking Calculations'!$B$16,'Old Ranking Calculations'!$C$16,AC57&gt;='Old Ranking Calculations'!$B$17,'Old Ranking Calculations'!$C$17,AC57&gt;='Old Ranking Calculations'!$B$18,'Old Ranking Calculations'!$C$18,AC57&gt;='Old Ranking Calculations'!$B$19,'Old Ranking Calculations'!$C$19,AC57&gt;='Old Ranking Calculations'!$B$20,'Old Ranking Calculations'!$C$20,AC57&gt;='Old Ranking Calculations'!$B$21,'Old Ranking Calculations'!$C$21,AC57&gt;='Old Ranking Calculations'!$B$22,'Old Ranking Calculations'!$C$22,AC57&lt;'Old Ranking Calculations'!$B$23,'Old Ranking Calculations'!$C$23)</f>
        <v>10</v>
      </c>
      <c r="AE57" s="1">
        <v>0</v>
      </c>
      <c r="AF57" s="1">
        <f t="shared" si="2"/>
        <v>0.15955056179775282</v>
      </c>
      <c r="AG57" s="16">
        <f>SUM($W$2:W57,Z57)</f>
        <v>196</v>
      </c>
    </row>
    <row r="58" spans="1:33" ht="15.75" customHeight="1" x14ac:dyDescent="0.2">
      <c r="A58">
        <v>2022</v>
      </c>
      <c r="B58" s="1" t="s">
        <v>20</v>
      </c>
      <c r="C58" s="1" t="str">
        <f>VLOOKUP(B58,Divisions!$A$1:$B$33,2,FALSE)</f>
        <v>AFC East</v>
      </c>
      <c r="D58">
        <v>9</v>
      </c>
      <c r="E58">
        <v>8</v>
      </c>
      <c r="G58">
        <v>1</v>
      </c>
      <c r="I58">
        <v>0</v>
      </c>
      <c r="J58">
        <v>1</v>
      </c>
      <c r="O58">
        <v>1</v>
      </c>
      <c r="W58" s="1">
        <f>SUM(N58*'Ranking Calculations'!$C$2,M58*'Ranking Calculations'!$C$3,L58*'Ranking Calculations'!$C$4,K58*'Ranking Calculations'!$C$5,H58*'Ranking Calculations'!$C$7,G58*'Ranking Calculations'!$C$6,P58*'Ranking Calculations'!$C$8,Q58*'Ranking Calculations'!$C$9,R58*'Ranking Calculations'!$C$10,S58*'Ranking Calculations'!$C$11,T58*'Ranking Calculations'!$C$12,U58*'Ranking Calculations'!$C$13,V58*'Ranking Calculations'!$C$14)</f>
        <v>1</v>
      </c>
      <c r="X58" s="11">
        <f>(SUM($D$2:D58)+(SUM($F$2:F58)/2))/((SUM($D$2:D58)+SUM($E$2:E58)+SUM($F$2:F58)))</f>
        <v>0.55221339387060164</v>
      </c>
      <c r="Y58" s="24">
        <f>'Winning % Rank Over Time'!W58</f>
        <v>6</v>
      </c>
      <c r="Z58" s="7">
        <f>'Winning % Rank Over Time'!$B58*VLOOKUP(Y58,'Share of Reg Season Points'!$A$2:$B$33,2)</f>
        <v>0</v>
      </c>
      <c r="AA58" s="1">
        <f t="shared" ref="AA58" si="3">SUM($G$2:J58)/COUNT($E$2:H58)</f>
        <v>0.82474226804123707</v>
      </c>
      <c r="AB58" s="1" cm="1">
        <f t="array" ref="AB58">_xlfn.IFS(AA58&gt;='Old Ranking Calculations'!$B$25,'Old Ranking Calculations'!$C$25,AA58&gt;='Old Ranking Calculations'!$B$26,'Old Ranking Calculations'!$C$26,AA58&gt;='Old Ranking Calculations'!$B$27,'Old Ranking Calculations'!$C$27,AA58&gt;='Old Ranking Calculations'!$B$28,'Old Ranking Calculations'!$C$28,AA58&gt;='Old Ranking Calculations'!$B$29,'Old Ranking Calculations'!$C$29,AA58&gt;='Old Ranking Calculations'!$B$30,'Old Ranking Calculations'!$C$30,AA58&gt;='Old Ranking Calculations'!$B$31,'Old Ranking Calculations'!$C$31,AA58&lt;'Old Ranking Calculations'!$B$32,'Old Ranking Calculations'!$C$32)</f>
        <v>6</v>
      </c>
      <c r="AC58" s="1">
        <f>COUNT($G$2:G58)/COUNT($A$2:A58)</f>
        <v>0.42105263157894735</v>
      </c>
      <c r="AD58" s="1" cm="1">
        <f t="array" ref="AD58">_xlfn.IFS(AC58&gt;='Old Ranking Calculations'!$B$15,'Old Ranking Calculations'!$C$15,AC58&gt;='Old Ranking Calculations'!$B$16,'Old Ranking Calculations'!$C$16,AC58&gt;='Old Ranking Calculations'!$B$17,'Old Ranking Calculations'!$C$17,AC58&gt;='Old Ranking Calculations'!$B$18,'Old Ranking Calculations'!$C$18,AC58&gt;='Old Ranking Calculations'!$B$19,'Old Ranking Calculations'!$C$19,AC58&gt;='Old Ranking Calculations'!$B$20,'Old Ranking Calculations'!$C$20,AC58&gt;='Old Ranking Calculations'!$B$21,'Old Ranking Calculations'!$C$21,AC58&gt;='Old Ranking Calculations'!$B$22,'Old Ranking Calculations'!$C$22,AC58&lt;'Old Ranking Calculations'!$B$23,'Old Ranking Calculations'!$C$23)</f>
        <v>10</v>
      </c>
      <c r="AE58" s="1">
        <v>0</v>
      </c>
      <c r="AF58" s="1">
        <f t="shared" ref="AF58" si="4">SUM($I$2:M58)/SUM($E$2:I58)</f>
        <v>0.15859030837004406</v>
      </c>
      <c r="AG58" s="16">
        <f>SUM($W$2:W58,Z58)</f>
        <v>197</v>
      </c>
    </row>
    <row r="59" spans="1:33" ht="15.75" customHeight="1" x14ac:dyDescent="0.2">
      <c r="A59">
        <v>2023</v>
      </c>
      <c r="B59" s="1" t="s">
        <v>20</v>
      </c>
      <c r="C59" s="1" t="str">
        <f>VLOOKUP(B59,Divisions!$A$1:$B$33,2,FALSE)</f>
        <v>AFC East</v>
      </c>
      <c r="D59">
        <v>11</v>
      </c>
      <c r="E59">
        <v>6</v>
      </c>
      <c r="G59">
        <v>1</v>
      </c>
      <c r="I59">
        <v>0</v>
      </c>
      <c r="J59">
        <v>1</v>
      </c>
      <c r="O59">
        <v>1</v>
      </c>
      <c r="W59" s="1">
        <f>SUM(N59*'Ranking Calculations'!$C$2,M59*'Ranking Calculations'!$C$3,L59*'Ranking Calculations'!$C$4,K59*'Ranking Calculations'!$C$5,H59*'Ranking Calculations'!$C$7,G59*'Ranking Calculations'!$C$6,P59*'Ranking Calculations'!$C$8,Q59*'Ranking Calculations'!$C$9,R59*'Ranking Calculations'!$C$10,S59*'Ranking Calculations'!$C$11,T59*'Ranking Calculations'!$C$12,U59*'Ranking Calculations'!$C$13,V59*'Ranking Calculations'!$C$14)</f>
        <v>1</v>
      </c>
      <c r="X59" s="11">
        <f>(SUM($D$2:D59)+(SUM($F$2:F59)/2))/((SUM($D$2:D59)+SUM($E$2:E59)+SUM($F$2:F59)))</f>
        <v>0.55400890868596886</v>
      </c>
      <c r="Y59" s="24">
        <f>'Winning % Rank Over Time'!W59</f>
        <v>6</v>
      </c>
      <c r="Z59" s="7">
        <f>'Winning % Rank Over Time'!$B59*VLOOKUP(Y59,'Share of Reg Season Points'!$A$2:$B$33,2)</f>
        <v>0</v>
      </c>
      <c r="AA59" s="1">
        <f t="shared" ref="AA59" si="5">SUM($G$2:J59)/COUNT($E$2:H59)</f>
        <v>0.82828282828282829</v>
      </c>
      <c r="AB59" s="1" cm="1">
        <f t="array" ref="AB59">_xlfn.IFS(AA59&gt;='Old Ranking Calculations'!$B$25,'Old Ranking Calculations'!$C$25,AA59&gt;='Old Ranking Calculations'!$B$26,'Old Ranking Calculations'!$C$26,AA59&gt;='Old Ranking Calculations'!$B$27,'Old Ranking Calculations'!$C$27,AA59&gt;='Old Ranking Calculations'!$B$28,'Old Ranking Calculations'!$C$28,AA59&gt;='Old Ranking Calculations'!$B$29,'Old Ranking Calculations'!$C$29,AA59&gt;='Old Ranking Calculations'!$B$30,'Old Ranking Calculations'!$C$30,AA59&gt;='Old Ranking Calculations'!$B$31,'Old Ranking Calculations'!$C$31,AA59&lt;'Old Ranking Calculations'!$B$32,'Old Ranking Calculations'!$C$32)</f>
        <v>6</v>
      </c>
      <c r="AC59" s="1">
        <f>COUNT($G$2:G59)/COUNT($A$2:A59)</f>
        <v>0.43103448275862066</v>
      </c>
      <c r="AD59" s="1" cm="1">
        <f t="array" ref="AD59">_xlfn.IFS(AC59&gt;='Old Ranking Calculations'!$B$15,'Old Ranking Calculations'!$C$15,AC59&gt;='Old Ranking Calculations'!$B$16,'Old Ranking Calculations'!$C$16,AC59&gt;='Old Ranking Calculations'!$B$17,'Old Ranking Calculations'!$C$17,AC59&gt;='Old Ranking Calculations'!$B$18,'Old Ranking Calculations'!$C$18,AC59&gt;='Old Ranking Calculations'!$B$19,'Old Ranking Calculations'!$C$19,AC59&gt;='Old Ranking Calculations'!$B$20,'Old Ranking Calculations'!$C$20,AC59&gt;='Old Ranking Calculations'!$B$21,'Old Ranking Calculations'!$C$21,AC59&gt;='Old Ranking Calculations'!$B$22,'Old Ranking Calculations'!$C$22,AC59&lt;'Old Ranking Calculations'!$B$23,'Old Ranking Calculations'!$C$23)</f>
        <v>10</v>
      </c>
      <c r="AE59" s="1">
        <v>0</v>
      </c>
      <c r="AF59" s="1">
        <f t="shared" ref="AF59" si="6">SUM($I$2:M59)/SUM($E$2:I59)</f>
        <v>0.15835140997830802</v>
      </c>
      <c r="AG59" s="16">
        <f>SUM($W$2:W59,Z59)</f>
        <v>198</v>
      </c>
    </row>
    <row r="60" spans="1:33" ht="15.75" customHeight="1" x14ac:dyDescent="0.2">
      <c r="A60">
        <v>2024</v>
      </c>
      <c r="B60" s="1" t="s">
        <v>20</v>
      </c>
      <c r="C60" s="1" t="str">
        <f>VLOOKUP(B60,Divisions!$A$1:$B$33,2,FALSE)</f>
        <v>AFC East</v>
      </c>
      <c r="D60">
        <v>8</v>
      </c>
      <c r="E60">
        <v>9</v>
      </c>
      <c r="W60" s="1">
        <f>SUM(N60*'Ranking Calculations'!$C$2,M60*'Ranking Calculations'!$C$3,L60*'Ranking Calculations'!$C$4,K60*'Ranking Calculations'!$C$5,H60*'Ranking Calculations'!$C$7,G60*'Ranking Calculations'!$C$6,P60*'Ranking Calculations'!$C$8,Q60*'Ranking Calculations'!$C$9,R60*'Ranking Calculations'!$C$10,S60*'Ranking Calculations'!$C$11,T60*'Ranking Calculations'!$C$12,U60*'Ranking Calculations'!$C$13,V60*'Ranking Calculations'!$C$14)</f>
        <v>0</v>
      </c>
      <c r="X60" s="11">
        <f>(SUM($D$2:D60)+(SUM($F$2:F60)/2))/((SUM($D$2:D60)+SUM($E$2:E60)+SUM($F$2:F60)))</f>
        <v>0.55245901639344264</v>
      </c>
      <c r="Y60" s="24">
        <f>'Winning % Rank Over Time'!W60</f>
        <v>7</v>
      </c>
      <c r="Z60" s="7">
        <f>'Winning % Rank Over Time'!$B60*VLOOKUP(Y60,'Share of Reg Season Points'!$A$2:$B$33,2)</f>
        <v>0</v>
      </c>
      <c r="AA60" s="1">
        <f t="shared" ref="AA60" si="7">SUM($G$2:J60)/COUNT($E$2:H60)</f>
        <v>0.82</v>
      </c>
      <c r="AB60" s="1" cm="1">
        <f t="array" ref="AB60">_xlfn.IFS(AA60&gt;='Old Ranking Calculations'!$B$25,'Old Ranking Calculations'!$C$25,AA60&gt;='Old Ranking Calculations'!$B$26,'Old Ranking Calculations'!$C$26,AA60&gt;='Old Ranking Calculations'!$B$27,'Old Ranking Calculations'!$C$27,AA60&gt;='Old Ranking Calculations'!$B$28,'Old Ranking Calculations'!$C$28,AA60&gt;='Old Ranking Calculations'!$B$29,'Old Ranking Calculations'!$C$29,AA60&gt;='Old Ranking Calculations'!$B$30,'Old Ranking Calculations'!$C$30,AA60&gt;='Old Ranking Calculations'!$B$31,'Old Ranking Calculations'!$C$31,AA60&lt;'Old Ranking Calculations'!$B$32,'Old Ranking Calculations'!$C$32)</f>
        <v>6</v>
      </c>
      <c r="AC60" s="1">
        <f>COUNT($G$2:G60)/COUNT($A$2:A60)</f>
        <v>0.42372881355932202</v>
      </c>
      <c r="AD60" s="1" cm="1">
        <f t="array" ref="AD60">_xlfn.IFS(AC60&gt;='Old Ranking Calculations'!$B$15,'Old Ranking Calculations'!$C$15,AC60&gt;='Old Ranking Calculations'!$B$16,'Old Ranking Calculations'!$C$16,AC60&gt;='Old Ranking Calculations'!$B$17,'Old Ranking Calculations'!$C$17,AC60&gt;='Old Ranking Calculations'!$B$18,'Old Ranking Calculations'!$C$18,AC60&gt;='Old Ranking Calculations'!$B$19,'Old Ranking Calculations'!$C$19,AC60&gt;='Old Ranking Calculations'!$B$20,'Old Ranking Calculations'!$C$20,AC60&gt;='Old Ranking Calculations'!$B$21,'Old Ranking Calculations'!$C$21,AC60&gt;='Old Ranking Calculations'!$B$22,'Old Ranking Calculations'!$C$22,AC60&lt;'Old Ranking Calculations'!$B$23,'Old Ranking Calculations'!$C$23)</f>
        <v>10</v>
      </c>
      <c r="AE60" s="1">
        <v>0</v>
      </c>
      <c r="AF60" s="1">
        <f t="shared" ref="AF60" si="8">SUM($I$2:M60)/SUM($E$2:I60)</f>
        <v>0.15531914893617021</v>
      </c>
      <c r="AG60" s="16">
        <f>SUM($W$2:W60,Z60)</f>
        <v>198</v>
      </c>
    </row>
    <row r="61" spans="1:33" ht="15.75" customHeight="1" x14ac:dyDescent="0.2">
      <c r="A61">
        <v>2025</v>
      </c>
      <c r="B61" s="1" t="s">
        <v>20</v>
      </c>
      <c r="C61" s="1" t="str">
        <f>VLOOKUP(B61,Divisions!$A$1:$B$33,2,FALSE)</f>
        <v>AFC East</v>
      </c>
      <c r="D61">
        <v>7</v>
      </c>
      <c r="E61">
        <v>10</v>
      </c>
      <c r="W61" s="1">
        <f>SUM(N61*'Ranking Calculations'!$C$2,M61*'Ranking Calculations'!$C$3,L61*'Ranking Calculations'!$C$4,K61*'Ranking Calculations'!$C$5,H61*'Ranking Calculations'!$C$7,G61*'Ranking Calculations'!$C$6,P61*'Ranking Calculations'!$C$8,Q61*'Ranking Calculations'!$C$9,R61*'Ranking Calculations'!$C$10,S61*'Ranking Calculations'!$C$11,T61*'Ranking Calculations'!$C$12,U61*'Ranking Calculations'!$C$13,V61*'Ranking Calculations'!$C$14)</f>
        <v>0</v>
      </c>
      <c r="X61" s="11">
        <f>(SUM($D$2:D61)+(SUM($F$2:F61)/2))/((SUM($D$2:D61)+SUM($E$2:E61)+SUM($F$2:F61)))</f>
        <v>0.54989270386266098</v>
      </c>
      <c r="Y61" s="24">
        <f>'Winning % Rank Over Time'!W61</f>
        <v>8</v>
      </c>
      <c r="Z61" s="7">
        <f>'Winning % Rank Over Time'!$B61*VLOOKUP(Y61,'Share of Reg Season Points'!$A$2:$B$33,2)</f>
        <v>0</v>
      </c>
      <c r="AA61" s="1">
        <f t="shared" ref="AA61" si="9">SUM($G$2:J61)/COUNT($E$2:H61)</f>
        <v>0.81188118811881194</v>
      </c>
      <c r="AB61" s="1" cm="1">
        <f t="array" ref="AB61">_xlfn.IFS(AA61&gt;='Old Ranking Calculations'!$B$25,'Old Ranking Calculations'!$C$25,AA61&gt;='Old Ranking Calculations'!$B$26,'Old Ranking Calculations'!$C$26,AA61&gt;='Old Ranking Calculations'!$B$27,'Old Ranking Calculations'!$C$27,AA61&gt;='Old Ranking Calculations'!$B$28,'Old Ranking Calculations'!$C$28,AA61&gt;='Old Ranking Calculations'!$B$29,'Old Ranking Calculations'!$C$29,AA61&gt;='Old Ranking Calculations'!$B$30,'Old Ranking Calculations'!$C$30,AA61&gt;='Old Ranking Calculations'!$B$31,'Old Ranking Calculations'!$C$31,AA61&lt;'Old Ranking Calculations'!$B$32,'Old Ranking Calculations'!$C$32)</f>
        <v>6</v>
      </c>
      <c r="AC61" s="1">
        <f>COUNT($G$2:G61)/COUNT($A$2:A61)</f>
        <v>0.41666666666666669</v>
      </c>
      <c r="AD61" s="1" cm="1">
        <f t="array" ref="AD61">_xlfn.IFS(AC61&gt;='Old Ranking Calculations'!$B$15,'Old Ranking Calculations'!$C$15,AC61&gt;='Old Ranking Calculations'!$B$16,'Old Ranking Calculations'!$C$16,AC61&gt;='Old Ranking Calculations'!$B$17,'Old Ranking Calculations'!$C$17,AC61&gt;='Old Ranking Calculations'!$B$18,'Old Ranking Calculations'!$C$18,AC61&gt;='Old Ranking Calculations'!$B$19,'Old Ranking Calculations'!$C$19,AC61&gt;='Old Ranking Calculations'!$B$20,'Old Ranking Calculations'!$C$20,AC61&gt;='Old Ranking Calculations'!$B$21,'Old Ranking Calculations'!$C$21,AC61&gt;='Old Ranking Calculations'!$B$22,'Old Ranking Calculations'!$C$22,AC61&lt;'Old Ranking Calculations'!$B$23,'Old Ranking Calculations'!$C$23)</f>
        <v>10</v>
      </c>
      <c r="AE61" s="1">
        <v>1</v>
      </c>
      <c r="AF61" s="1">
        <f t="shared" ref="AF61" si="10">SUM($I$2:M61)/SUM($E$2:I61)</f>
        <v>0.15208333333333332</v>
      </c>
      <c r="AG61" s="16">
        <f>SUM($W$2:W61,Z61)</f>
        <v>198</v>
      </c>
    </row>
    <row r="62" spans="1:33" ht="15.75" customHeight="1" x14ac:dyDescent="0.2"/>
    <row r="63" spans="1:33" ht="15.75" customHeight="1" x14ac:dyDescent="0.2"/>
    <row r="64" spans="1:33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</sheetData>
  <pageMargins left="0.7" right="0.7" top="0.75" bottom="0.75" header="0" footer="0"/>
  <pageSetup orientation="landscape"/>
  <headerFooter>
    <oddHeader>&amp;R&amp;"Calibri"&amp;10&amp;K000000 Business Use&amp;1#_x000D_</oddHeader>
  </headerFooter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38"/>
  <dimension ref="A1:AG1000"/>
  <sheetViews>
    <sheetView workbookViewId="0">
      <pane ySplit="1" topLeftCell="A38" activePane="bottomLeft" state="frozen"/>
      <selection pane="bottomLeft" activeCell="V61" sqref="V61"/>
    </sheetView>
  </sheetViews>
  <sheetFormatPr baseColWidth="10" defaultColWidth="11.1640625" defaultRowHeight="15" customHeight="1" x14ac:dyDescent="0.2"/>
  <cols>
    <col min="1" max="33" width="10.6640625" customWidth="1"/>
  </cols>
  <sheetData>
    <row r="1" spans="1:33" ht="15.75" customHeight="1" x14ac:dyDescent="0.2">
      <c r="A1" s="1" t="s">
        <v>51</v>
      </c>
      <c r="B1" s="1" t="s">
        <v>71</v>
      </c>
      <c r="C1" s="1" t="s">
        <v>139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57</v>
      </c>
      <c r="J1" s="1" t="s">
        <v>58</v>
      </c>
      <c r="K1" s="6" t="s">
        <v>161</v>
      </c>
      <c r="L1" s="6" t="s">
        <v>162</v>
      </c>
      <c r="M1" s="6" t="s">
        <v>163</v>
      </c>
      <c r="N1" s="6" t="s">
        <v>61</v>
      </c>
      <c r="O1" s="1" t="s">
        <v>72</v>
      </c>
      <c r="P1" s="1" t="s">
        <v>37</v>
      </c>
      <c r="Q1" s="1" t="s">
        <v>39</v>
      </c>
      <c r="R1" s="1" t="s">
        <v>40</v>
      </c>
      <c r="S1" s="1" t="s">
        <v>41</v>
      </c>
      <c r="T1" s="1" t="s">
        <v>42</v>
      </c>
      <c r="U1" s="1" t="s">
        <v>43</v>
      </c>
      <c r="V1" s="1" t="s">
        <v>44</v>
      </c>
      <c r="W1" s="1" t="s">
        <v>63</v>
      </c>
      <c r="X1" s="1" t="s">
        <v>64</v>
      </c>
      <c r="Y1" s="1" t="s">
        <v>198</v>
      </c>
      <c r="Z1" s="1" t="s">
        <v>65</v>
      </c>
      <c r="AA1" s="1" t="s">
        <v>66</v>
      </c>
      <c r="AB1" s="1" t="s">
        <v>67</v>
      </c>
      <c r="AC1" s="1" t="s">
        <v>79</v>
      </c>
      <c r="AD1" s="1" t="s">
        <v>68</v>
      </c>
      <c r="AE1" s="1" t="s">
        <v>69</v>
      </c>
      <c r="AF1" s="1" t="s">
        <v>73</v>
      </c>
      <c r="AG1" s="1" t="s">
        <v>70</v>
      </c>
    </row>
    <row r="2" spans="1:33" ht="15.75" customHeight="1" x14ac:dyDescent="0.2">
      <c r="A2" s="1">
        <v>1966</v>
      </c>
      <c r="B2" s="1" t="s">
        <v>21</v>
      </c>
      <c r="C2" s="1" t="str">
        <f>VLOOKUP(B2,Divisions!$A$1:$B$33,2,FALSE)</f>
        <v>AFC East</v>
      </c>
      <c r="D2" s="1">
        <v>8</v>
      </c>
      <c r="E2" s="1">
        <v>4</v>
      </c>
      <c r="F2" s="1">
        <v>2</v>
      </c>
      <c r="P2" s="1">
        <v>1</v>
      </c>
      <c r="W2" s="1">
        <f>SUM(N2*'Ranking Calculations'!$C$2,M2*'Ranking Calculations'!$C$3,L2*'Ranking Calculations'!$C$4,K2*'Ranking Calculations'!$C$5,H2*'Ranking Calculations'!$C$7,G2*'Ranking Calculations'!$C$6,P2*'Ranking Calculations'!$C$8,Q2*'Ranking Calculations'!$C$9,R2*'Ranking Calculations'!$C$10,S2*'Ranking Calculations'!$C$11,T2*'Ranking Calculations'!$C$12,U2*'Ranking Calculations'!$C$13,V2*'Ranking Calculations'!$C$14)</f>
        <v>3</v>
      </c>
      <c r="X2" s="11">
        <f>(SUM(D2)+(SUM(F2)/2))/((SUM(D2)+SUM(E2)+SUM(F2)))</f>
        <v>0.6428571428571429</v>
      </c>
      <c r="Y2" s="24">
        <f>'Winning % Rank Over Time'!X2</f>
        <v>6</v>
      </c>
      <c r="Z2" s="7">
        <f>'Winning % Rank Over Time'!$B2*VLOOKUP(Y2,'Share of Reg Season Points'!$P$2:$Q$27,2)</f>
        <v>0</v>
      </c>
      <c r="AA2" s="1">
        <v>0</v>
      </c>
      <c r="AB2" s="1" cm="1">
        <f t="array" ref="AB2">_xlfn.IFS(AA2&gt;='Old Ranking Calculations'!$B$25,'Old Ranking Calculations'!$C$25,AA2&gt;='Old Ranking Calculations'!$B$26,'Old Ranking Calculations'!$C$26,AA2&gt;='Old Ranking Calculations'!$B$27,'Old Ranking Calculations'!$C$27,AA2&gt;='Old Ranking Calculations'!$B$28,'Old Ranking Calculations'!$C$28,AA2&gt;='Old Ranking Calculations'!$B$29,'Old Ranking Calculations'!$C$29,AA2&gt;='Old Ranking Calculations'!$B$30,'Old Ranking Calculations'!$C$30,AA2&gt;='Old Ranking Calculations'!$B$31,'Old Ranking Calculations'!$C$31,AA2&lt;'Old Ranking Calculations'!$B$32,'Old Ranking Calculations'!$C$32)</f>
        <v>0</v>
      </c>
      <c r="AC2" s="1">
        <f>COUNT(G2)/COUNT(A2)</f>
        <v>0</v>
      </c>
      <c r="AD2" s="1" cm="1">
        <f t="array" ref="AD2">_xlfn.IFS(AC2&gt;='Old Ranking Calculations'!$B$15,'Old Ranking Calculations'!$C$15,AC2&gt;='Old Ranking Calculations'!$B$16,'Old Ranking Calculations'!$C$16,AC2&gt;='Old Ranking Calculations'!$B$17,'Old Ranking Calculations'!$C$17,AC2&gt;='Old Ranking Calculations'!$B$18,'Old Ranking Calculations'!$C$18,AC2&gt;='Old Ranking Calculations'!$B$19,'Old Ranking Calculations'!$C$19,AC2&gt;='Old Ranking Calculations'!$B$20,'Old Ranking Calculations'!$C$20,AC2&gt;='Old Ranking Calculations'!$B$21,'Old Ranking Calculations'!$C$21,AC2&gt;='Old Ranking Calculations'!$B$22,'Old Ranking Calculations'!$C$22,AC2&lt;'Old Ranking Calculations'!$B$23,'Old Ranking Calculations'!$C$23)</f>
        <v>0</v>
      </c>
      <c r="AE2" s="1">
        <f t="shared" ref="AE2:AE33" si="0">IF((0.75*($A$2-1966))-(0.2*(A2-$A$2))&gt;0,(0.75*($A$2-1966))-(0.2*(A2-$A$2)),0)</f>
        <v>0</v>
      </c>
      <c r="AF2" s="1">
        <v>0</v>
      </c>
      <c r="AG2" s="16">
        <f>SUM($W$2:W2,Z2)</f>
        <v>3</v>
      </c>
    </row>
    <row r="3" spans="1:33" ht="15.75" customHeight="1" x14ac:dyDescent="0.2">
      <c r="A3" s="1">
        <v>1967</v>
      </c>
      <c r="B3" s="1" t="s">
        <v>21</v>
      </c>
      <c r="C3" s="1" t="str">
        <f>VLOOKUP(B3,Divisions!$A$1:$B$33,2,FALSE)</f>
        <v>AFC East</v>
      </c>
      <c r="D3" s="1">
        <v>3</v>
      </c>
      <c r="E3" s="1">
        <v>10</v>
      </c>
      <c r="F3" s="1">
        <v>1</v>
      </c>
      <c r="W3" s="1">
        <f>SUM(N3*'Ranking Calculations'!$C$2,M3*'Ranking Calculations'!$C$3,L3*'Ranking Calculations'!$C$4,K3*'Ranking Calculations'!$C$5,H3*'Ranking Calculations'!$C$7,G3*'Ranking Calculations'!$C$6,P3*'Ranking Calculations'!$C$8,Q3*'Ranking Calculations'!$C$9,R3*'Ranking Calculations'!$C$10,S3*'Ranking Calculations'!$C$11,T3*'Ranking Calculations'!$C$12,U3*'Ranking Calculations'!$C$13,V3*'Ranking Calculations'!$C$14)</f>
        <v>0</v>
      </c>
      <c r="X3" s="11">
        <f>(SUM($D$2:D3)+(SUM($F$2:F3)/2))/((SUM($D$2:D3)+SUM($E$2:E3)+SUM($F$2:F3)))</f>
        <v>0.44642857142857145</v>
      </c>
      <c r="Y3" s="24">
        <f>'Winning % Rank Over Time'!X3</f>
        <v>16</v>
      </c>
      <c r="Z3" s="7">
        <f>'Winning % Rank Over Time'!$B3*VLOOKUP(Y3,'Share of Reg Season Points'!$P$2:$Q$27,2)</f>
        <v>0</v>
      </c>
      <c r="AA3" s="1">
        <v>0</v>
      </c>
      <c r="AB3" s="1" cm="1">
        <f t="array" ref="AB3">_xlfn.IFS(AA3&gt;='Old Ranking Calculations'!$B$25,'Old Ranking Calculations'!$C$25,AA3&gt;='Old Ranking Calculations'!$B$26,'Old Ranking Calculations'!$C$26,AA3&gt;='Old Ranking Calculations'!$B$27,'Old Ranking Calculations'!$C$27,AA3&gt;='Old Ranking Calculations'!$B$28,'Old Ranking Calculations'!$C$28,AA3&gt;='Old Ranking Calculations'!$B$29,'Old Ranking Calculations'!$C$29,AA3&gt;='Old Ranking Calculations'!$B$30,'Old Ranking Calculations'!$C$30,AA3&gt;='Old Ranking Calculations'!$B$31,'Old Ranking Calculations'!$C$31,AA3&lt;'Old Ranking Calculations'!$B$32,'Old Ranking Calculations'!$C$32)</f>
        <v>0</v>
      </c>
      <c r="AC3" s="1">
        <f>COUNT($G$2:G3)/COUNT($A$2:A3)</f>
        <v>0</v>
      </c>
      <c r="AD3" s="1" cm="1">
        <f t="array" ref="AD3">_xlfn.IFS(AC3&gt;='Old Ranking Calculations'!$B$15,'Old Ranking Calculations'!$C$15,AC3&gt;='Old Ranking Calculations'!$B$16,'Old Ranking Calculations'!$C$16,AC3&gt;='Old Ranking Calculations'!$B$17,'Old Ranking Calculations'!$C$17,AC3&gt;='Old Ranking Calculations'!$B$18,'Old Ranking Calculations'!$C$18,AC3&gt;='Old Ranking Calculations'!$B$19,'Old Ranking Calculations'!$C$19,AC3&gt;='Old Ranking Calculations'!$B$20,'Old Ranking Calculations'!$C$20,AC3&gt;='Old Ranking Calculations'!$B$21,'Old Ranking Calculations'!$C$21,AC3&gt;='Old Ranking Calculations'!$B$22,'Old Ranking Calculations'!$C$22,AC3&lt;'Old Ranking Calculations'!$B$23,'Old Ranking Calculations'!$C$23)</f>
        <v>0</v>
      </c>
      <c r="AE3" s="1">
        <f t="shared" si="0"/>
        <v>0</v>
      </c>
      <c r="AF3" s="1">
        <v>0</v>
      </c>
      <c r="AG3" s="16">
        <f>SUM($W$2:W3,Z3)</f>
        <v>3</v>
      </c>
    </row>
    <row r="4" spans="1:33" ht="15.75" customHeight="1" x14ac:dyDescent="0.2">
      <c r="A4" s="1">
        <v>1968</v>
      </c>
      <c r="B4" s="1" t="s">
        <v>21</v>
      </c>
      <c r="C4" s="1" t="str">
        <f>VLOOKUP(B4,Divisions!$A$1:$B$33,2,FALSE)</f>
        <v>AFC East</v>
      </c>
      <c r="D4" s="1">
        <v>4</v>
      </c>
      <c r="E4" s="1">
        <v>10</v>
      </c>
      <c r="W4" s="1">
        <f>SUM(N4*'Ranking Calculations'!$C$2,M4*'Ranking Calculations'!$C$3,L4*'Ranking Calculations'!$C$4,K4*'Ranking Calculations'!$C$5,H4*'Ranking Calculations'!$C$7,G4*'Ranking Calculations'!$C$6,P4*'Ranking Calculations'!$C$8,Q4*'Ranking Calculations'!$C$9,R4*'Ranking Calculations'!$C$10,S4*'Ranking Calculations'!$C$11,T4*'Ranking Calculations'!$C$12,U4*'Ranking Calculations'!$C$13,V4*'Ranking Calculations'!$C$14)</f>
        <v>0</v>
      </c>
      <c r="X4" s="11">
        <f>(SUM($D$2:D4)+(SUM($F$2:F4)/2))/((SUM($D$2:D4)+SUM($E$2:E4)+SUM($F$2:F4)))</f>
        <v>0.39285714285714285</v>
      </c>
      <c r="Y4" s="24">
        <f>'Winning % Rank Over Time'!X4</f>
        <v>17</v>
      </c>
      <c r="Z4" s="7">
        <f>'Winning % Rank Over Time'!$B4*VLOOKUP(Y4,'Share of Reg Season Points'!$P$2:$Q$27,2)</f>
        <v>0</v>
      </c>
      <c r="AA4" s="1">
        <v>0</v>
      </c>
      <c r="AB4" s="1" cm="1">
        <f t="array" ref="AB4">_xlfn.IFS(AA4&gt;='Old Ranking Calculations'!$B$25,'Old Ranking Calculations'!$C$25,AA4&gt;='Old Ranking Calculations'!$B$26,'Old Ranking Calculations'!$C$26,AA4&gt;='Old Ranking Calculations'!$B$27,'Old Ranking Calculations'!$C$27,AA4&gt;='Old Ranking Calculations'!$B$28,'Old Ranking Calculations'!$C$28,AA4&gt;='Old Ranking Calculations'!$B$29,'Old Ranking Calculations'!$C$29,AA4&gt;='Old Ranking Calculations'!$B$30,'Old Ranking Calculations'!$C$30,AA4&gt;='Old Ranking Calculations'!$B$31,'Old Ranking Calculations'!$C$31,AA4&lt;'Old Ranking Calculations'!$B$32,'Old Ranking Calculations'!$C$32)</f>
        <v>0</v>
      </c>
      <c r="AC4" s="1">
        <f>COUNT($G$2:G4)/COUNT($A$2:A4)</f>
        <v>0</v>
      </c>
      <c r="AD4" s="1" cm="1">
        <f t="array" ref="AD4">_xlfn.IFS(AC4&gt;='Old Ranking Calculations'!$B$15,'Old Ranking Calculations'!$C$15,AC4&gt;='Old Ranking Calculations'!$B$16,'Old Ranking Calculations'!$C$16,AC4&gt;='Old Ranking Calculations'!$B$17,'Old Ranking Calculations'!$C$17,AC4&gt;='Old Ranking Calculations'!$B$18,'Old Ranking Calculations'!$C$18,AC4&gt;='Old Ranking Calculations'!$B$19,'Old Ranking Calculations'!$C$19,AC4&gt;='Old Ranking Calculations'!$B$20,'Old Ranking Calculations'!$C$20,AC4&gt;='Old Ranking Calculations'!$B$21,'Old Ranking Calculations'!$C$21,AC4&gt;='Old Ranking Calculations'!$B$22,'Old Ranking Calculations'!$C$22,AC4&lt;'Old Ranking Calculations'!$B$23,'Old Ranking Calculations'!$C$23)</f>
        <v>0</v>
      </c>
      <c r="AE4" s="1">
        <f t="shared" si="0"/>
        <v>0</v>
      </c>
      <c r="AF4" s="1">
        <v>0</v>
      </c>
      <c r="AG4" s="16">
        <f>SUM($W$2:W4,Z4)</f>
        <v>3</v>
      </c>
    </row>
    <row r="5" spans="1:33" ht="15.75" customHeight="1" x14ac:dyDescent="0.2">
      <c r="A5" s="1">
        <v>1969</v>
      </c>
      <c r="B5" s="1" t="s">
        <v>21</v>
      </c>
      <c r="C5" s="1" t="str">
        <f>VLOOKUP(B5,Divisions!$A$1:$B$33,2,FALSE)</f>
        <v>AFC East</v>
      </c>
      <c r="D5" s="1">
        <v>4</v>
      </c>
      <c r="E5" s="1">
        <v>10</v>
      </c>
      <c r="W5" s="1">
        <f>SUM(N5*'Ranking Calculations'!$C$2,M5*'Ranking Calculations'!$C$3,L5*'Ranking Calculations'!$C$4,K5*'Ranking Calculations'!$C$5,H5*'Ranking Calculations'!$C$7,G5*'Ranking Calculations'!$C$6,P5*'Ranking Calculations'!$C$8,Q5*'Ranking Calculations'!$C$9,R5*'Ranking Calculations'!$C$10,S5*'Ranking Calculations'!$C$11,T5*'Ranking Calculations'!$C$12,U5*'Ranking Calculations'!$C$13,V5*'Ranking Calculations'!$C$14)</f>
        <v>0</v>
      </c>
      <c r="X5" s="11">
        <f>(SUM($D$2:D5)+(SUM($F$2:F5)/2))/((SUM($D$2:D5)+SUM($E$2:E5)+SUM($F$2:F5)))</f>
        <v>0.36607142857142855</v>
      </c>
      <c r="Y5" s="24">
        <f>'Winning % Rank Over Time'!X5</f>
        <v>19</v>
      </c>
      <c r="Z5" s="7">
        <f>'Winning % Rank Over Time'!$B5*VLOOKUP(Y5,'Share of Reg Season Points'!$P$2:$Q$27,2)</f>
        <v>0</v>
      </c>
      <c r="AA5" s="1">
        <v>0</v>
      </c>
      <c r="AB5" s="1" cm="1">
        <f t="array" ref="AB5">_xlfn.IFS(AA5&gt;='Old Ranking Calculations'!$B$25,'Old Ranking Calculations'!$C$25,AA5&gt;='Old Ranking Calculations'!$B$26,'Old Ranking Calculations'!$C$26,AA5&gt;='Old Ranking Calculations'!$B$27,'Old Ranking Calculations'!$C$27,AA5&gt;='Old Ranking Calculations'!$B$28,'Old Ranking Calculations'!$C$28,AA5&gt;='Old Ranking Calculations'!$B$29,'Old Ranking Calculations'!$C$29,AA5&gt;='Old Ranking Calculations'!$B$30,'Old Ranking Calculations'!$C$30,AA5&gt;='Old Ranking Calculations'!$B$31,'Old Ranking Calculations'!$C$31,AA5&lt;'Old Ranking Calculations'!$B$32,'Old Ranking Calculations'!$C$32)</f>
        <v>0</v>
      </c>
      <c r="AC5" s="1">
        <f>COUNT($G$2:G5)/COUNT($A$2:A5)</f>
        <v>0</v>
      </c>
      <c r="AD5" s="1" cm="1">
        <f t="array" ref="AD5">_xlfn.IFS(AC5&gt;='Old Ranking Calculations'!$B$15,'Old Ranking Calculations'!$C$15,AC5&gt;='Old Ranking Calculations'!$B$16,'Old Ranking Calculations'!$C$16,AC5&gt;='Old Ranking Calculations'!$B$17,'Old Ranking Calculations'!$C$17,AC5&gt;='Old Ranking Calculations'!$B$18,'Old Ranking Calculations'!$C$18,AC5&gt;='Old Ranking Calculations'!$B$19,'Old Ranking Calculations'!$C$19,AC5&gt;='Old Ranking Calculations'!$B$20,'Old Ranking Calculations'!$C$20,AC5&gt;='Old Ranking Calculations'!$B$21,'Old Ranking Calculations'!$C$21,AC5&gt;='Old Ranking Calculations'!$B$22,'Old Ranking Calculations'!$C$22,AC5&lt;'Old Ranking Calculations'!$B$23,'Old Ranking Calculations'!$C$23)</f>
        <v>0</v>
      </c>
      <c r="AE5" s="1">
        <f t="shared" si="0"/>
        <v>0</v>
      </c>
      <c r="AF5" s="1">
        <v>0</v>
      </c>
      <c r="AG5" s="16">
        <f>SUM($W$2:W5,Z5)</f>
        <v>3</v>
      </c>
    </row>
    <row r="6" spans="1:33" ht="15.75" customHeight="1" x14ac:dyDescent="0.2">
      <c r="A6" s="1">
        <v>1970</v>
      </c>
      <c r="B6" s="1" t="s">
        <v>21</v>
      </c>
      <c r="C6" s="1" t="str">
        <f>VLOOKUP(B6,Divisions!$A$1:$B$33,2,FALSE)</f>
        <v>AFC East</v>
      </c>
      <c r="D6" s="1">
        <v>2</v>
      </c>
      <c r="E6" s="1">
        <v>12</v>
      </c>
      <c r="W6" s="1">
        <f>SUM(N6*'Ranking Calculations'!$C$2,M6*'Ranking Calculations'!$C$3,L6*'Ranking Calculations'!$C$4,K6*'Ranking Calculations'!$C$5,H6*'Ranking Calculations'!$C$7,G6*'Ranking Calculations'!$C$6,P6*'Ranking Calculations'!$C$8,Q6*'Ranking Calculations'!$C$9,R6*'Ranking Calculations'!$C$10,S6*'Ranking Calculations'!$C$11,T6*'Ranking Calculations'!$C$12,U6*'Ranking Calculations'!$C$13,V6*'Ranking Calculations'!$C$14)</f>
        <v>0</v>
      </c>
      <c r="X6" s="11">
        <f>(SUM($D$2:D6)+(SUM($F$2:F6)/2))/((SUM($D$2:D6)+SUM($E$2:E6)+SUM($F$2:F6)))</f>
        <v>0.32142857142857145</v>
      </c>
      <c r="Y6" s="24">
        <f>'Winning % Rank Over Time'!X6</f>
        <v>22</v>
      </c>
      <c r="Z6" s="7">
        <f>'Winning % Rank Over Time'!$B6*VLOOKUP(Y6,'Share of Reg Season Points'!$P$2:$Q$27,2)</f>
        <v>0</v>
      </c>
      <c r="AA6" s="1">
        <v>0</v>
      </c>
      <c r="AB6" s="1" cm="1">
        <f t="array" ref="AB6">_xlfn.IFS(AA6&gt;='Old Ranking Calculations'!$B$25,'Old Ranking Calculations'!$C$25,AA6&gt;='Old Ranking Calculations'!$B$26,'Old Ranking Calculations'!$C$26,AA6&gt;='Old Ranking Calculations'!$B$27,'Old Ranking Calculations'!$C$27,AA6&gt;='Old Ranking Calculations'!$B$28,'Old Ranking Calculations'!$C$28,AA6&gt;='Old Ranking Calculations'!$B$29,'Old Ranking Calculations'!$C$29,AA6&gt;='Old Ranking Calculations'!$B$30,'Old Ranking Calculations'!$C$30,AA6&gt;='Old Ranking Calculations'!$B$31,'Old Ranking Calculations'!$C$31,AA6&lt;'Old Ranking Calculations'!$B$32,'Old Ranking Calculations'!$C$32)</f>
        <v>0</v>
      </c>
      <c r="AC6" s="1">
        <f>COUNT($G$2:G6)/COUNT($A$2:A6)</f>
        <v>0</v>
      </c>
      <c r="AD6" s="1" cm="1">
        <f t="array" ref="AD6">_xlfn.IFS(AC6&gt;='Old Ranking Calculations'!$B$15,'Old Ranking Calculations'!$C$15,AC6&gt;='Old Ranking Calculations'!$B$16,'Old Ranking Calculations'!$C$16,AC6&gt;='Old Ranking Calculations'!$B$17,'Old Ranking Calculations'!$C$17,AC6&gt;='Old Ranking Calculations'!$B$18,'Old Ranking Calculations'!$C$18,AC6&gt;='Old Ranking Calculations'!$B$19,'Old Ranking Calculations'!$C$19,AC6&gt;='Old Ranking Calculations'!$B$20,'Old Ranking Calculations'!$C$20,AC6&gt;='Old Ranking Calculations'!$B$21,'Old Ranking Calculations'!$C$21,AC6&gt;='Old Ranking Calculations'!$B$22,'Old Ranking Calculations'!$C$22,AC6&lt;'Old Ranking Calculations'!$B$23,'Old Ranking Calculations'!$C$23)</f>
        <v>0</v>
      </c>
      <c r="AE6" s="1">
        <f t="shared" si="0"/>
        <v>0</v>
      </c>
      <c r="AF6" s="1">
        <v>0</v>
      </c>
      <c r="AG6" s="16">
        <f>SUM($W$2:W6,Z6)</f>
        <v>3</v>
      </c>
    </row>
    <row r="7" spans="1:33" ht="15.75" customHeight="1" x14ac:dyDescent="0.2">
      <c r="A7" s="1">
        <v>1971</v>
      </c>
      <c r="B7" s="1" t="s">
        <v>21</v>
      </c>
      <c r="C7" s="1" t="str">
        <f>VLOOKUP(B7,Divisions!$A$1:$B$33,2,FALSE)</f>
        <v>AFC East</v>
      </c>
      <c r="D7" s="1">
        <v>6</v>
      </c>
      <c r="E7" s="1">
        <v>8</v>
      </c>
      <c r="W7" s="1">
        <f>SUM(N7*'Ranking Calculations'!$C$2,M7*'Ranking Calculations'!$C$3,L7*'Ranking Calculations'!$C$4,K7*'Ranking Calculations'!$C$5,H7*'Ranking Calculations'!$C$7,G7*'Ranking Calculations'!$C$6,P7*'Ranking Calculations'!$C$8,Q7*'Ranking Calculations'!$C$9,R7*'Ranking Calculations'!$C$10,S7*'Ranking Calculations'!$C$11,T7*'Ranking Calculations'!$C$12,U7*'Ranking Calculations'!$C$13,V7*'Ranking Calculations'!$C$14)</f>
        <v>0</v>
      </c>
      <c r="X7" s="11">
        <f>(SUM($D$2:D7)+(SUM($F$2:F7)/2))/((SUM($D$2:D7)+SUM($E$2:E7)+SUM($F$2:F7)))</f>
        <v>0.3392857142857143</v>
      </c>
      <c r="Y7" s="24">
        <f>'Winning % Rank Over Time'!X7</f>
        <v>21</v>
      </c>
      <c r="Z7" s="7">
        <f>'Winning % Rank Over Time'!$B7*VLOOKUP(Y7,'Share of Reg Season Points'!$P$2:$Q$27,2)</f>
        <v>0</v>
      </c>
      <c r="AA7" s="1">
        <v>0</v>
      </c>
      <c r="AB7" s="1" cm="1">
        <f t="array" ref="AB7">_xlfn.IFS(AA7&gt;='Old Ranking Calculations'!$B$25,'Old Ranking Calculations'!$C$25,AA7&gt;='Old Ranking Calculations'!$B$26,'Old Ranking Calculations'!$C$26,AA7&gt;='Old Ranking Calculations'!$B$27,'Old Ranking Calculations'!$C$27,AA7&gt;='Old Ranking Calculations'!$B$28,'Old Ranking Calculations'!$C$28,AA7&gt;='Old Ranking Calculations'!$B$29,'Old Ranking Calculations'!$C$29,AA7&gt;='Old Ranking Calculations'!$B$30,'Old Ranking Calculations'!$C$30,AA7&gt;='Old Ranking Calculations'!$B$31,'Old Ranking Calculations'!$C$31,AA7&lt;'Old Ranking Calculations'!$B$32,'Old Ranking Calculations'!$C$32)</f>
        <v>0</v>
      </c>
      <c r="AC7" s="1">
        <f>COUNT($G$2:G7)/COUNT($A$2:A7)</f>
        <v>0</v>
      </c>
      <c r="AD7" s="1" cm="1">
        <f t="array" ref="AD7">_xlfn.IFS(AC7&gt;='Old Ranking Calculations'!$B$15,'Old Ranking Calculations'!$C$15,AC7&gt;='Old Ranking Calculations'!$B$16,'Old Ranking Calculations'!$C$16,AC7&gt;='Old Ranking Calculations'!$B$17,'Old Ranking Calculations'!$C$17,AC7&gt;='Old Ranking Calculations'!$B$18,'Old Ranking Calculations'!$C$18,AC7&gt;='Old Ranking Calculations'!$B$19,'Old Ranking Calculations'!$C$19,AC7&gt;='Old Ranking Calculations'!$B$20,'Old Ranking Calculations'!$C$20,AC7&gt;='Old Ranking Calculations'!$B$21,'Old Ranking Calculations'!$C$21,AC7&gt;='Old Ranking Calculations'!$B$22,'Old Ranking Calculations'!$C$22,AC7&lt;'Old Ranking Calculations'!$B$23,'Old Ranking Calculations'!$C$23)</f>
        <v>0</v>
      </c>
      <c r="AE7" s="1">
        <f t="shared" si="0"/>
        <v>0</v>
      </c>
      <c r="AF7" s="1">
        <v>0</v>
      </c>
      <c r="AG7" s="16">
        <f>SUM($W$2:W7,Z7)</f>
        <v>3</v>
      </c>
    </row>
    <row r="8" spans="1:33" ht="15.75" customHeight="1" x14ac:dyDescent="0.2">
      <c r="A8" s="1">
        <v>1972</v>
      </c>
      <c r="B8" s="1" t="s">
        <v>21</v>
      </c>
      <c r="C8" s="1" t="str">
        <f>VLOOKUP(B8,Divisions!$A$1:$B$33,2,FALSE)</f>
        <v>AFC East</v>
      </c>
      <c r="D8" s="1">
        <v>3</v>
      </c>
      <c r="E8" s="1">
        <v>11</v>
      </c>
      <c r="W8" s="1">
        <f>SUM(N8*'Ranking Calculations'!$C$2,M8*'Ranking Calculations'!$C$3,L8*'Ranking Calculations'!$C$4,K8*'Ranking Calculations'!$C$5,H8*'Ranking Calculations'!$C$7,G8*'Ranking Calculations'!$C$6,P8*'Ranking Calculations'!$C$8,Q8*'Ranking Calculations'!$C$9,R8*'Ranking Calculations'!$C$10,S8*'Ranking Calculations'!$C$11,T8*'Ranking Calculations'!$C$12,U8*'Ranking Calculations'!$C$13,V8*'Ranking Calculations'!$C$14)</f>
        <v>0</v>
      </c>
      <c r="X8" s="11">
        <f>(SUM($D$2:D8)+(SUM($F$2:F8)/2))/((SUM($D$2:D8)+SUM($E$2:E8)+SUM($F$2:F8)))</f>
        <v>0.32142857142857145</v>
      </c>
      <c r="Y8" s="24">
        <f>'Winning % Rank Over Time'!X8</f>
        <v>24</v>
      </c>
      <c r="Z8" s="7">
        <f>'Winning % Rank Over Time'!$B8*VLOOKUP(Y8,'Share of Reg Season Points'!$P$2:$Q$27,2)</f>
        <v>0</v>
      </c>
      <c r="AA8" s="1">
        <v>0</v>
      </c>
      <c r="AB8" s="1" cm="1">
        <f t="array" ref="AB8">_xlfn.IFS(AA8&gt;='Old Ranking Calculations'!$B$25,'Old Ranking Calculations'!$C$25,AA8&gt;='Old Ranking Calculations'!$B$26,'Old Ranking Calculations'!$C$26,AA8&gt;='Old Ranking Calculations'!$B$27,'Old Ranking Calculations'!$C$27,AA8&gt;='Old Ranking Calculations'!$B$28,'Old Ranking Calculations'!$C$28,AA8&gt;='Old Ranking Calculations'!$B$29,'Old Ranking Calculations'!$C$29,AA8&gt;='Old Ranking Calculations'!$B$30,'Old Ranking Calculations'!$C$30,AA8&gt;='Old Ranking Calculations'!$B$31,'Old Ranking Calculations'!$C$31,AA8&lt;'Old Ranking Calculations'!$B$32,'Old Ranking Calculations'!$C$32)</f>
        <v>0</v>
      </c>
      <c r="AC8" s="1">
        <f>COUNT($G$2:G8)/COUNT($A$2:A8)</f>
        <v>0</v>
      </c>
      <c r="AD8" s="1" cm="1">
        <f t="array" ref="AD8">_xlfn.IFS(AC8&gt;='Old Ranking Calculations'!$B$15,'Old Ranking Calculations'!$C$15,AC8&gt;='Old Ranking Calculations'!$B$16,'Old Ranking Calculations'!$C$16,AC8&gt;='Old Ranking Calculations'!$B$17,'Old Ranking Calculations'!$C$17,AC8&gt;='Old Ranking Calculations'!$B$18,'Old Ranking Calculations'!$C$18,AC8&gt;='Old Ranking Calculations'!$B$19,'Old Ranking Calculations'!$C$19,AC8&gt;='Old Ranking Calculations'!$B$20,'Old Ranking Calculations'!$C$20,AC8&gt;='Old Ranking Calculations'!$B$21,'Old Ranking Calculations'!$C$21,AC8&gt;='Old Ranking Calculations'!$B$22,'Old Ranking Calculations'!$C$22,AC8&lt;'Old Ranking Calculations'!$B$23,'Old Ranking Calculations'!$C$23)</f>
        <v>0</v>
      </c>
      <c r="AE8" s="1">
        <f t="shared" si="0"/>
        <v>0</v>
      </c>
      <c r="AF8" s="1">
        <v>0</v>
      </c>
      <c r="AG8" s="16">
        <f>SUM($W$2:W8,Z8)</f>
        <v>3</v>
      </c>
    </row>
    <row r="9" spans="1:33" ht="15.75" customHeight="1" x14ac:dyDescent="0.2">
      <c r="A9" s="1">
        <v>1973</v>
      </c>
      <c r="B9" s="1" t="s">
        <v>21</v>
      </c>
      <c r="C9" s="1" t="str">
        <f>VLOOKUP(B9,Divisions!$A$1:$B$33,2,FALSE)</f>
        <v>AFC East</v>
      </c>
      <c r="D9" s="1">
        <v>5</v>
      </c>
      <c r="E9" s="1">
        <v>9</v>
      </c>
      <c r="W9" s="1">
        <f>SUM(N9*'Ranking Calculations'!$C$2,M9*'Ranking Calculations'!$C$3,L9*'Ranking Calculations'!$C$4,K9*'Ranking Calculations'!$C$5,H9*'Ranking Calculations'!$C$7,G9*'Ranking Calculations'!$C$6,P9*'Ranking Calculations'!$C$8,Q9*'Ranking Calculations'!$C$9,R9*'Ranking Calculations'!$C$10,S9*'Ranking Calculations'!$C$11,T9*'Ranking Calculations'!$C$12,U9*'Ranking Calculations'!$C$13,V9*'Ranking Calculations'!$C$14)</f>
        <v>0</v>
      </c>
      <c r="X9" s="11">
        <f>(SUM($D$2:D9)+(SUM($F$2:F9)/2))/((SUM($D$2:D9)+SUM($E$2:E9)+SUM($F$2:F9)))</f>
        <v>0.32589285714285715</v>
      </c>
      <c r="Y9" s="24">
        <f>'Winning % Rank Over Time'!X9</f>
        <v>24</v>
      </c>
      <c r="Z9" s="7">
        <f>'Winning % Rank Over Time'!$B9*VLOOKUP(Y9,'Share of Reg Season Points'!$P$2:$Q$27,2)</f>
        <v>0</v>
      </c>
      <c r="AA9" s="1">
        <v>0</v>
      </c>
      <c r="AB9" s="1" cm="1">
        <f t="array" ref="AB9">_xlfn.IFS(AA9&gt;='Old Ranking Calculations'!$B$25,'Old Ranking Calculations'!$C$25,AA9&gt;='Old Ranking Calculations'!$B$26,'Old Ranking Calculations'!$C$26,AA9&gt;='Old Ranking Calculations'!$B$27,'Old Ranking Calculations'!$C$27,AA9&gt;='Old Ranking Calculations'!$B$28,'Old Ranking Calculations'!$C$28,AA9&gt;='Old Ranking Calculations'!$B$29,'Old Ranking Calculations'!$C$29,AA9&gt;='Old Ranking Calculations'!$B$30,'Old Ranking Calculations'!$C$30,AA9&gt;='Old Ranking Calculations'!$B$31,'Old Ranking Calculations'!$C$31,AA9&lt;'Old Ranking Calculations'!$B$32,'Old Ranking Calculations'!$C$32)</f>
        <v>0</v>
      </c>
      <c r="AC9" s="1">
        <f>COUNT($G$2:G9)/COUNT($A$2:A9)</f>
        <v>0</v>
      </c>
      <c r="AD9" s="1" cm="1">
        <f t="array" ref="AD9">_xlfn.IFS(AC9&gt;='Old Ranking Calculations'!$B$15,'Old Ranking Calculations'!$C$15,AC9&gt;='Old Ranking Calculations'!$B$16,'Old Ranking Calculations'!$C$16,AC9&gt;='Old Ranking Calculations'!$B$17,'Old Ranking Calculations'!$C$17,AC9&gt;='Old Ranking Calculations'!$B$18,'Old Ranking Calculations'!$C$18,AC9&gt;='Old Ranking Calculations'!$B$19,'Old Ranking Calculations'!$C$19,AC9&gt;='Old Ranking Calculations'!$B$20,'Old Ranking Calculations'!$C$20,AC9&gt;='Old Ranking Calculations'!$B$21,'Old Ranking Calculations'!$C$21,AC9&gt;='Old Ranking Calculations'!$B$22,'Old Ranking Calculations'!$C$22,AC9&lt;'Old Ranking Calculations'!$B$23,'Old Ranking Calculations'!$C$23)</f>
        <v>0</v>
      </c>
      <c r="AE9" s="1">
        <f t="shared" si="0"/>
        <v>0</v>
      </c>
      <c r="AF9" s="1">
        <v>0</v>
      </c>
      <c r="AG9" s="16">
        <f>SUM($W$2:W9,Z9)</f>
        <v>3</v>
      </c>
    </row>
    <row r="10" spans="1:33" ht="15.75" customHeight="1" x14ac:dyDescent="0.2">
      <c r="A10" s="1">
        <v>1974</v>
      </c>
      <c r="B10" s="1" t="s">
        <v>21</v>
      </c>
      <c r="C10" s="1" t="str">
        <f>VLOOKUP(B10,Divisions!$A$1:$B$33,2,FALSE)</f>
        <v>AFC East</v>
      </c>
      <c r="D10" s="1">
        <v>7</v>
      </c>
      <c r="E10" s="1">
        <v>7</v>
      </c>
      <c r="W10" s="1">
        <f>SUM(N10*'Ranking Calculations'!$C$2,M10*'Ranking Calculations'!$C$3,L10*'Ranking Calculations'!$C$4,K10*'Ranking Calculations'!$C$5,H10*'Ranking Calculations'!$C$7,G10*'Ranking Calculations'!$C$6,P10*'Ranking Calculations'!$C$8,Q10*'Ranking Calculations'!$C$9,R10*'Ranking Calculations'!$C$10,S10*'Ranking Calculations'!$C$11,T10*'Ranking Calculations'!$C$12,U10*'Ranking Calculations'!$C$13,V10*'Ranking Calculations'!$C$14)</f>
        <v>0</v>
      </c>
      <c r="X10" s="11">
        <f>(SUM($D$2:D10)+(SUM($F$2:F10)/2))/((SUM($D$2:D10)+SUM($E$2:E10)+SUM($F$2:F10)))</f>
        <v>0.34523809523809523</v>
      </c>
      <c r="Y10" s="24">
        <f>'Winning % Rank Over Time'!X10</f>
        <v>24</v>
      </c>
      <c r="Z10" s="7">
        <f>'Winning % Rank Over Time'!$B10*VLOOKUP(Y10,'Share of Reg Season Points'!$P$2:$Q$27,2)</f>
        <v>0</v>
      </c>
      <c r="AA10" s="1">
        <v>0</v>
      </c>
      <c r="AB10" s="1" cm="1">
        <f t="array" ref="AB10">_xlfn.IFS(AA10&gt;='Old Ranking Calculations'!$B$25,'Old Ranking Calculations'!$C$25,AA10&gt;='Old Ranking Calculations'!$B$26,'Old Ranking Calculations'!$C$26,AA10&gt;='Old Ranking Calculations'!$B$27,'Old Ranking Calculations'!$C$27,AA10&gt;='Old Ranking Calculations'!$B$28,'Old Ranking Calculations'!$C$28,AA10&gt;='Old Ranking Calculations'!$B$29,'Old Ranking Calculations'!$C$29,AA10&gt;='Old Ranking Calculations'!$B$30,'Old Ranking Calculations'!$C$30,AA10&gt;='Old Ranking Calculations'!$B$31,'Old Ranking Calculations'!$C$31,AA10&lt;'Old Ranking Calculations'!$B$32,'Old Ranking Calculations'!$C$32)</f>
        <v>0</v>
      </c>
      <c r="AC10" s="1">
        <f>COUNT($G$2:G10)/COUNT($A$2:A10)</f>
        <v>0</v>
      </c>
      <c r="AD10" s="1" cm="1">
        <f t="array" ref="AD10">_xlfn.IFS(AC10&gt;='Old Ranking Calculations'!$B$15,'Old Ranking Calculations'!$C$15,AC10&gt;='Old Ranking Calculations'!$B$16,'Old Ranking Calculations'!$C$16,AC10&gt;='Old Ranking Calculations'!$B$17,'Old Ranking Calculations'!$C$17,AC10&gt;='Old Ranking Calculations'!$B$18,'Old Ranking Calculations'!$C$18,AC10&gt;='Old Ranking Calculations'!$B$19,'Old Ranking Calculations'!$C$19,AC10&gt;='Old Ranking Calculations'!$B$20,'Old Ranking Calculations'!$C$20,AC10&gt;='Old Ranking Calculations'!$B$21,'Old Ranking Calculations'!$C$21,AC10&gt;='Old Ranking Calculations'!$B$22,'Old Ranking Calculations'!$C$22,AC10&lt;'Old Ranking Calculations'!$B$23,'Old Ranking Calculations'!$C$23)</f>
        <v>0</v>
      </c>
      <c r="AE10" s="1">
        <f t="shared" si="0"/>
        <v>0</v>
      </c>
      <c r="AF10" s="1">
        <v>0</v>
      </c>
      <c r="AG10" s="16">
        <f>SUM($W$2:W10,Z10)</f>
        <v>3</v>
      </c>
    </row>
    <row r="11" spans="1:33" ht="15.75" customHeight="1" x14ac:dyDescent="0.2">
      <c r="A11" s="1">
        <v>1975</v>
      </c>
      <c r="B11" s="1" t="s">
        <v>21</v>
      </c>
      <c r="C11" s="1" t="str">
        <f>VLOOKUP(B11,Divisions!$A$1:$B$33,2,FALSE)</f>
        <v>AFC East</v>
      </c>
      <c r="D11" s="1">
        <v>3</v>
      </c>
      <c r="E11" s="1">
        <v>11</v>
      </c>
      <c r="W11" s="1">
        <f>SUM(N11*'Ranking Calculations'!$C$2,M11*'Ranking Calculations'!$C$3,L11*'Ranking Calculations'!$C$4,K11*'Ranking Calculations'!$C$5,H11*'Ranking Calculations'!$C$7,G11*'Ranking Calculations'!$C$6,P11*'Ranking Calculations'!$C$8,Q11*'Ranking Calculations'!$C$9,R11*'Ranking Calculations'!$C$10,S11*'Ranking Calculations'!$C$11,T11*'Ranking Calculations'!$C$12,U11*'Ranking Calculations'!$C$13,V11*'Ranking Calculations'!$C$14)</f>
        <v>0</v>
      </c>
      <c r="X11" s="11">
        <f>(SUM($D$2:D11)+(SUM($F$2:F11)/2))/((SUM($D$2:D11)+SUM($E$2:E11)+SUM($F$2:F11)))</f>
        <v>0.33214285714285713</v>
      </c>
      <c r="Y11" s="24">
        <f>'Winning % Rank Over Time'!X11</f>
        <v>25</v>
      </c>
      <c r="Z11" s="7">
        <f>'Winning % Rank Over Time'!$B11*VLOOKUP(Y11,'Share of Reg Season Points'!$P$2:$Q$27,2)</f>
        <v>0</v>
      </c>
      <c r="AA11" s="1">
        <v>0</v>
      </c>
      <c r="AB11" s="1" cm="1">
        <f t="array" ref="AB11">_xlfn.IFS(AA11&gt;='Old Ranking Calculations'!$B$25,'Old Ranking Calculations'!$C$25,AA11&gt;='Old Ranking Calculations'!$B$26,'Old Ranking Calculations'!$C$26,AA11&gt;='Old Ranking Calculations'!$B$27,'Old Ranking Calculations'!$C$27,AA11&gt;='Old Ranking Calculations'!$B$28,'Old Ranking Calculations'!$C$28,AA11&gt;='Old Ranking Calculations'!$B$29,'Old Ranking Calculations'!$C$29,AA11&gt;='Old Ranking Calculations'!$B$30,'Old Ranking Calculations'!$C$30,AA11&gt;='Old Ranking Calculations'!$B$31,'Old Ranking Calculations'!$C$31,AA11&lt;'Old Ranking Calculations'!$B$32,'Old Ranking Calculations'!$C$32)</f>
        <v>0</v>
      </c>
      <c r="AC11" s="1">
        <f>COUNT($G$2:G11)/COUNT($A$2:A11)</f>
        <v>0</v>
      </c>
      <c r="AD11" s="1" cm="1">
        <f t="array" ref="AD11">_xlfn.IFS(AC11&gt;='Old Ranking Calculations'!$B$15,'Old Ranking Calculations'!$C$15,AC11&gt;='Old Ranking Calculations'!$B$16,'Old Ranking Calculations'!$C$16,AC11&gt;='Old Ranking Calculations'!$B$17,'Old Ranking Calculations'!$C$17,AC11&gt;='Old Ranking Calculations'!$B$18,'Old Ranking Calculations'!$C$18,AC11&gt;='Old Ranking Calculations'!$B$19,'Old Ranking Calculations'!$C$19,AC11&gt;='Old Ranking Calculations'!$B$20,'Old Ranking Calculations'!$C$20,AC11&gt;='Old Ranking Calculations'!$B$21,'Old Ranking Calculations'!$C$21,AC11&gt;='Old Ranking Calculations'!$B$22,'Old Ranking Calculations'!$C$22,AC11&lt;'Old Ranking Calculations'!$B$23,'Old Ranking Calculations'!$C$23)</f>
        <v>0</v>
      </c>
      <c r="AE11" s="1">
        <f t="shared" si="0"/>
        <v>0</v>
      </c>
      <c r="AF11" s="1">
        <v>0</v>
      </c>
      <c r="AG11" s="16">
        <f>SUM($W$2:W11,Z11)</f>
        <v>3</v>
      </c>
    </row>
    <row r="12" spans="1:33" ht="15.75" customHeight="1" x14ac:dyDescent="0.2">
      <c r="A12" s="1">
        <v>1976</v>
      </c>
      <c r="B12" s="1" t="s">
        <v>21</v>
      </c>
      <c r="C12" s="1" t="str">
        <f>VLOOKUP(B12,Divisions!$A$1:$B$33,2,FALSE)</f>
        <v>AFC East</v>
      </c>
      <c r="D12" s="1">
        <v>11</v>
      </c>
      <c r="E12" s="1">
        <v>3</v>
      </c>
      <c r="G12" s="1">
        <v>1</v>
      </c>
      <c r="I12" s="1">
        <v>0</v>
      </c>
      <c r="J12" s="1">
        <v>1</v>
      </c>
      <c r="K12" s="1">
        <v>1</v>
      </c>
      <c r="L12" s="1"/>
      <c r="M12" s="1"/>
      <c r="N12" s="1"/>
      <c r="O12" s="1">
        <v>2</v>
      </c>
      <c r="T12" s="1">
        <v>1</v>
      </c>
      <c r="W12" s="1">
        <f>SUM(N12*'Ranking Calculations'!$C$2,M12*'Ranking Calculations'!$C$3,L12*'Ranking Calculations'!$C$4,K12*'Ranking Calculations'!$C$5,H12*'Ranking Calculations'!$C$7,G12*'Ranking Calculations'!$C$6,P12*'Ranking Calculations'!$C$8,Q12*'Ranking Calculations'!$C$9,R12*'Ranking Calculations'!$C$10,S12*'Ranking Calculations'!$C$11,T12*'Ranking Calculations'!$C$12,U12*'Ranking Calculations'!$C$13,V12*'Ranking Calculations'!$C$14)</f>
        <v>3</v>
      </c>
      <c r="X12" s="11">
        <f>(SUM($D$2:D12)+(SUM($F$2:F12)/2))/((SUM($D$2:D12)+SUM($E$2:E12)+SUM($F$2:F12)))</f>
        <v>0.37337662337662336</v>
      </c>
      <c r="Y12" s="24">
        <f>'Winning % Rank Over Time'!X12</f>
        <v>20</v>
      </c>
      <c r="Z12" s="7">
        <f>'Winning % Rank Over Time'!$B12*VLOOKUP(Y12,'Share of Reg Season Points'!$K$2:$L$30,2)</f>
        <v>0</v>
      </c>
      <c r="AA12" s="1">
        <f>SUM($I$2:I12)/COUNT($G$2:G12)</f>
        <v>0</v>
      </c>
      <c r="AB12" s="1" cm="1">
        <f t="array" ref="AB12">_xlfn.IFS(AA12&gt;='Old Ranking Calculations'!$B$25,'Old Ranking Calculations'!$C$25,AA12&gt;='Old Ranking Calculations'!$B$26,'Old Ranking Calculations'!$C$26,AA12&gt;='Old Ranking Calculations'!$B$27,'Old Ranking Calculations'!$C$27,AA12&gt;='Old Ranking Calculations'!$B$28,'Old Ranking Calculations'!$C$28,AA12&gt;='Old Ranking Calculations'!$B$29,'Old Ranking Calculations'!$C$29,AA12&gt;='Old Ranking Calculations'!$B$30,'Old Ranking Calculations'!$C$30,AA12&gt;='Old Ranking Calculations'!$B$31,'Old Ranking Calculations'!$C$31,AA12&lt;'Old Ranking Calculations'!$B$32,'Old Ranking Calculations'!$C$32)</f>
        <v>0</v>
      </c>
      <c r="AC12" s="1">
        <f>COUNT($G$2:G12)/COUNT($A$2:A12)</f>
        <v>9.0909090909090912E-2</v>
      </c>
      <c r="AD12" s="1" cm="1">
        <f t="array" ref="AD12">_xlfn.IFS(AC12&gt;='Old Ranking Calculations'!$B$15,'Old Ranking Calculations'!$C$15,AC12&gt;='Old Ranking Calculations'!$B$16,'Old Ranking Calculations'!$C$16,AC12&gt;='Old Ranking Calculations'!$B$17,'Old Ranking Calculations'!$C$17,AC12&gt;='Old Ranking Calculations'!$B$18,'Old Ranking Calculations'!$C$18,AC12&gt;='Old Ranking Calculations'!$B$19,'Old Ranking Calculations'!$C$19,AC12&gt;='Old Ranking Calculations'!$B$20,'Old Ranking Calculations'!$C$20,AC12&gt;='Old Ranking Calculations'!$B$21,'Old Ranking Calculations'!$C$21,AC12&gt;='Old Ranking Calculations'!$B$22,'Old Ranking Calculations'!$C$22,AC12&lt;'Old Ranking Calculations'!$B$23,'Old Ranking Calculations'!$C$23)</f>
        <v>0</v>
      </c>
      <c r="AE12" s="1">
        <f t="shared" si="0"/>
        <v>0</v>
      </c>
      <c r="AF12" s="1">
        <f>SUM($O$2:O12)/SUM($G$2:H12)</f>
        <v>2</v>
      </c>
      <c r="AG12" s="16">
        <f>SUM($W$2:W12,Z12)</f>
        <v>6</v>
      </c>
    </row>
    <row r="13" spans="1:33" ht="15.75" customHeight="1" x14ac:dyDescent="0.2">
      <c r="A13" s="1">
        <v>1977</v>
      </c>
      <c r="B13" s="1" t="s">
        <v>21</v>
      </c>
      <c r="C13" s="1" t="str">
        <f>VLOOKUP(B13,Divisions!$A$1:$B$33,2,FALSE)</f>
        <v>AFC East</v>
      </c>
      <c r="D13" s="1">
        <v>9</v>
      </c>
      <c r="E13" s="1">
        <v>5</v>
      </c>
      <c r="W13" s="1">
        <f>SUM(N13*'Ranking Calculations'!$C$2,M13*'Ranking Calculations'!$C$3,L13*'Ranking Calculations'!$C$4,K13*'Ranking Calculations'!$C$5,H13*'Ranking Calculations'!$C$7,G13*'Ranking Calculations'!$C$6,P13*'Ranking Calculations'!$C$8,Q13*'Ranking Calculations'!$C$9,R13*'Ranking Calculations'!$C$10,S13*'Ranking Calculations'!$C$11,T13*'Ranking Calculations'!$C$12,U13*'Ranking Calculations'!$C$13,V13*'Ranking Calculations'!$C$14)</f>
        <v>0</v>
      </c>
      <c r="X13" s="11">
        <f>(SUM($D$2:D13)+(SUM($F$2:F13)/2))/((SUM($D$2:D13)+SUM($E$2:E13)+SUM($F$2:F13)))</f>
        <v>0.39583333333333331</v>
      </c>
      <c r="Y13" s="24">
        <f>'Winning % Rank Over Time'!X13</f>
        <v>19</v>
      </c>
      <c r="Z13" s="7">
        <f>'Winning % Rank Over Time'!$B13*VLOOKUP(Y13,'Share of Reg Season Points'!$K$2:$L$30,2)</f>
        <v>0</v>
      </c>
      <c r="AA13" s="1">
        <f>SUM($I$2:I13)/COUNT($G$2:G13)</f>
        <v>0</v>
      </c>
      <c r="AB13" s="1" cm="1">
        <f t="array" ref="AB13">_xlfn.IFS(AA13&gt;='Old Ranking Calculations'!$B$25,'Old Ranking Calculations'!$C$25,AA13&gt;='Old Ranking Calculations'!$B$26,'Old Ranking Calculations'!$C$26,AA13&gt;='Old Ranking Calculations'!$B$27,'Old Ranking Calculations'!$C$27,AA13&gt;='Old Ranking Calculations'!$B$28,'Old Ranking Calculations'!$C$28,AA13&gt;='Old Ranking Calculations'!$B$29,'Old Ranking Calculations'!$C$29,AA13&gt;='Old Ranking Calculations'!$B$30,'Old Ranking Calculations'!$C$30,AA13&gt;='Old Ranking Calculations'!$B$31,'Old Ranking Calculations'!$C$31,AA13&lt;'Old Ranking Calculations'!$B$32,'Old Ranking Calculations'!$C$32)</f>
        <v>0</v>
      </c>
      <c r="AC13" s="1">
        <f>COUNT($G$2:G13)/COUNT($A$2:A13)</f>
        <v>8.3333333333333329E-2</v>
      </c>
      <c r="AD13" s="1" cm="1">
        <f t="array" ref="AD13">_xlfn.IFS(AC13&gt;='Old Ranking Calculations'!$B$15,'Old Ranking Calculations'!$C$15,AC13&gt;='Old Ranking Calculations'!$B$16,'Old Ranking Calculations'!$C$16,AC13&gt;='Old Ranking Calculations'!$B$17,'Old Ranking Calculations'!$C$17,AC13&gt;='Old Ranking Calculations'!$B$18,'Old Ranking Calculations'!$C$18,AC13&gt;='Old Ranking Calculations'!$B$19,'Old Ranking Calculations'!$C$19,AC13&gt;='Old Ranking Calculations'!$B$20,'Old Ranking Calculations'!$C$20,AC13&gt;='Old Ranking Calculations'!$B$21,'Old Ranking Calculations'!$C$21,AC13&gt;='Old Ranking Calculations'!$B$22,'Old Ranking Calculations'!$C$22,AC13&lt;'Old Ranking Calculations'!$B$23,'Old Ranking Calculations'!$C$23)</f>
        <v>0</v>
      </c>
      <c r="AE13" s="1">
        <f t="shared" si="0"/>
        <v>0</v>
      </c>
      <c r="AF13" s="1">
        <f>SUM($O$2:O13)/SUM($G$2:H13)</f>
        <v>2</v>
      </c>
      <c r="AG13" s="16">
        <f>SUM($W$2:W13,Z13)</f>
        <v>6</v>
      </c>
    </row>
    <row r="14" spans="1:33" ht="15.75" customHeight="1" x14ac:dyDescent="0.2">
      <c r="A14" s="1">
        <v>1978</v>
      </c>
      <c r="B14" s="1" t="s">
        <v>21</v>
      </c>
      <c r="C14" s="1" t="str">
        <f>VLOOKUP(B14,Divisions!$A$1:$B$33,2,FALSE)</f>
        <v>AFC East</v>
      </c>
      <c r="D14" s="1">
        <v>11</v>
      </c>
      <c r="E14" s="1">
        <v>5</v>
      </c>
      <c r="G14" s="1">
        <v>1</v>
      </c>
      <c r="H14" s="1">
        <v>1</v>
      </c>
      <c r="I14" s="1">
        <v>0</v>
      </c>
      <c r="J14" s="1">
        <v>1</v>
      </c>
      <c r="K14" s="1">
        <v>1</v>
      </c>
      <c r="L14" s="1"/>
      <c r="M14" s="1"/>
      <c r="N14" s="1"/>
      <c r="O14" s="1">
        <v>2</v>
      </c>
      <c r="W14" s="1">
        <f>SUM(N14*'Ranking Calculations'!$C$2,M14*'Ranking Calculations'!$C$3,L14*'Ranking Calculations'!$C$4,K14*'Ranking Calculations'!$C$5,H14*'Ranking Calculations'!$C$7,G14*'Ranking Calculations'!$C$6,P14*'Ranking Calculations'!$C$8,Q14*'Ranking Calculations'!$C$9,R14*'Ranking Calculations'!$C$10,S14*'Ranking Calculations'!$C$11,T14*'Ranking Calculations'!$C$12,U14*'Ranking Calculations'!$C$13,V14*'Ranking Calculations'!$C$14)</f>
        <v>4</v>
      </c>
      <c r="X14" s="11">
        <f>(SUM($D$2:D14)+(SUM($F$2:F14)/2))/((SUM($D$2:D14)+SUM($E$2:E14)+SUM($F$2:F14)))</f>
        <v>0.42119565217391303</v>
      </c>
      <c r="Y14" s="24">
        <f>'Winning % Rank Over Time'!X14</f>
        <v>19</v>
      </c>
      <c r="Z14" s="7">
        <f>'Winning % Rank Over Time'!$B14*VLOOKUP(Y14,'Share of Reg Season Points'!$K$2:$L$30,2)</f>
        <v>0</v>
      </c>
      <c r="AA14" s="1">
        <f>SUM($I$2:I14)/COUNT($G$2:G14)</f>
        <v>0</v>
      </c>
      <c r="AB14" s="1" cm="1">
        <f t="array" ref="AB14">_xlfn.IFS(AA14&gt;='Old Ranking Calculations'!$B$25,'Old Ranking Calculations'!$C$25,AA14&gt;='Old Ranking Calculations'!$B$26,'Old Ranking Calculations'!$C$26,AA14&gt;='Old Ranking Calculations'!$B$27,'Old Ranking Calculations'!$C$27,AA14&gt;='Old Ranking Calculations'!$B$28,'Old Ranking Calculations'!$C$28,AA14&gt;='Old Ranking Calculations'!$B$29,'Old Ranking Calculations'!$C$29,AA14&gt;='Old Ranking Calculations'!$B$30,'Old Ranking Calculations'!$C$30,AA14&gt;='Old Ranking Calculations'!$B$31,'Old Ranking Calculations'!$C$31,AA14&lt;'Old Ranking Calculations'!$B$32,'Old Ranking Calculations'!$C$32)</f>
        <v>0</v>
      </c>
      <c r="AC14" s="1">
        <f>COUNT($G$2:G14)/COUNT($A$2:A14)</f>
        <v>0.15384615384615385</v>
      </c>
      <c r="AD14" s="1" cm="1">
        <f t="array" ref="AD14">_xlfn.IFS(AC14&gt;='Old Ranking Calculations'!$B$15,'Old Ranking Calculations'!$C$15,AC14&gt;='Old Ranking Calculations'!$B$16,'Old Ranking Calculations'!$C$16,AC14&gt;='Old Ranking Calculations'!$B$17,'Old Ranking Calculations'!$C$17,AC14&gt;='Old Ranking Calculations'!$B$18,'Old Ranking Calculations'!$C$18,AC14&gt;='Old Ranking Calculations'!$B$19,'Old Ranking Calculations'!$C$19,AC14&gt;='Old Ranking Calculations'!$B$20,'Old Ranking Calculations'!$C$20,AC14&gt;='Old Ranking Calculations'!$B$21,'Old Ranking Calculations'!$C$21,AC14&gt;='Old Ranking Calculations'!$B$22,'Old Ranking Calculations'!$C$22,AC14&lt;'Old Ranking Calculations'!$B$23,'Old Ranking Calculations'!$C$23)</f>
        <v>0</v>
      </c>
      <c r="AE14" s="1">
        <f t="shared" si="0"/>
        <v>0</v>
      </c>
      <c r="AF14" s="1">
        <f>SUM($O$2:O14)/SUM($G$2:H14)</f>
        <v>1.3333333333333333</v>
      </c>
      <c r="AG14" s="16">
        <f>SUM($W$2:W14,Z14)</f>
        <v>10</v>
      </c>
    </row>
    <row r="15" spans="1:33" ht="15.75" customHeight="1" x14ac:dyDescent="0.2">
      <c r="A15" s="1">
        <v>1979</v>
      </c>
      <c r="B15" s="1" t="s">
        <v>21</v>
      </c>
      <c r="C15" s="1" t="str">
        <f>VLOOKUP(B15,Divisions!$A$1:$B$33,2,FALSE)</f>
        <v>AFC East</v>
      </c>
      <c r="D15" s="1">
        <v>9</v>
      </c>
      <c r="E15" s="1">
        <v>7</v>
      </c>
      <c r="W15" s="1">
        <f>SUM(N15*'Ranking Calculations'!$C$2,M15*'Ranking Calculations'!$C$3,L15*'Ranking Calculations'!$C$4,K15*'Ranking Calculations'!$C$5,H15*'Ranking Calculations'!$C$7,G15*'Ranking Calculations'!$C$6,P15*'Ranking Calculations'!$C$8,Q15*'Ranking Calculations'!$C$9,R15*'Ranking Calculations'!$C$10,S15*'Ranking Calculations'!$C$11,T15*'Ranking Calculations'!$C$12,U15*'Ranking Calculations'!$C$13,V15*'Ranking Calculations'!$C$14)</f>
        <v>0</v>
      </c>
      <c r="X15" s="11">
        <f>(SUM($D$2:D15)+(SUM($F$2:F15)/2))/((SUM($D$2:D15)+SUM($E$2:E15)+SUM($F$2:F15)))</f>
        <v>0.4325</v>
      </c>
      <c r="Y15" s="24">
        <f>'Winning % Rank Over Time'!X15</f>
        <v>20</v>
      </c>
      <c r="Z15" s="7">
        <f>'Winning % Rank Over Time'!$B15*VLOOKUP(Y15,'Share of Reg Season Points'!$K$2:$L$30,2)</f>
        <v>0</v>
      </c>
      <c r="AA15" s="1">
        <f>SUM($I$2:I15)/COUNT($G$2:G15)</f>
        <v>0</v>
      </c>
      <c r="AB15" s="1" cm="1">
        <f t="array" ref="AB15">_xlfn.IFS(AA15&gt;='Old Ranking Calculations'!$B$25,'Old Ranking Calculations'!$C$25,AA15&gt;='Old Ranking Calculations'!$B$26,'Old Ranking Calculations'!$C$26,AA15&gt;='Old Ranking Calculations'!$B$27,'Old Ranking Calculations'!$C$27,AA15&gt;='Old Ranking Calculations'!$B$28,'Old Ranking Calculations'!$C$28,AA15&gt;='Old Ranking Calculations'!$B$29,'Old Ranking Calculations'!$C$29,AA15&gt;='Old Ranking Calculations'!$B$30,'Old Ranking Calculations'!$C$30,AA15&gt;='Old Ranking Calculations'!$B$31,'Old Ranking Calculations'!$C$31,AA15&lt;'Old Ranking Calculations'!$B$32,'Old Ranking Calculations'!$C$32)</f>
        <v>0</v>
      </c>
      <c r="AC15" s="1">
        <f>COUNT($G$2:G15)/COUNT($A$2:A15)</f>
        <v>0.14285714285714285</v>
      </c>
      <c r="AD15" s="1" cm="1">
        <f t="array" ref="AD15">_xlfn.IFS(AC15&gt;='Old Ranking Calculations'!$B$15,'Old Ranking Calculations'!$C$15,AC15&gt;='Old Ranking Calculations'!$B$16,'Old Ranking Calculations'!$C$16,AC15&gt;='Old Ranking Calculations'!$B$17,'Old Ranking Calculations'!$C$17,AC15&gt;='Old Ranking Calculations'!$B$18,'Old Ranking Calculations'!$C$18,AC15&gt;='Old Ranking Calculations'!$B$19,'Old Ranking Calculations'!$C$19,AC15&gt;='Old Ranking Calculations'!$B$20,'Old Ranking Calculations'!$C$20,AC15&gt;='Old Ranking Calculations'!$B$21,'Old Ranking Calculations'!$C$21,AC15&gt;='Old Ranking Calculations'!$B$22,'Old Ranking Calculations'!$C$22,AC15&lt;'Old Ranking Calculations'!$B$23,'Old Ranking Calculations'!$C$23)</f>
        <v>0</v>
      </c>
      <c r="AE15" s="1">
        <f t="shared" si="0"/>
        <v>0</v>
      </c>
      <c r="AF15" s="1">
        <f>SUM($O$2:O15)/SUM($G$2:H15)</f>
        <v>1.3333333333333333</v>
      </c>
      <c r="AG15" s="16">
        <f>SUM($W$2:W15,Z15)</f>
        <v>10</v>
      </c>
    </row>
    <row r="16" spans="1:33" ht="15.75" customHeight="1" x14ac:dyDescent="0.2">
      <c r="A16" s="1">
        <v>1980</v>
      </c>
      <c r="B16" s="1" t="s">
        <v>21</v>
      </c>
      <c r="C16" s="1" t="str">
        <f>VLOOKUP(B16,Divisions!$A$1:$B$33,2,FALSE)</f>
        <v>AFC East</v>
      </c>
      <c r="D16" s="1">
        <v>10</v>
      </c>
      <c r="E16" s="1">
        <v>6</v>
      </c>
      <c r="W16" s="1">
        <f>SUM(N16*'Ranking Calculations'!$C$2,M16*'Ranking Calculations'!$C$3,L16*'Ranking Calculations'!$C$4,K16*'Ranking Calculations'!$C$5,H16*'Ranking Calculations'!$C$7,G16*'Ranking Calculations'!$C$6,P16*'Ranking Calculations'!$C$8,Q16*'Ranking Calculations'!$C$9,R16*'Ranking Calculations'!$C$10,S16*'Ranking Calculations'!$C$11,T16*'Ranking Calculations'!$C$12,U16*'Ranking Calculations'!$C$13,V16*'Ranking Calculations'!$C$14)</f>
        <v>0</v>
      </c>
      <c r="X16" s="11">
        <f>(SUM($D$2:D16)+(SUM($F$2:F16)/2))/((SUM($D$2:D16)+SUM($E$2:E16)+SUM($F$2:F16)))</f>
        <v>0.44675925925925924</v>
      </c>
      <c r="Y16" s="24">
        <f>'Winning % Rank Over Time'!X16</f>
        <v>18</v>
      </c>
      <c r="Z16" s="7">
        <f>'Winning % Rank Over Time'!$B16*VLOOKUP(Y16,'Share of Reg Season Points'!$K$2:$L$30,2)</f>
        <v>0</v>
      </c>
      <c r="AA16" s="1">
        <f>SUM($I$2:I16)/COUNT($G$2:G16)</f>
        <v>0</v>
      </c>
      <c r="AB16" s="1" cm="1">
        <f t="array" ref="AB16">_xlfn.IFS(AA16&gt;='Old Ranking Calculations'!$B$25,'Old Ranking Calculations'!$C$25,AA16&gt;='Old Ranking Calculations'!$B$26,'Old Ranking Calculations'!$C$26,AA16&gt;='Old Ranking Calculations'!$B$27,'Old Ranking Calculations'!$C$27,AA16&gt;='Old Ranking Calculations'!$B$28,'Old Ranking Calculations'!$C$28,AA16&gt;='Old Ranking Calculations'!$B$29,'Old Ranking Calculations'!$C$29,AA16&gt;='Old Ranking Calculations'!$B$30,'Old Ranking Calculations'!$C$30,AA16&gt;='Old Ranking Calculations'!$B$31,'Old Ranking Calculations'!$C$31,AA16&lt;'Old Ranking Calculations'!$B$32,'Old Ranking Calculations'!$C$32)</f>
        <v>0</v>
      </c>
      <c r="AC16" s="1">
        <f>COUNT($G$2:G16)/COUNT($A$2:A16)</f>
        <v>0.13333333333333333</v>
      </c>
      <c r="AD16" s="1" cm="1">
        <f t="array" ref="AD16">_xlfn.IFS(AC16&gt;='Old Ranking Calculations'!$B$15,'Old Ranking Calculations'!$C$15,AC16&gt;='Old Ranking Calculations'!$B$16,'Old Ranking Calculations'!$C$16,AC16&gt;='Old Ranking Calculations'!$B$17,'Old Ranking Calculations'!$C$17,AC16&gt;='Old Ranking Calculations'!$B$18,'Old Ranking Calculations'!$C$18,AC16&gt;='Old Ranking Calculations'!$B$19,'Old Ranking Calculations'!$C$19,AC16&gt;='Old Ranking Calculations'!$B$20,'Old Ranking Calculations'!$C$20,AC16&gt;='Old Ranking Calculations'!$B$21,'Old Ranking Calculations'!$C$21,AC16&gt;='Old Ranking Calculations'!$B$22,'Old Ranking Calculations'!$C$22,AC16&lt;'Old Ranking Calculations'!$B$23,'Old Ranking Calculations'!$C$23)</f>
        <v>0</v>
      </c>
      <c r="AE16" s="1">
        <f t="shared" si="0"/>
        <v>0</v>
      </c>
      <c r="AF16" s="1">
        <f>SUM($O$2:O16)/SUM($G$2:H16)</f>
        <v>1.3333333333333333</v>
      </c>
      <c r="AG16" s="16">
        <f>SUM($W$2:W16,Z16)</f>
        <v>10</v>
      </c>
    </row>
    <row r="17" spans="1:33" ht="15.75" customHeight="1" x14ac:dyDescent="0.2">
      <c r="A17" s="1">
        <v>1981</v>
      </c>
      <c r="B17" s="1" t="s">
        <v>21</v>
      </c>
      <c r="C17" s="1" t="str">
        <f>VLOOKUP(B17,Divisions!$A$1:$B$33,2,FALSE)</f>
        <v>AFC East</v>
      </c>
      <c r="D17" s="1">
        <v>2</v>
      </c>
      <c r="E17" s="1">
        <v>14</v>
      </c>
      <c r="W17" s="1">
        <f>SUM(N17*'Ranking Calculations'!$C$2,M17*'Ranking Calculations'!$C$3,L17*'Ranking Calculations'!$C$4,K17*'Ranking Calculations'!$C$5,H17*'Ranking Calculations'!$C$7,G17*'Ranking Calculations'!$C$6,P17*'Ranking Calculations'!$C$8,Q17*'Ranking Calculations'!$C$9,R17*'Ranking Calculations'!$C$10,S17*'Ranking Calculations'!$C$11,T17*'Ranking Calculations'!$C$12,U17*'Ranking Calculations'!$C$13,V17*'Ranking Calculations'!$C$14)</f>
        <v>0</v>
      </c>
      <c r="X17" s="11">
        <f>(SUM($D$2:D17)+(SUM($F$2:F17)/2))/((SUM($D$2:D17)+SUM($E$2:E17)+SUM($F$2:F17)))</f>
        <v>0.42456896551724138</v>
      </c>
      <c r="Y17" s="24">
        <f>'Winning % Rank Over Time'!X17</f>
        <v>21</v>
      </c>
      <c r="Z17" s="7">
        <f>'Winning % Rank Over Time'!$B17*VLOOKUP(Y17,'Share of Reg Season Points'!$K$2:$L$30,2)</f>
        <v>0</v>
      </c>
      <c r="AA17" s="1">
        <f>SUM($I$2:I17)/COUNT($G$2:G17)</f>
        <v>0</v>
      </c>
      <c r="AB17" s="1" cm="1">
        <f t="array" ref="AB17">_xlfn.IFS(AA17&gt;='Old Ranking Calculations'!$B$25,'Old Ranking Calculations'!$C$25,AA17&gt;='Old Ranking Calculations'!$B$26,'Old Ranking Calculations'!$C$26,AA17&gt;='Old Ranking Calculations'!$B$27,'Old Ranking Calculations'!$C$27,AA17&gt;='Old Ranking Calculations'!$B$28,'Old Ranking Calculations'!$C$28,AA17&gt;='Old Ranking Calculations'!$B$29,'Old Ranking Calculations'!$C$29,AA17&gt;='Old Ranking Calculations'!$B$30,'Old Ranking Calculations'!$C$30,AA17&gt;='Old Ranking Calculations'!$B$31,'Old Ranking Calculations'!$C$31,AA17&lt;'Old Ranking Calculations'!$B$32,'Old Ranking Calculations'!$C$32)</f>
        <v>0</v>
      </c>
      <c r="AC17" s="1">
        <f>COUNT($G$2:G17)/COUNT($A$2:A17)</f>
        <v>0.125</v>
      </c>
      <c r="AD17" s="1" cm="1">
        <f t="array" ref="AD17">_xlfn.IFS(AC17&gt;='Old Ranking Calculations'!$B$15,'Old Ranking Calculations'!$C$15,AC17&gt;='Old Ranking Calculations'!$B$16,'Old Ranking Calculations'!$C$16,AC17&gt;='Old Ranking Calculations'!$B$17,'Old Ranking Calculations'!$C$17,AC17&gt;='Old Ranking Calculations'!$B$18,'Old Ranking Calculations'!$C$18,AC17&gt;='Old Ranking Calculations'!$B$19,'Old Ranking Calculations'!$C$19,AC17&gt;='Old Ranking Calculations'!$B$20,'Old Ranking Calculations'!$C$20,AC17&gt;='Old Ranking Calculations'!$B$21,'Old Ranking Calculations'!$C$21,AC17&gt;='Old Ranking Calculations'!$B$22,'Old Ranking Calculations'!$C$22,AC17&lt;'Old Ranking Calculations'!$B$23,'Old Ranking Calculations'!$C$23)</f>
        <v>0</v>
      </c>
      <c r="AE17" s="1">
        <f t="shared" si="0"/>
        <v>0</v>
      </c>
      <c r="AF17" s="1">
        <f>SUM($O$2:O17)/SUM($G$2:H17)</f>
        <v>1.3333333333333333</v>
      </c>
      <c r="AG17" s="16">
        <f>SUM($W$2:W17,Z17)</f>
        <v>10</v>
      </c>
    </row>
    <row r="18" spans="1:33" ht="15.75" customHeight="1" x14ac:dyDescent="0.2">
      <c r="A18" s="1">
        <v>1982</v>
      </c>
      <c r="B18" s="1" t="s">
        <v>21</v>
      </c>
      <c r="C18" s="1" t="str">
        <f>VLOOKUP(B18,Divisions!$A$1:$B$33,2,FALSE)</f>
        <v>AFC East</v>
      </c>
      <c r="D18" s="1">
        <v>5</v>
      </c>
      <c r="E18" s="1">
        <v>4</v>
      </c>
      <c r="G18" s="1">
        <v>1</v>
      </c>
      <c r="I18" s="1">
        <v>0</v>
      </c>
      <c r="J18" s="1">
        <v>1</v>
      </c>
      <c r="K18" s="1"/>
      <c r="L18" s="1"/>
      <c r="M18" s="1"/>
      <c r="N18" s="1"/>
      <c r="O18" s="1">
        <v>1</v>
      </c>
      <c r="W18" s="1">
        <f>SUM(N18*'Ranking Calculations'!$C$2,M18*'Ranking Calculations'!$C$3,L18*'Ranking Calculations'!$C$4,K18*'Ranking Calculations'!$C$5,H18*'Ranking Calculations'!$C$7,G18*'Ranking Calculations'!$C$6,P18*'Ranking Calculations'!$C$8,Q18*'Ranking Calculations'!$C$9,R18*'Ranking Calculations'!$C$10,S18*'Ranking Calculations'!$C$11,T18*'Ranking Calculations'!$C$12,U18*'Ranking Calculations'!$C$13,V18*'Ranking Calculations'!$C$14)</f>
        <v>1</v>
      </c>
      <c r="X18" s="11">
        <f>(SUM($D$2:D18)+(SUM($F$2:F18)/2))/((SUM($D$2:D18)+SUM($E$2:E18)+SUM($F$2:F18)))</f>
        <v>0.42946058091286304</v>
      </c>
      <c r="Y18" s="24">
        <f>'Winning % Rank Over Time'!X18</f>
        <v>21</v>
      </c>
      <c r="Z18" s="7">
        <f>'Winning % Rank Over Time'!$B18*VLOOKUP(Y18,'Share of Reg Season Points'!$K$2:$L$30,2)</f>
        <v>0</v>
      </c>
      <c r="AA18" s="1">
        <f>SUM($I$2:I18)/COUNT($G$2:G18)</f>
        <v>0</v>
      </c>
      <c r="AB18" s="1" cm="1">
        <f t="array" ref="AB18">_xlfn.IFS(AA18&gt;='Old Ranking Calculations'!$B$25,'Old Ranking Calculations'!$C$25,AA18&gt;='Old Ranking Calculations'!$B$26,'Old Ranking Calculations'!$C$26,AA18&gt;='Old Ranking Calculations'!$B$27,'Old Ranking Calculations'!$C$27,AA18&gt;='Old Ranking Calculations'!$B$28,'Old Ranking Calculations'!$C$28,AA18&gt;='Old Ranking Calculations'!$B$29,'Old Ranking Calculations'!$C$29,AA18&gt;='Old Ranking Calculations'!$B$30,'Old Ranking Calculations'!$C$30,AA18&gt;='Old Ranking Calculations'!$B$31,'Old Ranking Calculations'!$C$31,AA18&lt;'Old Ranking Calculations'!$B$32,'Old Ranking Calculations'!$C$32)</f>
        <v>0</v>
      </c>
      <c r="AC18" s="1">
        <f>COUNT($G$2:G18)/COUNT($A$2:A18)</f>
        <v>0.17647058823529413</v>
      </c>
      <c r="AD18" s="1" cm="1">
        <f t="array" ref="AD18">_xlfn.IFS(AC18&gt;='Old Ranking Calculations'!$B$15,'Old Ranking Calculations'!$C$15,AC18&gt;='Old Ranking Calculations'!$B$16,'Old Ranking Calculations'!$C$16,AC18&gt;='Old Ranking Calculations'!$B$17,'Old Ranking Calculations'!$C$17,AC18&gt;='Old Ranking Calculations'!$B$18,'Old Ranking Calculations'!$C$18,AC18&gt;='Old Ranking Calculations'!$B$19,'Old Ranking Calculations'!$C$19,AC18&gt;='Old Ranking Calculations'!$B$20,'Old Ranking Calculations'!$C$20,AC18&gt;='Old Ranking Calculations'!$B$21,'Old Ranking Calculations'!$C$21,AC18&gt;='Old Ranking Calculations'!$B$22,'Old Ranking Calculations'!$C$22,AC18&lt;'Old Ranking Calculations'!$B$23,'Old Ranking Calculations'!$C$23)</f>
        <v>0</v>
      </c>
      <c r="AE18" s="1">
        <f t="shared" si="0"/>
        <v>0</v>
      </c>
      <c r="AF18" s="1">
        <f>SUM($O$2:O18)/SUM($G$2:H18)</f>
        <v>1.25</v>
      </c>
      <c r="AG18" s="16">
        <f>SUM($W$2:W18,Z18)</f>
        <v>11</v>
      </c>
    </row>
    <row r="19" spans="1:33" ht="15.75" customHeight="1" x14ac:dyDescent="0.2">
      <c r="A19" s="1">
        <v>1983</v>
      </c>
      <c r="B19" s="1" t="s">
        <v>21</v>
      </c>
      <c r="C19" s="1" t="str">
        <f>VLOOKUP(B19,Divisions!$A$1:$B$33,2,FALSE)</f>
        <v>AFC East</v>
      </c>
      <c r="D19" s="1">
        <v>8</v>
      </c>
      <c r="E19" s="1">
        <v>8</v>
      </c>
      <c r="W19" s="1">
        <f>SUM(N19*'Ranking Calculations'!$C$2,M19*'Ranking Calculations'!$C$3,L19*'Ranking Calculations'!$C$4,K19*'Ranking Calculations'!$C$5,H19*'Ranking Calculations'!$C$7,G19*'Ranking Calculations'!$C$6,P19*'Ranking Calculations'!$C$8,Q19*'Ranking Calculations'!$C$9,R19*'Ranking Calculations'!$C$10,S19*'Ranking Calculations'!$C$11,T19*'Ranking Calculations'!$C$12,U19*'Ranking Calculations'!$C$13,V19*'Ranking Calculations'!$C$14)</f>
        <v>0</v>
      </c>
      <c r="X19" s="11">
        <f>(SUM($D$2:D19)+(SUM($F$2:F19)/2))/((SUM($D$2:D19)+SUM($E$2:E19)+SUM($F$2:F19)))</f>
        <v>0.43385214007782102</v>
      </c>
      <c r="Y19" s="24">
        <f>'Winning % Rank Over Time'!X19</f>
        <v>19</v>
      </c>
      <c r="Z19" s="7">
        <f>'Winning % Rank Over Time'!$B19*VLOOKUP(Y19,'Share of Reg Season Points'!$K$2:$L$30,2)</f>
        <v>0</v>
      </c>
      <c r="AA19" s="1">
        <f>SUM($I$2:I19)/COUNT($G$2:G19)</f>
        <v>0</v>
      </c>
      <c r="AB19" s="1" cm="1">
        <f t="array" ref="AB19">_xlfn.IFS(AA19&gt;='Old Ranking Calculations'!$B$25,'Old Ranking Calculations'!$C$25,AA19&gt;='Old Ranking Calculations'!$B$26,'Old Ranking Calculations'!$C$26,AA19&gt;='Old Ranking Calculations'!$B$27,'Old Ranking Calculations'!$C$27,AA19&gt;='Old Ranking Calculations'!$B$28,'Old Ranking Calculations'!$C$28,AA19&gt;='Old Ranking Calculations'!$B$29,'Old Ranking Calculations'!$C$29,AA19&gt;='Old Ranking Calculations'!$B$30,'Old Ranking Calculations'!$C$30,AA19&gt;='Old Ranking Calculations'!$B$31,'Old Ranking Calculations'!$C$31,AA19&lt;'Old Ranking Calculations'!$B$32,'Old Ranking Calculations'!$C$32)</f>
        <v>0</v>
      </c>
      <c r="AC19" s="1">
        <f>COUNT($G$2:G19)/COUNT($A$2:A19)</f>
        <v>0.16666666666666666</v>
      </c>
      <c r="AD19" s="1" cm="1">
        <f t="array" ref="AD19">_xlfn.IFS(AC19&gt;='Old Ranking Calculations'!$B$15,'Old Ranking Calculations'!$C$15,AC19&gt;='Old Ranking Calculations'!$B$16,'Old Ranking Calculations'!$C$16,AC19&gt;='Old Ranking Calculations'!$B$17,'Old Ranking Calculations'!$C$17,AC19&gt;='Old Ranking Calculations'!$B$18,'Old Ranking Calculations'!$C$18,AC19&gt;='Old Ranking Calculations'!$B$19,'Old Ranking Calculations'!$C$19,AC19&gt;='Old Ranking Calculations'!$B$20,'Old Ranking Calculations'!$C$20,AC19&gt;='Old Ranking Calculations'!$B$21,'Old Ranking Calculations'!$C$21,AC19&gt;='Old Ranking Calculations'!$B$22,'Old Ranking Calculations'!$C$22,AC19&lt;'Old Ranking Calculations'!$B$23,'Old Ranking Calculations'!$C$23)</f>
        <v>0</v>
      </c>
      <c r="AE19" s="1">
        <f t="shared" si="0"/>
        <v>0</v>
      </c>
      <c r="AF19" s="1">
        <f>SUM($O$2:O19)/SUM($G$2:H19)</f>
        <v>1.25</v>
      </c>
      <c r="AG19" s="16">
        <f>SUM($W$2:W19,Z19)</f>
        <v>11</v>
      </c>
    </row>
    <row r="20" spans="1:33" ht="15.75" customHeight="1" x14ac:dyDescent="0.2">
      <c r="A20" s="1">
        <v>1984</v>
      </c>
      <c r="B20" s="1" t="s">
        <v>21</v>
      </c>
      <c r="C20" s="1" t="str">
        <f>VLOOKUP(B20,Divisions!$A$1:$B$33,2,FALSE)</f>
        <v>AFC East</v>
      </c>
      <c r="D20" s="1">
        <v>9</v>
      </c>
      <c r="E20" s="1">
        <v>7</v>
      </c>
      <c r="W20" s="1">
        <f>SUM(N20*'Ranking Calculations'!$C$2,M20*'Ranking Calculations'!$C$3,L20*'Ranking Calculations'!$C$4,K20*'Ranking Calculations'!$C$5,H20*'Ranking Calculations'!$C$7,G20*'Ranking Calculations'!$C$6,P20*'Ranking Calculations'!$C$8,Q20*'Ranking Calculations'!$C$9,R20*'Ranking Calculations'!$C$10,S20*'Ranking Calculations'!$C$11,T20*'Ranking Calculations'!$C$12,U20*'Ranking Calculations'!$C$13,V20*'Ranking Calculations'!$C$14)</f>
        <v>0</v>
      </c>
      <c r="X20" s="11">
        <f>(SUM($D$2:D20)+(SUM($F$2:F20)/2))/((SUM($D$2:D20)+SUM($E$2:E20)+SUM($F$2:F20)))</f>
        <v>0.44139194139194138</v>
      </c>
      <c r="Y20" s="24">
        <f>'Winning % Rank Over Time'!X20</f>
        <v>20</v>
      </c>
      <c r="Z20" s="7">
        <f>'Winning % Rank Over Time'!$B20*VLOOKUP(Y20,'Share of Reg Season Points'!$K$2:$L$30,2)</f>
        <v>0</v>
      </c>
      <c r="AA20" s="1">
        <f>SUM($I$2:I20)/COUNT($G$2:G20)</f>
        <v>0</v>
      </c>
      <c r="AB20" s="1" cm="1">
        <f t="array" ref="AB20">_xlfn.IFS(AA20&gt;='Old Ranking Calculations'!$B$25,'Old Ranking Calculations'!$C$25,AA20&gt;='Old Ranking Calculations'!$B$26,'Old Ranking Calculations'!$C$26,AA20&gt;='Old Ranking Calculations'!$B$27,'Old Ranking Calculations'!$C$27,AA20&gt;='Old Ranking Calculations'!$B$28,'Old Ranking Calculations'!$C$28,AA20&gt;='Old Ranking Calculations'!$B$29,'Old Ranking Calculations'!$C$29,AA20&gt;='Old Ranking Calculations'!$B$30,'Old Ranking Calculations'!$C$30,AA20&gt;='Old Ranking Calculations'!$B$31,'Old Ranking Calculations'!$C$31,AA20&lt;'Old Ranking Calculations'!$B$32,'Old Ranking Calculations'!$C$32)</f>
        <v>0</v>
      </c>
      <c r="AC20" s="1">
        <f>COUNT($G$2:G20)/COUNT($A$2:A20)</f>
        <v>0.15789473684210525</v>
      </c>
      <c r="AD20" s="1" cm="1">
        <f t="array" ref="AD20">_xlfn.IFS(AC20&gt;='Old Ranking Calculations'!$B$15,'Old Ranking Calculations'!$C$15,AC20&gt;='Old Ranking Calculations'!$B$16,'Old Ranking Calculations'!$C$16,AC20&gt;='Old Ranking Calculations'!$B$17,'Old Ranking Calculations'!$C$17,AC20&gt;='Old Ranking Calculations'!$B$18,'Old Ranking Calculations'!$C$18,AC20&gt;='Old Ranking Calculations'!$B$19,'Old Ranking Calculations'!$C$19,AC20&gt;='Old Ranking Calculations'!$B$20,'Old Ranking Calculations'!$C$20,AC20&gt;='Old Ranking Calculations'!$B$21,'Old Ranking Calculations'!$C$21,AC20&gt;='Old Ranking Calculations'!$B$22,'Old Ranking Calculations'!$C$22,AC20&lt;'Old Ranking Calculations'!$B$23,'Old Ranking Calculations'!$C$23)</f>
        <v>0</v>
      </c>
      <c r="AE20" s="1">
        <f t="shared" si="0"/>
        <v>0</v>
      </c>
      <c r="AF20" s="1">
        <f>SUM($O$2:O20)/SUM($G$2:H20)</f>
        <v>1.25</v>
      </c>
      <c r="AG20" s="16">
        <f>SUM($W$2:W20,Z20)</f>
        <v>11</v>
      </c>
    </row>
    <row r="21" spans="1:33" ht="15.75" customHeight="1" x14ac:dyDescent="0.2">
      <c r="A21" s="1">
        <v>1985</v>
      </c>
      <c r="B21" s="1" t="s">
        <v>21</v>
      </c>
      <c r="C21" s="1" t="str">
        <f>VLOOKUP(B21,Divisions!$A$1:$B$33,2,FALSE)</f>
        <v>AFC East</v>
      </c>
      <c r="D21" s="1">
        <v>11</v>
      </c>
      <c r="E21" s="1">
        <v>5</v>
      </c>
      <c r="G21" s="1">
        <v>1</v>
      </c>
      <c r="I21" s="1">
        <v>3</v>
      </c>
      <c r="J21" s="1">
        <v>1</v>
      </c>
      <c r="K21" s="1">
        <v>1</v>
      </c>
      <c r="L21" s="1">
        <v>1</v>
      </c>
      <c r="M21" s="1">
        <v>1</v>
      </c>
      <c r="N21" s="1"/>
      <c r="O21" s="1">
        <v>4</v>
      </c>
      <c r="W21" s="1">
        <f>SUM(N21*'Ranking Calculations'!$C$2,M21*'Ranking Calculations'!$C$3,L21*'Ranking Calculations'!$C$4,K21*'Ranking Calculations'!$C$5,H21*'Ranking Calculations'!$C$7,G21*'Ranking Calculations'!$C$6,P21*'Ranking Calculations'!$C$8,Q21*'Ranking Calculations'!$C$9,R21*'Ranking Calculations'!$C$10,S21*'Ranking Calculations'!$C$11,T21*'Ranking Calculations'!$C$12,U21*'Ranking Calculations'!$C$13,V21*'Ranking Calculations'!$C$14)</f>
        <v>16</v>
      </c>
      <c r="X21" s="11">
        <f>(SUM($D$2:D21)+(SUM($F$2:F21)/2))/((SUM($D$2:D21)+SUM($E$2:E21)+SUM($F$2:F21)))</f>
        <v>0.45501730103806226</v>
      </c>
      <c r="Y21" s="24">
        <f>'Winning % Rank Over Time'!X21</f>
        <v>20</v>
      </c>
      <c r="Z21" s="7">
        <f>'Winning % Rank Over Time'!$B21*VLOOKUP(Y21,'Share of Reg Season Points'!$K$2:$L$30,2)</f>
        <v>0</v>
      </c>
      <c r="AA21" s="1">
        <f>SUM($I$2:I21)/COUNT($G$2:G21)</f>
        <v>0.75</v>
      </c>
      <c r="AB21" s="1" cm="1">
        <f t="array" ref="AB21">_xlfn.IFS(AA21&gt;='Old Ranking Calculations'!$B$25,'Old Ranking Calculations'!$C$25,AA21&gt;='Old Ranking Calculations'!$B$26,'Old Ranking Calculations'!$C$26,AA21&gt;='Old Ranking Calculations'!$B$27,'Old Ranking Calculations'!$C$27,AA21&gt;='Old Ranking Calculations'!$B$28,'Old Ranking Calculations'!$C$28,AA21&gt;='Old Ranking Calculations'!$B$29,'Old Ranking Calculations'!$C$29,AA21&gt;='Old Ranking Calculations'!$B$30,'Old Ranking Calculations'!$C$30,AA21&gt;='Old Ranking Calculations'!$B$31,'Old Ranking Calculations'!$C$31,AA21&lt;'Old Ranking Calculations'!$B$32,'Old Ranking Calculations'!$C$32)</f>
        <v>6</v>
      </c>
      <c r="AC21" s="1">
        <f>COUNT($G$2:G21)/COUNT($A$2:A21)</f>
        <v>0.2</v>
      </c>
      <c r="AD21" s="1" cm="1">
        <f t="array" ref="AD21">_xlfn.IFS(AC21&gt;='Old Ranking Calculations'!$B$15,'Old Ranking Calculations'!$C$15,AC21&gt;='Old Ranking Calculations'!$B$16,'Old Ranking Calculations'!$C$16,AC21&gt;='Old Ranking Calculations'!$B$17,'Old Ranking Calculations'!$C$17,AC21&gt;='Old Ranking Calculations'!$B$18,'Old Ranking Calculations'!$C$18,AC21&gt;='Old Ranking Calculations'!$B$19,'Old Ranking Calculations'!$C$19,AC21&gt;='Old Ranking Calculations'!$B$20,'Old Ranking Calculations'!$C$20,AC21&gt;='Old Ranking Calculations'!$B$21,'Old Ranking Calculations'!$C$21,AC21&gt;='Old Ranking Calculations'!$B$22,'Old Ranking Calculations'!$C$22,AC21&lt;'Old Ranking Calculations'!$B$23,'Old Ranking Calculations'!$C$23)</f>
        <v>1</v>
      </c>
      <c r="AE21" s="1">
        <f t="shared" si="0"/>
        <v>0</v>
      </c>
      <c r="AF21" s="1">
        <f>SUM($O$2:O21)/SUM($G$2:H21)</f>
        <v>1.8</v>
      </c>
      <c r="AG21" s="16">
        <f>SUM($W$2:W21,Z21)</f>
        <v>27</v>
      </c>
    </row>
    <row r="22" spans="1:33" ht="15.75" customHeight="1" x14ac:dyDescent="0.2">
      <c r="A22" s="1">
        <v>1986</v>
      </c>
      <c r="B22" s="1" t="s">
        <v>21</v>
      </c>
      <c r="C22" s="1" t="str">
        <f>VLOOKUP(B22,Divisions!$A$1:$B$33,2,FALSE)</f>
        <v>AFC East</v>
      </c>
      <c r="D22" s="1">
        <v>11</v>
      </c>
      <c r="E22" s="1">
        <v>5</v>
      </c>
      <c r="G22" s="1">
        <v>1</v>
      </c>
      <c r="H22" s="1">
        <v>1</v>
      </c>
      <c r="I22" s="1">
        <v>0</v>
      </c>
      <c r="J22" s="1">
        <v>1</v>
      </c>
      <c r="K22" s="1">
        <v>1</v>
      </c>
      <c r="L22" s="1"/>
      <c r="M22" s="1"/>
      <c r="N22" s="1"/>
      <c r="O22" s="1">
        <v>2</v>
      </c>
      <c r="W22" s="1">
        <f>SUM(N22*'Ranking Calculations'!$C$2,M22*'Ranking Calculations'!$C$3,L22*'Ranking Calculations'!$C$4,K22*'Ranking Calculations'!$C$5,H22*'Ranking Calculations'!$C$7,G22*'Ranking Calculations'!$C$6,P22*'Ranking Calculations'!$C$8,Q22*'Ranking Calculations'!$C$9,R22*'Ranking Calculations'!$C$10,S22*'Ranking Calculations'!$C$11,T22*'Ranking Calculations'!$C$12,U22*'Ranking Calculations'!$C$13,V22*'Ranking Calculations'!$C$14)</f>
        <v>4</v>
      </c>
      <c r="X22" s="11">
        <f>(SUM($D$2:D22)+(SUM($F$2:F22)/2))/((SUM($D$2:D22)+SUM($E$2:E22)+SUM($F$2:F22)))</f>
        <v>0.46721311475409838</v>
      </c>
      <c r="Y22" s="24">
        <f>'Winning % Rank Over Time'!X22</f>
        <v>19</v>
      </c>
      <c r="Z22" s="7">
        <f>'Winning % Rank Over Time'!$B22*VLOOKUP(Y22,'Share of Reg Season Points'!$K$2:$L$30,2)</f>
        <v>0</v>
      </c>
      <c r="AA22" s="1">
        <f>SUM($I$2:I22)/COUNT($G$2:G22)</f>
        <v>0.6</v>
      </c>
      <c r="AB22" s="1" cm="1">
        <f t="array" ref="AB22">_xlfn.IFS(AA22&gt;='Old Ranking Calculations'!$B$25,'Old Ranking Calculations'!$C$25,AA22&gt;='Old Ranking Calculations'!$B$26,'Old Ranking Calculations'!$C$26,AA22&gt;='Old Ranking Calculations'!$B$27,'Old Ranking Calculations'!$C$27,AA22&gt;='Old Ranking Calculations'!$B$28,'Old Ranking Calculations'!$C$28,AA22&gt;='Old Ranking Calculations'!$B$29,'Old Ranking Calculations'!$C$29,AA22&gt;='Old Ranking Calculations'!$B$30,'Old Ranking Calculations'!$C$30,AA22&gt;='Old Ranking Calculations'!$B$31,'Old Ranking Calculations'!$C$31,AA22&lt;'Old Ranking Calculations'!$B$32,'Old Ranking Calculations'!$C$32)</f>
        <v>4</v>
      </c>
      <c r="AC22" s="1">
        <f>COUNT($G$2:G22)/COUNT($A$2:A22)</f>
        <v>0.23809523809523808</v>
      </c>
      <c r="AD22" s="1" cm="1">
        <f t="array" ref="AD22">_xlfn.IFS(AC22&gt;='Old Ranking Calculations'!$B$15,'Old Ranking Calculations'!$C$15,AC22&gt;='Old Ranking Calculations'!$B$16,'Old Ranking Calculations'!$C$16,AC22&gt;='Old Ranking Calculations'!$B$17,'Old Ranking Calculations'!$C$17,AC22&gt;='Old Ranking Calculations'!$B$18,'Old Ranking Calculations'!$C$18,AC22&gt;='Old Ranking Calculations'!$B$19,'Old Ranking Calculations'!$C$19,AC22&gt;='Old Ranking Calculations'!$B$20,'Old Ranking Calculations'!$C$20,AC22&gt;='Old Ranking Calculations'!$B$21,'Old Ranking Calculations'!$C$21,AC22&gt;='Old Ranking Calculations'!$B$22,'Old Ranking Calculations'!$C$22,AC22&lt;'Old Ranking Calculations'!$B$23,'Old Ranking Calculations'!$C$23)</f>
        <v>1</v>
      </c>
      <c r="AE22" s="1">
        <f t="shared" si="0"/>
        <v>0</v>
      </c>
      <c r="AF22" s="1">
        <f>SUM($O$2:O22)/SUM($G$2:H22)</f>
        <v>1.5714285714285714</v>
      </c>
      <c r="AG22" s="16">
        <f>SUM($W$2:W22,Z22)</f>
        <v>31</v>
      </c>
    </row>
    <row r="23" spans="1:33" ht="15.75" customHeight="1" x14ac:dyDescent="0.2">
      <c r="A23" s="1">
        <v>1987</v>
      </c>
      <c r="B23" s="1" t="s">
        <v>21</v>
      </c>
      <c r="C23" s="1" t="str">
        <f>VLOOKUP(B23,Divisions!$A$1:$B$33,2,FALSE)</f>
        <v>AFC East</v>
      </c>
      <c r="D23" s="1">
        <v>8</v>
      </c>
      <c r="E23" s="1">
        <v>7</v>
      </c>
      <c r="W23" s="1">
        <f>SUM(N23*'Ranking Calculations'!$C$2,M23*'Ranking Calculations'!$C$3,L23*'Ranking Calculations'!$C$4,K23*'Ranking Calculations'!$C$5,H23*'Ranking Calculations'!$C$7,G23*'Ranking Calculations'!$C$6,P23*'Ranking Calculations'!$C$8,Q23*'Ranking Calculations'!$C$9,R23*'Ranking Calculations'!$C$10,S23*'Ranking Calculations'!$C$11,T23*'Ranking Calculations'!$C$12,U23*'Ranking Calculations'!$C$13,V23*'Ranking Calculations'!$C$14)</f>
        <v>0</v>
      </c>
      <c r="X23" s="11">
        <f>(SUM($D$2:D23)+(SUM($F$2:F23)/2))/((SUM($D$2:D23)+SUM($E$2:E23)+SUM($F$2:F23)))</f>
        <v>0.47031250000000002</v>
      </c>
      <c r="Y23" s="24">
        <f>'Winning % Rank Over Time'!X23</f>
        <v>19</v>
      </c>
      <c r="Z23" s="7">
        <f>'Winning % Rank Over Time'!$B23*VLOOKUP(Y23,'Share of Reg Season Points'!$K$2:$L$30,2)</f>
        <v>0</v>
      </c>
      <c r="AA23" s="1">
        <f>SUM($I$2:I23)/COUNT($G$2:G23)</f>
        <v>0.6</v>
      </c>
      <c r="AB23" s="1" cm="1">
        <f t="array" ref="AB23">_xlfn.IFS(AA23&gt;='Old Ranking Calculations'!$B$25,'Old Ranking Calculations'!$C$25,AA23&gt;='Old Ranking Calculations'!$B$26,'Old Ranking Calculations'!$C$26,AA23&gt;='Old Ranking Calculations'!$B$27,'Old Ranking Calculations'!$C$27,AA23&gt;='Old Ranking Calculations'!$B$28,'Old Ranking Calculations'!$C$28,AA23&gt;='Old Ranking Calculations'!$B$29,'Old Ranking Calculations'!$C$29,AA23&gt;='Old Ranking Calculations'!$B$30,'Old Ranking Calculations'!$C$30,AA23&gt;='Old Ranking Calculations'!$B$31,'Old Ranking Calculations'!$C$31,AA23&lt;'Old Ranking Calculations'!$B$32,'Old Ranking Calculations'!$C$32)</f>
        <v>4</v>
      </c>
      <c r="AC23" s="1">
        <f>COUNT($G$2:G23)/COUNT($A$2:A23)</f>
        <v>0.22727272727272727</v>
      </c>
      <c r="AD23" s="1" cm="1">
        <f t="array" ref="AD23">_xlfn.IFS(AC23&gt;='Old Ranking Calculations'!$B$15,'Old Ranking Calculations'!$C$15,AC23&gt;='Old Ranking Calculations'!$B$16,'Old Ranking Calculations'!$C$16,AC23&gt;='Old Ranking Calculations'!$B$17,'Old Ranking Calculations'!$C$17,AC23&gt;='Old Ranking Calculations'!$B$18,'Old Ranking Calculations'!$C$18,AC23&gt;='Old Ranking Calculations'!$B$19,'Old Ranking Calculations'!$C$19,AC23&gt;='Old Ranking Calculations'!$B$20,'Old Ranking Calculations'!$C$20,AC23&gt;='Old Ranking Calculations'!$B$21,'Old Ranking Calculations'!$C$21,AC23&gt;='Old Ranking Calculations'!$B$22,'Old Ranking Calculations'!$C$22,AC23&lt;'Old Ranking Calculations'!$B$23,'Old Ranking Calculations'!$C$23)</f>
        <v>1</v>
      </c>
      <c r="AE23" s="1">
        <f t="shared" si="0"/>
        <v>0</v>
      </c>
      <c r="AF23" s="1">
        <f>SUM($O$2:O23)/SUM($G$2:H23)</f>
        <v>1.5714285714285714</v>
      </c>
      <c r="AG23" s="16">
        <f>SUM($W$2:W23,Z23)</f>
        <v>31</v>
      </c>
    </row>
    <row r="24" spans="1:33" ht="15.75" customHeight="1" x14ac:dyDescent="0.2">
      <c r="A24" s="1">
        <v>1988</v>
      </c>
      <c r="B24" s="1" t="s">
        <v>21</v>
      </c>
      <c r="C24" s="1" t="str">
        <f>VLOOKUP(B24,Divisions!$A$1:$B$33,2,FALSE)</f>
        <v>AFC East</v>
      </c>
      <c r="D24" s="1">
        <v>9</v>
      </c>
      <c r="E24" s="1">
        <v>7</v>
      </c>
      <c r="S24" s="1">
        <v>1</v>
      </c>
      <c r="W24" s="1">
        <f>SUM(N24*'Ranking Calculations'!$C$2,M24*'Ranking Calculations'!$C$3,L24*'Ranking Calculations'!$C$4,K24*'Ranking Calculations'!$C$5,H24*'Ranking Calculations'!$C$7,G24*'Ranking Calculations'!$C$6,P24*'Ranking Calculations'!$C$8,Q24*'Ranking Calculations'!$C$9,R24*'Ranking Calculations'!$C$10,S24*'Ranking Calculations'!$C$11,T24*'Ranking Calculations'!$C$12,U24*'Ranking Calculations'!$C$13,V24*'Ranking Calculations'!$C$14)</f>
        <v>0</v>
      </c>
      <c r="X24" s="11">
        <f>(SUM($D$2:D24)+(SUM($F$2:F24)/2))/((SUM($D$2:D24)+SUM($E$2:E24)+SUM($F$2:F24)))</f>
        <v>0.47470238095238093</v>
      </c>
      <c r="Y24" s="24">
        <f>'Winning % Rank Over Time'!X24</f>
        <v>17</v>
      </c>
      <c r="Z24" s="7">
        <f>'Winning % Rank Over Time'!$B24*VLOOKUP(Y24,'Share of Reg Season Points'!$K$2:$L$30,2)</f>
        <v>0</v>
      </c>
      <c r="AA24" s="1">
        <f>SUM($I$2:I24)/COUNT($G$2:G24)</f>
        <v>0.6</v>
      </c>
      <c r="AB24" s="1" cm="1">
        <f t="array" ref="AB24">_xlfn.IFS(AA24&gt;='Old Ranking Calculations'!$B$25,'Old Ranking Calculations'!$C$25,AA24&gt;='Old Ranking Calculations'!$B$26,'Old Ranking Calculations'!$C$26,AA24&gt;='Old Ranking Calculations'!$B$27,'Old Ranking Calculations'!$C$27,AA24&gt;='Old Ranking Calculations'!$B$28,'Old Ranking Calculations'!$C$28,AA24&gt;='Old Ranking Calculations'!$B$29,'Old Ranking Calculations'!$C$29,AA24&gt;='Old Ranking Calculations'!$B$30,'Old Ranking Calculations'!$C$30,AA24&gt;='Old Ranking Calculations'!$B$31,'Old Ranking Calculations'!$C$31,AA24&lt;'Old Ranking Calculations'!$B$32,'Old Ranking Calculations'!$C$32)</f>
        <v>4</v>
      </c>
      <c r="AC24" s="1">
        <f>COUNT($G$2:G24)/COUNT($A$2:A24)</f>
        <v>0.21739130434782608</v>
      </c>
      <c r="AD24" s="1" cm="1">
        <f t="array" ref="AD24">_xlfn.IFS(AC24&gt;='Old Ranking Calculations'!$B$15,'Old Ranking Calculations'!$C$15,AC24&gt;='Old Ranking Calculations'!$B$16,'Old Ranking Calculations'!$C$16,AC24&gt;='Old Ranking Calculations'!$B$17,'Old Ranking Calculations'!$C$17,AC24&gt;='Old Ranking Calculations'!$B$18,'Old Ranking Calculations'!$C$18,AC24&gt;='Old Ranking Calculations'!$B$19,'Old Ranking Calculations'!$C$19,AC24&gt;='Old Ranking Calculations'!$B$20,'Old Ranking Calculations'!$C$20,AC24&gt;='Old Ranking Calculations'!$B$21,'Old Ranking Calculations'!$C$21,AC24&gt;='Old Ranking Calculations'!$B$22,'Old Ranking Calculations'!$C$22,AC24&lt;'Old Ranking Calculations'!$B$23,'Old Ranking Calculations'!$C$23)</f>
        <v>1</v>
      </c>
      <c r="AE24" s="1">
        <f t="shared" si="0"/>
        <v>0</v>
      </c>
      <c r="AF24" s="1">
        <f>SUM($O$2:O24)/SUM($G$2:H24)</f>
        <v>1.5714285714285714</v>
      </c>
      <c r="AG24" s="16">
        <f>SUM($W$2:W24,Z24)</f>
        <v>31</v>
      </c>
    </row>
    <row r="25" spans="1:33" ht="15.75" customHeight="1" x14ac:dyDescent="0.2">
      <c r="A25" s="1">
        <v>1989</v>
      </c>
      <c r="B25" s="1" t="s">
        <v>21</v>
      </c>
      <c r="C25" s="1" t="str">
        <f>VLOOKUP(B25,Divisions!$A$1:$B$33,2,FALSE)</f>
        <v>AFC East</v>
      </c>
      <c r="D25" s="1">
        <v>5</v>
      </c>
      <c r="E25" s="1">
        <v>11</v>
      </c>
      <c r="W25" s="1">
        <f>SUM(N25*'Ranking Calculations'!$C$2,M25*'Ranking Calculations'!$C$3,L25*'Ranking Calculations'!$C$4,K25*'Ranking Calculations'!$C$5,H25*'Ranking Calculations'!$C$7,G25*'Ranking Calculations'!$C$6,P25*'Ranking Calculations'!$C$8,Q25*'Ranking Calculations'!$C$9,R25*'Ranking Calculations'!$C$10,S25*'Ranking Calculations'!$C$11,T25*'Ranking Calculations'!$C$12,U25*'Ranking Calculations'!$C$13,V25*'Ranking Calculations'!$C$14)</f>
        <v>0</v>
      </c>
      <c r="X25" s="11">
        <f>(SUM($D$2:D25)+(SUM($F$2:F25)/2))/((SUM($D$2:D25)+SUM($E$2:E25)+SUM($F$2:F25)))</f>
        <v>0.46732954545454547</v>
      </c>
      <c r="Y25" s="24">
        <f>'Winning % Rank Over Time'!X25</f>
        <v>17</v>
      </c>
      <c r="Z25" s="7">
        <f>'Winning % Rank Over Time'!$B25*VLOOKUP(Y25,'Share of Reg Season Points'!$K$2:$L$30,2)</f>
        <v>0</v>
      </c>
      <c r="AA25" s="1">
        <f>SUM($I$2:I25)/COUNT($G$2:G25)</f>
        <v>0.6</v>
      </c>
      <c r="AB25" s="1" cm="1">
        <f t="array" ref="AB25">_xlfn.IFS(AA25&gt;='Old Ranking Calculations'!$B$25,'Old Ranking Calculations'!$C$25,AA25&gt;='Old Ranking Calculations'!$B$26,'Old Ranking Calculations'!$C$26,AA25&gt;='Old Ranking Calculations'!$B$27,'Old Ranking Calculations'!$C$27,AA25&gt;='Old Ranking Calculations'!$B$28,'Old Ranking Calculations'!$C$28,AA25&gt;='Old Ranking Calculations'!$B$29,'Old Ranking Calculations'!$C$29,AA25&gt;='Old Ranking Calculations'!$B$30,'Old Ranking Calculations'!$C$30,AA25&gt;='Old Ranking Calculations'!$B$31,'Old Ranking Calculations'!$C$31,AA25&lt;'Old Ranking Calculations'!$B$32,'Old Ranking Calculations'!$C$32)</f>
        <v>4</v>
      </c>
      <c r="AC25" s="1">
        <f>COUNT($G$2:G25)/COUNT($A$2:A25)</f>
        <v>0.20833333333333334</v>
      </c>
      <c r="AD25" s="1" cm="1">
        <f t="array" ref="AD25">_xlfn.IFS(AC25&gt;='Old Ranking Calculations'!$B$15,'Old Ranking Calculations'!$C$15,AC25&gt;='Old Ranking Calculations'!$B$16,'Old Ranking Calculations'!$C$16,AC25&gt;='Old Ranking Calculations'!$B$17,'Old Ranking Calculations'!$C$17,AC25&gt;='Old Ranking Calculations'!$B$18,'Old Ranking Calculations'!$C$18,AC25&gt;='Old Ranking Calculations'!$B$19,'Old Ranking Calculations'!$C$19,AC25&gt;='Old Ranking Calculations'!$B$20,'Old Ranking Calculations'!$C$20,AC25&gt;='Old Ranking Calculations'!$B$21,'Old Ranking Calculations'!$C$21,AC25&gt;='Old Ranking Calculations'!$B$22,'Old Ranking Calculations'!$C$22,AC25&lt;'Old Ranking Calculations'!$B$23,'Old Ranking Calculations'!$C$23)</f>
        <v>1</v>
      </c>
      <c r="AE25" s="1">
        <f t="shared" si="0"/>
        <v>0</v>
      </c>
      <c r="AF25" s="1">
        <f>SUM($O$2:O25)/SUM($G$2:H25)</f>
        <v>1.5714285714285714</v>
      </c>
      <c r="AG25" s="16">
        <f>SUM($W$2:W25,Z25)</f>
        <v>31</v>
      </c>
    </row>
    <row r="26" spans="1:33" ht="15.75" customHeight="1" x14ac:dyDescent="0.2">
      <c r="A26" s="1">
        <v>1990</v>
      </c>
      <c r="B26" s="1" t="s">
        <v>21</v>
      </c>
      <c r="C26" s="1" t="str">
        <f>VLOOKUP(B26,Divisions!$A$1:$B$33,2,FALSE)</f>
        <v>AFC East</v>
      </c>
      <c r="D26" s="1">
        <v>1</v>
      </c>
      <c r="E26" s="1">
        <v>15</v>
      </c>
      <c r="W26" s="1">
        <f>SUM(N26*'Ranking Calculations'!$C$2,M26*'Ranking Calculations'!$C$3,L26*'Ranking Calculations'!$C$4,K26*'Ranking Calculations'!$C$5,H26*'Ranking Calculations'!$C$7,G26*'Ranking Calculations'!$C$6,P26*'Ranking Calculations'!$C$8,Q26*'Ranking Calculations'!$C$9,R26*'Ranking Calculations'!$C$10,S26*'Ranking Calculations'!$C$11,T26*'Ranking Calculations'!$C$12,U26*'Ranking Calculations'!$C$13,V26*'Ranking Calculations'!$C$14)</f>
        <v>0</v>
      </c>
      <c r="X26" s="11">
        <f>(SUM($D$2:D26)+(SUM($F$2:F26)/2))/((SUM($D$2:D26)+SUM($E$2:E26)+SUM($F$2:F26)))</f>
        <v>0.44972826086956524</v>
      </c>
      <c r="Y26" s="24">
        <f>'Winning % Rank Over Time'!X26</f>
        <v>22</v>
      </c>
      <c r="Z26" s="7">
        <f>'Winning % Rank Over Time'!$B26*VLOOKUP(Y26,'Share of Reg Season Points'!$K$2:$L$30,2)</f>
        <v>0</v>
      </c>
      <c r="AA26" s="1">
        <f>SUM($I$2:I26)/COUNT($G$2:G26)</f>
        <v>0.6</v>
      </c>
      <c r="AB26" s="1" cm="1">
        <f t="array" ref="AB26">_xlfn.IFS(AA26&gt;='Old Ranking Calculations'!$B$25,'Old Ranking Calculations'!$C$25,AA26&gt;='Old Ranking Calculations'!$B$26,'Old Ranking Calculations'!$C$26,AA26&gt;='Old Ranking Calculations'!$B$27,'Old Ranking Calculations'!$C$27,AA26&gt;='Old Ranking Calculations'!$B$28,'Old Ranking Calculations'!$C$28,AA26&gt;='Old Ranking Calculations'!$B$29,'Old Ranking Calculations'!$C$29,AA26&gt;='Old Ranking Calculations'!$B$30,'Old Ranking Calculations'!$C$30,AA26&gt;='Old Ranking Calculations'!$B$31,'Old Ranking Calculations'!$C$31,AA26&lt;'Old Ranking Calculations'!$B$32,'Old Ranking Calculations'!$C$32)</f>
        <v>4</v>
      </c>
      <c r="AC26" s="1">
        <f>COUNT($G$2:G26)/COUNT($A$2:A26)</f>
        <v>0.2</v>
      </c>
      <c r="AD26" s="1" cm="1">
        <f t="array" ref="AD26">_xlfn.IFS(AC26&gt;='Old Ranking Calculations'!$B$15,'Old Ranking Calculations'!$C$15,AC26&gt;='Old Ranking Calculations'!$B$16,'Old Ranking Calculations'!$C$16,AC26&gt;='Old Ranking Calculations'!$B$17,'Old Ranking Calculations'!$C$17,AC26&gt;='Old Ranking Calculations'!$B$18,'Old Ranking Calculations'!$C$18,AC26&gt;='Old Ranking Calculations'!$B$19,'Old Ranking Calculations'!$C$19,AC26&gt;='Old Ranking Calculations'!$B$20,'Old Ranking Calculations'!$C$20,AC26&gt;='Old Ranking Calculations'!$B$21,'Old Ranking Calculations'!$C$21,AC26&gt;='Old Ranking Calculations'!$B$22,'Old Ranking Calculations'!$C$22,AC26&lt;'Old Ranking Calculations'!$B$23,'Old Ranking Calculations'!$C$23)</f>
        <v>1</v>
      </c>
      <c r="AE26" s="1">
        <f t="shared" si="0"/>
        <v>0</v>
      </c>
      <c r="AF26" s="1">
        <f>SUM($O$2:O26)/SUM($G$2:H26)</f>
        <v>1.5714285714285714</v>
      </c>
      <c r="AG26" s="16">
        <f>SUM($W$2:W26,Z26)</f>
        <v>31</v>
      </c>
    </row>
    <row r="27" spans="1:33" ht="15.75" customHeight="1" x14ac:dyDescent="0.2">
      <c r="A27" s="1">
        <v>1991</v>
      </c>
      <c r="B27" s="1" t="s">
        <v>21</v>
      </c>
      <c r="C27" s="1" t="str">
        <f>VLOOKUP(B27,Divisions!$A$1:$B$33,2,FALSE)</f>
        <v>AFC East</v>
      </c>
      <c r="D27" s="1">
        <v>6</v>
      </c>
      <c r="E27" s="1">
        <v>10</v>
      </c>
      <c r="S27" s="1">
        <v>1</v>
      </c>
      <c r="W27" s="1">
        <f>SUM(N27*'Ranking Calculations'!$C$2,M27*'Ranking Calculations'!$C$3,L27*'Ranking Calculations'!$C$4,K27*'Ranking Calculations'!$C$5,H27*'Ranking Calculations'!$C$7,G27*'Ranking Calculations'!$C$6,P27*'Ranking Calculations'!$C$8,Q27*'Ranking Calculations'!$C$9,R27*'Ranking Calculations'!$C$10,S27*'Ranking Calculations'!$C$11,T27*'Ranking Calculations'!$C$12,U27*'Ranking Calculations'!$C$13,V27*'Ranking Calculations'!$C$14)</f>
        <v>0</v>
      </c>
      <c r="X27" s="11">
        <f>(SUM($D$2:D27)+(SUM($F$2:F27)/2))/((SUM($D$2:D27)+SUM($E$2:E27)+SUM($F$2:F27)))</f>
        <v>0.44661458333333331</v>
      </c>
      <c r="Y27" s="24">
        <f>'Winning % Rank Over Time'!X27</f>
        <v>23</v>
      </c>
      <c r="Z27" s="7">
        <f>'Winning % Rank Over Time'!$B27*VLOOKUP(Y27,'Share of Reg Season Points'!$K$2:$L$30,2)</f>
        <v>0</v>
      </c>
      <c r="AA27" s="1">
        <f>SUM($I$2:I27)/COUNT($G$2:G27)</f>
        <v>0.6</v>
      </c>
      <c r="AB27" s="1" cm="1">
        <f t="array" ref="AB27">_xlfn.IFS(AA27&gt;='Old Ranking Calculations'!$B$25,'Old Ranking Calculations'!$C$25,AA27&gt;='Old Ranking Calculations'!$B$26,'Old Ranking Calculations'!$C$26,AA27&gt;='Old Ranking Calculations'!$B$27,'Old Ranking Calculations'!$C$27,AA27&gt;='Old Ranking Calculations'!$B$28,'Old Ranking Calculations'!$C$28,AA27&gt;='Old Ranking Calculations'!$B$29,'Old Ranking Calculations'!$C$29,AA27&gt;='Old Ranking Calculations'!$B$30,'Old Ranking Calculations'!$C$30,AA27&gt;='Old Ranking Calculations'!$B$31,'Old Ranking Calculations'!$C$31,AA27&lt;'Old Ranking Calculations'!$B$32,'Old Ranking Calculations'!$C$32)</f>
        <v>4</v>
      </c>
      <c r="AC27" s="1">
        <f>COUNT($G$2:G27)/COUNT($A$2:A27)</f>
        <v>0.19230769230769232</v>
      </c>
      <c r="AD27" s="1" cm="1">
        <f t="array" ref="AD27">_xlfn.IFS(AC27&gt;='Old Ranking Calculations'!$B$15,'Old Ranking Calculations'!$C$15,AC27&gt;='Old Ranking Calculations'!$B$16,'Old Ranking Calculations'!$C$16,AC27&gt;='Old Ranking Calculations'!$B$17,'Old Ranking Calculations'!$C$17,AC27&gt;='Old Ranking Calculations'!$B$18,'Old Ranking Calculations'!$C$18,AC27&gt;='Old Ranking Calculations'!$B$19,'Old Ranking Calculations'!$C$19,AC27&gt;='Old Ranking Calculations'!$B$20,'Old Ranking Calculations'!$C$20,AC27&gt;='Old Ranking Calculations'!$B$21,'Old Ranking Calculations'!$C$21,AC27&gt;='Old Ranking Calculations'!$B$22,'Old Ranking Calculations'!$C$22,AC27&lt;'Old Ranking Calculations'!$B$23,'Old Ranking Calculations'!$C$23)</f>
        <v>0</v>
      </c>
      <c r="AE27" s="1">
        <f t="shared" si="0"/>
        <v>0</v>
      </c>
      <c r="AF27" s="1">
        <f>SUM($O$2:O27)/SUM($G$2:H27)</f>
        <v>1.5714285714285714</v>
      </c>
      <c r="AG27" s="16">
        <f>SUM($W$2:W27,Z27)</f>
        <v>31</v>
      </c>
    </row>
    <row r="28" spans="1:33" ht="15.75" customHeight="1" x14ac:dyDescent="0.2">
      <c r="A28" s="1">
        <v>1992</v>
      </c>
      <c r="B28" s="1" t="s">
        <v>21</v>
      </c>
      <c r="C28" s="1" t="str">
        <f>VLOOKUP(B28,Divisions!$A$1:$B$33,2,FALSE)</f>
        <v>AFC East</v>
      </c>
      <c r="D28" s="1">
        <v>2</v>
      </c>
      <c r="E28" s="1">
        <v>14</v>
      </c>
      <c r="W28" s="1">
        <f>SUM(N28*'Ranking Calculations'!$C$2,M28*'Ranking Calculations'!$C$3,L28*'Ranking Calculations'!$C$4,K28*'Ranking Calculations'!$C$5,H28*'Ranking Calculations'!$C$7,G28*'Ranking Calculations'!$C$6,P28*'Ranking Calculations'!$C$8,Q28*'Ranking Calculations'!$C$9,R28*'Ranking Calculations'!$C$10,S28*'Ranking Calculations'!$C$11,T28*'Ranking Calculations'!$C$12,U28*'Ranking Calculations'!$C$13,V28*'Ranking Calculations'!$C$14)</f>
        <v>0</v>
      </c>
      <c r="X28" s="11">
        <f>(SUM($D$2:D28)+(SUM($F$2:F28)/2))/((SUM($D$2:D28)+SUM($E$2:E28)+SUM($F$2:F28)))</f>
        <v>0.43375000000000002</v>
      </c>
      <c r="Y28" s="24">
        <f>'Winning % Rank Over Time'!X28</f>
        <v>25</v>
      </c>
      <c r="Z28" s="7">
        <f>'Winning % Rank Over Time'!$B28*VLOOKUP(Y28,'Share of Reg Season Points'!$K$2:$L$30,2)</f>
        <v>0</v>
      </c>
      <c r="AA28" s="1">
        <f>SUM($I$2:I28)/COUNT($G$2:G28)</f>
        <v>0.6</v>
      </c>
      <c r="AB28" s="1" cm="1">
        <f t="array" ref="AB28">_xlfn.IFS(AA28&gt;='Old Ranking Calculations'!$B$25,'Old Ranking Calculations'!$C$25,AA28&gt;='Old Ranking Calculations'!$B$26,'Old Ranking Calculations'!$C$26,AA28&gt;='Old Ranking Calculations'!$B$27,'Old Ranking Calculations'!$C$27,AA28&gt;='Old Ranking Calculations'!$B$28,'Old Ranking Calculations'!$C$28,AA28&gt;='Old Ranking Calculations'!$B$29,'Old Ranking Calculations'!$C$29,AA28&gt;='Old Ranking Calculations'!$B$30,'Old Ranking Calculations'!$C$30,AA28&gt;='Old Ranking Calculations'!$B$31,'Old Ranking Calculations'!$C$31,AA28&lt;'Old Ranking Calculations'!$B$32,'Old Ranking Calculations'!$C$32)</f>
        <v>4</v>
      </c>
      <c r="AC28" s="1">
        <f>COUNT($G$2:G28)/COUNT($A$2:A28)</f>
        <v>0.18518518518518517</v>
      </c>
      <c r="AD28" s="1" cm="1">
        <f t="array" ref="AD28">_xlfn.IFS(AC28&gt;='Old Ranking Calculations'!$B$15,'Old Ranking Calculations'!$C$15,AC28&gt;='Old Ranking Calculations'!$B$16,'Old Ranking Calculations'!$C$16,AC28&gt;='Old Ranking Calculations'!$B$17,'Old Ranking Calculations'!$C$17,AC28&gt;='Old Ranking Calculations'!$B$18,'Old Ranking Calculations'!$C$18,AC28&gt;='Old Ranking Calculations'!$B$19,'Old Ranking Calculations'!$C$19,AC28&gt;='Old Ranking Calculations'!$B$20,'Old Ranking Calculations'!$C$20,AC28&gt;='Old Ranking Calculations'!$B$21,'Old Ranking Calculations'!$C$21,AC28&gt;='Old Ranking Calculations'!$B$22,'Old Ranking Calculations'!$C$22,AC28&lt;'Old Ranking Calculations'!$B$23,'Old Ranking Calculations'!$C$23)</f>
        <v>0</v>
      </c>
      <c r="AE28" s="1">
        <f t="shared" si="0"/>
        <v>0</v>
      </c>
      <c r="AF28" s="1">
        <f>SUM($O$2:O28)/SUM($G$2:H28)</f>
        <v>1.5714285714285714</v>
      </c>
      <c r="AG28" s="16">
        <f>SUM($W$2:W28,Z28)</f>
        <v>31</v>
      </c>
    </row>
    <row r="29" spans="1:33" ht="15.75" customHeight="1" x14ac:dyDescent="0.2">
      <c r="A29" s="1">
        <v>1993</v>
      </c>
      <c r="B29" s="1" t="s">
        <v>21</v>
      </c>
      <c r="C29" s="1" t="str">
        <f>VLOOKUP(B29,Divisions!$A$1:$B$33,2,FALSE)</f>
        <v>AFC East</v>
      </c>
      <c r="D29" s="1">
        <v>5</v>
      </c>
      <c r="E29" s="1">
        <v>11</v>
      </c>
      <c r="W29" s="1">
        <f>SUM(N29*'Ranking Calculations'!$C$2,M29*'Ranking Calculations'!$C$3,L29*'Ranking Calculations'!$C$4,K29*'Ranking Calculations'!$C$5,H29*'Ranking Calculations'!$C$7,G29*'Ranking Calculations'!$C$6,P29*'Ranking Calculations'!$C$8,Q29*'Ranking Calculations'!$C$9,R29*'Ranking Calculations'!$C$10,S29*'Ranking Calculations'!$C$11,T29*'Ranking Calculations'!$C$12,U29*'Ranking Calculations'!$C$13,V29*'Ranking Calculations'!$C$14)</f>
        <v>0</v>
      </c>
      <c r="X29" s="11">
        <f>(SUM($D$2:D29)+(SUM($F$2:F29)/2))/((SUM($D$2:D29)+SUM($E$2:E29)+SUM($F$2:F29)))</f>
        <v>0.42908653846153844</v>
      </c>
      <c r="Y29" s="24">
        <f>'Winning % Rank Over Time'!X29</f>
        <v>25</v>
      </c>
      <c r="Z29" s="7">
        <f>'Winning % Rank Over Time'!$B29*VLOOKUP(Y29,'Share of Reg Season Points'!$K$2:$L$30,2)</f>
        <v>0</v>
      </c>
      <c r="AA29" s="1">
        <f>SUM($I$2:I29)/COUNT($G$2:G29)</f>
        <v>0.6</v>
      </c>
      <c r="AB29" s="1" cm="1">
        <f t="array" ref="AB29">_xlfn.IFS(AA29&gt;='Old Ranking Calculations'!$B$25,'Old Ranking Calculations'!$C$25,AA29&gt;='Old Ranking Calculations'!$B$26,'Old Ranking Calculations'!$C$26,AA29&gt;='Old Ranking Calculations'!$B$27,'Old Ranking Calculations'!$C$27,AA29&gt;='Old Ranking Calculations'!$B$28,'Old Ranking Calculations'!$C$28,AA29&gt;='Old Ranking Calculations'!$B$29,'Old Ranking Calculations'!$C$29,AA29&gt;='Old Ranking Calculations'!$B$30,'Old Ranking Calculations'!$C$30,AA29&gt;='Old Ranking Calculations'!$B$31,'Old Ranking Calculations'!$C$31,AA29&lt;'Old Ranking Calculations'!$B$32,'Old Ranking Calculations'!$C$32)</f>
        <v>4</v>
      </c>
      <c r="AC29" s="1">
        <f>COUNT($G$2:G29)/COUNT($A$2:A29)</f>
        <v>0.17857142857142858</v>
      </c>
      <c r="AD29" s="1" cm="1">
        <f t="array" ref="AD29">_xlfn.IFS(AC29&gt;='Old Ranking Calculations'!$B$15,'Old Ranking Calculations'!$C$15,AC29&gt;='Old Ranking Calculations'!$B$16,'Old Ranking Calculations'!$C$16,AC29&gt;='Old Ranking Calculations'!$B$17,'Old Ranking Calculations'!$C$17,AC29&gt;='Old Ranking Calculations'!$B$18,'Old Ranking Calculations'!$C$18,AC29&gt;='Old Ranking Calculations'!$B$19,'Old Ranking Calculations'!$C$19,AC29&gt;='Old Ranking Calculations'!$B$20,'Old Ranking Calculations'!$C$20,AC29&gt;='Old Ranking Calculations'!$B$21,'Old Ranking Calculations'!$C$21,AC29&gt;='Old Ranking Calculations'!$B$22,'Old Ranking Calculations'!$C$22,AC29&lt;'Old Ranking Calculations'!$B$23,'Old Ranking Calculations'!$C$23)</f>
        <v>0</v>
      </c>
      <c r="AE29" s="1">
        <f t="shared" si="0"/>
        <v>0</v>
      </c>
      <c r="AF29" s="1">
        <f>SUM($O$2:O29)/SUM($G$2:H29)</f>
        <v>1.5714285714285714</v>
      </c>
      <c r="AG29" s="16">
        <f>SUM($W$2:W29,Z29)</f>
        <v>31</v>
      </c>
    </row>
    <row r="30" spans="1:33" ht="15.75" customHeight="1" x14ac:dyDescent="0.2">
      <c r="A30" s="1">
        <v>1994</v>
      </c>
      <c r="B30" s="1" t="s">
        <v>21</v>
      </c>
      <c r="C30" s="1" t="str">
        <f>VLOOKUP(B30,Divisions!$A$1:$B$33,2,FALSE)</f>
        <v>AFC East</v>
      </c>
      <c r="D30" s="1">
        <v>10</v>
      </c>
      <c r="E30" s="1">
        <v>6</v>
      </c>
      <c r="G30" s="1">
        <v>1</v>
      </c>
      <c r="I30" s="1">
        <v>0</v>
      </c>
      <c r="J30" s="1">
        <v>1</v>
      </c>
      <c r="K30" s="1"/>
      <c r="L30" s="1"/>
      <c r="M30" s="1"/>
      <c r="N30" s="1"/>
      <c r="O30" s="1">
        <v>1</v>
      </c>
      <c r="U30" s="1">
        <v>1</v>
      </c>
      <c r="W30" s="1">
        <f>SUM(N30*'Ranking Calculations'!$C$2,M30*'Ranking Calculations'!$C$3,L30*'Ranking Calculations'!$C$4,K30*'Ranking Calculations'!$C$5,H30*'Ranking Calculations'!$C$7,G30*'Ranking Calculations'!$C$6,P30*'Ranking Calculations'!$C$8,Q30*'Ranking Calculations'!$C$9,R30*'Ranking Calculations'!$C$10,S30*'Ranking Calculations'!$C$11,T30*'Ranking Calculations'!$C$12,U30*'Ranking Calculations'!$C$13,V30*'Ranking Calculations'!$C$14)</f>
        <v>1</v>
      </c>
      <c r="X30" s="11">
        <f>(SUM($D$2:D30)+(SUM($F$2:F30)/2))/((SUM($D$2:D30)+SUM($E$2:E30)+SUM($F$2:F30)))</f>
        <v>0.43634259259259262</v>
      </c>
      <c r="Y30" s="24">
        <f>'Winning % Rank Over Time'!X30</f>
        <v>25</v>
      </c>
      <c r="Z30" s="7">
        <f>'Winning % Rank Over Time'!$B30*VLOOKUP(Y30,'Share of Reg Season Points'!$K$2:$L$30,2)</f>
        <v>0</v>
      </c>
      <c r="AA30" s="1">
        <f>SUM($I$2:I30)/COUNT($G$2:G30)</f>
        <v>0.5</v>
      </c>
      <c r="AB30" s="1" cm="1">
        <f t="array" ref="AB30">_xlfn.IFS(AA30&gt;='Old Ranking Calculations'!$B$25,'Old Ranking Calculations'!$C$25,AA30&gt;='Old Ranking Calculations'!$B$26,'Old Ranking Calculations'!$C$26,AA30&gt;='Old Ranking Calculations'!$B$27,'Old Ranking Calculations'!$C$27,AA30&gt;='Old Ranking Calculations'!$B$28,'Old Ranking Calculations'!$C$28,AA30&gt;='Old Ranking Calculations'!$B$29,'Old Ranking Calculations'!$C$29,AA30&gt;='Old Ranking Calculations'!$B$30,'Old Ranking Calculations'!$C$30,AA30&gt;='Old Ranking Calculations'!$B$31,'Old Ranking Calculations'!$C$31,AA30&lt;'Old Ranking Calculations'!$B$32,'Old Ranking Calculations'!$C$32)</f>
        <v>3</v>
      </c>
      <c r="AC30" s="1">
        <f>COUNT($G$2:G30)/COUNT($A$2:A30)</f>
        <v>0.20689655172413793</v>
      </c>
      <c r="AD30" s="1" cm="1">
        <f t="array" ref="AD30">_xlfn.IFS(AC30&gt;='Old Ranking Calculations'!$B$15,'Old Ranking Calculations'!$C$15,AC30&gt;='Old Ranking Calculations'!$B$16,'Old Ranking Calculations'!$C$16,AC30&gt;='Old Ranking Calculations'!$B$17,'Old Ranking Calculations'!$C$17,AC30&gt;='Old Ranking Calculations'!$B$18,'Old Ranking Calculations'!$C$18,AC30&gt;='Old Ranking Calculations'!$B$19,'Old Ranking Calculations'!$C$19,AC30&gt;='Old Ranking Calculations'!$B$20,'Old Ranking Calculations'!$C$20,AC30&gt;='Old Ranking Calculations'!$B$21,'Old Ranking Calculations'!$C$21,AC30&gt;='Old Ranking Calculations'!$B$22,'Old Ranking Calculations'!$C$22,AC30&lt;'Old Ranking Calculations'!$B$23,'Old Ranking Calculations'!$C$23)</f>
        <v>1</v>
      </c>
      <c r="AE30" s="1">
        <f t="shared" si="0"/>
        <v>0</v>
      </c>
      <c r="AF30" s="1">
        <f>SUM($O$2:O30)/SUM($G$2:H30)</f>
        <v>1.5</v>
      </c>
      <c r="AG30" s="16">
        <f>SUM($W$2:W30,Z30)</f>
        <v>32</v>
      </c>
    </row>
    <row r="31" spans="1:33" ht="15.75" customHeight="1" x14ac:dyDescent="0.2">
      <c r="A31" s="1">
        <v>1995</v>
      </c>
      <c r="B31" s="1" t="s">
        <v>21</v>
      </c>
      <c r="C31" s="1" t="str">
        <f>VLOOKUP(B31,Divisions!$A$1:$B$33,2,FALSE)</f>
        <v>AFC East</v>
      </c>
      <c r="D31" s="1">
        <v>6</v>
      </c>
      <c r="E31" s="1">
        <v>10</v>
      </c>
      <c r="S31" s="1">
        <v>1</v>
      </c>
      <c r="W31" s="1">
        <f>SUM(N31*'Ranking Calculations'!$C$2,M31*'Ranking Calculations'!$C$3,L31*'Ranking Calculations'!$C$4,K31*'Ranking Calculations'!$C$5,H31*'Ranking Calculations'!$C$7,G31*'Ranking Calculations'!$C$6,P31*'Ranking Calculations'!$C$8,Q31*'Ranking Calculations'!$C$9,R31*'Ranking Calculations'!$C$10,S31*'Ranking Calculations'!$C$11,T31*'Ranking Calculations'!$C$12,U31*'Ranking Calculations'!$C$13,V31*'Ranking Calculations'!$C$14)</f>
        <v>0</v>
      </c>
      <c r="X31" s="11">
        <f>(SUM($D$2:D31)+(SUM($F$2:F31)/2))/((SUM($D$2:D31)+SUM($E$2:E31)+SUM($F$2:F31)))</f>
        <v>0.4341517857142857</v>
      </c>
      <c r="Y31" s="24">
        <f>'Winning % Rank Over Time'!X31</f>
        <v>26</v>
      </c>
      <c r="Z31" s="7">
        <f>'Winning % Rank Over Time'!$B31*VLOOKUP(Y31,'Share of Reg Season Points'!$F$2:$G$32,2)</f>
        <v>0</v>
      </c>
      <c r="AA31" s="1">
        <f>SUM($I$2:I31)/COUNT($G$2:G31)</f>
        <v>0.5</v>
      </c>
      <c r="AB31" s="1" cm="1">
        <f t="array" ref="AB31">_xlfn.IFS(AA31&gt;='Old Ranking Calculations'!$B$25,'Old Ranking Calculations'!$C$25,AA31&gt;='Old Ranking Calculations'!$B$26,'Old Ranking Calculations'!$C$26,AA31&gt;='Old Ranking Calculations'!$B$27,'Old Ranking Calculations'!$C$27,AA31&gt;='Old Ranking Calculations'!$B$28,'Old Ranking Calculations'!$C$28,AA31&gt;='Old Ranking Calculations'!$B$29,'Old Ranking Calculations'!$C$29,AA31&gt;='Old Ranking Calculations'!$B$30,'Old Ranking Calculations'!$C$30,AA31&gt;='Old Ranking Calculations'!$B$31,'Old Ranking Calculations'!$C$31,AA31&lt;'Old Ranking Calculations'!$B$32,'Old Ranking Calculations'!$C$32)</f>
        <v>3</v>
      </c>
      <c r="AC31" s="1">
        <f>COUNT($G$2:G31)/COUNT($A$2:A31)</f>
        <v>0.2</v>
      </c>
      <c r="AD31" s="1" cm="1">
        <f t="array" ref="AD31">_xlfn.IFS(AC31&gt;='Old Ranking Calculations'!$B$15,'Old Ranking Calculations'!$C$15,AC31&gt;='Old Ranking Calculations'!$B$16,'Old Ranking Calculations'!$C$16,AC31&gt;='Old Ranking Calculations'!$B$17,'Old Ranking Calculations'!$C$17,AC31&gt;='Old Ranking Calculations'!$B$18,'Old Ranking Calculations'!$C$18,AC31&gt;='Old Ranking Calculations'!$B$19,'Old Ranking Calculations'!$C$19,AC31&gt;='Old Ranking Calculations'!$B$20,'Old Ranking Calculations'!$C$20,AC31&gt;='Old Ranking Calculations'!$B$21,'Old Ranking Calculations'!$C$21,AC31&gt;='Old Ranking Calculations'!$B$22,'Old Ranking Calculations'!$C$22,AC31&lt;'Old Ranking Calculations'!$B$23,'Old Ranking Calculations'!$C$23)</f>
        <v>1</v>
      </c>
      <c r="AE31" s="1">
        <f t="shared" si="0"/>
        <v>0</v>
      </c>
      <c r="AF31" s="1">
        <f>SUM($O$2:O31)/SUM($G$2:H31)</f>
        <v>1.5</v>
      </c>
      <c r="AG31" s="16">
        <f>SUM($W$2:W31,Z31)</f>
        <v>32</v>
      </c>
    </row>
    <row r="32" spans="1:33" ht="15.75" customHeight="1" x14ac:dyDescent="0.2">
      <c r="A32" s="1">
        <v>1996</v>
      </c>
      <c r="B32" s="1" t="s">
        <v>21</v>
      </c>
      <c r="C32" s="1" t="str">
        <f>VLOOKUP(B32,Divisions!$A$1:$B$33,2,FALSE)</f>
        <v>AFC East</v>
      </c>
      <c r="D32" s="1">
        <v>11</v>
      </c>
      <c r="E32" s="1">
        <v>5</v>
      </c>
      <c r="G32" s="1">
        <v>1</v>
      </c>
      <c r="H32" s="1">
        <v>1</v>
      </c>
      <c r="I32" s="1">
        <v>2</v>
      </c>
      <c r="J32" s="1">
        <v>1</v>
      </c>
      <c r="K32" s="1">
        <v>1</v>
      </c>
      <c r="L32" s="1">
        <v>1</v>
      </c>
      <c r="M32" s="1">
        <v>1</v>
      </c>
      <c r="N32" s="1"/>
      <c r="O32" s="1">
        <v>4</v>
      </c>
      <c r="W32" s="1">
        <f>SUM(N32*'Ranking Calculations'!$C$2,M32*'Ranking Calculations'!$C$3,L32*'Ranking Calculations'!$C$4,K32*'Ranking Calculations'!$C$5,H32*'Ranking Calculations'!$C$7,G32*'Ranking Calculations'!$C$6,P32*'Ranking Calculations'!$C$8,Q32*'Ranking Calculations'!$C$9,R32*'Ranking Calculations'!$C$10,S32*'Ranking Calculations'!$C$11,T32*'Ranking Calculations'!$C$12,U32*'Ranking Calculations'!$C$13,V32*'Ranking Calculations'!$C$14)</f>
        <v>17</v>
      </c>
      <c r="X32" s="11">
        <f>(SUM($D$2:D32)+(SUM($F$2:F32)/2))/((SUM($D$2:D32)+SUM($E$2:E32)+SUM($F$2:F32)))</f>
        <v>0.44288793103448276</v>
      </c>
      <c r="Y32" s="24">
        <f>'Winning % Rank Over Time'!X32</f>
        <v>24</v>
      </c>
      <c r="Z32" s="7">
        <f>'Winning % Rank Over Time'!$B32*VLOOKUP(Y32,'Share of Reg Season Points'!$F$2:$G$32,2)</f>
        <v>0</v>
      </c>
      <c r="AA32" s="1">
        <f>SUM($I$2:I32)/COUNT($G$2:G32)</f>
        <v>0.7142857142857143</v>
      </c>
      <c r="AB32" s="1" cm="1">
        <f t="array" ref="AB32">_xlfn.IFS(AA32&gt;='Old Ranking Calculations'!$B$25,'Old Ranking Calculations'!$C$25,AA32&gt;='Old Ranking Calculations'!$B$26,'Old Ranking Calculations'!$C$26,AA32&gt;='Old Ranking Calculations'!$B$27,'Old Ranking Calculations'!$C$27,AA32&gt;='Old Ranking Calculations'!$B$28,'Old Ranking Calculations'!$C$28,AA32&gt;='Old Ranking Calculations'!$B$29,'Old Ranking Calculations'!$C$29,AA32&gt;='Old Ranking Calculations'!$B$30,'Old Ranking Calculations'!$C$30,AA32&gt;='Old Ranking Calculations'!$B$31,'Old Ranking Calculations'!$C$31,AA32&lt;'Old Ranking Calculations'!$B$32,'Old Ranking Calculations'!$C$32)</f>
        <v>4</v>
      </c>
      <c r="AC32" s="1">
        <f>COUNT($G$2:G32)/COUNT($A$2:A32)</f>
        <v>0.22580645161290322</v>
      </c>
      <c r="AD32" s="1" cm="1">
        <f t="array" ref="AD32">_xlfn.IFS(AC32&gt;='Old Ranking Calculations'!$B$15,'Old Ranking Calculations'!$C$15,AC32&gt;='Old Ranking Calculations'!$B$16,'Old Ranking Calculations'!$C$16,AC32&gt;='Old Ranking Calculations'!$B$17,'Old Ranking Calculations'!$C$17,AC32&gt;='Old Ranking Calculations'!$B$18,'Old Ranking Calculations'!$C$18,AC32&gt;='Old Ranking Calculations'!$B$19,'Old Ranking Calculations'!$C$19,AC32&gt;='Old Ranking Calculations'!$B$20,'Old Ranking Calculations'!$C$20,AC32&gt;='Old Ranking Calculations'!$B$21,'Old Ranking Calculations'!$C$21,AC32&gt;='Old Ranking Calculations'!$B$22,'Old Ranking Calculations'!$C$22,AC32&lt;'Old Ranking Calculations'!$B$23,'Old Ranking Calculations'!$C$23)</f>
        <v>1</v>
      </c>
      <c r="AE32" s="1">
        <f t="shared" si="0"/>
        <v>0</v>
      </c>
      <c r="AF32" s="1">
        <f>SUM($O$2:O32)/SUM($G$2:H32)</f>
        <v>1.6</v>
      </c>
      <c r="AG32" s="16">
        <f>SUM($W$2:W32,Z32)</f>
        <v>49</v>
      </c>
    </row>
    <row r="33" spans="1:33" ht="15.75" customHeight="1" x14ac:dyDescent="0.2">
      <c r="A33" s="1">
        <v>1997</v>
      </c>
      <c r="B33" s="1" t="s">
        <v>21</v>
      </c>
      <c r="C33" s="1" t="str">
        <f>VLOOKUP(B33,Divisions!$A$1:$B$33,2,FALSE)</f>
        <v>AFC East</v>
      </c>
      <c r="D33" s="1">
        <v>10</v>
      </c>
      <c r="E33" s="1">
        <v>6</v>
      </c>
      <c r="G33" s="1">
        <v>1</v>
      </c>
      <c r="H33" s="1">
        <v>1</v>
      </c>
      <c r="I33" s="1">
        <v>1</v>
      </c>
      <c r="J33" s="1">
        <v>1</v>
      </c>
      <c r="K33" s="1">
        <v>1</v>
      </c>
      <c r="L33" s="1"/>
      <c r="M33" s="1"/>
      <c r="N33" s="1"/>
      <c r="O33" s="1">
        <v>2</v>
      </c>
      <c r="W33" s="1">
        <f>SUM(N33*'Ranking Calculations'!$C$2,M33*'Ranking Calculations'!$C$3,L33*'Ranking Calculations'!$C$4,K33*'Ranking Calculations'!$C$5,H33*'Ranking Calculations'!$C$7,G33*'Ranking Calculations'!$C$6,P33*'Ranking Calculations'!$C$8,Q33*'Ranking Calculations'!$C$9,R33*'Ranking Calculations'!$C$10,S33*'Ranking Calculations'!$C$11,T33*'Ranking Calculations'!$C$12,U33*'Ranking Calculations'!$C$13,V33*'Ranking Calculations'!$C$14)</f>
        <v>4</v>
      </c>
      <c r="X33" s="11">
        <f>(SUM($D$2:D33)+(SUM($F$2:F33)/2))/((SUM($D$2:D33)+SUM($E$2:E33)+SUM($F$2:F33)))</f>
        <v>0.44895833333333335</v>
      </c>
      <c r="Y33" s="24">
        <f>'Winning % Rank Over Time'!X33</f>
        <v>25</v>
      </c>
      <c r="Z33" s="7">
        <f>'Winning % Rank Over Time'!$B33*VLOOKUP(Y33,'Share of Reg Season Points'!$F$2:$G$32,2)</f>
        <v>0</v>
      </c>
      <c r="AA33" s="1">
        <f>SUM($I$2:I33)/COUNT($G$2:G33)</f>
        <v>0.75</v>
      </c>
      <c r="AB33" s="1" cm="1">
        <f t="array" ref="AB33">_xlfn.IFS(AA33&gt;='Old Ranking Calculations'!$B$25,'Old Ranking Calculations'!$C$25,AA33&gt;='Old Ranking Calculations'!$B$26,'Old Ranking Calculations'!$C$26,AA33&gt;='Old Ranking Calculations'!$B$27,'Old Ranking Calculations'!$C$27,AA33&gt;='Old Ranking Calculations'!$B$28,'Old Ranking Calculations'!$C$28,AA33&gt;='Old Ranking Calculations'!$B$29,'Old Ranking Calculations'!$C$29,AA33&gt;='Old Ranking Calculations'!$B$30,'Old Ranking Calculations'!$C$30,AA33&gt;='Old Ranking Calculations'!$B$31,'Old Ranking Calculations'!$C$31,AA33&lt;'Old Ranking Calculations'!$B$32,'Old Ranking Calculations'!$C$32)</f>
        <v>6</v>
      </c>
      <c r="AC33" s="1">
        <f>COUNT($G$2:G33)/COUNT($A$2:A33)</f>
        <v>0.25</v>
      </c>
      <c r="AD33" s="1" cm="1">
        <f t="array" ref="AD33">_xlfn.IFS(AC33&gt;='Old Ranking Calculations'!$B$15,'Old Ranking Calculations'!$C$15,AC33&gt;='Old Ranking Calculations'!$B$16,'Old Ranking Calculations'!$C$16,AC33&gt;='Old Ranking Calculations'!$B$17,'Old Ranking Calculations'!$C$17,AC33&gt;='Old Ranking Calculations'!$B$18,'Old Ranking Calculations'!$C$18,AC33&gt;='Old Ranking Calculations'!$B$19,'Old Ranking Calculations'!$C$19,AC33&gt;='Old Ranking Calculations'!$B$20,'Old Ranking Calculations'!$C$20,AC33&gt;='Old Ranking Calculations'!$B$21,'Old Ranking Calculations'!$C$21,AC33&gt;='Old Ranking Calculations'!$B$22,'Old Ranking Calculations'!$C$22,AC33&lt;'Old Ranking Calculations'!$B$23,'Old Ranking Calculations'!$C$23)</f>
        <v>3</v>
      </c>
      <c r="AE33" s="1">
        <f t="shared" si="0"/>
        <v>0</v>
      </c>
      <c r="AF33" s="1">
        <f>SUM($O$2:O33)/SUM($G$2:H33)</f>
        <v>1.5</v>
      </c>
      <c r="AG33" s="16">
        <f>SUM($W$2:W33,Z33)</f>
        <v>53</v>
      </c>
    </row>
    <row r="34" spans="1:33" ht="15.75" customHeight="1" x14ac:dyDescent="0.2">
      <c r="A34" s="1">
        <v>1998</v>
      </c>
      <c r="B34" s="1" t="s">
        <v>21</v>
      </c>
      <c r="C34" s="1" t="str">
        <f>VLOOKUP(B34,Divisions!$A$1:$B$33,2,FALSE)</f>
        <v>AFC East</v>
      </c>
      <c r="D34" s="1">
        <v>9</v>
      </c>
      <c r="E34" s="1">
        <v>7</v>
      </c>
      <c r="G34" s="1">
        <v>1</v>
      </c>
      <c r="I34" s="1">
        <v>0</v>
      </c>
      <c r="J34" s="1">
        <v>1</v>
      </c>
      <c r="K34" s="1"/>
      <c r="L34" s="1"/>
      <c r="M34" s="1"/>
      <c r="N34" s="1"/>
      <c r="O34" s="1">
        <v>1</v>
      </c>
      <c r="W34" s="1">
        <f>SUM(N34*'Ranking Calculations'!$C$2,M34*'Ranking Calculations'!$C$3,L34*'Ranking Calculations'!$C$4,K34*'Ranking Calculations'!$C$5,H34*'Ranking Calculations'!$C$7,G34*'Ranking Calculations'!$C$6,P34*'Ranking Calculations'!$C$8,Q34*'Ranking Calculations'!$C$9,R34*'Ranking Calculations'!$C$10,S34*'Ranking Calculations'!$C$11,T34*'Ranking Calculations'!$C$12,U34*'Ranking Calculations'!$C$13,V34*'Ranking Calculations'!$C$14)</f>
        <v>1</v>
      </c>
      <c r="X34" s="11">
        <f>(SUM($D$2:D34)+(SUM($F$2:F34)/2))/((SUM($D$2:D34)+SUM($E$2:E34)+SUM($F$2:F34)))</f>
        <v>0.4526209677419355</v>
      </c>
      <c r="Y34" s="24">
        <f>'Winning % Rank Over Time'!X34</f>
        <v>22</v>
      </c>
      <c r="Z34" s="7">
        <f>'Winning % Rank Over Time'!$B34*VLOOKUP(Y34,'Share of Reg Season Points'!$F$2:$G$32,2)</f>
        <v>0</v>
      </c>
      <c r="AA34" s="1">
        <f>SUM($I$2:I34)/COUNT($G$2:G34)</f>
        <v>0.66666666666666663</v>
      </c>
      <c r="AB34" s="1" cm="1">
        <f t="array" ref="AB34">_xlfn.IFS(AA34&gt;='Old Ranking Calculations'!$B$25,'Old Ranking Calculations'!$C$25,AA34&gt;='Old Ranking Calculations'!$B$26,'Old Ranking Calculations'!$C$26,AA34&gt;='Old Ranking Calculations'!$B$27,'Old Ranking Calculations'!$C$27,AA34&gt;='Old Ranking Calculations'!$B$28,'Old Ranking Calculations'!$C$28,AA34&gt;='Old Ranking Calculations'!$B$29,'Old Ranking Calculations'!$C$29,AA34&gt;='Old Ranking Calculations'!$B$30,'Old Ranking Calculations'!$C$30,AA34&gt;='Old Ranking Calculations'!$B$31,'Old Ranking Calculations'!$C$31,AA34&lt;'Old Ranking Calculations'!$B$32,'Old Ranking Calculations'!$C$32)</f>
        <v>4</v>
      </c>
      <c r="AC34" s="1">
        <f>COUNT($G$2:G34)/COUNT($A$2:A34)</f>
        <v>0.27272727272727271</v>
      </c>
      <c r="AD34" s="1" cm="1">
        <f t="array" ref="AD34">_xlfn.IFS(AC34&gt;='Old Ranking Calculations'!$B$15,'Old Ranking Calculations'!$C$15,AC34&gt;='Old Ranking Calculations'!$B$16,'Old Ranking Calculations'!$C$16,AC34&gt;='Old Ranking Calculations'!$B$17,'Old Ranking Calculations'!$C$17,AC34&gt;='Old Ranking Calculations'!$B$18,'Old Ranking Calculations'!$C$18,AC34&gt;='Old Ranking Calculations'!$B$19,'Old Ranking Calculations'!$C$19,AC34&gt;='Old Ranking Calculations'!$B$20,'Old Ranking Calculations'!$C$20,AC34&gt;='Old Ranking Calculations'!$B$21,'Old Ranking Calculations'!$C$21,AC34&gt;='Old Ranking Calculations'!$B$22,'Old Ranking Calculations'!$C$22,AC34&lt;'Old Ranking Calculations'!$B$23,'Old Ranking Calculations'!$C$23)</f>
        <v>3</v>
      </c>
      <c r="AE34" s="1">
        <f t="shared" ref="AE34:AE59" si="1">IF((0.75*($A$2-1966))-(0.2*(A34-$A$2))&gt;0,(0.75*($A$2-1966))-(0.2*(A34-$A$2)),0)</f>
        <v>0</v>
      </c>
      <c r="AF34" s="1">
        <f>SUM($O$2:O34)/SUM($G$2:H34)</f>
        <v>1.4615384615384615</v>
      </c>
      <c r="AG34" s="16">
        <f>SUM($W$2:W34,Z34)</f>
        <v>54</v>
      </c>
    </row>
    <row r="35" spans="1:33" ht="15.75" customHeight="1" x14ac:dyDescent="0.2">
      <c r="A35" s="1">
        <v>1999</v>
      </c>
      <c r="B35" s="1" t="s">
        <v>21</v>
      </c>
      <c r="C35" s="1" t="str">
        <f>VLOOKUP(B35,Divisions!$A$1:$B$33,2,FALSE)</f>
        <v>AFC East</v>
      </c>
      <c r="D35" s="1">
        <v>8</v>
      </c>
      <c r="E35" s="1">
        <v>8</v>
      </c>
      <c r="W35" s="1">
        <f>SUM(N35*'Ranking Calculations'!$C$2,M35*'Ranking Calculations'!$C$3,L35*'Ranking Calculations'!$C$4,K35*'Ranking Calculations'!$C$5,H35*'Ranking Calculations'!$C$7,G35*'Ranking Calculations'!$C$6,P35*'Ranking Calculations'!$C$8,Q35*'Ranking Calculations'!$C$9,R35*'Ranking Calculations'!$C$10,S35*'Ranking Calculations'!$C$11,T35*'Ranking Calculations'!$C$12,U35*'Ranking Calculations'!$C$13,V35*'Ranking Calculations'!$C$14)</f>
        <v>0</v>
      </c>
      <c r="X35" s="11">
        <f>(SUM($D$2:D35)+(SUM($F$2:F35)/2))/((SUM($D$2:D35)+SUM($E$2:E35)+SUM($F$2:F35)))</f>
        <v>0.4541015625</v>
      </c>
      <c r="Y35" s="24">
        <f>'Winning % Rank Over Time'!X35</f>
        <v>24</v>
      </c>
      <c r="Z35" s="7">
        <f>'Winning % Rank Over Time'!$B35*VLOOKUP(Y35,'Share of Reg Season Points'!$F$2:$G$32,2)</f>
        <v>0</v>
      </c>
      <c r="AA35" s="1">
        <f>SUM($I$2:I35)/COUNT($G$2:G35)</f>
        <v>0.66666666666666663</v>
      </c>
      <c r="AB35" s="1" cm="1">
        <f t="array" ref="AB35">_xlfn.IFS(AA35&gt;='Old Ranking Calculations'!$B$25,'Old Ranking Calculations'!$C$25,AA35&gt;='Old Ranking Calculations'!$B$26,'Old Ranking Calculations'!$C$26,AA35&gt;='Old Ranking Calculations'!$B$27,'Old Ranking Calculations'!$C$27,AA35&gt;='Old Ranking Calculations'!$B$28,'Old Ranking Calculations'!$C$28,AA35&gt;='Old Ranking Calculations'!$B$29,'Old Ranking Calculations'!$C$29,AA35&gt;='Old Ranking Calculations'!$B$30,'Old Ranking Calculations'!$C$30,AA35&gt;='Old Ranking Calculations'!$B$31,'Old Ranking Calculations'!$C$31,AA35&lt;'Old Ranking Calculations'!$B$32,'Old Ranking Calculations'!$C$32)</f>
        <v>4</v>
      </c>
      <c r="AC35" s="1">
        <f>COUNT($G$2:G35)/COUNT($A$2:A35)</f>
        <v>0.26470588235294118</v>
      </c>
      <c r="AD35" s="1" cm="1">
        <f t="array" ref="AD35">_xlfn.IFS(AC35&gt;='Old Ranking Calculations'!$B$15,'Old Ranking Calculations'!$C$15,AC35&gt;='Old Ranking Calculations'!$B$16,'Old Ranking Calculations'!$C$16,AC35&gt;='Old Ranking Calculations'!$B$17,'Old Ranking Calculations'!$C$17,AC35&gt;='Old Ranking Calculations'!$B$18,'Old Ranking Calculations'!$C$18,AC35&gt;='Old Ranking Calculations'!$B$19,'Old Ranking Calculations'!$C$19,AC35&gt;='Old Ranking Calculations'!$B$20,'Old Ranking Calculations'!$C$20,AC35&gt;='Old Ranking Calculations'!$B$21,'Old Ranking Calculations'!$C$21,AC35&gt;='Old Ranking Calculations'!$B$22,'Old Ranking Calculations'!$C$22,AC35&lt;'Old Ranking Calculations'!$B$23,'Old Ranking Calculations'!$C$23)</f>
        <v>3</v>
      </c>
      <c r="AE35" s="1">
        <f t="shared" si="1"/>
        <v>0</v>
      </c>
      <c r="AF35" s="1">
        <f>SUM($O$2:O35)/SUM($G$2:H35)</f>
        <v>1.4615384615384615</v>
      </c>
      <c r="AG35" s="16">
        <f>SUM($W$2:W35,Z35)</f>
        <v>54</v>
      </c>
    </row>
    <row r="36" spans="1:33" ht="15.75" customHeight="1" x14ac:dyDescent="0.2">
      <c r="A36" s="1">
        <v>2000</v>
      </c>
      <c r="B36" s="1" t="s">
        <v>21</v>
      </c>
      <c r="C36" s="1" t="str">
        <f>VLOOKUP(B36,Divisions!$A$1:$B$33,2,FALSE)</f>
        <v>AFC East</v>
      </c>
      <c r="D36" s="1">
        <v>5</v>
      </c>
      <c r="E36" s="1">
        <v>11</v>
      </c>
      <c r="W36" s="1">
        <f>SUM(N36*'Ranking Calculations'!$C$2,M36*'Ranking Calculations'!$C$3,L36*'Ranking Calculations'!$C$4,K36*'Ranking Calculations'!$C$5,H36*'Ranking Calculations'!$C$7,G36*'Ranking Calculations'!$C$6,P36*'Ranking Calculations'!$C$8,Q36*'Ranking Calculations'!$C$9,R36*'Ranking Calculations'!$C$10,S36*'Ranking Calculations'!$C$11,T36*'Ranking Calculations'!$C$12,U36*'Ranking Calculations'!$C$13,V36*'Ranking Calculations'!$C$14)</f>
        <v>0</v>
      </c>
      <c r="X36" s="11">
        <f>(SUM($D$2:D36)+(SUM($F$2:F36)/2))/((SUM($D$2:D36)+SUM($E$2:E36)+SUM($F$2:F36)))</f>
        <v>0.44981060606060608</v>
      </c>
      <c r="Y36" s="24">
        <f>'Winning % Rank Over Time'!X36</f>
        <v>25</v>
      </c>
      <c r="Z36" s="7">
        <f>'Winning % Rank Over Time'!$B36*VLOOKUP(Y36,'Share of Reg Season Points'!$F$2:$G$32,2)</f>
        <v>0</v>
      </c>
      <c r="AA36" s="1">
        <f>SUM($I$2:I36)/COUNT($G$2:G36)</f>
        <v>0.66666666666666663</v>
      </c>
      <c r="AB36" s="1" cm="1">
        <f t="array" ref="AB36">_xlfn.IFS(AA36&gt;='Old Ranking Calculations'!$B$25,'Old Ranking Calculations'!$C$25,AA36&gt;='Old Ranking Calculations'!$B$26,'Old Ranking Calculations'!$C$26,AA36&gt;='Old Ranking Calculations'!$B$27,'Old Ranking Calculations'!$C$27,AA36&gt;='Old Ranking Calculations'!$B$28,'Old Ranking Calculations'!$C$28,AA36&gt;='Old Ranking Calculations'!$B$29,'Old Ranking Calculations'!$C$29,AA36&gt;='Old Ranking Calculations'!$B$30,'Old Ranking Calculations'!$C$30,AA36&gt;='Old Ranking Calculations'!$B$31,'Old Ranking Calculations'!$C$31,AA36&lt;'Old Ranking Calculations'!$B$32,'Old Ranking Calculations'!$C$32)</f>
        <v>4</v>
      </c>
      <c r="AC36" s="1">
        <f>COUNT($G$2:G36)/COUNT($A$2:A36)</f>
        <v>0.25714285714285712</v>
      </c>
      <c r="AD36" s="1" cm="1">
        <f t="array" ref="AD36">_xlfn.IFS(AC36&gt;='Old Ranking Calculations'!$B$15,'Old Ranking Calculations'!$C$15,AC36&gt;='Old Ranking Calculations'!$B$16,'Old Ranking Calculations'!$C$16,AC36&gt;='Old Ranking Calculations'!$B$17,'Old Ranking Calculations'!$C$17,AC36&gt;='Old Ranking Calculations'!$B$18,'Old Ranking Calculations'!$C$18,AC36&gt;='Old Ranking Calculations'!$B$19,'Old Ranking Calculations'!$C$19,AC36&gt;='Old Ranking Calculations'!$B$20,'Old Ranking Calculations'!$C$20,AC36&gt;='Old Ranking Calculations'!$B$21,'Old Ranking Calculations'!$C$21,AC36&gt;='Old Ranking Calculations'!$B$22,'Old Ranking Calculations'!$C$22,AC36&lt;'Old Ranking Calculations'!$B$23,'Old Ranking Calculations'!$C$23)</f>
        <v>3</v>
      </c>
      <c r="AE36" s="1">
        <f t="shared" si="1"/>
        <v>0</v>
      </c>
      <c r="AF36" s="1">
        <f>SUM($O$2:O36)/SUM($G$2:H36)</f>
        <v>1.4615384615384615</v>
      </c>
      <c r="AG36" s="16">
        <f>SUM($W$2:W36,Z36)</f>
        <v>54</v>
      </c>
    </row>
    <row r="37" spans="1:33" ht="15.75" customHeight="1" x14ac:dyDescent="0.2">
      <c r="A37" s="1">
        <v>2001</v>
      </c>
      <c r="B37" s="1" t="s">
        <v>21</v>
      </c>
      <c r="C37" s="1" t="str">
        <f>VLOOKUP(B37,Divisions!$A$1:$B$33,2,FALSE)</f>
        <v>AFC East</v>
      </c>
      <c r="D37" s="1">
        <v>11</v>
      </c>
      <c r="E37" s="1">
        <v>5</v>
      </c>
      <c r="G37" s="1">
        <v>1</v>
      </c>
      <c r="H37" s="1">
        <v>1</v>
      </c>
      <c r="I37" s="1">
        <v>3</v>
      </c>
      <c r="J37" s="1">
        <v>0</v>
      </c>
      <c r="K37" s="1">
        <v>1</v>
      </c>
      <c r="L37" s="1">
        <v>1</v>
      </c>
      <c r="M37" s="1">
        <v>1</v>
      </c>
      <c r="N37" s="1">
        <v>1</v>
      </c>
      <c r="O37" s="1">
        <v>4</v>
      </c>
      <c r="W37" s="1">
        <f>SUM(N37*'Ranking Calculations'!$C$2,M37*'Ranking Calculations'!$C$3,L37*'Ranking Calculations'!$C$4,K37*'Ranking Calculations'!$C$5,H37*'Ranking Calculations'!$C$7,G37*'Ranking Calculations'!$C$6,P37*'Ranking Calculations'!$C$8,Q37*'Ranking Calculations'!$C$9,R37*'Ranking Calculations'!$C$10,S37*'Ranking Calculations'!$C$11,T37*'Ranking Calculations'!$C$12,U37*'Ranking Calculations'!$C$13,V37*'Ranking Calculations'!$C$14)</f>
        <v>40</v>
      </c>
      <c r="X37" s="11">
        <f>(SUM($D$2:D37)+(SUM($F$2:F37)/2))/((SUM($D$2:D37)+SUM($E$2:E37)+SUM($F$2:F37)))</f>
        <v>0.45680147058823528</v>
      </c>
      <c r="Y37" s="24">
        <f>'Winning % Rank Over Time'!X37</f>
        <v>22</v>
      </c>
      <c r="Z37" s="7">
        <f>'Winning % Rank Over Time'!$B37*VLOOKUP(Y37,'Share of Reg Season Points'!$F$2:$G$32,2)</f>
        <v>0</v>
      </c>
      <c r="AA37" s="1">
        <f>SUM($I$2:I37)/COUNT($G$2:G37)</f>
        <v>0.9</v>
      </c>
      <c r="AB37" s="1" cm="1">
        <f t="array" ref="AB37">_xlfn.IFS(AA37&gt;='Old Ranking Calculations'!$B$25,'Old Ranking Calculations'!$C$25,AA37&gt;='Old Ranking Calculations'!$B$26,'Old Ranking Calculations'!$C$26,AA37&gt;='Old Ranking Calculations'!$B$27,'Old Ranking Calculations'!$C$27,AA37&gt;='Old Ranking Calculations'!$B$28,'Old Ranking Calculations'!$C$28,AA37&gt;='Old Ranking Calculations'!$B$29,'Old Ranking Calculations'!$C$29,AA37&gt;='Old Ranking Calculations'!$B$30,'Old Ranking Calculations'!$C$30,AA37&gt;='Old Ranking Calculations'!$B$31,'Old Ranking Calculations'!$C$31,AA37&lt;'Old Ranking Calculations'!$B$32,'Old Ranking Calculations'!$C$32)</f>
        <v>8</v>
      </c>
      <c r="AC37" s="1">
        <f>COUNT($G$2:G37)/COUNT($A$2:A37)</f>
        <v>0.27777777777777779</v>
      </c>
      <c r="AD37" s="1" cm="1">
        <f t="array" ref="AD37">_xlfn.IFS(AC37&gt;='Old Ranking Calculations'!$B$15,'Old Ranking Calculations'!$C$15,AC37&gt;='Old Ranking Calculations'!$B$16,'Old Ranking Calculations'!$C$16,AC37&gt;='Old Ranking Calculations'!$B$17,'Old Ranking Calculations'!$C$17,AC37&gt;='Old Ranking Calculations'!$B$18,'Old Ranking Calculations'!$C$18,AC37&gt;='Old Ranking Calculations'!$B$19,'Old Ranking Calculations'!$C$19,AC37&gt;='Old Ranking Calculations'!$B$20,'Old Ranking Calculations'!$C$20,AC37&gt;='Old Ranking Calculations'!$B$21,'Old Ranking Calculations'!$C$21,AC37&gt;='Old Ranking Calculations'!$B$22,'Old Ranking Calculations'!$C$22,AC37&lt;'Old Ranking Calculations'!$B$23,'Old Ranking Calculations'!$C$23)</f>
        <v>3</v>
      </c>
      <c r="AE37" s="1">
        <f t="shared" si="1"/>
        <v>0</v>
      </c>
      <c r="AF37" s="1">
        <f>SUM($O$2:O37)/SUM($G$2:H37)</f>
        <v>1.5333333333333334</v>
      </c>
      <c r="AG37" s="16">
        <f>SUM($W$2:W37,Z37)</f>
        <v>94</v>
      </c>
    </row>
    <row r="38" spans="1:33" ht="15.75" customHeight="1" x14ac:dyDescent="0.2">
      <c r="A38" s="1">
        <v>2002</v>
      </c>
      <c r="B38" s="1" t="s">
        <v>21</v>
      </c>
      <c r="C38" s="1" t="str">
        <f>VLOOKUP(B38,Divisions!$A$1:$B$33,2,FALSE)</f>
        <v>AFC East</v>
      </c>
      <c r="D38" s="1">
        <v>9</v>
      </c>
      <c r="E38" s="1">
        <v>7</v>
      </c>
      <c r="W38" s="1">
        <f>SUM(N38*'Ranking Calculations'!$C$2,M38*'Ranking Calculations'!$C$3,L38*'Ranking Calculations'!$C$4,K38*'Ranking Calculations'!$C$5,H38*'Ranking Calculations'!$C$7,G38*'Ranking Calculations'!$C$6,P38*'Ranking Calculations'!$C$8,Q38*'Ranking Calculations'!$C$9,R38*'Ranking Calculations'!$C$10,S38*'Ranking Calculations'!$C$11,T38*'Ranking Calculations'!$C$12,U38*'Ranking Calculations'!$C$13,V38*'Ranking Calculations'!$C$14)</f>
        <v>0</v>
      </c>
      <c r="X38" s="11">
        <f>(SUM($D$2:D38)+(SUM($F$2:F38)/2))/((SUM($D$2:D38)+SUM($E$2:E38)+SUM($F$2:F38)))</f>
        <v>0.45982142857142855</v>
      </c>
      <c r="Y38" s="24">
        <f>'Winning % Rank Over Time'!X38</f>
        <v>22</v>
      </c>
      <c r="Z38" s="7">
        <f>'Winning % Rank Over Time'!$B38*VLOOKUP(Y38,'Share of Reg Season Points'!$A$2:$B$33,2)</f>
        <v>0</v>
      </c>
      <c r="AA38" s="1">
        <f>SUM($I$2:I38)/COUNT($G$2:G38)</f>
        <v>0.9</v>
      </c>
      <c r="AB38" s="1" cm="1">
        <f t="array" ref="AB38">_xlfn.IFS(AA38&gt;='Old Ranking Calculations'!$B$25,'Old Ranking Calculations'!$C$25,AA38&gt;='Old Ranking Calculations'!$B$26,'Old Ranking Calculations'!$C$26,AA38&gt;='Old Ranking Calculations'!$B$27,'Old Ranking Calculations'!$C$27,AA38&gt;='Old Ranking Calculations'!$B$28,'Old Ranking Calculations'!$C$28,AA38&gt;='Old Ranking Calculations'!$B$29,'Old Ranking Calculations'!$C$29,AA38&gt;='Old Ranking Calculations'!$B$30,'Old Ranking Calculations'!$C$30,AA38&gt;='Old Ranking Calculations'!$B$31,'Old Ranking Calculations'!$C$31,AA38&lt;'Old Ranking Calculations'!$B$32,'Old Ranking Calculations'!$C$32)</f>
        <v>8</v>
      </c>
      <c r="AC38" s="1">
        <f>COUNT($G$2:G38)/COUNT($A$2:A38)</f>
        <v>0.27027027027027029</v>
      </c>
      <c r="AD38" s="1" cm="1">
        <f t="array" ref="AD38">_xlfn.IFS(AC38&gt;='Old Ranking Calculations'!$B$15,'Old Ranking Calculations'!$C$15,AC38&gt;='Old Ranking Calculations'!$B$16,'Old Ranking Calculations'!$C$16,AC38&gt;='Old Ranking Calculations'!$B$17,'Old Ranking Calculations'!$C$17,AC38&gt;='Old Ranking Calculations'!$B$18,'Old Ranking Calculations'!$C$18,AC38&gt;='Old Ranking Calculations'!$B$19,'Old Ranking Calculations'!$C$19,AC38&gt;='Old Ranking Calculations'!$B$20,'Old Ranking Calculations'!$C$20,AC38&gt;='Old Ranking Calculations'!$B$21,'Old Ranking Calculations'!$C$21,AC38&gt;='Old Ranking Calculations'!$B$22,'Old Ranking Calculations'!$C$22,AC38&lt;'Old Ranking Calculations'!$B$23,'Old Ranking Calculations'!$C$23)</f>
        <v>3</v>
      </c>
      <c r="AE38" s="1">
        <f t="shared" si="1"/>
        <v>0</v>
      </c>
      <c r="AF38" s="1">
        <f>SUM($O$2:O38)/SUM($G$2:H38)</f>
        <v>1.5333333333333334</v>
      </c>
      <c r="AG38" s="16">
        <f>SUM($W$2:W38,Z38)</f>
        <v>94</v>
      </c>
    </row>
    <row r="39" spans="1:33" ht="15.75" customHeight="1" x14ac:dyDescent="0.2">
      <c r="A39" s="1">
        <v>2003</v>
      </c>
      <c r="B39" s="1" t="s">
        <v>21</v>
      </c>
      <c r="C39" s="1" t="str">
        <f>VLOOKUP(B39,Divisions!$A$1:$B$33,2,FALSE)</f>
        <v>AFC East</v>
      </c>
      <c r="D39" s="1">
        <v>14</v>
      </c>
      <c r="E39" s="1">
        <v>2</v>
      </c>
      <c r="G39" s="1">
        <v>1</v>
      </c>
      <c r="H39" s="1">
        <v>1</v>
      </c>
      <c r="I39" s="1">
        <v>3</v>
      </c>
      <c r="J39" s="1">
        <v>0</v>
      </c>
      <c r="K39" s="1">
        <v>1</v>
      </c>
      <c r="L39" s="1">
        <v>1</v>
      </c>
      <c r="M39" s="1">
        <v>1</v>
      </c>
      <c r="N39" s="1">
        <v>1</v>
      </c>
      <c r="O39" s="1">
        <v>4</v>
      </c>
      <c r="U39" s="1">
        <v>1</v>
      </c>
      <c r="W39" s="1">
        <f>SUM(N39*'Ranking Calculations'!$C$2,M39*'Ranking Calculations'!$C$3,L39*'Ranking Calculations'!$C$4,K39*'Ranking Calculations'!$C$5,H39*'Ranking Calculations'!$C$7,G39*'Ranking Calculations'!$C$6,P39*'Ranking Calculations'!$C$8,Q39*'Ranking Calculations'!$C$9,R39*'Ranking Calculations'!$C$10,S39*'Ranking Calculations'!$C$11,T39*'Ranking Calculations'!$C$12,U39*'Ranking Calculations'!$C$13,V39*'Ranking Calculations'!$C$14)</f>
        <v>40</v>
      </c>
      <c r="X39" s="11">
        <f>(SUM($D$2:D39)+(SUM($F$2:F39)/2))/((SUM($D$2:D39)+SUM($E$2:E39)+SUM($F$2:F39)))</f>
        <v>0.47135416666666669</v>
      </c>
      <c r="Y39" s="24">
        <f>'Winning % Rank Over Time'!X39</f>
        <v>19</v>
      </c>
      <c r="Z39" s="7">
        <f>'Winning % Rank Over Time'!$B39*VLOOKUP(Y39,'Share of Reg Season Points'!$A$2:$B$33,2)</f>
        <v>0</v>
      </c>
      <c r="AA39" s="1">
        <f>SUM($I$2:I39)/COUNT($G$2:G39)</f>
        <v>1.0909090909090908</v>
      </c>
      <c r="AB39" s="1" cm="1">
        <f t="array" ref="AB39">_xlfn.IFS(AA39&gt;='Old Ranking Calculations'!$B$25,'Old Ranking Calculations'!$C$25,AA39&gt;='Old Ranking Calculations'!$B$26,'Old Ranking Calculations'!$C$26,AA39&gt;='Old Ranking Calculations'!$B$27,'Old Ranking Calculations'!$C$27,AA39&gt;='Old Ranking Calculations'!$B$28,'Old Ranking Calculations'!$C$28,AA39&gt;='Old Ranking Calculations'!$B$29,'Old Ranking Calculations'!$C$29,AA39&gt;='Old Ranking Calculations'!$B$30,'Old Ranking Calculations'!$C$30,AA39&gt;='Old Ranking Calculations'!$B$31,'Old Ranking Calculations'!$C$31,AA39&lt;'Old Ranking Calculations'!$B$32,'Old Ranking Calculations'!$C$32)</f>
        <v>10</v>
      </c>
      <c r="AC39" s="1">
        <f>COUNT($G$2:G39)/COUNT($A$2:A39)</f>
        <v>0.28947368421052633</v>
      </c>
      <c r="AD39" s="1" cm="1">
        <f t="array" ref="AD39">_xlfn.IFS(AC39&gt;='Old Ranking Calculations'!$B$15,'Old Ranking Calculations'!$C$15,AC39&gt;='Old Ranking Calculations'!$B$16,'Old Ranking Calculations'!$C$16,AC39&gt;='Old Ranking Calculations'!$B$17,'Old Ranking Calculations'!$C$17,AC39&gt;='Old Ranking Calculations'!$B$18,'Old Ranking Calculations'!$C$18,AC39&gt;='Old Ranking Calculations'!$B$19,'Old Ranking Calculations'!$C$19,AC39&gt;='Old Ranking Calculations'!$B$20,'Old Ranking Calculations'!$C$20,AC39&gt;='Old Ranking Calculations'!$B$21,'Old Ranking Calculations'!$C$21,AC39&gt;='Old Ranking Calculations'!$B$22,'Old Ranking Calculations'!$C$22,AC39&lt;'Old Ranking Calculations'!$B$23,'Old Ranking Calculations'!$C$23)</f>
        <v>3</v>
      </c>
      <c r="AE39" s="1">
        <f t="shared" si="1"/>
        <v>0</v>
      </c>
      <c r="AF39" s="1">
        <f>SUM($O$2:O39)/SUM($G$2:H39)</f>
        <v>1.588235294117647</v>
      </c>
      <c r="AG39" s="16">
        <f>SUM($W$2:W39,Z39)</f>
        <v>134</v>
      </c>
    </row>
    <row r="40" spans="1:33" ht="15.75" customHeight="1" x14ac:dyDescent="0.2">
      <c r="A40" s="1">
        <v>2004</v>
      </c>
      <c r="B40" s="1" t="s">
        <v>21</v>
      </c>
      <c r="C40" s="1" t="str">
        <f>VLOOKUP(B40,Divisions!$A$1:$B$33,2,FALSE)</f>
        <v>AFC East</v>
      </c>
      <c r="D40" s="1">
        <v>14</v>
      </c>
      <c r="E40" s="1">
        <v>2</v>
      </c>
      <c r="G40" s="1">
        <v>1</v>
      </c>
      <c r="H40" s="1">
        <v>1</v>
      </c>
      <c r="I40" s="1">
        <v>3</v>
      </c>
      <c r="J40" s="1">
        <v>0</v>
      </c>
      <c r="K40" s="1">
        <v>1</v>
      </c>
      <c r="L40" s="1">
        <v>1</v>
      </c>
      <c r="M40" s="1">
        <v>1</v>
      </c>
      <c r="N40" s="1">
        <v>1</v>
      </c>
      <c r="O40" s="1">
        <v>4</v>
      </c>
      <c r="W40" s="1">
        <f>SUM(N40*'Ranking Calculations'!$C$2,M40*'Ranking Calculations'!$C$3,L40*'Ranking Calculations'!$C$4,K40*'Ranking Calculations'!$C$5,H40*'Ranking Calculations'!$C$7,G40*'Ranking Calculations'!$C$6,P40*'Ranking Calculations'!$C$8,Q40*'Ranking Calculations'!$C$9,R40*'Ranking Calculations'!$C$10,S40*'Ranking Calculations'!$C$11,T40*'Ranking Calculations'!$C$12,U40*'Ranking Calculations'!$C$13,V40*'Ranking Calculations'!$C$14)</f>
        <v>40</v>
      </c>
      <c r="X40" s="11">
        <f>(SUM($D$2:D40)+(SUM($F$2:F40)/2))/((SUM($D$2:D40)+SUM($E$2:E40)+SUM($F$2:F40)))</f>
        <v>0.48226351351351349</v>
      </c>
      <c r="Y40" s="24">
        <f>'Winning % Rank Over Time'!X40</f>
        <v>17</v>
      </c>
      <c r="Z40" s="7">
        <f>'Winning % Rank Over Time'!$B40*VLOOKUP(Y40,'Share of Reg Season Points'!$A$2:$B$33,2)</f>
        <v>0</v>
      </c>
      <c r="AA40" s="1">
        <f>SUM($I$2:I40)/COUNT($G$2:G40)</f>
        <v>1.25</v>
      </c>
      <c r="AB40" s="1" cm="1">
        <f t="array" ref="AB40">_xlfn.IFS(AA40&gt;='Old Ranking Calculations'!$B$25,'Old Ranking Calculations'!$C$25,AA40&gt;='Old Ranking Calculations'!$B$26,'Old Ranking Calculations'!$C$26,AA40&gt;='Old Ranking Calculations'!$B$27,'Old Ranking Calculations'!$C$27,AA40&gt;='Old Ranking Calculations'!$B$28,'Old Ranking Calculations'!$C$28,AA40&gt;='Old Ranking Calculations'!$B$29,'Old Ranking Calculations'!$C$29,AA40&gt;='Old Ranking Calculations'!$B$30,'Old Ranking Calculations'!$C$30,AA40&gt;='Old Ranking Calculations'!$B$31,'Old Ranking Calculations'!$C$31,AA40&lt;'Old Ranking Calculations'!$B$32,'Old Ranking Calculations'!$C$32)</f>
        <v>12</v>
      </c>
      <c r="AC40" s="1">
        <f>COUNT($G$2:G40)/COUNT($A$2:A40)</f>
        <v>0.30769230769230771</v>
      </c>
      <c r="AD40" s="1" cm="1">
        <f t="array" ref="AD40">_xlfn.IFS(AC40&gt;='Old Ranking Calculations'!$B$15,'Old Ranking Calculations'!$C$15,AC40&gt;='Old Ranking Calculations'!$B$16,'Old Ranking Calculations'!$C$16,AC40&gt;='Old Ranking Calculations'!$B$17,'Old Ranking Calculations'!$C$17,AC40&gt;='Old Ranking Calculations'!$B$18,'Old Ranking Calculations'!$C$18,AC40&gt;='Old Ranking Calculations'!$B$19,'Old Ranking Calculations'!$C$19,AC40&gt;='Old Ranking Calculations'!$B$20,'Old Ranking Calculations'!$C$20,AC40&gt;='Old Ranking Calculations'!$B$21,'Old Ranking Calculations'!$C$21,AC40&gt;='Old Ranking Calculations'!$B$22,'Old Ranking Calculations'!$C$22,AC40&lt;'Old Ranking Calculations'!$B$23,'Old Ranking Calculations'!$C$23)</f>
        <v>3</v>
      </c>
      <c r="AE40" s="1">
        <f t="shared" si="1"/>
        <v>0</v>
      </c>
      <c r="AF40" s="1">
        <f>SUM($O$2:O40)/SUM($G$2:H40)</f>
        <v>1.631578947368421</v>
      </c>
      <c r="AG40" s="16">
        <f>SUM($W$2:W40,Z40)</f>
        <v>174</v>
      </c>
    </row>
    <row r="41" spans="1:33" ht="15.75" customHeight="1" x14ac:dyDescent="0.2">
      <c r="A41" s="1">
        <v>2005</v>
      </c>
      <c r="B41" s="1" t="s">
        <v>21</v>
      </c>
      <c r="C41" s="1" t="str">
        <f>VLOOKUP(B41,Divisions!$A$1:$B$33,2,FALSE)</f>
        <v>AFC East</v>
      </c>
      <c r="D41" s="1">
        <v>10</v>
      </c>
      <c r="E41" s="1">
        <v>6</v>
      </c>
      <c r="G41" s="1">
        <v>1</v>
      </c>
      <c r="H41" s="1">
        <v>1</v>
      </c>
      <c r="I41" s="1">
        <v>1</v>
      </c>
      <c r="J41" s="1">
        <v>1</v>
      </c>
      <c r="K41" s="1">
        <v>1</v>
      </c>
      <c r="L41" s="1"/>
      <c r="M41" s="1"/>
      <c r="N41" s="1"/>
      <c r="O41" s="1">
        <v>2</v>
      </c>
      <c r="V41" s="1">
        <v>1</v>
      </c>
      <c r="W41" s="1">
        <f>SUM(N41*'Ranking Calculations'!$C$2,M41*'Ranking Calculations'!$C$3,L41*'Ranking Calculations'!$C$4,K41*'Ranking Calculations'!$C$5,H41*'Ranking Calculations'!$C$7,G41*'Ranking Calculations'!$C$6,P41*'Ranking Calculations'!$C$8,Q41*'Ranking Calculations'!$C$9,R41*'Ranking Calculations'!$C$10,S41*'Ranking Calculations'!$C$11,T41*'Ranking Calculations'!$C$12,U41*'Ranking Calculations'!$C$13,V41*'Ranking Calculations'!$C$14)</f>
        <v>4</v>
      </c>
      <c r="X41" s="11">
        <f>(SUM($D$2:D41)+(SUM($F$2:F41)/2))/((SUM($D$2:D41)+SUM($E$2:E41)+SUM($F$2:F41)))</f>
        <v>0.48601973684210525</v>
      </c>
      <c r="Y41" s="24">
        <f>'Winning % Rank Over Time'!X41</f>
        <v>16</v>
      </c>
      <c r="Z41" s="7">
        <f>'Winning % Rank Over Time'!$B41*VLOOKUP(Y41,'Share of Reg Season Points'!$A$2:$B$33,2)</f>
        <v>0</v>
      </c>
      <c r="AA41" s="1">
        <f>SUM($I$2:I41)/COUNT($G$2:G41)</f>
        <v>1.2307692307692308</v>
      </c>
      <c r="AB41" s="1" cm="1">
        <f t="array" ref="AB41">_xlfn.IFS(AA41&gt;='Old Ranking Calculations'!$B$25,'Old Ranking Calculations'!$C$25,AA41&gt;='Old Ranking Calculations'!$B$26,'Old Ranking Calculations'!$C$26,AA41&gt;='Old Ranking Calculations'!$B$27,'Old Ranking Calculations'!$C$27,AA41&gt;='Old Ranking Calculations'!$B$28,'Old Ranking Calculations'!$C$28,AA41&gt;='Old Ranking Calculations'!$B$29,'Old Ranking Calculations'!$C$29,AA41&gt;='Old Ranking Calculations'!$B$30,'Old Ranking Calculations'!$C$30,AA41&gt;='Old Ranking Calculations'!$B$31,'Old Ranking Calculations'!$C$31,AA41&lt;'Old Ranking Calculations'!$B$32,'Old Ranking Calculations'!$C$32)</f>
        <v>10</v>
      </c>
      <c r="AC41" s="1">
        <f>COUNT($G$2:G41)/COUNT($A$2:A41)</f>
        <v>0.32500000000000001</v>
      </c>
      <c r="AD41" s="1" cm="1">
        <f t="array" ref="AD41">_xlfn.IFS(AC41&gt;='Old Ranking Calculations'!$B$15,'Old Ranking Calculations'!$C$15,AC41&gt;='Old Ranking Calculations'!$B$16,'Old Ranking Calculations'!$C$16,AC41&gt;='Old Ranking Calculations'!$B$17,'Old Ranking Calculations'!$C$17,AC41&gt;='Old Ranking Calculations'!$B$18,'Old Ranking Calculations'!$C$18,AC41&gt;='Old Ranking Calculations'!$B$19,'Old Ranking Calculations'!$C$19,AC41&gt;='Old Ranking Calculations'!$B$20,'Old Ranking Calculations'!$C$20,AC41&gt;='Old Ranking Calculations'!$B$21,'Old Ranking Calculations'!$C$21,AC41&gt;='Old Ranking Calculations'!$B$22,'Old Ranking Calculations'!$C$22,AC41&lt;'Old Ranking Calculations'!$B$23,'Old Ranking Calculations'!$C$23)</f>
        <v>3</v>
      </c>
      <c r="AE41" s="1">
        <f t="shared" si="1"/>
        <v>0</v>
      </c>
      <c r="AF41" s="1">
        <f>SUM($O$2:O41)/SUM($G$2:H41)</f>
        <v>1.5714285714285714</v>
      </c>
      <c r="AG41" s="16">
        <f>SUM($W$2:W41,Z41)</f>
        <v>178</v>
      </c>
    </row>
    <row r="42" spans="1:33" ht="15.75" customHeight="1" x14ac:dyDescent="0.2">
      <c r="A42" s="1">
        <v>2006</v>
      </c>
      <c r="B42" s="1" t="s">
        <v>21</v>
      </c>
      <c r="C42" s="1" t="str">
        <f>VLOOKUP(B42,Divisions!$A$1:$B$33,2,FALSE)</f>
        <v>AFC East</v>
      </c>
      <c r="D42" s="1">
        <v>12</v>
      </c>
      <c r="E42" s="1">
        <v>4</v>
      </c>
      <c r="G42" s="1">
        <v>1</v>
      </c>
      <c r="H42" s="1">
        <v>1</v>
      </c>
      <c r="I42" s="1">
        <v>2</v>
      </c>
      <c r="J42" s="1">
        <v>1</v>
      </c>
      <c r="K42" s="1">
        <v>1</v>
      </c>
      <c r="L42" s="1">
        <v>1</v>
      </c>
      <c r="M42" s="1"/>
      <c r="N42" s="1"/>
      <c r="O42" s="1">
        <v>3</v>
      </c>
      <c r="W42" s="1">
        <f>SUM(N42*'Ranking Calculations'!$C$2,M42*'Ranking Calculations'!$C$3,L42*'Ranking Calculations'!$C$4,K42*'Ranking Calculations'!$C$5,H42*'Ranking Calculations'!$C$7,G42*'Ranking Calculations'!$C$6,P42*'Ranking Calculations'!$C$8,Q42*'Ranking Calculations'!$C$9,R42*'Ranking Calculations'!$C$10,S42*'Ranking Calculations'!$C$11,T42*'Ranking Calculations'!$C$12,U42*'Ranking Calculations'!$C$13,V42*'Ranking Calculations'!$C$14)</f>
        <v>8</v>
      </c>
      <c r="X42" s="11">
        <f>(SUM($D$2:D42)+(SUM($F$2:F42)/2))/((SUM($D$2:D42)+SUM($E$2:E42)+SUM($F$2:F42)))</f>
        <v>0.49278846153846156</v>
      </c>
      <c r="Y42" s="24">
        <f>'Winning % Rank Over Time'!X42</f>
        <v>16</v>
      </c>
      <c r="Z42" s="7">
        <f>'Winning % Rank Over Time'!$B42*VLOOKUP(Y42,'Share of Reg Season Points'!$A$2:$B$33,2)</f>
        <v>0</v>
      </c>
      <c r="AA42" s="1">
        <f>SUM($I$2:I42)/COUNT($G$2:G42)</f>
        <v>1.2857142857142858</v>
      </c>
      <c r="AB42" s="1" cm="1">
        <f t="array" ref="AB42">_xlfn.IFS(AA42&gt;='Old Ranking Calculations'!$B$25,'Old Ranking Calculations'!$C$25,AA42&gt;='Old Ranking Calculations'!$B$26,'Old Ranking Calculations'!$C$26,AA42&gt;='Old Ranking Calculations'!$B$27,'Old Ranking Calculations'!$C$27,AA42&gt;='Old Ranking Calculations'!$B$28,'Old Ranking Calculations'!$C$28,AA42&gt;='Old Ranking Calculations'!$B$29,'Old Ranking Calculations'!$C$29,AA42&gt;='Old Ranking Calculations'!$B$30,'Old Ranking Calculations'!$C$30,AA42&gt;='Old Ranking Calculations'!$B$31,'Old Ranking Calculations'!$C$31,AA42&lt;'Old Ranking Calculations'!$B$32,'Old Ranking Calculations'!$C$32)</f>
        <v>12</v>
      </c>
      <c r="AC42" s="1">
        <f>COUNT($G$2:G42)/COUNT($A$2:A42)</f>
        <v>0.34146341463414637</v>
      </c>
      <c r="AD42" s="1" cm="1">
        <f t="array" ref="AD42">_xlfn.IFS(AC42&gt;='Old Ranking Calculations'!$B$15,'Old Ranking Calculations'!$C$15,AC42&gt;='Old Ranking Calculations'!$B$16,'Old Ranking Calculations'!$C$16,AC42&gt;='Old Ranking Calculations'!$B$17,'Old Ranking Calculations'!$C$17,AC42&gt;='Old Ranking Calculations'!$B$18,'Old Ranking Calculations'!$C$18,AC42&gt;='Old Ranking Calculations'!$B$19,'Old Ranking Calculations'!$C$19,AC42&gt;='Old Ranking Calculations'!$B$20,'Old Ranking Calculations'!$C$20,AC42&gt;='Old Ranking Calculations'!$B$21,'Old Ranking Calculations'!$C$21,AC42&gt;='Old Ranking Calculations'!$B$22,'Old Ranking Calculations'!$C$22,AC42&lt;'Old Ranking Calculations'!$B$23,'Old Ranking Calculations'!$C$23)</f>
        <v>3</v>
      </c>
      <c r="AE42" s="1">
        <f t="shared" si="1"/>
        <v>0</v>
      </c>
      <c r="AF42" s="1">
        <f>SUM($O$2:O42)/SUM($G$2:H42)</f>
        <v>1.5652173913043479</v>
      </c>
      <c r="AG42" s="16">
        <f>SUM($W$2:W42,Z42)</f>
        <v>186</v>
      </c>
    </row>
    <row r="43" spans="1:33" ht="15.75" customHeight="1" x14ac:dyDescent="0.2">
      <c r="A43" s="1">
        <v>2007</v>
      </c>
      <c r="B43" s="1" t="s">
        <v>21</v>
      </c>
      <c r="C43" s="1" t="str">
        <f>VLOOKUP(B43,Divisions!$A$1:$B$33,2,FALSE)</f>
        <v>AFC East</v>
      </c>
      <c r="D43" s="1">
        <v>16</v>
      </c>
      <c r="E43" s="1">
        <v>0</v>
      </c>
      <c r="G43" s="1">
        <v>1</v>
      </c>
      <c r="H43" s="1">
        <v>1</v>
      </c>
      <c r="I43" s="1">
        <v>2</v>
      </c>
      <c r="J43" s="1">
        <v>1</v>
      </c>
      <c r="K43" s="1">
        <v>1</v>
      </c>
      <c r="L43" s="1">
        <v>1</v>
      </c>
      <c r="M43" s="1">
        <v>1</v>
      </c>
      <c r="N43" s="1"/>
      <c r="O43" s="1">
        <v>4</v>
      </c>
      <c r="P43" s="1">
        <v>1</v>
      </c>
      <c r="Q43" s="1">
        <v>1</v>
      </c>
      <c r="U43" s="1">
        <v>1</v>
      </c>
      <c r="W43" s="1">
        <f>SUM(N43*'Ranking Calculations'!$C$2,M43*'Ranking Calculations'!$C$3,L43*'Ranking Calculations'!$C$4,K43*'Ranking Calculations'!$C$5,H43*'Ranking Calculations'!$C$7,G43*'Ranking Calculations'!$C$6,P43*'Ranking Calculations'!$C$8,Q43*'Ranking Calculations'!$C$9,R43*'Ranking Calculations'!$C$10,S43*'Ranking Calculations'!$C$11,T43*'Ranking Calculations'!$C$12,U43*'Ranking Calculations'!$C$13,V43*'Ranking Calculations'!$C$14)</f>
        <v>21</v>
      </c>
      <c r="X43" s="11">
        <f>(SUM($D$2:D43)+(SUM($F$2:F43)/2))/((SUM($D$2:D43)+SUM($E$2:E43)+SUM($F$2:F43)))</f>
        <v>0.50546875000000002</v>
      </c>
      <c r="Y43" s="24">
        <f>'Winning % Rank Over Time'!X43</f>
        <v>14</v>
      </c>
      <c r="Z43" s="7">
        <f>'Winning % Rank Over Time'!$B43*VLOOKUP(Y43,'Share of Reg Season Points'!$A$2:$B$33,2)</f>
        <v>0</v>
      </c>
      <c r="AA43" s="1">
        <f>SUM($I$2:I43)/COUNT($G$2:G43)</f>
        <v>1.3333333333333333</v>
      </c>
      <c r="AB43" s="1" cm="1">
        <f t="array" ref="AB43">_xlfn.IFS(AA43&gt;='Old Ranking Calculations'!$B$25,'Old Ranking Calculations'!$C$25,AA43&gt;='Old Ranking Calculations'!$B$26,'Old Ranking Calculations'!$C$26,AA43&gt;='Old Ranking Calculations'!$B$27,'Old Ranking Calculations'!$C$27,AA43&gt;='Old Ranking Calculations'!$B$28,'Old Ranking Calculations'!$C$28,AA43&gt;='Old Ranking Calculations'!$B$29,'Old Ranking Calculations'!$C$29,AA43&gt;='Old Ranking Calculations'!$B$30,'Old Ranking Calculations'!$C$30,AA43&gt;='Old Ranking Calculations'!$B$31,'Old Ranking Calculations'!$C$31,AA43&lt;'Old Ranking Calculations'!$B$32,'Old Ranking Calculations'!$C$32)</f>
        <v>12</v>
      </c>
      <c r="AC43" s="1">
        <f>COUNT($G$2:G43)/COUNT($A$2:A43)</f>
        <v>0.35714285714285715</v>
      </c>
      <c r="AD43" s="1" cm="1">
        <f t="array" ref="AD43">_xlfn.IFS(AC43&gt;='Old Ranking Calculations'!$B$15,'Old Ranking Calculations'!$C$15,AC43&gt;='Old Ranking Calculations'!$B$16,'Old Ranking Calculations'!$C$16,AC43&gt;='Old Ranking Calculations'!$B$17,'Old Ranking Calculations'!$C$17,AC43&gt;='Old Ranking Calculations'!$B$18,'Old Ranking Calculations'!$C$18,AC43&gt;='Old Ranking Calculations'!$B$19,'Old Ranking Calculations'!$C$19,AC43&gt;='Old Ranking Calculations'!$B$20,'Old Ranking Calculations'!$C$20,AC43&gt;='Old Ranking Calculations'!$B$21,'Old Ranking Calculations'!$C$21,AC43&gt;='Old Ranking Calculations'!$B$22,'Old Ranking Calculations'!$C$22,AC43&lt;'Old Ranking Calculations'!$B$23,'Old Ranking Calculations'!$C$23)</f>
        <v>7</v>
      </c>
      <c r="AE43" s="1">
        <f t="shared" si="1"/>
        <v>0</v>
      </c>
      <c r="AF43" s="1">
        <f>SUM($O$2:O43)/SUM($G$2:H43)</f>
        <v>1.6</v>
      </c>
      <c r="AG43" s="16">
        <f>SUM($W$2:W43,Z43)</f>
        <v>207</v>
      </c>
    </row>
    <row r="44" spans="1:33" ht="15.75" customHeight="1" x14ac:dyDescent="0.2">
      <c r="A44" s="1">
        <v>2008</v>
      </c>
      <c r="B44" s="1" t="s">
        <v>21</v>
      </c>
      <c r="C44" s="1" t="str">
        <f>VLOOKUP(B44,Divisions!$A$1:$B$33,2,FALSE)</f>
        <v>AFC East</v>
      </c>
      <c r="D44" s="1">
        <v>11</v>
      </c>
      <c r="E44" s="1">
        <v>5</v>
      </c>
      <c r="T44" s="1">
        <v>1</v>
      </c>
      <c r="W44" s="1">
        <f>SUM(N44*'Ranking Calculations'!$C$2,M44*'Ranking Calculations'!$C$3,L44*'Ranking Calculations'!$C$4,K44*'Ranking Calculations'!$C$5,H44*'Ranking Calculations'!$C$7,G44*'Ranking Calculations'!$C$6,P44*'Ranking Calculations'!$C$8,Q44*'Ranking Calculations'!$C$9,R44*'Ranking Calculations'!$C$10,S44*'Ranking Calculations'!$C$11,T44*'Ranking Calculations'!$C$12,U44*'Ranking Calculations'!$C$13,V44*'Ranking Calculations'!$C$14)</f>
        <v>0</v>
      </c>
      <c r="X44" s="11">
        <f>(SUM($D$2:D44)+(SUM($F$2:F44)/2))/((SUM($D$2:D44)+SUM($E$2:E44)+SUM($F$2:F44)))</f>
        <v>0.50990853658536583</v>
      </c>
      <c r="Y44" s="24">
        <f>'Winning % Rank Over Time'!X44</f>
        <v>15</v>
      </c>
      <c r="Z44" s="7">
        <f>'Winning % Rank Over Time'!$B44*VLOOKUP(Y44,'Share of Reg Season Points'!$A$2:$B$33,2)</f>
        <v>0</v>
      </c>
      <c r="AA44" s="1">
        <f>SUM($I$2:I44)/COUNT($G$2:G44)</f>
        <v>1.3333333333333333</v>
      </c>
      <c r="AB44" s="1" cm="1">
        <f t="array" ref="AB44">_xlfn.IFS(AA44&gt;='Old Ranking Calculations'!$B$25,'Old Ranking Calculations'!$C$25,AA44&gt;='Old Ranking Calculations'!$B$26,'Old Ranking Calculations'!$C$26,AA44&gt;='Old Ranking Calculations'!$B$27,'Old Ranking Calculations'!$C$27,AA44&gt;='Old Ranking Calculations'!$B$28,'Old Ranking Calculations'!$C$28,AA44&gt;='Old Ranking Calculations'!$B$29,'Old Ranking Calculations'!$C$29,AA44&gt;='Old Ranking Calculations'!$B$30,'Old Ranking Calculations'!$C$30,AA44&gt;='Old Ranking Calculations'!$B$31,'Old Ranking Calculations'!$C$31,AA44&lt;'Old Ranking Calculations'!$B$32,'Old Ranking Calculations'!$C$32)</f>
        <v>12</v>
      </c>
      <c r="AC44" s="1">
        <f>COUNT($G$2:G44)/COUNT($A$2:A44)</f>
        <v>0.34883720930232559</v>
      </c>
      <c r="AD44" s="1" cm="1">
        <f t="array" ref="AD44">_xlfn.IFS(AC44&gt;='Old Ranking Calculations'!$B$15,'Old Ranking Calculations'!$C$15,AC44&gt;='Old Ranking Calculations'!$B$16,'Old Ranking Calculations'!$C$16,AC44&gt;='Old Ranking Calculations'!$B$17,'Old Ranking Calculations'!$C$17,AC44&gt;='Old Ranking Calculations'!$B$18,'Old Ranking Calculations'!$C$18,AC44&gt;='Old Ranking Calculations'!$B$19,'Old Ranking Calculations'!$C$19,AC44&gt;='Old Ranking Calculations'!$B$20,'Old Ranking Calculations'!$C$20,AC44&gt;='Old Ranking Calculations'!$B$21,'Old Ranking Calculations'!$C$21,AC44&gt;='Old Ranking Calculations'!$B$22,'Old Ranking Calculations'!$C$22,AC44&lt;'Old Ranking Calculations'!$B$23,'Old Ranking Calculations'!$C$23)</f>
        <v>3</v>
      </c>
      <c r="AE44" s="1">
        <f t="shared" si="1"/>
        <v>0</v>
      </c>
      <c r="AF44" s="1">
        <f>SUM($O$2:O44)/SUM($G$2:H44)</f>
        <v>1.6</v>
      </c>
      <c r="AG44" s="16">
        <f>SUM($W$2:W44,Z44)</f>
        <v>207</v>
      </c>
    </row>
    <row r="45" spans="1:33" ht="15.75" customHeight="1" x14ac:dyDescent="0.2">
      <c r="A45" s="1">
        <v>2009</v>
      </c>
      <c r="B45" s="1" t="s">
        <v>21</v>
      </c>
      <c r="C45" s="1" t="str">
        <f>VLOOKUP(B45,Divisions!$A$1:$B$33,2,FALSE)</f>
        <v>AFC East</v>
      </c>
      <c r="D45" s="1">
        <v>10</v>
      </c>
      <c r="E45" s="1">
        <v>6</v>
      </c>
      <c r="G45" s="1">
        <v>1</v>
      </c>
      <c r="H45" s="1">
        <v>1</v>
      </c>
      <c r="I45" s="1">
        <v>0</v>
      </c>
      <c r="J45" s="1">
        <v>1</v>
      </c>
      <c r="K45" s="1"/>
      <c r="L45" s="1"/>
      <c r="M45" s="1"/>
      <c r="N45" s="1"/>
      <c r="O45" s="1">
        <v>1</v>
      </c>
      <c r="V45" s="1">
        <v>1</v>
      </c>
      <c r="W45" s="1">
        <f>SUM(N45*'Ranking Calculations'!$C$2,M45*'Ranking Calculations'!$C$3,L45*'Ranking Calculations'!$C$4,K45*'Ranking Calculations'!$C$5,H45*'Ranking Calculations'!$C$7,G45*'Ranking Calculations'!$C$6,P45*'Ranking Calculations'!$C$8,Q45*'Ranking Calculations'!$C$9,R45*'Ranking Calculations'!$C$10,S45*'Ranking Calculations'!$C$11,T45*'Ranking Calculations'!$C$12,U45*'Ranking Calculations'!$C$13,V45*'Ranking Calculations'!$C$14)</f>
        <v>2</v>
      </c>
      <c r="X45" s="11">
        <f>(SUM($D$2:D45)+(SUM($F$2:F45)/2))/((SUM($D$2:D45)+SUM($E$2:E45)+SUM($F$2:F45)))</f>
        <v>0.51264880952380953</v>
      </c>
      <c r="Y45" s="24">
        <f>'Winning % Rank Over Time'!X45</f>
        <v>15</v>
      </c>
      <c r="Z45" s="7">
        <f>'Winning % Rank Over Time'!$B45*VLOOKUP(Y45,'Share of Reg Season Points'!$A$2:$B$33,2)</f>
        <v>0</v>
      </c>
      <c r="AA45" s="1">
        <f>SUM($I$2:I45)/COUNT($G$2:G45)</f>
        <v>1.25</v>
      </c>
      <c r="AB45" s="1" cm="1">
        <f t="array" ref="AB45">_xlfn.IFS(AA45&gt;='Old Ranking Calculations'!$B$25,'Old Ranking Calculations'!$C$25,AA45&gt;='Old Ranking Calculations'!$B$26,'Old Ranking Calculations'!$C$26,AA45&gt;='Old Ranking Calculations'!$B$27,'Old Ranking Calculations'!$C$27,AA45&gt;='Old Ranking Calculations'!$B$28,'Old Ranking Calculations'!$C$28,AA45&gt;='Old Ranking Calculations'!$B$29,'Old Ranking Calculations'!$C$29,AA45&gt;='Old Ranking Calculations'!$B$30,'Old Ranking Calculations'!$C$30,AA45&gt;='Old Ranking Calculations'!$B$31,'Old Ranking Calculations'!$C$31,AA45&lt;'Old Ranking Calculations'!$B$32,'Old Ranking Calculations'!$C$32)</f>
        <v>12</v>
      </c>
      <c r="AC45" s="1">
        <f>COUNT($G$2:G45)/COUNT($A$2:A45)</f>
        <v>0.36363636363636365</v>
      </c>
      <c r="AD45" s="1" cm="1">
        <f t="array" ref="AD45">_xlfn.IFS(AC45&gt;='Old Ranking Calculations'!$B$15,'Old Ranking Calculations'!$C$15,AC45&gt;='Old Ranking Calculations'!$B$16,'Old Ranking Calculations'!$C$16,AC45&gt;='Old Ranking Calculations'!$B$17,'Old Ranking Calculations'!$C$17,AC45&gt;='Old Ranking Calculations'!$B$18,'Old Ranking Calculations'!$C$18,AC45&gt;='Old Ranking Calculations'!$B$19,'Old Ranking Calculations'!$C$19,AC45&gt;='Old Ranking Calculations'!$B$20,'Old Ranking Calculations'!$C$20,AC45&gt;='Old Ranking Calculations'!$B$21,'Old Ranking Calculations'!$C$21,AC45&gt;='Old Ranking Calculations'!$B$22,'Old Ranking Calculations'!$C$22,AC45&lt;'Old Ranking Calculations'!$B$23,'Old Ranking Calculations'!$C$23)</f>
        <v>7</v>
      </c>
      <c r="AE45" s="1">
        <f t="shared" si="1"/>
        <v>0</v>
      </c>
      <c r="AF45" s="1">
        <f>SUM($O$2:O45)/SUM($G$2:H45)</f>
        <v>1.5185185185185186</v>
      </c>
      <c r="AG45" s="16">
        <f>SUM($W$2:W45,Z45)</f>
        <v>209</v>
      </c>
    </row>
    <row r="46" spans="1:33" ht="15.75" customHeight="1" x14ac:dyDescent="0.2">
      <c r="A46" s="1">
        <v>2010</v>
      </c>
      <c r="B46" s="1" t="s">
        <v>21</v>
      </c>
      <c r="C46" s="1" t="str">
        <f>VLOOKUP(B46,Divisions!$A$1:$B$33,2,FALSE)</f>
        <v>AFC East</v>
      </c>
      <c r="D46" s="1">
        <v>14</v>
      </c>
      <c r="E46" s="1">
        <v>2</v>
      </c>
      <c r="G46" s="1">
        <v>1</v>
      </c>
      <c r="H46" s="1">
        <v>1</v>
      </c>
      <c r="I46" s="1">
        <v>0</v>
      </c>
      <c r="J46" s="1">
        <v>1</v>
      </c>
      <c r="K46" s="1">
        <v>1</v>
      </c>
      <c r="L46" s="1"/>
      <c r="M46" s="1"/>
      <c r="N46" s="1"/>
      <c r="O46" s="1">
        <v>2</v>
      </c>
      <c r="P46" s="1">
        <v>1</v>
      </c>
      <c r="Q46" s="1">
        <v>1</v>
      </c>
      <c r="U46" s="1">
        <v>1</v>
      </c>
      <c r="W46" s="1">
        <f>SUM(N46*'Ranking Calculations'!$C$2,M46*'Ranking Calculations'!$C$3,L46*'Ranking Calculations'!$C$4,K46*'Ranking Calculations'!$C$5,H46*'Ranking Calculations'!$C$7,G46*'Ranking Calculations'!$C$6,P46*'Ranking Calculations'!$C$8,Q46*'Ranking Calculations'!$C$9,R46*'Ranking Calculations'!$C$10,S46*'Ranking Calculations'!$C$11,T46*'Ranking Calculations'!$C$12,U46*'Ranking Calculations'!$C$13,V46*'Ranking Calculations'!$C$14)</f>
        <v>8</v>
      </c>
      <c r="X46" s="11">
        <f>(SUM($D$2:D46)+(SUM($F$2:F46)/2))/((SUM($D$2:D46)+SUM($E$2:E46)+SUM($F$2:F46)))</f>
        <v>0.52107558139534882</v>
      </c>
      <c r="Y46" s="24">
        <f>'Winning % Rank Over Time'!X46</f>
        <v>13</v>
      </c>
      <c r="Z46" s="7">
        <f>'Winning % Rank Over Time'!$B46*VLOOKUP(Y46,'Share of Reg Season Points'!$A$2:$B$33,2)</f>
        <v>0</v>
      </c>
      <c r="AA46" s="1">
        <f>SUM($I$2:I46)/COUNT($G$2:G46)</f>
        <v>1.1764705882352942</v>
      </c>
      <c r="AB46" s="1" cm="1">
        <f t="array" ref="AB46">_xlfn.IFS(AA46&gt;='Old Ranking Calculations'!$B$25,'Old Ranking Calculations'!$C$25,AA46&gt;='Old Ranking Calculations'!$B$26,'Old Ranking Calculations'!$C$26,AA46&gt;='Old Ranking Calculations'!$B$27,'Old Ranking Calculations'!$C$27,AA46&gt;='Old Ranking Calculations'!$B$28,'Old Ranking Calculations'!$C$28,AA46&gt;='Old Ranking Calculations'!$B$29,'Old Ranking Calculations'!$C$29,AA46&gt;='Old Ranking Calculations'!$B$30,'Old Ranking Calculations'!$C$30,AA46&gt;='Old Ranking Calculations'!$B$31,'Old Ranking Calculations'!$C$31,AA46&lt;'Old Ranking Calculations'!$B$32,'Old Ranking Calculations'!$C$32)</f>
        <v>10</v>
      </c>
      <c r="AC46" s="1">
        <f>COUNT($G$2:G46)/COUNT($A$2:A46)</f>
        <v>0.37777777777777777</v>
      </c>
      <c r="AD46" s="1" cm="1">
        <f t="array" ref="AD46">_xlfn.IFS(AC46&gt;='Old Ranking Calculations'!$B$15,'Old Ranking Calculations'!$C$15,AC46&gt;='Old Ranking Calculations'!$B$16,'Old Ranking Calculations'!$C$16,AC46&gt;='Old Ranking Calculations'!$B$17,'Old Ranking Calculations'!$C$17,AC46&gt;='Old Ranking Calculations'!$B$18,'Old Ranking Calculations'!$C$18,AC46&gt;='Old Ranking Calculations'!$B$19,'Old Ranking Calculations'!$C$19,AC46&gt;='Old Ranking Calculations'!$B$20,'Old Ranking Calculations'!$C$20,AC46&gt;='Old Ranking Calculations'!$B$21,'Old Ranking Calculations'!$C$21,AC46&gt;='Old Ranking Calculations'!$B$22,'Old Ranking Calculations'!$C$22,AC46&lt;'Old Ranking Calculations'!$B$23,'Old Ranking Calculations'!$C$23)</f>
        <v>7</v>
      </c>
      <c r="AE46" s="1">
        <f t="shared" si="1"/>
        <v>0</v>
      </c>
      <c r="AF46" s="1">
        <f>SUM($O$2:O46)/SUM($G$2:H46)</f>
        <v>1.4827586206896552</v>
      </c>
      <c r="AG46" s="16">
        <f>SUM($W$2:W46,Z46)</f>
        <v>217</v>
      </c>
    </row>
    <row r="47" spans="1:33" ht="15.75" customHeight="1" x14ac:dyDescent="0.2">
      <c r="A47" s="1">
        <v>2011</v>
      </c>
      <c r="B47" s="1" t="s">
        <v>21</v>
      </c>
      <c r="C47" s="1" t="str">
        <f>VLOOKUP(B47,Divisions!$A$1:$B$33,2,FALSE)</f>
        <v>AFC East</v>
      </c>
      <c r="D47" s="1">
        <v>13</v>
      </c>
      <c r="E47" s="1">
        <v>3</v>
      </c>
      <c r="G47" s="1">
        <v>1</v>
      </c>
      <c r="H47" s="1">
        <v>1</v>
      </c>
      <c r="I47" s="1">
        <v>2</v>
      </c>
      <c r="J47" s="1">
        <v>1</v>
      </c>
      <c r="K47" s="1">
        <v>1</v>
      </c>
      <c r="L47" s="1">
        <v>1</v>
      </c>
      <c r="M47" s="1">
        <v>1</v>
      </c>
      <c r="N47" s="1"/>
      <c r="O47" s="1">
        <v>4</v>
      </c>
      <c r="W47" s="1">
        <f>SUM(N47*'Ranking Calculations'!$C$2,M47*'Ranking Calculations'!$C$3,L47*'Ranking Calculations'!$C$4,K47*'Ranking Calculations'!$C$5,H47*'Ranking Calculations'!$C$7,G47*'Ranking Calculations'!$C$6,P47*'Ranking Calculations'!$C$8,Q47*'Ranking Calculations'!$C$9,R47*'Ranking Calculations'!$C$10,S47*'Ranking Calculations'!$C$11,T47*'Ranking Calculations'!$C$12,U47*'Ranking Calculations'!$C$13,V47*'Ranking Calculations'!$C$14)</f>
        <v>17</v>
      </c>
      <c r="X47" s="11">
        <f>(SUM($D$2:D47)+(SUM($F$2:F47)/2))/((SUM($D$2:D47)+SUM($E$2:E47)+SUM($F$2:F47)))</f>
        <v>0.52769886363636365</v>
      </c>
      <c r="Y47" s="24">
        <f>'Winning % Rank Over Time'!X47</f>
        <v>11</v>
      </c>
      <c r="Z47" s="7">
        <f>'Winning % Rank Over Time'!$B47*VLOOKUP(Y47,'Share of Reg Season Points'!$A$2:$B$33,2)</f>
        <v>0</v>
      </c>
      <c r="AA47" s="1">
        <f>SUM($I$2:I47)/COUNT($G$2:G47)</f>
        <v>1.2222222222222223</v>
      </c>
      <c r="AB47" s="1" cm="1">
        <f t="array" ref="AB47">_xlfn.IFS(AA47&gt;='Old Ranking Calculations'!$B$25,'Old Ranking Calculations'!$C$25,AA47&gt;='Old Ranking Calculations'!$B$26,'Old Ranking Calculations'!$C$26,AA47&gt;='Old Ranking Calculations'!$B$27,'Old Ranking Calculations'!$C$27,AA47&gt;='Old Ranking Calculations'!$B$28,'Old Ranking Calculations'!$C$28,AA47&gt;='Old Ranking Calculations'!$B$29,'Old Ranking Calculations'!$C$29,AA47&gt;='Old Ranking Calculations'!$B$30,'Old Ranking Calculations'!$C$30,AA47&gt;='Old Ranking Calculations'!$B$31,'Old Ranking Calculations'!$C$31,AA47&lt;'Old Ranking Calculations'!$B$32,'Old Ranking Calculations'!$C$32)</f>
        <v>10</v>
      </c>
      <c r="AC47" s="1">
        <f>COUNT($G$2:G47)/COUNT($A$2:A47)</f>
        <v>0.39130434782608697</v>
      </c>
      <c r="AD47" s="1" cm="1">
        <f t="array" ref="AD47">_xlfn.IFS(AC47&gt;='Old Ranking Calculations'!$B$15,'Old Ranking Calculations'!$C$15,AC47&gt;='Old Ranking Calculations'!$B$16,'Old Ranking Calculations'!$C$16,AC47&gt;='Old Ranking Calculations'!$B$17,'Old Ranking Calculations'!$C$17,AC47&gt;='Old Ranking Calculations'!$B$18,'Old Ranking Calculations'!$C$18,AC47&gt;='Old Ranking Calculations'!$B$19,'Old Ranking Calculations'!$C$19,AC47&gt;='Old Ranking Calculations'!$B$20,'Old Ranking Calculations'!$C$20,AC47&gt;='Old Ranking Calculations'!$B$21,'Old Ranking Calculations'!$C$21,AC47&gt;='Old Ranking Calculations'!$B$22,'Old Ranking Calculations'!$C$22,AC47&lt;'Old Ranking Calculations'!$B$23,'Old Ranking Calculations'!$C$23)</f>
        <v>7</v>
      </c>
      <c r="AE47" s="1">
        <f t="shared" si="1"/>
        <v>0</v>
      </c>
      <c r="AF47" s="1">
        <f>SUM($O$2:O47)/SUM($G$2:H47)</f>
        <v>1.5161290322580645</v>
      </c>
      <c r="AG47" s="16">
        <f>SUM($W$2:W47,Z47)</f>
        <v>234</v>
      </c>
    </row>
    <row r="48" spans="1:33" ht="15.75" customHeight="1" x14ac:dyDescent="0.2">
      <c r="A48" s="1">
        <v>2012</v>
      </c>
      <c r="B48" s="1" t="s">
        <v>21</v>
      </c>
      <c r="C48" s="1" t="str">
        <f>VLOOKUP(B48,Divisions!$A$1:$B$33,2,FALSE)</f>
        <v>AFC East</v>
      </c>
      <c r="D48" s="1">
        <v>12</v>
      </c>
      <c r="E48" s="1">
        <v>4</v>
      </c>
      <c r="G48" s="1">
        <v>1</v>
      </c>
      <c r="H48" s="1">
        <v>1</v>
      </c>
      <c r="I48" s="1">
        <v>1</v>
      </c>
      <c r="J48" s="1">
        <v>1</v>
      </c>
      <c r="K48" s="1">
        <v>1</v>
      </c>
      <c r="L48" s="1">
        <v>1</v>
      </c>
      <c r="M48" s="1"/>
      <c r="N48" s="1"/>
      <c r="O48" s="1">
        <v>3</v>
      </c>
      <c r="W48" s="1">
        <f>SUM(N48*'Ranking Calculations'!$C$2,M48*'Ranking Calculations'!$C$3,L48*'Ranking Calculations'!$C$4,K48*'Ranking Calculations'!$C$5,H48*'Ranking Calculations'!$C$7,G48*'Ranking Calculations'!$C$6,P48*'Ranking Calculations'!$C$8,Q48*'Ranking Calculations'!$C$9,R48*'Ranking Calculations'!$C$10,S48*'Ranking Calculations'!$C$11,T48*'Ranking Calculations'!$C$12,U48*'Ranking Calculations'!$C$13,V48*'Ranking Calculations'!$C$14)</f>
        <v>8</v>
      </c>
      <c r="X48" s="11">
        <f>(SUM($D$2:D48)+(SUM($F$2:F48)/2))/((SUM($D$2:D48)+SUM($E$2:E48)+SUM($F$2:F48)))</f>
        <v>0.53263888888888888</v>
      </c>
      <c r="Y48" s="24">
        <f>'Winning % Rank Over Time'!X48</f>
        <v>11</v>
      </c>
      <c r="Z48" s="7">
        <f>'Winning % Rank Over Time'!$B48*VLOOKUP(Y48,'Share of Reg Season Points'!$A$2:$B$33,2)</f>
        <v>0</v>
      </c>
      <c r="AA48" s="1">
        <f>SUM($I$2:I48)/COUNT($G$2:G48)</f>
        <v>1.2105263157894737</v>
      </c>
      <c r="AB48" s="1" cm="1">
        <f t="array" ref="AB48">_xlfn.IFS(AA48&gt;='Old Ranking Calculations'!$B$25,'Old Ranking Calculations'!$C$25,AA48&gt;='Old Ranking Calculations'!$B$26,'Old Ranking Calculations'!$C$26,AA48&gt;='Old Ranking Calculations'!$B$27,'Old Ranking Calculations'!$C$27,AA48&gt;='Old Ranking Calculations'!$B$28,'Old Ranking Calculations'!$C$28,AA48&gt;='Old Ranking Calculations'!$B$29,'Old Ranking Calculations'!$C$29,AA48&gt;='Old Ranking Calculations'!$B$30,'Old Ranking Calculations'!$C$30,AA48&gt;='Old Ranking Calculations'!$B$31,'Old Ranking Calculations'!$C$31,AA48&lt;'Old Ranking Calculations'!$B$32,'Old Ranking Calculations'!$C$32)</f>
        <v>10</v>
      </c>
      <c r="AC48" s="1">
        <f>COUNT($G$2:G48)/COUNT($A$2:A48)</f>
        <v>0.40425531914893614</v>
      </c>
      <c r="AD48" s="1" cm="1">
        <f t="array" ref="AD48">_xlfn.IFS(AC48&gt;='Old Ranking Calculations'!$B$15,'Old Ranking Calculations'!$C$15,AC48&gt;='Old Ranking Calculations'!$B$16,'Old Ranking Calculations'!$C$16,AC48&gt;='Old Ranking Calculations'!$B$17,'Old Ranking Calculations'!$C$17,AC48&gt;='Old Ranking Calculations'!$B$18,'Old Ranking Calculations'!$C$18,AC48&gt;='Old Ranking Calculations'!$B$19,'Old Ranking Calculations'!$C$19,AC48&gt;='Old Ranking Calculations'!$B$20,'Old Ranking Calculations'!$C$20,AC48&gt;='Old Ranking Calculations'!$B$21,'Old Ranking Calculations'!$C$21,AC48&gt;='Old Ranking Calculations'!$B$22,'Old Ranking Calculations'!$C$22,AC48&lt;'Old Ranking Calculations'!$B$23,'Old Ranking Calculations'!$C$23)</f>
        <v>10</v>
      </c>
      <c r="AE48" s="1">
        <f t="shared" si="1"/>
        <v>0</v>
      </c>
      <c r="AF48" s="1">
        <f>SUM($O$2:O48)/SUM($G$2:H48)</f>
        <v>1.5151515151515151</v>
      </c>
      <c r="AG48" s="16">
        <f>SUM($W$2:W48,Z48)</f>
        <v>242</v>
      </c>
    </row>
    <row r="49" spans="1:33" ht="15.75" customHeight="1" x14ac:dyDescent="0.2">
      <c r="A49" s="1">
        <v>2013</v>
      </c>
      <c r="B49" s="1" t="s">
        <v>21</v>
      </c>
      <c r="C49" s="1" t="str">
        <f>VLOOKUP(B49,Divisions!$A$1:$B$33,2,FALSE)</f>
        <v>AFC East</v>
      </c>
      <c r="D49" s="1">
        <v>12</v>
      </c>
      <c r="E49" s="1">
        <v>4</v>
      </c>
      <c r="G49" s="1">
        <v>1</v>
      </c>
      <c r="H49" s="1">
        <v>1</v>
      </c>
      <c r="I49" s="1">
        <v>1</v>
      </c>
      <c r="J49" s="1">
        <v>1</v>
      </c>
      <c r="K49" s="1">
        <v>1</v>
      </c>
      <c r="L49" s="1">
        <v>1</v>
      </c>
      <c r="M49" s="1"/>
      <c r="N49" s="1"/>
      <c r="O49" s="1">
        <v>3</v>
      </c>
      <c r="W49" s="1">
        <f>SUM(N49*'Ranking Calculations'!$C$2,M49*'Ranking Calculations'!$C$3,L49*'Ranking Calculations'!$C$4,K49*'Ranking Calculations'!$C$5,H49*'Ranking Calculations'!$C$7,G49*'Ranking Calculations'!$C$6,P49*'Ranking Calculations'!$C$8,Q49*'Ranking Calculations'!$C$9,R49*'Ranking Calculations'!$C$10,S49*'Ranking Calculations'!$C$11,T49*'Ranking Calculations'!$C$12,U49*'Ranking Calculations'!$C$13,V49*'Ranking Calculations'!$C$14)</f>
        <v>8</v>
      </c>
      <c r="X49" s="11">
        <f>(SUM($D$2:D49)+(SUM($F$2:F49)/2))/((SUM($D$2:D49)+SUM($E$2:E49)+SUM($F$2:F49)))</f>
        <v>0.53736413043478259</v>
      </c>
      <c r="Y49" s="24">
        <f>'Winning % Rank Over Time'!X49</f>
        <v>9</v>
      </c>
      <c r="Z49" s="7">
        <f>'Winning % Rank Over Time'!$B49*VLOOKUP(Y49,'Share of Reg Season Points'!$A$2:$B$33,2)</f>
        <v>0</v>
      </c>
      <c r="AA49" s="1">
        <f>SUM($I$2:I49)/COUNT($G$2:G49)</f>
        <v>1.2</v>
      </c>
      <c r="AB49" s="1" cm="1">
        <f t="array" ref="AB49">_xlfn.IFS(AA49&gt;='Old Ranking Calculations'!$B$25,'Old Ranking Calculations'!$C$25,AA49&gt;='Old Ranking Calculations'!$B$26,'Old Ranking Calculations'!$C$26,AA49&gt;='Old Ranking Calculations'!$B$27,'Old Ranking Calculations'!$C$27,AA49&gt;='Old Ranking Calculations'!$B$28,'Old Ranking Calculations'!$C$28,AA49&gt;='Old Ranking Calculations'!$B$29,'Old Ranking Calculations'!$C$29,AA49&gt;='Old Ranking Calculations'!$B$30,'Old Ranking Calculations'!$C$30,AA49&gt;='Old Ranking Calculations'!$B$31,'Old Ranking Calculations'!$C$31,AA49&lt;'Old Ranking Calculations'!$B$32,'Old Ranking Calculations'!$C$32)</f>
        <v>10</v>
      </c>
      <c r="AC49" s="1">
        <f>COUNT($G$2:G49)/COUNT($A$2:A49)</f>
        <v>0.41666666666666669</v>
      </c>
      <c r="AD49" s="1" cm="1">
        <f t="array" ref="AD49">_xlfn.IFS(AC49&gt;='Old Ranking Calculations'!$B$15,'Old Ranking Calculations'!$C$15,AC49&gt;='Old Ranking Calculations'!$B$16,'Old Ranking Calculations'!$C$16,AC49&gt;='Old Ranking Calculations'!$B$17,'Old Ranking Calculations'!$C$17,AC49&gt;='Old Ranking Calculations'!$B$18,'Old Ranking Calculations'!$C$18,AC49&gt;='Old Ranking Calculations'!$B$19,'Old Ranking Calculations'!$C$19,AC49&gt;='Old Ranking Calculations'!$B$20,'Old Ranking Calculations'!$C$20,AC49&gt;='Old Ranking Calculations'!$B$21,'Old Ranking Calculations'!$C$21,AC49&gt;='Old Ranking Calculations'!$B$22,'Old Ranking Calculations'!$C$22,AC49&lt;'Old Ranking Calculations'!$B$23,'Old Ranking Calculations'!$C$23)</f>
        <v>10</v>
      </c>
      <c r="AE49" s="1">
        <f t="shared" si="1"/>
        <v>0</v>
      </c>
      <c r="AF49" s="1">
        <f>SUM($O$2:O49)/SUM($G$2:H49)</f>
        <v>1.5142857142857142</v>
      </c>
      <c r="AG49" s="16">
        <f>SUM($W$2:W49,Z49)</f>
        <v>250</v>
      </c>
    </row>
    <row r="50" spans="1:33" ht="15.75" customHeight="1" x14ac:dyDescent="0.2">
      <c r="A50" s="1">
        <v>2014</v>
      </c>
      <c r="B50" s="1" t="s">
        <v>21</v>
      </c>
      <c r="C50" s="1" t="str">
        <f>VLOOKUP(B50,Divisions!$A$1:$B$33,2,FALSE)</f>
        <v>AFC East</v>
      </c>
      <c r="D50" s="1">
        <v>12</v>
      </c>
      <c r="E50" s="1">
        <v>4</v>
      </c>
      <c r="G50" s="1">
        <v>1</v>
      </c>
      <c r="H50" s="1">
        <v>1</v>
      </c>
      <c r="I50" s="1">
        <v>3</v>
      </c>
      <c r="J50" s="1">
        <v>0</v>
      </c>
      <c r="K50" s="1">
        <v>1</v>
      </c>
      <c r="L50" s="1">
        <v>1</v>
      </c>
      <c r="M50" s="1">
        <v>1</v>
      </c>
      <c r="N50" s="1">
        <v>1</v>
      </c>
      <c r="O50" s="1">
        <v>4</v>
      </c>
      <c r="V50" s="1">
        <v>1</v>
      </c>
      <c r="W50" s="1">
        <f>SUM(N50*'Ranking Calculations'!$C$2,M50*'Ranking Calculations'!$C$3,L50*'Ranking Calculations'!$C$4,K50*'Ranking Calculations'!$C$5,H50*'Ranking Calculations'!$C$7,G50*'Ranking Calculations'!$C$6,P50*'Ranking Calculations'!$C$8,Q50*'Ranking Calculations'!$C$9,R50*'Ranking Calculations'!$C$10,S50*'Ranking Calculations'!$C$11,T50*'Ranking Calculations'!$C$12,U50*'Ranking Calculations'!$C$13,V50*'Ranking Calculations'!$C$14)</f>
        <v>40</v>
      </c>
      <c r="X50" s="11">
        <f>(SUM($D$2:D50)+(SUM($F$2:F50)/2))/((SUM($D$2:D50)+SUM($E$2:E50)+SUM($F$2:F50)))</f>
        <v>0.54188829787234039</v>
      </c>
      <c r="Y50" s="24">
        <f>'Winning % Rank Over Time'!X50</f>
        <v>9</v>
      </c>
      <c r="Z50" s="7">
        <f>'Winning % Rank Over Time'!$B50*VLOOKUP(Y50,'Share of Reg Season Points'!$A$2:$B$33,2)</f>
        <v>0</v>
      </c>
      <c r="AA50" s="1">
        <f>SUM($I$2:I50)/COUNT($G$2:G50)</f>
        <v>1.2857142857142858</v>
      </c>
      <c r="AB50" s="1" cm="1">
        <f t="array" ref="AB50">_xlfn.IFS(AA50&gt;='Old Ranking Calculations'!$B$25,'Old Ranking Calculations'!$C$25,AA50&gt;='Old Ranking Calculations'!$B$26,'Old Ranking Calculations'!$C$26,AA50&gt;='Old Ranking Calculations'!$B$27,'Old Ranking Calculations'!$C$27,AA50&gt;='Old Ranking Calculations'!$B$28,'Old Ranking Calculations'!$C$28,AA50&gt;='Old Ranking Calculations'!$B$29,'Old Ranking Calculations'!$C$29,AA50&gt;='Old Ranking Calculations'!$B$30,'Old Ranking Calculations'!$C$30,AA50&gt;='Old Ranking Calculations'!$B$31,'Old Ranking Calculations'!$C$31,AA50&lt;'Old Ranking Calculations'!$B$32,'Old Ranking Calculations'!$C$32)</f>
        <v>12</v>
      </c>
      <c r="AC50" s="1">
        <f>COUNT($G$2:G50)/COUNT($A$2:A50)</f>
        <v>0.42857142857142855</v>
      </c>
      <c r="AD50" s="1" cm="1">
        <f t="array" ref="AD50">_xlfn.IFS(AC50&gt;='Old Ranking Calculations'!$B$15,'Old Ranking Calculations'!$C$15,AC50&gt;='Old Ranking Calculations'!$B$16,'Old Ranking Calculations'!$C$16,AC50&gt;='Old Ranking Calculations'!$B$17,'Old Ranking Calculations'!$C$17,AC50&gt;='Old Ranking Calculations'!$B$18,'Old Ranking Calculations'!$C$18,AC50&gt;='Old Ranking Calculations'!$B$19,'Old Ranking Calculations'!$C$19,AC50&gt;='Old Ranking Calculations'!$B$20,'Old Ranking Calculations'!$C$20,AC50&gt;='Old Ranking Calculations'!$B$21,'Old Ranking Calculations'!$C$21,AC50&gt;='Old Ranking Calculations'!$B$22,'Old Ranking Calculations'!$C$22,AC50&lt;'Old Ranking Calculations'!$B$23,'Old Ranking Calculations'!$C$23)</f>
        <v>10</v>
      </c>
      <c r="AE50" s="1">
        <f t="shared" si="1"/>
        <v>0</v>
      </c>
      <c r="AF50" s="1">
        <f>SUM($O$2:O50)/SUM($G$2:H50)</f>
        <v>1.5405405405405406</v>
      </c>
      <c r="AG50" s="16">
        <f>SUM($W$2:W50,Z50)</f>
        <v>290</v>
      </c>
    </row>
    <row r="51" spans="1:33" ht="15.75" customHeight="1" x14ac:dyDescent="0.2">
      <c r="A51" s="1">
        <v>2015</v>
      </c>
      <c r="B51" s="1" t="s">
        <v>21</v>
      </c>
      <c r="C51" s="1" t="str">
        <f>VLOOKUP(B51,Divisions!$A$1:$B$33,2,FALSE)</f>
        <v>AFC East</v>
      </c>
      <c r="D51" s="1">
        <v>12</v>
      </c>
      <c r="E51" s="1">
        <v>4</v>
      </c>
      <c r="G51" s="1">
        <v>1</v>
      </c>
      <c r="H51" s="1">
        <v>1</v>
      </c>
      <c r="I51" s="1">
        <v>1</v>
      </c>
      <c r="J51" s="1">
        <v>1</v>
      </c>
      <c r="K51" s="1">
        <v>1</v>
      </c>
      <c r="L51" s="1">
        <v>1</v>
      </c>
      <c r="M51" s="1"/>
      <c r="N51" s="1"/>
      <c r="O51" s="1">
        <v>3</v>
      </c>
      <c r="W51" s="1">
        <f>SUM(N51*'Ranking Calculations'!$C$2,M51*'Ranking Calculations'!$C$3,L51*'Ranking Calculations'!$C$4,K51*'Ranking Calculations'!$C$5,H51*'Ranking Calculations'!$C$7,G51*'Ranking Calculations'!$C$6,P51*'Ranking Calculations'!$C$8,Q51*'Ranking Calculations'!$C$9,R51*'Ranking Calculations'!$C$10,S51*'Ranking Calculations'!$C$11,T51*'Ranking Calculations'!$C$12,U51*'Ranking Calculations'!$C$13,V51*'Ranking Calculations'!$C$14)</f>
        <v>8</v>
      </c>
      <c r="X51" s="11">
        <f>(SUM($D$2:D51)+(SUM($F$2:F51)/2))/((SUM($D$2:D51)+SUM($E$2:E51)+SUM($F$2:F51)))</f>
        <v>0.54622395833333337</v>
      </c>
      <c r="Y51" s="24">
        <f>'Winning % Rank Over Time'!X51</f>
        <v>7</v>
      </c>
      <c r="Z51" s="7">
        <f>'Winning % Rank Over Time'!$B51*VLOOKUP(Y51,'Share of Reg Season Points'!$A$2:$B$33,2)</f>
        <v>0</v>
      </c>
      <c r="AA51" s="1">
        <f>SUM($I$2:I51)/COUNT($G$2:G51)</f>
        <v>1.2727272727272727</v>
      </c>
      <c r="AB51" s="1" cm="1">
        <f t="array" ref="AB51">_xlfn.IFS(AA51&gt;='Old Ranking Calculations'!$B$25,'Old Ranking Calculations'!$C$25,AA51&gt;='Old Ranking Calculations'!$B$26,'Old Ranking Calculations'!$C$26,AA51&gt;='Old Ranking Calculations'!$B$27,'Old Ranking Calculations'!$C$27,AA51&gt;='Old Ranking Calculations'!$B$28,'Old Ranking Calculations'!$C$28,AA51&gt;='Old Ranking Calculations'!$B$29,'Old Ranking Calculations'!$C$29,AA51&gt;='Old Ranking Calculations'!$B$30,'Old Ranking Calculations'!$C$30,AA51&gt;='Old Ranking Calculations'!$B$31,'Old Ranking Calculations'!$C$31,AA51&lt;'Old Ranking Calculations'!$B$32,'Old Ranking Calculations'!$C$32)</f>
        <v>12</v>
      </c>
      <c r="AC51" s="1">
        <f>COUNT($G$2:G51)/COUNT($A$2:A51)</f>
        <v>0.44</v>
      </c>
      <c r="AD51" s="1" cm="1">
        <f t="array" ref="AD51">_xlfn.IFS(AC51&gt;='Old Ranking Calculations'!$B$15,'Old Ranking Calculations'!$C$15,AC51&gt;='Old Ranking Calculations'!$B$16,'Old Ranking Calculations'!$C$16,AC51&gt;='Old Ranking Calculations'!$B$17,'Old Ranking Calculations'!$C$17,AC51&gt;='Old Ranking Calculations'!$B$18,'Old Ranking Calculations'!$C$18,AC51&gt;='Old Ranking Calculations'!$B$19,'Old Ranking Calculations'!$C$19,AC51&gt;='Old Ranking Calculations'!$B$20,'Old Ranking Calculations'!$C$20,AC51&gt;='Old Ranking Calculations'!$B$21,'Old Ranking Calculations'!$C$21,AC51&gt;='Old Ranking Calculations'!$B$22,'Old Ranking Calculations'!$C$22,AC51&lt;'Old Ranking Calculations'!$B$23,'Old Ranking Calculations'!$C$23)</f>
        <v>10</v>
      </c>
      <c r="AE51" s="1">
        <f t="shared" si="1"/>
        <v>0</v>
      </c>
      <c r="AF51" s="1">
        <f>SUM($O$2:O51)/SUM($G$2:H51)</f>
        <v>1.5384615384615385</v>
      </c>
      <c r="AG51" s="16">
        <f>SUM($W$2:W51,Z51)</f>
        <v>298</v>
      </c>
    </row>
    <row r="52" spans="1:33" ht="15.75" customHeight="1" x14ac:dyDescent="0.2">
      <c r="A52" s="1">
        <v>2016</v>
      </c>
      <c r="B52" s="1" t="s">
        <v>21</v>
      </c>
      <c r="C52" s="1" t="str">
        <f>VLOOKUP(B52,Divisions!$A$1:$B$33,2,FALSE)</f>
        <v>AFC East</v>
      </c>
      <c r="D52" s="1">
        <v>14</v>
      </c>
      <c r="E52" s="1">
        <v>2</v>
      </c>
      <c r="G52" s="1">
        <v>1</v>
      </c>
      <c r="H52" s="1">
        <v>1</v>
      </c>
      <c r="I52" s="1">
        <v>3</v>
      </c>
      <c r="J52" s="1">
        <v>0</v>
      </c>
      <c r="K52" s="1">
        <v>1</v>
      </c>
      <c r="L52" s="1">
        <v>1</v>
      </c>
      <c r="M52" s="1">
        <v>1</v>
      </c>
      <c r="N52" s="1">
        <v>1</v>
      </c>
      <c r="O52" s="1">
        <v>4</v>
      </c>
      <c r="W52" s="1">
        <f>SUM(N52*'Ranking Calculations'!$C$2,M52*'Ranking Calculations'!$C$3,L52*'Ranking Calculations'!$C$4,K52*'Ranking Calculations'!$C$5,H52*'Ranking Calculations'!$C$7,G52*'Ranking Calculations'!$C$6,P52*'Ranking Calculations'!$C$8,Q52*'Ranking Calculations'!$C$9,R52*'Ranking Calculations'!$C$10,S52*'Ranking Calculations'!$C$11,T52*'Ranking Calculations'!$C$12,U52*'Ranking Calculations'!$C$13,V52*'Ranking Calculations'!$C$14)</f>
        <v>40</v>
      </c>
      <c r="X52" s="11">
        <f>(SUM($D$2:D52)+(SUM($F$2:F52)/2))/((SUM($D$2:D52)+SUM($E$2:E52)+SUM($F$2:F52)))</f>
        <v>0.55293367346938771</v>
      </c>
      <c r="Y52" s="24">
        <f>'Winning % Rank Over Time'!X52</f>
        <v>6</v>
      </c>
      <c r="Z52" s="7">
        <f>'Winning % Rank Over Time'!$B52*VLOOKUP(Y52,'Share of Reg Season Points'!$A$2:$B$33,2)</f>
        <v>0</v>
      </c>
      <c r="AA52" s="1">
        <f>SUM($I$2:I52)/COUNT($G$2:G52)</f>
        <v>1.3478260869565217</v>
      </c>
      <c r="AB52" s="1" cm="1">
        <f t="array" ref="AB52">_xlfn.IFS(AA52&gt;='Old Ranking Calculations'!$B$25,'Old Ranking Calculations'!$C$25,AA52&gt;='Old Ranking Calculations'!$B$26,'Old Ranking Calculations'!$C$26,AA52&gt;='Old Ranking Calculations'!$B$27,'Old Ranking Calculations'!$C$27,AA52&gt;='Old Ranking Calculations'!$B$28,'Old Ranking Calculations'!$C$28,AA52&gt;='Old Ranking Calculations'!$B$29,'Old Ranking Calculations'!$C$29,AA52&gt;='Old Ranking Calculations'!$B$30,'Old Ranking Calculations'!$C$30,AA52&gt;='Old Ranking Calculations'!$B$31,'Old Ranking Calculations'!$C$31,AA52&lt;'Old Ranking Calculations'!$B$32,'Old Ranking Calculations'!$C$32)</f>
        <v>12</v>
      </c>
      <c r="AC52" s="1">
        <f>COUNT($G$2:G52)/COUNT($A$2:A52)</f>
        <v>0.45098039215686275</v>
      </c>
      <c r="AD52" s="1" cm="1">
        <f t="array" ref="AD52">_xlfn.IFS(AC52&gt;='Old Ranking Calculations'!$B$15,'Old Ranking Calculations'!$C$15,AC52&gt;='Old Ranking Calculations'!$B$16,'Old Ranking Calculations'!$C$16,AC52&gt;='Old Ranking Calculations'!$B$17,'Old Ranking Calculations'!$C$17,AC52&gt;='Old Ranking Calculations'!$B$18,'Old Ranking Calculations'!$C$18,AC52&gt;='Old Ranking Calculations'!$B$19,'Old Ranking Calculations'!$C$19,AC52&gt;='Old Ranking Calculations'!$B$20,'Old Ranking Calculations'!$C$20,AC52&gt;='Old Ranking Calculations'!$B$21,'Old Ranking Calculations'!$C$21,AC52&gt;='Old Ranking Calculations'!$B$22,'Old Ranking Calculations'!$C$22,AC52&lt;'Old Ranking Calculations'!$B$23,'Old Ranking Calculations'!$C$23)</f>
        <v>12</v>
      </c>
      <c r="AE52" s="1">
        <f t="shared" si="1"/>
        <v>0</v>
      </c>
      <c r="AF52" s="1">
        <f>SUM($O$2:O52)/SUM($G$2:H52)</f>
        <v>1.5609756097560976</v>
      </c>
      <c r="AG52" s="16">
        <f>SUM($W$2:W52,Z52)</f>
        <v>338</v>
      </c>
    </row>
    <row r="53" spans="1:33" ht="15.75" customHeight="1" x14ac:dyDescent="0.2">
      <c r="A53" s="1">
        <v>2017</v>
      </c>
      <c r="B53" s="1" t="s">
        <v>21</v>
      </c>
      <c r="C53" s="1" t="str">
        <f>VLOOKUP(B53,Divisions!$A$1:$B$33,2,FALSE)</f>
        <v>AFC East</v>
      </c>
      <c r="D53" s="1">
        <v>13</v>
      </c>
      <c r="E53" s="1">
        <v>3</v>
      </c>
      <c r="G53" s="1">
        <v>1</v>
      </c>
      <c r="H53" s="1">
        <v>1</v>
      </c>
      <c r="I53" s="1">
        <v>2</v>
      </c>
      <c r="J53" s="1">
        <v>1</v>
      </c>
      <c r="K53" s="1">
        <v>1</v>
      </c>
      <c r="L53" s="1">
        <v>1</v>
      </c>
      <c r="M53" s="1">
        <v>1</v>
      </c>
      <c r="N53" s="1"/>
      <c r="O53" s="1">
        <v>4</v>
      </c>
      <c r="P53" s="1">
        <v>1</v>
      </c>
      <c r="W53" s="1">
        <f>SUM(N53*'Ranking Calculations'!$C$2,M53*'Ranking Calculations'!$C$3,L53*'Ranking Calculations'!$C$4,K53*'Ranking Calculations'!$C$5,H53*'Ranking Calculations'!$C$7,G53*'Ranking Calculations'!$C$6,P53*'Ranking Calculations'!$C$8,Q53*'Ranking Calculations'!$C$9,R53*'Ranking Calculations'!$C$10,S53*'Ranking Calculations'!$C$11,T53*'Ranking Calculations'!$C$12,U53*'Ranking Calculations'!$C$13,V53*'Ranking Calculations'!$C$14)</f>
        <v>20</v>
      </c>
      <c r="X53" s="11">
        <f>(SUM($D$2:D53)+(SUM($F$2:F53)/2))/((SUM($D$2:D53)+SUM($E$2:E53)+SUM($F$2:F53)))</f>
        <v>0.55812499999999998</v>
      </c>
      <c r="Y53" s="24">
        <f>'Winning % Rank Over Time'!X53</f>
        <v>6</v>
      </c>
      <c r="Z53" s="7">
        <f>'Winning % Rank Over Time'!$B53*VLOOKUP(Y53,'Share of Reg Season Points'!$A$2:$B$33,2)</f>
        <v>0</v>
      </c>
      <c r="AA53" s="1">
        <f>SUM($I$2:I53)/COUNT($G$2:G53)</f>
        <v>1.375</v>
      </c>
      <c r="AB53" s="1" cm="1">
        <f t="array" ref="AB53">_xlfn.IFS(AA53&gt;='Old Ranking Calculations'!$B$25,'Old Ranking Calculations'!$C$25,AA53&gt;='Old Ranking Calculations'!$B$26,'Old Ranking Calculations'!$C$26,AA53&gt;='Old Ranking Calculations'!$B$27,'Old Ranking Calculations'!$C$27,AA53&gt;='Old Ranking Calculations'!$B$28,'Old Ranking Calculations'!$C$28,AA53&gt;='Old Ranking Calculations'!$B$29,'Old Ranking Calculations'!$C$29,AA53&gt;='Old Ranking Calculations'!$B$30,'Old Ranking Calculations'!$C$30,AA53&gt;='Old Ranking Calculations'!$B$31,'Old Ranking Calculations'!$C$31,AA53&lt;'Old Ranking Calculations'!$B$32,'Old Ranking Calculations'!$C$32)</f>
        <v>12</v>
      </c>
      <c r="AC53" s="1">
        <f>COUNT($G$2:G53)/COUNT($A$2:A53)</f>
        <v>0.46153846153846156</v>
      </c>
      <c r="AD53" s="1" cm="1">
        <f t="array" ref="AD53">_xlfn.IFS(AC53&gt;='Old Ranking Calculations'!$B$15,'Old Ranking Calculations'!$C$15,AC53&gt;='Old Ranking Calculations'!$B$16,'Old Ranking Calculations'!$C$16,AC53&gt;='Old Ranking Calculations'!$B$17,'Old Ranking Calculations'!$C$17,AC53&gt;='Old Ranking Calculations'!$B$18,'Old Ranking Calculations'!$C$18,AC53&gt;='Old Ranking Calculations'!$B$19,'Old Ranking Calculations'!$C$19,AC53&gt;='Old Ranking Calculations'!$B$20,'Old Ranking Calculations'!$C$20,AC53&gt;='Old Ranking Calculations'!$B$21,'Old Ranking Calculations'!$C$21,AC53&gt;='Old Ranking Calculations'!$B$22,'Old Ranking Calculations'!$C$22,AC53&lt;'Old Ranking Calculations'!$B$23,'Old Ranking Calculations'!$C$23)</f>
        <v>12</v>
      </c>
      <c r="AE53" s="1">
        <f t="shared" si="1"/>
        <v>0</v>
      </c>
      <c r="AF53" s="1">
        <f>SUM($O$2:O53)/SUM($G$2:H53)</f>
        <v>1.5813953488372092</v>
      </c>
      <c r="AG53" s="16">
        <f>SUM($W$2:W53,Z53)</f>
        <v>358</v>
      </c>
    </row>
    <row r="54" spans="1:33" ht="15.75" customHeight="1" x14ac:dyDescent="0.2">
      <c r="A54" s="1">
        <v>2018</v>
      </c>
      <c r="B54" s="1" t="s">
        <v>21</v>
      </c>
      <c r="C54" s="1" t="str">
        <f>VLOOKUP(B54,Divisions!$A$1:$B$33,2,FALSE)</f>
        <v>AFC East</v>
      </c>
      <c r="D54" s="1">
        <v>11</v>
      </c>
      <c r="E54" s="1">
        <v>5</v>
      </c>
      <c r="G54" s="1">
        <v>1</v>
      </c>
      <c r="H54" s="1">
        <v>1</v>
      </c>
      <c r="I54" s="1">
        <v>3</v>
      </c>
      <c r="J54" s="1">
        <v>0</v>
      </c>
      <c r="K54" s="1">
        <v>1</v>
      </c>
      <c r="L54" s="1">
        <v>1</v>
      </c>
      <c r="M54" s="1">
        <v>1</v>
      </c>
      <c r="N54" s="1">
        <v>1</v>
      </c>
      <c r="O54" s="1">
        <v>4</v>
      </c>
      <c r="W54" s="1">
        <f>SUM(N54*'Ranking Calculations'!$C$2,M54*'Ranking Calculations'!$C$3,L54*'Ranking Calculations'!$C$4,K54*'Ranking Calculations'!$C$5,H54*'Ranking Calculations'!$C$7,G54*'Ranking Calculations'!$C$6,P54*'Ranking Calculations'!$C$8,Q54*'Ranking Calculations'!$C$9,R54*'Ranking Calculations'!$C$10,S54*'Ranking Calculations'!$C$11,T54*'Ranking Calculations'!$C$12,U54*'Ranking Calculations'!$C$13,V54*'Ranking Calculations'!$C$14)</f>
        <v>40</v>
      </c>
      <c r="X54" s="11">
        <f>(SUM($D$2:D54)+(SUM($F$2:F54)/2))/((SUM($D$2:D54)+SUM($E$2:E54)+SUM($F$2:F54)))</f>
        <v>0.56066176470588236</v>
      </c>
      <c r="Y54" s="24">
        <f>'Winning % Rank Over Time'!X54</f>
        <v>3</v>
      </c>
      <c r="Z54" s="7">
        <f>'Winning % Rank Over Time'!$B54*VLOOKUP(Y54,'Share of Reg Season Points'!$A$2:$B$33,2)</f>
        <v>0</v>
      </c>
      <c r="AA54" s="1">
        <f>SUM($I$2:I54)/COUNT($G$2:G54)</f>
        <v>1.44</v>
      </c>
      <c r="AB54" s="1" cm="1">
        <f t="array" ref="AB54">_xlfn.IFS(AA54&gt;='Old Ranking Calculations'!$B$25,'Old Ranking Calculations'!$C$25,AA54&gt;='Old Ranking Calculations'!$B$26,'Old Ranking Calculations'!$C$26,AA54&gt;='Old Ranking Calculations'!$B$27,'Old Ranking Calculations'!$C$27,AA54&gt;='Old Ranking Calculations'!$B$28,'Old Ranking Calculations'!$C$28,AA54&gt;='Old Ranking Calculations'!$B$29,'Old Ranking Calculations'!$C$29,AA54&gt;='Old Ranking Calculations'!$B$30,'Old Ranking Calculations'!$C$30,AA54&gt;='Old Ranking Calculations'!$B$31,'Old Ranking Calculations'!$C$31,AA54&lt;'Old Ranking Calculations'!$B$32,'Old Ranking Calculations'!$C$32)</f>
        <v>12</v>
      </c>
      <c r="AC54" s="1">
        <f>COUNT($G$2:G54)/COUNT($A$2:A54)</f>
        <v>0.47169811320754718</v>
      </c>
      <c r="AD54" s="1" cm="1">
        <f t="array" ref="AD54">_xlfn.IFS(AC54&gt;='Old Ranking Calculations'!$B$15,'Old Ranking Calculations'!$C$15,AC54&gt;='Old Ranking Calculations'!$B$16,'Old Ranking Calculations'!$C$16,AC54&gt;='Old Ranking Calculations'!$B$17,'Old Ranking Calculations'!$C$17,AC54&gt;='Old Ranking Calculations'!$B$18,'Old Ranking Calculations'!$C$18,AC54&gt;='Old Ranking Calculations'!$B$19,'Old Ranking Calculations'!$C$19,AC54&gt;='Old Ranking Calculations'!$B$20,'Old Ranking Calculations'!$C$20,AC54&gt;='Old Ranking Calculations'!$B$21,'Old Ranking Calculations'!$C$21,AC54&gt;='Old Ranking Calculations'!$B$22,'Old Ranking Calculations'!$C$22,AC54&lt;'Old Ranking Calculations'!$B$23,'Old Ranking Calculations'!$C$23)</f>
        <v>12</v>
      </c>
      <c r="AE54" s="1">
        <f t="shared" si="1"/>
        <v>0</v>
      </c>
      <c r="AF54" s="1">
        <f>SUM($O$2:O54)/SUM($G$2:H54)</f>
        <v>1.6</v>
      </c>
      <c r="AG54" s="16">
        <f>SUM($W$2:W54,Z54)</f>
        <v>398</v>
      </c>
    </row>
    <row r="55" spans="1:33" ht="15.75" customHeight="1" x14ac:dyDescent="0.2">
      <c r="A55" s="1">
        <v>2019</v>
      </c>
      <c r="B55" s="1" t="s">
        <v>21</v>
      </c>
      <c r="C55" s="1" t="str">
        <f>VLOOKUP(B55,Divisions!$A$1:$B$33,2,FALSE)</f>
        <v>AFC East</v>
      </c>
      <c r="D55" s="1">
        <v>12</v>
      </c>
      <c r="E55" s="1">
        <v>4</v>
      </c>
      <c r="G55" s="1">
        <v>1</v>
      </c>
      <c r="H55" s="1">
        <v>1</v>
      </c>
      <c r="I55" s="1">
        <v>0</v>
      </c>
      <c r="J55" s="1">
        <v>1</v>
      </c>
      <c r="K55" s="1"/>
      <c r="L55" s="1"/>
      <c r="M55" s="1"/>
      <c r="N55" s="1"/>
      <c r="O55" s="1">
        <v>1</v>
      </c>
      <c r="R55" s="1">
        <v>1</v>
      </c>
      <c r="W55" s="1">
        <f>SUM(N55*'Ranking Calculations'!$C$2,M55*'Ranking Calculations'!$C$3,L55*'Ranking Calculations'!$C$4,K55*'Ranking Calculations'!$C$5,H55*'Ranking Calculations'!$C$7,G55*'Ranking Calculations'!$C$6,P55*'Ranking Calculations'!$C$8,Q55*'Ranking Calculations'!$C$9,R55*'Ranking Calculations'!$C$10,S55*'Ranking Calculations'!$C$11,T55*'Ranking Calculations'!$C$12,U55*'Ranking Calculations'!$C$13,V55*'Ranking Calculations'!$C$14)</f>
        <v>3</v>
      </c>
      <c r="X55" s="11">
        <f>(SUM($D$2:D55)+(SUM($F$2:F55)/2))/((SUM($D$2:D55)+SUM($E$2:E55)+SUM($F$2:F55)))</f>
        <v>0.56430288461538458</v>
      </c>
      <c r="Y55" s="24">
        <f>'Winning % Rank Over Time'!X55</f>
        <v>3</v>
      </c>
      <c r="Z55" s="7">
        <f>'Winning % Rank Over Time'!$B55*VLOOKUP(Y55,'Share of Reg Season Points'!$A$2:$B$33,2)</f>
        <v>0</v>
      </c>
      <c r="AA55" s="1">
        <f>SUM($I$2:I55)/COUNT($G$2:G55)</f>
        <v>1.3846153846153846</v>
      </c>
      <c r="AB55" s="1" cm="1">
        <f t="array" ref="AB55">_xlfn.IFS(AA55&gt;='Old Ranking Calculations'!$B$25,'Old Ranking Calculations'!$C$25,AA55&gt;='Old Ranking Calculations'!$B$26,'Old Ranking Calculations'!$C$26,AA55&gt;='Old Ranking Calculations'!$B$27,'Old Ranking Calculations'!$C$27,AA55&gt;='Old Ranking Calculations'!$B$28,'Old Ranking Calculations'!$C$28,AA55&gt;='Old Ranking Calculations'!$B$29,'Old Ranking Calculations'!$C$29,AA55&gt;='Old Ranking Calculations'!$B$30,'Old Ranking Calculations'!$C$30,AA55&gt;='Old Ranking Calculations'!$B$31,'Old Ranking Calculations'!$C$31,AA55&lt;'Old Ranking Calculations'!$B$32,'Old Ranking Calculations'!$C$32)</f>
        <v>12</v>
      </c>
      <c r="AC55" s="1">
        <f>COUNT($G$2:G55)/COUNT($A$2:A55)</f>
        <v>0.48148148148148145</v>
      </c>
      <c r="AD55" s="1" cm="1">
        <f t="array" ref="AD55">_xlfn.IFS(AC55&gt;='Old Ranking Calculations'!$B$15,'Old Ranking Calculations'!$C$15,AC55&gt;='Old Ranking Calculations'!$B$16,'Old Ranking Calculations'!$C$16,AC55&gt;='Old Ranking Calculations'!$B$17,'Old Ranking Calculations'!$C$17,AC55&gt;='Old Ranking Calculations'!$B$18,'Old Ranking Calculations'!$C$18,AC55&gt;='Old Ranking Calculations'!$B$19,'Old Ranking Calculations'!$C$19,AC55&gt;='Old Ranking Calculations'!$B$20,'Old Ranking Calculations'!$C$20,AC55&gt;='Old Ranking Calculations'!$B$21,'Old Ranking Calculations'!$C$21,AC55&gt;='Old Ranking Calculations'!$B$22,'Old Ranking Calculations'!$C$22,AC55&lt;'Old Ranking Calculations'!$B$23,'Old Ranking Calculations'!$C$23)</f>
        <v>12</v>
      </c>
      <c r="AE55" s="1">
        <f t="shared" si="1"/>
        <v>0</v>
      </c>
      <c r="AF55" s="1">
        <f>SUM($O$2:O55)/SUM($G$2:H55)</f>
        <v>1.553191489361702</v>
      </c>
      <c r="AG55" s="16">
        <f>SUM($W$2:W55,Z55)</f>
        <v>401</v>
      </c>
    </row>
    <row r="56" spans="1:33" ht="15.75" customHeight="1" x14ac:dyDescent="0.2">
      <c r="A56" s="1">
        <v>2020</v>
      </c>
      <c r="B56" s="1" t="s">
        <v>21</v>
      </c>
      <c r="C56" s="1" t="str">
        <f>VLOOKUP(B56,Divisions!$A$1:$B$33,2,FALSE)</f>
        <v>AFC East</v>
      </c>
      <c r="D56" s="1">
        <v>7</v>
      </c>
      <c r="E56" s="1">
        <v>9</v>
      </c>
      <c r="W56" s="1">
        <f>SUM(N56*'Ranking Calculations'!$C$2,M56*'Ranking Calculations'!$C$3,L56*'Ranking Calculations'!$C$4,K56*'Ranking Calculations'!$C$5,H56*'Ranking Calculations'!$C$7,G56*'Ranking Calculations'!$C$6,P56*'Ranking Calculations'!$C$8,Q56*'Ranking Calculations'!$C$9,R56*'Ranking Calculations'!$C$10,S56*'Ranking Calculations'!$C$11,T56*'Ranking Calculations'!$C$12,U56*'Ranking Calculations'!$C$13,V56*'Ranking Calculations'!$C$14)</f>
        <v>0</v>
      </c>
      <c r="X56" s="11">
        <f>(SUM($D$2:D56)+(SUM($F$2:F56)/2))/((SUM($D$2:D56)+SUM($E$2:E56)+SUM($F$2:F56)))</f>
        <v>0.56191037735849059</v>
      </c>
      <c r="Y56" s="24">
        <f>'Winning % Rank Over Time'!X56</f>
        <v>4</v>
      </c>
      <c r="Z56" s="7">
        <f>'Winning % Rank Over Time'!$B56*VLOOKUP(Y56,'Share of Reg Season Points'!$A$2:$B$33,2)</f>
        <v>0</v>
      </c>
      <c r="AA56" s="1">
        <f>SUM($I$2:I56)/COUNT($G$2:G56)</f>
        <v>1.3846153846153846</v>
      </c>
      <c r="AB56" s="1" cm="1">
        <f t="array" ref="AB56">_xlfn.IFS(AA56&gt;='Old Ranking Calculations'!$B$25,'Old Ranking Calculations'!$C$25,AA56&gt;='Old Ranking Calculations'!$B$26,'Old Ranking Calculations'!$C$26,AA56&gt;='Old Ranking Calculations'!$B$27,'Old Ranking Calculations'!$C$27,AA56&gt;='Old Ranking Calculations'!$B$28,'Old Ranking Calculations'!$C$28,AA56&gt;='Old Ranking Calculations'!$B$29,'Old Ranking Calculations'!$C$29,AA56&gt;='Old Ranking Calculations'!$B$30,'Old Ranking Calculations'!$C$30,AA56&gt;='Old Ranking Calculations'!$B$31,'Old Ranking Calculations'!$C$31,AA56&lt;'Old Ranking Calculations'!$B$32,'Old Ranking Calculations'!$C$32)</f>
        <v>12</v>
      </c>
      <c r="AC56" s="1">
        <f>COUNT($G$2:G56)/COUNT($A$2:A56)</f>
        <v>0.47272727272727272</v>
      </c>
      <c r="AD56" s="1" cm="1">
        <f t="array" ref="AD56">_xlfn.IFS(AC56&gt;='Old Ranking Calculations'!$B$15,'Old Ranking Calculations'!$C$15,AC56&gt;='Old Ranking Calculations'!$B$16,'Old Ranking Calculations'!$C$16,AC56&gt;='Old Ranking Calculations'!$B$17,'Old Ranking Calculations'!$C$17,AC56&gt;='Old Ranking Calculations'!$B$18,'Old Ranking Calculations'!$C$18,AC56&gt;='Old Ranking Calculations'!$B$19,'Old Ranking Calculations'!$C$19,AC56&gt;='Old Ranking Calculations'!$B$20,'Old Ranking Calculations'!$C$20,AC56&gt;='Old Ranking Calculations'!$B$21,'Old Ranking Calculations'!$C$21,AC56&gt;='Old Ranking Calculations'!$B$22,'Old Ranking Calculations'!$C$22,AC56&lt;'Old Ranking Calculations'!$B$23,'Old Ranking Calculations'!$C$23)</f>
        <v>12</v>
      </c>
      <c r="AE56" s="1">
        <f t="shared" si="1"/>
        <v>0</v>
      </c>
      <c r="AF56" s="1">
        <f>SUM($O$2:O56)/SUM($G$2:H56)</f>
        <v>1.553191489361702</v>
      </c>
      <c r="AG56" s="16">
        <f>SUM($W$2:W56,Z56)</f>
        <v>401</v>
      </c>
    </row>
    <row r="57" spans="1:33" ht="15.75" customHeight="1" x14ac:dyDescent="0.2">
      <c r="A57" s="1">
        <v>2021</v>
      </c>
      <c r="B57" s="1" t="s">
        <v>21</v>
      </c>
      <c r="C57" s="1" t="str">
        <f>VLOOKUP(B57,Divisions!$A$1:$B$33,2,FALSE)</f>
        <v>AFC East</v>
      </c>
      <c r="D57" s="1">
        <v>10</v>
      </c>
      <c r="E57" s="1">
        <v>7</v>
      </c>
      <c r="G57" s="1">
        <v>1</v>
      </c>
      <c r="I57" s="1">
        <v>0</v>
      </c>
      <c r="J57" s="1">
        <v>1</v>
      </c>
      <c r="K57" s="1"/>
      <c r="L57" s="1"/>
      <c r="M57" s="1"/>
      <c r="N57" s="1"/>
      <c r="O57" s="1">
        <v>1</v>
      </c>
      <c r="W57" s="1">
        <f>SUM(N57*'Ranking Calculations'!$C$2,M57*'Ranking Calculations'!$C$3,L57*'Ranking Calculations'!$C$4,K57*'Ranking Calculations'!$C$5,H57*'Ranking Calculations'!$C$7,G57*'Ranking Calculations'!$C$6,P57*'Ranking Calculations'!$C$8,Q57*'Ranking Calculations'!$C$9,R57*'Ranking Calculations'!$C$10,S57*'Ranking Calculations'!$C$11,T57*'Ranking Calculations'!$C$12,U57*'Ranking Calculations'!$C$13,V57*'Ranking Calculations'!$C$14)</f>
        <v>1</v>
      </c>
      <c r="X57" s="11">
        <f>(SUM($D$2:D57)+(SUM($F$2:F57)/2))/((SUM($D$2:D57)+SUM($E$2:E57)+SUM($F$2:F57)))</f>
        <v>0.56242774566473985</v>
      </c>
      <c r="Y57" s="24">
        <f>'Winning % Rank Over Time'!X57</f>
        <v>3</v>
      </c>
      <c r="Z57" s="7">
        <f>'Winning % Rank Over Time'!$B57*VLOOKUP(Y57,'Share of Reg Season Points'!$A$2:$B$33,2)</f>
        <v>0</v>
      </c>
      <c r="AA57" s="1">
        <f>SUM($I$2:I57)/COUNT($G$2:G57)</f>
        <v>1.3333333333333333</v>
      </c>
      <c r="AB57" s="1" cm="1">
        <f t="array" ref="AB57">_xlfn.IFS(AA57&gt;='Old Ranking Calculations'!$B$25,'Old Ranking Calculations'!$C$25,AA57&gt;='Old Ranking Calculations'!$B$26,'Old Ranking Calculations'!$C$26,AA57&gt;='Old Ranking Calculations'!$B$27,'Old Ranking Calculations'!$C$27,AA57&gt;='Old Ranking Calculations'!$B$28,'Old Ranking Calculations'!$C$28,AA57&gt;='Old Ranking Calculations'!$B$29,'Old Ranking Calculations'!$C$29,AA57&gt;='Old Ranking Calculations'!$B$30,'Old Ranking Calculations'!$C$30,AA57&gt;='Old Ranking Calculations'!$B$31,'Old Ranking Calculations'!$C$31,AA57&lt;'Old Ranking Calculations'!$B$32,'Old Ranking Calculations'!$C$32)</f>
        <v>12</v>
      </c>
      <c r="AC57" s="1">
        <f>COUNT($G$2:G57)/COUNT($A$2:A57)</f>
        <v>0.48214285714285715</v>
      </c>
      <c r="AD57" s="1" cm="1">
        <f t="array" ref="AD57">_xlfn.IFS(AC57&gt;='Old Ranking Calculations'!$B$15,'Old Ranking Calculations'!$C$15,AC57&gt;='Old Ranking Calculations'!$B$16,'Old Ranking Calculations'!$C$16,AC57&gt;='Old Ranking Calculations'!$B$17,'Old Ranking Calculations'!$C$17,AC57&gt;='Old Ranking Calculations'!$B$18,'Old Ranking Calculations'!$C$18,AC57&gt;='Old Ranking Calculations'!$B$19,'Old Ranking Calculations'!$C$19,AC57&gt;='Old Ranking Calculations'!$B$20,'Old Ranking Calculations'!$C$20,AC57&gt;='Old Ranking Calculations'!$B$21,'Old Ranking Calculations'!$C$21,AC57&gt;='Old Ranking Calculations'!$B$22,'Old Ranking Calculations'!$C$22,AC57&lt;'Old Ranking Calculations'!$B$23,'Old Ranking Calculations'!$C$23)</f>
        <v>12</v>
      </c>
      <c r="AE57" s="1">
        <f t="shared" si="1"/>
        <v>0</v>
      </c>
      <c r="AF57" s="1">
        <f>SUM($O$2:O57)/SUM($G$2:H57)</f>
        <v>1.5416666666666667</v>
      </c>
      <c r="AG57" s="16">
        <f>SUM($W$2:W57,Z57)</f>
        <v>402</v>
      </c>
    </row>
    <row r="58" spans="1:33" ht="15.75" customHeight="1" x14ac:dyDescent="0.2">
      <c r="A58">
        <v>2022</v>
      </c>
      <c r="B58" s="1" t="s">
        <v>21</v>
      </c>
      <c r="C58" s="1" t="str">
        <f>VLOOKUP(B58,Divisions!$A$1:$B$33,2,FALSE)</f>
        <v>AFC East</v>
      </c>
      <c r="D58">
        <v>8</v>
      </c>
      <c r="E58">
        <v>9</v>
      </c>
      <c r="W58" s="1">
        <f>SUM(N58*'Ranking Calculations'!$C$2,M58*'Ranking Calculations'!$C$3,L58*'Ranking Calculations'!$C$4,K58*'Ranking Calculations'!$C$5,H58*'Ranking Calculations'!$C$7,G58*'Ranking Calculations'!$C$6,P58*'Ranking Calculations'!$C$8,Q58*'Ranking Calculations'!$C$9,R58*'Ranking Calculations'!$C$10,S58*'Ranking Calculations'!$C$11,T58*'Ranking Calculations'!$C$12,U58*'Ranking Calculations'!$C$13,V58*'Ranking Calculations'!$C$14)</f>
        <v>0</v>
      </c>
      <c r="X58" s="11">
        <f>(SUM($D$2:D58)+(SUM($F$2:F58)/2))/((SUM($D$2:D58)+SUM($E$2:E58)+SUM($F$2:F58)))</f>
        <v>0.56065759637188206</v>
      </c>
      <c r="Y58" s="24">
        <f>'Winning % Rank Over Time'!X58</f>
        <v>5</v>
      </c>
      <c r="Z58" s="7">
        <f>'Winning % Rank Over Time'!$B58*VLOOKUP(Y58,'Share of Reg Season Points'!$A$2:$B$33,2)</f>
        <v>0</v>
      </c>
      <c r="AA58" s="1">
        <f>SUM($I$2:I58)/COUNT($G$2:G58)</f>
        <v>1.3333333333333333</v>
      </c>
      <c r="AB58" s="1" cm="1">
        <f t="array" ref="AB58">_xlfn.IFS(AA58&gt;='Old Ranking Calculations'!$B$25,'Old Ranking Calculations'!$C$25,AA58&gt;='Old Ranking Calculations'!$B$26,'Old Ranking Calculations'!$C$26,AA58&gt;='Old Ranking Calculations'!$B$27,'Old Ranking Calculations'!$C$27,AA58&gt;='Old Ranking Calculations'!$B$28,'Old Ranking Calculations'!$C$28,AA58&gt;='Old Ranking Calculations'!$B$29,'Old Ranking Calculations'!$C$29,AA58&gt;='Old Ranking Calculations'!$B$30,'Old Ranking Calculations'!$C$30,AA58&gt;='Old Ranking Calculations'!$B$31,'Old Ranking Calculations'!$C$31,AA58&lt;'Old Ranking Calculations'!$B$32,'Old Ranking Calculations'!$C$32)</f>
        <v>12</v>
      </c>
      <c r="AC58" s="1">
        <f>COUNT($G$2:G58)/COUNT($A$2:A58)</f>
        <v>0.47368421052631576</v>
      </c>
      <c r="AD58" s="1" cm="1">
        <f t="array" ref="AD58">_xlfn.IFS(AC58&gt;='Old Ranking Calculations'!$B$15,'Old Ranking Calculations'!$C$15,AC58&gt;='Old Ranking Calculations'!$B$16,'Old Ranking Calculations'!$C$16,AC58&gt;='Old Ranking Calculations'!$B$17,'Old Ranking Calculations'!$C$17,AC58&gt;='Old Ranking Calculations'!$B$18,'Old Ranking Calculations'!$C$18,AC58&gt;='Old Ranking Calculations'!$B$19,'Old Ranking Calculations'!$C$19,AC58&gt;='Old Ranking Calculations'!$B$20,'Old Ranking Calculations'!$C$20,AC58&gt;='Old Ranking Calculations'!$B$21,'Old Ranking Calculations'!$C$21,AC58&gt;='Old Ranking Calculations'!$B$22,'Old Ranking Calculations'!$C$22,AC58&lt;'Old Ranking Calculations'!$B$23,'Old Ranking Calculations'!$C$23)</f>
        <v>12</v>
      </c>
      <c r="AE58" s="1">
        <f t="shared" si="1"/>
        <v>0</v>
      </c>
      <c r="AF58" s="1">
        <f t="shared" ref="AF58" si="2">SUM($J$2:M58)/SUM($F$2:I58)</f>
        <v>0.7816091954022989</v>
      </c>
      <c r="AG58" s="16">
        <f>SUM($W$2:W58,Z58)</f>
        <v>402</v>
      </c>
    </row>
    <row r="59" spans="1:33" ht="15.75" customHeight="1" x14ac:dyDescent="0.2">
      <c r="A59">
        <v>2023</v>
      </c>
      <c r="B59" s="1" t="s">
        <v>21</v>
      </c>
      <c r="C59" s="1" t="str">
        <f>VLOOKUP(B59,Divisions!$A$1:$B$33,2,FALSE)</f>
        <v>AFC East</v>
      </c>
      <c r="D59">
        <v>4</v>
      </c>
      <c r="E59">
        <v>13</v>
      </c>
      <c r="W59" s="1">
        <f>SUM(N59*'Ranking Calculations'!$C$2,M59*'Ranking Calculations'!$C$3,L59*'Ranking Calculations'!$C$4,K59*'Ranking Calculations'!$C$5,H59*'Ranking Calculations'!$C$7,G59*'Ranking Calculations'!$C$6,P59*'Ranking Calculations'!$C$8,Q59*'Ranking Calculations'!$C$9,R59*'Ranking Calculations'!$C$10,S59*'Ranking Calculations'!$C$11,T59*'Ranking Calculations'!$C$12,U59*'Ranking Calculations'!$C$13,V59*'Ranking Calculations'!$C$14)</f>
        <v>0</v>
      </c>
      <c r="X59" s="11">
        <f>(SUM($D$2:D59)+(SUM($F$2:F59)/2))/((SUM($D$2:D59)+SUM($E$2:E59)+SUM($F$2:F59)))</f>
        <v>0.55450500556173521</v>
      </c>
      <c r="Y59" s="24">
        <f>'Winning % Rank Over Time'!X59</f>
        <v>5</v>
      </c>
      <c r="Z59" s="7">
        <f>'Winning % Rank Over Time'!$B59*VLOOKUP(Y59,'Share of Reg Season Points'!$A$2:$B$33,2)</f>
        <v>0</v>
      </c>
      <c r="AA59" s="1">
        <f>SUM($I$2:I59)/COUNT($G$2:G59)</f>
        <v>1.3333333333333333</v>
      </c>
      <c r="AB59" s="1" cm="1">
        <f t="array" ref="AB59">_xlfn.IFS(AA59&gt;='Old Ranking Calculations'!$B$25,'Old Ranking Calculations'!$C$25,AA59&gt;='Old Ranking Calculations'!$B$26,'Old Ranking Calculations'!$C$26,AA59&gt;='Old Ranking Calculations'!$B$27,'Old Ranking Calculations'!$C$27,AA59&gt;='Old Ranking Calculations'!$B$28,'Old Ranking Calculations'!$C$28,AA59&gt;='Old Ranking Calculations'!$B$29,'Old Ranking Calculations'!$C$29,AA59&gt;='Old Ranking Calculations'!$B$30,'Old Ranking Calculations'!$C$30,AA59&gt;='Old Ranking Calculations'!$B$31,'Old Ranking Calculations'!$C$31,AA59&lt;'Old Ranking Calculations'!$B$32,'Old Ranking Calculations'!$C$32)</f>
        <v>12</v>
      </c>
      <c r="AC59" s="1">
        <f>COUNT($G$2:G59)/COUNT($A$2:A59)</f>
        <v>0.46551724137931033</v>
      </c>
      <c r="AD59" s="1" cm="1">
        <f t="array" ref="AD59">_xlfn.IFS(AC59&gt;='Old Ranking Calculations'!$B$15,'Old Ranking Calculations'!$C$15,AC59&gt;='Old Ranking Calculations'!$B$16,'Old Ranking Calculations'!$C$16,AC59&gt;='Old Ranking Calculations'!$B$17,'Old Ranking Calculations'!$C$17,AC59&gt;='Old Ranking Calculations'!$B$18,'Old Ranking Calculations'!$C$18,AC59&gt;='Old Ranking Calculations'!$B$19,'Old Ranking Calculations'!$C$19,AC59&gt;='Old Ranking Calculations'!$B$20,'Old Ranking Calculations'!$C$20,AC59&gt;='Old Ranking Calculations'!$B$21,'Old Ranking Calculations'!$C$21,AC59&gt;='Old Ranking Calculations'!$B$22,'Old Ranking Calculations'!$C$22,AC59&lt;'Old Ranking Calculations'!$B$23,'Old Ranking Calculations'!$C$23)</f>
        <v>12</v>
      </c>
      <c r="AE59" s="1">
        <f t="shared" si="1"/>
        <v>0</v>
      </c>
      <c r="AF59" s="1">
        <f t="shared" ref="AF59" si="3">SUM($J$2:M59)/SUM($F$2:I59)</f>
        <v>0.7816091954022989</v>
      </c>
      <c r="AG59" s="16">
        <f>SUM($W$2:W59,Z59)</f>
        <v>402</v>
      </c>
    </row>
    <row r="60" spans="1:33" ht="15.75" customHeight="1" x14ac:dyDescent="0.2">
      <c r="A60">
        <v>2024</v>
      </c>
      <c r="B60" s="1" t="s">
        <v>21</v>
      </c>
      <c r="C60" s="1" t="str">
        <f>VLOOKUP(B60,Divisions!$A$1:$B$33,2,FALSE)</f>
        <v>AFC East</v>
      </c>
      <c r="D60">
        <v>4</v>
      </c>
      <c r="E60">
        <v>13</v>
      </c>
      <c r="W60" s="1">
        <f>SUM(N60*'Ranking Calculations'!$C$2,M60*'Ranking Calculations'!$C$3,L60*'Ranking Calculations'!$C$4,K60*'Ranking Calculations'!$C$5,H60*'Ranking Calculations'!$C$7,G60*'Ranking Calculations'!$C$6,P60*'Ranking Calculations'!$C$8,Q60*'Ranking Calculations'!$C$9,R60*'Ranking Calculations'!$C$10,S60*'Ranking Calculations'!$C$11,T60*'Ranking Calculations'!$C$12,U60*'Ranking Calculations'!$C$13,V60*'Ranking Calculations'!$C$14)</f>
        <v>0</v>
      </c>
      <c r="X60" s="11">
        <f>(SUM($D$2:D60)+(SUM($F$2:F60)/2))/((SUM($D$2:D60)+SUM($E$2:E60)+SUM($F$2:F60)))</f>
        <v>0.54858078602620086</v>
      </c>
      <c r="Y60" s="24">
        <f>'Winning % Rank Over Time'!X60</f>
        <v>8</v>
      </c>
      <c r="Z60" s="7">
        <f>'Winning % Rank Over Time'!$B60*VLOOKUP(Y60,'Share of Reg Season Points'!$A$2:$B$33,2)</f>
        <v>0</v>
      </c>
      <c r="AA60" s="1">
        <f>SUM($I$2:I60)/COUNT($G$2:G60)</f>
        <v>1.3333333333333333</v>
      </c>
      <c r="AB60" s="1" cm="1">
        <f t="array" ref="AB60">_xlfn.IFS(AA60&gt;='Old Ranking Calculations'!$B$25,'Old Ranking Calculations'!$C$25,AA60&gt;='Old Ranking Calculations'!$B$26,'Old Ranking Calculations'!$C$26,AA60&gt;='Old Ranking Calculations'!$B$27,'Old Ranking Calculations'!$C$27,AA60&gt;='Old Ranking Calculations'!$B$28,'Old Ranking Calculations'!$C$28,AA60&gt;='Old Ranking Calculations'!$B$29,'Old Ranking Calculations'!$C$29,AA60&gt;='Old Ranking Calculations'!$B$30,'Old Ranking Calculations'!$C$30,AA60&gt;='Old Ranking Calculations'!$B$31,'Old Ranking Calculations'!$C$31,AA60&lt;'Old Ranking Calculations'!$B$32,'Old Ranking Calculations'!$C$32)</f>
        <v>12</v>
      </c>
      <c r="AC60" s="1">
        <f>COUNT($G$2:G60)/COUNT($A$2:A60)</f>
        <v>0.4576271186440678</v>
      </c>
      <c r="AD60" s="1" cm="1">
        <f t="array" ref="AD60">_xlfn.IFS(AC60&gt;='Old Ranking Calculations'!$B$15,'Old Ranking Calculations'!$C$15,AC60&gt;='Old Ranking Calculations'!$B$16,'Old Ranking Calculations'!$C$16,AC60&gt;='Old Ranking Calculations'!$B$17,'Old Ranking Calculations'!$C$17,AC60&gt;='Old Ranking Calculations'!$B$18,'Old Ranking Calculations'!$C$18,AC60&gt;='Old Ranking Calculations'!$B$19,'Old Ranking Calculations'!$C$19,AC60&gt;='Old Ranking Calculations'!$B$20,'Old Ranking Calculations'!$C$20,AC60&gt;='Old Ranking Calculations'!$B$21,'Old Ranking Calculations'!$C$21,AC60&gt;='Old Ranking Calculations'!$B$22,'Old Ranking Calculations'!$C$22,AC60&lt;'Old Ranking Calculations'!$B$23,'Old Ranking Calculations'!$C$23)</f>
        <v>12</v>
      </c>
      <c r="AE60" s="1">
        <f t="shared" ref="AE60:AE61" si="4">IF((0.75*($A$2-1966))-(0.2*(A60-$A$2))&gt;0,(0.75*($A$2-1966))-(0.2*(A60-$A$2)),0)</f>
        <v>0</v>
      </c>
      <c r="AF60" s="1">
        <f t="shared" ref="AF60" si="5">SUM($I$2:M60)/SUM($E$2:I60)</f>
        <v>0.20841683366733466</v>
      </c>
      <c r="AG60" s="16">
        <f>SUM($W$2:W60,Z60)</f>
        <v>402</v>
      </c>
    </row>
    <row r="61" spans="1:33" ht="15.75" customHeight="1" x14ac:dyDescent="0.2">
      <c r="A61">
        <v>2025</v>
      </c>
      <c r="B61" s="1" t="s">
        <v>21</v>
      </c>
      <c r="C61" s="1" t="str">
        <f>VLOOKUP(B61,Divisions!$A$1:$B$33,2,FALSE)</f>
        <v>AFC East</v>
      </c>
      <c r="D61">
        <v>14</v>
      </c>
      <c r="E61">
        <v>3</v>
      </c>
      <c r="G61">
        <v>1</v>
      </c>
      <c r="H61">
        <v>1</v>
      </c>
      <c r="I61">
        <v>3</v>
      </c>
      <c r="J61">
        <v>1</v>
      </c>
      <c r="K61">
        <v>1</v>
      </c>
      <c r="L61">
        <v>1</v>
      </c>
      <c r="M61">
        <v>1</v>
      </c>
      <c r="O61">
        <v>4</v>
      </c>
      <c r="U61">
        <v>1</v>
      </c>
      <c r="W61" s="1">
        <f>SUM(N61*'Ranking Calculations'!$C$2,M61*'Ranking Calculations'!$C$3,L61*'Ranking Calculations'!$C$4,K61*'Ranking Calculations'!$C$5,H61*'Ranking Calculations'!$C$7,G61*'Ranking Calculations'!$C$6,P61*'Ranking Calculations'!$C$8,Q61*'Ranking Calculations'!$C$9,R61*'Ranking Calculations'!$C$10,S61*'Ranking Calculations'!$C$11,T61*'Ranking Calculations'!$C$12,U61*'Ranking Calculations'!$C$13,V61*'Ranking Calculations'!$C$14)</f>
        <v>17</v>
      </c>
      <c r="X61" s="11">
        <f>(SUM($D$2:D61)+(SUM($F$2:F61)/2))/((SUM($D$2:D61)+SUM($E$2:E61)+SUM($F$2:F61)))</f>
        <v>0.55359056806002138</v>
      </c>
      <c r="Y61" s="24">
        <f>'Winning % Rank Over Time'!X61</f>
        <v>5</v>
      </c>
      <c r="Z61" s="7">
        <f>'Winning % Rank Over Time'!$B61*VLOOKUP(Y61,'Share of Reg Season Points'!$A$2:$B$33,2)</f>
        <v>0</v>
      </c>
      <c r="AA61" s="1">
        <f>SUM($I$2:I61)/COUNT($G$2:G61)</f>
        <v>1.3928571428571428</v>
      </c>
      <c r="AB61" s="1" cm="1">
        <f t="array" ref="AB61">_xlfn.IFS(AA61&gt;='Old Ranking Calculations'!$B$25,'Old Ranking Calculations'!$C$25,AA61&gt;='Old Ranking Calculations'!$B$26,'Old Ranking Calculations'!$C$26,AA61&gt;='Old Ranking Calculations'!$B$27,'Old Ranking Calculations'!$C$27,AA61&gt;='Old Ranking Calculations'!$B$28,'Old Ranking Calculations'!$C$28,AA61&gt;='Old Ranking Calculations'!$B$29,'Old Ranking Calculations'!$C$29,AA61&gt;='Old Ranking Calculations'!$B$30,'Old Ranking Calculations'!$C$30,AA61&gt;='Old Ranking Calculations'!$B$31,'Old Ranking Calculations'!$C$31,AA61&lt;'Old Ranking Calculations'!$B$32,'Old Ranking Calculations'!$C$32)</f>
        <v>12</v>
      </c>
      <c r="AC61" s="1">
        <f>COUNT($G$2:G61)/COUNT($A$2:A61)</f>
        <v>0.46666666666666667</v>
      </c>
      <c r="AD61" s="1" cm="1">
        <f t="array" ref="AD61">_xlfn.IFS(AC61&gt;='Old Ranking Calculations'!$B$15,'Old Ranking Calculations'!$C$15,AC61&gt;='Old Ranking Calculations'!$B$16,'Old Ranking Calculations'!$C$16,AC61&gt;='Old Ranking Calculations'!$B$17,'Old Ranking Calculations'!$C$17,AC61&gt;='Old Ranking Calculations'!$B$18,'Old Ranking Calculations'!$C$18,AC61&gt;='Old Ranking Calculations'!$B$19,'Old Ranking Calculations'!$C$19,AC61&gt;='Old Ranking Calculations'!$B$20,'Old Ranking Calculations'!$C$20,AC61&gt;='Old Ranking Calculations'!$B$21,'Old Ranking Calculations'!$C$21,AC61&gt;='Old Ranking Calculations'!$B$22,'Old Ranking Calculations'!$C$22,AC61&lt;'Old Ranking Calculations'!$B$23,'Old Ranking Calculations'!$C$23)</f>
        <v>12</v>
      </c>
      <c r="AE61" s="1">
        <f t="shared" ref="AE61" si="6">IF((0.75*($A$2-1966))-(0.2*(A61-$A$2))&gt;0,(0.75*($A$2-1966))-(0.2*(A61-$A$2)),0)</f>
        <v>0</v>
      </c>
      <c r="AF61" s="1">
        <f t="shared" ref="AF61" si="7">SUM($I$2:M61)/SUM($E$2:I61)</f>
        <v>0.21893491124260356</v>
      </c>
      <c r="AG61" s="16">
        <f>SUM($W$2:W61,Z61)</f>
        <v>419</v>
      </c>
    </row>
    <row r="62" spans="1:33" ht="15.75" customHeight="1" x14ac:dyDescent="0.2"/>
    <row r="63" spans="1:33" ht="15.75" customHeight="1" x14ac:dyDescent="0.2"/>
    <row r="64" spans="1:33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  <headerFooter>
    <oddHeader>&amp;R&amp;"Calibri"&amp;10&amp;K000000 Business Use&amp;1#_x000D_</oddHeader>
  </headerFooter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39"/>
  <dimension ref="A1:AG999"/>
  <sheetViews>
    <sheetView workbookViewId="0">
      <pane ySplit="1" topLeftCell="A31" activePane="bottomLeft" state="frozen"/>
      <selection pane="bottomLeft" activeCell="AH60" sqref="AH60"/>
    </sheetView>
  </sheetViews>
  <sheetFormatPr baseColWidth="10" defaultColWidth="11.1640625" defaultRowHeight="15" customHeight="1" x14ac:dyDescent="0.2"/>
  <cols>
    <col min="1" max="33" width="10.6640625" customWidth="1"/>
  </cols>
  <sheetData>
    <row r="1" spans="1:33" ht="15.75" customHeight="1" x14ac:dyDescent="0.2">
      <c r="A1" s="1" t="s">
        <v>51</v>
      </c>
      <c r="B1" s="1" t="s">
        <v>71</v>
      </c>
      <c r="C1" s="1" t="s">
        <v>139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57</v>
      </c>
      <c r="J1" s="1" t="s">
        <v>58</v>
      </c>
      <c r="K1" s="6" t="s">
        <v>161</v>
      </c>
      <c r="L1" s="6" t="s">
        <v>162</v>
      </c>
      <c r="M1" s="6" t="s">
        <v>163</v>
      </c>
      <c r="N1" s="6" t="s">
        <v>61</v>
      </c>
      <c r="O1" s="1" t="s">
        <v>72</v>
      </c>
      <c r="P1" s="1" t="s">
        <v>37</v>
      </c>
      <c r="Q1" s="1" t="s">
        <v>39</v>
      </c>
      <c r="R1" s="1" t="s">
        <v>40</v>
      </c>
      <c r="S1" s="1" t="s">
        <v>41</v>
      </c>
      <c r="T1" s="1" t="s">
        <v>42</v>
      </c>
      <c r="U1" s="1" t="s">
        <v>43</v>
      </c>
      <c r="V1" s="1" t="s">
        <v>44</v>
      </c>
      <c r="W1" s="1" t="s">
        <v>63</v>
      </c>
      <c r="X1" s="1" t="s">
        <v>64</v>
      </c>
      <c r="Y1" s="1" t="s">
        <v>198</v>
      </c>
      <c r="Z1" s="1" t="s">
        <v>65</v>
      </c>
      <c r="AA1" s="1" t="s">
        <v>66</v>
      </c>
      <c r="AB1" s="1" t="s">
        <v>67</v>
      </c>
      <c r="AC1" s="1" t="s">
        <v>79</v>
      </c>
      <c r="AD1" s="1" t="s">
        <v>68</v>
      </c>
      <c r="AE1" s="1" t="s">
        <v>69</v>
      </c>
      <c r="AF1" s="1" t="s">
        <v>73</v>
      </c>
      <c r="AG1" s="1" t="s">
        <v>70</v>
      </c>
    </row>
    <row r="2" spans="1:33" ht="15.75" customHeight="1" x14ac:dyDescent="0.2">
      <c r="A2" s="1">
        <v>1967</v>
      </c>
      <c r="B2" s="1" t="s">
        <v>22</v>
      </c>
      <c r="C2" s="1" t="str">
        <f>VLOOKUP(B2,Divisions!$A$1:$B$33,2,FALSE)</f>
        <v>NFC South</v>
      </c>
      <c r="D2" s="1">
        <v>3</v>
      </c>
      <c r="E2" s="1">
        <v>11</v>
      </c>
      <c r="W2" s="1">
        <f>SUM(N2*'Ranking Calculations'!$C$2,M2*'Ranking Calculations'!$C$3,L2*'Ranking Calculations'!$C$4,K2*'Ranking Calculations'!$C$5,H2*'Ranking Calculations'!$C$7,G2*'Ranking Calculations'!$C$6,P2*'Ranking Calculations'!$C$8,Q2*'Ranking Calculations'!$C$9,R2*'Ranking Calculations'!$C$10,S2*'Ranking Calculations'!$C$11,T2*'Ranking Calculations'!$C$12,U2*'Ranking Calculations'!$C$13,V2*'Ranking Calculations'!$C$14)</f>
        <v>0</v>
      </c>
      <c r="X2" s="11">
        <f>(SUM(D2)+(SUM(F2)/2))/((SUM(D2)+SUM(E2)+SUM(F2)))</f>
        <v>0.21428571428571427</v>
      </c>
      <c r="Y2" s="24">
        <f>'Winning % Rank Over Time'!Y3</f>
        <v>24</v>
      </c>
      <c r="Z2" s="7">
        <f>'Winning % Rank Over Time'!$B2*VLOOKUP(Y2,'Share of Reg Season Points'!$P$2:$Q$27,2)</f>
        <v>0</v>
      </c>
      <c r="AA2" s="1">
        <v>0</v>
      </c>
      <c r="AB2" s="1" cm="1">
        <f t="array" ref="AB2">_xlfn.IFS(AA2&gt;='Old Ranking Calculations'!$B$25,'Old Ranking Calculations'!$C$25,AA2&gt;='Old Ranking Calculations'!$B$26,'Old Ranking Calculations'!$C$26,AA2&gt;='Old Ranking Calculations'!$B$27,'Old Ranking Calculations'!$C$27,AA2&gt;='Old Ranking Calculations'!$B$28,'Old Ranking Calculations'!$C$28,AA2&gt;='Old Ranking Calculations'!$B$29,'Old Ranking Calculations'!$C$29,AA2&gt;='Old Ranking Calculations'!$B$30,'Old Ranking Calculations'!$C$30,AA2&gt;='Old Ranking Calculations'!$B$31,'Old Ranking Calculations'!$C$31,AA2&lt;'Old Ranking Calculations'!$B$32,'Old Ranking Calculations'!$C$32)</f>
        <v>0</v>
      </c>
      <c r="AC2" s="1">
        <f>COUNT(G2)/COUNT(A2)</f>
        <v>0</v>
      </c>
      <c r="AD2" s="1" cm="1">
        <f t="array" ref="AD2">_xlfn.IFS(AC2&gt;='Old Ranking Calculations'!$B$15,'Old Ranking Calculations'!$C$15,AC2&gt;='Old Ranking Calculations'!$B$16,'Old Ranking Calculations'!$C$16,AC2&gt;='Old Ranking Calculations'!$B$17,'Old Ranking Calculations'!$C$17,AC2&gt;='Old Ranking Calculations'!$B$18,'Old Ranking Calculations'!$C$18,AC2&gt;='Old Ranking Calculations'!$B$19,'Old Ranking Calculations'!$C$19,AC2&gt;='Old Ranking Calculations'!$B$20,'Old Ranking Calculations'!$C$20,AC2&gt;='Old Ranking Calculations'!$B$21,'Old Ranking Calculations'!$C$21,AC2&gt;='Old Ranking Calculations'!$B$22,'Old Ranking Calculations'!$C$22,AC2&lt;'Old Ranking Calculations'!$B$23,'Old Ranking Calculations'!$C$23)</f>
        <v>0</v>
      </c>
      <c r="AE2" s="7">
        <f>VLOOKUP(B3,'Curve Calculation'!$A$1:$F$33,6,FALSE)</f>
        <v>1.4875</v>
      </c>
      <c r="AF2" s="1">
        <v>0</v>
      </c>
      <c r="AG2" s="16">
        <f>SUM($W$2:W2,Z2,$AE$2)</f>
        <v>1.4875</v>
      </c>
    </row>
    <row r="3" spans="1:33" ht="15.75" customHeight="1" x14ac:dyDescent="0.2">
      <c r="A3" s="1">
        <v>1968</v>
      </c>
      <c r="B3" s="1" t="s">
        <v>22</v>
      </c>
      <c r="C3" s="1" t="str">
        <f>VLOOKUP(B3,Divisions!$A$1:$B$33,2,FALSE)</f>
        <v>NFC South</v>
      </c>
      <c r="D3" s="1">
        <v>4</v>
      </c>
      <c r="E3" s="1">
        <v>9</v>
      </c>
      <c r="F3" s="1">
        <v>1</v>
      </c>
      <c r="W3" s="1">
        <f>SUM(N3*'Ranking Calculations'!$C$2,M3*'Ranking Calculations'!$C$3,L3*'Ranking Calculations'!$C$4,K3*'Ranking Calculations'!$C$5,H3*'Ranking Calculations'!$C$7,G3*'Ranking Calculations'!$C$6,P3*'Ranking Calculations'!$C$8,Q3*'Ranking Calculations'!$C$9,R3*'Ranking Calculations'!$C$10,S3*'Ranking Calculations'!$C$11,T3*'Ranking Calculations'!$C$12,U3*'Ranking Calculations'!$C$13,V3*'Ranking Calculations'!$C$14)</f>
        <v>0</v>
      </c>
      <c r="X3" s="11">
        <f>(SUM($D$2:D3)+(SUM($F$2:F3)/2))/((SUM($D$2:D3)+SUM($E$2:E3)+SUM($F$2:F3)))</f>
        <v>0.26785714285714285</v>
      </c>
      <c r="Y3" s="24">
        <f>'Winning % Rank Over Time'!Y4</f>
        <v>24</v>
      </c>
      <c r="Z3" s="7">
        <f>'Winning % Rank Over Time'!$B3*VLOOKUP(Y3,'Share of Reg Season Points'!$P$2:$Q$27,2)</f>
        <v>0</v>
      </c>
      <c r="AA3" s="1">
        <v>0</v>
      </c>
      <c r="AB3" s="1" cm="1">
        <f t="array" ref="AB3">_xlfn.IFS(AA3&gt;='Old Ranking Calculations'!$B$25,'Old Ranking Calculations'!$C$25,AA3&gt;='Old Ranking Calculations'!$B$26,'Old Ranking Calculations'!$C$26,AA3&gt;='Old Ranking Calculations'!$B$27,'Old Ranking Calculations'!$C$27,AA3&gt;='Old Ranking Calculations'!$B$28,'Old Ranking Calculations'!$C$28,AA3&gt;='Old Ranking Calculations'!$B$29,'Old Ranking Calculations'!$C$29,AA3&gt;='Old Ranking Calculations'!$B$30,'Old Ranking Calculations'!$C$30,AA3&gt;='Old Ranking Calculations'!$B$31,'Old Ranking Calculations'!$C$31,AA3&lt;'Old Ranking Calculations'!$B$32,'Old Ranking Calculations'!$C$32)</f>
        <v>0</v>
      </c>
      <c r="AC3" s="1">
        <f>COUNT($G$2:G3)/COUNT($A$2:A3)</f>
        <v>0</v>
      </c>
      <c r="AD3" s="1" cm="1">
        <f t="array" ref="AD3">_xlfn.IFS(AC3&gt;='Old Ranking Calculations'!$B$15,'Old Ranking Calculations'!$C$15,AC3&gt;='Old Ranking Calculations'!$B$16,'Old Ranking Calculations'!$C$16,AC3&gt;='Old Ranking Calculations'!$B$17,'Old Ranking Calculations'!$C$17,AC3&gt;='Old Ranking Calculations'!$B$18,'Old Ranking Calculations'!$C$18,AC3&gt;='Old Ranking Calculations'!$B$19,'Old Ranking Calculations'!$C$19,AC3&gt;='Old Ranking Calculations'!$B$20,'Old Ranking Calculations'!$C$20,AC3&gt;='Old Ranking Calculations'!$B$21,'Old Ranking Calculations'!$C$21,AC3&gt;='Old Ranking Calculations'!$B$22,'Old Ranking Calculations'!$C$22,AC3&lt;'Old Ranking Calculations'!$B$23,'Old Ranking Calculations'!$C$23)</f>
        <v>0</v>
      </c>
      <c r="AE3" s="1">
        <v>0</v>
      </c>
      <c r="AF3" s="1">
        <v>0</v>
      </c>
      <c r="AG3" s="16">
        <f>SUM($W$2:W3,Z3,$AE$2)</f>
        <v>1.4875</v>
      </c>
    </row>
    <row r="4" spans="1:33" ht="15.75" customHeight="1" x14ac:dyDescent="0.2">
      <c r="A4" s="1">
        <v>1969</v>
      </c>
      <c r="B4" s="1" t="s">
        <v>22</v>
      </c>
      <c r="C4" s="1" t="str">
        <f>VLOOKUP(B4,Divisions!$A$1:$B$33,2,FALSE)</f>
        <v>NFC South</v>
      </c>
      <c r="D4" s="1">
        <v>5</v>
      </c>
      <c r="E4" s="1">
        <v>9</v>
      </c>
      <c r="W4" s="1">
        <f>SUM(N4*'Ranking Calculations'!$C$2,M4*'Ranking Calculations'!$C$3,L4*'Ranking Calculations'!$C$4,K4*'Ranking Calculations'!$C$5,H4*'Ranking Calculations'!$C$7,G4*'Ranking Calculations'!$C$6,P4*'Ranking Calculations'!$C$8,Q4*'Ranking Calculations'!$C$9,R4*'Ranking Calculations'!$C$10,S4*'Ranking Calculations'!$C$11,T4*'Ranking Calculations'!$C$12,U4*'Ranking Calculations'!$C$13,V4*'Ranking Calculations'!$C$14)</f>
        <v>0</v>
      </c>
      <c r="X4" s="11">
        <f>(SUM($D$2:D4)+(SUM($F$2:F4)/2))/((SUM($D$2:D4)+SUM($E$2:E4)+SUM($F$2:F4)))</f>
        <v>0.29761904761904762</v>
      </c>
      <c r="Y4" s="24">
        <f>'Winning % Rank Over Time'!Y5</f>
        <v>22</v>
      </c>
      <c r="Z4" s="7">
        <f>'Winning % Rank Over Time'!$B4*VLOOKUP(Y4,'Share of Reg Season Points'!$P$2:$Q$27,2)</f>
        <v>0</v>
      </c>
      <c r="AA4" s="1">
        <v>0</v>
      </c>
      <c r="AB4" s="1" cm="1">
        <f t="array" ref="AB4">_xlfn.IFS(AA4&gt;='Old Ranking Calculations'!$B$25,'Old Ranking Calculations'!$C$25,AA4&gt;='Old Ranking Calculations'!$B$26,'Old Ranking Calculations'!$C$26,AA4&gt;='Old Ranking Calculations'!$B$27,'Old Ranking Calculations'!$C$27,AA4&gt;='Old Ranking Calculations'!$B$28,'Old Ranking Calculations'!$C$28,AA4&gt;='Old Ranking Calculations'!$B$29,'Old Ranking Calculations'!$C$29,AA4&gt;='Old Ranking Calculations'!$B$30,'Old Ranking Calculations'!$C$30,AA4&gt;='Old Ranking Calculations'!$B$31,'Old Ranking Calculations'!$C$31,AA4&lt;'Old Ranking Calculations'!$B$32,'Old Ranking Calculations'!$C$32)</f>
        <v>0</v>
      </c>
      <c r="AC4" s="1">
        <f>COUNT($G$2:G4)/COUNT($A$2:A4)</f>
        <v>0</v>
      </c>
      <c r="AD4" s="1" cm="1">
        <f t="array" ref="AD4">_xlfn.IFS(AC4&gt;='Old Ranking Calculations'!$B$15,'Old Ranking Calculations'!$C$15,AC4&gt;='Old Ranking Calculations'!$B$16,'Old Ranking Calculations'!$C$16,AC4&gt;='Old Ranking Calculations'!$B$17,'Old Ranking Calculations'!$C$17,AC4&gt;='Old Ranking Calculations'!$B$18,'Old Ranking Calculations'!$C$18,AC4&gt;='Old Ranking Calculations'!$B$19,'Old Ranking Calculations'!$C$19,AC4&gt;='Old Ranking Calculations'!$B$20,'Old Ranking Calculations'!$C$20,AC4&gt;='Old Ranking Calculations'!$B$21,'Old Ranking Calculations'!$C$21,AC4&gt;='Old Ranking Calculations'!$B$22,'Old Ranking Calculations'!$C$22,AC4&lt;'Old Ranking Calculations'!$B$23,'Old Ranking Calculations'!$C$23)</f>
        <v>0</v>
      </c>
      <c r="AE4" s="1">
        <v>0</v>
      </c>
      <c r="AF4" s="1">
        <v>0</v>
      </c>
      <c r="AG4" s="16">
        <f>SUM($W$2:W4,Z4,$AE$2)</f>
        <v>1.4875</v>
      </c>
    </row>
    <row r="5" spans="1:33" ht="15.75" customHeight="1" x14ac:dyDescent="0.2">
      <c r="A5" s="1">
        <v>1970</v>
      </c>
      <c r="B5" s="1" t="s">
        <v>22</v>
      </c>
      <c r="C5" s="1" t="str">
        <f>VLOOKUP(B5,Divisions!$A$1:$B$33,2,FALSE)</f>
        <v>NFC South</v>
      </c>
      <c r="D5" s="1">
        <v>2</v>
      </c>
      <c r="E5" s="1">
        <v>11</v>
      </c>
      <c r="F5" s="1">
        <v>1</v>
      </c>
      <c r="W5" s="1">
        <f>SUM(N5*'Ranking Calculations'!$C$2,M5*'Ranking Calculations'!$C$3,L5*'Ranking Calculations'!$C$4,K5*'Ranking Calculations'!$C$5,H5*'Ranking Calculations'!$C$7,G5*'Ranking Calculations'!$C$6,P5*'Ranking Calculations'!$C$8,Q5*'Ranking Calculations'!$C$9,R5*'Ranking Calculations'!$C$10,S5*'Ranking Calculations'!$C$11,T5*'Ranking Calculations'!$C$12,U5*'Ranking Calculations'!$C$13,V5*'Ranking Calculations'!$C$14)</f>
        <v>0</v>
      </c>
      <c r="X5" s="11">
        <f>(SUM($D$2:D5)+(SUM($F$2:F5)/2))/((SUM($D$2:D5)+SUM($E$2:E5)+SUM($F$2:F5)))</f>
        <v>0.26785714285714285</v>
      </c>
      <c r="Y5" s="24">
        <f>'Winning % Rank Over Time'!Y6</f>
        <v>24</v>
      </c>
      <c r="Z5" s="7">
        <f>'Winning % Rank Over Time'!$B5*VLOOKUP(Y5,'Share of Reg Season Points'!$P$2:$Q$27,2)</f>
        <v>0</v>
      </c>
      <c r="AA5" s="1">
        <v>0</v>
      </c>
      <c r="AB5" s="1" cm="1">
        <f t="array" ref="AB5">_xlfn.IFS(AA5&gt;='Old Ranking Calculations'!$B$25,'Old Ranking Calculations'!$C$25,AA5&gt;='Old Ranking Calculations'!$B$26,'Old Ranking Calculations'!$C$26,AA5&gt;='Old Ranking Calculations'!$B$27,'Old Ranking Calculations'!$C$27,AA5&gt;='Old Ranking Calculations'!$B$28,'Old Ranking Calculations'!$C$28,AA5&gt;='Old Ranking Calculations'!$B$29,'Old Ranking Calculations'!$C$29,AA5&gt;='Old Ranking Calculations'!$B$30,'Old Ranking Calculations'!$C$30,AA5&gt;='Old Ranking Calculations'!$B$31,'Old Ranking Calculations'!$C$31,AA5&lt;'Old Ranking Calculations'!$B$32,'Old Ranking Calculations'!$C$32)</f>
        <v>0</v>
      </c>
      <c r="AC5" s="1">
        <f>COUNT($G$2:G5)/COUNT($A$2:A5)</f>
        <v>0</v>
      </c>
      <c r="AD5" s="1" cm="1">
        <f t="array" ref="AD5">_xlfn.IFS(AC5&gt;='Old Ranking Calculations'!$B$15,'Old Ranking Calculations'!$C$15,AC5&gt;='Old Ranking Calculations'!$B$16,'Old Ranking Calculations'!$C$16,AC5&gt;='Old Ranking Calculations'!$B$17,'Old Ranking Calculations'!$C$17,AC5&gt;='Old Ranking Calculations'!$B$18,'Old Ranking Calculations'!$C$18,AC5&gt;='Old Ranking Calculations'!$B$19,'Old Ranking Calculations'!$C$19,AC5&gt;='Old Ranking Calculations'!$B$20,'Old Ranking Calculations'!$C$20,AC5&gt;='Old Ranking Calculations'!$B$21,'Old Ranking Calculations'!$C$21,AC5&gt;='Old Ranking Calculations'!$B$22,'Old Ranking Calculations'!$C$22,AC5&lt;'Old Ranking Calculations'!$B$23,'Old Ranking Calculations'!$C$23)</f>
        <v>0</v>
      </c>
      <c r="AE5" s="1">
        <v>0</v>
      </c>
      <c r="AF5" s="1">
        <v>0</v>
      </c>
      <c r="AG5" s="16">
        <f>SUM($W$2:W5,Z5,$AE$2)</f>
        <v>1.4875</v>
      </c>
    </row>
    <row r="6" spans="1:33" ht="15.75" customHeight="1" x14ac:dyDescent="0.2">
      <c r="A6" s="1">
        <v>1971</v>
      </c>
      <c r="B6" s="1" t="s">
        <v>22</v>
      </c>
      <c r="C6" s="1" t="str">
        <f>VLOOKUP(B6,Divisions!$A$1:$B$33,2,FALSE)</f>
        <v>NFC South</v>
      </c>
      <c r="D6" s="1">
        <v>4</v>
      </c>
      <c r="E6" s="1">
        <v>8</v>
      </c>
      <c r="F6" s="1">
        <v>2</v>
      </c>
      <c r="W6" s="1">
        <f>SUM(N6*'Ranking Calculations'!$C$2,M6*'Ranking Calculations'!$C$3,L6*'Ranking Calculations'!$C$4,K6*'Ranking Calculations'!$C$5,H6*'Ranking Calculations'!$C$7,G6*'Ranking Calculations'!$C$6,P6*'Ranking Calculations'!$C$8,Q6*'Ranking Calculations'!$C$9,R6*'Ranking Calculations'!$C$10,S6*'Ranking Calculations'!$C$11,T6*'Ranking Calculations'!$C$12,U6*'Ranking Calculations'!$C$13,V6*'Ranking Calculations'!$C$14)</f>
        <v>0</v>
      </c>
      <c r="X6" s="11">
        <f>(SUM($D$2:D6)+(SUM($F$2:F6)/2))/((SUM($D$2:D6)+SUM($E$2:E6)+SUM($F$2:F6)))</f>
        <v>0.2857142857142857</v>
      </c>
      <c r="Y6" s="24">
        <f>'Winning % Rank Over Time'!Y7</f>
        <v>25</v>
      </c>
      <c r="Z6" s="7">
        <f>'Winning % Rank Over Time'!$B6*VLOOKUP(Y6,'Share of Reg Season Points'!$P$2:$Q$27,2)</f>
        <v>0</v>
      </c>
      <c r="AA6" s="1">
        <v>0</v>
      </c>
      <c r="AB6" s="1" cm="1">
        <f t="array" ref="AB6">_xlfn.IFS(AA6&gt;='Old Ranking Calculations'!$B$25,'Old Ranking Calculations'!$C$25,AA6&gt;='Old Ranking Calculations'!$B$26,'Old Ranking Calculations'!$C$26,AA6&gt;='Old Ranking Calculations'!$B$27,'Old Ranking Calculations'!$C$27,AA6&gt;='Old Ranking Calculations'!$B$28,'Old Ranking Calculations'!$C$28,AA6&gt;='Old Ranking Calculations'!$B$29,'Old Ranking Calculations'!$C$29,AA6&gt;='Old Ranking Calculations'!$B$30,'Old Ranking Calculations'!$C$30,AA6&gt;='Old Ranking Calculations'!$B$31,'Old Ranking Calculations'!$C$31,AA6&lt;'Old Ranking Calculations'!$B$32,'Old Ranking Calculations'!$C$32)</f>
        <v>0</v>
      </c>
      <c r="AC6" s="1">
        <f>COUNT($G$2:G6)/COUNT($A$2:A6)</f>
        <v>0</v>
      </c>
      <c r="AD6" s="1" cm="1">
        <f t="array" ref="AD6">_xlfn.IFS(AC6&gt;='Old Ranking Calculations'!$B$15,'Old Ranking Calculations'!$C$15,AC6&gt;='Old Ranking Calculations'!$B$16,'Old Ranking Calculations'!$C$16,AC6&gt;='Old Ranking Calculations'!$B$17,'Old Ranking Calculations'!$C$17,AC6&gt;='Old Ranking Calculations'!$B$18,'Old Ranking Calculations'!$C$18,AC6&gt;='Old Ranking Calculations'!$B$19,'Old Ranking Calculations'!$C$19,AC6&gt;='Old Ranking Calculations'!$B$20,'Old Ranking Calculations'!$C$20,AC6&gt;='Old Ranking Calculations'!$B$21,'Old Ranking Calculations'!$C$21,AC6&gt;='Old Ranking Calculations'!$B$22,'Old Ranking Calculations'!$C$22,AC6&lt;'Old Ranking Calculations'!$B$23,'Old Ranking Calculations'!$C$23)</f>
        <v>0</v>
      </c>
      <c r="AE6" s="1">
        <v>0</v>
      </c>
      <c r="AF6" s="1">
        <v>0</v>
      </c>
      <c r="AG6" s="16">
        <f>SUM($W$2:W6,Z6,$AE$2)</f>
        <v>1.4875</v>
      </c>
    </row>
    <row r="7" spans="1:33" ht="15.75" customHeight="1" x14ac:dyDescent="0.2">
      <c r="A7" s="1">
        <v>1972</v>
      </c>
      <c r="B7" s="1" t="s">
        <v>22</v>
      </c>
      <c r="C7" s="1" t="str">
        <f>VLOOKUP(B7,Divisions!$A$1:$B$33,2,FALSE)</f>
        <v>NFC South</v>
      </c>
      <c r="D7" s="1">
        <v>2</v>
      </c>
      <c r="E7" s="1">
        <v>11</v>
      </c>
      <c r="F7" s="1">
        <v>1</v>
      </c>
      <c r="W7" s="1">
        <f>SUM(N7*'Ranking Calculations'!$C$2,M7*'Ranking Calculations'!$C$3,L7*'Ranking Calculations'!$C$4,K7*'Ranking Calculations'!$C$5,H7*'Ranking Calculations'!$C$7,G7*'Ranking Calculations'!$C$6,P7*'Ranking Calculations'!$C$8,Q7*'Ranking Calculations'!$C$9,R7*'Ranking Calculations'!$C$10,S7*'Ranking Calculations'!$C$11,T7*'Ranking Calculations'!$C$12,U7*'Ranking Calculations'!$C$13,V7*'Ranking Calculations'!$C$14)</f>
        <v>0</v>
      </c>
      <c r="X7" s="11">
        <f>(SUM($D$2:D7)+(SUM($F$2:F7)/2))/((SUM($D$2:D7)+SUM($E$2:E7)+SUM($F$2:F7)))</f>
        <v>0.26785714285714285</v>
      </c>
      <c r="Y7" s="24">
        <f>'Winning % Rank Over Time'!Y8</f>
        <v>26</v>
      </c>
      <c r="Z7" s="7">
        <f>'Winning % Rank Over Time'!$B7*VLOOKUP(Y7,'Share of Reg Season Points'!$P$2:$Q$27,2)</f>
        <v>0</v>
      </c>
      <c r="AA7" s="1">
        <v>0</v>
      </c>
      <c r="AB7" s="1" cm="1">
        <f t="array" ref="AB7">_xlfn.IFS(AA7&gt;='Old Ranking Calculations'!$B$25,'Old Ranking Calculations'!$C$25,AA7&gt;='Old Ranking Calculations'!$B$26,'Old Ranking Calculations'!$C$26,AA7&gt;='Old Ranking Calculations'!$B$27,'Old Ranking Calculations'!$C$27,AA7&gt;='Old Ranking Calculations'!$B$28,'Old Ranking Calculations'!$C$28,AA7&gt;='Old Ranking Calculations'!$B$29,'Old Ranking Calculations'!$C$29,AA7&gt;='Old Ranking Calculations'!$B$30,'Old Ranking Calculations'!$C$30,AA7&gt;='Old Ranking Calculations'!$B$31,'Old Ranking Calculations'!$C$31,AA7&lt;'Old Ranking Calculations'!$B$32,'Old Ranking Calculations'!$C$32)</f>
        <v>0</v>
      </c>
      <c r="AC7" s="1">
        <f>COUNT($G$2:G7)/COUNT($A$2:A7)</f>
        <v>0</v>
      </c>
      <c r="AD7" s="1" cm="1">
        <f t="array" ref="AD7">_xlfn.IFS(AC7&gt;='Old Ranking Calculations'!$B$15,'Old Ranking Calculations'!$C$15,AC7&gt;='Old Ranking Calculations'!$B$16,'Old Ranking Calculations'!$C$16,AC7&gt;='Old Ranking Calculations'!$B$17,'Old Ranking Calculations'!$C$17,AC7&gt;='Old Ranking Calculations'!$B$18,'Old Ranking Calculations'!$C$18,AC7&gt;='Old Ranking Calculations'!$B$19,'Old Ranking Calculations'!$C$19,AC7&gt;='Old Ranking Calculations'!$B$20,'Old Ranking Calculations'!$C$20,AC7&gt;='Old Ranking Calculations'!$B$21,'Old Ranking Calculations'!$C$21,AC7&gt;='Old Ranking Calculations'!$B$22,'Old Ranking Calculations'!$C$22,AC7&lt;'Old Ranking Calculations'!$B$23,'Old Ranking Calculations'!$C$23)</f>
        <v>0</v>
      </c>
      <c r="AE7" s="1">
        <v>0</v>
      </c>
      <c r="AF7" s="1">
        <v>0</v>
      </c>
      <c r="AG7" s="16">
        <f>SUM($W$2:W7,Z7,$AE$2)</f>
        <v>1.4875</v>
      </c>
    </row>
    <row r="8" spans="1:33" ht="15.75" customHeight="1" x14ac:dyDescent="0.2">
      <c r="A8" s="1">
        <v>1973</v>
      </c>
      <c r="B8" s="1" t="s">
        <v>22</v>
      </c>
      <c r="C8" s="1" t="str">
        <f>VLOOKUP(B8,Divisions!$A$1:$B$33,2,FALSE)</f>
        <v>NFC South</v>
      </c>
      <c r="D8" s="1">
        <v>5</v>
      </c>
      <c r="E8" s="1">
        <v>9</v>
      </c>
      <c r="W8" s="1">
        <f>SUM(N8*'Ranking Calculations'!$C$2,M8*'Ranking Calculations'!$C$3,L8*'Ranking Calculations'!$C$4,K8*'Ranking Calculations'!$C$5,H8*'Ranking Calculations'!$C$7,G8*'Ranking Calculations'!$C$6,P8*'Ranking Calculations'!$C$8,Q8*'Ranking Calculations'!$C$9,R8*'Ranking Calculations'!$C$10,S8*'Ranking Calculations'!$C$11,T8*'Ranking Calculations'!$C$12,U8*'Ranking Calculations'!$C$13,V8*'Ranking Calculations'!$C$14)</f>
        <v>0</v>
      </c>
      <c r="X8" s="11">
        <f>(SUM($D$2:D8)+(SUM($F$2:F8)/2))/((SUM($D$2:D8)+SUM($E$2:E8)+SUM($F$2:F8)))</f>
        <v>0.28061224489795916</v>
      </c>
      <c r="Y8" s="24">
        <f>'Winning % Rank Over Time'!Y9</f>
        <v>26</v>
      </c>
      <c r="Z8" s="7">
        <f>'Winning % Rank Over Time'!$B8*VLOOKUP(Y8,'Share of Reg Season Points'!$P$2:$Q$27,2)</f>
        <v>0</v>
      </c>
      <c r="AA8" s="1">
        <v>0</v>
      </c>
      <c r="AB8" s="1" cm="1">
        <f t="array" ref="AB8">_xlfn.IFS(AA8&gt;='Old Ranking Calculations'!$B$25,'Old Ranking Calculations'!$C$25,AA8&gt;='Old Ranking Calculations'!$B$26,'Old Ranking Calculations'!$C$26,AA8&gt;='Old Ranking Calculations'!$B$27,'Old Ranking Calculations'!$C$27,AA8&gt;='Old Ranking Calculations'!$B$28,'Old Ranking Calculations'!$C$28,AA8&gt;='Old Ranking Calculations'!$B$29,'Old Ranking Calculations'!$C$29,AA8&gt;='Old Ranking Calculations'!$B$30,'Old Ranking Calculations'!$C$30,AA8&gt;='Old Ranking Calculations'!$B$31,'Old Ranking Calculations'!$C$31,AA8&lt;'Old Ranking Calculations'!$B$32,'Old Ranking Calculations'!$C$32)</f>
        <v>0</v>
      </c>
      <c r="AC8" s="1">
        <f>COUNT($G$2:G8)/COUNT($A$2:A8)</f>
        <v>0</v>
      </c>
      <c r="AD8" s="1" cm="1">
        <f t="array" ref="AD8">_xlfn.IFS(AC8&gt;='Old Ranking Calculations'!$B$15,'Old Ranking Calculations'!$C$15,AC8&gt;='Old Ranking Calculations'!$B$16,'Old Ranking Calculations'!$C$16,AC8&gt;='Old Ranking Calculations'!$B$17,'Old Ranking Calculations'!$C$17,AC8&gt;='Old Ranking Calculations'!$B$18,'Old Ranking Calculations'!$C$18,AC8&gt;='Old Ranking Calculations'!$B$19,'Old Ranking Calculations'!$C$19,AC8&gt;='Old Ranking Calculations'!$B$20,'Old Ranking Calculations'!$C$20,AC8&gt;='Old Ranking Calculations'!$B$21,'Old Ranking Calculations'!$C$21,AC8&gt;='Old Ranking Calculations'!$B$22,'Old Ranking Calculations'!$C$22,AC8&lt;'Old Ranking Calculations'!$B$23,'Old Ranking Calculations'!$C$23)</f>
        <v>0</v>
      </c>
      <c r="AE8" s="1">
        <f t="shared" ref="AE8:AE60" si="0">IF(AE7-0.2&gt;0,AE7-0.2,0)</f>
        <v>0</v>
      </c>
      <c r="AF8" s="1">
        <v>0</v>
      </c>
      <c r="AG8" s="16">
        <f>SUM($W$2:W8,Z8,$AE$2)</f>
        <v>1.4875</v>
      </c>
    </row>
    <row r="9" spans="1:33" ht="15.75" customHeight="1" x14ac:dyDescent="0.2">
      <c r="A9" s="1">
        <v>1974</v>
      </c>
      <c r="B9" s="1" t="s">
        <v>22</v>
      </c>
      <c r="C9" s="1" t="str">
        <f>VLOOKUP(B9,Divisions!$A$1:$B$33,2,FALSE)</f>
        <v>NFC South</v>
      </c>
      <c r="D9" s="1">
        <v>5</v>
      </c>
      <c r="E9" s="1">
        <v>9</v>
      </c>
      <c r="W9" s="1">
        <f>SUM(N9*'Ranking Calculations'!$C$2,M9*'Ranking Calculations'!$C$3,L9*'Ranking Calculations'!$C$4,K9*'Ranking Calculations'!$C$5,H9*'Ranking Calculations'!$C$7,G9*'Ranking Calculations'!$C$6,P9*'Ranking Calculations'!$C$8,Q9*'Ranking Calculations'!$C$9,R9*'Ranking Calculations'!$C$10,S9*'Ranking Calculations'!$C$11,T9*'Ranking Calculations'!$C$12,U9*'Ranking Calculations'!$C$13,V9*'Ranking Calculations'!$C$14)</f>
        <v>0</v>
      </c>
      <c r="X9" s="11">
        <f>(SUM($D$2:D9)+(SUM($F$2:F9)/2))/((SUM($D$2:D9)+SUM($E$2:E9)+SUM($F$2:F9)))</f>
        <v>0.29017857142857145</v>
      </c>
      <c r="Y9" s="24">
        <f>'Winning % Rank Over Time'!Y10</f>
        <v>26</v>
      </c>
      <c r="Z9" s="7">
        <f>'Winning % Rank Over Time'!$B9*VLOOKUP(Y9,'Share of Reg Season Points'!$P$2:$Q$27,2)</f>
        <v>0</v>
      </c>
      <c r="AA9" s="1">
        <v>0</v>
      </c>
      <c r="AB9" s="1" cm="1">
        <f t="array" ref="AB9">_xlfn.IFS(AA9&gt;='Old Ranking Calculations'!$B$25,'Old Ranking Calculations'!$C$25,AA9&gt;='Old Ranking Calculations'!$B$26,'Old Ranking Calculations'!$C$26,AA9&gt;='Old Ranking Calculations'!$B$27,'Old Ranking Calculations'!$C$27,AA9&gt;='Old Ranking Calculations'!$B$28,'Old Ranking Calculations'!$C$28,AA9&gt;='Old Ranking Calculations'!$B$29,'Old Ranking Calculations'!$C$29,AA9&gt;='Old Ranking Calculations'!$B$30,'Old Ranking Calculations'!$C$30,AA9&gt;='Old Ranking Calculations'!$B$31,'Old Ranking Calculations'!$C$31,AA9&lt;'Old Ranking Calculations'!$B$32,'Old Ranking Calculations'!$C$32)</f>
        <v>0</v>
      </c>
      <c r="AC9" s="1">
        <f>COUNT($G$2:G9)/COUNT($A$2:A9)</f>
        <v>0</v>
      </c>
      <c r="AD9" s="1" cm="1">
        <f t="array" ref="AD9">_xlfn.IFS(AC9&gt;='Old Ranking Calculations'!$B$15,'Old Ranking Calculations'!$C$15,AC9&gt;='Old Ranking Calculations'!$B$16,'Old Ranking Calculations'!$C$16,AC9&gt;='Old Ranking Calculations'!$B$17,'Old Ranking Calculations'!$C$17,AC9&gt;='Old Ranking Calculations'!$B$18,'Old Ranking Calculations'!$C$18,AC9&gt;='Old Ranking Calculations'!$B$19,'Old Ranking Calculations'!$C$19,AC9&gt;='Old Ranking Calculations'!$B$20,'Old Ranking Calculations'!$C$20,AC9&gt;='Old Ranking Calculations'!$B$21,'Old Ranking Calculations'!$C$21,AC9&gt;='Old Ranking Calculations'!$B$22,'Old Ranking Calculations'!$C$22,AC9&lt;'Old Ranking Calculations'!$B$23,'Old Ranking Calculations'!$C$23)</f>
        <v>0</v>
      </c>
      <c r="AE9" s="1">
        <f t="shared" si="0"/>
        <v>0</v>
      </c>
      <c r="AF9" s="1">
        <v>0</v>
      </c>
      <c r="AG9" s="16">
        <f>SUM($W$2:W9,Z9,$AE$2)</f>
        <v>1.4875</v>
      </c>
    </row>
    <row r="10" spans="1:33" ht="15.75" customHeight="1" x14ac:dyDescent="0.2">
      <c r="A10" s="1">
        <v>1975</v>
      </c>
      <c r="B10" s="1" t="s">
        <v>22</v>
      </c>
      <c r="C10" s="1" t="str">
        <f>VLOOKUP(B10,Divisions!$A$1:$B$33,2,FALSE)</f>
        <v>NFC South</v>
      </c>
      <c r="D10" s="1">
        <v>2</v>
      </c>
      <c r="E10" s="1">
        <v>12</v>
      </c>
      <c r="W10" s="1">
        <f>SUM(N10*'Ranking Calculations'!$C$2,M10*'Ranking Calculations'!$C$3,L10*'Ranking Calculations'!$C$4,K10*'Ranking Calculations'!$C$5,H10*'Ranking Calculations'!$C$7,G10*'Ranking Calculations'!$C$6,P10*'Ranking Calculations'!$C$8,Q10*'Ranking Calculations'!$C$9,R10*'Ranking Calculations'!$C$10,S10*'Ranking Calculations'!$C$11,T10*'Ranking Calculations'!$C$12,U10*'Ranking Calculations'!$C$13,V10*'Ranking Calculations'!$C$14)</f>
        <v>0</v>
      </c>
      <c r="X10" s="11">
        <f>(SUM($D$2:D10)+(SUM($F$2:F10)/2))/((SUM($D$2:D10)+SUM($E$2:E10)+SUM($F$2:F10)))</f>
        <v>0.27380952380952384</v>
      </c>
      <c r="Y10" s="24">
        <f>'Winning % Rank Over Time'!Y11</f>
        <v>26</v>
      </c>
      <c r="Z10" s="7">
        <f>'Winning % Rank Over Time'!$B10*VLOOKUP(Y10,'Share of Reg Season Points'!$P$2:$Q$27,2)</f>
        <v>0</v>
      </c>
      <c r="AA10" s="1">
        <v>0</v>
      </c>
      <c r="AB10" s="1" cm="1">
        <f t="array" ref="AB10">_xlfn.IFS(AA10&gt;='Old Ranking Calculations'!$B$25,'Old Ranking Calculations'!$C$25,AA10&gt;='Old Ranking Calculations'!$B$26,'Old Ranking Calculations'!$C$26,AA10&gt;='Old Ranking Calculations'!$B$27,'Old Ranking Calculations'!$C$27,AA10&gt;='Old Ranking Calculations'!$B$28,'Old Ranking Calculations'!$C$28,AA10&gt;='Old Ranking Calculations'!$B$29,'Old Ranking Calculations'!$C$29,AA10&gt;='Old Ranking Calculations'!$B$30,'Old Ranking Calculations'!$C$30,AA10&gt;='Old Ranking Calculations'!$B$31,'Old Ranking Calculations'!$C$31,AA10&lt;'Old Ranking Calculations'!$B$32,'Old Ranking Calculations'!$C$32)</f>
        <v>0</v>
      </c>
      <c r="AC10" s="1">
        <f>COUNT($G$2:G10)/COUNT($A$2:A10)</f>
        <v>0</v>
      </c>
      <c r="AD10" s="1" cm="1">
        <f t="array" ref="AD10">_xlfn.IFS(AC10&gt;='Old Ranking Calculations'!$B$15,'Old Ranking Calculations'!$C$15,AC10&gt;='Old Ranking Calculations'!$B$16,'Old Ranking Calculations'!$C$16,AC10&gt;='Old Ranking Calculations'!$B$17,'Old Ranking Calculations'!$C$17,AC10&gt;='Old Ranking Calculations'!$B$18,'Old Ranking Calculations'!$C$18,AC10&gt;='Old Ranking Calculations'!$B$19,'Old Ranking Calculations'!$C$19,AC10&gt;='Old Ranking Calculations'!$B$20,'Old Ranking Calculations'!$C$20,AC10&gt;='Old Ranking Calculations'!$B$21,'Old Ranking Calculations'!$C$21,AC10&gt;='Old Ranking Calculations'!$B$22,'Old Ranking Calculations'!$C$22,AC10&lt;'Old Ranking Calculations'!$B$23,'Old Ranking Calculations'!$C$23)</f>
        <v>0</v>
      </c>
      <c r="AE10" s="1">
        <f t="shared" si="0"/>
        <v>0</v>
      </c>
      <c r="AF10" s="1">
        <v>0</v>
      </c>
      <c r="AG10" s="16">
        <f>SUM($W$2:W10,Z10,$AE$2)</f>
        <v>1.4875</v>
      </c>
    </row>
    <row r="11" spans="1:33" ht="15.75" customHeight="1" x14ac:dyDescent="0.2">
      <c r="A11" s="1">
        <v>1976</v>
      </c>
      <c r="B11" s="1" t="s">
        <v>22</v>
      </c>
      <c r="C11" s="1" t="str">
        <f>VLOOKUP(B11,Divisions!$A$1:$B$33,2,FALSE)</f>
        <v>NFC South</v>
      </c>
      <c r="D11" s="1">
        <v>4</v>
      </c>
      <c r="E11" s="1">
        <v>10</v>
      </c>
      <c r="W11" s="1">
        <f>SUM(N11*'Ranking Calculations'!$C$2,M11*'Ranking Calculations'!$C$3,L11*'Ranking Calculations'!$C$4,K11*'Ranking Calculations'!$C$5,H11*'Ranking Calculations'!$C$7,G11*'Ranking Calculations'!$C$6,P11*'Ranking Calculations'!$C$8,Q11*'Ranking Calculations'!$C$9,R11*'Ranking Calculations'!$C$10,S11*'Ranking Calculations'!$C$11,T11*'Ranking Calculations'!$C$12,U11*'Ranking Calculations'!$C$13,V11*'Ranking Calculations'!$C$14)</f>
        <v>0</v>
      </c>
      <c r="X11" s="11">
        <f>(SUM($D$2:D11)+(SUM($F$2:F11)/2))/((SUM($D$2:D11)+SUM($E$2:E11)+SUM($F$2:F11)))</f>
        <v>0.27500000000000002</v>
      </c>
      <c r="Y11" s="24">
        <f>'Winning % Rank Over Time'!Y12</f>
        <v>26</v>
      </c>
      <c r="Z11" s="7">
        <f>'Winning % Rank Over Time'!$B11*VLOOKUP(Y11,'Share of Reg Season Points'!$P$2:$Q$27,2)</f>
        <v>0</v>
      </c>
      <c r="AA11" s="1">
        <v>0</v>
      </c>
      <c r="AB11" s="1" cm="1">
        <f t="array" ref="AB11">_xlfn.IFS(AA11&gt;='Old Ranking Calculations'!$B$25,'Old Ranking Calculations'!$C$25,AA11&gt;='Old Ranking Calculations'!$B$26,'Old Ranking Calculations'!$C$26,AA11&gt;='Old Ranking Calculations'!$B$27,'Old Ranking Calculations'!$C$27,AA11&gt;='Old Ranking Calculations'!$B$28,'Old Ranking Calculations'!$C$28,AA11&gt;='Old Ranking Calculations'!$B$29,'Old Ranking Calculations'!$C$29,AA11&gt;='Old Ranking Calculations'!$B$30,'Old Ranking Calculations'!$C$30,AA11&gt;='Old Ranking Calculations'!$B$31,'Old Ranking Calculations'!$C$31,AA11&lt;'Old Ranking Calculations'!$B$32,'Old Ranking Calculations'!$C$32)</f>
        <v>0</v>
      </c>
      <c r="AC11" s="1">
        <f>COUNT($G$2:G11)/COUNT($A$2:A11)</f>
        <v>0</v>
      </c>
      <c r="AD11" s="1" cm="1">
        <f t="array" ref="AD11">_xlfn.IFS(AC11&gt;='Old Ranking Calculations'!$B$15,'Old Ranking Calculations'!$C$15,AC11&gt;='Old Ranking Calculations'!$B$16,'Old Ranking Calculations'!$C$16,AC11&gt;='Old Ranking Calculations'!$B$17,'Old Ranking Calculations'!$C$17,AC11&gt;='Old Ranking Calculations'!$B$18,'Old Ranking Calculations'!$C$18,AC11&gt;='Old Ranking Calculations'!$B$19,'Old Ranking Calculations'!$C$19,AC11&gt;='Old Ranking Calculations'!$B$20,'Old Ranking Calculations'!$C$20,AC11&gt;='Old Ranking Calculations'!$B$21,'Old Ranking Calculations'!$C$21,AC11&gt;='Old Ranking Calculations'!$B$22,'Old Ranking Calculations'!$C$22,AC11&lt;'Old Ranking Calculations'!$B$23,'Old Ranking Calculations'!$C$23)</f>
        <v>0</v>
      </c>
      <c r="AE11" s="1">
        <f t="shared" si="0"/>
        <v>0</v>
      </c>
      <c r="AF11" s="1">
        <v>0</v>
      </c>
      <c r="AG11" s="16">
        <f>SUM($W$2:W11,Z11,$AE$2)</f>
        <v>1.4875</v>
      </c>
    </row>
    <row r="12" spans="1:33" ht="15.75" customHeight="1" x14ac:dyDescent="0.2">
      <c r="A12" s="1">
        <v>1977</v>
      </c>
      <c r="B12" s="1" t="s">
        <v>22</v>
      </c>
      <c r="C12" s="1" t="str">
        <f>VLOOKUP(B12,Divisions!$A$1:$B$33,2,FALSE)</f>
        <v>NFC South</v>
      </c>
      <c r="D12" s="1">
        <v>3</v>
      </c>
      <c r="E12" s="1">
        <v>11</v>
      </c>
      <c r="W12" s="1">
        <f>SUM(N12*'Ranking Calculations'!$C$2,M12*'Ranking Calculations'!$C$3,L12*'Ranking Calculations'!$C$4,K12*'Ranking Calculations'!$C$5,H12*'Ranking Calculations'!$C$7,G12*'Ranking Calculations'!$C$6,P12*'Ranking Calculations'!$C$8,Q12*'Ranking Calculations'!$C$9,R12*'Ranking Calculations'!$C$10,S12*'Ranking Calculations'!$C$11,T12*'Ranking Calculations'!$C$12,U12*'Ranking Calculations'!$C$13,V12*'Ranking Calculations'!$C$14)</f>
        <v>0</v>
      </c>
      <c r="X12" s="11">
        <f>(SUM($D$2:D12)+(SUM($F$2:F12)/2))/((SUM($D$2:D12)+SUM($E$2:E12)+SUM($F$2:F12)))</f>
        <v>0.26948051948051949</v>
      </c>
      <c r="Y12" s="24">
        <f>'Winning % Rank Over Time'!Y13</f>
        <v>26</v>
      </c>
      <c r="Z12" s="7">
        <f>'Winning % Rank Over Time'!$B12*VLOOKUP(Y12,'Share of Reg Season Points'!$K$2:$L$30,2)</f>
        <v>0</v>
      </c>
      <c r="AA12" s="1">
        <v>0</v>
      </c>
      <c r="AB12" s="1" cm="1">
        <f t="array" ref="AB12">_xlfn.IFS(AA12&gt;='Old Ranking Calculations'!$B$25,'Old Ranking Calculations'!$C$25,AA12&gt;='Old Ranking Calculations'!$B$26,'Old Ranking Calculations'!$C$26,AA12&gt;='Old Ranking Calculations'!$B$27,'Old Ranking Calculations'!$C$27,AA12&gt;='Old Ranking Calculations'!$B$28,'Old Ranking Calculations'!$C$28,AA12&gt;='Old Ranking Calculations'!$B$29,'Old Ranking Calculations'!$C$29,AA12&gt;='Old Ranking Calculations'!$B$30,'Old Ranking Calculations'!$C$30,AA12&gt;='Old Ranking Calculations'!$B$31,'Old Ranking Calculations'!$C$31,AA12&lt;'Old Ranking Calculations'!$B$32,'Old Ranking Calculations'!$C$32)</f>
        <v>0</v>
      </c>
      <c r="AC12" s="1">
        <f>COUNT($G$2:G12)/COUNT($A$2:A12)</f>
        <v>0</v>
      </c>
      <c r="AD12" s="1" cm="1">
        <f t="array" ref="AD12">_xlfn.IFS(AC12&gt;='Old Ranking Calculations'!$B$15,'Old Ranking Calculations'!$C$15,AC12&gt;='Old Ranking Calculations'!$B$16,'Old Ranking Calculations'!$C$16,AC12&gt;='Old Ranking Calculations'!$B$17,'Old Ranking Calculations'!$C$17,AC12&gt;='Old Ranking Calculations'!$B$18,'Old Ranking Calculations'!$C$18,AC12&gt;='Old Ranking Calculations'!$B$19,'Old Ranking Calculations'!$C$19,AC12&gt;='Old Ranking Calculations'!$B$20,'Old Ranking Calculations'!$C$20,AC12&gt;='Old Ranking Calculations'!$B$21,'Old Ranking Calculations'!$C$21,AC12&gt;='Old Ranking Calculations'!$B$22,'Old Ranking Calculations'!$C$22,AC12&lt;'Old Ranking Calculations'!$B$23,'Old Ranking Calculations'!$C$23)</f>
        <v>0</v>
      </c>
      <c r="AE12" s="1">
        <f t="shared" si="0"/>
        <v>0</v>
      </c>
      <c r="AF12" s="1">
        <v>0</v>
      </c>
      <c r="AG12" s="16">
        <f>SUM($W$2:W12,Z12,$AE$2)</f>
        <v>1.4875</v>
      </c>
    </row>
    <row r="13" spans="1:33" ht="15.75" customHeight="1" x14ac:dyDescent="0.2">
      <c r="A13" s="1">
        <v>1978</v>
      </c>
      <c r="B13" s="1" t="s">
        <v>22</v>
      </c>
      <c r="C13" s="1" t="str">
        <f>VLOOKUP(B13,Divisions!$A$1:$B$33,2,FALSE)</f>
        <v>NFC South</v>
      </c>
      <c r="D13" s="1">
        <v>7</v>
      </c>
      <c r="E13" s="1">
        <v>9</v>
      </c>
      <c r="W13" s="1">
        <f>SUM(N13*'Ranking Calculations'!$C$2,M13*'Ranking Calculations'!$C$3,L13*'Ranking Calculations'!$C$4,K13*'Ranking Calculations'!$C$5,H13*'Ranking Calculations'!$C$7,G13*'Ranking Calculations'!$C$6,P13*'Ranking Calculations'!$C$8,Q13*'Ranking Calculations'!$C$9,R13*'Ranking Calculations'!$C$10,S13*'Ranking Calculations'!$C$11,T13*'Ranking Calculations'!$C$12,U13*'Ranking Calculations'!$C$13,V13*'Ranking Calculations'!$C$14)</f>
        <v>0</v>
      </c>
      <c r="X13" s="11">
        <f>(SUM($D$2:D13)+(SUM($F$2:F13)/2))/((SUM($D$2:D13)+SUM($E$2:E13)+SUM($F$2:F13)))</f>
        <v>0.28529411764705881</v>
      </c>
      <c r="Y13" s="24">
        <f>'Winning % Rank Over Time'!Y14</f>
        <v>27</v>
      </c>
      <c r="Z13" s="7">
        <f>'Winning % Rank Over Time'!$B13*VLOOKUP(Y13,'Share of Reg Season Points'!$K$2:$L$30,2)</f>
        <v>0</v>
      </c>
      <c r="AA13" s="1">
        <v>0</v>
      </c>
      <c r="AB13" s="1" cm="1">
        <f t="array" ref="AB13">_xlfn.IFS(AA13&gt;='Old Ranking Calculations'!$B$25,'Old Ranking Calculations'!$C$25,AA13&gt;='Old Ranking Calculations'!$B$26,'Old Ranking Calculations'!$C$26,AA13&gt;='Old Ranking Calculations'!$B$27,'Old Ranking Calculations'!$C$27,AA13&gt;='Old Ranking Calculations'!$B$28,'Old Ranking Calculations'!$C$28,AA13&gt;='Old Ranking Calculations'!$B$29,'Old Ranking Calculations'!$C$29,AA13&gt;='Old Ranking Calculations'!$B$30,'Old Ranking Calculations'!$C$30,AA13&gt;='Old Ranking Calculations'!$B$31,'Old Ranking Calculations'!$C$31,AA13&lt;'Old Ranking Calculations'!$B$32,'Old Ranking Calculations'!$C$32)</f>
        <v>0</v>
      </c>
      <c r="AC13" s="1">
        <f>COUNT($G$2:G13)/COUNT($A$2:A13)</f>
        <v>0</v>
      </c>
      <c r="AD13" s="1" cm="1">
        <f t="array" ref="AD13">_xlfn.IFS(AC13&gt;='Old Ranking Calculations'!$B$15,'Old Ranking Calculations'!$C$15,AC13&gt;='Old Ranking Calculations'!$B$16,'Old Ranking Calculations'!$C$16,AC13&gt;='Old Ranking Calculations'!$B$17,'Old Ranking Calculations'!$C$17,AC13&gt;='Old Ranking Calculations'!$B$18,'Old Ranking Calculations'!$C$18,AC13&gt;='Old Ranking Calculations'!$B$19,'Old Ranking Calculations'!$C$19,AC13&gt;='Old Ranking Calculations'!$B$20,'Old Ranking Calculations'!$C$20,AC13&gt;='Old Ranking Calculations'!$B$21,'Old Ranking Calculations'!$C$21,AC13&gt;='Old Ranking Calculations'!$B$22,'Old Ranking Calculations'!$C$22,AC13&lt;'Old Ranking Calculations'!$B$23,'Old Ranking Calculations'!$C$23)</f>
        <v>0</v>
      </c>
      <c r="AE13" s="1">
        <f t="shared" si="0"/>
        <v>0</v>
      </c>
      <c r="AF13" s="1">
        <v>0</v>
      </c>
      <c r="AG13" s="16">
        <f>SUM($W$2:W13,Z13,$AE$2)</f>
        <v>1.4875</v>
      </c>
    </row>
    <row r="14" spans="1:33" ht="15.75" customHeight="1" x14ac:dyDescent="0.2">
      <c r="A14" s="1">
        <v>1979</v>
      </c>
      <c r="B14" s="1" t="s">
        <v>22</v>
      </c>
      <c r="C14" s="1" t="str">
        <f>VLOOKUP(B14,Divisions!$A$1:$B$33,2,FALSE)</f>
        <v>NFC South</v>
      </c>
      <c r="D14" s="1">
        <v>8</v>
      </c>
      <c r="E14" s="1">
        <v>8</v>
      </c>
      <c r="W14" s="1">
        <f>SUM(N14*'Ranking Calculations'!$C$2,M14*'Ranking Calculations'!$C$3,L14*'Ranking Calculations'!$C$4,K14*'Ranking Calculations'!$C$5,H14*'Ranking Calculations'!$C$7,G14*'Ranking Calculations'!$C$6,P14*'Ranking Calculations'!$C$8,Q14*'Ranking Calculations'!$C$9,R14*'Ranking Calculations'!$C$10,S14*'Ranking Calculations'!$C$11,T14*'Ranking Calculations'!$C$12,U14*'Ranking Calculations'!$C$13,V14*'Ranking Calculations'!$C$14)</f>
        <v>0</v>
      </c>
      <c r="X14" s="11">
        <f>(SUM($D$2:D14)+(SUM($F$2:F14)/2))/((SUM($D$2:D14)+SUM($E$2:E14)+SUM($F$2:F14)))</f>
        <v>0.30376344086021506</v>
      </c>
      <c r="Y14" s="24">
        <f>'Winning % Rank Over Time'!Y15</f>
        <v>27</v>
      </c>
      <c r="Z14" s="7">
        <f>'Winning % Rank Over Time'!$B14*VLOOKUP(Y14,'Share of Reg Season Points'!$K$2:$L$30,2)</f>
        <v>0</v>
      </c>
      <c r="AA14" s="1">
        <v>0</v>
      </c>
      <c r="AB14" s="1" cm="1">
        <f t="array" ref="AB14">_xlfn.IFS(AA14&gt;='Old Ranking Calculations'!$B$25,'Old Ranking Calculations'!$C$25,AA14&gt;='Old Ranking Calculations'!$B$26,'Old Ranking Calculations'!$C$26,AA14&gt;='Old Ranking Calculations'!$B$27,'Old Ranking Calculations'!$C$27,AA14&gt;='Old Ranking Calculations'!$B$28,'Old Ranking Calculations'!$C$28,AA14&gt;='Old Ranking Calculations'!$B$29,'Old Ranking Calculations'!$C$29,AA14&gt;='Old Ranking Calculations'!$B$30,'Old Ranking Calculations'!$C$30,AA14&gt;='Old Ranking Calculations'!$B$31,'Old Ranking Calculations'!$C$31,AA14&lt;'Old Ranking Calculations'!$B$32,'Old Ranking Calculations'!$C$32)</f>
        <v>0</v>
      </c>
      <c r="AC14" s="1">
        <f>COUNT($G$2:G14)/COUNT($A$2:A14)</f>
        <v>0</v>
      </c>
      <c r="AD14" s="1" cm="1">
        <f t="array" ref="AD14">_xlfn.IFS(AC14&gt;='Old Ranking Calculations'!$B$15,'Old Ranking Calculations'!$C$15,AC14&gt;='Old Ranking Calculations'!$B$16,'Old Ranking Calculations'!$C$16,AC14&gt;='Old Ranking Calculations'!$B$17,'Old Ranking Calculations'!$C$17,AC14&gt;='Old Ranking Calculations'!$B$18,'Old Ranking Calculations'!$C$18,AC14&gt;='Old Ranking Calculations'!$B$19,'Old Ranking Calculations'!$C$19,AC14&gt;='Old Ranking Calculations'!$B$20,'Old Ranking Calculations'!$C$20,AC14&gt;='Old Ranking Calculations'!$B$21,'Old Ranking Calculations'!$C$21,AC14&gt;='Old Ranking Calculations'!$B$22,'Old Ranking Calculations'!$C$22,AC14&lt;'Old Ranking Calculations'!$B$23,'Old Ranking Calculations'!$C$23)</f>
        <v>0</v>
      </c>
      <c r="AE14" s="1">
        <f t="shared" si="0"/>
        <v>0</v>
      </c>
      <c r="AF14" s="1">
        <v>0</v>
      </c>
      <c r="AG14" s="16">
        <f>SUM($W$2:W14,Z14,$AE$2)</f>
        <v>1.4875</v>
      </c>
    </row>
    <row r="15" spans="1:33" ht="15.75" customHeight="1" x14ac:dyDescent="0.2">
      <c r="A15" s="1">
        <v>1980</v>
      </c>
      <c r="B15" s="1" t="s">
        <v>22</v>
      </c>
      <c r="C15" s="1" t="str">
        <f>VLOOKUP(B15,Divisions!$A$1:$B$33,2,FALSE)</f>
        <v>NFC South</v>
      </c>
      <c r="D15" s="1">
        <v>1</v>
      </c>
      <c r="E15" s="1">
        <v>15</v>
      </c>
      <c r="W15" s="1">
        <f>SUM(N15*'Ranking Calculations'!$C$2,M15*'Ranking Calculations'!$C$3,L15*'Ranking Calculations'!$C$4,K15*'Ranking Calculations'!$C$5,H15*'Ranking Calculations'!$C$7,G15*'Ranking Calculations'!$C$6,P15*'Ranking Calculations'!$C$8,Q15*'Ranking Calculations'!$C$9,R15*'Ranking Calculations'!$C$10,S15*'Ranking Calculations'!$C$11,T15*'Ranking Calculations'!$C$12,U15*'Ranking Calculations'!$C$13,V15*'Ranking Calculations'!$C$14)</f>
        <v>0</v>
      </c>
      <c r="X15" s="11">
        <f>(SUM($D$2:D15)+(SUM($F$2:F15)/2))/((SUM($D$2:D15)+SUM($E$2:E15)+SUM($F$2:F15)))</f>
        <v>0.28465346534653463</v>
      </c>
      <c r="Y15" s="24">
        <f>'Winning % Rank Over Time'!Y16</f>
        <v>28</v>
      </c>
      <c r="Z15" s="7">
        <f>'Winning % Rank Over Time'!$B15*VLOOKUP(Y15,'Share of Reg Season Points'!$K$2:$L$30,2)</f>
        <v>0</v>
      </c>
      <c r="AA15" s="1">
        <v>0</v>
      </c>
      <c r="AB15" s="1" cm="1">
        <f t="array" ref="AB15">_xlfn.IFS(AA15&gt;='Old Ranking Calculations'!$B$25,'Old Ranking Calculations'!$C$25,AA15&gt;='Old Ranking Calculations'!$B$26,'Old Ranking Calculations'!$C$26,AA15&gt;='Old Ranking Calculations'!$B$27,'Old Ranking Calculations'!$C$27,AA15&gt;='Old Ranking Calculations'!$B$28,'Old Ranking Calculations'!$C$28,AA15&gt;='Old Ranking Calculations'!$B$29,'Old Ranking Calculations'!$C$29,AA15&gt;='Old Ranking Calculations'!$B$30,'Old Ranking Calculations'!$C$30,AA15&gt;='Old Ranking Calculations'!$B$31,'Old Ranking Calculations'!$C$31,AA15&lt;'Old Ranking Calculations'!$B$32,'Old Ranking Calculations'!$C$32)</f>
        <v>0</v>
      </c>
      <c r="AC15" s="1">
        <f>COUNT($G$2:G15)/COUNT($A$2:A15)</f>
        <v>0</v>
      </c>
      <c r="AD15" s="1" cm="1">
        <f t="array" ref="AD15">_xlfn.IFS(AC15&gt;='Old Ranking Calculations'!$B$15,'Old Ranking Calculations'!$C$15,AC15&gt;='Old Ranking Calculations'!$B$16,'Old Ranking Calculations'!$C$16,AC15&gt;='Old Ranking Calculations'!$B$17,'Old Ranking Calculations'!$C$17,AC15&gt;='Old Ranking Calculations'!$B$18,'Old Ranking Calculations'!$C$18,AC15&gt;='Old Ranking Calculations'!$B$19,'Old Ranking Calculations'!$C$19,AC15&gt;='Old Ranking Calculations'!$B$20,'Old Ranking Calculations'!$C$20,AC15&gt;='Old Ranking Calculations'!$B$21,'Old Ranking Calculations'!$C$21,AC15&gt;='Old Ranking Calculations'!$B$22,'Old Ranking Calculations'!$C$22,AC15&lt;'Old Ranking Calculations'!$B$23,'Old Ranking Calculations'!$C$23)</f>
        <v>0</v>
      </c>
      <c r="AE15" s="1">
        <f t="shared" si="0"/>
        <v>0</v>
      </c>
      <c r="AF15" s="1">
        <v>0</v>
      </c>
      <c r="AG15" s="16">
        <f>SUM($W$2:W15,Z15,$AE$2)</f>
        <v>1.4875</v>
      </c>
    </row>
    <row r="16" spans="1:33" ht="15.75" customHeight="1" x14ac:dyDescent="0.2">
      <c r="A16" s="1">
        <v>1981</v>
      </c>
      <c r="B16" s="1" t="s">
        <v>22</v>
      </c>
      <c r="C16" s="1" t="str">
        <f>VLOOKUP(B16,Divisions!$A$1:$B$33,2,FALSE)</f>
        <v>NFC South</v>
      </c>
      <c r="D16" s="1">
        <v>4</v>
      </c>
      <c r="E16" s="1">
        <v>12</v>
      </c>
      <c r="S16" s="1">
        <v>1</v>
      </c>
      <c r="W16" s="1">
        <f>SUM(N16*'Ranking Calculations'!$C$2,M16*'Ranking Calculations'!$C$3,L16*'Ranking Calculations'!$C$4,K16*'Ranking Calculations'!$C$5,H16*'Ranking Calculations'!$C$7,G16*'Ranking Calculations'!$C$6,P16*'Ranking Calculations'!$C$8,Q16*'Ranking Calculations'!$C$9,R16*'Ranking Calculations'!$C$10,S16*'Ranking Calculations'!$C$11,T16*'Ranking Calculations'!$C$12,U16*'Ranking Calculations'!$C$13,V16*'Ranking Calculations'!$C$14)</f>
        <v>0</v>
      </c>
      <c r="X16" s="11">
        <f>(SUM($D$2:D16)+(SUM($F$2:F16)/2))/((SUM($D$2:D16)+SUM($E$2:E16)+SUM($F$2:F16)))</f>
        <v>0.28211009174311924</v>
      </c>
      <c r="Y16" s="24">
        <f>'Winning % Rank Over Time'!Y17</f>
        <v>28</v>
      </c>
      <c r="Z16" s="7">
        <f>'Winning % Rank Over Time'!$B16*VLOOKUP(Y16,'Share of Reg Season Points'!$K$2:$L$30,2)</f>
        <v>0</v>
      </c>
      <c r="AA16" s="1">
        <v>0</v>
      </c>
      <c r="AB16" s="1" cm="1">
        <f t="array" ref="AB16">_xlfn.IFS(AA16&gt;='Old Ranking Calculations'!$B$25,'Old Ranking Calculations'!$C$25,AA16&gt;='Old Ranking Calculations'!$B$26,'Old Ranking Calculations'!$C$26,AA16&gt;='Old Ranking Calculations'!$B$27,'Old Ranking Calculations'!$C$27,AA16&gt;='Old Ranking Calculations'!$B$28,'Old Ranking Calculations'!$C$28,AA16&gt;='Old Ranking Calculations'!$B$29,'Old Ranking Calculations'!$C$29,AA16&gt;='Old Ranking Calculations'!$B$30,'Old Ranking Calculations'!$C$30,AA16&gt;='Old Ranking Calculations'!$B$31,'Old Ranking Calculations'!$C$31,AA16&lt;'Old Ranking Calculations'!$B$32,'Old Ranking Calculations'!$C$32)</f>
        <v>0</v>
      </c>
      <c r="AC16" s="1">
        <f>COUNT($G$2:G16)/COUNT($A$2:A16)</f>
        <v>0</v>
      </c>
      <c r="AD16" s="1" cm="1">
        <f t="array" ref="AD16">_xlfn.IFS(AC16&gt;='Old Ranking Calculations'!$B$15,'Old Ranking Calculations'!$C$15,AC16&gt;='Old Ranking Calculations'!$B$16,'Old Ranking Calculations'!$C$16,AC16&gt;='Old Ranking Calculations'!$B$17,'Old Ranking Calculations'!$C$17,AC16&gt;='Old Ranking Calculations'!$B$18,'Old Ranking Calculations'!$C$18,AC16&gt;='Old Ranking Calculations'!$B$19,'Old Ranking Calculations'!$C$19,AC16&gt;='Old Ranking Calculations'!$B$20,'Old Ranking Calculations'!$C$20,AC16&gt;='Old Ranking Calculations'!$B$21,'Old Ranking Calculations'!$C$21,AC16&gt;='Old Ranking Calculations'!$B$22,'Old Ranking Calculations'!$C$22,AC16&lt;'Old Ranking Calculations'!$B$23,'Old Ranking Calculations'!$C$23)</f>
        <v>0</v>
      </c>
      <c r="AE16" s="1">
        <f t="shared" si="0"/>
        <v>0</v>
      </c>
      <c r="AF16" s="1">
        <v>0</v>
      </c>
      <c r="AG16" s="16">
        <f>SUM($W$2:W16,Z16,$AE$2)</f>
        <v>1.4875</v>
      </c>
    </row>
    <row r="17" spans="1:33" ht="15.75" customHeight="1" x14ac:dyDescent="0.2">
      <c r="A17" s="1">
        <v>1982</v>
      </c>
      <c r="B17" s="1" t="s">
        <v>22</v>
      </c>
      <c r="C17" s="1" t="str">
        <f>VLOOKUP(B17,Divisions!$A$1:$B$33,2,FALSE)</f>
        <v>NFC South</v>
      </c>
      <c r="D17" s="1">
        <v>4</v>
      </c>
      <c r="E17" s="1">
        <v>5</v>
      </c>
      <c r="W17" s="1">
        <f>SUM(N17*'Ranking Calculations'!$C$2,M17*'Ranking Calculations'!$C$3,L17*'Ranking Calculations'!$C$4,K17*'Ranking Calculations'!$C$5,H17*'Ranking Calculations'!$C$7,G17*'Ranking Calculations'!$C$6,P17*'Ranking Calculations'!$C$8,Q17*'Ranking Calculations'!$C$9,R17*'Ranking Calculations'!$C$10,S17*'Ranking Calculations'!$C$11,T17*'Ranking Calculations'!$C$12,U17*'Ranking Calculations'!$C$13,V17*'Ranking Calculations'!$C$14)</f>
        <v>0</v>
      </c>
      <c r="X17" s="11">
        <f>(SUM($D$2:D17)+(SUM($F$2:F17)/2))/((SUM($D$2:D17)+SUM($E$2:E17)+SUM($F$2:F17)))</f>
        <v>0.28854625550660795</v>
      </c>
      <c r="Y17" s="24">
        <f>'Winning % Rank Over Time'!Y18</f>
        <v>28</v>
      </c>
      <c r="Z17" s="7">
        <f>'Winning % Rank Over Time'!$B17*VLOOKUP(Y17,'Share of Reg Season Points'!$K$2:$L$30,2)</f>
        <v>0</v>
      </c>
      <c r="AA17" s="1">
        <v>0</v>
      </c>
      <c r="AB17" s="1" cm="1">
        <f t="array" ref="AB17">_xlfn.IFS(AA17&gt;='Old Ranking Calculations'!$B$25,'Old Ranking Calculations'!$C$25,AA17&gt;='Old Ranking Calculations'!$B$26,'Old Ranking Calculations'!$C$26,AA17&gt;='Old Ranking Calculations'!$B$27,'Old Ranking Calculations'!$C$27,AA17&gt;='Old Ranking Calculations'!$B$28,'Old Ranking Calculations'!$C$28,AA17&gt;='Old Ranking Calculations'!$B$29,'Old Ranking Calculations'!$C$29,AA17&gt;='Old Ranking Calculations'!$B$30,'Old Ranking Calculations'!$C$30,AA17&gt;='Old Ranking Calculations'!$B$31,'Old Ranking Calculations'!$C$31,AA17&lt;'Old Ranking Calculations'!$B$32,'Old Ranking Calculations'!$C$32)</f>
        <v>0</v>
      </c>
      <c r="AC17" s="1">
        <f>COUNT($G$2:G17)/COUNT($A$2:A17)</f>
        <v>0</v>
      </c>
      <c r="AD17" s="1" cm="1">
        <f t="array" ref="AD17">_xlfn.IFS(AC17&gt;='Old Ranking Calculations'!$B$15,'Old Ranking Calculations'!$C$15,AC17&gt;='Old Ranking Calculations'!$B$16,'Old Ranking Calculations'!$C$16,AC17&gt;='Old Ranking Calculations'!$B$17,'Old Ranking Calculations'!$C$17,AC17&gt;='Old Ranking Calculations'!$B$18,'Old Ranking Calculations'!$C$18,AC17&gt;='Old Ranking Calculations'!$B$19,'Old Ranking Calculations'!$C$19,AC17&gt;='Old Ranking Calculations'!$B$20,'Old Ranking Calculations'!$C$20,AC17&gt;='Old Ranking Calculations'!$B$21,'Old Ranking Calculations'!$C$21,AC17&gt;='Old Ranking Calculations'!$B$22,'Old Ranking Calculations'!$C$22,AC17&lt;'Old Ranking Calculations'!$B$23,'Old Ranking Calculations'!$C$23)</f>
        <v>0</v>
      </c>
      <c r="AE17" s="1">
        <f t="shared" si="0"/>
        <v>0</v>
      </c>
      <c r="AF17" s="1">
        <v>0</v>
      </c>
      <c r="AG17" s="16">
        <f>SUM($W$2:W17,Z17,$AE$2)</f>
        <v>1.4875</v>
      </c>
    </row>
    <row r="18" spans="1:33" ht="15.75" customHeight="1" x14ac:dyDescent="0.2">
      <c r="A18" s="1">
        <v>1983</v>
      </c>
      <c r="B18" s="1" t="s">
        <v>22</v>
      </c>
      <c r="C18" s="1" t="str">
        <f>VLOOKUP(B18,Divisions!$A$1:$B$33,2,FALSE)</f>
        <v>NFC South</v>
      </c>
      <c r="D18" s="1">
        <v>8</v>
      </c>
      <c r="E18" s="1">
        <v>8</v>
      </c>
      <c r="W18" s="1">
        <f>SUM(N18*'Ranking Calculations'!$C$2,M18*'Ranking Calculations'!$C$3,L18*'Ranking Calculations'!$C$4,K18*'Ranking Calculations'!$C$5,H18*'Ranking Calculations'!$C$7,G18*'Ranking Calculations'!$C$6,P18*'Ranking Calculations'!$C$8,Q18*'Ranking Calculations'!$C$9,R18*'Ranking Calculations'!$C$10,S18*'Ranking Calculations'!$C$11,T18*'Ranking Calculations'!$C$12,U18*'Ranking Calculations'!$C$13,V18*'Ranking Calculations'!$C$14)</f>
        <v>0</v>
      </c>
      <c r="X18" s="11">
        <f>(SUM($D$2:D18)+(SUM($F$2:F18)/2))/((SUM($D$2:D18)+SUM($E$2:E18)+SUM($F$2:F18)))</f>
        <v>0.30246913580246915</v>
      </c>
      <c r="Y18" s="24">
        <f>'Winning % Rank Over Time'!Y19</f>
        <v>28</v>
      </c>
      <c r="Z18" s="7">
        <f>'Winning % Rank Over Time'!$B18*VLOOKUP(Y18,'Share of Reg Season Points'!$K$2:$L$30,2)</f>
        <v>0</v>
      </c>
      <c r="AA18" s="1">
        <v>0</v>
      </c>
      <c r="AB18" s="1" cm="1">
        <f t="array" ref="AB18">_xlfn.IFS(AA18&gt;='Old Ranking Calculations'!$B$25,'Old Ranking Calculations'!$C$25,AA18&gt;='Old Ranking Calculations'!$B$26,'Old Ranking Calculations'!$C$26,AA18&gt;='Old Ranking Calculations'!$B$27,'Old Ranking Calculations'!$C$27,AA18&gt;='Old Ranking Calculations'!$B$28,'Old Ranking Calculations'!$C$28,AA18&gt;='Old Ranking Calculations'!$B$29,'Old Ranking Calculations'!$C$29,AA18&gt;='Old Ranking Calculations'!$B$30,'Old Ranking Calculations'!$C$30,AA18&gt;='Old Ranking Calculations'!$B$31,'Old Ranking Calculations'!$C$31,AA18&lt;'Old Ranking Calculations'!$B$32,'Old Ranking Calculations'!$C$32)</f>
        <v>0</v>
      </c>
      <c r="AC18" s="1">
        <f>COUNT($G$2:G18)/COUNT($A$2:A18)</f>
        <v>0</v>
      </c>
      <c r="AD18" s="1" cm="1">
        <f t="array" ref="AD18">_xlfn.IFS(AC18&gt;='Old Ranking Calculations'!$B$15,'Old Ranking Calculations'!$C$15,AC18&gt;='Old Ranking Calculations'!$B$16,'Old Ranking Calculations'!$C$16,AC18&gt;='Old Ranking Calculations'!$B$17,'Old Ranking Calculations'!$C$17,AC18&gt;='Old Ranking Calculations'!$B$18,'Old Ranking Calculations'!$C$18,AC18&gt;='Old Ranking Calculations'!$B$19,'Old Ranking Calculations'!$C$19,AC18&gt;='Old Ranking Calculations'!$B$20,'Old Ranking Calculations'!$C$20,AC18&gt;='Old Ranking Calculations'!$B$21,'Old Ranking Calculations'!$C$21,AC18&gt;='Old Ranking Calculations'!$B$22,'Old Ranking Calculations'!$C$22,AC18&lt;'Old Ranking Calculations'!$B$23,'Old Ranking Calculations'!$C$23)</f>
        <v>0</v>
      </c>
      <c r="AE18" s="1">
        <f t="shared" si="0"/>
        <v>0</v>
      </c>
      <c r="AF18" s="1">
        <v>0</v>
      </c>
      <c r="AG18" s="16">
        <f>SUM($W$2:W18,Z18,$AE$2)</f>
        <v>1.4875</v>
      </c>
    </row>
    <row r="19" spans="1:33" ht="15.75" customHeight="1" x14ac:dyDescent="0.2">
      <c r="A19" s="1">
        <v>1984</v>
      </c>
      <c r="B19" s="1" t="s">
        <v>22</v>
      </c>
      <c r="C19" s="1" t="str">
        <f>VLOOKUP(B19,Divisions!$A$1:$B$33,2,FALSE)</f>
        <v>NFC South</v>
      </c>
      <c r="D19" s="1">
        <v>7</v>
      </c>
      <c r="E19" s="1">
        <v>9</v>
      </c>
      <c r="W19" s="1">
        <f>SUM(N19*'Ranking Calculations'!$C$2,M19*'Ranking Calculations'!$C$3,L19*'Ranking Calculations'!$C$4,K19*'Ranking Calculations'!$C$5,H19*'Ranking Calculations'!$C$7,G19*'Ranking Calculations'!$C$6,P19*'Ranking Calculations'!$C$8,Q19*'Ranking Calculations'!$C$9,R19*'Ranking Calculations'!$C$10,S19*'Ranking Calculations'!$C$11,T19*'Ranking Calculations'!$C$12,U19*'Ranking Calculations'!$C$13,V19*'Ranking Calculations'!$C$14)</f>
        <v>0</v>
      </c>
      <c r="X19" s="11">
        <f>(SUM($D$2:D19)+(SUM($F$2:F19)/2))/((SUM($D$2:D19)+SUM($E$2:E19)+SUM($F$2:F19)))</f>
        <v>0.3108108108108108</v>
      </c>
      <c r="Y19" s="24">
        <f>'Winning % Rank Over Time'!Y20</f>
        <v>28</v>
      </c>
      <c r="Z19" s="7">
        <f>'Winning % Rank Over Time'!$B19*VLOOKUP(Y19,'Share of Reg Season Points'!$K$2:$L$30,2)</f>
        <v>0</v>
      </c>
      <c r="AA19" s="1">
        <v>0</v>
      </c>
      <c r="AB19" s="1" cm="1">
        <f t="array" ref="AB19">_xlfn.IFS(AA19&gt;='Old Ranking Calculations'!$B$25,'Old Ranking Calculations'!$C$25,AA19&gt;='Old Ranking Calculations'!$B$26,'Old Ranking Calculations'!$C$26,AA19&gt;='Old Ranking Calculations'!$B$27,'Old Ranking Calculations'!$C$27,AA19&gt;='Old Ranking Calculations'!$B$28,'Old Ranking Calculations'!$C$28,AA19&gt;='Old Ranking Calculations'!$B$29,'Old Ranking Calculations'!$C$29,AA19&gt;='Old Ranking Calculations'!$B$30,'Old Ranking Calculations'!$C$30,AA19&gt;='Old Ranking Calculations'!$B$31,'Old Ranking Calculations'!$C$31,AA19&lt;'Old Ranking Calculations'!$B$32,'Old Ranking Calculations'!$C$32)</f>
        <v>0</v>
      </c>
      <c r="AC19" s="1">
        <f>COUNT($G$2:G19)/COUNT($A$2:A19)</f>
        <v>0</v>
      </c>
      <c r="AD19" s="1" cm="1">
        <f t="array" ref="AD19">_xlfn.IFS(AC19&gt;='Old Ranking Calculations'!$B$15,'Old Ranking Calculations'!$C$15,AC19&gt;='Old Ranking Calculations'!$B$16,'Old Ranking Calculations'!$C$16,AC19&gt;='Old Ranking Calculations'!$B$17,'Old Ranking Calculations'!$C$17,AC19&gt;='Old Ranking Calculations'!$B$18,'Old Ranking Calculations'!$C$18,AC19&gt;='Old Ranking Calculations'!$B$19,'Old Ranking Calculations'!$C$19,AC19&gt;='Old Ranking Calculations'!$B$20,'Old Ranking Calculations'!$C$20,AC19&gt;='Old Ranking Calculations'!$B$21,'Old Ranking Calculations'!$C$21,AC19&gt;='Old Ranking Calculations'!$B$22,'Old Ranking Calculations'!$C$22,AC19&lt;'Old Ranking Calculations'!$B$23,'Old Ranking Calculations'!$C$23)</f>
        <v>0</v>
      </c>
      <c r="AE19" s="1">
        <f t="shared" si="0"/>
        <v>0</v>
      </c>
      <c r="AF19" s="1">
        <v>0</v>
      </c>
      <c r="AG19" s="16">
        <f>SUM($W$2:W19,Z19,$AE$2)</f>
        <v>1.4875</v>
      </c>
    </row>
    <row r="20" spans="1:33" ht="15.75" customHeight="1" x14ac:dyDescent="0.2">
      <c r="A20" s="1">
        <v>1985</v>
      </c>
      <c r="B20" s="1" t="s">
        <v>22</v>
      </c>
      <c r="C20" s="1" t="str">
        <f>VLOOKUP(B20,Divisions!$A$1:$B$33,2,FALSE)</f>
        <v>NFC South</v>
      </c>
      <c r="D20" s="1">
        <v>5</v>
      </c>
      <c r="E20" s="1">
        <v>11</v>
      </c>
      <c r="W20" s="1">
        <f>SUM(N20*'Ranking Calculations'!$C$2,M20*'Ranking Calculations'!$C$3,L20*'Ranking Calculations'!$C$4,K20*'Ranking Calculations'!$C$5,H20*'Ranking Calculations'!$C$7,G20*'Ranking Calculations'!$C$6,P20*'Ranking Calculations'!$C$8,Q20*'Ranking Calculations'!$C$9,R20*'Ranking Calculations'!$C$10,S20*'Ranking Calculations'!$C$11,T20*'Ranking Calculations'!$C$12,U20*'Ranking Calculations'!$C$13,V20*'Ranking Calculations'!$C$14)</f>
        <v>0</v>
      </c>
      <c r="X20" s="11">
        <f>(SUM($D$2:D20)+(SUM($F$2:F20)/2))/((SUM($D$2:D20)+SUM($E$2:E20)+SUM($F$2:F20)))</f>
        <v>0.31090909090909091</v>
      </c>
      <c r="Y20" s="24">
        <f>'Winning % Rank Over Time'!Y21</f>
        <v>28</v>
      </c>
      <c r="Z20" s="7">
        <f>'Winning % Rank Over Time'!$B20*VLOOKUP(Y20,'Share of Reg Season Points'!$K$2:$L$30,2)</f>
        <v>0</v>
      </c>
      <c r="AA20" s="1">
        <v>0</v>
      </c>
      <c r="AB20" s="1" cm="1">
        <f t="array" ref="AB20">_xlfn.IFS(AA20&gt;='Old Ranking Calculations'!$B$25,'Old Ranking Calculations'!$C$25,AA20&gt;='Old Ranking Calculations'!$B$26,'Old Ranking Calculations'!$C$26,AA20&gt;='Old Ranking Calculations'!$B$27,'Old Ranking Calculations'!$C$27,AA20&gt;='Old Ranking Calculations'!$B$28,'Old Ranking Calculations'!$C$28,AA20&gt;='Old Ranking Calculations'!$B$29,'Old Ranking Calculations'!$C$29,AA20&gt;='Old Ranking Calculations'!$B$30,'Old Ranking Calculations'!$C$30,AA20&gt;='Old Ranking Calculations'!$B$31,'Old Ranking Calculations'!$C$31,AA20&lt;'Old Ranking Calculations'!$B$32,'Old Ranking Calculations'!$C$32)</f>
        <v>0</v>
      </c>
      <c r="AC20" s="1">
        <f>COUNT($G$2:G20)/COUNT($A$2:A20)</f>
        <v>0</v>
      </c>
      <c r="AD20" s="1" cm="1">
        <f t="array" ref="AD20">_xlfn.IFS(AC20&gt;='Old Ranking Calculations'!$B$15,'Old Ranking Calculations'!$C$15,AC20&gt;='Old Ranking Calculations'!$B$16,'Old Ranking Calculations'!$C$16,AC20&gt;='Old Ranking Calculations'!$B$17,'Old Ranking Calculations'!$C$17,AC20&gt;='Old Ranking Calculations'!$B$18,'Old Ranking Calculations'!$C$18,AC20&gt;='Old Ranking Calculations'!$B$19,'Old Ranking Calculations'!$C$19,AC20&gt;='Old Ranking Calculations'!$B$20,'Old Ranking Calculations'!$C$20,AC20&gt;='Old Ranking Calculations'!$B$21,'Old Ranking Calculations'!$C$21,AC20&gt;='Old Ranking Calculations'!$B$22,'Old Ranking Calculations'!$C$22,AC20&lt;'Old Ranking Calculations'!$B$23,'Old Ranking Calculations'!$C$23)</f>
        <v>0</v>
      </c>
      <c r="AE20" s="1">
        <f t="shared" si="0"/>
        <v>0</v>
      </c>
      <c r="AF20" s="1">
        <v>0</v>
      </c>
      <c r="AG20" s="16">
        <f>SUM($W$2:W20,Z20,$AE$2)</f>
        <v>1.4875</v>
      </c>
    </row>
    <row r="21" spans="1:33" ht="15.75" customHeight="1" x14ac:dyDescent="0.2">
      <c r="A21" s="1">
        <v>1986</v>
      </c>
      <c r="B21" s="1" t="s">
        <v>22</v>
      </c>
      <c r="C21" s="1" t="str">
        <f>VLOOKUP(B21,Divisions!$A$1:$B$33,2,FALSE)</f>
        <v>NFC South</v>
      </c>
      <c r="D21" s="1">
        <v>7</v>
      </c>
      <c r="E21" s="1">
        <v>9</v>
      </c>
      <c r="W21" s="1">
        <f>SUM(N21*'Ranking Calculations'!$C$2,M21*'Ranking Calculations'!$C$3,L21*'Ranking Calculations'!$C$4,K21*'Ranking Calculations'!$C$5,H21*'Ranking Calculations'!$C$7,G21*'Ranking Calculations'!$C$6,P21*'Ranking Calculations'!$C$8,Q21*'Ranking Calculations'!$C$9,R21*'Ranking Calculations'!$C$10,S21*'Ranking Calculations'!$C$11,T21*'Ranking Calculations'!$C$12,U21*'Ranking Calculations'!$C$13,V21*'Ranking Calculations'!$C$14)</f>
        <v>0</v>
      </c>
      <c r="X21" s="11">
        <f>(SUM($D$2:D21)+(SUM($F$2:F21)/2))/((SUM($D$2:D21)+SUM($E$2:E21)+SUM($F$2:F21)))</f>
        <v>0.31786941580756012</v>
      </c>
      <c r="Y21" s="24">
        <f>'Winning % Rank Over Time'!Y22</f>
        <v>27</v>
      </c>
      <c r="Z21" s="7">
        <f>'Winning % Rank Over Time'!$B21*VLOOKUP(Y21,'Share of Reg Season Points'!$K$2:$L$30,2)</f>
        <v>0</v>
      </c>
      <c r="AA21" s="1">
        <v>0</v>
      </c>
      <c r="AB21" s="1" cm="1">
        <f t="array" ref="AB21">_xlfn.IFS(AA21&gt;='Old Ranking Calculations'!$B$25,'Old Ranking Calculations'!$C$25,AA21&gt;='Old Ranking Calculations'!$B$26,'Old Ranking Calculations'!$C$26,AA21&gt;='Old Ranking Calculations'!$B$27,'Old Ranking Calculations'!$C$27,AA21&gt;='Old Ranking Calculations'!$B$28,'Old Ranking Calculations'!$C$28,AA21&gt;='Old Ranking Calculations'!$B$29,'Old Ranking Calculations'!$C$29,AA21&gt;='Old Ranking Calculations'!$B$30,'Old Ranking Calculations'!$C$30,AA21&gt;='Old Ranking Calculations'!$B$31,'Old Ranking Calculations'!$C$31,AA21&lt;'Old Ranking Calculations'!$B$32,'Old Ranking Calculations'!$C$32)</f>
        <v>0</v>
      </c>
      <c r="AC21" s="1">
        <f>COUNT($G$2:G21)/COUNT($A$2:A21)</f>
        <v>0</v>
      </c>
      <c r="AD21" s="1" cm="1">
        <f t="array" ref="AD21">_xlfn.IFS(AC21&gt;='Old Ranking Calculations'!$B$15,'Old Ranking Calculations'!$C$15,AC21&gt;='Old Ranking Calculations'!$B$16,'Old Ranking Calculations'!$C$16,AC21&gt;='Old Ranking Calculations'!$B$17,'Old Ranking Calculations'!$C$17,AC21&gt;='Old Ranking Calculations'!$B$18,'Old Ranking Calculations'!$C$18,AC21&gt;='Old Ranking Calculations'!$B$19,'Old Ranking Calculations'!$C$19,AC21&gt;='Old Ranking Calculations'!$B$20,'Old Ranking Calculations'!$C$20,AC21&gt;='Old Ranking Calculations'!$B$21,'Old Ranking Calculations'!$C$21,AC21&gt;='Old Ranking Calculations'!$B$22,'Old Ranking Calculations'!$C$22,AC21&lt;'Old Ranking Calculations'!$B$23,'Old Ranking Calculations'!$C$23)</f>
        <v>0</v>
      </c>
      <c r="AE21" s="1">
        <f t="shared" si="0"/>
        <v>0</v>
      </c>
      <c r="AF21" s="1">
        <v>0</v>
      </c>
      <c r="AG21" s="16">
        <f>SUM($W$2:W21,Z21,$AE$2)</f>
        <v>1.4875</v>
      </c>
    </row>
    <row r="22" spans="1:33" ht="15.75" customHeight="1" x14ac:dyDescent="0.2">
      <c r="A22" s="1">
        <v>1987</v>
      </c>
      <c r="B22" s="1" t="s">
        <v>22</v>
      </c>
      <c r="C22" s="1" t="str">
        <f>VLOOKUP(B22,Divisions!$A$1:$B$33,2,FALSE)</f>
        <v>NFC South</v>
      </c>
      <c r="D22" s="1">
        <v>12</v>
      </c>
      <c r="E22" s="1">
        <v>3</v>
      </c>
      <c r="G22" s="1">
        <v>1</v>
      </c>
      <c r="I22" s="1">
        <v>0</v>
      </c>
      <c r="J22" s="1">
        <v>1</v>
      </c>
      <c r="K22" s="1"/>
      <c r="L22" s="1"/>
      <c r="M22" s="1"/>
      <c r="N22" s="1"/>
      <c r="O22" s="1">
        <v>1</v>
      </c>
      <c r="U22" s="1">
        <v>1</v>
      </c>
      <c r="W22" s="1">
        <f>SUM(N22*'Ranking Calculations'!$C$2,M22*'Ranking Calculations'!$C$3,L22*'Ranking Calculations'!$C$4,K22*'Ranking Calculations'!$C$5,H22*'Ranking Calculations'!$C$7,G22*'Ranking Calculations'!$C$6,P22*'Ranking Calculations'!$C$8,Q22*'Ranking Calculations'!$C$9,R22*'Ranking Calculations'!$C$10,S22*'Ranking Calculations'!$C$11,T22*'Ranking Calculations'!$C$12,U22*'Ranking Calculations'!$C$13,V22*'Ranking Calculations'!$C$14)</f>
        <v>1</v>
      </c>
      <c r="X22" s="11">
        <f>(SUM($D$2:D22)+(SUM($F$2:F22)/2))/((SUM($D$2:D22)+SUM($E$2:E22)+SUM($F$2:F22)))</f>
        <v>0.34150326797385622</v>
      </c>
      <c r="Y22" s="24">
        <f>'Winning % Rank Over Time'!Y23</f>
        <v>27</v>
      </c>
      <c r="Z22" s="7">
        <f>'Winning % Rank Over Time'!$B22*VLOOKUP(Y22,'Share of Reg Season Points'!$K$2:$L$30,2)</f>
        <v>0</v>
      </c>
      <c r="AA22" s="1">
        <f t="shared" ref="AA22:AA57" si="1">SUM($G$2:J22)/COUNT($E$2:H22)</f>
        <v>7.6923076923076927E-2</v>
      </c>
      <c r="AB22" s="1" cm="1">
        <f t="array" ref="AB22">_xlfn.IFS(AA22&gt;='Old Ranking Calculations'!$B$25,'Old Ranking Calculations'!$C$25,AA22&gt;='Old Ranking Calculations'!$B$26,'Old Ranking Calculations'!$C$26,AA22&gt;='Old Ranking Calculations'!$B$27,'Old Ranking Calculations'!$C$27,AA22&gt;='Old Ranking Calculations'!$B$28,'Old Ranking Calculations'!$C$28,AA22&gt;='Old Ranking Calculations'!$B$29,'Old Ranking Calculations'!$C$29,AA22&gt;='Old Ranking Calculations'!$B$30,'Old Ranking Calculations'!$C$30,AA22&gt;='Old Ranking Calculations'!$B$31,'Old Ranking Calculations'!$C$31,AA22&lt;'Old Ranking Calculations'!$B$32,'Old Ranking Calculations'!$C$32)</f>
        <v>0</v>
      </c>
      <c r="AC22" s="1">
        <f>COUNT($G$2:G22)/COUNT($A$2:A22)</f>
        <v>4.7619047619047616E-2</v>
      </c>
      <c r="AD22" s="1" cm="1">
        <f t="array" ref="AD22">_xlfn.IFS(AC22&gt;='Old Ranking Calculations'!$B$15,'Old Ranking Calculations'!$C$15,AC22&gt;='Old Ranking Calculations'!$B$16,'Old Ranking Calculations'!$C$16,AC22&gt;='Old Ranking Calculations'!$B$17,'Old Ranking Calculations'!$C$17,AC22&gt;='Old Ranking Calculations'!$B$18,'Old Ranking Calculations'!$C$18,AC22&gt;='Old Ranking Calculations'!$B$19,'Old Ranking Calculations'!$C$19,AC22&gt;='Old Ranking Calculations'!$B$20,'Old Ranking Calculations'!$C$20,AC22&gt;='Old Ranking Calculations'!$B$21,'Old Ranking Calculations'!$C$21,AC22&gt;='Old Ranking Calculations'!$B$22,'Old Ranking Calculations'!$C$22,AC22&lt;'Old Ranking Calculations'!$B$23,'Old Ranking Calculations'!$C$23)</f>
        <v>0</v>
      </c>
      <c r="AE22" s="1">
        <f t="shared" si="0"/>
        <v>0</v>
      </c>
      <c r="AF22" s="1">
        <f t="shared" ref="AF22:AF57" si="2">SUM($I$2:M22)/SUM($E$2:I22)</f>
        <v>4.8780487804878049E-3</v>
      </c>
      <c r="AG22" s="16">
        <f>SUM($W$2:W22,Z22,$AE$2)</f>
        <v>2.4874999999999998</v>
      </c>
    </row>
    <row r="23" spans="1:33" ht="15.75" customHeight="1" x14ac:dyDescent="0.2">
      <c r="A23" s="1">
        <v>1988</v>
      </c>
      <c r="B23" s="1" t="s">
        <v>22</v>
      </c>
      <c r="C23" s="1" t="str">
        <f>VLOOKUP(B23,Divisions!$A$1:$B$33,2,FALSE)</f>
        <v>NFC South</v>
      </c>
      <c r="D23" s="1">
        <v>10</v>
      </c>
      <c r="E23" s="1">
        <v>6</v>
      </c>
      <c r="W23" s="1">
        <f>SUM(N23*'Ranking Calculations'!$C$2,M23*'Ranking Calculations'!$C$3,L23*'Ranking Calculations'!$C$4,K23*'Ranking Calculations'!$C$5,H23*'Ranking Calculations'!$C$7,G23*'Ranking Calculations'!$C$6,P23*'Ranking Calculations'!$C$8,Q23*'Ranking Calculations'!$C$9,R23*'Ranking Calculations'!$C$10,S23*'Ranking Calculations'!$C$11,T23*'Ranking Calculations'!$C$12,U23*'Ranking Calculations'!$C$13,V23*'Ranking Calculations'!$C$14)</f>
        <v>0</v>
      </c>
      <c r="X23" s="11">
        <f>(SUM($D$2:D23)+(SUM($F$2:F23)/2))/((SUM($D$2:D23)+SUM($E$2:E23)+SUM($F$2:F23)))</f>
        <v>0.35559006211180122</v>
      </c>
      <c r="Y23" s="24">
        <f>'Winning % Rank Over Time'!Y24</f>
        <v>27</v>
      </c>
      <c r="Z23" s="7">
        <f>'Winning % Rank Over Time'!$B23*VLOOKUP(Y23,'Share of Reg Season Points'!$K$2:$L$30,2)</f>
        <v>0</v>
      </c>
      <c r="AA23" s="1">
        <f t="shared" si="1"/>
        <v>7.407407407407407E-2</v>
      </c>
      <c r="AB23" s="1" cm="1">
        <f t="array" ref="AB23">_xlfn.IFS(AA23&gt;='Old Ranking Calculations'!$B$25,'Old Ranking Calculations'!$C$25,AA23&gt;='Old Ranking Calculations'!$B$26,'Old Ranking Calculations'!$C$26,AA23&gt;='Old Ranking Calculations'!$B$27,'Old Ranking Calculations'!$C$27,AA23&gt;='Old Ranking Calculations'!$B$28,'Old Ranking Calculations'!$C$28,AA23&gt;='Old Ranking Calculations'!$B$29,'Old Ranking Calculations'!$C$29,AA23&gt;='Old Ranking Calculations'!$B$30,'Old Ranking Calculations'!$C$30,AA23&gt;='Old Ranking Calculations'!$B$31,'Old Ranking Calculations'!$C$31,AA23&lt;'Old Ranking Calculations'!$B$32,'Old Ranking Calculations'!$C$32)</f>
        <v>0</v>
      </c>
      <c r="AC23" s="1">
        <f>COUNT($G$2:G23)/COUNT($A$2:A23)</f>
        <v>4.5454545454545456E-2</v>
      </c>
      <c r="AD23" s="1" cm="1">
        <f t="array" ref="AD23">_xlfn.IFS(AC23&gt;='Old Ranking Calculations'!$B$15,'Old Ranking Calculations'!$C$15,AC23&gt;='Old Ranking Calculations'!$B$16,'Old Ranking Calculations'!$C$16,AC23&gt;='Old Ranking Calculations'!$B$17,'Old Ranking Calculations'!$C$17,AC23&gt;='Old Ranking Calculations'!$B$18,'Old Ranking Calculations'!$C$18,AC23&gt;='Old Ranking Calculations'!$B$19,'Old Ranking Calculations'!$C$19,AC23&gt;='Old Ranking Calculations'!$B$20,'Old Ranking Calculations'!$C$20,AC23&gt;='Old Ranking Calculations'!$B$21,'Old Ranking Calculations'!$C$21,AC23&gt;='Old Ranking Calculations'!$B$22,'Old Ranking Calculations'!$C$22,AC23&lt;'Old Ranking Calculations'!$B$23,'Old Ranking Calculations'!$C$23)</f>
        <v>0</v>
      </c>
      <c r="AE23" s="1">
        <f t="shared" si="0"/>
        <v>0</v>
      </c>
      <c r="AF23" s="1">
        <f t="shared" si="2"/>
        <v>4.7393364928909956E-3</v>
      </c>
      <c r="AG23" s="16">
        <f>SUM($W$2:W23,Z23,$AE$2)</f>
        <v>2.4874999999999998</v>
      </c>
    </row>
    <row r="24" spans="1:33" ht="15.75" customHeight="1" x14ac:dyDescent="0.2">
      <c r="A24" s="1">
        <v>1989</v>
      </c>
      <c r="B24" s="1" t="s">
        <v>22</v>
      </c>
      <c r="C24" s="1" t="str">
        <f>VLOOKUP(B24,Divisions!$A$1:$B$33,2,FALSE)</f>
        <v>NFC South</v>
      </c>
      <c r="D24" s="1">
        <v>9</v>
      </c>
      <c r="E24" s="1">
        <v>7</v>
      </c>
      <c r="W24" s="1">
        <f>SUM(N24*'Ranking Calculations'!$C$2,M24*'Ranking Calculations'!$C$3,L24*'Ranking Calculations'!$C$4,K24*'Ranking Calculations'!$C$5,H24*'Ranking Calculations'!$C$7,G24*'Ranking Calculations'!$C$6,P24*'Ranking Calculations'!$C$8,Q24*'Ranking Calculations'!$C$9,R24*'Ranking Calculations'!$C$10,S24*'Ranking Calculations'!$C$11,T24*'Ranking Calculations'!$C$12,U24*'Ranking Calculations'!$C$13,V24*'Ranking Calculations'!$C$14)</f>
        <v>0</v>
      </c>
      <c r="X24" s="11">
        <f>(SUM($D$2:D24)+(SUM($F$2:F24)/2))/((SUM($D$2:D24)+SUM($E$2:E24)+SUM($F$2:F24)))</f>
        <v>0.36538461538461536</v>
      </c>
      <c r="Y24" s="24">
        <f>'Winning % Rank Over Time'!Y25</f>
        <v>27</v>
      </c>
      <c r="Z24" s="7">
        <f>'Winning % Rank Over Time'!$B24*VLOOKUP(Y24,'Share of Reg Season Points'!$K$2:$L$30,2)</f>
        <v>0</v>
      </c>
      <c r="AA24" s="1">
        <f t="shared" si="1"/>
        <v>7.1428571428571425E-2</v>
      </c>
      <c r="AB24" s="1" cm="1">
        <f t="array" ref="AB24">_xlfn.IFS(AA24&gt;='Old Ranking Calculations'!$B$25,'Old Ranking Calculations'!$C$25,AA24&gt;='Old Ranking Calculations'!$B$26,'Old Ranking Calculations'!$C$26,AA24&gt;='Old Ranking Calculations'!$B$27,'Old Ranking Calculations'!$C$27,AA24&gt;='Old Ranking Calculations'!$B$28,'Old Ranking Calculations'!$C$28,AA24&gt;='Old Ranking Calculations'!$B$29,'Old Ranking Calculations'!$C$29,AA24&gt;='Old Ranking Calculations'!$B$30,'Old Ranking Calculations'!$C$30,AA24&gt;='Old Ranking Calculations'!$B$31,'Old Ranking Calculations'!$C$31,AA24&lt;'Old Ranking Calculations'!$B$32,'Old Ranking Calculations'!$C$32)</f>
        <v>0</v>
      </c>
      <c r="AC24" s="1">
        <f>COUNT($G$2:G24)/COUNT($A$2:A24)</f>
        <v>4.3478260869565216E-2</v>
      </c>
      <c r="AD24" s="1" cm="1">
        <f t="array" ref="AD24">_xlfn.IFS(AC24&gt;='Old Ranking Calculations'!$B$15,'Old Ranking Calculations'!$C$15,AC24&gt;='Old Ranking Calculations'!$B$16,'Old Ranking Calculations'!$C$16,AC24&gt;='Old Ranking Calculations'!$B$17,'Old Ranking Calculations'!$C$17,AC24&gt;='Old Ranking Calculations'!$B$18,'Old Ranking Calculations'!$C$18,AC24&gt;='Old Ranking Calculations'!$B$19,'Old Ranking Calculations'!$C$19,AC24&gt;='Old Ranking Calculations'!$B$20,'Old Ranking Calculations'!$C$20,AC24&gt;='Old Ranking Calculations'!$B$21,'Old Ranking Calculations'!$C$21,AC24&gt;='Old Ranking Calculations'!$B$22,'Old Ranking Calculations'!$C$22,AC24&lt;'Old Ranking Calculations'!$B$23,'Old Ranking Calculations'!$C$23)</f>
        <v>0</v>
      </c>
      <c r="AE24" s="1">
        <f t="shared" si="0"/>
        <v>0</v>
      </c>
      <c r="AF24" s="1">
        <f t="shared" si="2"/>
        <v>4.5871559633027525E-3</v>
      </c>
      <c r="AG24" s="16">
        <f>SUM($W$2:W24,Z24,$AE$2)</f>
        <v>2.4874999999999998</v>
      </c>
    </row>
    <row r="25" spans="1:33" ht="15.75" customHeight="1" x14ac:dyDescent="0.2">
      <c r="A25" s="1">
        <v>1990</v>
      </c>
      <c r="B25" s="1" t="s">
        <v>22</v>
      </c>
      <c r="C25" s="1" t="str">
        <f>VLOOKUP(B25,Divisions!$A$1:$B$33,2,FALSE)</f>
        <v>NFC South</v>
      </c>
      <c r="D25" s="1">
        <v>8</v>
      </c>
      <c r="E25" s="1">
        <v>8</v>
      </c>
      <c r="G25" s="1">
        <v>1</v>
      </c>
      <c r="I25" s="1">
        <v>0</v>
      </c>
      <c r="J25" s="1">
        <v>1</v>
      </c>
      <c r="K25" s="1"/>
      <c r="L25" s="1"/>
      <c r="M25" s="1"/>
      <c r="N25" s="1"/>
      <c r="O25" s="1">
        <v>1</v>
      </c>
      <c r="W25" s="1">
        <f>SUM(N25*'Ranking Calculations'!$C$2,M25*'Ranking Calculations'!$C$3,L25*'Ranking Calculations'!$C$4,K25*'Ranking Calculations'!$C$5,H25*'Ranking Calculations'!$C$7,G25*'Ranking Calculations'!$C$6,P25*'Ranking Calculations'!$C$8,Q25*'Ranking Calculations'!$C$9,R25*'Ranking Calculations'!$C$10,S25*'Ranking Calculations'!$C$11,T25*'Ranking Calculations'!$C$12,U25*'Ranking Calculations'!$C$13,V25*'Ranking Calculations'!$C$14)</f>
        <v>1</v>
      </c>
      <c r="X25" s="11">
        <f>(SUM($D$2:D25)+(SUM($F$2:F25)/2))/((SUM($D$2:D25)+SUM($E$2:E25)+SUM($F$2:F25)))</f>
        <v>0.37146892655367231</v>
      </c>
      <c r="Y25" s="24">
        <f>'Winning % Rank Over Time'!Y26</f>
        <v>26</v>
      </c>
      <c r="Z25" s="7">
        <f>'Winning % Rank Over Time'!$B25*VLOOKUP(Y25,'Share of Reg Season Points'!$K$2:$L$30,2)</f>
        <v>0</v>
      </c>
      <c r="AA25" s="1">
        <f t="shared" si="1"/>
        <v>0.13333333333333333</v>
      </c>
      <c r="AB25" s="1" cm="1">
        <f t="array" ref="AB25">_xlfn.IFS(AA25&gt;='Old Ranking Calculations'!$B$25,'Old Ranking Calculations'!$C$25,AA25&gt;='Old Ranking Calculations'!$B$26,'Old Ranking Calculations'!$C$26,AA25&gt;='Old Ranking Calculations'!$B$27,'Old Ranking Calculations'!$C$27,AA25&gt;='Old Ranking Calculations'!$B$28,'Old Ranking Calculations'!$C$28,AA25&gt;='Old Ranking Calculations'!$B$29,'Old Ranking Calculations'!$C$29,AA25&gt;='Old Ranking Calculations'!$B$30,'Old Ranking Calculations'!$C$30,AA25&gt;='Old Ranking Calculations'!$B$31,'Old Ranking Calculations'!$C$31,AA25&lt;'Old Ranking Calculations'!$B$32,'Old Ranking Calculations'!$C$32)</f>
        <v>0</v>
      </c>
      <c r="AC25" s="1">
        <f>COUNT($G$2:G25)/COUNT($A$2:A25)</f>
        <v>8.3333333333333329E-2</v>
      </c>
      <c r="AD25" s="1" cm="1">
        <f t="array" ref="AD25">_xlfn.IFS(AC25&gt;='Old Ranking Calculations'!$B$15,'Old Ranking Calculations'!$C$15,AC25&gt;='Old Ranking Calculations'!$B$16,'Old Ranking Calculations'!$C$16,AC25&gt;='Old Ranking Calculations'!$B$17,'Old Ranking Calculations'!$C$17,AC25&gt;='Old Ranking Calculations'!$B$18,'Old Ranking Calculations'!$C$18,AC25&gt;='Old Ranking Calculations'!$B$19,'Old Ranking Calculations'!$C$19,AC25&gt;='Old Ranking Calculations'!$B$20,'Old Ranking Calculations'!$C$20,AC25&gt;='Old Ranking Calculations'!$B$21,'Old Ranking Calculations'!$C$21,AC25&gt;='Old Ranking Calculations'!$B$22,'Old Ranking Calculations'!$C$22,AC25&lt;'Old Ranking Calculations'!$B$23,'Old Ranking Calculations'!$C$23)</f>
        <v>0</v>
      </c>
      <c r="AE25" s="1">
        <f t="shared" si="0"/>
        <v>0</v>
      </c>
      <c r="AF25" s="1">
        <f t="shared" si="2"/>
        <v>8.8105726872246704E-3</v>
      </c>
      <c r="AG25" s="16">
        <f>SUM($W$2:W25,Z25,$AE$2)</f>
        <v>3.4874999999999998</v>
      </c>
    </row>
    <row r="26" spans="1:33" ht="15.75" customHeight="1" x14ac:dyDescent="0.2">
      <c r="A26" s="1">
        <v>1991</v>
      </c>
      <c r="B26" s="1" t="s">
        <v>22</v>
      </c>
      <c r="C26" s="1" t="str">
        <f>VLOOKUP(B26,Divisions!$A$1:$B$33,2,FALSE)</f>
        <v>NFC South</v>
      </c>
      <c r="D26" s="1">
        <v>11</v>
      </c>
      <c r="E26" s="1">
        <v>5</v>
      </c>
      <c r="G26" s="1">
        <v>1</v>
      </c>
      <c r="H26" s="1">
        <v>1</v>
      </c>
      <c r="I26" s="1">
        <v>0</v>
      </c>
      <c r="J26" s="1">
        <v>1</v>
      </c>
      <c r="K26" s="1"/>
      <c r="L26" s="1"/>
      <c r="M26" s="1"/>
      <c r="N26" s="1"/>
      <c r="O26" s="1">
        <v>1</v>
      </c>
      <c r="R26" s="1">
        <v>1</v>
      </c>
      <c r="W26" s="1">
        <f>SUM(N26*'Ranking Calculations'!$C$2,M26*'Ranking Calculations'!$C$3,L26*'Ranking Calculations'!$C$4,K26*'Ranking Calculations'!$C$5,H26*'Ranking Calculations'!$C$7,G26*'Ranking Calculations'!$C$6,P26*'Ranking Calculations'!$C$8,Q26*'Ranking Calculations'!$C$9,R26*'Ranking Calculations'!$C$10,S26*'Ranking Calculations'!$C$11,T26*'Ranking Calculations'!$C$12,U26*'Ranking Calculations'!$C$13,V26*'Ranking Calculations'!$C$14)</f>
        <v>3</v>
      </c>
      <c r="X26" s="11">
        <f>(SUM($D$2:D26)+(SUM($F$2:F26)/2))/((SUM($D$2:D26)+SUM($E$2:E26)+SUM($F$2:F26)))</f>
        <v>0.38513513513513514</v>
      </c>
      <c r="Y26" s="24">
        <f>'Winning % Rank Over Time'!Y27</f>
        <v>26</v>
      </c>
      <c r="Z26" s="7">
        <f>'Winning % Rank Over Time'!$B26*VLOOKUP(Y26,'Share of Reg Season Points'!$K$2:$L$30,2)</f>
        <v>0</v>
      </c>
      <c r="AA26" s="1">
        <f t="shared" si="1"/>
        <v>0.21212121212121213</v>
      </c>
      <c r="AB26" s="1" cm="1">
        <f t="array" ref="AB26">_xlfn.IFS(AA26&gt;='Old Ranking Calculations'!$B$25,'Old Ranking Calculations'!$C$25,AA26&gt;='Old Ranking Calculations'!$B$26,'Old Ranking Calculations'!$C$26,AA26&gt;='Old Ranking Calculations'!$B$27,'Old Ranking Calculations'!$C$27,AA26&gt;='Old Ranking Calculations'!$B$28,'Old Ranking Calculations'!$C$28,AA26&gt;='Old Ranking Calculations'!$B$29,'Old Ranking Calculations'!$C$29,AA26&gt;='Old Ranking Calculations'!$B$30,'Old Ranking Calculations'!$C$30,AA26&gt;='Old Ranking Calculations'!$B$31,'Old Ranking Calculations'!$C$31,AA26&lt;'Old Ranking Calculations'!$B$32,'Old Ranking Calculations'!$C$32)</f>
        <v>0</v>
      </c>
      <c r="AC26" s="1">
        <f>COUNT($G$2:G26)/COUNT($A$2:A26)</f>
        <v>0.12</v>
      </c>
      <c r="AD26" s="1" cm="1">
        <f t="array" ref="AD26">_xlfn.IFS(AC26&gt;='Old Ranking Calculations'!$B$15,'Old Ranking Calculations'!$C$15,AC26&gt;='Old Ranking Calculations'!$B$16,'Old Ranking Calculations'!$C$16,AC26&gt;='Old Ranking Calculations'!$B$17,'Old Ranking Calculations'!$C$17,AC26&gt;='Old Ranking Calculations'!$B$18,'Old Ranking Calculations'!$C$18,AC26&gt;='Old Ranking Calculations'!$B$19,'Old Ranking Calculations'!$C$19,AC26&gt;='Old Ranking Calculations'!$B$20,'Old Ranking Calculations'!$C$20,AC26&gt;='Old Ranking Calculations'!$B$21,'Old Ranking Calculations'!$C$21,AC26&gt;='Old Ranking Calculations'!$B$22,'Old Ranking Calculations'!$C$22,AC26&lt;'Old Ranking Calculations'!$B$23,'Old Ranking Calculations'!$C$23)</f>
        <v>0</v>
      </c>
      <c r="AE26" s="1">
        <f t="shared" si="0"/>
        <v>0</v>
      </c>
      <c r="AF26" s="1">
        <f t="shared" si="2"/>
        <v>1.282051282051282E-2</v>
      </c>
      <c r="AG26" s="16">
        <f>SUM($W$2:W26,Z26,$AE$2)</f>
        <v>6.4874999999999998</v>
      </c>
    </row>
    <row r="27" spans="1:33" ht="15.75" customHeight="1" x14ac:dyDescent="0.2">
      <c r="A27" s="1">
        <v>1992</v>
      </c>
      <c r="B27" s="1" t="s">
        <v>22</v>
      </c>
      <c r="C27" s="1" t="str">
        <f>VLOOKUP(B27,Divisions!$A$1:$B$33,2,FALSE)</f>
        <v>NFC South</v>
      </c>
      <c r="D27" s="1">
        <v>12</v>
      </c>
      <c r="E27" s="1">
        <v>4</v>
      </c>
      <c r="G27" s="1">
        <v>1</v>
      </c>
      <c r="I27" s="1">
        <v>0</v>
      </c>
      <c r="J27" s="1">
        <v>1</v>
      </c>
      <c r="K27" s="1"/>
      <c r="L27" s="1"/>
      <c r="M27" s="1"/>
      <c r="N27" s="1"/>
      <c r="O27" s="1">
        <v>1</v>
      </c>
      <c r="W27" s="1">
        <f>SUM(N27*'Ranking Calculations'!$C$2,M27*'Ranking Calculations'!$C$3,L27*'Ranking Calculations'!$C$4,K27*'Ranking Calculations'!$C$5,H27*'Ranking Calculations'!$C$7,G27*'Ranking Calculations'!$C$6,P27*'Ranking Calculations'!$C$8,Q27*'Ranking Calculations'!$C$9,R27*'Ranking Calculations'!$C$10,S27*'Ranking Calculations'!$C$11,T27*'Ranking Calculations'!$C$12,U27*'Ranking Calculations'!$C$13,V27*'Ranking Calculations'!$C$14)</f>
        <v>1</v>
      </c>
      <c r="X27" s="11">
        <f>(SUM($D$2:D27)+(SUM($F$2:F27)/2))/((SUM($D$2:D27)+SUM($E$2:E27)+SUM($F$2:F27)))</f>
        <v>0.40025906735751293</v>
      </c>
      <c r="Y27" s="24">
        <f>'Winning % Rank Over Time'!Y28</f>
        <v>26</v>
      </c>
      <c r="Z27" s="7">
        <f>'Winning % Rank Over Time'!$B27*VLOOKUP(Y27,'Share of Reg Season Points'!$K$2:$L$30,2)</f>
        <v>0</v>
      </c>
      <c r="AA27" s="1">
        <f t="shared" si="1"/>
        <v>0.25714285714285712</v>
      </c>
      <c r="AB27" s="1" cm="1">
        <f t="array" ref="AB27">_xlfn.IFS(AA27&gt;='Old Ranking Calculations'!$B$25,'Old Ranking Calculations'!$C$25,AA27&gt;='Old Ranking Calculations'!$B$26,'Old Ranking Calculations'!$C$26,AA27&gt;='Old Ranking Calculations'!$B$27,'Old Ranking Calculations'!$C$27,AA27&gt;='Old Ranking Calculations'!$B$28,'Old Ranking Calculations'!$C$28,AA27&gt;='Old Ranking Calculations'!$B$29,'Old Ranking Calculations'!$C$29,AA27&gt;='Old Ranking Calculations'!$B$30,'Old Ranking Calculations'!$C$30,AA27&gt;='Old Ranking Calculations'!$B$31,'Old Ranking Calculations'!$C$31,AA27&lt;'Old Ranking Calculations'!$B$32,'Old Ranking Calculations'!$C$32)</f>
        <v>0</v>
      </c>
      <c r="AC27" s="1">
        <f>COUNT($G$2:G27)/COUNT($A$2:A27)</f>
        <v>0.15384615384615385</v>
      </c>
      <c r="AD27" s="1" cm="1">
        <f t="array" ref="AD27">_xlfn.IFS(AC27&gt;='Old Ranking Calculations'!$B$15,'Old Ranking Calculations'!$C$15,AC27&gt;='Old Ranking Calculations'!$B$16,'Old Ranking Calculations'!$C$16,AC27&gt;='Old Ranking Calculations'!$B$17,'Old Ranking Calculations'!$C$17,AC27&gt;='Old Ranking Calculations'!$B$18,'Old Ranking Calculations'!$C$18,AC27&gt;='Old Ranking Calculations'!$B$19,'Old Ranking Calculations'!$C$19,AC27&gt;='Old Ranking Calculations'!$B$20,'Old Ranking Calculations'!$C$20,AC27&gt;='Old Ranking Calculations'!$B$21,'Old Ranking Calculations'!$C$21,AC27&gt;='Old Ranking Calculations'!$B$22,'Old Ranking Calculations'!$C$22,AC27&lt;'Old Ranking Calculations'!$B$23,'Old Ranking Calculations'!$C$23)</f>
        <v>0</v>
      </c>
      <c r="AE27" s="1">
        <f t="shared" si="0"/>
        <v>0</v>
      </c>
      <c r="AF27" s="1">
        <f t="shared" si="2"/>
        <v>1.6736401673640166E-2</v>
      </c>
      <c r="AG27" s="16">
        <f>SUM($W$2:W27,Z27,$AE$2)</f>
        <v>7.4874999999999998</v>
      </c>
    </row>
    <row r="28" spans="1:33" ht="15.75" customHeight="1" x14ac:dyDescent="0.2">
      <c r="A28" s="1">
        <v>1993</v>
      </c>
      <c r="B28" s="1" t="s">
        <v>22</v>
      </c>
      <c r="C28" s="1" t="str">
        <f>VLOOKUP(B28,Divisions!$A$1:$B$33,2,FALSE)</f>
        <v>NFC South</v>
      </c>
      <c r="D28" s="1">
        <v>8</v>
      </c>
      <c r="E28" s="1">
        <v>8</v>
      </c>
      <c r="W28" s="1">
        <f>SUM(N28*'Ranking Calculations'!$C$2,M28*'Ranking Calculations'!$C$3,L28*'Ranking Calculations'!$C$4,K28*'Ranking Calculations'!$C$5,H28*'Ranking Calculations'!$C$7,G28*'Ranking Calculations'!$C$6,P28*'Ranking Calculations'!$C$8,Q28*'Ranking Calculations'!$C$9,R28*'Ranking Calculations'!$C$10,S28*'Ranking Calculations'!$C$11,T28*'Ranking Calculations'!$C$12,U28*'Ranking Calculations'!$C$13,V28*'Ranking Calculations'!$C$14)</f>
        <v>0</v>
      </c>
      <c r="X28" s="11">
        <f>(SUM($D$2:D28)+(SUM($F$2:F28)/2))/((SUM($D$2:D28)+SUM($E$2:E28)+SUM($F$2:F28)))</f>
        <v>0.40422885572139305</v>
      </c>
      <c r="Y28" s="24">
        <f>'Winning % Rank Over Time'!Y29</f>
        <v>26</v>
      </c>
      <c r="Z28" s="7">
        <f>'Winning % Rank Over Time'!$B28*VLOOKUP(Y28,'Share of Reg Season Points'!$K$2:$L$30,2)</f>
        <v>0</v>
      </c>
      <c r="AA28" s="1">
        <f t="shared" si="1"/>
        <v>0.25</v>
      </c>
      <c r="AB28" s="1" cm="1">
        <f t="array" ref="AB28">_xlfn.IFS(AA28&gt;='Old Ranking Calculations'!$B$25,'Old Ranking Calculations'!$C$25,AA28&gt;='Old Ranking Calculations'!$B$26,'Old Ranking Calculations'!$C$26,AA28&gt;='Old Ranking Calculations'!$B$27,'Old Ranking Calculations'!$C$27,AA28&gt;='Old Ranking Calculations'!$B$28,'Old Ranking Calculations'!$C$28,AA28&gt;='Old Ranking Calculations'!$B$29,'Old Ranking Calculations'!$C$29,AA28&gt;='Old Ranking Calculations'!$B$30,'Old Ranking Calculations'!$C$30,AA28&gt;='Old Ranking Calculations'!$B$31,'Old Ranking Calculations'!$C$31,AA28&lt;'Old Ranking Calculations'!$B$32,'Old Ranking Calculations'!$C$32)</f>
        <v>0</v>
      </c>
      <c r="AC28" s="1">
        <f>COUNT($G$2:G28)/COUNT($A$2:A28)</f>
        <v>0.14814814814814814</v>
      </c>
      <c r="AD28" s="1" cm="1">
        <f t="array" ref="AD28">_xlfn.IFS(AC28&gt;='Old Ranking Calculations'!$B$15,'Old Ranking Calculations'!$C$15,AC28&gt;='Old Ranking Calculations'!$B$16,'Old Ranking Calculations'!$C$16,AC28&gt;='Old Ranking Calculations'!$B$17,'Old Ranking Calculations'!$C$17,AC28&gt;='Old Ranking Calculations'!$B$18,'Old Ranking Calculations'!$C$18,AC28&gt;='Old Ranking Calculations'!$B$19,'Old Ranking Calculations'!$C$19,AC28&gt;='Old Ranking Calculations'!$B$20,'Old Ranking Calculations'!$C$20,AC28&gt;='Old Ranking Calculations'!$B$21,'Old Ranking Calculations'!$C$21,AC28&gt;='Old Ranking Calculations'!$B$22,'Old Ranking Calculations'!$C$22,AC28&lt;'Old Ranking Calculations'!$B$23,'Old Ranking Calculations'!$C$23)</f>
        <v>0</v>
      </c>
      <c r="AE28" s="1">
        <f t="shared" si="0"/>
        <v>0</v>
      </c>
      <c r="AF28" s="1">
        <f t="shared" si="2"/>
        <v>1.6194331983805668E-2</v>
      </c>
      <c r="AG28" s="16">
        <f>SUM($W$2:W28,Z28,$AE$2)</f>
        <v>7.4874999999999998</v>
      </c>
    </row>
    <row r="29" spans="1:33" ht="15.75" customHeight="1" x14ac:dyDescent="0.2">
      <c r="A29" s="1">
        <v>1994</v>
      </c>
      <c r="B29" s="1" t="s">
        <v>22</v>
      </c>
      <c r="C29" s="1" t="str">
        <f>VLOOKUP(B29,Divisions!$A$1:$B$33,2,FALSE)</f>
        <v>NFC South</v>
      </c>
      <c r="D29" s="1">
        <v>7</v>
      </c>
      <c r="E29" s="1">
        <v>9</v>
      </c>
      <c r="W29" s="1">
        <f>SUM(N29*'Ranking Calculations'!$C$2,M29*'Ranking Calculations'!$C$3,L29*'Ranking Calculations'!$C$4,K29*'Ranking Calculations'!$C$5,H29*'Ranking Calculations'!$C$7,G29*'Ranking Calculations'!$C$6,P29*'Ranking Calculations'!$C$8,Q29*'Ranking Calculations'!$C$9,R29*'Ranking Calculations'!$C$10,S29*'Ranking Calculations'!$C$11,T29*'Ranking Calculations'!$C$12,U29*'Ranking Calculations'!$C$13,V29*'Ranking Calculations'!$C$14)</f>
        <v>0</v>
      </c>
      <c r="X29" s="11">
        <f>(SUM($D$2:D29)+(SUM($F$2:F29)/2))/((SUM($D$2:D29)+SUM($E$2:E29)+SUM($F$2:F29)))</f>
        <v>0.40550239234449759</v>
      </c>
      <c r="Y29" s="24">
        <f>'Winning % Rank Over Time'!Y30</f>
        <v>26</v>
      </c>
      <c r="Z29" s="7">
        <f>'Winning % Rank Over Time'!$B29*VLOOKUP(Y29,'Share of Reg Season Points'!$K$2:$L$30,2)</f>
        <v>0</v>
      </c>
      <c r="AA29" s="1">
        <f t="shared" si="1"/>
        <v>0.24324324324324326</v>
      </c>
      <c r="AB29" s="1" cm="1">
        <f t="array" ref="AB29">_xlfn.IFS(AA29&gt;='Old Ranking Calculations'!$B$25,'Old Ranking Calculations'!$C$25,AA29&gt;='Old Ranking Calculations'!$B$26,'Old Ranking Calculations'!$C$26,AA29&gt;='Old Ranking Calculations'!$B$27,'Old Ranking Calculations'!$C$27,AA29&gt;='Old Ranking Calculations'!$B$28,'Old Ranking Calculations'!$C$28,AA29&gt;='Old Ranking Calculations'!$B$29,'Old Ranking Calculations'!$C$29,AA29&gt;='Old Ranking Calculations'!$B$30,'Old Ranking Calculations'!$C$30,AA29&gt;='Old Ranking Calculations'!$B$31,'Old Ranking Calculations'!$C$31,AA29&lt;'Old Ranking Calculations'!$B$32,'Old Ranking Calculations'!$C$32)</f>
        <v>0</v>
      </c>
      <c r="AC29" s="1">
        <f>COUNT($G$2:G29)/COUNT($A$2:A29)</f>
        <v>0.14285714285714285</v>
      </c>
      <c r="AD29" s="1" cm="1">
        <f t="array" ref="AD29">_xlfn.IFS(AC29&gt;='Old Ranking Calculations'!$B$15,'Old Ranking Calculations'!$C$15,AC29&gt;='Old Ranking Calculations'!$B$16,'Old Ranking Calculations'!$C$16,AC29&gt;='Old Ranking Calculations'!$B$17,'Old Ranking Calculations'!$C$17,AC29&gt;='Old Ranking Calculations'!$B$18,'Old Ranking Calculations'!$C$18,AC29&gt;='Old Ranking Calculations'!$B$19,'Old Ranking Calculations'!$C$19,AC29&gt;='Old Ranking Calculations'!$B$20,'Old Ranking Calculations'!$C$20,AC29&gt;='Old Ranking Calculations'!$B$21,'Old Ranking Calculations'!$C$21,AC29&gt;='Old Ranking Calculations'!$B$22,'Old Ranking Calculations'!$C$22,AC29&lt;'Old Ranking Calculations'!$B$23,'Old Ranking Calculations'!$C$23)</f>
        <v>0</v>
      </c>
      <c r="AE29" s="1">
        <f t="shared" si="0"/>
        <v>0</v>
      </c>
      <c r="AF29" s="1">
        <f t="shared" si="2"/>
        <v>1.5625E-2</v>
      </c>
      <c r="AG29" s="16">
        <f>SUM($W$2:W29,Z29,$AE$2)</f>
        <v>7.4874999999999998</v>
      </c>
    </row>
    <row r="30" spans="1:33" ht="15.75" customHeight="1" x14ac:dyDescent="0.2">
      <c r="A30" s="1">
        <v>1995</v>
      </c>
      <c r="B30" s="1" t="s">
        <v>22</v>
      </c>
      <c r="C30" s="1" t="str">
        <f>VLOOKUP(B30,Divisions!$A$1:$B$33,2,FALSE)</f>
        <v>NFC South</v>
      </c>
      <c r="D30" s="1">
        <v>7</v>
      </c>
      <c r="E30" s="1">
        <v>9</v>
      </c>
      <c r="W30" s="1">
        <f>SUM(N30*'Ranking Calculations'!$C$2,M30*'Ranking Calculations'!$C$3,L30*'Ranking Calculations'!$C$4,K30*'Ranking Calculations'!$C$5,H30*'Ranking Calculations'!$C$7,G30*'Ranking Calculations'!$C$6,P30*'Ranking Calculations'!$C$8,Q30*'Ranking Calculations'!$C$9,R30*'Ranking Calculations'!$C$10,S30*'Ranking Calculations'!$C$11,T30*'Ranking Calculations'!$C$12,U30*'Ranking Calculations'!$C$13,V30*'Ranking Calculations'!$C$14)</f>
        <v>0</v>
      </c>
      <c r="X30" s="11">
        <f>(SUM($D$2:D30)+(SUM($F$2:F30)/2))/((SUM($D$2:D30)+SUM($E$2:E30)+SUM($F$2:F30)))</f>
        <v>0.40668202764976957</v>
      </c>
      <c r="Y30" s="24">
        <f>'Winning % Rank Over Time'!Y31</f>
        <v>27</v>
      </c>
      <c r="Z30" s="7">
        <f>'Winning % Rank Over Time'!$B30*VLOOKUP(Y30,'Share of Reg Season Points'!$K$2:$L$30,2)</f>
        <v>0</v>
      </c>
      <c r="AA30" s="1">
        <f t="shared" si="1"/>
        <v>0.23684210526315788</v>
      </c>
      <c r="AB30" s="1" cm="1">
        <f t="array" ref="AB30">_xlfn.IFS(AA30&gt;='Old Ranking Calculations'!$B$25,'Old Ranking Calculations'!$C$25,AA30&gt;='Old Ranking Calculations'!$B$26,'Old Ranking Calculations'!$C$26,AA30&gt;='Old Ranking Calculations'!$B$27,'Old Ranking Calculations'!$C$27,AA30&gt;='Old Ranking Calculations'!$B$28,'Old Ranking Calculations'!$C$28,AA30&gt;='Old Ranking Calculations'!$B$29,'Old Ranking Calculations'!$C$29,AA30&gt;='Old Ranking Calculations'!$B$30,'Old Ranking Calculations'!$C$30,AA30&gt;='Old Ranking Calculations'!$B$31,'Old Ranking Calculations'!$C$31,AA30&lt;'Old Ranking Calculations'!$B$32,'Old Ranking Calculations'!$C$32)</f>
        <v>0</v>
      </c>
      <c r="AC30" s="1">
        <f>COUNT($G$2:G30)/COUNT($A$2:A30)</f>
        <v>0.13793103448275862</v>
      </c>
      <c r="AD30" s="1" cm="1">
        <f t="array" ref="AD30">_xlfn.IFS(AC30&gt;='Old Ranking Calculations'!$B$15,'Old Ranking Calculations'!$C$15,AC30&gt;='Old Ranking Calculations'!$B$16,'Old Ranking Calculations'!$C$16,AC30&gt;='Old Ranking Calculations'!$B$17,'Old Ranking Calculations'!$C$17,AC30&gt;='Old Ranking Calculations'!$B$18,'Old Ranking Calculations'!$C$18,AC30&gt;='Old Ranking Calculations'!$B$19,'Old Ranking Calculations'!$C$19,AC30&gt;='Old Ranking Calculations'!$B$20,'Old Ranking Calculations'!$C$20,AC30&gt;='Old Ranking Calculations'!$B$21,'Old Ranking Calculations'!$C$21,AC30&gt;='Old Ranking Calculations'!$B$22,'Old Ranking Calculations'!$C$22,AC30&lt;'Old Ranking Calculations'!$B$23,'Old Ranking Calculations'!$C$23)</f>
        <v>0</v>
      </c>
      <c r="AE30" s="1">
        <f t="shared" si="0"/>
        <v>0</v>
      </c>
      <c r="AF30" s="1">
        <f t="shared" si="2"/>
        <v>1.509433962264151E-2</v>
      </c>
      <c r="AG30" s="16">
        <f>SUM($W$2:W30,Z30,$AE$2)</f>
        <v>7.4874999999999998</v>
      </c>
    </row>
    <row r="31" spans="1:33" ht="15.75" customHeight="1" x14ac:dyDescent="0.2">
      <c r="A31" s="1">
        <v>1996</v>
      </c>
      <c r="B31" s="1" t="s">
        <v>22</v>
      </c>
      <c r="C31" s="1" t="str">
        <f>VLOOKUP(B31,Divisions!$A$1:$B$33,2,FALSE)</f>
        <v>NFC South</v>
      </c>
      <c r="D31" s="1">
        <v>3</v>
      </c>
      <c r="E31" s="1">
        <v>13</v>
      </c>
      <c r="W31" s="1">
        <f>SUM(N31*'Ranking Calculations'!$C$2,M31*'Ranking Calculations'!$C$3,L31*'Ranking Calculations'!$C$4,K31*'Ranking Calculations'!$C$5,H31*'Ranking Calculations'!$C$7,G31*'Ranking Calculations'!$C$6,P31*'Ranking Calculations'!$C$8,Q31*'Ranking Calculations'!$C$9,R31*'Ranking Calculations'!$C$10,S31*'Ranking Calculations'!$C$11,T31*'Ranking Calculations'!$C$12,U31*'Ranking Calculations'!$C$13,V31*'Ranking Calculations'!$C$14)</f>
        <v>0</v>
      </c>
      <c r="X31" s="11">
        <f>(SUM($D$2:D31)+(SUM($F$2:F31)/2))/((SUM($D$2:D31)+SUM($E$2:E31)+SUM($F$2:F31)))</f>
        <v>0.3988888888888889</v>
      </c>
      <c r="Y31" s="24">
        <f>'Winning % Rank Over Time'!Y32</f>
        <v>28</v>
      </c>
      <c r="Z31" s="7">
        <f>'Winning % Rank Over Time'!$B31*VLOOKUP(Y31,'Share of Reg Season Points'!$F$2:$G$32,2)</f>
        <v>0</v>
      </c>
      <c r="AA31" s="1">
        <f t="shared" si="1"/>
        <v>0.23076923076923078</v>
      </c>
      <c r="AB31" s="1" cm="1">
        <f t="array" ref="AB31">_xlfn.IFS(AA31&gt;='Old Ranking Calculations'!$B$25,'Old Ranking Calculations'!$C$25,AA31&gt;='Old Ranking Calculations'!$B$26,'Old Ranking Calculations'!$C$26,AA31&gt;='Old Ranking Calculations'!$B$27,'Old Ranking Calculations'!$C$27,AA31&gt;='Old Ranking Calculations'!$B$28,'Old Ranking Calculations'!$C$28,AA31&gt;='Old Ranking Calculations'!$B$29,'Old Ranking Calculations'!$C$29,AA31&gt;='Old Ranking Calculations'!$B$30,'Old Ranking Calculations'!$C$30,AA31&gt;='Old Ranking Calculations'!$B$31,'Old Ranking Calculations'!$C$31,AA31&lt;'Old Ranking Calculations'!$B$32,'Old Ranking Calculations'!$C$32)</f>
        <v>0</v>
      </c>
      <c r="AC31" s="1">
        <f>COUNT($G$2:G31)/COUNT($A$2:A31)</f>
        <v>0.13333333333333333</v>
      </c>
      <c r="AD31" s="1" cm="1">
        <f t="array" ref="AD31">_xlfn.IFS(AC31&gt;='Old Ranking Calculations'!$B$15,'Old Ranking Calculations'!$C$15,AC31&gt;='Old Ranking Calculations'!$B$16,'Old Ranking Calculations'!$C$16,AC31&gt;='Old Ranking Calculations'!$B$17,'Old Ranking Calculations'!$C$17,AC31&gt;='Old Ranking Calculations'!$B$18,'Old Ranking Calculations'!$C$18,AC31&gt;='Old Ranking Calculations'!$B$19,'Old Ranking Calculations'!$C$19,AC31&gt;='Old Ranking Calculations'!$B$20,'Old Ranking Calculations'!$C$20,AC31&gt;='Old Ranking Calculations'!$B$21,'Old Ranking Calculations'!$C$21,AC31&gt;='Old Ranking Calculations'!$B$22,'Old Ranking Calculations'!$C$22,AC31&lt;'Old Ranking Calculations'!$B$23,'Old Ranking Calculations'!$C$23)</f>
        <v>0</v>
      </c>
      <c r="AE31" s="1">
        <f t="shared" si="0"/>
        <v>0</v>
      </c>
      <c r="AF31" s="1">
        <f t="shared" si="2"/>
        <v>1.4388489208633094E-2</v>
      </c>
      <c r="AG31" s="16">
        <f>SUM($W$2:W31,Z31,$AE$2)</f>
        <v>7.4874999999999998</v>
      </c>
    </row>
    <row r="32" spans="1:33" ht="15.75" customHeight="1" x14ac:dyDescent="0.2">
      <c r="A32" s="1">
        <v>1997</v>
      </c>
      <c r="B32" s="1" t="s">
        <v>22</v>
      </c>
      <c r="C32" s="1" t="str">
        <f>VLOOKUP(B32,Divisions!$A$1:$B$33,2,FALSE)</f>
        <v>NFC South</v>
      </c>
      <c r="D32" s="1">
        <v>6</v>
      </c>
      <c r="E32" s="1">
        <v>10</v>
      </c>
      <c r="W32" s="1">
        <f>SUM(N32*'Ranking Calculations'!$C$2,M32*'Ranking Calculations'!$C$3,L32*'Ranking Calculations'!$C$4,K32*'Ranking Calculations'!$C$5,H32*'Ranking Calculations'!$C$7,G32*'Ranking Calculations'!$C$6,P32*'Ranking Calculations'!$C$8,Q32*'Ranking Calculations'!$C$9,R32*'Ranking Calculations'!$C$10,S32*'Ranking Calculations'!$C$11,T32*'Ranking Calculations'!$C$12,U32*'Ranking Calculations'!$C$13,V32*'Ranking Calculations'!$C$14)</f>
        <v>0</v>
      </c>
      <c r="X32" s="11">
        <f>(SUM($D$2:D32)+(SUM($F$2:F32)/2))/((SUM($D$2:D32)+SUM($E$2:E32)+SUM($F$2:F32)))</f>
        <v>0.39806866952789699</v>
      </c>
      <c r="Y32" s="24">
        <f>'Winning % Rank Over Time'!Y33</f>
        <v>28</v>
      </c>
      <c r="Z32" s="7">
        <f>'Winning % Rank Over Time'!$B32*VLOOKUP(Y32,'Share of Reg Season Points'!$F$2:$G$32,2)</f>
        <v>0</v>
      </c>
      <c r="AA32" s="1">
        <f t="shared" si="1"/>
        <v>0.22500000000000001</v>
      </c>
      <c r="AB32" s="1" cm="1">
        <f t="array" ref="AB32">_xlfn.IFS(AA32&gt;='Old Ranking Calculations'!$B$25,'Old Ranking Calculations'!$C$25,AA32&gt;='Old Ranking Calculations'!$B$26,'Old Ranking Calculations'!$C$26,AA32&gt;='Old Ranking Calculations'!$B$27,'Old Ranking Calculations'!$C$27,AA32&gt;='Old Ranking Calculations'!$B$28,'Old Ranking Calculations'!$C$28,AA32&gt;='Old Ranking Calculations'!$B$29,'Old Ranking Calculations'!$C$29,AA32&gt;='Old Ranking Calculations'!$B$30,'Old Ranking Calculations'!$C$30,AA32&gt;='Old Ranking Calculations'!$B$31,'Old Ranking Calculations'!$C$31,AA32&lt;'Old Ranking Calculations'!$B$32,'Old Ranking Calculations'!$C$32)</f>
        <v>0</v>
      </c>
      <c r="AC32" s="1">
        <f>COUNT($G$2:G32)/COUNT($A$2:A32)</f>
        <v>0.12903225806451613</v>
      </c>
      <c r="AD32" s="1" cm="1">
        <f t="array" ref="AD32">_xlfn.IFS(AC32&gt;='Old Ranking Calculations'!$B$15,'Old Ranking Calculations'!$C$15,AC32&gt;='Old Ranking Calculations'!$B$16,'Old Ranking Calculations'!$C$16,AC32&gt;='Old Ranking Calculations'!$B$17,'Old Ranking Calculations'!$C$17,AC32&gt;='Old Ranking Calculations'!$B$18,'Old Ranking Calculations'!$C$18,AC32&gt;='Old Ranking Calculations'!$B$19,'Old Ranking Calculations'!$C$19,AC32&gt;='Old Ranking Calculations'!$B$20,'Old Ranking Calculations'!$C$20,AC32&gt;='Old Ranking Calculations'!$B$21,'Old Ranking Calculations'!$C$21,AC32&gt;='Old Ranking Calculations'!$B$22,'Old Ranking Calculations'!$C$22,AC32&lt;'Old Ranking Calculations'!$B$23,'Old Ranking Calculations'!$C$23)</f>
        <v>0</v>
      </c>
      <c r="AE32" s="1">
        <f t="shared" si="0"/>
        <v>0</v>
      </c>
      <c r="AF32" s="1">
        <f t="shared" si="2"/>
        <v>1.3888888888888888E-2</v>
      </c>
      <c r="AG32" s="16">
        <f>SUM($W$2:W32,Z32,$AE$2)</f>
        <v>7.4874999999999998</v>
      </c>
    </row>
    <row r="33" spans="1:33" ht="15.75" customHeight="1" x14ac:dyDescent="0.2">
      <c r="A33" s="1">
        <v>1998</v>
      </c>
      <c r="B33" s="1" t="s">
        <v>22</v>
      </c>
      <c r="C33" s="1" t="str">
        <f>VLOOKUP(B33,Divisions!$A$1:$B$33,2,FALSE)</f>
        <v>NFC South</v>
      </c>
      <c r="D33" s="1">
        <v>6</v>
      </c>
      <c r="E33" s="1">
        <v>10</v>
      </c>
      <c r="W33" s="1">
        <f>SUM(N33*'Ranking Calculations'!$C$2,M33*'Ranking Calculations'!$C$3,L33*'Ranking Calculations'!$C$4,K33*'Ranking Calculations'!$C$5,H33*'Ranking Calculations'!$C$7,G33*'Ranking Calculations'!$C$6,P33*'Ranking Calculations'!$C$8,Q33*'Ranking Calculations'!$C$9,R33*'Ranking Calculations'!$C$10,S33*'Ranking Calculations'!$C$11,T33*'Ranking Calculations'!$C$12,U33*'Ranking Calculations'!$C$13,V33*'Ranking Calculations'!$C$14)</f>
        <v>0</v>
      </c>
      <c r="X33" s="11">
        <f>(SUM($D$2:D33)+(SUM($F$2:F33)/2))/((SUM($D$2:D33)+SUM($E$2:E33)+SUM($F$2:F33)))</f>
        <v>0.39730290456431533</v>
      </c>
      <c r="Y33" s="24">
        <f>'Winning % Rank Over Time'!Y34</f>
        <v>29</v>
      </c>
      <c r="Z33" s="7">
        <f>'Winning % Rank Over Time'!$B33*VLOOKUP(Y33,'Share of Reg Season Points'!$F$2:$G$32,2)</f>
        <v>0</v>
      </c>
      <c r="AA33" s="1">
        <f t="shared" si="1"/>
        <v>0.21951219512195122</v>
      </c>
      <c r="AB33" s="1" cm="1">
        <f t="array" ref="AB33">_xlfn.IFS(AA33&gt;='Old Ranking Calculations'!$B$25,'Old Ranking Calculations'!$C$25,AA33&gt;='Old Ranking Calculations'!$B$26,'Old Ranking Calculations'!$C$26,AA33&gt;='Old Ranking Calculations'!$B$27,'Old Ranking Calculations'!$C$27,AA33&gt;='Old Ranking Calculations'!$B$28,'Old Ranking Calculations'!$C$28,AA33&gt;='Old Ranking Calculations'!$B$29,'Old Ranking Calculations'!$C$29,AA33&gt;='Old Ranking Calculations'!$B$30,'Old Ranking Calculations'!$C$30,AA33&gt;='Old Ranking Calculations'!$B$31,'Old Ranking Calculations'!$C$31,AA33&lt;'Old Ranking Calculations'!$B$32,'Old Ranking Calculations'!$C$32)</f>
        <v>0</v>
      </c>
      <c r="AC33" s="1">
        <f>COUNT($G$2:G33)/COUNT($A$2:A33)</f>
        <v>0.125</v>
      </c>
      <c r="AD33" s="1" cm="1">
        <f t="array" ref="AD33">_xlfn.IFS(AC33&gt;='Old Ranking Calculations'!$B$15,'Old Ranking Calculations'!$C$15,AC33&gt;='Old Ranking Calculations'!$B$16,'Old Ranking Calculations'!$C$16,AC33&gt;='Old Ranking Calculations'!$B$17,'Old Ranking Calculations'!$C$17,AC33&gt;='Old Ranking Calculations'!$B$18,'Old Ranking Calculations'!$C$18,AC33&gt;='Old Ranking Calculations'!$B$19,'Old Ranking Calculations'!$C$19,AC33&gt;='Old Ranking Calculations'!$B$20,'Old Ranking Calculations'!$C$20,AC33&gt;='Old Ranking Calculations'!$B$21,'Old Ranking Calculations'!$C$21,AC33&gt;='Old Ranking Calculations'!$B$22,'Old Ranking Calculations'!$C$22,AC33&lt;'Old Ranking Calculations'!$B$23,'Old Ranking Calculations'!$C$23)</f>
        <v>0</v>
      </c>
      <c r="AE33" s="1">
        <f t="shared" si="0"/>
        <v>0</v>
      </c>
      <c r="AF33" s="1">
        <f t="shared" si="2"/>
        <v>1.3422818791946308E-2</v>
      </c>
      <c r="AG33" s="16">
        <f>SUM($W$2:W33,Z33,$AE$2)</f>
        <v>7.4874999999999998</v>
      </c>
    </row>
    <row r="34" spans="1:33" ht="15.75" customHeight="1" x14ac:dyDescent="0.2">
      <c r="A34" s="1">
        <v>1999</v>
      </c>
      <c r="B34" s="1" t="s">
        <v>22</v>
      </c>
      <c r="C34" s="1" t="str">
        <f>VLOOKUP(B34,Divisions!$A$1:$B$33,2,FALSE)</f>
        <v>NFC South</v>
      </c>
      <c r="D34" s="1">
        <v>3</v>
      </c>
      <c r="E34" s="1">
        <v>13</v>
      </c>
      <c r="W34" s="1">
        <f>SUM(N34*'Ranking Calculations'!$C$2,M34*'Ranking Calculations'!$C$3,L34*'Ranking Calculations'!$C$4,K34*'Ranking Calculations'!$C$5,H34*'Ranking Calculations'!$C$7,G34*'Ranking Calculations'!$C$6,P34*'Ranking Calculations'!$C$8,Q34*'Ranking Calculations'!$C$9,R34*'Ranking Calculations'!$C$10,S34*'Ranking Calculations'!$C$11,T34*'Ranking Calculations'!$C$12,U34*'Ranking Calculations'!$C$13,V34*'Ranking Calculations'!$C$14)</f>
        <v>0</v>
      </c>
      <c r="X34" s="11">
        <f>(SUM($D$2:D34)+(SUM($F$2:F34)/2))/((SUM($D$2:D34)+SUM($E$2:E34)+SUM($F$2:F34)))</f>
        <v>0.39056224899598396</v>
      </c>
      <c r="Y34" s="24">
        <f>'Winning % Rank Over Time'!Y35</f>
        <v>29</v>
      </c>
      <c r="Z34" s="7">
        <f>'Winning % Rank Over Time'!$B34*VLOOKUP(Y34,'Share of Reg Season Points'!$F$2:$G$32,2)</f>
        <v>0</v>
      </c>
      <c r="AA34" s="1">
        <f t="shared" si="1"/>
        <v>0.21428571428571427</v>
      </c>
      <c r="AB34" s="1" cm="1">
        <f t="array" ref="AB34">_xlfn.IFS(AA34&gt;='Old Ranking Calculations'!$B$25,'Old Ranking Calculations'!$C$25,AA34&gt;='Old Ranking Calculations'!$B$26,'Old Ranking Calculations'!$C$26,AA34&gt;='Old Ranking Calculations'!$B$27,'Old Ranking Calculations'!$C$27,AA34&gt;='Old Ranking Calculations'!$B$28,'Old Ranking Calculations'!$C$28,AA34&gt;='Old Ranking Calculations'!$B$29,'Old Ranking Calculations'!$C$29,AA34&gt;='Old Ranking Calculations'!$B$30,'Old Ranking Calculations'!$C$30,AA34&gt;='Old Ranking Calculations'!$B$31,'Old Ranking Calculations'!$C$31,AA34&lt;'Old Ranking Calculations'!$B$32,'Old Ranking Calculations'!$C$32)</f>
        <v>0</v>
      </c>
      <c r="AC34" s="1">
        <f>COUNT($G$2:G34)/COUNT($A$2:A34)</f>
        <v>0.12121212121212122</v>
      </c>
      <c r="AD34" s="1" cm="1">
        <f t="array" ref="AD34">_xlfn.IFS(AC34&gt;='Old Ranking Calculations'!$B$15,'Old Ranking Calculations'!$C$15,AC34&gt;='Old Ranking Calculations'!$B$16,'Old Ranking Calculations'!$C$16,AC34&gt;='Old Ranking Calculations'!$B$17,'Old Ranking Calculations'!$C$17,AC34&gt;='Old Ranking Calculations'!$B$18,'Old Ranking Calculations'!$C$18,AC34&gt;='Old Ranking Calculations'!$B$19,'Old Ranking Calculations'!$C$19,AC34&gt;='Old Ranking Calculations'!$B$20,'Old Ranking Calculations'!$C$20,AC34&gt;='Old Ranking Calculations'!$B$21,'Old Ranking Calculations'!$C$21,AC34&gt;='Old Ranking Calculations'!$B$22,'Old Ranking Calculations'!$C$22,AC34&lt;'Old Ranking Calculations'!$B$23,'Old Ranking Calculations'!$C$23)</f>
        <v>0</v>
      </c>
      <c r="AE34" s="1">
        <f t="shared" si="0"/>
        <v>0</v>
      </c>
      <c r="AF34" s="1">
        <f t="shared" si="2"/>
        <v>1.2861736334405145E-2</v>
      </c>
      <c r="AG34" s="16">
        <f>SUM($W$2:W34,Z34,$AE$2)</f>
        <v>7.4874999999999998</v>
      </c>
    </row>
    <row r="35" spans="1:33" ht="15.75" customHeight="1" x14ac:dyDescent="0.2">
      <c r="A35" s="1">
        <v>2000</v>
      </c>
      <c r="B35" s="1" t="s">
        <v>22</v>
      </c>
      <c r="C35" s="1" t="str">
        <f>VLOOKUP(B35,Divisions!$A$1:$B$33,2,FALSE)</f>
        <v>NFC South</v>
      </c>
      <c r="D35" s="1">
        <v>10</v>
      </c>
      <c r="E35" s="1">
        <v>6</v>
      </c>
      <c r="G35" s="1">
        <v>1</v>
      </c>
      <c r="H35" s="1">
        <v>1</v>
      </c>
      <c r="I35" s="1">
        <v>1</v>
      </c>
      <c r="J35" s="1">
        <v>1</v>
      </c>
      <c r="K35" s="1">
        <v>1</v>
      </c>
      <c r="L35" s="1"/>
      <c r="M35" s="1"/>
      <c r="N35" s="1"/>
      <c r="O35" s="1">
        <v>2</v>
      </c>
      <c r="U35" s="1">
        <v>1</v>
      </c>
      <c r="V35">
        <v>1</v>
      </c>
      <c r="W35" s="1">
        <f>SUM(N35*'Ranking Calculations'!$C$2,M35*'Ranking Calculations'!$C$3,L35*'Ranking Calculations'!$C$4,K35*'Ranking Calculations'!$C$5,H35*'Ranking Calculations'!$C$7,G35*'Ranking Calculations'!$C$6,P35*'Ranking Calculations'!$C$8,Q35*'Ranking Calculations'!$C$9,R35*'Ranking Calculations'!$C$10,S35*'Ranking Calculations'!$C$11,T35*'Ranking Calculations'!$C$12,U35*'Ranking Calculations'!$C$13,V35*'Ranking Calculations'!$C$14)</f>
        <v>4</v>
      </c>
      <c r="X35" s="11">
        <f>(SUM($D$2:D35)+(SUM($F$2:F35)/2))/((SUM($D$2:D35)+SUM($E$2:E35)+SUM($F$2:F35)))</f>
        <v>0.3978599221789883</v>
      </c>
      <c r="Y35" s="24">
        <f>'Winning % Rank Over Time'!Y36</f>
        <v>29</v>
      </c>
      <c r="Z35" s="7">
        <f>'Winning % Rank Over Time'!$B35*VLOOKUP(Y35,'Share of Reg Season Points'!$F$2:$G$32,2)</f>
        <v>0</v>
      </c>
      <c r="AA35" s="1">
        <f t="shared" si="1"/>
        <v>0.28888888888888886</v>
      </c>
      <c r="AB35" s="1" cm="1">
        <f t="array" ref="AB35">_xlfn.IFS(AA35&gt;='Old Ranking Calculations'!$B$25,'Old Ranking Calculations'!$C$25,AA35&gt;='Old Ranking Calculations'!$B$26,'Old Ranking Calculations'!$C$26,AA35&gt;='Old Ranking Calculations'!$B$27,'Old Ranking Calculations'!$C$27,AA35&gt;='Old Ranking Calculations'!$B$28,'Old Ranking Calculations'!$C$28,AA35&gt;='Old Ranking Calculations'!$B$29,'Old Ranking Calculations'!$C$29,AA35&gt;='Old Ranking Calculations'!$B$30,'Old Ranking Calculations'!$C$30,AA35&gt;='Old Ranking Calculations'!$B$31,'Old Ranking Calculations'!$C$31,AA35&lt;'Old Ranking Calculations'!$B$32,'Old Ranking Calculations'!$C$32)</f>
        <v>0</v>
      </c>
      <c r="AC35" s="1">
        <f>COUNT($G$2:G35)/COUNT($A$2:A35)</f>
        <v>0.14705882352941177</v>
      </c>
      <c r="AD35" s="1" cm="1">
        <f t="array" ref="AD35">_xlfn.IFS(AC35&gt;='Old Ranking Calculations'!$B$15,'Old Ranking Calculations'!$C$15,AC35&gt;='Old Ranking Calculations'!$B$16,'Old Ranking Calculations'!$C$16,AC35&gt;='Old Ranking Calculations'!$B$17,'Old Ranking Calculations'!$C$17,AC35&gt;='Old Ranking Calculations'!$B$18,'Old Ranking Calculations'!$C$18,AC35&gt;='Old Ranking Calculations'!$B$19,'Old Ranking Calculations'!$C$19,AC35&gt;='Old Ranking Calculations'!$B$20,'Old Ranking Calculations'!$C$20,AC35&gt;='Old Ranking Calculations'!$B$21,'Old Ranking Calculations'!$C$21,AC35&gt;='Old Ranking Calculations'!$B$22,'Old Ranking Calculations'!$C$22,AC35&lt;'Old Ranking Calculations'!$B$23,'Old Ranking Calculations'!$C$23)</f>
        <v>0</v>
      </c>
      <c r="AE35" s="1">
        <f t="shared" si="0"/>
        <v>0</v>
      </c>
      <c r="AF35" s="1">
        <f t="shared" si="2"/>
        <v>2.1874999999999999E-2</v>
      </c>
      <c r="AG35" s="16">
        <f>SUM($W$2:W35,Z35,$AE$2)</f>
        <v>11.487500000000001</v>
      </c>
    </row>
    <row r="36" spans="1:33" ht="15.75" customHeight="1" x14ac:dyDescent="0.2">
      <c r="A36" s="1">
        <v>2001</v>
      </c>
      <c r="B36" s="1" t="s">
        <v>22</v>
      </c>
      <c r="C36" s="1" t="str">
        <f>VLOOKUP(B36,Divisions!$A$1:$B$33,2,FALSE)</f>
        <v>NFC South</v>
      </c>
      <c r="D36" s="1">
        <v>7</v>
      </c>
      <c r="E36" s="1">
        <v>9</v>
      </c>
      <c r="W36" s="1">
        <f>SUM(N36*'Ranking Calculations'!$C$2,M36*'Ranking Calculations'!$C$3,L36*'Ranking Calculations'!$C$4,K36*'Ranking Calculations'!$C$5,H36*'Ranking Calculations'!$C$7,G36*'Ranking Calculations'!$C$6,P36*'Ranking Calculations'!$C$8,Q36*'Ranking Calculations'!$C$9,R36*'Ranking Calculations'!$C$10,S36*'Ranking Calculations'!$C$11,T36*'Ranking Calculations'!$C$12,U36*'Ranking Calculations'!$C$13,V36*'Ranking Calculations'!$C$14)</f>
        <v>0</v>
      </c>
      <c r="X36" s="11">
        <f>(SUM($D$2:D36)+(SUM($F$2:F36)/2))/((SUM($D$2:D36)+SUM($E$2:E36)+SUM($F$2:F36)))</f>
        <v>0.39905660377358493</v>
      </c>
      <c r="Y36" s="24">
        <f>'Winning % Rank Over Time'!Y37</f>
        <v>29</v>
      </c>
      <c r="Z36" s="7">
        <f>'Winning % Rank Over Time'!$B36*VLOOKUP(Y36,'Share of Reg Season Points'!$F$2:$G$32,2)</f>
        <v>0</v>
      </c>
      <c r="AA36" s="1">
        <f t="shared" si="1"/>
        <v>0.28260869565217389</v>
      </c>
      <c r="AB36" s="1" cm="1">
        <f t="array" ref="AB36">_xlfn.IFS(AA36&gt;='Old Ranking Calculations'!$B$25,'Old Ranking Calculations'!$C$25,AA36&gt;='Old Ranking Calculations'!$B$26,'Old Ranking Calculations'!$C$26,AA36&gt;='Old Ranking Calculations'!$B$27,'Old Ranking Calculations'!$C$27,AA36&gt;='Old Ranking Calculations'!$B$28,'Old Ranking Calculations'!$C$28,AA36&gt;='Old Ranking Calculations'!$B$29,'Old Ranking Calculations'!$C$29,AA36&gt;='Old Ranking Calculations'!$B$30,'Old Ranking Calculations'!$C$30,AA36&gt;='Old Ranking Calculations'!$B$31,'Old Ranking Calculations'!$C$31,AA36&lt;'Old Ranking Calculations'!$B$32,'Old Ranking Calculations'!$C$32)</f>
        <v>0</v>
      </c>
      <c r="AC36" s="1">
        <f>COUNT($G$2:G36)/COUNT($A$2:A36)</f>
        <v>0.14285714285714285</v>
      </c>
      <c r="AD36" s="1" cm="1">
        <f t="array" ref="AD36">_xlfn.IFS(AC36&gt;='Old Ranking Calculations'!$B$15,'Old Ranking Calculations'!$C$15,AC36&gt;='Old Ranking Calculations'!$B$16,'Old Ranking Calculations'!$C$16,AC36&gt;='Old Ranking Calculations'!$B$17,'Old Ranking Calculations'!$C$17,AC36&gt;='Old Ranking Calculations'!$B$18,'Old Ranking Calculations'!$C$18,AC36&gt;='Old Ranking Calculations'!$B$19,'Old Ranking Calculations'!$C$19,AC36&gt;='Old Ranking Calculations'!$B$20,'Old Ranking Calculations'!$C$20,AC36&gt;='Old Ranking Calculations'!$B$21,'Old Ranking Calculations'!$C$21,AC36&gt;='Old Ranking Calculations'!$B$22,'Old Ranking Calculations'!$C$22,AC36&lt;'Old Ranking Calculations'!$B$23,'Old Ranking Calculations'!$C$23)</f>
        <v>0</v>
      </c>
      <c r="AE36" s="1">
        <f t="shared" si="0"/>
        <v>0</v>
      </c>
      <c r="AF36" s="1">
        <f t="shared" si="2"/>
        <v>2.1276595744680851E-2</v>
      </c>
      <c r="AG36" s="16">
        <f>SUM($W$2:W36,Z36,$AE$2)</f>
        <v>11.487500000000001</v>
      </c>
    </row>
    <row r="37" spans="1:33" ht="15.75" customHeight="1" x14ac:dyDescent="0.2">
      <c r="A37" s="1">
        <v>2002</v>
      </c>
      <c r="B37" s="1" t="s">
        <v>22</v>
      </c>
      <c r="C37" s="1" t="str">
        <f>VLOOKUP(B37,Divisions!$A$1:$B$33,2,FALSE)</f>
        <v>NFC South</v>
      </c>
      <c r="D37" s="1">
        <v>9</v>
      </c>
      <c r="E37" s="1">
        <v>7</v>
      </c>
      <c r="W37" s="1">
        <f>SUM(N37*'Ranking Calculations'!$C$2,M37*'Ranking Calculations'!$C$3,L37*'Ranking Calculations'!$C$4,K37*'Ranking Calculations'!$C$5,H37*'Ranking Calculations'!$C$7,G37*'Ranking Calculations'!$C$6,P37*'Ranking Calculations'!$C$8,Q37*'Ranking Calculations'!$C$9,R37*'Ranking Calculations'!$C$10,S37*'Ranking Calculations'!$C$11,T37*'Ranking Calculations'!$C$12,U37*'Ranking Calculations'!$C$13,V37*'Ranking Calculations'!$C$14)</f>
        <v>0</v>
      </c>
      <c r="X37" s="11">
        <f>(SUM($D$2:D37)+(SUM($F$2:F37)/2))/((SUM($D$2:D37)+SUM($E$2:E37)+SUM($F$2:F37)))</f>
        <v>0.40384615384615385</v>
      </c>
      <c r="Y37" s="24">
        <f>'Winning % Rank Over Time'!Y38</f>
        <v>29</v>
      </c>
      <c r="Z37" s="7">
        <f>'Winning % Rank Over Time'!$B37*VLOOKUP(Y37,'Share of Reg Season Points'!$F$2:$G$32,2)</f>
        <v>0</v>
      </c>
      <c r="AA37" s="1">
        <f t="shared" si="1"/>
        <v>0.27659574468085107</v>
      </c>
      <c r="AB37" s="1" cm="1">
        <f t="array" ref="AB37">_xlfn.IFS(AA37&gt;='Old Ranking Calculations'!$B$25,'Old Ranking Calculations'!$C$25,AA37&gt;='Old Ranking Calculations'!$B$26,'Old Ranking Calculations'!$C$26,AA37&gt;='Old Ranking Calculations'!$B$27,'Old Ranking Calculations'!$C$27,AA37&gt;='Old Ranking Calculations'!$B$28,'Old Ranking Calculations'!$C$28,AA37&gt;='Old Ranking Calculations'!$B$29,'Old Ranking Calculations'!$C$29,AA37&gt;='Old Ranking Calculations'!$B$30,'Old Ranking Calculations'!$C$30,AA37&gt;='Old Ranking Calculations'!$B$31,'Old Ranking Calculations'!$C$31,AA37&lt;'Old Ranking Calculations'!$B$32,'Old Ranking Calculations'!$C$32)</f>
        <v>0</v>
      </c>
      <c r="AC37" s="1">
        <f>COUNT($G$2:G37)/COUNT($A$2:A37)</f>
        <v>0.1388888888888889</v>
      </c>
      <c r="AD37" s="1" cm="1">
        <f t="array" ref="AD37">_xlfn.IFS(AC37&gt;='Old Ranking Calculations'!$B$15,'Old Ranking Calculations'!$C$15,AC37&gt;='Old Ranking Calculations'!$B$16,'Old Ranking Calculations'!$C$16,AC37&gt;='Old Ranking Calculations'!$B$17,'Old Ranking Calculations'!$C$17,AC37&gt;='Old Ranking Calculations'!$B$18,'Old Ranking Calculations'!$C$18,AC37&gt;='Old Ranking Calculations'!$B$19,'Old Ranking Calculations'!$C$19,AC37&gt;='Old Ranking Calculations'!$B$20,'Old Ranking Calculations'!$C$20,AC37&gt;='Old Ranking Calculations'!$B$21,'Old Ranking Calculations'!$C$21,AC37&gt;='Old Ranking Calculations'!$B$22,'Old Ranking Calculations'!$C$22,AC37&lt;'Old Ranking Calculations'!$B$23,'Old Ranking Calculations'!$C$23)</f>
        <v>0</v>
      </c>
      <c r="AE37" s="1">
        <f t="shared" si="0"/>
        <v>0</v>
      </c>
      <c r="AF37" s="1">
        <f t="shared" si="2"/>
        <v>2.0833333333333332E-2</v>
      </c>
      <c r="AG37" s="16">
        <f>SUM($W$2:W37,Z37,$AE$2)</f>
        <v>11.487500000000001</v>
      </c>
    </row>
    <row r="38" spans="1:33" ht="15.75" customHeight="1" x14ac:dyDescent="0.2">
      <c r="A38" s="1">
        <v>2003</v>
      </c>
      <c r="B38" s="1" t="s">
        <v>22</v>
      </c>
      <c r="C38" s="1" t="str">
        <f>VLOOKUP(B38,Divisions!$A$1:$B$33,2,FALSE)</f>
        <v>NFC South</v>
      </c>
      <c r="D38" s="1">
        <v>8</v>
      </c>
      <c r="E38" s="1">
        <v>8</v>
      </c>
      <c r="W38" s="1">
        <f>SUM(N38*'Ranking Calculations'!$C$2,M38*'Ranking Calculations'!$C$3,L38*'Ranking Calculations'!$C$4,K38*'Ranking Calculations'!$C$5,H38*'Ranking Calculations'!$C$7,G38*'Ranking Calculations'!$C$6,P38*'Ranking Calculations'!$C$8,Q38*'Ranking Calculations'!$C$9,R38*'Ranking Calculations'!$C$10,S38*'Ranking Calculations'!$C$11,T38*'Ranking Calculations'!$C$12,U38*'Ranking Calculations'!$C$13,V38*'Ranking Calculations'!$C$14)</f>
        <v>0</v>
      </c>
      <c r="X38" s="11">
        <f>(SUM($D$2:D38)+(SUM($F$2:F38)/2))/((SUM($D$2:D38)+SUM($E$2:E38)+SUM($F$2:F38)))</f>
        <v>0.40658362989323843</v>
      </c>
      <c r="Y38" s="24">
        <f>'Winning % Rank Over Time'!Y39</f>
        <v>29</v>
      </c>
      <c r="Z38" s="7">
        <f>'Winning % Rank Over Time'!$B38*VLOOKUP(Y38,'Share of Reg Season Points'!$A$2:$B$33,2)</f>
        <v>0</v>
      </c>
      <c r="AA38" s="1">
        <f t="shared" si="1"/>
        <v>0.27083333333333331</v>
      </c>
      <c r="AB38" s="1" cm="1">
        <f t="array" ref="AB38">_xlfn.IFS(AA38&gt;='Old Ranking Calculations'!$B$25,'Old Ranking Calculations'!$C$25,AA38&gt;='Old Ranking Calculations'!$B$26,'Old Ranking Calculations'!$C$26,AA38&gt;='Old Ranking Calculations'!$B$27,'Old Ranking Calculations'!$C$27,AA38&gt;='Old Ranking Calculations'!$B$28,'Old Ranking Calculations'!$C$28,AA38&gt;='Old Ranking Calculations'!$B$29,'Old Ranking Calculations'!$C$29,AA38&gt;='Old Ranking Calculations'!$B$30,'Old Ranking Calculations'!$C$30,AA38&gt;='Old Ranking Calculations'!$B$31,'Old Ranking Calculations'!$C$31,AA38&lt;'Old Ranking Calculations'!$B$32,'Old Ranking Calculations'!$C$32)</f>
        <v>0</v>
      </c>
      <c r="AC38" s="1">
        <f>COUNT($G$2:G38)/COUNT($A$2:A38)</f>
        <v>0.13513513513513514</v>
      </c>
      <c r="AD38" s="1" cm="1">
        <f t="array" ref="AD38">_xlfn.IFS(AC38&gt;='Old Ranking Calculations'!$B$15,'Old Ranking Calculations'!$C$15,AC38&gt;='Old Ranking Calculations'!$B$16,'Old Ranking Calculations'!$C$16,AC38&gt;='Old Ranking Calculations'!$B$17,'Old Ranking Calculations'!$C$17,AC38&gt;='Old Ranking Calculations'!$B$18,'Old Ranking Calculations'!$C$18,AC38&gt;='Old Ranking Calculations'!$B$19,'Old Ranking Calculations'!$C$19,AC38&gt;='Old Ranking Calculations'!$B$20,'Old Ranking Calculations'!$C$20,AC38&gt;='Old Ranking Calculations'!$B$21,'Old Ranking Calculations'!$C$21,AC38&gt;='Old Ranking Calculations'!$B$22,'Old Ranking Calculations'!$C$22,AC38&lt;'Old Ranking Calculations'!$B$23,'Old Ranking Calculations'!$C$23)</f>
        <v>0</v>
      </c>
      <c r="AE38" s="1">
        <f t="shared" si="0"/>
        <v>0</v>
      </c>
      <c r="AF38" s="1">
        <f t="shared" si="2"/>
        <v>2.0348837209302327E-2</v>
      </c>
      <c r="AG38" s="16">
        <f>SUM($W$2:W38,Z38,$AE$2)</f>
        <v>11.487500000000001</v>
      </c>
    </row>
    <row r="39" spans="1:33" ht="15.75" customHeight="1" x14ac:dyDescent="0.2">
      <c r="A39" s="1">
        <v>2004</v>
      </c>
      <c r="B39" s="1" t="s">
        <v>22</v>
      </c>
      <c r="C39" s="1" t="str">
        <f>VLOOKUP(B39,Divisions!$A$1:$B$33,2,FALSE)</f>
        <v>NFC South</v>
      </c>
      <c r="D39" s="1">
        <v>8</v>
      </c>
      <c r="E39" s="1">
        <v>8</v>
      </c>
      <c r="W39" s="1">
        <f>SUM(N39*'Ranking Calculations'!$C$2,M39*'Ranking Calculations'!$C$3,L39*'Ranking Calculations'!$C$4,K39*'Ranking Calculations'!$C$5,H39*'Ranking Calculations'!$C$7,G39*'Ranking Calculations'!$C$6,P39*'Ranking Calculations'!$C$8,Q39*'Ranking Calculations'!$C$9,R39*'Ranking Calculations'!$C$10,S39*'Ranking Calculations'!$C$11,T39*'Ranking Calculations'!$C$12,U39*'Ranking Calculations'!$C$13,V39*'Ranking Calculations'!$C$14)</f>
        <v>0</v>
      </c>
      <c r="X39" s="11">
        <f>(SUM($D$2:D39)+(SUM($F$2:F39)/2))/((SUM($D$2:D39)+SUM($E$2:E39)+SUM($F$2:F39)))</f>
        <v>0.40916955017301038</v>
      </c>
      <c r="Y39" s="24">
        <f>'Winning % Rank Over Time'!Y40</f>
        <v>29</v>
      </c>
      <c r="Z39" s="7">
        <f>'Winning % Rank Over Time'!$B39*VLOOKUP(Y39,'Share of Reg Season Points'!$A$2:$B$33,2)</f>
        <v>0</v>
      </c>
      <c r="AA39" s="1">
        <f t="shared" si="1"/>
        <v>0.26530612244897961</v>
      </c>
      <c r="AB39" s="1" cm="1">
        <f t="array" ref="AB39">_xlfn.IFS(AA39&gt;='Old Ranking Calculations'!$B$25,'Old Ranking Calculations'!$C$25,AA39&gt;='Old Ranking Calculations'!$B$26,'Old Ranking Calculations'!$C$26,AA39&gt;='Old Ranking Calculations'!$B$27,'Old Ranking Calculations'!$C$27,AA39&gt;='Old Ranking Calculations'!$B$28,'Old Ranking Calculations'!$C$28,AA39&gt;='Old Ranking Calculations'!$B$29,'Old Ranking Calculations'!$C$29,AA39&gt;='Old Ranking Calculations'!$B$30,'Old Ranking Calculations'!$C$30,AA39&gt;='Old Ranking Calculations'!$B$31,'Old Ranking Calculations'!$C$31,AA39&lt;'Old Ranking Calculations'!$B$32,'Old Ranking Calculations'!$C$32)</f>
        <v>0</v>
      </c>
      <c r="AC39" s="1">
        <f>COUNT($G$2:G39)/COUNT($A$2:A39)</f>
        <v>0.13157894736842105</v>
      </c>
      <c r="AD39" s="1" cm="1">
        <f t="array" ref="AD39">_xlfn.IFS(AC39&gt;='Old Ranking Calculations'!$B$15,'Old Ranking Calculations'!$C$15,AC39&gt;='Old Ranking Calculations'!$B$16,'Old Ranking Calculations'!$C$16,AC39&gt;='Old Ranking Calculations'!$B$17,'Old Ranking Calculations'!$C$17,AC39&gt;='Old Ranking Calculations'!$B$18,'Old Ranking Calculations'!$C$18,AC39&gt;='Old Ranking Calculations'!$B$19,'Old Ranking Calculations'!$C$19,AC39&gt;='Old Ranking Calculations'!$B$20,'Old Ranking Calculations'!$C$20,AC39&gt;='Old Ranking Calculations'!$B$21,'Old Ranking Calculations'!$C$21,AC39&gt;='Old Ranking Calculations'!$B$22,'Old Ranking Calculations'!$C$22,AC39&lt;'Old Ranking Calculations'!$B$23,'Old Ranking Calculations'!$C$23)</f>
        <v>0</v>
      </c>
      <c r="AE39" s="1">
        <f t="shared" si="0"/>
        <v>0</v>
      </c>
      <c r="AF39" s="1">
        <f t="shared" si="2"/>
        <v>1.9886363636363636E-2</v>
      </c>
      <c r="AG39" s="16">
        <f>SUM($W$2:W39,Z39,$AE$2)</f>
        <v>11.487500000000001</v>
      </c>
    </row>
    <row r="40" spans="1:33" ht="15.75" customHeight="1" x14ac:dyDescent="0.2">
      <c r="A40" s="1">
        <v>2005</v>
      </c>
      <c r="B40" s="1" t="s">
        <v>22</v>
      </c>
      <c r="C40" s="1" t="str">
        <f>VLOOKUP(B40,Divisions!$A$1:$B$33,2,FALSE)</f>
        <v>NFC South</v>
      </c>
      <c r="D40" s="1">
        <v>3</v>
      </c>
      <c r="E40" s="1">
        <v>13</v>
      </c>
      <c r="W40" s="1">
        <f>SUM(N40*'Ranking Calculations'!$C$2,M40*'Ranking Calculations'!$C$3,L40*'Ranking Calculations'!$C$4,K40*'Ranking Calculations'!$C$5,H40*'Ranking Calculations'!$C$7,G40*'Ranking Calculations'!$C$6,P40*'Ranking Calculations'!$C$8,Q40*'Ranking Calculations'!$C$9,R40*'Ranking Calculations'!$C$10,S40*'Ranking Calculations'!$C$11,T40*'Ranking Calculations'!$C$12,U40*'Ranking Calculations'!$C$13,V40*'Ranking Calculations'!$C$14)</f>
        <v>0</v>
      </c>
      <c r="X40" s="11">
        <f>(SUM($D$2:D40)+(SUM($F$2:F40)/2))/((SUM($D$2:D40)+SUM($E$2:E40)+SUM($F$2:F40)))</f>
        <v>0.40319865319865322</v>
      </c>
      <c r="Y40" s="24">
        <f>'Winning % Rank Over Time'!Y41</f>
        <v>30</v>
      </c>
      <c r="Z40" s="7">
        <f>'Winning % Rank Over Time'!$B40*VLOOKUP(Y40,'Share of Reg Season Points'!$A$2:$B$33,2)</f>
        <v>0</v>
      </c>
      <c r="AA40" s="1">
        <f t="shared" si="1"/>
        <v>0.26</v>
      </c>
      <c r="AB40" s="1" cm="1">
        <f t="array" ref="AB40">_xlfn.IFS(AA40&gt;='Old Ranking Calculations'!$B$25,'Old Ranking Calculations'!$C$25,AA40&gt;='Old Ranking Calculations'!$B$26,'Old Ranking Calculations'!$C$26,AA40&gt;='Old Ranking Calculations'!$B$27,'Old Ranking Calculations'!$C$27,AA40&gt;='Old Ranking Calculations'!$B$28,'Old Ranking Calculations'!$C$28,AA40&gt;='Old Ranking Calculations'!$B$29,'Old Ranking Calculations'!$C$29,AA40&gt;='Old Ranking Calculations'!$B$30,'Old Ranking Calculations'!$C$30,AA40&gt;='Old Ranking Calculations'!$B$31,'Old Ranking Calculations'!$C$31,AA40&lt;'Old Ranking Calculations'!$B$32,'Old Ranking Calculations'!$C$32)</f>
        <v>0</v>
      </c>
      <c r="AC40" s="1">
        <f>COUNT($G$2:G40)/COUNT($A$2:A40)</f>
        <v>0.12820512820512819</v>
      </c>
      <c r="AD40" s="1" cm="1">
        <f t="array" ref="AD40">_xlfn.IFS(AC40&gt;='Old Ranking Calculations'!$B$15,'Old Ranking Calculations'!$C$15,AC40&gt;='Old Ranking Calculations'!$B$16,'Old Ranking Calculations'!$C$16,AC40&gt;='Old Ranking Calculations'!$B$17,'Old Ranking Calculations'!$C$17,AC40&gt;='Old Ranking Calculations'!$B$18,'Old Ranking Calculations'!$C$18,AC40&gt;='Old Ranking Calculations'!$B$19,'Old Ranking Calculations'!$C$19,AC40&gt;='Old Ranking Calculations'!$B$20,'Old Ranking Calculations'!$C$20,AC40&gt;='Old Ranking Calculations'!$B$21,'Old Ranking Calculations'!$C$21,AC40&gt;='Old Ranking Calculations'!$B$22,'Old Ranking Calculations'!$C$22,AC40&lt;'Old Ranking Calculations'!$B$23,'Old Ranking Calculations'!$C$23)</f>
        <v>0</v>
      </c>
      <c r="AE40" s="1">
        <f t="shared" si="0"/>
        <v>0</v>
      </c>
      <c r="AF40" s="1">
        <f t="shared" si="2"/>
        <v>1.9178082191780823E-2</v>
      </c>
      <c r="AG40" s="16">
        <f>SUM($W$2:W40,Z40,$AE$2)</f>
        <v>11.487500000000001</v>
      </c>
    </row>
    <row r="41" spans="1:33" ht="15.75" customHeight="1" x14ac:dyDescent="0.2">
      <c r="A41" s="1">
        <v>2006</v>
      </c>
      <c r="B41" s="1" t="s">
        <v>22</v>
      </c>
      <c r="C41" s="1" t="str">
        <f>VLOOKUP(B41,Divisions!$A$1:$B$33,2,FALSE)</f>
        <v>NFC South</v>
      </c>
      <c r="D41" s="1">
        <v>10</v>
      </c>
      <c r="E41" s="1">
        <v>6</v>
      </c>
      <c r="G41" s="1">
        <v>1</v>
      </c>
      <c r="H41" s="1">
        <v>1</v>
      </c>
      <c r="I41" s="1">
        <v>1</v>
      </c>
      <c r="J41" s="1">
        <v>1</v>
      </c>
      <c r="K41" s="1">
        <v>1</v>
      </c>
      <c r="L41" s="1">
        <v>1</v>
      </c>
      <c r="M41" s="1"/>
      <c r="N41" s="1"/>
      <c r="O41" s="1">
        <v>3</v>
      </c>
      <c r="U41" s="1">
        <v>1</v>
      </c>
      <c r="W41" s="1">
        <f>SUM(N41*'Ranking Calculations'!$C$2,M41*'Ranking Calculations'!$C$3,L41*'Ranking Calculations'!$C$4,K41*'Ranking Calculations'!$C$5,H41*'Ranking Calculations'!$C$7,G41*'Ranking Calculations'!$C$6,P41*'Ranking Calculations'!$C$8,Q41*'Ranking Calculations'!$C$9,R41*'Ranking Calculations'!$C$10,S41*'Ranking Calculations'!$C$11,T41*'Ranking Calculations'!$C$12,U41*'Ranking Calculations'!$C$13,V41*'Ranking Calculations'!$C$14)</f>
        <v>8</v>
      </c>
      <c r="X41" s="11">
        <f>(SUM($D$2:D41)+(SUM($F$2:F41)/2))/((SUM($D$2:D41)+SUM($E$2:E41)+SUM($F$2:F41)))</f>
        <v>0.40901639344262297</v>
      </c>
      <c r="Y41" s="24">
        <f>'Winning % Rank Over Time'!Y42</f>
        <v>29</v>
      </c>
      <c r="Z41" s="7">
        <f>'Winning % Rank Over Time'!$B41*VLOOKUP(Y41,'Share of Reg Season Points'!$A$2:$B$33,2)</f>
        <v>0</v>
      </c>
      <c r="AA41" s="1">
        <f t="shared" si="1"/>
        <v>0.32075471698113206</v>
      </c>
      <c r="AB41" s="1" cm="1">
        <f t="array" ref="AB41">_xlfn.IFS(AA41&gt;='Old Ranking Calculations'!$B$25,'Old Ranking Calculations'!$C$25,AA41&gt;='Old Ranking Calculations'!$B$26,'Old Ranking Calculations'!$C$26,AA41&gt;='Old Ranking Calculations'!$B$27,'Old Ranking Calculations'!$C$27,AA41&gt;='Old Ranking Calculations'!$B$28,'Old Ranking Calculations'!$C$28,AA41&gt;='Old Ranking Calculations'!$B$29,'Old Ranking Calculations'!$C$29,AA41&gt;='Old Ranking Calculations'!$B$30,'Old Ranking Calculations'!$C$30,AA41&gt;='Old Ranking Calculations'!$B$31,'Old Ranking Calculations'!$C$31,AA41&lt;'Old Ranking Calculations'!$B$32,'Old Ranking Calculations'!$C$32)</f>
        <v>0</v>
      </c>
      <c r="AC41" s="1">
        <f>COUNT($G$2:G41)/COUNT($A$2:A41)</f>
        <v>0.15</v>
      </c>
      <c r="AD41" s="1" cm="1">
        <f t="array" ref="AD41">_xlfn.IFS(AC41&gt;='Old Ranking Calculations'!$B$15,'Old Ranking Calculations'!$C$15,AC41&gt;='Old Ranking Calculations'!$B$16,'Old Ranking Calculations'!$C$16,AC41&gt;='Old Ranking Calculations'!$B$17,'Old Ranking Calculations'!$C$17,AC41&gt;='Old Ranking Calculations'!$B$18,'Old Ranking Calculations'!$C$18,AC41&gt;='Old Ranking Calculations'!$B$19,'Old Ranking Calculations'!$C$19,AC41&gt;='Old Ranking Calculations'!$B$20,'Old Ranking Calculations'!$C$20,AC41&gt;='Old Ranking Calculations'!$B$21,'Old Ranking Calculations'!$C$21,AC41&gt;='Old Ranking Calculations'!$B$22,'Old Ranking Calculations'!$C$22,AC41&lt;'Old Ranking Calculations'!$B$23,'Old Ranking Calculations'!$C$23)</f>
        <v>0</v>
      </c>
      <c r="AE41" s="1">
        <f t="shared" si="0"/>
        <v>0</v>
      </c>
      <c r="AF41" s="1">
        <f t="shared" si="2"/>
        <v>2.9411764705882353E-2</v>
      </c>
      <c r="AG41" s="16">
        <f>SUM($W$2:W41,Z41,$AE$2)</f>
        <v>19.487500000000001</v>
      </c>
    </row>
    <row r="42" spans="1:33" ht="15.75" customHeight="1" x14ac:dyDescent="0.2">
      <c r="A42" s="1">
        <v>2007</v>
      </c>
      <c r="B42" s="1" t="s">
        <v>22</v>
      </c>
      <c r="C42" s="1" t="str">
        <f>VLOOKUP(B42,Divisions!$A$1:$B$33,2,FALSE)</f>
        <v>NFC South</v>
      </c>
      <c r="D42" s="1">
        <v>7</v>
      </c>
      <c r="E42" s="1">
        <v>9</v>
      </c>
      <c r="W42" s="1">
        <f>SUM(N42*'Ranking Calculations'!$C$2,M42*'Ranking Calculations'!$C$3,L42*'Ranking Calculations'!$C$4,K42*'Ranking Calculations'!$C$5,H42*'Ranking Calculations'!$C$7,G42*'Ranking Calculations'!$C$6,P42*'Ranking Calculations'!$C$8,Q42*'Ranking Calculations'!$C$9,R42*'Ranking Calculations'!$C$10,S42*'Ranking Calculations'!$C$11,T42*'Ranking Calculations'!$C$12,U42*'Ranking Calculations'!$C$13,V42*'Ranking Calculations'!$C$14)</f>
        <v>0</v>
      </c>
      <c r="X42" s="11">
        <f>(SUM($D$2:D42)+(SUM($F$2:F42)/2))/((SUM($D$2:D42)+SUM($E$2:E42)+SUM($F$2:F42)))</f>
        <v>0.40974440894568692</v>
      </c>
      <c r="Y42" s="24">
        <f>'Winning % Rank Over Time'!Y43</f>
        <v>29</v>
      </c>
      <c r="Z42" s="7">
        <f>'Winning % Rank Over Time'!$B42*VLOOKUP(Y42,'Share of Reg Season Points'!$A$2:$B$33,2)</f>
        <v>0</v>
      </c>
      <c r="AA42" s="1">
        <f t="shared" si="1"/>
        <v>0.31481481481481483</v>
      </c>
      <c r="AB42" s="1" cm="1">
        <f t="array" ref="AB42">_xlfn.IFS(AA42&gt;='Old Ranking Calculations'!$B$25,'Old Ranking Calculations'!$C$25,AA42&gt;='Old Ranking Calculations'!$B$26,'Old Ranking Calculations'!$C$26,AA42&gt;='Old Ranking Calculations'!$B$27,'Old Ranking Calculations'!$C$27,AA42&gt;='Old Ranking Calculations'!$B$28,'Old Ranking Calculations'!$C$28,AA42&gt;='Old Ranking Calculations'!$B$29,'Old Ranking Calculations'!$C$29,AA42&gt;='Old Ranking Calculations'!$B$30,'Old Ranking Calculations'!$C$30,AA42&gt;='Old Ranking Calculations'!$B$31,'Old Ranking Calculations'!$C$31,AA42&lt;'Old Ranking Calculations'!$B$32,'Old Ranking Calculations'!$C$32)</f>
        <v>0</v>
      </c>
      <c r="AC42" s="1">
        <f>COUNT($G$2:G42)/COUNT($A$2:A42)</f>
        <v>0.14634146341463414</v>
      </c>
      <c r="AD42" s="1" cm="1">
        <f t="array" ref="AD42">_xlfn.IFS(AC42&gt;='Old Ranking Calculations'!$B$15,'Old Ranking Calculations'!$C$15,AC42&gt;='Old Ranking Calculations'!$B$16,'Old Ranking Calculations'!$C$16,AC42&gt;='Old Ranking Calculations'!$B$17,'Old Ranking Calculations'!$C$17,AC42&gt;='Old Ranking Calculations'!$B$18,'Old Ranking Calculations'!$C$18,AC42&gt;='Old Ranking Calculations'!$B$19,'Old Ranking Calculations'!$C$19,AC42&gt;='Old Ranking Calculations'!$B$20,'Old Ranking Calculations'!$C$20,AC42&gt;='Old Ranking Calculations'!$B$21,'Old Ranking Calculations'!$C$21,AC42&gt;='Old Ranking Calculations'!$B$22,'Old Ranking Calculations'!$C$22,AC42&lt;'Old Ranking Calculations'!$B$23,'Old Ranking Calculations'!$C$23)</f>
        <v>0</v>
      </c>
      <c r="AE42" s="1">
        <f t="shared" si="0"/>
        <v>0</v>
      </c>
      <c r="AF42" s="1">
        <f t="shared" si="2"/>
        <v>2.8720626631853787E-2</v>
      </c>
      <c r="AG42" s="16">
        <f>SUM($W$2:W42,Z42,$AE$2)</f>
        <v>19.487500000000001</v>
      </c>
    </row>
    <row r="43" spans="1:33" ht="15.75" customHeight="1" x14ac:dyDescent="0.2">
      <c r="A43" s="1">
        <v>2008</v>
      </c>
      <c r="B43" s="1" t="s">
        <v>22</v>
      </c>
      <c r="C43" s="1" t="str">
        <f>VLOOKUP(B43,Divisions!$A$1:$B$33,2,FALSE)</f>
        <v>NFC South</v>
      </c>
      <c r="D43" s="1">
        <v>8</v>
      </c>
      <c r="E43" s="1">
        <v>8</v>
      </c>
      <c r="Q43" s="1">
        <v>1</v>
      </c>
      <c r="W43" s="1">
        <f>SUM(N43*'Ranking Calculations'!$C$2,M43*'Ranking Calculations'!$C$3,L43*'Ranking Calculations'!$C$4,K43*'Ranking Calculations'!$C$5,H43*'Ranking Calculations'!$C$7,G43*'Ranking Calculations'!$C$6,P43*'Ranking Calculations'!$C$8,Q43*'Ranking Calculations'!$C$9,R43*'Ranking Calculations'!$C$10,S43*'Ranking Calculations'!$C$11,T43*'Ranking Calculations'!$C$12,U43*'Ranking Calculations'!$C$13,V43*'Ranking Calculations'!$C$14)</f>
        <v>1</v>
      </c>
      <c r="X43" s="11">
        <f>(SUM($D$2:D43)+(SUM($F$2:F43)/2))/((SUM($D$2:D43)+SUM($E$2:E43)+SUM($F$2:F43)))</f>
        <v>0.411993769470405</v>
      </c>
      <c r="Y43" s="24">
        <f>'Winning % Rank Over Time'!Y44</f>
        <v>29</v>
      </c>
      <c r="Z43" s="7">
        <f>'Winning % Rank Over Time'!$B43*VLOOKUP(Y43,'Share of Reg Season Points'!$A$2:$B$33,2)</f>
        <v>0</v>
      </c>
      <c r="AA43" s="1">
        <f t="shared" si="1"/>
        <v>0.30909090909090908</v>
      </c>
      <c r="AB43" s="1" cm="1">
        <f t="array" ref="AB43">_xlfn.IFS(AA43&gt;='Old Ranking Calculations'!$B$25,'Old Ranking Calculations'!$C$25,AA43&gt;='Old Ranking Calculations'!$B$26,'Old Ranking Calculations'!$C$26,AA43&gt;='Old Ranking Calculations'!$B$27,'Old Ranking Calculations'!$C$27,AA43&gt;='Old Ranking Calculations'!$B$28,'Old Ranking Calculations'!$C$28,AA43&gt;='Old Ranking Calculations'!$B$29,'Old Ranking Calculations'!$C$29,AA43&gt;='Old Ranking Calculations'!$B$30,'Old Ranking Calculations'!$C$30,AA43&gt;='Old Ranking Calculations'!$B$31,'Old Ranking Calculations'!$C$31,AA43&lt;'Old Ranking Calculations'!$B$32,'Old Ranking Calculations'!$C$32)</f>
        <v>0</v>
      </c>
      <c r="AC43" s="1">
        <f>COUNT($G$2:G43)/COUNT($A$2:A43)</f>
        <v>0.14285714285714285</v>
      </c>
      <c r="AD43" s="1" cm="1">
        <f t="array" ref="AD43">_xlfn.IFS(AC43&gt;='Old Ranking Calculations'!$B$15,'Old Ranking Calculations'!$C$15,AC43&gt;='Old Ranking Calculations'!$B$16,'Old Ranking Calculations'!$C$16,AC43&gt;='Old Ranking Calculations'!$B$17,'Old Ranking Calculations'!$C$17,AC43&gt;='Old Ranking Calculations'!$B$18,'Old Ranking Calculations'!$C$18,AC43&gt;='Old Ranking Calculations'!$B$19,'Old Ranking Calculations'!$C$19,AC43&gt;='Old Ranking Calculations'!$B$20,'Old Ranking Calculations'!$C$20,AC43&gt;='Old Ranking Calculations'!$B$21,'Old Ranking Calculations'!$C$21,AC43&gt;='Old Ranking Calculations'!$B$22,'Old Ranking Calculations'!$C$22,AC43&lt;'Old Ranking Calculations'!$B$23,'Old Ranking Calculations'!$C$23)</f>
        <v>0</v>
      </c>
      <c r="AE43" s="1">
        <f t="shared" si="0"/>
        <v>0</v>
      </c>
      <c r="AF43" s="1">
        <f t="shared" si="2"/>
        <v>2.8132992327365727E-2</v>
      </c>
      <c r="AG43" s="16">
        <f>SUM($W$2:W43,Z43,$AE$2)</f>
        <v>20.487500000000001</v>
      </c>
    </row>
    <row r="44" spans="1:33" ht="15.75" customHeight="1" x14ac:dyDescent="0.2">
      <c r="A44" s="1">
        <v>2009</v>
      </c>
      <c r="B44" s="1" t="s">
        <v>22</v>
      </c>
      <c r="C44" s="1" t="str">
        <f>VLOOKUP(B44,Divisions!$A$1:$B$33,2,FALSE)</f>
        <v>NFC South</v>
      </c>
      <c r="D44" s="1">
        <v>13</v>
      </c>
      <c r="E44" s="1">
        <v>3</v>
      </c>
      <c r="G44" s="1">
        <v>1</v>
      </c>
      <c r="H44" s="1">
        <v>1</v>
      </c>
      <c r="I44" s="1">
        <v>3</v>
      </c>
      <c r="J44" s="1">
        <v>0</v>
      </c>
      <c r="K44" s="1">
        <v>1</v>
      </c>
      <c r="L44" s="1">
        <v>1</v>
      </c>
      <c r="M44" s="1">
        <v>1</v>
      </c>
      <c r="N44" s="1">
        <v>1</v>
      </c>
      <c r="O44" s="1">
        <v>4</v>
      </c>
      <c r="W44" s="1">
        <f>SUM(N44*'Ranking Calculations'!$C$2,M44*'Ranking Calculations'!$C$3,L44*'Ranking Calculations'!$C$4,K44*'Ranking Calculations'!$C$5,H44*'Ranking Calculations'!$C$7,G44*'Ranking Calculations'!$C$6,P44*'Ranking Calculations'!$C$8,Q44*'Ranking Calculations'!$C$9,R44*'Ranking Calculations'!$C$10,S44*'Ranking Calculations'!$C$11,T44*'Ranking Calculations'!$C$12,U44*'Ranking Calculations'!$C$13,V44*'Ranking Calculations'!$C$14)</f>
        <v>40</v>
      </c>
      <c r="X44" s="11">
        <f>(SUM($D$2:D44)+(SUM($F$2:F44)/2))/((SUM($D$2:D44)+SUM($E$2:E44)+SUM($F$2:F44)))</f>
        <v>0.42173252279635259</v>
      </c>
      <c r="Y44" s="24">
        <f>'Winning % Rank Over Time'!Y45</f>
        <v>27</v>
      </c>
      <c r="Z44" s="7">
        <f>'Winning % Rank Over Time'!$B44*VLOOKUP(Y44,'Share of Reg Season Points'!$A$2:$B$33,2)</f>
        <v>0</v>
      </c>
      <c r="AA44" s="1">
        <f t="shared" si="1"/>
        <v>0.37931034482758619</v>
      </c>
      <c r="AB44" s="1" cm="1">
        <f t="array" ref="AB44">_xlfn.IFS(AA44&gt;='Old Ranking Calculations'!$B$25,'Old Ranking Calculations'!$C$25,AA44&gt;='Old Ranking Calculations'!$B$26,'Old Ranking Calculations'!$C$26,AA44&gt;='Old Ranking Calculations'!$B$27,'Old Ranking Calculations'!$C$27,AA44&gt;='Old Ranking Calculations'!$B$28,'Old Ranking Calculations'!$C$28,AA44&gt;='Old Ranking Calculations'!$B$29,'Old Ranking Calculations'!$C$29,AA44&gt;='Old Ranking Calculations'!$B$30,'Old Ranking Calculations'!$C$30,AA44&gt;='Old Ranking Calculations'!$B$31,'Old Ranking Calculations'!$C$31,AA44&lt;'Old Ranking Calculations'!$B$32,'Old Ranking Calculations'!$C$32)</f>
        <v>0</v>
      </c>
      <c r="AC44" s="1">
        <f>COUNT($G$2:G44)/COUNT($A$2:A44)</f>
        <v>0.16279069767441862</v>
      </c>
      <c r="AD44" s="1" cm="1">
        <f t="array" ref="AD44">_xlfn.IFS(AC44&gt;='Old Ranking Calculations'!$B$15,'Old Ranking Calculations'!$C$15,AC44&gt;='Old Ranking Calculations'!$B$16,'Old Ranking Calculations'!$C$16,AC44&gt;='Old Ranking Calculations'!$B$17,'Old Ranking Calculations'!$C$17,AC44&gt;='Old Ranking Calculations'!$B$18,'Old Ranking Calculations'!$C$18,AC44&gt;='Old Ranking Calculations'!$B$19,'Old Ranking Calculations'!$C$19,AC44&gt;='Old Ranking Calculations'!$B$20,'Old Ranking Calculations'!$C$20,AC44&gt;='Old Ranking Calculations'!$B$21,'Old Ranking Calculations'!$C$21,AC44&gt;='Old Ranking Calculations'!$B$22,'Old Ranking Calculations'!$C$22,AC44&lt;'Old Ranking Calculations'!$B$23,'Old Ranking Calculations'!$C$23)</f>
        <v>0</v>
      </c>
      <c r="AE44" s="1">
        <f t="shared" si="0"/>
        <v>0</v>
      </c>
      <c r="AF44" s="1">
        <f t="shared" si="2"/>
        <v>4.2606516290726815E-2</v>
      </c>
      <c r="AG44" s="16">
        <f>SUM($W$2:W44,Z44,$AE$2)</f>
        <v>60.487499999999997</v>
      </c>
    </row>
    <row r="45" spans="1:33" ht="15.75" customHeight="1" x14ac:dyDescent="0.2">
      <c r="A45" s="1">
        <v>2010</v>
      </c>
      <c r="B45" s="1" t="s">
        <v>22</v>
      </c>
      <c r="C45" s="1" t="str">
        <f>VLOOKUP(B45,Divisions!$A$1:$B$33,2,FALSE)</f>
        <v>NFC South</v>
      </c>
      <c r="D45" s="1">
        <v>11</v>
      </c>
      <c r="E45" s="1">
        <v>5</v>
      </c>
      <c r="G45" s="1">
        <v>1</v>
      </c>
      <c r="I45" s="1">
        <v>0</v>
      </c>
      <c r="J45" s="1">
        <v>1</v>
      </c>
      <c r="K45" s="1"/>
      <c r="L45" s="1"/>
      <c r="M45" s="1"/>
      <c r="N45" s="1"/>
      <c r="O45" s="1">
        <v>1</v>
      </c>
      <c r="W45" s="1">
        <f>SUM(N45*'Ranking Calculations'!$C$2,M45*'Ranking Calculations'!$C$3,L45*'Ranking Calculations'!$C$4,K45*'Ranking Calculations'!$C$5,H45*'Ranking Calculations'!$C$7,G45*'Ranking Calculations'!$C$6,P45*'Ranking Calculations'!$C$8,Q45*'Ranking Calculations'!$C$9,R45*'Ranking Calculations'!$C$10,S45*'Ranking Calculations'!$C$11,T45*'Ranking Calculations'!$C$12,U45*'Ranking Calculations'!$C$13,V45*'Ranking Calculations'!$C$14)</f>
        <v>1</v>
      </c>
      <c r="X45" s="11">
        <f>(SUM($D$2:D45)+(SUM($F$2:F45)/2))/((SUM($D$2:D45)+SUM($E$2:E45)+SUM($F$2:F45)))</f>
        <v>0.42804154302670622</v>
      </c>
      <c r="Y45" s="24">
        <f>'Winning % Rank Over Time'!Y46</f>
        <v>27</v>
      </c>
      <c r="Z45" s="7">
        <f>'Winning % Rank Over Time'!$B45*VLOOKUP(Y45,'Share of Reg Season Points'!$A$2:$B$33,2)</f>
        <v>0</v>
      </c>
      <c r="AA45" s="1">
        <f t="shared" si="1"/>
        <v>0.4</v>
      </c>
      <c r="AB45" s="1" cm="1">
        <f t="array" ref="AB45">_xlfn.IFS(AA45&gt;='Old Ranking Calculations'!$B$25,'Old Ranking Calculations'!$C$25,AA45&gt;='Old Ranking Calculations'!$B$26,'Old Ranking Calculations'!$C$26,AA45&gt;='Old Ranking Calculations'!$B$27,'Old Ranking Calculations'!$C$27,AA45&gt;='Old Ranking Calculations'!$B$28,'Old Ranking Calculations'!$C$28,AA45&gt;='Old Ranking Calculations'!$B$29,'Old Ranking Calculations'!$C$29,AA45&gt;='Old Ranking Calculations'!$B$30,'Old Ranking Calculations'!$C$30,AA45&gt;='Old Ranking Calculations'!$B$31,'Old Ranking Calculations'!$C$31,AA45&lt;'Old Ranking Calculations'!$B$32,'Old Ranking Calculations'!$C$32)</f>
        <v>0</v>
      </c>
      <c r="AC45" s="1">
        <f>COUNT($G$2:G45)/COUNT($A$2:A45)</f>
        <v>0.18181818181818182</v>
      </c>
      <c r="AD45" s="1" cm="1">
        <f t="array" ref="AD45">_xlfn.IFS(AC45&gt;='Old Ranking Calculations'!$B$15,'Old Ranking Calculations'!$C$15,AC45&gt;='Old Ranking Calculations'!$B$16,'Old Ranking Calculations'!$C$16,AC45&gt;='Old Ranking Calculations'!$B$17,'Old Ranking Calculations'!$C$17,AC45&gt;='Old Ranking Calculations'!$B$18,'Old Ranking Calculations'!$C$18,AC45&gt;='Old Ranking Calculations'!$B$19,'Old Ranking Calculations'!$C$19,AC45&gt;='Old Ranking Calculations'!$B$20,'Old Ranking Calculations'!$C$20,AC45&gt;='Old Ranking Calculations'!$B$21,'Old Ranking Calculations'!$C$21,AC45&gt;='Old Ranking Calculations'!$B$22,'Old Ranking Calculations'!$C$22,AC45&lt;'Old Ranking Calculations'!$B$23,'Old Ranking Calculations'!$C$23)</f>
        <v>0</v>
      </c>
      <c r="AE45" s="1">
        <f t="shared" si="0"/>
        <v>0</v>
      </c>
      <c r="AF45" s="1">
        <f t="shared" si="2"/>
        <v>4.4444444444444446E-2</v>
      </c>
      <c r="AG45" s="16">
        <f>SUM($W$2:W45,Z45,$AE$2)</f>
        <v>61.487499999999997</v>
      </c>
    </row>
    <row r="46" spans="1:33" ht="15.75" customHeight="1" x14ac:dyDescent="0.2">
      <c r="A46" s="1">
        <v>2011</v>
      </c>
      <c r="B46" s="1" t="s">
        <v>22</v>
      </c>
      <c r="C46" s="1" t="str">
        <f>VLOOKUP(B46,Divisions!$A$1:$B$33,2,FALSE)</f>
        <v>NFC South</v>
      </c>
      <c r="D46" s="1">
        <v>13</v>
      </c>
      <c r="E46" s="1">
        <v>3</v>
      </c>
      <c r="G46" s="1">
        <v>1</v>
      </c>
      <c r="H46" s="1">
        <v>1</v>
      </c>
      <c r="I46" s="1">
        <v>1</v>
      </c>
      <c r="J46" s="1">
        <v>1</v>
      </c>
      <c r="K46" s="1">
        <v>1</v>
      </c>
      <c r="L46" s="1"/>
      <c r="M46" s="1"/>
      <c r="N46" s="1"/>
      <c r="O46" s="1">
        <v>2</v>
      </c>
      <c r="Q46" s="1">
        <v>1</v>
      </c>
      <c r="W46" s="1">
        <f>SUM(N46*'Ranking Calculations'!$C$2,M46*'Ranking Calculations'!$C$3,L46*'Ranking Calculations'!$C$4,K46*'Ranking Calculations'!$C$5,H46*'Ranking Calculations'!$C$7,G46*'Ranking Calculations'!$C$6,P46*'Ranking Calculations'!$C$8,Q46*'Ranking Calculations'!$C$9,R46*'Ranking Calculations'!$C$10,S46*'Ranking Calculations'!$C$11,T46*'Ranking Calculations'!$C$12,U46*'Ranking Calculations'!$C$13,V46*'Ranking Calculations'!$C$14)</f>
        <v>5</v>
      </c>
      <c r="X46" s="11">
        <f>(SUM($D$2:D46)+(SUM($F$2:F46)/2))/((SUM($D$2:D46)+SUM($E$2:E46)+SUM($F$2:F46)))</f>
        <v>0.43695652173913041</v>
      </c>
      <c r="Y46" s="24">
        <f>'Winning % Rank Over Time'!Y47</f>
        <v>27</v>
      </c>
      <c r="Z46" s="7">
        <f>'Winning % Rank Over Time'!$B46*VLOOKUP(Y46,'Share of Reg Season Points'!$A$2:$B$33,2)</f>
        <v>0</v>
      </c>
      <c r="AA46" s="1">
        <f t="shared" si="1"/>
        <v>0.44444444444444442</v>
      </c>
      <c r="AB46" s="1" cm="1">
        <f t="array" ref="AB46">_xlfn.IFS(AA46&gt;='Old Ranking Calculations'!$B$25,'Old Ranking Calculations'!$C$25,AA46&gt;='Old Ranking Calculations'!$B$26,'Old Ranking Calculations'!$C$26,AA46&gt;='Old Ranking Calculations'!$B$27,'Old Ranking Calculations'!$C$27,AA46&gt;='Old Ranking Calculations'!$B$28,'Old Ranking Calculations'!$C$28,AA46&gt;='Old Ranking Calculations'!$B$29,'Old Ranking Calculations'!$C$29,AA46&gt;='Old Ranking Calculations'!$B$30,'Old Ranking Calculations'!$C$30,AA46&gt;='Old Ranking Calculations'!$B$31,'Old Ranking Calculations'!$C$31,AA46&lt;'Old Ranking Calculations'!$B$32,'Old Ranking Calculations'!$C$32)</f>
        <v>0</v>
      </c>
      <c r="AC46" s="1">
        <f>COUNT($G$2:G46)/COUNT($A$2:A46)</f>
        <v>0.2</v>
      </c>
      <c r="AD46" s="1" cm="1">
        <f t="array" ref="AD46">_xlfn.IFS(AC46&gt;='Old Ranking Calculations'!$B$15,'Old Ranking Calculations'!$C$15,AC46&gt;='Old Ranking Calculations'!$B$16,'Old Ranking Calculations'!$C$16,AC46&gt;='Old Ranking Calculations'!$B$17,'Old Ranking Calculations'!$C$17,AC46&gt;='Old Ranking Calculations'!$B$18,'Old Ranking Calculations'!$C$18,AC46&gt;='Old Ranking Calculations'!$B$19,'Old Ranking Calculations'!$C$19,AC46&gt;='Old Ranking Calculations'!$B$20,'Old Ranking Calculations'!$C$20,AC46&gt;='Old Ranking Calculations'!$B$21,'Old Ranking Calculations'!$C$21,AC46&gt;='Old Ranking Calculations'!$B$22,'Old Ranking Calculations'!$C$22,AC46&lt;'Old Ranking Calculations'!$B$23,'Old Ranking Calculations'!$C$23)</f>
        <v>1</v>
      </c>
      <c r="AE46" s="1">
        <f t="shared" si="0"/>
        <v>0</v>
      </c>
      <c r="AF46" s="1">
        <f t="shared" si="2"/>
        <v>5.1094890510948905E-2</v>
      </c>
      <c r="AG46" s="16">
        <f>SUM($W$2:W46,Z46,$AE$2)</f>
        <v>66.487499999999997</v>
      </c>
    </row>
    <row r="47" spans="1:33" ht="15.75" customHeight="1" x14ac:dyDescent="0.2">
      <c r="A47" s="1">
        <v>2012</v>
      </c>
      <c r="B47" s="1" t="s">
        <v>22</v>
      </c>
      <c r="C47" s="1" t="str">
        <f>VLOOKUP(B47,Divisions!$A$1:$B$33,2,FALSE)</f>
        <v>NFC South</v>
      </c>
      <c r="D47" s="1">
        <v>7</v>
      </c>
      <c r="E47" s="1">
        <v>9</v>
      </c>
      <c r="W47" s="1">
        <f>SUM(N47*'Ranking Calculations'!$C$2,M47*'Ranking Calculations'!$C$3,L47*'Ranking Calculations'!$C$4,K47*'Ranking Calculations'!$C$5,H47*'Ranking Calculations'!$C$7,G47*'Ranking Calculations'!$C$6,P47*'Ranking Calculations'!$C$8,Q47*'Ranking Calculations'!$C$9,R47*'Ranking Calculations'!$C$10,S47*'Ranking Calculations'!$C$11,T47*'Ranking Calculations'!$C$12,U47*'Ranking Calculations'!$C$13,V47*'Ranking Calculations'!$C$14)</f>
        <v>0</v>
      </c>
      <c r="X47" s="11">
        <f>(SUM($D$2:D47)+(SUM($F$2:F47)/2))/((SUM($D$2:D47)+SUM($E$2:E47)+SUM($F$2:F47)))</f>
        <v>0.43696883852691221</v>
      </c>
      <c r="Y47" s="24">
        <f>'Winning % Rank Over Time'!Y48</f>
        <v>29</v>
      </c>
      <c r="Z47" s="7">
        <f>'Winning % Rank Over Time'!$B47*VLOOKUP(Y47,'Share of Reg Season Points'!$A$2:$B$33,2)</f>
        <v>0</v>
      </c>
      <c r="AA47" s="1">
        <f t="shared" si="1"/>
        <v>0.4375</v>
      </c>
      <c r="AB47" s="1" cm="1">
        <f t="array" ref="AB47">_xlfn.IFS(AA47&gt;='Old Ranking Calculations'!$B$25,'Old Ranking Calculations'!$C$25,AA47&gt;='Old Ranking Calculations'!$B$26,'Old Ranking Calculations'!$C$26,AA47&gt;='Old Ranking Calculations'!$B$27,'Old Ranking Calculations'!$C$27,AA47&gt;='Old Ranking Calculations'!$B$28,'Old Ranking Calculations'!$C$28,AA47&gt;='Old Ranking Calculations'!$B$29,'Old Ranking Calculations'!$C$29,AA47&gt;='Old Ranking Calculations'!$B$30,'Old Ranking Calculations'!$C$30,AA47&gt;='Old Ranking Calculations'!$B$31,'Old Ranking Calculations'!$C$31,AA47&lt;'Old Ranking Calculations'!$B$32,'Old Ranking Calculations'!$C$32)</f>
        <v>0</v>
      </c>
      <c r="AC47" s="1">
        <f>COUNT($G$2:G47)/COUNT($A$2:A47)</f>
        <v>0.19565217391304349</v>
      </c>
      <c r="AD47" s="1" cm="1">
        <f t="array" ref="AD47">_xlfn.IFS(AC47&gt;='Old Ranking Calculations'!$B$15,'Old Ranking Calculations'!$C$15,AC47&gt;='Old Ranking Calculations'!$B$16,'Old Ranking Calculations'!$C$16,AC47&gt;='Old Ranking Calculations'!$B$17,'Old Ranking Calculations'!$C$17,AC47&gt;='Old Ranking Calculations'!$B$18,'Old Ranking Calculations'!$C$18,AC47&gt;='Old Ranking Calculations'!$B$19,'Old Ranking Calculations'!$C$19,AC47&gt;='Old Ranking Calculations'!$B$20,'Old Ranking Calculations'!$C$20,AC47&gt;='Old Ranking Calculations'!$B$21,'Old Ranking Calculations'!$C$21,AC47&gt;='Old Ranking Calculations'!$B$22,'Old Ranking Calculations'!$C$22,AC47&lt;'Old Ranking Calculations'!$B$23,'Old Ranking Calculations'!$C$23)</f>
        <v>0</v>
      </c>
      <c r="AE47" s="1">
        <f t="shared" si="0"/>
        <v>0</v>
      </c>
      <c r="AF47" s="1">
        <f t="shared" si="2"/>
        <v>0.05</v>
      </c>
      <c r="AG47" s="16">
        <f>SUM($W$2:W47,Z47,$AE$2)</f>
        <v>66.487499999999997</v>
      </c>
    </row>
    <row r="48" spans="1:33" ht="15.75" customHeight="1" x14ac:dyDescent="0.2">
      <c r="A48" s="1">
        <v>2013</v>
      </c>
      <c r="B48" s="1" t="s">
        <v>22</v>
      </c>
      <c r="C48" s="1" t="str">
        <f>VLOOKUP(B48,Divisions!$A$1:$B$33,2,FALSE)</f>
        <v>NFC South</v>
      </c>
      <c r="D48" s="1">
        <v>11</v>
      </c>
      <c r="E48" s="1">
        <v>5</v>
      </c>
      <c r="G48" s="1">
        <v>1</v>
      </c>
      <c r="I48" s="1">
        <v>1</v>
      </c>
      <c r="J48" s="1">
        <v>1</v>
      </c>
      <c r="K48" s="1">
        <v>1</v>
      </c>
      <c r="L48" s="1"/>
      <c r="M48" s="1"/>
      <c r="N48" s="1"/>
      <c r="O48" s="1">
        <v>2</v>
      </c>
      <c r="W48" s="1">
        <f>SUM(N48*'Ranking Calculations'!$C$2,M48*'Ranking Calculations'!$C$3,L48*'Ranking Calculations'!$C$4,K48*'Ranking Calculations'!$C$5,H48*'Ranking Calculations'!$C$7,G48*'Ranking Calculations'!$C$6,P48*'Ranking Calculations'!$C$8,Q48*'Ranking Calculations'!$C$9,R48*'Ranking Calculations'!$C$10,S48*'Ranking Calculations'!$C$11,T48*'Ranking Calculations'!$C$12,U48*'Ranking Calculations'!$C$13,V48*'Ranking Calculations'!$C$14)</f>
        <v>3</v>
      </c>
      <c r="X48" s="11">
        <f>(SUM($D$2:D48)+(SUM($F$2:F48)/2))/((SUM($D$2:D48)+SUM($E$2:E48)+SUM($F$2:F48)))</f>
        <v>0.44252077562326869</v>
      </c>
      <c r="Y48" s="24">
        <f>'Winning % Rank Over Time'!Y49</f>
        <v>27</v>
      </c>
      <c r="Z48" s="7">
        <f>'Winning % Rank Over Time'!$B48*VLOOKUP(Y48,'Share of Reg Season Points'!$A$2:$B$33,2)</f>
        <v>0</v>
      </c>
      <c r="AA48" s="1">
        <f t="shared" si="1"/>
        <v>0.46969696969696972</v>
      </c>
      <c r="AB48" s="1" cm="1">
        <f t="array" ref="AB48">_xlfn.IFS(AA48&gt;='Old Ranking Calculations'!$B$25,'Old Ranking Calculations'!$C$25,AA48&gt;='Old Ranking Calculations'!$B$26,'Old Ranking Calculations'!$C$26,AA48&gt;='Old Ranking Calculations'!$B$27,'Old Ranking Calculations'!$C$27,AA48&gt;='Old Ranking Calculations'!$B$28,'Old Ranking Calculations'!$C$28,AA48&gt;='Old Ranking Calculations'!$B$29,'Old Ranking Calculations'!$C$29,AA48&gt;='Old Ranking Calculations'!$B$30,'Old Ranking Calculations'!$C$30,AA48&gt;='Old Ranking Calculations'!$B$31,'Old Ranking Calculations'!$C$31,AA48&lt;'Old Ranking Calculations'!$B$32,'Old Ranking Calculations'!$C$32)</f>
        <v>0</v>
      </c>
      <c r="AC48" s="1">
        <f>COUNT($G$2:G48)/COUNT($A$2:A48)</f>
        <v>0.21276595744680851</v>
      </c>
      <c r="AD48" s="1" cm="1">
        <f t="array" ref="AD48">_xlfn.IFS(AC48&gt;='Old Ranking Calculations'!$B$15,'Old Ranking Calculations'!$C$15,AC48&gt;='Old Ranking Calculations'!$B$16,'Old Ranking Calculations'!$C$16,AC48&gt;='Old Ranking Calculations'!$B$17,'Old Ranking Calculations'!$C$17,AC48&gt;='Old Ranking Calculations'!$B$18,'Old Ranking Calculations'!$C$18,AC48&gt;='Old Ranking Calculations'!$B$19,'Old Ranking Calculations'!$C$19,AC48&gt;='Old Ranking Calculations'!$B$20,'Old Ranking Calculations'!$C$20,AC48&gt;='Old Ranking Calculations'!$B$21,'Old Ranking Calculations'!$C$21,AC48&gt;='Old Ranking Calculations'!$B$22,'Old Ranking Calculations'!$C$22,AC48&lt;'Old Ranking Calculations'!$B$23,'Old Ranking Calculations'!$C$23)</f>
        <v>1</v>
      </c>
      <c r="AE48" s="1">
        <f t="shared" si="0"/>
        <v>0</v>
      </c>
      <c r="AF48" s="1">
        <f t="shared" si="2"/>
        <v>5.6206088992974239E-2</v>
      </c>
      <c r="AG48" s="16">
        <f>SUM($W$2:W48,Z48,$AE$2)</f>
        <v>69.487499999999997</v>
      </c>
    </row>
    <row r="49" spans="1:33" ht="15.75" customHeight="1" x14ac:dyDescent="0.2">
      <c r="A49" s="1">
        <v>2014</v>
      </c>
      <c r="B49" s="1" t="s">
        <v>22</v>
      </c>
      <c r="C49" s="1" t="str">
        <f>VLOOKUP(B49,Divisions!$A$1:$B$33,2,FALSE)</f>
        <v>NFC South</v>
      </c>
      <c r="D49" s="1">
        <v>7</v>
      </c>
      <c r="E49" s="1">
        <v>9</v>
      </c>
      <c r="W49" s="1">
        <f>SUM(N49*'Ranking Calculations'!$C$2,M49*'Ranking Calculations'!$C$3,L49*'Ranking Calculations'!$C$4,K49*'Ranking Calculations'!$C$5,H49*'Ranking Calculations'!$C$7,G49*'Ranking Calculations'!$C$6,P49*'Ranking Calculations'!$C$8,Q49*'Ranking Calculations'!$C$9,R49*'Ranking Calculations'!$C$10,S49*'Ranking Calculations'!$C$11,T49*'Ranking Calculations'!$C$12,U49*'Ranking Calculations'!$C$13,V49*'Ranking Calculations'!$C$14)</f>
        <v>0</v>
      </c>
      <c r="X49" s="11">
        <f>(SUM($D$2:D49)+(SUM($F$2:F49)/2))/((SUM($D$2:D49)+SUM($E$2:E49)+SUM($F$2:F49)))</f>
        <v>0.44241192411924118</v>
      </c>
      <c r="Y49" s="24">
        <f>'Winning % Rank Over Time'!Y50</f>
        <v>27</v>
      </c>
      <c r="Z49" s="7">
        <f>'Winning % Rank Over Time'!$B49*VLOOKUP(Y49,'Share of Reg Season Points'!$A$2:$B$33,2)</f>
        <v>0</v>
      </c>
      <c r="AA49" s="1">
        <f t="shared" si="1"/>
        <v>0.46268656716417911</v>
      </c>
      <c r="AB49" s="1" cm="1">
        <f t="array" ref="AB49">_xlfn.IFS(AA49&gt;='Old Ranking Calculations'!$B$25,'Old Ranking Calculations'!$C$25,AA49&gt;='Old Ranking Calculations'!$B$26,'Old Ranking Calculations'!$C$26,AA49&gt;='Old Ranking Calculations'!$B$27,'Old Ranking Calculations'!$C$27,AA49&gt;='Old Ranking Calculations'!$B$28,'Old Ranking Calculations'!$C$28,AA49&gt;='Old Ranking Calculations'!$B$29,'Old Ranking Calculations'!$C$29,AA49&gt;='Old Ranking Calculations'!$B$30,'Old Ranking Calculations'!$C$30,AA49&gt;='Old Ranking Calculations'!$B$31,'Old Ranking Calculations'!$C$31,AA49&lt;'Old Ranking Calculations'!$B$32,'Old Ranking Calculations'!$C$32)</f>
        <v>0</v>
      </c>
      <c r="AC49" s="1">
        <f>COUNT($G$2:G49)/COUNT($A$2:A49)</f>
        <v>0.20833333333333334</v>
      </c>
      <c r="AD49" s="1" cm="1">
        <f t="array" ref="AD49">_xlfn.IFS(AC49&gt;='Old Ranking Calculations'!$B$15,'Old Ranking Calculations'!$C$15,AC49&gt;='Old Ranking Calculations'!$B$16,'Old Ranking Calculations'!$C$16,AC49&gt;='Old Ranking Calculations'!$B$17,'Old Ranking Calculations'!$C$17,AC49&gt;='Old Ranking Calculations'!$B$18,'Old Ranking Calculations'!$C$18,AC49&gt;='Old Ranking Calculations'!$B$19,'Old Ranking Calculations'!$C$19,AC49&gt;='Old Ranking Calculations'!$B$20,'Old Ranking Calculations'!$C$20,AC49&gt;='Old Ranking Calculations'!$B$21,'Old Ranking Calculations'!$C$21,AC49&gt;='Old Ranking Calculations'!$B$22,'Old Ranking Calculations'!$C$22,AC49&lt;'Old Ranking Calculations'!$B$23,'Old Ranking Calculations'!$C$23)</f>
        <v>1</v>
      </c>
      <c r="AE49" s="1">
        <f t="shared" si="0"/>
        <v>0</v>
      </c>
      <c r="AF49" s="1">
        <f t="shared" si="2"/>
        <v>5.5045871559633031E-2</v>
      </c>
      <c r="AG49" s="16">
        <f>SUM($W$2:W49,Z49,$AE$2)</f>
        <v>69.487499999999997</v>
      </c>
    </row>
    <row r="50" spans="1:33" ht="15.75" customHeight="1" x14ac:dyDescent="0.2">
      <c r="A50" s="1">
        <v>2015</v>
      </c>
      <c r="B50" s="1" t="s">
        <v>22</v>
      </c>
      <c r="C50" s="1" t="str">
        <f>VLOOKUP(B50,Divisions!$A$1:$B$33,2,FALSE)</f>
        <v>NFC South</v>
      </c>
      <c r="D50" s="1">
        <v>7</v>
      </c>
      <c r="E50" s="1">
        <v>9</v>
      </c>
      <c r="W50" s="1">
        <f>SUM(N50*'Ranking Calculations'!$C$2,M50*'Ranking Calculations'!$C$3,L50*'Ranking Calculations'!$C$4,K50*'Ranking Calculations'!$C$5,H50*'Ranking Calculations'!$C$7,G50*'Ranking Calculations'!$C$6,P50*'Ranking Calculations'!$C$8,Q50*'Ranking Calculations'!$C$9,R50*'Ranking Calculations'!$C$10,S50*'Ranking Calculations'!$C$11,T50*'Ranking Calculations'!$C$12,U50*'Ranking Calculations'!$C$13,V50*'Ranking Calculations'!$C$14)</f>
        <v>0</v>
      </c>
      <c r="X50" s="11">
        <f>(SUM($D$2:D50)+(SUM($F$2:F50)/2))/((SUM($D$2:D50)+SUM($E$2:E50)+SUM($F$2:F50)))</f>
        <v>0.44230769230769229</v>
      </c>
      <c r="Y50" s="24">
        <f>'Winning % Rank Over Time'!Y51</f>
        <v>27</v>
      </c>
      <c r="Z50" s="7">
        <f>'Winning % Rank Over Time'!$B50*VLOOKUP(Y50,'Share of Reg Season Points'!$A$2:$B$33,2)</f>
        <v>0</v>
      </c>
      <c r="AA50" s="1">
        <f t="shared" si="1"/>
        <v>0.45588235294117646</v>
      </c>
      <c r="AB50" s="1" cm="1">
        <f t="array" ref="AB50">_xlfn.IFS(AA50&gt;='Old Ranking Calculations'!$B$25,'Old Ranking Calculations'!$C$25,AA50&gt;='Old Ranking Calculations'!$B$26,'Old Ranking Calculations'!$C$26,AA50&gt;='Old Ranking Calculations'!$B$27,'Old Ranking Calculations'!$C$27,AA50&gt;='Old Ranking Calculations'!$B$28,'Old Ranking Calculations'!$C$28,AA50&gt;='Old Ranking Calculations'!$B$29,'Old Ranking Calculations'!$C$29,AA50&gt;='Old Ranking Calculations'!$B$30,'Old Ranking Calculations'!$C$30,AA50&gt;='Old Ranking Calculations'!$B$31,'Old Ranking Calculations'!$C$31,AA50&lt;'Old Ranking Calculations'!$B$32,'Old Ranking Calculations'!$C$32)</f>
        <v>0</v>
      </c>
      <c r="AC50" s="1">
        <f>COUNT($G$2:G50)/COUNT($A$2:A50)</f>
        <v>0.20408163265306123</v>
      </c>
      <c r="AD50" s="1" cm="1">
        <f t="array" ref="AD50">_xlfn.IFS(AC50&gt;='Old Ranking Calculations'!$B$15,'Old Ranking Calculations'!$C$15,AC50&gt;='Old Ranking Calculations'!$B$16,'Old Ranking Calculations'!$C$16,AC50&gt;='Old Ranking Calculations'!$B$17,'Old Ranking Calculations'!$C$17,AC50&gt;='Old Ranking Calculations'!$B$18,'Old Ranking Calculations'!$C$18,AC50&gt;='Old Ranking Calculations'!$B$19,'Old Ranking Calculations'!$C$19,AC50&gt;='Old Ranking Calculations'!$B$20,'Old Ranking Calculations'!$C$20,AC50&gt;='Old Ranking Calculations'!$B$21,'Old Ranking Calculations'!$C$21,AC50&gt;='Old Ranking Calculations'!$B$22,'Old Ranking Calculations'!$C$22,AC50&lt;'Old Ranking Calculations'!$B$23,'Old Ranking Calculations'!$C$23)</f>
        <v>1</v>
      </c>
      <c r="AE50" s="1">
        <f t="shared" si="0"/>
        <v>0</v>
      </c>
      <c r="AF50" s="1">
        <f t="shared" si="2"/>
        <v>5.3932584269662923E-2</v>
      </c>
      <c r="AG50" s="16">
        <f>SUM($W$2:W50,Z50,$AE$2)</f>
        <v>69.487499999999997</v>
      </c>
    </row>
    <row r="51" spans="1:33" ht="15.75" customHeight="1" x14ac:dyDescent="0.2">
      <c r="A51" s="1">
        <v>2016</v>
      </c>
      <c r="B51" s="1" t="s">
        <v>22</v>
      </c>
      <c r="C51" s="1" t="str">
        <f>VLOOKUP(B51,Divisions!$A$1:$B$33,2,FALSE)</f>
        <v>NFC South</v>
      </c>
      <c r="D51" s="1">
        <v>7</v>
      </c>
      <c r="E51" s="1">
        <v>9</v>
      </c>
      <c r="W51" s="1">
        <f>SUM(N51*'Ranking Calculations'!$C$2,M51*'Ranking Calculations'!$C$3,L51*'Ranking Calculations'!$C$4,K51*'Ranking Calculations'!$C$5,H51*'Ranking Calculations'!$C$7,G51*'Ranking Calculations'!$C$6,P51*'Ranking Calculations'!$C$8,Q51*'Ranking Calculations'!$C$9,R51*'Ranking Calculations'!$C$10,S51*'Ranking Calculations'!$C$11,T51*'Ranking Calculations'!$C$12,U51*'Ranking Calculations'!$C$13,V51*'Ranking Calculations'!$C$14)</f>
        <v>0</v>
      </c>
      <c r="X51" s="11">
        <f>(SUM($D$2:D51)+(SUM($F$2:F51)/2))/((SUM($D$2:D51)+SUM($E$2:E51)+SUM($F$2:F51)))</f>
        <v>0.44220779220779222</v>
      </c>
      <c r="Y51" s="24">
        <f>'Winning % Rank Over Time'!Y52</f>
        <v>25</v>
      </c>
      <c r="Z51" s="7">
        <f>'Winning % Rank Over Time'!$B51*VLOOKUP(Y51,'Share of Reg Season Points'!$A$2:$B$33,2)</f>
        <v>0</v>
      </c>
      <c r="AA51" s="1">
        <f t="shared" si="1"/>
        <v>0.44927536231884058</v>
      </c>
      <c r="AB51" s="1" cm="1">
        <f t="array" ref="AB51">_xlfn.IFS(AA51&gt;='Old Ranking Calculations'!$B$25,'Old Ranking Calculations'!$C$25,AA51&gt;='Old Ranking Calculations'!$B$26,'Old Ranking Calculations'!$C$26,AA51&gt;='Old Ranking Calculations'!$B$27,'Old Ranking Calculations'!$C$27,AA51&gt;='Old Ranking Calculations'!$B$28,'Old Ranking Calculations'!$C$28,AA51&gt;='Old Ranking Calculations'!$B$29,'Old Ranking Calculations'!$C$29,AA51&gt;='Old Ranking Calculations'!$B$30,'Old Ranking Calculations'!$C$30,AA51&gt;='Old Ranking Calculations'!$B$31,'Old Ranking Calculations'!$C$31,AA51&lt;'Old Ranking Calculations'!$B$32,'Old Ranking Calculations'!$C$32)</f>
        <v>0</v>
      </c>
      <c r="AC51" s="1">
        <f>COUNT($G$2:G51)/COUNT($A$2:A51)</f>
        <v>0.2</v>
      </c>
      <c r="AD51" s="1" cm="1">
        <f t="array" ref="AD51">_xlfn.IFS(AC51&gt;='Old Ranking Calculations'!$B$15,'Old Ranking Calculations'!$C$15,AC51&gt;='Old Ranking Calculations'!$B$16,'Old Ranking Calculations'!$C$16,AC51&gt;='Old Ranking Calculations'!$B$17,'Old Ranking Calculations'!$C$17,AC51&gt;='Old Ranking Calculations'!$B$18,'Old Ranking Calculations'!$C$18,AC51&gt;='Old Ranking Calculations'!$B$19,'Old Ranking Calculations'!$C$19,AC51&gt;='Old Ranking Calculations'!$B$20,'Old Ranking Calculations'!$C$20,AC51&gt;='Old Ranking Calculations'!$B$21,'Old Ranking Calculations'!$C$21,AC51&gt;='Old Ranking Calculations'!$B$22,'Old Ranking Calculations'!$C$22,AC51&lt;'Old Ranking Calculations'!$B$23,'Old Ranking Calculations'!$C$23)</f>
        <v>1</v>
      </c>
      <c r="AE51" s="1">
        <f t="shared" si="0"/>
        <v>0</v>
      </c>
      <c r="AF51" s="1">
        <f t="shared" si="2"/>
        <v>5.2863436123348019E-2</v>
      </c>
      <c r="AG51" s="16">
        <f>SUM($W$2:W51,Z51,$AE$2)</f>
        <v>69.487499999999997</v>
      </c>
    </row>
    <row r="52" spans="1:33" ht="15.75" customHeight="1" x14ac:dyDescent="0.2">
      <c r="A52" s="1">
        <v>2017</v>
      </c>
      <c r="B52" s="1" t="s">
        <v>22</v>
      </c>
      <c r="C52" s="1" t="str">
        <f>VLOOKUP(B52,Divisions!$A$1:$B$33,2,FALSE)</f>
        <v>NFC South</v>
      </c>
      <c r="D52" s="1">
        <v>11</v>
      </c>
      <c r="E52" s="1">
        <v>5</v>
      </c>
      <c r="G52" s="1">
        <v>1</v>
      </c>
      <c r="H52" s="1">
        <v>1</v>
      </c>
      <c r="I52" s="1">
        <v>1</v>
      </c>
      <c r="J52" s="1">
        <v>1</v>
      </c>
      <c r="K52" s="1">
        <v>1</v>
      </c>
      <c r="L52" s="1"/>
      <c r="M52" s="1"/>
      <c r="N52" s="1"/>
      <c r="O52" s="1">
        <v>2</v>
      </c>
      <c r="S52" s="1">
        <v>1</v>
      </c>
      <c r="T52" s="1">
        <v>1</v>
      </c>
      <c r="W52" s="1">
        <f>SUM(N52*'Ranking Calculations'!$C$2,M52*'Ranking Calculations'!$C$3,L52*'Ranking Calculations'!$C$4,K52*'Ranking Calculations'!$C$5,H52*'Ranking Calculations'!$C$7,G52*'Ranking Calculations'!$C$6,P52*'Ranking Calculations'!$C$8,Q52*'Ranking Calculations'!$C$9,R52*'Ranking Calculations'!$C$10,S52*'Ranking Calculations'!$C$11,T52*'Ranking Calculations'!$C$12,U52*'Ranking Calculations'!$C$13,V52*'Ranking Calculations'!$C$14)</f>
        <v>4</v>
      </c>
      <c r="X52" s="11">
        <f>(SUM($D$2:D52)+(SUM($F$2:F52)/2))/((SUM($D$2:D52)+SUM($E$2:E52)+SUM($F$2:F52)))</f>
        <v>0.44720101781170485</v>
      </c>
      <c r="Y52" s="24">
        <f>'Winning % Rank Over Time'!Y53</f>
        <v>26</v>
      </c>
      <c r="Z52" s="7">
        <f>'Winning % Rank Over Time'!$B52*VLOOKUP(Y52,'Share of Reg Season Points'!$A$2:$B$33,2)</f>
        <v>0</v>
      </c>
      <c r="AA52" s="1">
        <f t="shared" si="1"/>
        <v>0.4861111111111111</v>
      </c>
      <c r="AB52" s="1" cm="1">
        <f t="array" ref="AB52">_xlfn.IFS(AA52&gt;='Old Ranking Calculations'!$B$25,'Old Ranking Calculations'!$C$25,AA52&gt;='Old Ranking Calculations'!$B$26,'Old Ranking Calculations'!$C$26,AA52&gt;='Old Ranking Calculations'!$B$27,'Old Ranking Calculations'!$C$27,AA52&gt;='Old Ranking Calculations'!$B$28,'Old Ranking Calculations'!$C$28,AA52&gt;='Old Ranking Calculations'!$B$29,'Old Ranking Calculations'!$C$29,AA52&gt;='Old Ranking Calculations'!$B$30,'Old Ranking Calculations'!$C$30,AA52&gt;='Old Ranking Calculations'!$B$31,'Old Ranking Calculations'!$C$31,AA52&lt;'Old Ranking Calculations'!$B$32,'Old Ranking Calculations'!$C$32)</f>
        <v>0</v>
      </c>
      <c r="AC52" s="1">
        <f>COUNT($G$2:G52)/COUNT($A$2:A52)</f>
        <v>0.21568627450980393</v>
      </c>
      <c r="AD52" s="1" cm="1">
        <f t="array" ref="AD52">_xlfn.IFS(AC52&gt;='Old Ranking Calculations'!$B$15,'Old Ranking Calculations'!$C$15,AC52&gt;='Old Ranking Calculations'!$B$16,'Old Ranking Calculations'!$C$16,AC52&gt;='Old Ranking Calculations'!$B$17,'Old Ranking Calculations'!$C$17,AC52&gt;='Old Ranking Calculations'!$B$18,'Old Ranking Calculations'!$C$18,AC52&gt;='Old Ranking Calculations'!$B$19,'Old Ranking Calculations'!$C$19,AC52&gt;='Old Ranking Calculations'!$B$20,'Old Ranking Calculations'!$C$20,AC52&gt;='Old Ranking Calculations'!$B$21,'Old Ranking Calculations'!$C$21,AC52&gt;='Old Ranking Calculations'!$B$22,'Old Ranking Calculations'!$C$22,AC52&lt;'Old Ranking Calculations'!$B$23,'Old Ranking Calculations'!$C$23)</f>
        <v>1</v>
      </c>
      <c r="AE52" s="1">
        <f t="shared" si="0"/>
        <v>0</v>
      </c>
      <c r="AF52" s="1">
        <f t="shared" si="2"/>
        <v>5.844155844155844E-2</v>
      </c>
      <c r="AG52" s="16">
        <f>SUM($W$2:W52,Z52,$AE$2)</f>
        <v>73.487499999999997</v>
      </c>
    </row>
    <row r="53" spans="1:33" ht="15.75" customHeight="1" x14ac:dyDescent="0.2">
      <c r="A53" s="1">
        <v>2018</v>
      </c>
      <c r="B53" s="1" t="s">
        <v>22</v>
      </c>
      <c r="C53" s="1" t="str">
        <f>VLOOKUP(B53,Divisions!$A$1:$B$33,2,FALSE)</f>
        <v>NFC South</v>
      </c>
      <c r="D53" s="1">
        <v>13</v>
      </c>
      <c r="E53" s="1">
        <v>3</v>
      </c>
      <c r="G53" s="1">
        <v>1</v>
      </c>
      <c r="H53" s="1">
        <v>1</v>
      </c>
      <c r="I53" s="1">
        <v>1</v>
      </c>
      <c r="J53" s="1">
        <v>1</v>
      </c>
      <c r="K53" s="1">
        <v>1</v>
      </c>
      <c r="L53" s="1">
        <v>1</v>
      </c>
      <c r="M53" s="1"/>
      <c r="N53" s="1"/>
      <c r="O53" s="1">
        <v>3</v>
      </c>
      <c r="W53" s="1">
        <f>SUM(N53*'Ranking Calculations'!$C$2,M53*'Ranking Calculations'!$C$3,L53*'Ranking Calculations'!$C$4,K53*'Ranking Calculations'!$C$5,H53*'Ranking Calculations'!$C$7,G53*'Ranking Calculations'!$C$6,P53*'Ranking Calculations'!$C$8,Q53*'Ranking Calculations'!$C$9,R53*'Ranking Calculations'!$C$10,S53*'Ranking Calculations'!$C$11,T53*'Ranking Calculations'!$C$12,U53*'Ranking Calculations'!$C$13,V53*'Ranking Calculations'!$C$14)</f>
        <v>8</v>
      </c>
      <c r="X53" s="11">
        <f>(SUM($D$2:D53)+(SUM($F$2:F53)/2))/((SUM($D$2:D53)+SUM($E$2:E53)+SUM($F$2:F53)))</f>
        <v>0.45448877805486282</v>
      </c>
      <c r="Y53" s="24">
        <f>'Winning % Rank Over Time'!Y54</f>
        <v>23</v>
      </c>
      <c r="Z53" s="7">
        <f>'Winning % Rank Over Time'!$B53*VLOOKUP(Y53,'Share of Reg Season Points'!$A$2:$B$33,2)</f>
        <v>0</v>
      </c>
      <c r="AA53" s="1">
        <f t="shared" si="1"/>
        <v>0.52</v>
      </c>
      <c r="AB53" s="1" cm="1">
        <f t="array" ref="AB53">_xlfn.IFS(AA53&gt;='Old Ranking Calculations'!$B$25,'Old Ranking Calculations'!$C$25,AA53&gt;='Old Ranking Calculations'!$B$26,'Old Ranking Calculations'!$C$26,AA53&gt;='Old Ranking Calculations'!$B$27,'Old Ranking Calculations'!$C$27,AA53&gt;='Old Ranking Calculations'!$B$28,'Old Ranking Calculations'!$C$28,AA53&gt;='Old Ranking Calculations'!$B$29,'Old Ranking Calculations'!$C$29,AA53&gt;='Old Ranking Calculations'!$B$30,'Old Ranking Calculations'!$C$30,AA53&gt;='Old Ranking Calculations'!$B$31,'Old Ranking Calculations'!$C$31,AA53&lt;'Old Ranking Calculations'!$B$32,'Old Ranking Calculations'!$C$32)</f>
        <v>3</v>
      </c>
      <c r="AC53" s="1">
        <f>COUNT($G$2:G53)/COUNT($A$2:A53)</f>
        <v>0.23076923076923078</v>
      </c>
      <c r="AD53" s="1" cm="1">
        <f t="array" ref="AD53">_xlfn.IFS(AC53&gt;='Old Ranking Calculations'!$B$15,'Old Ranking Calculations'!$C$15,AC53&gt;='Old Ranking Calculations'!$B$16,'Old Ranking Calculations'!$C$16,AC53&gt;='Old Ranking Calculations'!$B$17,'Old Ranking Calculations'!$C$17,AC53&gt;='Old Ranking Calculations'!$B$18,'Old Ranking Calculations'!$C$18,AC53&gt;='Old Ranking Calculations'!$B$19,'Old Ranking Calculations'!$C$19,AC53&gt;='Old Ranking Calculations'!$B$20,'Old Ranking Calculations'!$C$20,AC53&gt;='Old Ranking Calculations'!$B$21,'Old Ranking Calculations'!$C$21,AC53&gt;='Old Ranking Calculations'!$B$22,'Old Ranking Calculations'!$C$22,AC53&lt;'Old Ranking Calculations'!$B$23,'Old Ranking Calculations'!$C$23)</f>
        <v>1</v>
      </c>
      <c r="AE53" s="1">
        <f t="shared" si="0"/>
        <v>0</v>
      </c>
      <c r="AF53" s="1">
        <f t="shared" si="2"/>
        <v>6.623931623931624E-2</v>
      </c>
      <c r="AG53" s="16">
        <f>SUM($W$2:W53,Z53,$AE$2)</f>
        <v>81.487499999999997</v>
      </c>
    </row>
    <row r="54" spans="1:33" ht="15.75" customHeight="1" x14ac:dyDescent="0.2">
      <c r="A54" s="1">
        <v>2019</v>
      </c>
      <c r="B54" s="1" t="s">
        <v>22</v>
      </c>
      <c r="C54" s="1" t="str">
        <f>VLOOKUP(B54,Divisions!$A$1:$B$33,2,FALSE)</f>
        <v>NFC South</v>
      </c>
      <c r="D54" s="1">
        <v>13</v>
      </c>
      <c r="E54" s="1">
        <v>3</v>
      </c>
      <c r="G54" s="1">
        <v>1</v>
      </c>
      <c r="H54" s="1">
        <v>1</v>
      </c>
      <c r="I54" s="1">
        <v>0</v>
      </c>
      <c r="J54" s="1">
        <v>1</v>
      </c>
      <c r="K54" s="1"/>
      <c r="L54" s="1"/>
      <c r="M54" s="1"/>
      <c r="N54" s="1"/>
      <c r="O54" s="1">
        <v>1</v>
      </c>
      <c r="Q54" s="1">
        <v>1</v>
      </c>
      <c r="W54" s="1">
        <f>SUM(N54*'Ranking Calculations'!$C$2,M54*'Ranking Calculations'!$C$3,L54*'Ranking Calculations'!$C$4,K54*'Ranking Calculations'!$C$5,H54*'Ranking Calculations'!$C$7,G54*'Ranking Calculations'!$C$6,P54*'Ranking Calculations'!$C$8,Q54*'Ranking Calculations'!$C$9,R54*'Ranking Calculations'!$C$10,S54*'Ranking Calculations'!$C$11,T54*'Ranking Calculations'!$C$12,U54*'Ranking Calculations'!$C$13,V54*'Ranking Calculations'!$C$14)</f>
        <v>3</v>
      </c>
      <c r="X54" s="11">
        <f>(SUM($D$2:D54)+(SUM($F$2:F54)/2))/((SUM($D$2:D54)+SUM($E$2:E54)+SUM($F$2:F54)))</f>
        <v>0.46149144254278729</v>
      </c>
      <c r="Y54" s="24">
        <f>'Winning % Rank Over Time'!Y55</f>
        <v>22</v>
      </c>
      <c r="Z54" s="7">
        <f>'Winning % Rank Over Time'!$B54*VLOOKUP(Y54,'Share of Reg Season Points'!$A$2:$B$33,2)</f>
        <v>0</v>
      </c>
      <c r="AA54" s="1">
        <f t="shared" si="1"/>
        <v>0.53846153846153844</v>
      </c>
      <c r="AB54" s="1" cm="1">
        <f t="array" ref="AB54">_xlfn.IFS(AA54&gt;='Old Ranking Calculations'!$B$25,'Old Ranking Calculations'!$C$25,AA54&gt;='Old Ranking Calculations'!$B$26,'Old Ranking Calculations'!$C$26,AA54&gt;='Old Ranking Calculations'!$B$27,'Old Ranking Calculations'!$C$27,AA54&gt;='Old Ranking Calculations'!$B$28,'Old Ranking Calculations'!$C$28,AA54&gt;='Old Ranking Calculations'!$B$29,'Old Ranking Calculations'!$C$29,AA54&gt;='Old Ranking Calculations'!$B$30,'Old Ranking Calculations'!$C$30,AA54&gt;='Old Ranking Calculations'!$B$31,'Old Ranking Calculations'!$C$31,AA54&lt;'Old Ranking Calculations'!$B$32,'Old Ranking Calculations'!$C$32)</f>
        <v>3</v>
      </c>
      <c r="AC54" s="1">
        <f>COUNT($G$2:G54)/COUNT($A$2:A54)</f>
        <v>0.24528301886792453</v>
      </c>
      <c r="AD54" s="1" cm="1">
        <f t="array" ref="AD54">_xlfn.IFS(AC54&gt;='Old Ranking Calculations'!$B$15,'Old Ranking Calculations'!$C$15,AC54&gt;='Old Ranking Calculations'!$B$16,'Old Ranking Calculations'!$C$16,AC54&gt;='Old Ranking Calculations'!$B$17,'Old Ranking Calculations'!$C$17,AC54&gt;='Old Ranking Calculations'!$B$18,'Old Ranking Calculations'!$C$18,AC54&gt;='Old Ranking Calculations'!$B$19,'Old Ranking Calculations'!$C$19,AC54&gt;='Old Ranking Calculations'!$B$20,'Old Ranking Calculations'!$C$20,AC54&gt;='Old Ranking Calculations'!$B$21,'Old Ranking Calculations'!$C$21,AC54&gt;='Old Ranking Calculations'!$B$22,'Old Ranking Calculations'!$C$22,AC54&lt;'Old Ranking Calculations'!$B$23,'Old Ranking Calculations'!$C$23)</f>
        <v>1</v>
      </c>
      <c r="AE54" s="1">
        <f t="shared" si="0"/>
        <v>0</v>
      </c>
      <c r="AF54" s="1">
        <f t="shared" si="2"/>
        <v>6.765327695560254E-2</v>
      </c>
      <c r="AG54" s="16">
        <f>SUM($W$2:W54,Z54,$AE$2)</f>
        <v>84.487499999999997</v>
      </c>
    </row>
    <row r="55" spans="1:33" ht="15.75" customHeight="1" x14ac:dyDescent="0.2">
      <c r="A55" s="1">
        <v>2020</v>
      </c>
      <c r="B55" s="1" t="s">
        <v>22</v>
      </c>
      <c r="C55" s="1" t="str">
        <f>VLOOKUP(B55,Divisions!$A$1:$B$33,2,FALSE)</f>
        <v>NFC South</v>
      </c>
      <c r="D55" s="1">
        <v>12</v>
      </c>
      <c r="E55" s="1">
        <v>4</v>
      </c>
      <c r="G55" s="1">
        <v>1</v>
      </c>
      <c r="H55" s="1">
        <v>1</v>
      </c>
      <c r="I55" s="1">
        <v>1</v>
      </c>
      <c r="J55" s="1">
        <v>1</v>
      </c>
      <c r="K55" s="1">
        <v>1</v>
      </c>
      <c r="L55" s="1"/>
      <c r="M55" s="1"/>
      <c r="N55" s="1"/>
      <c r="O55" s="1">
        <v>2</v>
      </c>
      <c r="W55" s="1">
        <f>SUM(N55*'Ranking Calculations'!$C$2,M55*'Ranking Calculations'!$C$3,L55*'Ranking Calculations'!$C$4,K55*'Ranking Calculations'!$C$5,H55*'Ranking Calculations'!$C$7,G55*'Ranking Calculations'!$C$6,P55*'Ranking Calculations'!$C$8,Q55*'Ranking Calculations'!$C$9,R55*'Ranking Calculations'!$C$10,S55*'Ranking Calculations'!$C$11,T55*'Ranking Calculations'!$C$12,U55*'Ranking Calculations'!$C$13,V55*'Ranking Calculations'!$C$14)</f>
        <v>4</v>
      </c>
      <c r="X55" s="11">
        <f>(SUM($D$2:D55)+(SUM($F$2:F55)/2))/((SUM($D$2:D55)+SUM($E$2:E55)+SUM($F$2:F55)))</f>
        <v>0.46702637889688248</v>
      </c>
      <c r="Y55" s="24">
        <f>'Winning % Rank Over Time'!Y56</f>
        <v>22</v>
      </c>
      <c r="Z55" s="7">
        <f>'Winning % Rank Over Time'!$B55*VLOOKUP(Y55,'Share of Reg Season Points'!$A$2:$B$33,2)</f>
        <v>0</v>
      </c>
      <c r="AA55" s="1">
        <f t="shared" si="1"/>
        <v>0.5679012345679012</v>
      </c>
      <c r="AB55" s="1" cm="1">
        <f t="array" ref="AB55">_xlfn.IFS(AA55&gt;='Old Ranking Calculations'!$B$25,'Old Ranking Calculations'!$C$25,AA55&gt;='Old Ranking Calculations'!$B$26,'Old Ranking Calculations'!$C$26,AA55&gt;='Old Ranking Calculations'!$B$27,'Old Ranking Calculations'!$C$27,AA55&gt;='Old Ranking Calculations'!$B$28,'Old Ranking Calculations'!$C$28,AA55&gt;='Old Ranking Calculations'!$B$29,'Old Ranking Calculations'!$C$29,AA55&gt;='Old Ranking Calculations'!$B$30,'Old Ranking Calculations'!$C$30,AA55&gt;='Old Ranking Calculations'!$B$31,'Old Ranking Calculations'!$C$31,AA55&lt;'Old Ranking Calculations'!$B$32,'Old Ranking Calculations'!$C$32)</f>
        <v>3</v>
      </c>
      <c r="AC55" s="1">
        <f>COUNT($G$2:G55)/COUNT($A$2:A55)</f>
        <v>0.25925925925925924</v>
      </c>
      <c r="AD55" s="1" cm="1">
        <f t="array" ref="AD55">_xlfn.IFS(AC55&gt;='Old Ranking Calculations'!$B$15,'Old Ranking Calculations'!$C$15,AC55&gt;='Old Ranking Calculations'!$B$16,'Old Ranking Calculations'!$C$16,AC55&gt;='Old Ranking Calculations'!$B$17,'Old Ranking Calculations'!$C$17,AC55&gt;='Old Ranking Calculations'!$B$18,'Old Ranking Calculations'!$C$18,AC55&gt;='Old Ranking Calculations'!$B$19,'Old Ranking Calculations'!$C$19,AC55&gt;='Old Ranking Calculations'!$B$20,'Old Ranking Calculations'!$C$20,AC55&gt;='Old Ranking Calculations'!$B$21,'Old Ranking Calculations'!$C$21,AC55&gt;='Old Ranking Calculations'!$B$22,'Old Ranking Calculations'!$C$22,AC55&lt;'Old Ranking Calculations'!$B$23,'Old Ranking Calculations'!$C$23)</f>
        <v>3</v>
      </c>
      <c r="AE55" s="1">
        <f t="shared" si="0"/>
        <v>0</v>
      </c>
      <c r="AF55" s="1">
        <f t="shared" si="2"/>
        <v>7.2916666666666671E-2</v>
      </c>
      <c r="AG55" s="16">
        <f>SUM($W$2:W55,Z55,$AE$2)</f>
        <v>88.487499999999997</v>
      </c>
    </row>
    <row r="56" spans="1:33" ht="15.75" customHeight="1" x14ac:dyDescent="0.2">
      <c r="A56" s="1">
        <v>2021</v>
      </c>
      <c r="B56" s="1" t="s">
        <v>22</v>
      </c>
      <c r="C56" s="1" t="str">
        <f>VLOOKUP(B56,Divisions!$A$1:$B$33,2,FALSE)</f>
        <v>NFC South</v>
      </c>
      <c r="D56" s="1">
        <v>9</v>
      </c>
      <c r="E56" s="1">
        <v>8</v>
      </c>
      <c r="W56" s="1">
        <f>SUM(N56*'Ranking Calculations'!$C$2,M56*'Ranking Calculations'!$C$3,L56*'Ranking Calculations'!$C$4,K56*'Ranking Calculations'!$C$5,H56*'Ranking Calculations'!$C$7,G56*'Ranking Calculations'!$C$6,P56*'Ranking Calculations'!$C$8,Q56*'Ranking Calculations'!$C$9,R56*'Ranking Calculations'!$C$10,S56*'Ranking Calculations'!$C$11,T56*'Ranking Calculations'!$C$12,U56*'Ranking Calculations'!$C$13,V56*'Ranking Calculations'!$C$14)</f>
        <v>0</v>
      </c>
      <c r="X56" s="11">
        <f>(SUM($D$2:D56)+(SUM($F$2:F56)/2))/((SUM($D$2:D56)+SUM($E$2:E56)+SUM($F$2:F56)))</f>
        <v>0.46827262044653351</v>
      </c>
      <c r="Y56" s="24">
        <f>'Winning % Rank Over Time'!Y57</f>
        <v>20</v>
      </c>
      <c r="Z56" s="7">
        <f>'Winning % Rank Over Time'!$B56*VLOOKUP(Y56,'Share of Reg Season Points'!$A$2:$B$33,2)</f>
        <v>0</v>
      </c>
      <c r="AA56" s="1">
        <f t="shared" si="1"/>
        <v>0.56097560975609762</v>
      </c>
      <c r="AB56" s="1" cm="1">
        <f t="array" ref="AB56">_xlfn.IFS(AA56&gt;='Old Ranking Calculations'!$B$25,'Old Ranking Calculations'!$C$25,AA56&gt;='Old Ranking Calculations'!$B$26,'Old Ranking Calculations'!$C$26,AA56&gt;='Old Ranking Calculations'!$B$27,'Old Ranking Calculations'!$C$27,AA56&gt;='Old Ranking Calculations'!$B$28,'Old Ranking Calculations'!$C$28,AA56&gt;='Old Ranking Calculations'!$B$29,'Old Ranking Calculations'!$C$29,AA56&gt;='Old Ranking Calculations'!$B$30,'Old Ranking Calculations'!$C$30,AA56&gt;='Old Ranking Calculations'!$B$31,'Old Ranking Calculations'!$C$31,AA56&lt;'Old Ranking Calculations'!$B$32,'Old Ranking Calculations'!$C$32)</f>
        <v>3</v>
      </c>
      <c r="AC56" s="1">
        <f>COUNT($G$2:G56)/COUNT($A$2:A56)</f>
        <v>0.25454545454545452</v>
      </c>
      <c r="AD56" s="1" cm="1">
        <f t="array" ref="AD56">_xlfn.IFS(AC56&gt;='Old Ranking Calculations'!$B$15,'Old Ranking Calculations'!$C$15,AC56&gt;='Old Ranking Calculations'!$B$16,'Old Ranking Calculations'!$C$16,AC56&gt;='Old Ranking Calculations'!$B$17,'Old Ranking Calculations'!$C$17,AC56&gt;='Old Ranking Calculations'!$B$18,'Old Ranking Calculations'!$C$18,AC56&gt;='Old Ranking Calculations'!$B$19,'Old Ranking Calculations'!$C$19,AC56&gt;='Old Ranking Calculations'!$B$20,'Old Ranking Calculations'!$C$20,AC56&gt;='Old Ranking Calculations'!$B$21,'Old Ranking Calculations'!$C$21,AC56&gt;='Old Ranking Calculations'!$B$22,'Old Ranking Calculations'!$C$22,AC56&lt;'Old Ranking Calculations'!$B$23,'Old Ranking Calculations'!$C$23)</f>
        <v>3</v>
      </c>
      <c r="AE56" s="1">
        <f t="shared" si="0"/>
        <v>0</v>
      </c>
      <c r="AF56" s="1">
        <f t="shared" si="2"/>
        <v>7.1721311475409832E-2</v>
      </c>
      <c r="AG56" s="16">
        <f>SUM($W$2:W56,Z56,$AE$2)</f>
        <v>88.487499999999997</v>
      </c>
    </row>
    <row r="57" spans="1:33" ht="15.75" customHeight="1" x14ac:dyDescent="0.2">
      <c r="A57" s="1">
        <v>2022</v>
      </c>
      <c r="B57" s="1" t="s">
        <v>22</v>
      </c>
      <c r="C57" s="1" t="str">
        <f>VLOOKUP(B57,Divisions!$A$1:$B$33,2,FALSE)</f>
        <v>NFC South</v>
      </c>
      <c r="D57">
        <v>7</v>
      </c>
      <c r="E57">
        <v>10</v>
      </c>
      <c r="W57" s="1">
        <f>SUM(N57*'Ranking Calculations'!$C$2,M57*'Ranking Calculations'!$C$3,L57*'Ranking Calculations'!$C$4,K57*'Ranking Calculations'!$C$5,H57*'Ranking Calculations'!$C$7,G57*'Ranking Calculations'!$C$6,P57*'Ranking Calculations'!$C$8,Q57*'Ranking Calculations'!$C$9,R57*'Ranking Calculations'!$C$10,S57*'Ranking Calculations'!$C$11,T57*'Ranking Calculations'!$C$12,U57*'Ranking Calculations'!$C$13,V57*'Ranking Calculations'!$C$14)</f>
        <v>0</v>
      </c>
      <c r="X57" s="11">
        <f>(SUM($D$2:D57)+(SUM($F$2:F57)/2))/((SUM($D$2:D57)+SUM($E$2:E57)+SUM($F$2:F57)))</f>
        <v>0.46716589861751151</v>
      </c>
      <c r="Y57" s="24">
        <f>'Winning % Rank Over Time'!Y58</f>
        <v>22</v>
      </c>
      <c r="Z57" s="7">
        <f>'Winning % Rank Over Time'!$B57*VLOOKUP(Y57,'Share of Reg Season Points'!$A$2:$B$33,2)</f>
        <v>0</v>
      </c>
      <c r="AA57" s="1">
        <f t="shared" si="1"/>
        <v>0.55421686746987953</v>
      </c>
      <c r="AB57" s="1" cm="1">
        <f t="array" ref="AB57">_xlfn.IFS(AA57&gt;='Old Ranking Calculations'!$B$25,'Old Ranking Calculations'!$C$25,AA57&gt;='Old Ranking Calculations'!$B$26,'Old Ranking Calculations'!$C$26,AA57&gt;='Old Ranking Calculations'!$B$27,'Old Ranking Calculations'!$C$27,AA57&gt;='Old Ranking Calculations'!$B$28,'Old Ranking Calculations'!$C$28,AA57&gt;='Old Ranking Calculations'!$B$29,'Old Ranking Calculations'!$C$29,AA57&gt;='Old Ranking Calculations'!$B$30,'Old Ranking Calculations'!$C$30,AA57&gt;='Old Ranking Calculations'!$B$31,'Old Ranking Calculations'!$C$31,AA57&lt;'Old Ranking Calculations'!$B$32,'Old Ranking Calculations'!$C$32)</f>
        <v>3</v>
      </c>
      <c r="AC57" s="1">
        <f>COUNT($G$2:G57)/COUNT($A$2:A57)</f>
        <v>0.25</v>
      </c>
      <c r="AD57" s="1" cm="1">
        <f t="array" ref="AD57">_xlfn.IFS(AC57&gt;='Old Ranking Calculations'!$B$15,'Old Ranking Calculations'!$C$15,AC57&gt;='Old Ranking Calculations'!$B$16,'Old Ranking Calculations'!$C$16,AC57&gt;='Old Ranking Calculations'!$B$17,'Old Ranking Calculations'!$C$17,AC57&gt;='Old Ranking Calculations'!$B$18,'Old Ranking Calculations'!$C$18,AC57&gt;='Old Ranking Calculations'!$B$19,'Old Ranking Calculations'!$C$19,AC57&gt;='Old Ranking Calculations'!$B$20,'Old Ranking Calculations'!$C$20,AC57&gt;='Old Ranking Calculations'!$B$21,'Old Ranking Calculations'!$C$21,AC57&gt;='Old Ranking Calculations'!$B$22,'Old Ranking Calculations'!$C$22,AC57&lt;'Old Ranking Calculations'!$B$23,'Old Ranking Calculations'!$C$23)</f>
        <v>3</v>
      </c>
      <c r="AE57" s="1">
        <f t="shared" si="0"/>
        <v>0</v>
      </c>
      <c r="AF57" s="1">
        <f t="shared" si="2"/>
        <v>7.0281124497991967E-2</v>
      </c>
      <c r="AG57" s="16">
        <f>SUM($W$2:W57,Z57,$AE$2)</f>
        <v>88.487499999999997</v>
      </c>
    </row>
    <row r="58" spans="1:33" ht="15.75" customHeight="1" x14ac:dyDescent="0.2">
      <c r="A58" s="1">
        <v>2023</v>
      </c>
      <c r="B58" s="1" t="s">
        <v>22</v>
      </c>
      <c r="C58" s="1" t="str">
        <f>VLOOKUP(B58,Divisions!$A$1:$B$33,2,FALSE)</f>
        <v>NFC South</v>
      </c>
      <c r="D58">
        <v>9</v>
      </c>
      <c r="E58">
        <v>8</v>
      </c>
      <c r="W58" s="1">
        <f>SUM(N58*'Ranking Calculations'!$C$2,M58*'Ranking Calculations'!$C$3,L58*'Ranking Calculations'!$C$4,K58*'Ranking Calculations'!$C$5,H58*'Ranking Calculations'!$C$7,G58*'Ranking Calculations'!$C$6,P58*'Ranking Calculations'!$C$8,Q58*'Ranking Calculations'!$C$9,R58*'Ranking Calculations'!$C$10,S58*'Ranking Calculations'!$C$11,T58*'Ranking Calculations'!$C$12,U58*'Ranking Calculations'!$C$13,V58*'Ranking Calculations'!$C$14)</f>
        <v>0</v>
      </c>
      <c r="X58" s="11">
        <f>(SUM($D$2:D58)+(SUM($F$2:F58)/2))/((SUM($D$2:D58)+SUM($E$2:E58)+SUM($F$2:F58)))</f>
        <v>0.46836158192090394</v>
      </c>
      <c r="Y58" s="24">
        <f>'Winning % Rank Over Time'!Y59</f>
        <v>21</v>
      </c>
      <c r="Z58" s="7">
        <f>'Winning % Rank Over Time'!$B58*VLOOKUP(Y58,'Share of Reg Season Points'!$A$2:$B$33,2)</f>
        <v>0</v>
      </c>
      <c r="AA58" s="1">
        <f t="shared" ref="AA58" si="3">SUM($G$2:J58)/COUNT($E$2:H58)</f>
        <v>0.54761904761904767</v>
      </c>
      <c r="AB58" s="1" cm="1">
        <f t="array" ref="AB58">_xlfn.IFS(AA58&gt;='Old Ranking Calculations'!$B$25,'Old Ranking Calculations'!$C$25,AA58&gt;='Old Ranking Calculations'!$B$26,'Old Ranking Calculations'!$C$26,AA58&gt;='Old Ranking Calculations'!$B$27,'Old Ranking Calculations'!$C$27,AA58&gt;='Old Ranking Calculations'!$B$28,'Old Ranking Calculations'!$C$28,AA58&gt;='Old Ranking Calculations'!$B$29,'Old Ranking Calculations'!$C$29,AA58&gt;='Old Ranking Calculations'!$B$30,'Old Ranking Calculations'!$C$30,AA58&gt;='Old Ranking Calculations'!$B$31,'Old Ranking Calculations'!$C$31,AA58&lt;'Old Ranking Calculations'!$B$32,'Old Ranking Calculations'!$C$32)</f>
        <v>3</v>
      </c>
      <c r="AC58" s="1">
        <f>COUNT($G$2:G58)/COUNT($A$2:A58)</f>
        <v>0.24561403508771928</v>
      </c>
      <c r="AD58" s="1" cm="1">
        <f t="array" ref="AD58">_xlfn.IFS(AC58&gt;='Old Ranking Calculations'!$B$15,'Old Ranking Calculations'!$C$15,AC58&gt;='Old Ranking Calculations'!$B$16,'Old Ranking Calculations'!$C$16,AC58&gt;='Old Ranking Calculations'!$B$17,'Old Ranking Calculations'!$C$17,AC58&gt;='Old Ranking Calculations'!$B$18,'Old Ranking Calculations'!$C$18,AC58&gt;='Old Ranking Calculations'!$B$19,'Old Ranking Calculations'!$C$19,AC58&gt;='Old Ranking Calculations'!$B$20,'Old Ranking Calculations'!$C$20,AC58&gt;='Old Ranking Calculations'!$B$21,'Old Ranking Calculations'!$C$21,AC58&gt;='Old Ranking Calculations'!$B$22,'Old Ranking Calculations'!$C$22,AC58&lt;'Old Ranking Calculations'!$B$23,'Old Ranking Calculations'!$C$23)</f>
        <v>1</v>
      </c>
      <c r="AE58" s="1">
        <f t="shared" si="0"/>
        <v>0</v>
      </c>
      <c r="AF58" s="1">
        <f t="shared" ref="AF58" si="4">SUM($I$2:M58)/SUM($E$2:I58)</f>
        <v>6.9169960474308304E-2</v>
      </c>
      <c r="AG58" s="16">
        <f>SUM($W$2:W58,Z58,$AE$2)</f>
        <v>88.487499999999997</v>
      </c>
    </row>
    <row r="59" spans="1:33" ht="15.75" customHeight="1" x14ac:dyDescent="0.2">
      <c r="A59" s="1">
        <v>2024</v>
      </c>
      <c r="B59" s="1" t="s">
        <v>22</v>
      </c>
      <c r="C59" s="1" t="str">
        <f>VLOOKUP(B59,Divisions!$A$1:$B$33,2,FALSE)</f>
        <v>NFC South</v>
      </c>
      <c r="D59">
        <v>5</v>
      </c>
      <c r="E59">
        <v>12</v>
      </c>
      <c r="W59" s="1">
        <f>SUM(N59*'Ranking Calculations'!$C$2,M59*'Ranking Calculations'!$C$3,L59*'Ranking Calculations'!$C$4,K59*'Ranking Calculations'!$C$5,H59*'Ranking Calculations'!$C$7,G59*'Ranking Calculations'!$C$6,P59*'Ranking Calculations'!$C$8,Q59*'Ranking Calculations'!$C$9,R59*'Ranking Calculations'!$C$10,S59*'Ranking Calculations'!$C$11,T59*'Ranking Calculations'!$C$12,U59*'Ranking Calculations'!$C$13,V59*'Ranking Calculations'!$C$14)</f>
        <v>0</v>
      </c>
      <c r="X59" s="11">
        <f>(SUM($D$2:D59)+(SUM($F$2:F59)/2))/((SUM($D$2:D59)+SUM($E$2:E59)+SUM($F$2:F59)))</f>
        <v>0.46507760532150777</v>
      </c>
      <c r="Y59" s="24">
        <f>'Winning % Rank Over Time'!Y60</f>
        <v>21</v>
      </c>
      <c r="Z59" s="7">
        <f>'Winning % Rank Over Time'!$B59*VLOOKUP(Y59,'Share of Reg Season Points'!$A$2:$B$33,2)</f>
        <v>0</v>
      </c>
      <c r="AA59" s="1">
        <f t="shared" ref="AA59" si="5">SUM($G$2:J59)/COUNT($E$2:H59)</f>
        <v>0.54117647058823526</v>
      </c>
      <c r="AB59" s="1" cm="1">
        <f t="array" ref="AB59">_xlfn.IFS(AA59&gt;='Old Ranking Calculations'!$B$25,'Old Ranking Calculations'!$C$25,AA59&gt;='Old Ranking Calculations'!$B$26,'Old Ranking Calculations'!$C$26,AA59&gt;='Old Ranking Calculations'!$B$27,'Old Ranking Calculations'!$C$27,AA59&gt;='Old Ranking Calculations'!$B$28,'Old Ranking Calculations'!$C$28,AA59&gt;='Old Ranking Calculations'!$B$29,'Old Ranking Calculations'!$C$29,AA59&gt;='Old Ranking Calculations'!$B$30,'Old Ranking Calculations'!$C$30,AA59&gt;='Old Ranking Calculations'!$B$31,'Old Ranking Calculations'!$C$31,AA59&lt;'Old Ranking Calculations'!$B$32,'Old Ranking Calculations'!$C$32)</f>
        <v>3</v>
      </c>
      <c r="AC59" s="1">
        <f>COUNT($G$2:G59)/COUNT($A$2:A59)</f>
        <v>0.2413793103448276</v>
      </c>
      <c r="AD59" s="1" cm="1">
        <f t="array" ref="AD59">_xlfn.IFS(AC59&gt;='Old Ranking Calculations'!$B$15,'Old Ranking Calculations'!$C$15,AC59&gt;='Old Ranking Calculations'!$B$16,'Old Ranking Calculations'!$C$16,AC59&gt;='Old Ranking Calculations'!$B$17,'Old Ranking Calculations'!$C$17,AC59&gt;='Old Ranking Calculations'!$B$18,'Old Ranking Calculations'!$C$18,AC59&gt;='Old Ranking Calculations'!$B$19,'Old Ranking Calculations'!$C$19,AC59&gt;='Old Ranking Calculations'!$B$20,'Old Ranking Calculations'!$C$20,AC59&gt;='Old Ranking Calculations'!$B$21,'Old Ranking Calculations'!$C$21,AC59&gt;='Old Ranking Calculations'!$B$22,'Old Ranking Calculations'!$C$22,AC59&lt;'Old Ranking Calculations'!$B$23,'Old Ranking Calculations'!$C$23)</f>
        <v>1</v>
      </c>
      <c r="AE59" s="1">
        <f t="shared" si="0"/>
        <v>0</v>
      </c>
      <c r="AF59" s="1">
        <f t="shared" ref="AF59" si="6">SUM($I$2:M59)/SUM($E$2:I59)</f>
        <v>6.7567567567567571E-2</v>
      </c>
      <c r="AG59" s="16">
        <f>SUM($W$2:W59,Z59,$AE$2)</f>
        <v>88.487499999999997</v>
      </c>
    </row>
    <row r="60" spans="1:33" ht="15.75" customHeight="1" x14ac:dyDescent="0.2">
      <c r="A60" s="1">
        <v>2025</v>
      </c>
      <c r="B60" s="1" t="s">
        <v>22</v>
      </c>
      <c r="C60" s="1" t="str">
        <f>VLOOKUP(B60,Divisions!$A$1:$B$33,2,FALSE)</f>
        <v>NFC South</v>
      </c>
      <c r="D60">
        <v>6</v>
      </c>
      <c r="E60">
        <v>11</v>
      </c>
      <c r="W60" s="1">
        <f>SUM(N60*'Ranking Calculations'!$C$2,M60*'Ranking Calculations'!$C$3,L60*'Ranking Calculations'!$C$4,K60*'Ranking Calculations'!$C$5,H60*'Ranking Calculations'!$C$7,G60*'Ranking Calculations'!$C$6,P60*'Ranking Calculations'!$C$8,Q60*'Ranking Calculations'!$C$9,R60*'Ranking Calculations'!$C$10,S60*'Ranking Calculations'!$C$11,T60*'Ranking Calculations'!$C$12,U60*'Ranking Calculations'!$C$13,V60*'Ranking Calculations'!$C$14)</f>
        <v>0</v>
      </c>
      <c r="X60" s="11">
        <f>(SUM($D$2:D60)+(SUM($F$2:F60)/2))/((SUM($D$2:D60)+SUM($E$2:E60)+SUM($F$2:F60)))</f>
        <v>0.46300326441784551</v>
      </c>
      <c r="Y60" s="24">
        <f>'Winning % Rank Over Time'!Y61</f>
        <v>21</v>
      </c>
      <c r="Z60" s="7">
        <f>'Winning % Rank Over Time'!$B60*VLOOKUP(Y60,'Share of Reg Season Points'!$A$2:$B$33,2)</f>
        <v>0</v>
      </c>
      <c r="AA60" s="1">
        <f t="shared" ref="AA60" si="7">SUM($G$2:J60)/COUNT($E$2:H60)</f>
        <v>0.53488372093023251</v>
      </c>
      <c r="AB60" s="1" cm="1">
        <f t="array" ref="AB60">_xlfn.IFS(AA60&gt;='Old Ranking Calculations'!$B$25,'Old Ranking Calculations'!$C$25,AA60&gt;='Old Ranking Calculations'!$B$26,'Old Ranking Calculations'!$C$26,AA60&gt;='Old Ranking Calculations'!$B$27,'Old Ranking Calculations'!$C$27,AA60&gt;='Old Ranking Calculations'!$B$28,'Old Ranking Calculations'!$C$28,AA60&gt;='Old Ranking Calculations'!$B$29,'Old Ranking Calculations'!$C$29,AA60&gt;='Old Ranking Calculations'!$B$30,'Old Ranking Calculations'!$C$30,AA60&gt;='Old Ranking Calculations'!$B$31,'Old Ranking Calculations'!$C$31,AA60&lt;'Old Ranking Calculations'!$B$32,'Old Ranking Calculations'!$C$32)</f>
        <v>3</v>
      </c>
      <c r="AC60" s="1">
        <f>COUNT($G$2:G60)/COUNT($A$2:A60)</f>
        <v>0.23728813559322035</v>
      </c>
      <c r="AD60" s="1" cm="1">
        <f t="array" ref="AD60">_xlfn.IFS(AC60&gt;='Old Ranking Calculations'!$B$15,'Old Ranking Calculations'!$C$15,AC60&gt;='Old Ranking Calculations'!$B$16,'Old Ranking Calculations'!$C$16,AC60&gt;='Old Ranking Calculations'!$B$17,'Old Ranking Calculations'!$C$17,AC60&gt;='Old Ranking Calculations'!$B$18,'Old Ranking Calculations'!$C$18,AC60&gt;='Old Ranking Calculations'!$B$19,'Old Ranking Calculations'!$C$19,AC60&gt;='Old Ranking Calculations'!$B$20,'Old Ranking Calculations'!$C$20,AC60&gt;='Old Ranking Calculations'!$B$21,'Old Ranking Calculations'!$C$21,AC60&gt;='Old Ranking Calculations'!$B$22,'Old Ranking Calculations'!$C$22,AC60&lt;'Old Ranking Calculations'!$B$23,'Old Ranking Calculations'!$C$23)</f>
        <v>1</v>
      </c>
      <c r="AE60" s="1">
        <f t="shared" si="0"/>
        <v>0</v>
      </c>
      <c r="AF60" s="1">
        <f t="shared" ref="AF60" si="8">SUM($I$2:M60)/SUM($E$2:I60)</f>
        <v>6.6162570888468802E-2</v>
      </c>
      <c r="AG60" s="16">
        <f>SUM($W$2:W60,Z60,$AE$2)</f>
        <v>88.487499999999997</v>
      </c>
    </row>
    <row r="61" spans="1:33" ht="15.75" customHeight="1" x14ac:dyDescent="0.2"/>
    <row r="62" spans="1:33" ht="15.75" customHeight="1" x14ac:dyDescent="0.2"/>
    <row r="63" spans="1:33" ht="15.75" customHeight="1" x14ac:dyDescent="0.2"/>
    <row r="64" spans="1:33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</sheetData>
  <pageMargins left="0.7" right="0.7" top="0.75" bottom="0.75" header="0" footer="0"/>
  <pageSetup orientation="landscape"/>
  <headerFooter>
    <oddHeader>&amp;R&amp;"Calibri"&amp;10&amp;K000000 Business Use&amp;1#_x000D_</oddHeader>
  </headerFooter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40"/>
  <dimension ref="A1:AG999"/>
  <sheetViews>
    <sheetView workbookViewId="0">
      <pane ySplit="1" topLeftCell="A37" activePane="bottomLeft" state="frozen"/>
      <selection pane="bottomLeft" activeCell="AG63" sqref="AG63"/>
    </sheetView>
  </sheetViews>
  <sheetFormatPr baseColWidth="10" defaultColWidth="11.1640625" defaultRowHeight="15" customHeight="1" x14ac:dyDescent="0.2"/>
  <cols>
    <col min="1" max="33" width="10.6640625" customWidth="1"/>
  </cols>
  <sheetData>
    <row r="1" spans="1:33" ht="15.75" customHeight="1" x14ac:dyDescent="0.2">
      <c r="A1" s="1" t="s">
        <v>51</v>
      </c>
      <c r="B1" s="1" t="s">
        <v>71</v>
      </c>
      <c r="C1" s="1" t="s">
        <v>139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57</v>
      </c>
      <c r="J1" s="1" t="s">
        <v>58</v>
      </c>
      <c r="K1" s="6" t="s">
        <v>161</v>
      </c>
      <c r="L1" s="6" t="s">
        <v>162</v>
      </c>
      <c r="M1" s="6" t="s">
        <v>163</v>
      </c>
      <c r="N1" s="6" t="s">
        <v>61</v>
      </c>
      <c r="O1" s="1" t="s">
        <v>72</v>
      </c>
      <c r="P1" s="1" t="s">
        <v>37</v>
      </c>
      <c r="Q1" s="1" t="s">
        <v>39</v>
      </c>
      <c r="R1" s="1" t="s">
        <v>40</v>
      </c>
      <c r="S1" s="1" t="s">
        <v>41</v>
      </c>
      <c r="T1" s="1" t="s">
        <v>42</v>
      </c>
      <c r="U1" s="1" t="s">
        <v>43</v>
      </c>
      <c r="V1" s="1" t="s">
        <v>44</v>
      </c>
      <c r="W1" s="1" t="s">
        <v>63</v>
      </c>
      <c r="X1" s="1" t="s">
        <v>64</v>
      </c>
      <c r="Y1" s="1" t="s">
        <v>198</v>
      </c>
      <c r="Z1" s="1" t="s">
        <v>65</v>
      </c>
      <c r="AA1" s="1" t="s">
        <v>66</v>
      </c>
      <c r="AB1" s="1" t="s">
        <v>67</v>
      </c>
      <c r="AC1" s="1" t="s">
        <v>79</v>
      </c>
      <c r="AD1" s="1" t="s">
        <v>68</v>
      </c>
      <c r="AE1" s="1" t="s">
        <v>69</v>
      </c>
      <c r="AF1" s="1" t="s">
        <v>73</v>
      </c>
      <c r="AG1" s="1" t="s">
        <v>70</v>
      </c>
    </row>
    <row r="2" spans="1:33" ht="15.75" customHeight="1" x14ac:dyDescent="0.2">
      <c r="A2" s="1">
        <v>1966</v>
      </c>
      <c r="B2" s="1" t="s">
        <v>23</v>
      </c>
      <c r="C2" s="1" t="str">
        <f>VLOOKUP(B2,Divisions!$A$1:$B$33,2,FALSE)</f>
        <v>NFC East</v>
      </c>
      <c r="D2" s="1">
        <v>1</v>
      </c>
      <c r="E2" s="1">
        <v>12</v>
      </c>
      <c r="F2" s="1">
        <v>1</v>
      </c>
      <c r="W2" s="1">
        <f>SUM(N2*'Ranking Calculations'!$C$2,M2*'Ranking Calculations'!$C$3,L2*'Ranking Calculations'!$C$4,K2*'Ranking Calculations'!$C$5,H2*'Ranking Calculations'!$C$7,G2*'Ranking Calculations'!$C$6,P2*'Ranking Calculations'!$C$8,Q2*'Ranking Calculations'!$C$9,R2*'Ranking Calculations'!$C$10,S2*'Ranking Calculations'!$C$11,T2*'Ranking Calculations'!$C$12,U2*'Ranking Calculations'!$C$13,V2*'Ranking Calculations'!$C$14)</f>
        <v>0</v>
      </c>
      <c r="X2" s="11">
        <f>(SUM(D2)+(SUM(F2)/2))/((SUM(D2)+SUM(E2)+SUM(F2)))</f>
        <v>0.10714285714285714</v>
      </c>
      <c r="Y2" s="24">
        <f>'Winning % Rank Over Time'!Z2</f>
        <v>24</v>
      </c>
      <c r="Z2" s="7">
        <f>'Winning % Rank Over Time'!$B2*VLOOKUP(Y2,'Share of Reg Season Points'!$P$2:$Q$27,2)</f>
        <v>0</v>
      </c>
      <c r="AA2" s="1">
        <v>0</v>
      </c>
      <c r="AB2" s="1" cm="1">
        <f t="array" ref="AB2">_xlfn.IFS(AA2&gt;='Old Ranking Calculations'!$B$25,'Old Ranking Calculations'!$C$25,AA2&gt;='Old Ranking Calculations'!$B$26,'Old Ranking Calculations'!$C$26,AA2&gt;='Old Ranking Calculations'!$B$27,'Old Ranking Calculations'!$C$27,AA2&gt;='Old Ranking Calculations'!$B$28,'Old Ranking Calculations'!$C$28,AA2&gt;='Old Ranking Calculations'!$B$29,'Old Ranking Calculations'!$C$29,AA2&gt;='Old Ranking Calculations'!$B$30,'Old Ranking Calculations'!$C$30,AA2&gt;='Old Ranking Calculations'!$B$31,'Old Ranking Calculations'!$C$31,AA2&lt;'Old Ranking Calculations'!$B$32,'Old Ranking Calculations'!$C$32)</f>
        <v>0</v>
      </c>
      <c r="AC2" s="1">
        <f>COUNT(G2)/COUNT(A2)</f>
        <v>0</v>
      </c>
      <c r="AD2" s="1" cm="1">
        <f t="array" ref="AD2">_xlfn.IFS(AC2&gt;='Old Ranking Calculations'!$B$15,'Old Ranking Calculations'!$C$15,AC2&gt;='Old Ranking Calculations'!$B$16,'Old Ranking Calculations'!$C$16,AC2&gt;='Old Ranking Calculations'!$B$17,'Old Ranking Calculations'!$C$17,AC2&gt;='Old Ranking Calculations'!$B$18,'Old Ranking Calculations'!$C$18,AC2&gt;='Old Ranking Calculations'!$B$19,'Old Ranking Calculations'!$C$19,AC2&gt;='Old Ranking Calculations'!$B$20,'Old Ranking Calculations'!$C$20,AC2&gt;='Old Ranking Calculations'!$B$21,'Old Ranking Calculations'!$C$21,AC2&gt;='Old Ranking Calculations'!$B$22,'Old Ranking Calculations'!$C$22,AC2&lt;'Old Ranking Calculations'!$B$23,'Old Ranking Calculations'!$C$23)</f>
        <v>0</v>
      </c>
      <c r="AE2" s="1">
        <f t="shared" ref="AE2:AE33" si="0">IF((0.75*($A$2-1966))-(0.2*(A2-$A$2))&gt;0,(0.75*($A$2-1966))-(0.2*(A2-$A$2)),0)</f>
        <v>0</v>
      </c>
      <c r="AF2" s="1">
        <v>0</v>
      </c>
      <c r="AG2" s="16">
        <f>SUM($W$2:W2,Z2)</f>
        <v>0</v>
      </c>
    </row>
    <row r="3" spans="1:33" ht="15.75" customHeight="1" x14ac:dyDescent="0.2">
      <c r="A3" s="1">
        <v>1967</v>
      </c>
      <c r="B3" s="1" t="s">
        <v>23</v>
      </c>
      <c r="C3" s="1" t="str">
        <f>VLOOKUP(B3,Divisions!$A$1:$B$33,2,FALSE)</f>
        <v>NFC East</v>
      </c>
      <c r="D3" s="1">
        <v>7</v>
      </c>
      <c r="E3" s="1">
        <v>7</v>
      </c>
      <c r="W3" s="1">
        <f>SUM(N3*'Ranking Calculations'!$C$2,M3*'Ranking Calculations'!$C$3,L3*'Ranking Calculations'!$C$4,K3*'Ranking Calculations'!$C$5,H3*'Ranking Calculations'!$C$7,G3*'Ranking Calculations'!$C$6,P3*'Ranking Calculations'!$C$8,Q3*'Ranking Calculations'!$C$9,R3*'Ranking Calculations'!$C$10,S3*'Ranking Calculations'!$C$11,T3*'Ranking Calculations'!$C$12,U3*'Ranking Calculations'!$C$13,V3*'Ranking Calculations'!$C$14)</f>
        <v>0</v>
      </c>
      <c r="X3" s="11">
        <f>(SUM($D$2:D3)+(SUM($F$2:F3)/2))/((SUM($D$2:D3)+SUM($E$2:E3)+SUM($F$2:F3)))</f>
        <v>0.30357142857142855</v>
      </c>
      <c r="Y3" s="24">
        <f>'Winning % Rank Over Time'!Z3</f>
        <v>21</v>
      </c>
      <c r="Z3" s="7">
        <f>'Winning % Rank Over Time'!$B3*VLOOKUP(Y3,'Share of Reg Season Points'!$P$2:$Q$27,2)</f>
        <v>0</v>
      </c>
      <c r="AA3" s="1">
        <v>0</v>
      </c>
      <c r="AB3" s="1" cm="1">
        <f t="array" ref="AB3">_xlfn.IFS(AA3&gt;='Old Ranking Calculations'!$B$25,'Old Ranking Calculations'!$C$25,AA3&gt;='Old Ranking Calculations'!$B$26,'Old Ranking Calculations'!$C$26,AA3&gt;='Old Ranking Calculations'!$B$27,'Old Ranking Calculations'!$C$27,AA3&gt;='Old Ranking Calculations'!$B$28,'Old Ranking Calculations'!$C$28,AA3&gt;='Old Ranking Calculations'!$B$29,'Old Ranking Calculations'!$C$29,AA3&gt;='Old Ranking Calculations'!$B$30,'Old Ranking Calculations'!$C$30,AA3&gt;='Old Ranking Calculations'!$B$31,'Old Ranking Calculations'!$C$31,AA3&lt;'Old Ranking Calculations'!$B$32,'Old Ranking Calculations'!$C$32)</f>
        <v>0</v>
      </c>
      <c r="AC3" s="1">
        <f>COUNT($G$2:G3)/COUNT($A$2:A3)</f>
        <v>0</v>
      </c>
      <c r="AD3" s="1" cm="1">
        <f t="array" ref="AD3">_xlfn.IFS(AC3&gt;='Old Ranking Calculations'!$B$15,'Old Ranking Calculations'!$C$15,AC3&gt;='Old Ranking Calculations'!$B$16,'Old Ranking Calculations'!$C$16,AC3&gt;='Old Ranking Calculations'!$B$17,'Old Ranking Calculations'!$C$17,AC3&gt;='Old Ranking Calculations'!$B$18,'Old Ranking Calculations'!$C$18,AC3&gt;='Old Ranking Calculations'!$B$19,'Old Ranking Calculations'!$C$19,AC3&gt;='Old Ranking Calculations'!$B$20,'Old Ranking Calculations'!$C$20,AC3&gt;='Old Ranking Calculations'!$B$21,'Old Ranking Calculations'!$C$21,AC3&gt;='Old Ranking Calculations'!$B$22,'Old Ranking Calculations'!$C$22,AC3&lt;'Old Ranking Calculations'!$B$23,'Old Ranking Calculations'!$C$23)</f>
        <v>0</v>
      </c>
      <c r="AE3" s="1">
        <f t="shared" si="0"/>
        <v>0</v>
      </c>
      <c r="AF3" s="1">
        <v>0</v>
      </c>
      <c r="AG3" s="16">
        <f>SUM($W$2:W3,Z3)</f>
        <v>0</v>
      </c>
    </row>
    <row r="4" spans="1:33" ht="15.75" customHeight="1" x14ac:dyDescent="0.2">
      <c r="A4" s="1">
        <v>1968</v>
      </c>
      <c r="B4" s="1" t="s">
        <v>23</v>
      </c>
      <c r="C4" s="1" t="str">
        <f>VLOOKUP(B4,Divisions!$A$1:$B$33,2,FALSE)</f>
        <v>NFC East</v>
      </c>
      <c r="D4" s="1">
        <v>7</v>
      </c>
      <c r="E4" s="1">
        <v>7</v>
      </c>
      <c r="W4" s="1">
        <f>SUM(N4*'Ranking Calculations'!$C$2,M4*'Ranking Calculations'!$C$3,L4*'Ranking Calculations'!$C$4,K4*'Ranking Calculations'!$C$5,H4*'Ranking Calculations'!$C$7,G4*'Ranking Calculations'!$C$6,P4*'Ranking Calculations'!$C$8,Q4*'Ranking Calculations'!$C$9,R4*'Ranking Calculations'!$C$10,S4*'Ranking Calculations'!$C$11,T4*'Ranking Calculations'!$C$12,U4*'Ranking Calculations'!$C$13,V4*'Ranking Calculations'!$C$14)</f>
        <v>0</v>
      </c>
      <c r="X4" s="11">
        <f>(SUM($D$2:D4)+(SUM($F$2:F4)/2))/((SUM($D$2:D4)+SUM($E$2:E4)+SUM($F$2:F4)))</f>
        <v>0.36904761904761907</v>
      </c>
      <c r="Y4" s="24">
        <f>'Winning % Rank Over Time'!Z4</f>
        <v>18</v>
      </c>
      <c r="Z4" s="7">
        <f>'Winning % Rank Over Time'!$B4*VLOOKUP(Y4,'Share of Reg Season Points'!$P$2:$Q$27,2)</f>
        <v>0</v>
      </c>
      <c r="AA4" s="1">
        <v>0</v>
      </c>
      <c r="AB4" s="1" cm="1">
        <f t="array" ref="AB4">_xlfn.IFS(AA4&gt;='Old Ranking Calculations'!$B$25,'Old Ranking Calculations'!$C$25,AA4&gt;='Old Ranking Calculations'!$B$26,'Old Ranking Calculations'!$C$26,AA4&gt;='Old Ranking Calculations'!$B$27,'Old Ranking Calculations'!$C$27,AA4&gt;='Old Ranking Calculations'!$B$28,'Old Ranking Calculations'!$C$28,AA4&gt;='Old Ranking Calculations'!$B$29,'Old Ranking Calculations'!$C$29,AA4&gt;='Old Ranking Calculations'!$B$30,'Old Ranking Calculations'!$C$30,AA4&gt;='Old Ranking Calculations'!$B$31,'Old Ranking Calculations'!$C$31,AA4&lt;'Old Ranking Calculations'!$B$32,'Old Ranking Calculations'!$C$32)</f>
        <v>0</v>
      </c>
      <c r="AC4" s="1">
        <f>COUNT($G$2:G4)/COUNT($A$2:A4)</f>
        <v>0</v>
      </c>
      <c r="AD4" s="1" cm="1">
        <f t="array" ref="AD4">_xlfn.IFS(AC4&gt;='Old Ranking Calculations'!$B$15,'Old Ranking Calculations'!$C$15,AC4&gt;='Old Ranking Calculations'!$B$16,'Old Ranking Calculations'!$C$16,AC4&gt;='Old Ranking Calculations'!$B$17,'Old Ranking Calculations'!$C$17,AC4&gt;='Old Ranking Calculations'!$B$18,'Old Ranking Calculations'!$C$18,AC4&gt;='Old Ranking Calculations'!$B$19,'Old Ranking Calculations'!$C$19,AC4&gt;='Old Ranking Calculations'!$B$20,'Old Ranking Calculations'!$C$20,AC4&gt;='Old Ranking Calculations'!$B$21,'Old Ranking Calculations'!$C$21,AC4&gt;='Old Ranking Calculations'!$B$22,'Old Ranking Calculations'!$C$22,AC4&lt;'Old Ranking Calculations'!$B$23,'Old Ranking Calculations'!$C$23)</f>
        <v>0</v>
      </c>
      <c r="AE4" s="1">
        <f t="shared" si="0"/>
        <v>0</v>
      </c>
      <c r="AF4" s="1">
        <v>0</v>
      </c>
      <c r="AG4" s="16">
        <f>SUM($W$2:W4,Z4)</f>
        <v>0</v>
      </c>
    </row>
    <row r="5" spans="1:33" ht="15.75" customHeight="1" x14ac:dyDescent="0.2">
      <c r="A5" s="1">
        <v>1969</v>
      </c>
      <c r="B5" s="1" t="s">
        <v>23</v>
      </c>
      <c r="C5" s="1" t="str">
        <f>VLOOKUP(B5,Divisions!$A$1:$B$33,2,FALSE)</f>
        <v>NFC East</v>
      </c>
      <c r="D5" s="1">
        <v>6</v>
      </c>
      <c r="E5" s="1">
        <v>8</v>
      </c>
      <c r="W5" s="1">
        <f>SUM(N5*'Ranking Calculations'!$C$2,M5*'Ranking Calculations'!$C$3,L5*'Ranking Calculations'!$C$4,K5*'Ranking Calculations'!$C$5,H5*'Ranking Calculations'!$C$7,G5*'Ranking Calculations'!$C$6,P5*'Ranking Calculations'!$C$8,Q5*'Ranking Calculations'!$C$9,R5*'Ranking Calculations'!$C$10,S5*'Ranking Calculations'!$C$11,T5*'Ranking Calculations'!$C$12,U5*'Ranking Calculations'!$C$13,V5*'Ranking Calculations'!$C$14)</f>
        <v>0</v>
      </c>
      <c r="X5" s="11">
        <f>(SUM($D$2:D5)+(SUM($F$2:F5)/2))/((SUM($D$2:D5)+SUM($E$2:E5)+SUM($F$2:F5)))</f>
        <v>0.38392857142857145</v>
      </c>
      <c r="Y5" s="24">
        <f>'Winning % Rank Over Time'!Z5</f>
        <v>17</v>
      </c>
      <c r="Z5" s="7">
        <f>'Winning % Rank Over Time'!$B5*VLOOKUP(Y5,'Share of Reg Season Points'!$P$2:$Q$27,2)</f>
        <v>0</v>
      </c>
      <c r="AA5" s="1">
        <v>0</v>
      </c>
      <c r="AB5" s="1" cm="1">
        <f t="array" ref="AB5">_xlfn.IFS(AA5&gt;='Old Ranking Calculations'!$B$25,'Old Ranking Calculations'!$C$25,AA5&gt;='Old Ranking Calculations'!$B$26,'Old Ranking Calculations'!$C$26,AA5&gt;='Old Ranking Calculations'!$B$27,'Old Ranking Calculations'!$C$27,AA5&gt;='Old Ranking Calculations'!$B$28,'Old Ranking Calculations'!$C$28,AA5&gt;='Old Ranking Calculations'!$B$29,'Old Ranking Calculations'!$C$29,AA5&gt;='Old Ranking Calculations'!$B$30,'Old Ranking Calculations'!$C$30,AA5&gt;='Old Ranking Calculations'!$B$31,'Old Ranking Calculations'!$C$31,AA5&lt;'Old Ranking Calculations'!$B$32,'Old Ranking Calculations'!$C$32)</f>
        <v>0</v>
      </c>
      <c r="AC5" s="1">
        <f>COUNT($G$2:G5)/COUNT($A$2:A5)</f>
        <v>0</v>
      </c>
      <c r="AD5" s="1" cm="1">
        <f t="array" ref="AD5">_xlfn.IFS(AC5&gt;='Old Ranking Calculations'!$B$15,'Old Ranking Calculations'!$C$15,AC5&gt;='Old Ranking Calculations'!$B$16,'Old Ranking Calculations'!$C$16,AC5&gt;='Old Ranking Calculations'!$B$17,'Old Ranking Calculations'!$C$17,AC5&gt;='Old Ranking Calculations'!$B$18,'Old Ranking Calculations'!$C$18,AC5&gt;='Old Ranking Calculations'!$B$19,'Old Ranking Calculations'!$C$19,AC5&gt;='Old Ranking Calculations'!$B$20,'Old Ranking Calculations'!$C$20,AC5&gt;='Old Ranking Calculations'!$B$21,'Old Ranking Calculations'!$C$21,AC5&gt;='Old Ranking Calculations'!$B$22,'Old Ranking Calculations'!$C$22,AC5&lt;'Old Ranking Calculations'!$B$23,'Old Ranking Calculations'!$C$23)</f>
        <v>0</v>
      </c>
      <c r="AE5" s="1">
        <f t="shared" si="0"/>
        <v>0</v>
      </c>
      <c r="AF5" s="1">
        <v>0</v>
      </c>
      <c r="AG5" s="16">
        <f>SUM($W$2:W5,Z5)</f>
        <v>0</v>
      </c>
    </row>
    <row r="6" spans="1:33" ht="15.75" customHeight="1" x14ac:dyDescent="0.2">
      <c r="A6" s="1">
        <v>1970</v>
      </c>
      <c r="B6" s="1" t="s">
        <v>23</v>
      </c>
      <c r="C6" s="1" t="str">
        <f>VLOOKUP(B6,Divisions!$A$1:$B$33,2,FALSE)</f>
        <v>NFC East</v>
      </c>
      <c r="D6" s="1">
        <v>9</v>
      </c>
      <c r="E6" s="1">
        <v>5</v>
      </c>
      <c r="U6" s="1">
        <v>1</v>
      </c>
      <c r="W6" s="1">
        <f>SUM(N6*'Ranking Calculations'!$C$2,M6*'Ranking Calculations'!$C$3,L6*'Ranking Calculations'!$C$4,K6*'Ranking Calculations'!$C$5,H6*'Ranking Calculations'!$C$7,G6*'Ranking Calculations'!$C$6,P6*'Ranking Calculations'!$C$8,Q6*'Ranking Calculations'!$C$9,R6*'Ranking Calculations'!$C$10,S6*'Ranking Calculations'!$C$11,T6*'Ranking Calculations'!$C$12,U6*'Ranking Calculations'!$C$13,V6*'Ranking Calculations'!$C$14)</f>
        <v>0</v>
      </c>
      <c r="X6" s="11">
        <f>(SUM($D$2:D6)+(SUM($F$2:F6)/2))/((SUM($D$2:D6)+SUM($E$2:E6)+SUM($F$2:F6)))</f>
        <v>0.43571428571428572</v>
      </c>
      <c r="Y6" s="24">
        <f>'Winning % Rank Over Time'!Z6</f>
        <v>15</v>
      </c>
      <c r="Z6" s="7">
        <f>'Winning % Rank Over Time'!$B6*VLOOKUP(Y6,'Share of Reg Season Points'!$P$2:$Q$27,2)</f>
        <v>0</v>
      </c>
      <c r="AA6" s="1">
        <v>0</v>
      </c>
      <c r="AB6" s="1" cm="1">
        <f t="array" ref="AB6">_xlfn.IFS(AA6&gt;='Old Ranking Calculations'!$B$25,'Old Ranking Calculations'!$C$25,AA6&gt;='Old Ranking Calculations'!$B$26,'Old Ranking Calculations'!$C$26,AA6&gt;='Old Ranking Calculations'!$B$27,'Old Ranking Calculations'!$C$27,AA6&gt;='Old Ranking Calculations'!$B$28,'Old Ranking Calculations'!$C$28,AA6&gt;='Old Ranking Calculations'!$B$29,'Old Ranking Calculations'!$C$29,AA6&gt;='Old Ranking Calculations'!$B$30,'Old Ranking Calculations'!$C$30,AA6&gt;='Old Ranking Calculations'!$B$31,'Old Ranking Calculations'!$C$31,AA6&lt;'Old Ranking Calculations'!$B$32,'Old Ranking Calculations'!$C$32)</f>
        <v>0</v>
      </c>
      <c r="AC6" s="1">
        <f>COUNT($G$2:G6)/COUNT($A$2:A6)</f>
        <v>0</v>
      </c>
      <c r="AD6" s="1" cm="1">
        <f t="array" ref="AD6">_xlfn.IFS(AC6&gt;='Old Ranking Calculations'!$B$15,'Old Ranking Calculations'!$C$15,AC6&gt;='Old Ranking Calculations'!$B$16,'Old Ranking Calculations'!$C$16,AC6&gt;='Old Ranking Calculations'!$B$17,'Old Ranking Calculations'!$C$17,AC6&gt;='Old Ranking Calculations'!$B$18,'Old Ranking Calculations'!$C$18,AC6&gt;='Old Ranking Calculations'!$B$19,'Old Ranking Calculations'!$C$19,AC6&gt;='Old Ranking Calculations'!$B$20,'Old Ranking Calculations'!$C$20,AC6&gt;='Old Ranking Calculations'!$B$21,'Old Ranking Calculations'!$C$21,AC6&gt;='Old Ranking Calculations'!$B$22,'Old Ranking Calculations'!$C$22,AC6&lt;'Old Ranking Calculations'!$B$23,'Old Ranking Calculations'!$C$23)</f>
        <v>0</v>
      </c>
      <c r="AE6" s="1">
        <f t="shared" si="0"/>
        <v>0</v>
      </c>
      <c r="AF6" s="1">
        <v>0</v>
      </c>
      <c r="AG6" s="16">
        <f>SUM($W$2:W6,Z6)</f>
        <v>0</v>
      </c>
    </row>
    <row r="7" spans="1:33" ht="15.75" customHeight="1" x14ac:dyDescent="0.2">
      <c r="A7" s="1">
        <v>1971</v>
      </c>
      <c r="B7" s="1" t="s">
        <v>23</v>
      </c>
      <c r="C7" s="1" t="str">
        <f>VLOOKUP(B7,Divisions!$A$1:$B$33,2,FALSE)</f>
        <v>NFC East</v>
      </c>
      <c r="D7" s="1">
        <v>4</v>
      </c>
      <c r="E7" s="1">
        <v>10</v>
      </c>
      <c r="W7" s="1">
        <f>SUM(N7*'Ranking Calculations'!$C$2,M7*'Ranking Calculations'!$C$3,L7*'Ranking Calculations'!$C$4,K7*'Ranking Calculations'!$C$5,H7*'Ranking Calculations'!$C$7,G7*'Ranking Calculations'!$C$6,P7*'Ranking Calculations'!$C$8,Q7*'Ranking Calculations'!$C$9,R7*'Ranking Calculations'!$C$10,S7*'Ranking Calculations'!$C$11,T7*'Ranking Calculations'!$C$12,U7*'Ranking Calculations'!$C$13,V7*'Ranking Calculations'!$C$14)</f>
        <v>0</v>
      </c>
      <c r="X7" s="11">
        <f>(SUM($D$2:D7)+(SUM($F$2:F7)/2))/((SUM($D$2:D7)+SUM($E$2:E7)+SUM($F$2:F7)))</f>
        <v>0.4107142857142857</v>
      </c>
      <c r="Y7" s="24">
        <f>'Winning % Rank Over Time'!Z7</f>
        <v>16</v>
      </c>
      <c r="Z7" s="7">
        <f>'Winning % Rank Over Time'!$B7*VLOOKUP(Y7,'Share of Reg Season Points'!$P$2:$Q$27,2)</f>
        <v>0</v>
      </c>
      <c r="AA7" s="1">
        <v>0</v>
      </c>
      <c r="AB7" s="1" cm="1">
        <f t="array" ref="AB7">_xlfn.IFS(AA7&gt;='Old Ranking Calculations'!$B$25,'Old Ranking Calculations'!$C$25,AA7&gt;='Old Ranking Calculations'!$B$26,'Old Ranking Calculations'!$C$26,AA7&gt;='Old Ranking Calculations'!$B$27,'Old Ranking Calculations'!$C$27,AA7&gt;='Old Ranking Calculations'!$B$28,'Old Ranking Calculations'!$C$28,AA7&gt;='Old Ranking Calculations'!$B$29,'Old Ranking Calculations'!$C$29,AA7&gt;='Old Ranking Calculations'!$B$30,'Old Ranking Calculations'!$C$30,AA7&gt;='Old Ranking Calculations'!$B$31,'Old Ranking Calculations'!$C$31,AA7&lt;'Old Ranking Calculations'!$B$32,'Old Ranking Calculations'!$C$32)</f>
        <v>0</v>
      </c>
      <c r="AC7" s="1">
        <f>COUNT($G$2:G7)/COUNT($A$2:A7)</f>
        <v>0</v>
      </c>
      <c r="AD7" s="1" cm="1">
        <f t="array" ref="AD7">_xlfn.IFS(AC7&gt;='Old Ranking Calculations'!$B$15,'Old Ranking Calculations'!$C$15,AC7&gt;='Old Ranking Calculations'!$B$16,'Old Ranking Calculations'!$C$16,AC7&gt;='Old Ranking Calculations'!$B$17,'Old Ranking Calculations'!$C$17,AC7&gt;='Old Ranking Calculations'!$B$18,'Old Ranking Calculations'!$C$18,AC7&gt;='Old Ranking Calculations'!$B$19,'Old Ranking Calculations'!$C$19,AC7&gt;='Old Ranking Calculations'!$B$20,'Old Ranking Calculations'!$C$20,AC7&gt;='Old Ranking Calculations'!$B$21,'Old Ranking Calculations'!$C$21,AC7&gt;='Old Ranking Calculations'!$B$22,'Old Ranking Calculations'!$C$22,AC7&lt;'Old Ranking Calculations'!$B$23,'Old Ranking Calculations'!$C$23)</f>
        <v>0</v>
      </c>
      <c r="AE7" s="1">
        <f t="shared" si="0"/>
        <v>0</v>
      </c>
      <c r="AF7" s="1">
        <v>0</v>
      </c>
      <c r="AG7" s="16">
        <f>SUM($W$2:W7,Z7)</f>
        <v>0</v>
      </c>
    </row>
    <row r="8" spans="1:33" ht="15.75" customHeight="1" x14ac:dyDescent="0.2">
      <c r="A8" s="1">
        <v>1972</v>
      </c>
      <c r="B8" s="1" t="s">
        <v>23</v>
      </c>
      <c r="C8" s="1" t="str">
        <f>VLOOKUP(B8,Divisions!$A$1:$B$33,2,FALSE)</f>
        <v>NFC East</v>
      </c>
      <c r="D8" s="1">
        <v>8</v>
      </c>
      <c r="E8" s="1">
        <v>6</v>
      </c>
      <c r="W8" s="1">
        <f>SUM(N8*'Ranking Calculations'!$C$2,M8*'Ranking Calculations'!$C$3,L8*'Ranking Calculations'!$C$4,K8*'Ranking Calculations'!$C$5,H8*'Ranking Calculations'!$C$7,G8*'Ranking Calculations'!$C$6,P8*'Ranking Calculations'!$C$8,Q8*'Ranking Calculations'!$C$9,R8*'Ranking Calculations'!$C$10,S8*'Ranking Calculations'!$C$11,T8*'Ranking Calculations'!$C$12,U8*'Ranking Calculations'!$C$13,V8*'Ranking Calculations'!$C$14)</f>
        <v>0</v>
      </c>
      <c r="X8" s="11">
        <f>(SUM($D$2:D8)+(SUM($F$2:F8)/2))/((SUM($D$2:D8)+SUM($E$2:E8)+SUM($F$2:F8)))</f>
        <v>0.43367346938775508</v>
      </c>
      <c r="Y8" s="24">
        <f>'Winning % Rank Over Time'!Z8</f>
        <v>16</v>
      </c>
      <c r="Z8" s="7">
        <f>'Winning % Rank Over Time'!$B8*VLOOKUP(Y8,'Share of Reg Season Points'!$P$2:$Q$27,2)</f>
        <v>0</v>
      </c>
      <c r="AA8" s="1">
        <v>0</v>
      </c>
      <c r="AB8" s="1" cm="1">
        <f t="array" ref="AB8">_xlfn.IFS(AA8&gt;='Old Ranking Calculations'!$B$25,'Old Ranking Calculations'!$C$25,AA8&gt;='Old Ranking Calculations'!$B$26,'Old Ranking Calculations'!$C$26,AA8&gt;='Old Ranking Calculations'!$B$27,'Old Ranking Calculations'!$C$27,AA8&gt;='Old Ranking Calculations'!$B$28,'Old Ranking Calculations'!$C$28,AA8&gt;='Old Ranking Calculations'!$B$29,'Old Ranking Calculations'!$C$29,AA8&gt;='Old Ranking Calculations'!$B$30,'Old Ranking Calculations'!$C$30,AA8&gt;='Old Ranking Calculations'!$B$31,'Old Ranking Calculations'!$C$31,AA8&lt;'Old Ranking Calculations'!$B$32,'Old Ranking Calculations'!$C$32)</f>
        <v>0</v>
      </c>
      <c r="AC8" s="1">
        <f>COUNT($G$2:G8)/COUNT($A$2:A8)</f>
        <v>0</v>
      </c>
      <c r="AD8" s="1" cm="1">
        <f t="array" ref="AD8">_xlfn.IFS(AC8&gt;='Old Ranking Calculations'!$B$15,'Old Ranking Calculations'!$C$15,AC8&gt;='Old Ranking Calculations'!$B$16,'Old Ranking Calculations'!$C$16,AC8&gt;='Old Ranking Calculations'!$B$17,'Old Ranking Calculations'!$C$17,AC8&gt;='Old Ranking Calculations'!$B$18,'Old Ranking Calculations'!$C$18,AC8&gt;='Old Ranking Calculations'!$B$19,'Old Ranking Calculations'!$C$19,AC8&gt;='Old Ranking Calculations'!$B$20,'Old Ranking Calculations'!$C$20,AC8&gt;='Old Ranking Calculations'!$B$21,'Old Ranking Calculations'!$C$21,AC8&gt;='Old Ranking Calculations'!$B$22,'Old Ranking Calculations'!$C$22,AC8&lt;'Old Ranking Calculations'!$B$23,'Old Ranking Calculations'!$C$23)</f>
        <v>0</v>
      </c>
      <c r="AE8" s="1">
        <f t="shared" si="0"/>
        <v>0</v>
      </c>
      <c r="AF8" s="1">
        <v>0</v>
      </c>
      <c r="AG8" s="16">
        <f>SUM($W$2:W8,Z8)</f>
        <v>0</v>
      </c>
    </row>
    <row r="9" spans="1:33" ht="15.75" customHeight="1" x14ac:dyDescent="0.2">
      <c r="A9" s="1">
        <v>1973</v>
      </c>
      <c r="B9" s="1" t="s">
        <v>23</v>
      </c>
      <c r="C9" s="1" t="str">
        <f>VLOOKUP(B9,Divisions!$A$1:$B$33,2,FALSE)</f>
        <v>NFC East</v>
      </c>
      <c r="D9" s="1">
        <v>2</v>
      </c>
      <c r="E9" s="1">
        <v>11</v>
      </c>
      <c r="F9" s="1">
        <v>1</v>
      </c>
      <c r="W9" s="1">
        <f>SUM(N9*'Ranking Calculations'!$C$2,M9*'Ranking Calculations'!$C$3,L9*'Ranking Calculations'!$C$4,K9*'Ranking Calculations'!$C$5,H9*'Ranking Calculations'!$C$7,G9*'Ranking Calculations'!$C$6,P9*'Ranking Calculations'!$C$8,Q9*'Ranking Calculations'!$C$9,R9*'Ranking Calculations'!$C$10,S9*'Ranking Calculations'!$C$11,T9*'Ranking Calculations'!$C$12,U9*'Ranking Calculations'!$C$13,V9*'Ranking Calculations'!$C$14)</f>
        <v>0</v>
      </c>
      <c r="X9" s="11">
        <f>(SUM($D$2:D9)+(SUM($F$2:F9)/2))/((SUM($D$2:D9)+SUM($E$2:E9)+SUM($F$2:F9)))</f>
        <v>0.4017857142857143</v>
      </c>
      <c r="Y9" s="24">
        <f>'Winning % Rank Over Time'!Z9</f>
        <v>18</v>
      </c>
      <c r="Z9" s="7">
        <f>'Winning % Rank Over Time'!$B9*VLOOKUP(Y9,'Share of Reg Season Points'!$P$2:$Q$27,2)</f>
        <v>0</v>
      </c>
      <c r="AA9" s="1">
        <v>0</v>
      </c>
      <c r="AB9" s="1" cm="1">
        <f t="array" ref="AB9">_xlfn.IFS(AA9&gt;='Old Ranking Calculations'!$B$25,'Old Ranking Calculations'!$C$25,AA9&gt;='Old Ranking Calculations'!$B$26,'Old Ranking Calculations'!$C$26,AA9&gt;='Old Ranking Calculations'!$B$27,'Old Ranking Calculations'!$C$27,AA9&gt;='Old Ranking Calculations'!$B$28,'Old Ranking Calculations'!$C$28,AA9&gt;='Old Ranking Calculations'!$B$29,'Old Ranking Calculations'!$C$29,AA9&gt;='Old Ranking Calculations'!$B$30,'Old Ranking Calculations'!$C$30,AA9&gt;='Old Ranking Calculations'!$B$31,'Old Ranking Calculations'!$C$31,AA9&lt;'Old Ranking Calculations'!$B$32,'Old Ranking Calculations'!$C$32)</f>
        <v>0</v>
      </c>
      <c r="AC9" s="1">
        <f>COUNT($G$2:G9)/COUNT($A$2:A9)</f>
        <v>0</v>
      </c>
      <c r="AD9" s="1" cm="1">
        <f t="array" ref="AD9">_xlfn.IFS(AC9&gt;='Old Ranking Calculations'!$B$15,'Old Ranking Calculations'!$C$15,AC9&gt;='Old Ranking Calculations'!$B$16,'Old Ranking Calculations'!$C$16,AC9&gt;='Old Ranking Calculations'!$B$17,'Old Ranking Calculations'!$C$17,AC9&gt;='Old Ranking Calculations'!$B$18,'Old Ranking Calculations'!$C$18,AC9&gt;='Old Ranking Calculations'!$B$19,'Old Ranking Calculations'!$C$19,AC9&gt;='Old Ranking Calculations'!$B$20,'Old Ranking Calculations'!$C$20,AC9&gt;='Old Ranking Calculations'!$B$21,'Old Ranking Calculations'!$C$21,AC9&gt;='Old Ranking Calculations'!$B$22,'Old Ranking Calculations'!$C$22,AC9&lt;'Old Ranking Calculations'!$B$23,'Old Ranking Calculations'!$C$23)</f>
        <v>0</v>
      </c>
      <c r="AE9" s="1">
        <f t="shared" si="0"/>
        <v>0</v>
      </c>
      <c r="AF9" s="1">
        <v>0</v>
      </c>
      <c r="AG9" s="16">
        <f>SUM($W$2:W9,Z9)</f>
        <v>0</v>
      </c>
    </row>
    <row r="10" spans="1:33" ht="15.75" customHeight="1" x14ac:dyDescent="0.2">
      <c r="A10" s="1">
        <v>1974</v>
      </c>
      <c r="B10" s="1" t="s">
        <v>23</v>
      </c>
      <c r="C10" s="1" t="str">
        <f>VLOOKUP(B10,Divisions!$A$1:$B$33,2,FALSE)</f>
        <v>NFC East</v>
      </c>
      <c r="D10" s="1">
        <v>2</v>
      </c>
      <c r="E10" s="1">
        <v>12</v>
      </c>
      <c r="S10" s="1">
        <v>1</v>
      </c>
      <c r="W10" s="1">
        <f>SUM(N10*'Ranking Calculations'!$C$2,M10*'Ranking Calculations'!$C$3,L10*'Ranking Calculations'!$C$4,K10*'Ranking Calculations'!$C$5,H10*'Ranking Calculations'!$C$7,G10*'Ranking Calculations'!$C$6,P10*'Ranking Calculations'!$C$8,Q10*'Ranking Calculations'!$C$9,R10*'Ranking Calculations'!$C$10,S10*'Ranking Calculations'!$C$11,T10*'Ranking Calculations'!$C$12,U10*'Ranking Calculations'!$C$13,V10*'Ranking Calculations'!$C$14)</f>
        <v>0</v>
      </c>
      <c r="X10" s="11">
        <f>(SUM($D$2:D10)+(SUM($F$2:F10)/2))/((SUM($D$2:D10)+SUM($E$2:E10)+SUM($F$2:F10)))</f>
        <v>0.37301587301587302</v>
      </c>
      <c r="Y10" s="24">
        <f>'Winning % Rank Over Time'!Z10</f>
        <v>19</v>
      </c>
      <c r="Z10" s="7">
        <f>'Winning % Rank Over Time'!$B10*VLOOKUP(Y10,'Share of Reg Season Points'!$P$2:$Q$27,2)</f>
        <v>0</v>
      </c>
      <c r="AA10" s="1">
        <v>0</v>
      </c>
      <c r="AB10" s="1" cm="1">
        <f t="array" ref="AB10">_xlfn.IFS(AA10&gt;='Old Ranking Calculations'!$B$25,'Old Ranking Calculations'!$C$25,AA10&gt;='Old Ranking Calculations'!$B$26,'Old Ranking Calculations'!$C$26,AA10&gt;='Old Ranking Calculations'!$B$27,'Old Ranking Calculations'!$C$27,AA10&gt;='Old Ranking Calculations'!$B$28,'Old Ranking Calculations'!$C$28,AA10&gt;='Old Ranking Calculations'!$B$29,'Old Ranking Calculations'!$C$29,AA10&gt;='Old Ranking Calculations'!$B$30,'Old Ranking Calculations'!$C$30,AA10&gt;='Old Ranking Calculations'!$B$31,'Old Ranking Calculations'!$C$31,AA10&lt;'Old Ranking Calculations'!$B$32,'Old Ranking Calculations'!$C$32)</f>
        <v>0</v>
      </c>
      <c r="AC10" s="1">
        <f>COUNT($G$2:G10)/COUNT($A$2:A10)</f>
        <v>0</v>
      </c>
      <c r="AD10" s="1" cm="1">
        <f t="array" ref="AD10">_xlfn.IFS(AC10&gt;='Old Ranking Calculations'!$B$15,'Old Ranking Calculations'!$C$15,AC10&gt;='Old Ranking Calculations'!$B$16,'Old Ranking Calculations'!$C$16,AC10&gt;='Old Ranking Calculations'!$B$17,'Old Ranking Calculations'!$C$17,AC10&gt;='Old Ranking Calculations'!$B$18,'Old Ranking Calculations'!$C$18,AC10&gt;='Old Ranking Calculations'!$B$19,'Old Ranking Calculations'!$C$19,AC10&gt;='Old Ranking Calculations'!$B$20,'Old Ranking Calculations'!$C$20,AC10&gt;='Old Ranking Calculations'!$B$21,'Old Ranking Calculations'!$C$21,AC10&gt;='Old Ranking Calculations'!$B$22,'Old Ranking Calculations'!$C$22,AC10&lt;'Old Ranking Calculations'!$B$23,'Old Ranking Calculations'!$C$23)</f>
        <v>0</v>
      </c>
      <c r="AE10" s="1">
        <f t="shared" si="0"/>
        <v>0</v>
      </c>
      <c r="AF10" s="1">
        <v>0</v>
      </c>
      <c r="AG10" s="16">
        <f>SUM($W$2:W10,Z10)</f>
        <v>0</v>
      </c>
    </row>
    <row r="11" spans="1:33" ht="15.75" customHeight="1" x14ac:dyDescent="0.2">
      <c r="A11" s="1">
        <v>1975</v>
      </c>
      <c r="B11" s="1" t="s">
        <v>23</v>
      </c>
      <c r="C11" s="1" t="str">
        <f>VLOOKUP(B11,Divisions!$A$1:$B$33,2,FALSE)</f>
        <v>NFC East</v>
      </c>
      <c r="D11" s="1">
        <v>5</v>
      </c>
      <c r="E11" s="1">
        <v>9</v>
      </c>
      <c r="W11" s="1">
        <f>SUM(N11*'Ranking Calculations'!$C$2,M11*'Ranking Calculations'!$C$3,L11*'Ranking Calculations'!$C$4,K11*'Ranking Calculations'!$C$5,H11*'Ranking Calculations'!$C$7,G11*'Ranking Calculations'!$C$6,P11*'Ranking Calculations'!$C$8,Q11*'Ranking Calculations'!$C$9,R11*'Ranking Calculations'!$C$10,S11*'Ranking Calculations'!$C$11,T11*'Ranking Calculations'!$C$12,U11*'Ranking Calculations'!$C$13,V11*'Ranking Calculations'!$C$14)</f>
        <v>0</v>
      </c>
      <c r="X11" s="11">
        <f>(SUM($D$2:D11)+(SUM($F$2:F11)/2))/((SUM($D$2:D11)+SUM($E$2:E11)+SUM($F$2:F11)))</f>
        <v>0.37142857142857144</v>
      </c>
      <c r="Y11" s="24">
        <f>'Winning % Rank Over Time'!Z11</f>
        <v>21</v>
      </c>
      <c r="Z11" s="7">
        <f>'Winning % Rank Over Time'!$B11*VLOOKUP(Y11,'Share of Reg Season Points'!$P$2:$Q$27,2)</f>
        <v>0</v>
      </c>
      <c r="AA11" s="1">
        <v>0</v>
      </c>
      <c r="AB11" s="1" cm="1">
        <f t="array" ref="AB11">_xlfn.IFS(AA11&gt;='Old Ranking Calculations'!$B$25,'Old Ranking Calculations'!$C$25,AA11&gt;='Old Ranking Calculations'!$B$26,'Old Ranking Calculations'!$C$26,AA11&gt;='Old Ranking Calculations'!$B$27,'Old Ranking Calculations'!$C$27,AA11&gt;='Old Ranking Calculations'!$B$28,'Old Ranking Calculations'!$C$28,AA11&gt;='Old Ranking Calculations'!$B$29,'Old Ranking Calculations'!$C$29,AA11&gt;='Old Ranking Calculations'!$B$30,'Old Ranking Calculations'!$C$30,AA11&gt;='Old Ranking Calculations'!$B$31,'Old Ranking Calculations'!$C$31,AA11&lt;'Old Ranking Calculations'!$B$32,'Old Ranking Calculations'!$C$32)</f>
        <v>0</v>
      </c>
      <c r="AC11" s="1">
        <f>COUNT($G$2:G11)/COUNT($A$2:A11)</f>
        <v>0</v>
      </c>
      <c r="AD11" s="1" cm="1">
        <f t="array" ref="AD11">_xlfn.IFS(AC11&gt;='Old Ranking Calculations'!$B$15,'Old Ranking Calculations'!$C$15,AC11&gt;='Old Ranking Calculations'!$B$16,'Old Ranking Calculations'!$C$16,AC11&gt;='Old Ranking Calculations'!$B$17,'Old Ranking Calculations'!$C$17,AC11&gt;='Old Ranking Calculations'!$B$18,'Old Ranking Calculations'!$C$18,AC11&gt;='Old Ranking Calculations'!$B$19,'Old Ranking Calculations'!$C$19,AC11&gt;='Old Ranking Calculations'!$B$20,'Old Ranking Calculations'!$C$20,AC11&gt;='Old Ranking Calculations'!$B$21,'Old Ranking Calculations'!$C$21,AC11&gt;='Old Ranking Calculations'!$B$22,'Old Ranking Calculations'!$C$22,AC11&lt;'Old Ranking Calculations'!$B$23,'Old Ranking Calculations'!$C$23)</f>
        <v>0</v>
      </c>
      <c r="AE11" s="1">
        <f t="shared" si="0"/>
        <v>0</v>
      </c>
      <c r="AF11" s="1">
        <v>0</v>
      </c>
      <c r="AG11" s="16">
        <f>SUM($W$2:W11,Z11)</f>
        <v>0</v>
      </c>
    </row>
    <row r="12" spans="1:33" ht="15.75" customHeight="1" x14ac:dyDescent="0.2">
      <c r="A12" s="1">
        <v>1976</v>
      </c>
      <c r="B12" s="1" t="s">
        <v>23</v>
      </c>
      <c r="C12" s="1" t="str">
        <f>VLOOKUP(B12,Divisions!$A$1:$B$33,2,FALSE)</f>
        <v>NFC East</v>
      </c>
      <c r="D12" s="1">
        <v>3</v>
      </c>
      <c r="E12" s="1">
        <v>11</v>
      </c>
      <c r="W12" s="1">
        <f>SUM(N12*'Ranking Calculations'!$C$2,M12*'Ranking Calculations'!$C$3,L12*'Ranking Calculations'!$C$4,K12*'Ranking Calculations'!$C$5,H12*'Ranking Calculations'!$C$7,G12*'Ranking Calculations'!$C$6,P12*'Ranking Calculations'!$C$8,Q12*'Ranking Calculations'!$C$9,R12*'Ranking Calculations'!$C$10,S12*'Ranking Calculations'!$C$11,T12*'Ranking Calculations'!$C$12,U12*'Ranking Calculations'!$C$13,V12*'Ranking Calculations'!$C$14)</f>
        <v>0</v>
      </c>
      <c r="X12" s="11">
        <f>(SUM($D$2:D12)+(SUM($F$2:F12)/2))/((SUM($D$2:D12)+SUM($E$2:E12)+SUM($F$2:F12)))</f>
        <v>0.35714285714285715</v>
      </c>
      <c r="Y12" s="24">
        <f>'Winning % Rank Over Time'!Z12</f>
        <v>23</v>
      </c>
      <c r="Z12" s="7">
        <f>'Winning % Rank Over Time'!$B12*VLOOKUP(Y12,'Share of Reg Season Points'!$K$2:$L$30,2)</f>
        <v>0</v>
      </c>
      <c r="AA12" s="1">
        <v>0</v>
      </c>
      <c r="AB12" s="1" cm="1">
        <f t="array" ref="AB12">_xlfn.IFS(AA12&gt;='Old Ranking Calculations'!$B$25,'Old Ranking Calculations'!$C$25,AA12&gt;='Old Ranking Calculations'!$B$26,'Old Ranking Calculations'!$C$26,AA12&gt;='Old Ranking Calculations'!$B$27,'Old Ranking Calculations'!$C$27,AA12&gt;='Old Ranking Calculations'!$B$28,'Old Ranking Calculations'!$C$28,AA12&gt;='Old Ranking Calculations'!$B$29,'Old Ranking Calculations'!$C$29,AA12&gt;='Old Ranking Calculations'!$B$30,'Old Ranking Calculations'!$C$30,AA12&gt;='Old Ranking Calculations'!$B$31,'Old Ranking Calculations'!$C$31,AA12&lt;'Old Ranking Calculations'!$B$32,'Old Ranking Calculations'!$C$32)</f>
        <v>0</v>
      </c>
      <c r="AC12" s="1">
        <f>COUNT($G$2:G12)/COUNT($A$2:A12)</f>
        <v>0</v>
      </c>
      <c r="AD12" s="1" cm="1">
        <f t="array" ref="AD12">_xlfn.IFS(AC12&gt;='Old Ranking Calculations'!$B$15,'Old Ranking Calculations'!$C$15,AC12&gt;='Old Ranking Calculations'!$B$16,'Old Ranking Calculations'!$C$16,AC12&gt;='Old Ranking Calculations'!$B$17,'Old Ranking Calculations'!$C$17,AC12&gt;='Old Ranking Calculations'!$B$18,'Old Ranking Calculations'!$C$18,AC12&gt;='Old Ranking Calculations'!$B$19,'Old Ranking Calculations'!$C$19,AC12&gt;='Old Ranking Calculations'!$B$20,'Old Ranking Calculations'!$C$20,AC12&gt;='Old Ranking Calculations'!$B$21,'Old Ranking Calculations'!$C$21,AC12&gt;='Old Ranking Calculations'!$B$22,'Old Ranking Calculations'!$C$22,AC12&lt;'Old Ranking Calculations'!$B$23,'Old Ranking Calculations'!$C$23)</f>
        <v>0</v>
      </c>
      <c r="AE12" s="1">
        <f t="shared" si="0"/>
        <v>0</v>
      </c>
      <c r="AF12" s="1">
        <v>0</v>
      </c>
      <c r="AG12" s="16">
        <f>SUM($W$2:W12,Z12)</f>
        <v>0</v>
      </c>
    </row>
    <row r="13" spans="1:33" ht="15.75" customHeight="1" x14ac:dyDescent="0.2">
      <c r="A13" s="1">
        <v>1977</v>
      </c>
      <c r="B13" s="1" t="s">
        <v>23</v>
      </c>
      <c r="C13" s="1" t="str">
        <f>VLOOKUP(B13,Divisions!$A$1:$B$33,2,FALSE)</f>
        <v>NFC East</v>
      </c>
      <c r="D13" s="1">
        <v>5</v>
      </c>
      <c r="E13" s="1">
        <v>9</v>
      </c>
      <c r="W13" s="1">
        <f>SUM(N13*'Ranking Calculations'!$C$2,M13*'Ranking Calculations'!$C$3,L13*'Ranking Calculations'!$C$4,K13*'Ranking Calculations'!$C$5,H13*'Ranking Calculations'!$C$7,G13*'Ranking Calculations'!$C$6,P13*'Ranking Calculations'!$C$8,Q13*'Ranking Calculations'!$C$9,R13*'Ranking Calculations'!$C$10,S13*'Ranking Calculations'!$C$11,T13*'Ranking Calculations'!$C$12,U13*'Ranking Calculations'!$C$13,V13*'Ranking Calculations'!$C$14)</f>
        <v>0</v>
      </c>
      <c r="X13" s="11">
        <f>(SUM($D$2:D13)+(SUM($F$2:F13)/2))/((SUM($D$2:D13)+SUM($E$2:E13)+SUM($F$2:F13)))</f>
        <v>0.35714285714285715</v>
      </c>
      <c r="Y13" s="24">
        <f>'Winning % Rank Over Time'!Z13</f>
        <v>22</v>
      </c>
      <c r="Z13" s="7">
        <f>'Winning % Rank Over Time'!$B13*VLOOKUP(Y13,'Share of Reg Season Points'!$K$2:$L$30,2)</f>
        <v>0</v>
      </c>
      <c r="AA13" s="1">
        <v>0</v>
      </c>
      <c r="AB13" s="1" cm="1">
        <f t="array" ref="AB13">_xlfn.IFS(AA13&gt;='Old Ranking Calculations'!$B$25,'Old Ranking Calculations'!$C$25,AA13&gt;='Old Ranking Calculations'!$B$26,'Old Ranking Calculations'!$C$26,AA13&gt;='Old Ranking Calculations'!$B$27,'Old Ranking Calculations'!$C$27,AA13&gt;='Old Ranking Calculations'!$B$28,'Old Ranking Calculations'!$C$28,AA13&gt;='Old Ranking Calculations'!$B$29,'Old Ranking Calculations'!$C$29,AA13&gt;='Old Ranking Calculations'!$B$30,'Old Ranking Calculations'!$C$30,AA13&gt;='Old Ranking Calculations'!$B$31,'Old Ranking Calculations'!$C$31,AA13&lt;'Old Ranking Calculations'!$B$32,'Old Ranking Calculations'!$C$32)</f>
        <v>0</v>
      </c>
      <c r="AC13" s="1">
        <f>COUNT($G$2:G13)/COUNT($A$2:A13)</f>
        <v>0</v>
      </c>
      <c r="AD13" s="1" cm="1">
        <f t="array" ref="AD13">_xlfn.IFS(AC13&gt;='Old Ranking Calculations'!$B$15,'Old Ranking Calculations'!$C$15,AC13&gt;='Old Ranking Calculations'!$B$16,'Old Ranking Calculations'!$C$16,AC13&gt;='Old Ranking Calculations'!$B$17,'Old Ranking Calculations'!$C$17,AC13&gt;='Old Ranking Calculations'!$B$18,'Old Ranking Calculations'!$C$18,AC13&gt;='Old Ranking Calculations'!$B$19,'Old Ranking Calculations'!$C$19,AC13&gt;='Old Ranking Calculations'!$B$20,'Old Ranking Calculations'!$C$20,AC13&gt;='Old Ranking Calculations'!$B$21,'Old Ranking Calculations'!$C$21,AC13&gt;='Old Ranking Calculations'!$B$22,'Old Ranking Calculations'!$C$22,AC13&lt;'Old Ranking Calculations'!$B$23,'Old Ranking Calculations'!$C$23)</f>
        <v>0</v>
      </c>
      <c r="AE13" s="1">
        <f t="shared" si="0"/>
        <v>0</v>
      </c>
      <c r="AF13" s="1">
        <v>0</v>
      </c>
      <c r="AG13" s="16">
        <f>SUM($W$2:W13,Z13)</f>
        <v>0</v>
      </c>
    </row>
    <row r="14" spans="1:33" ht="15.75" customHeight="1" x14ac:dyDescent="0.2">
      <c r="A14" s="1">
        <v>1978</v>
      </c>
      <c r="B14" s="1" t="s">
        <v>23</v>
      </c>
      <c r="C14" s="1" t="str">
        <f>VLOOKUP(B14,Divisions!$A$1:$B$33,2,FALSE)</f>
        <v>NFC East</v>
      </c>
      <c r="D14" s="1">
        <v>6</v>
      </c>
      <c r="E14" s="1">
        <v>10</v>
      </c>
      <c r="W14" s="1">
        <f>SUM(N14*'Ranking Calculations'!$C$2,M14*'Ranking Calculations'!$C$3,L14*'Ranking Calculations'!$C$4,K14*'Ranking Calculations'!$C$5,H14*'Ranking Calculations'!$C$7,G14*'Ranking Calculations'!$C$6,P14*'Ranking Calculations'!$C$8,Q14*'Ranking Calculations'!$C$9,R14*'Ranking Calculations'!$C$10,S14*'Ranking Calculations'!$C$11,T14*'Ranking Calculations'!$C$12,U14*'Ranking Calculations'!$C$13,V14*'Ranking Calculations'!$C$14)</f>
        <v>0</v>
      </c>
      <c r="X14" s="11">
        <f>(SUM($D$2:D14)+(SUM($F$2:F14)/2))/((SUM($D$2:D14)+SUM($E$2:E14)+SUM($F$2:F14)))</f>
        <v>0.35869565217391303</v>
      </c>
      <c r="Y14" s="24">
        <f>'Winning % Rank Over Time'!Z14</f>
        <v>25</v>
      </c>
      <c r="Z14" s="7">
        <f>'Winning % Rank Over Time'!$B14*VLOOKUP(Y14,'Share of Reg Season Points'!$K$2:$L$30,2)</f>
        <v>0</v>
      </c>
      <c r="AA14" s="1">
        <v>0</v>
      </c>
      <c r="AB14" s="1" cm="1">
        <f t="array" ref="AB14">_xlfn.IFS(AA14&gt;='Old Ranking Calculations'!$B$25,'Old Ranking Calculations'!$C$25,AA14&gt;='Old Ranking Calculations'!$B$26,'Old Ranking Calculations'!$C$26,AA14&gt;='Old Ranking Calculations'!$B$27,'Old Ranking Calculations'!$C$27,AA14&gt;='Old Ranking Calculations'!$B$28,'Old Ranking Calculations'!$C$28,AA14&gt;='Old Ranking Calculations'!$B$29,'Old Ranking Calculations'!$C$29,AA14&gt;='Old Ranking Calculations'!$B$30,'Old Ranking Calculations'!$C$30,AA14&gt;='Old Ranking Calculations'!$B$31,'Old Ranking Calculations'!$C$31,AA14&lt;'Old Ranking Calculations'!$B$32,'Old Ranking Calculations'!$C$32)</f>
        <v>0</v>
      </c>
      <c r="AC14" s="1">
        <f>COUNT($G$2:G14)/COUNT($A$2:A14)</f>
        <v>0</v>
      </c>
      <c r="AD14" s="1" cm="1">
        <f t="array" ref="AD14">_xlfn.IFS(AC14&gt;='Old Ranking Calculations'!$B$15,'Old Ranking Calculations'!$C$15,AC14&gt;='Old Ranking Calculations'!$B$16,'Old Ranking Calculations'!$C$16,AC14&gt;='Old Ranking Calculations'!$B$17,'Old Ranking Calculations'!$C$17,AC14&gt;='Old Ranking Calculations'!$B$18,'Old Ranking Calculations'!$C$18,AC14&gt;='Old Ranking Calculations'!$B$19,'Old Ranking Calculations'!$C$19,AC14&gt;='Old Ranking Calculations'!$B$20,'Old Ranking Calculations'!$C$20,AC14&gt;='Old Ranking Calculations'!$B$21,'Old Ranking Calculations'!$C$21,AC14&gt;='Old Ranking Calculations'!$B$22,'Old Ranking Calculations'!$C$22,AC14&lt;'Old Ranking Calculations'!$B$23,'Old Ranking Calculations'!$C$23)</f>
        <v>0</v>
      </c>
      <c r="AE14" s="1">
        <f t="shared" si="0"/>
        <v>0</v>
      </c>
      <c r="AF14" s="1">
        <v>0</v>
      </c>
      <c r="AG14" s="16">
        <f>SUM($W$2:W14,Z14)</f>
        <v>0</v>
      </c>
    </row>
    <row r="15" spans="1:33" ht="15.75" customHeight="1" x14ac:dyDescent="0.2">
      <c r="A15" s="1">
        <v>1979</v>
      </c>
      <c r="B15" s="1" t="s">
        <v>23</v>
      </c>
      <c r="C15" s="1" t="str">
        <f>VLOOKUP(B15,Divisions!$A$1:$B$33,2,FALSE)</f>
        <v>NFC East</v>
      </c>
      <c r="D15" s="1">
        <v>6</v>
      </c>
      <c r="E15" s="1">
        <v>10</v>
      </c>
      <c r="W15" s="1">
        <f>SUM(N15*'Ranking Calculations'!$C$2,M15*'Ranking Calculations'!$C$3,L15*'Ranking Calculations'!$C$4,K15*'Ranking Calculations'!$C$5,H15*'Ranking Calculations'!$C$7,G15*'Ranking Calculations'!$C$6,P15*'Ranking Calculations'!$C$8,Q15*'Ranking Calculations'!$C$9,R15*'Ranking Calculations'!$C$10,S15*'Ranking Calculations'!$C$11,T15*'Ranking Calculations'!$C$12,U15*'Ranking Calculations'!$C$13,V15*'Ranking Calculations'!$C$14)</f>
        <v>0</v>
      </c>
      <c r="X15" s="11">
        <f>(SUM($D$2:D15)+(SUM($F$2:F15)/2))/((SUM($D$2:D15)+SUM($E$2:E15)+SUM($F$2:F15)))</f>
        <v>0.36</v>
      </c>
      <c r="Y15" s="24">
        <f>'Winning % Rank Over Time'!Z15</f>
        <v>25</v>
      </c>
      <c r="Z15" s="7">
        <f>'Winning % Rank Over Time'!$B15*VLOOKUP(Y15,'Share of Reg Season Points'!$K$2:$L$30,2)</f>
        <v>0</v>
      </c>
      <c r="AA15" s="1">
        <v>0</v>
      </c>
      <c r="AB15" s="1" cm="1">
        <f t="array" ref="AB15">_xlfn.IFS(AA15&gt;='Old Ranking Calculations'!$B$25,'Old Ranking Calculations'!$C$25,AA15&gt;='Old Ranking Calculations'!$B$26,'Old Ranking Calculations'!$C$26,AA15&gt;='Old Ranking Calculations'!$B$27,'Old Ranking Calculations'!$C$27,AA15&gt;='Old Ranking Calculations'!$B$28,'Old Ranking Calculations'!$C$28,AA15&gt;='Old Ranking Calculations'!$B$29,'Old Ranking Calculations'!$C$29,AA15&gt;='Old Ranking Calculations'!$B$30,'Old Ranking Calculations'!$C$30,AA15&gt;='Old Ranking Calculations'!$B$31,'Old Ranking Calculations'!$C$31,AA15&lt;'Old Ranking Calculations'!$B$32,'Old Ranking Calculations'!$C$32)</f>
        <v>0</v>
      </c>
      <c r="AC15" s="1">
        <f>COUNT($G$2:G15)/COUNT($A$2:A15)</f>
        <v>0</v>
      </c>
      <c r="AD15" s="1" cm="1">
        <f t="array" ref="AD15">_xlfn.IFS(AC15&gt;='Old Ranking Calculations'!$B$15,'Old Ranking Calculations'!$C$15,AC15&gt;='Old Ranking Calculations'!$B$16,'Old Ranking Calculations'!$C$16,AC15&gt;='Old Ranking Calculations'!$B$17,'Old Ranking Calculations'!$C$17,AC15&gt;='Old Ranking Calculations'!$B$18,'Old Ranking Calculations'!$C$18,AC15&gt;='Old Ranking Calculations'!$B$19,'Old Ranking Calculations'!$C$19,AC15&gt;='Old Ranking Calculations'!$B$20,'Old Ranking Calculations'!$C$20,AC15&gt;='Old Ranking Calculations'!$B$21,'Old Ranking Calculations'!$C$21,AC15&gt;='Old Ranking Calculations'!$B$22,'Old Ranking Calculations'!$C$22,AC15&lt;'Old Ranking Calculations'!$B$23,'Old Ranking Calculations'!$C$23)</f>
        <v>0</v>
      </c>
      <c r="AE15" s="1">
        <f t="shared" si="0"/>
        <v>0</v>
      </c>
      <c r="AF15" s="1">
        <v>0</v>
      </c>
      <c r="AG15" s="16">
        <f>SUM($W$2:W15,Z15)</f>
        <v>0</v>
      </c>
    </row>
    <row r="16" spans="1:33" ht="15.75" customHeight="1" x14ac:dyDescent="0.2">
      <c r="A16" s="1">
        <v>1980</v>
      </c>
      <c r="B16" s="1" t="s">
        <v>23</v>
      </c>
      <c r="C16" s="1" t="str">
        <f>VLOOKUP(B16,Divisions!$A$1:$B$33,2,FALSE)</f>
        <v>NFC East</v>
      </c>
      <c r="D16" s="1">
        <v>4</v>
      </c>
      <c r="E16" s="1">
        <v>12</v>
      </c>
      <c r="W16" s="1">
        <f>SUM(N16*'Ranking Calculations'!$C$2,M16*'Ranking Calculations'!$C$3,L16*'Ranking Calculations'!$C$4,K16*'Ranking Calculations'!$C$5,H16*'Ranking Calculations'!$C$7,G16*'Ranking Calculations'!$C$6,P16*'Ranking Calculations'!$C$8,Q16*'Ranking Calculations'!$C$9,R16*'Ranking Calculations'!$C$10,S16*'Ranking Calculations'!$C$11,T16*'Ranking Calculations'!$C$12,U16*'Ranking Calculations'!$C$13,V16*'Ranking Calculations'!$C$14)</f>
        <v>0</v>
      </c>
      <c r="X16" s="11">
        <f>(SUM($D$2:D16)+(SUM($F$2:F16)/2))/((SUM($D$2:D16)+SUM($E$2:E16)+SUM($F$2:F16)))</f>
        <v>0.35185185185185186</v>
      </c>
      <c r="Y16" s="24">
        <f>'Winning % Rank Over Time'!Z16</f>
        <v>26</v>
      </c>
      <c r="Z16" s="7">
        <f>'Winning % Rank Over Time'!$B16*VLOOKUP(Y16,'Share of Reg Season Points'!$K$2:$L$30,2)</f>
        <v>0</v>
      </c>
      <c r="AA16" s="1">
        <v>0</v>
      </c>
      <c r="AB16" s="1" cm="1">
        <f t="array" ref="AB16">_xlfn.IFS(AA16&gt;='Old Ranking Calculations'!$B$25,'Old Ranking Calculations'!$C$25,AA16&gt;='Old Ranking Calculations'!$B$26,'Old Ranking Calculations'!$C$26,AA16&gt;='Old Ranking Calculations'!$B$27,'Old Ranking Calculations'!$C$27,AA16&gt;='Old Ranking Calculations'!$B$28,'Old Ranking Calculations'!$C$28,AA16&gt;='Old Ranking Calculations'!$B$29,'Old Ranking Calculations'!$C$29,AA16&gt;='Old Ranking Calculations'!$B$30,'Old Ranking Calculations'!$C$30,AA16&gt;='Old Ranking Calculations'!$B$31,'Old Ranking Calculations'!$C$31,AA16&lt;'Old Ranking Calculations'!$B$32,'Old Ranking Calculations'!$C$32)</f>
        <v>0</v>
      </c>
      <c r="AC16" s="1">
        <f>COUNT($G$2:G16)/COUNT($A$2:A16)</f>
        <v>0</v>
      </c>
      <c r="AD16" s="1" cm="1">
        <f t="array" ref="AD16">_xlfn.IFS(AC16&gt;='Old Ranking Calculations'!$B$15,'Old Ranking Calculations'!$C$15,AC16&gt;='Old Ranking Calculations'!$B$16,'Old Ranking Calculations'!$C$16,AC16&gt;='Old Ranking Calculations'!$B$17,'Old Ranking Calculations'!$C$17,AC16&gt;='Old Ranking Calculations'!$B$18,'Old Ranking Calculations'!$C$18,AC16&gt;='Old Ranking Calculations'!$B$19,'Old Ranking Calculations'!$C$19,AC16&gt;='Old Ranking Calculations'!$B$20,'Old Ranking Calculations'!$C$20,AC16&gt;='Old Ranking Calculations'!$B$21,'Old Ranking Calculations'!$C$21,AC16&gt;='Old Ranking Calculations'!$B$22,'Old Ranking Calculations'!$C$22,AC16&lt;'Old Ranking Calculations'!$B$23,'Old Ranking Calculations'!$C$23)</f>
        <v>0</v>
      </c>
      <c r="AE16" s="1">
        <f t="shared" si="0"/>
        <v>0</v>
      </c>
      <c r="AF16" s="1">
        <v>0</v>
      </c>
      <c r="AG16" s="16">
        <f>SUM($W$2:W16,Z16)</f>
        <v>0</v>
      </c>
    </row>
    <row r="17" spans="1:33" ht="15.75" customHeight="1" x14ac:dyDescent="0.2">
      <c r="A17" s="1">
        <v>1981</v>
      </c>
      <c r="B17" s="1" t="s">
        <v>23</v>
      </c>
      <c r="C17" s="1" t="str">
        <f>VLOOKUP(B17,Divisions!$A$1:$B$33,2,FALSE)</f>
        <v>NFC East</v>
      </c>
      <c r="D17" s="1">
        <v>9</v>
      </c>
      <c r="E17" s="1">
        <v>7</v>
      </c>
      <c r="G17" s="1">
        <v>1</v>
      </c>
      <c r="I17" s="1">
        <v>1</v>
      </c>
      <c r="J17" s="1">
        <v>1</v>
      </c>
      <c r="K17" s="1">
        <v>1</v>
      </c>
      <c r="L17" s="1"/>
      <c r="M17" s="1"/>
      <c r="N17" s="1"/>
      <c r="O17" s="1">
        <v>2</v>
      </c>
      <c r="R17" s="1">
        <v>1</v>
      </c>
      <c r="T17" s="1">
        <v>1</v>
      </c>
      <c r="W17" s="1">
        <f>SUM(N17*'Ranking Calculations'!$C$2,M17*'Ranking Calculations'!$C$3,L17*'Ranking Calculations'!$C$4,K17*'Ranking Calculations'!$C$5,H17*'Ranking Calculations'!$C$7,G17*'Ranking Calculations'!$C$6,P17*'Ranking Calculations'!$C$8,Q17*'Ranking Calculations'!$C$9,R17*'Ranking Calculations'!$C$10,S17*'Ranking Calculations'!$C$11,T17*'Ranking Calculations'!$C$12,U17*'Ranking Calculations'!$C$13,V17*'Ranking Calculations'!$C$14)</f>
        <v>4</v>
      </c>
      <c r="X17" s="11">
        <f>(SUM($D$2:D17)+(SUM($F$2:F17)/2))/((SUM($D$2:D17)+SUM($E$2:E17)+SUM($F$2:F17)))</f>
        <v>0.36637931034482757</v>
      </c>
      <c r="Y17" s="24">
        <f>'Winning % Rank Over Time'!Z17</f>
        <v>26</v>
      </c>
      <c r="Z17" s="7">
        <f>'Winning % Rank Over Time'!$B17*VLOOKUP(Y17,'Share of Reg Season Points'!$K$2:$L$30,2)</f>
        <v>0</v>
      </c>
      <c r="AA17" s="1">
        <f>SUM($I$2:I17)/COUNT($G$2:G17)</f>
        <v>1</v>
      </c>
      <c r="AB17" s="1" cm="1">
        <f t="array" ref="AB17">_xlfn.IFS(AA17&gt;='Old Ranking Calculations'!$B$25,'Old Ranking Calculations'!$C$25,AA17&gt;='Old Ranking Calculations'!$B$26,'Old Ranking Calculations'!$C$26,AA17&gt;='Old Ranking Calculations'!$B$27,'Old Ranking Calculations'!$C$27,AA17&gt;='Old Ranking Calculations'!$B$28,'Old Ranking Calculations'!$C$28,AA17&gt;='Old Ranking Calculations'!$B$29,'Old Ranking Calculations'!$C$29,AA17&gt;='Old Ranking Calculations'!$B$30,'Old Ranking Calculations'!$C$30,AA17&gt;='Old Ranking Calculations'!$B$31,'Old Ranking Calculations'!$C$31,AA17&lt;'Old Ranking Calculations'!$B$32,'Old Ranking Calculations'!$C$32)</f>
        <v>10</v>
      </c>
      <c r="AC17" s="1">
        <f>COUNT($G$2:G17)/COUNT($A$2:A17)</f>
        <v>6.25E-2</v>
      </c>
      <c r="AD17" s="1" cm="1">
        <f t="array" ref="AD17">_xlfn.IFS(AC17&gt;='Old Ranking Calculations'!$B$15,'Old Ranking Calculations'!$C$15,AC17&gt;='Old Ranking Calculations'!$B$16,'Old Ranking Calculations'!$C$16,AC17&gt;='Old Ranking Calculations'!$B$17,'Old Ranking Calculations'!$C$17,AC17&gt;='Old Ranking Calculations'!$B$18,'Old Ranking Calculations'!$C$18,AC17&gt;='Old Ranking Calculations'!$B$19,'Old Ranking Calculations'!$C$19,AC17&gt;='Old Ranking Calculations'!$B$20,'Old Ranking Calculations'!$C$20,AC17&gt;='Old Ranking Calculations'!$B$21,'Old Ranking Calculations'!$C$21,AC17&gt;='Old Ranking Calculations'!$B$22,'Old Ranking Calculations'!$C$22,AC17&lt;'Old Ranking Calculations'!$B$23,'Old Ranking Calculations'!$C$23)</f>
        <v>0</v>
      </c>
      <c r="AE17" s="1">
        <f t="shared" si="0"/>
        <v>0</v>
      </c>
      <c r="AF17" s="1">
        <f>SUM($O$2:O17)/SUM($G$2:H17)</f>
        <v>2</v>
      </c>
      <c r="AG17" s="16">
        <f>SUM($W$2:W17,Z17)</f>
        <v>4</v>
      </c>
    </row>
    <row r="18" spans="1:33" ht="15.75" customHeight="1" x14ac:dyDescent="0.2">
      <c r="A18" s="1">
        <v>1982</v>
      </c>
      <c r="B18" s="1" t="s">
        <v>23</v>
      </c>
      <c r="C18" s="1" t="str">
        <f>VLOOKUP(B18,Divisions!$A$1:$B$33,2,FALSE)</f>
        <v>NFC East</v>
      </c>
      <c r="D18" s="1">
        <v>4</v>
      </c>
      <c r="E18" s="1">
        <v>5</v>
      </c>
      <c r="R18" s="1">
        <v>1</v>
      </c>
      <c r="W18" s="1">
        <f>SUM(N18*'Ranking Calculations'!$C$2,M18*'Ranking Calculations'!$C$3,L18*'Ranking Calculations'!$C$4,K18*'Ranking Calculations'!$C$5,H18*'Ranking Calculations'!$C$7,G18*'Ranking Calculations'!$C$6,P18*'Ranking Calculations'!$C$8,Q18*'Ranking Calculations'!$C$9,R18*'Ranking Calculations'!$C$10,S18*'Ranking Calculations'!$C$11,T18*'Ranking Calculations'!$C$12,U18*'Ranking Calculations'!$C$13,V18*'Ranking Calculations'!$C$14)</f>
        <v>1</v>
      </c>
      <c r="X18" s="11">
        <f>(SUM($D$2:D18)+(SUM($F$2:F18)/2))/((SUM($D$2:D18)+SUM($E$2:E18)+SUM($F$2:F18)))</f>
        <v>0.36929460580912865</v>
      </c>
      <c r="Y18" s="24">
        <f>'Winning % Rank Over Time'!Z18</f>
        <v>26</v>
      </c>
      <c r="Z18" s="7">
        <f>'Winning % Rank Over Time'!$B18*VLOOKUP(Y18,'Share of Reg Season Points'!$K$2:$L$30,2)</f>
        <v>0</v>
      </c>
      <c r="AA18" s="1">
        <f>SUM($I$2:I18)/COUNT($G$2:G18)</f>
        <v>1</v>
      </c>
      <c r="AB18" s="1" cm="1">
        <f t="array" ref="AB18">_xlfn.IFS(AA18&gt;='Old Ranking Calculations'!$B$25,'Old Ranking Calculations'!$C$25,AA18&gt;='Old Ranking Calculations'!$B$26,'Old Ranking Calculations'!$C$26,AA18&gt;='Old Ranking Calculations'!$B$27,'Old Ranking Calculations'!$C$27,AA18&gt;='Old Ranking Calculations'!$B$28,'Old Ranking Calculations'!$C$28,AA18&gt;='Old Ranking Calculations'!$B$29,'Old Ranking Calculations'!$C$29,AA18&gt;='Old Ranking Calculations'!$B$30,'Old Ranking Calculations'!$C$30,AA18&gt;='Old Ranking Calculations'!$B$31,'Old Ranking Calculations'!$C$31,AA18&lt;'Old Ranking Calculations'!$B$32,'Old Ranking Calculations'!$C$32)</f>
        <v>10</v>
      </c>
      <c r="AC18" s="1">
        <f>COUNT($G$2:G18)/COUNT($A$2:A18)</f>
        <v>5.8823529411764705E-2</v>
      </c>
      <c r="AD18" s="1" cm="1">
        <f t="array" ref="AD18">_xlfn.IFS(AC18&gt;='Old Ranking Calculations'!$B$15,'Old Ranking Calculations'!$C$15,AC18&gt;='Old Ranking Calculations'!$B$16,'Old Ranking Calculations'!$C$16,AC18&gt;='Old Ranking Calculations'!$B$17,'Old Ranking Calculations'!$C$17,AC18&gt;='Old Ranking Calculations'!$B$18,'Old Ranking Calculations'!$C$18,AC18&gt;='Old Ranking Calculations'!$B$19,'Old Ranking Calculations'!$C$19,AC18&gt;='Old Ranking Calculations'!$B$20,'Old Ranking Calculations'!$C$20,AC18&gt;='Old Ranking Calculations'!$B$21,'Old Ranking Calculations'!$C$21,AC18&gt;='Old Ranking Calculations'!$B$22,'Old Ranking Calculations'!$C$22,AC18&lt;'Old Ranking Calculations'!$B$23,'Old Ranking Calculations'!$C$23)</f>
        <v>0</v>
      </c>
      <c r="AE18" s="1">
        <f t="shared" si="0"/>
        <v>0</v>
      </c>
      <c r="AF18" s="1">
        <f>SUM($O$2:O18)/SUM($G$2:H18)</f>
        <v>2</v>
      </c>
      <c r="AG18" s="16">
        <f>SUM($W$2:W18,Z18)</f>
        <v>5</v>
      </c>
    </row>
    <row r="19" spans="1:33" ht="15.75" customHeight="1" x14ac:dyDescent="0.2">
      <c r="A19" s="1">
        <v>1983</v>
      </c>
      <c r="B19" s="1" t="s">
        <v>23</v>
      </c>
      <c r="C19" s="1" t="str">
        <f>VLOOKUP(B19,Divisions!$A$1:$B$33,2,FALSE)</f>
        <v>NFC East</v>
      </c>
      <c r="D19" s="1">
        <v>3</v>
      </c>
      <c r="E19" s="1">
        <v>12</v>
      </c>
      <c r="F19" s="1">
        <v>1</v>
      </c>
      <c r="R19" s="1">
        <v>1</v>
      </c>
      <c r="W19" s="1">
        <f>SUM(N19*'Ranking Calculations'!$C$2,M19*'Ranking Calculations'!$C$3,L19*'Ranking Calculations'!$C$4,K19*'Ranking Calculations'!$C$5,H19*'Ranking Calculations'!$C$7,G19*'Ranking Calculations'!$C$6,P19*'Ranking Calculations'!$C$8,Q19*'Ranking Calculations'!$C$9,R19*'Ranking Calculations'!$C$10,S19*'Ranking Calculations'!$C$11,T19*'Ranking Calculations'!$C$12,U19*'Ranking Calculations'!$C$13,V19*'Ranking Calculations'!$C$14)</f>
        <v>1</v>
      </c>
      <c r="X19" s="11">
        <f>(SUM($D$2:D19)+(SUM($F$2:F19)/2))/((SUM($D$2:D19)+SUM($E$2:E19)+SUM($F$2:F19)))</f>
        <v>0.35992217898832685</v>
      </c>
      <c r="Y19" s="24">
        <f>'Winning % Rank Over Time'!Z19</f>
        <v>26</v>
      </c>
      <c r="Z19" s="7">
        <f>'Winning % Rank Over Time'!$B19*VLOOKUP(Y19,'Share of Reg Season Points'!$K$2:$L$30,2)</f>
        <v>0</v>
      </c>
      <c r="AA19" s="1">
        <f>SUM($I$2:I19)/COUNT($G$2:G19)</f>
        <v>1</v>
      </c>
      <c r="AB19" s="1" cm="1">
        <f t="array" ref="AB19">_xlfn.IFS(AA19&gt;='Old Ranking Calculations'!$B$25,'Old Ranking Calculations'!$C$25,AA19&gt;='Old Ranking Calculations'!$B$26,'Old Ranking Calculations'!$C$26,AA19&gt;='Old Ranking Calculations'!$B$27,'Old Ranking Calculations'!$C$27,AA19&gt;='Old Ranking Calculations'!$B$28,'Old Ranking Calculations'!$C$28,AA19&gt;='Old Ranking Calculations'!$B$29,'Old Ranking Calculations'!$C$29,AA19&gt;='Old Ranking Calculations'!$B$30,'Old Ranking Calculations'!$C$30,AA19&gt;='Old Ranking Calculations'!$B$31,'Old Ranking Calculations'!$C$31,AA19&lt;'Old Ranking Calculations'!$B$32,'Old Ranking Calculations'!$C$32)</f>
        <v>10</v>
      </c>
      <c r="AC19" s="1">
        <f>COUNT($G$2:G19)/COUNT($A$2:A19)</f>
        <v>5.5555555555555552E-2</v>
      </c>
      <c r="AD19" s="1" cm="1">
        <f t="array" ref="AD19">_xlfn.IFS(AC19&gt;='Old Ranking Calculations'!$B$15,'Old Ranking Calculations'!$C$15,AC19&gt;='Old Ranking Calculations'!$B$16,'Old Ranking Calculations'!$C$16,AC19&gt;='Old Ranking Calculations'!$B$17,'Old Ranking Calculations'!$C$17,AC19&gt;='Old Ranking Calculations'!$B$18,'Old Ranking Calculations'!$C$18,AC19&gt;='Old Ranking Calculations'!$B$19,'Old Ranking Calculations'!$C$19,AC19&gt;='Old Ranking Calculations'!$B$20,'Old Ranking Calculations'!$C$20,AC19&gt;='Old Ranking Calculations'!$B$21,'Old Ranking Calculations'!$C$21,AC19&gt;='Old Ranking Calculations'!$B$22,'Old Ranking Calculations'!$C$22,AC19&lt;'Old Ranking Calculations'!$B$23,'Old Ranking Calculations'!$C$23)</f>
        <v>0</v>
      </c>
      <c r="AE19" s="1">
        <f t="shared" si="0"/>
        <v>0</v>
      </c>
      <c r="AF19" s="1">
        <f>SUM($O$2:O19)/SUM($G$2:H19)</f>
        <v>2</v>
      </c>
      <c r="AG19" s="16">
        <f>SUM($W$2:W19,Z19)</f>
        <v>6</v>
      </c>
    </row>
    <row r="20" spans="1:33" ht="15.75" customHeight="1" x14ac:dyDescent="0.2">
      <c r="A20" s="1">
        <v>1984</v>
      </c>
      <c r="B20" s="1" t="s">
        <v>23</v>
      </c>
      <c r="C20" s="1" t="str">
        <f>VLOOKUP(B20,Divisions!$A$1:$B$33,2,FALSE)</f>
        <v>NFC East</v>
      </c>
      <c r="D20" s="1">
        <v>9</v>
      </c>
      <c r="E20" s="1">
        <v>7</v>
      </c>
      <c r="G20" s="1">
        <v>1</v>
      </c>
      <c r="I20" s="1">
        <v>1</v>
      </c>
      <c r="J20" s="1">
        <v>1</v>
      </c>
      <c r="K20" s="1">
        <v>1</v>
      </c>
      <c r="L20" s="1"/>
      <c r="M20" s="1"/>
      <c r="N20" s="1"/>
      <c r="O20" s="1">
        <v>2</v>
      </c>
      <c r="W20" s="1">
        <f>SUM(N20*'Ranking Calculations'!$C$2,M20*'Ranking Calculations'!$C$3,L20*'Ranking Calculations'!$C$4,K20*'Ranking Calculations'!$C$5,H20*'Ranking Calculations'!$C$7,G20*'Ranking Calculations'!$C$6,P20*'Ranking Calculations'!$C$8,Q20*'Ranking Calculations'!$C$9,R20*'Ranking Calculations'!$C$10,S20*'Ranking Calculations'!$C$11,T20*'Ranking Calculations'!$C$12,U20*'Ranking Calculations'!$C$13,V20*'Ranking Calculations'!$C$14)</f>
        <v>3</v>
      </c>
      <c r="X20" s="11">
        <f>(SUM($D$2:D20)+(SUM($F$2:F20)/2))/((SUM($D$2:D20)+SUM($E$2:E20)+SUM($F$2:F20)))</f>
        <v>0.37179487179487181</v>
      </c>
      <c r="Y20" s="24">
        <f>'Winning % Rank Over Time'!Z20</f>
        <v>26</v>
      </c>
      <c r="Z20" s="7">
        <f>'Winning % Rank Over Time'!$B20*VLOOKUP(Y20,'Share of Reg Season Points'!$K$2:$L$30,2)</f>
        <v>0</v>
      </c>
      <c r="AA20" s="1">
        <f>SUM($I$2:I20)/COUNT($G$2:G20)</f>
        <v>1</v>
      </c>
      <c r="AB20" s="1" cm="1">
        <f t="array" ref="AB20">_xlfn.IFS(AA20&gt;='Old Ranking Calculations'!$B$25,'Old Ranking Calculations'!$C$25,AA20&gt;='Old Ranking Calculations'!$B$26,'Old Ranking Calculations'!$C$26,AA20&gt;='Old Ranking Calculations'!$B$27,'Old Ranking Calculations'!$C$27,AA20&gt;='Old Ranking Calculations'!$B$28,'Old Ranking Calculations'!$C$28,AA20&gt;='Old Ranking Calculations'!$B$29,'Old Ranking Calculations'!$C$29,AA20&gt;='Old Ranking Calculations'!$B$30,'Old Ranking Calculations'!$C$30,AA20&gt;='Old Ranking Calculations'!$B$31,'Old Ranking Calculations'!$C$31,AA20&lt;'Old Ranking Calculations'!$B$32,'Old Ranking Calculations'!$C$32)</f>
        <v>10</v>
      </c>
      <c r="AC20" s="1">
        <f>COUNT($G$2:G20)/COUNT($A$2:A20)</f>
        <v>0.10526315789473684</v>
      </c>
      <c r="AD20" s="1" cm="1">
        <f t="array" ref="AD20">_xlfn.IFS(AC20&gt;='Old Ranking Calculations'!$B$15,'Old Ranking Calculations'!$C$15,AC20&gt;='Old Ranking Calculations'!$B$16,'Old Ranking Calculations'!$C$16,AC20&gt;='Old Ranking Calculations'!$B$17,'Old Ranking Calculations'!$C$17,AC20&gt;='Old Ranking Calculations'!$B$18,'Old Ranking Calculations'!$C$18,AC20&gt;='Old Ranking Calculations'!$B$19,'Old Ranking Calculations'!$C$19,AC20&gt;='Old Ranking Calculations'!$B$20,'Old Ranking Calculations'!$C$20,AC20&gt;='Old Ranking Calculations'!$B$21,'Old Ranking Calculations'!$C$21,AC20&gt;='Old Ranking Calculations'!$B$22,'Old Ranking Calculations'!$C$22,AC20&lt;'Old Ranking Calculations'!$B$23,'Old Ranking Calculations'!$C$23)</f>
        <v>0</v>
      </c>
      <c r="AE20" s="1">
        <f t="shared" si="0"/>
        <v>0</v>
      </c>
      <c r="AF20" s="1">
        <f>SUM($O$2:O20)/SUM($G$2:H20)</f>
        <v>2</v>
      </c>
      <c r="AG20" s="16">
        <f>SUM($W$2:W20,Z20)</f>
        <v>9</v>
      </c>
    </row>
    <row r="21" spans="1:33" ht="15.75" customHeight="1" x14ac:dyDescent="0.2">
      <c r="A21" s="1">
        <v>1985</v>
      </c>
      <c r="B21" s="1" t="s">
        <v>23</v>
      </c>
      <c r="C21" s="1" t="str">
        <f>VLOOKUP(B21,Divisions!$A$1:$B$33,2,FALSE)</f>
        <v>NFC East</v>
      </c>
      <c r="D21" s="1">
        <v>10</v>
      </c>
      <c r="E21" s="1">
        <v>6</v>
      </c>
      <c r="G21" s="1">
        <v>1</v>
      </c>
      <c r="I21" s="1">
        <v>1</v>
      </c>
      <c r="J21" s="1">
        <v>1</v>
      </c>
      <c r="K21" s="1">
        <v>1</v>
      </c>
      <c r="L21" s="1"/>
      <c r="M21" s="1"/>
      <c r="N21" s="1"/>
      <c r="O21" s="1">
        <v>2</v>
      </c>
      <c r="W21" s="1">
        <f>SUM(N21*'Ranking Calculations'!$C$2,M21*'Ranking Calculations'!$C$3,L21*'Ranking Calculations'!$C$4,K21*'Ranking Calculations'!$C$5,H21*'Ranking Calculations'!$C$7,G21*'Ranking Calculations'!$C$6,P21*'Ranking Calculations'!$C$8,Q21*'Ranking Calculations'!$C$9,R21*'Ranking Calculations'!$C$10,S21*'Ranking Calculations'!$C$11,T21*'Ranking Calculations'!$C$12,U21*'Ranking Calculations'!$C$13,V21*'Ranking Calculations'!$C$14)</f>
        <v>3</v>
      </c>
      <c r="X21" s="11">
        <f>(SUM($D$2:D21)+(SUM($F$2:F21)/2))/((SUM($D$2:D21)+SUM($E$2:E21)+SUM($F$2:F21)))</f>
        <v>0.38581314878892736</v>
      </c>
      <c r="Y21" s="24">
        <f>'Winning % Rank Over Time'!Z21</f>
        <v>25</v>
      </c>
      <c r="Z21" s="7">
        <f>'Winning % Rank Over Time'!$B21*VLOOKUP(Y21,'Share of Reg Season Points'!$K$2:$L$30,2)</f>
        <v>0</v>
      </c>
      <c r="AA21" s="1">
        <f>SUM($I$2:I21)/COUNT($G$2:G21)</f>
        <v>1</v>
      </c>
      <c r="AB21" s="1" cm="1">
        <f t="array" ref="AB21">_xlfn.IFS(AA21&gt;='Old Ranking Calculations'!$B$25,'Old Ranking Calculations'!$C$25,AA21&gt;='Old Ranking Calculations'!$B$26,'Old Ranking Calculations'!$C$26,AA21&gt;='Old Ranking Calculations'!$B$27,'Old Ranking Calculations'!$C$27,AA21&gt;='Old Ranking Calculations'!$B$28,'Old Ranking Calculations'!$C$28,AA21&gt;='Old Ranking Calculations'!$B$29,'Old Ranking Calculations'!$C$29,AA21&gt;='Old Ranking Calculations'!$B$30,'Old Ranking Calculations'!$C$30,AA21&gt;='Old Ranking Calculations'!$B$31,'Old Ranking Calculations'!$C$31,AA21&lt;'Old Ranking Calculations'!$B$32,'Old Ranking Calculations'!$C$32)</f>
        <v>10</v>
      </c>
      <c r="AC21" s="1">
        <f>COUNT($G$2:G21)/COUNT($A$2:A21)</f>
        <v>0.15</v>
      </c>
      <c r="AD21" s="1" cm="1">
        <f t="array" ref="AD21">_xlfn.IFS(AC21&gt;='Old Ranking Calculations'!$B$15,'Old Ranking Calculations'!$C$15,AC21&gt;='Old Ranking Calculations'!$B$16,'Old Ranking Calculations'!$C$16,AC21&gt;='Old Ranking Calculations'!$B$17,'Old Ranking Calculations'!$C$17,AC21&gt;='Old Ranking Calculations'!$B$18,'Old Ranking Calculations'!$C$18,AC21&gt;='Old Ranking Calculations'!$B$19,'Old Ranking Calculations'!$C$19,AC21&gt;='Old Ranking Calculations'!$B$20,'Old Ranking Calculations'!$C$20,AC21&gt;='Old Ranking Calculations'!$B$21,'Old Ranking Calculations'!$C$21,AC21&gt;='Old Ranking Calculations'!$B$22,'Old Ranking Calculations'!$C$22,AC21&lt;'Old Ranking Calculations'!$B$23,'Old Ranking Calculations'!$C$23)</f>
        <v>0</v>
      </c>
      <c r="AE21" s="1">
        <f t="shared" si="0"/>
        <v>0</v>
      </c>
      <c r="AF21" s="1">
        <f>SUM($O$2:O21)/SUM($G$2:H21)</f>
        <v>2</v>
      </c>
      <c r="AG21" s="16">
        <f>SUM($W$2:W21,Z21)</f>
        <v>12</v>
      </c>
    </row>
    <row r="22" spans="1:33" ht="15.75" customHeight="1" x14ac:dyDescent="0.2">
      <c r="A22" s="1">
        <v>1986</v>
      </c>
      <c r="B22" s="1" t="s">
        <v>23</v>
      </c>
      <c r="C22" s="1" t="str">
        <f>VLOOKUP(B22,Divisions!$A$1:$B$33,2,FALSE)</f>
        <v>NFC East</v>
      </c>
      <c r="D22" s="1">
        <v>14</v>
      </c>
      <c r="E22" s="1">
        <v>2</v>
      </c>
      <c r="G22" s="1">
        <v>1</v>
      </c>
      <c r="H22" s="1">
        <v>1</v>
      </c>
      <c r="I22" s="1">
        <v>3</v>
      </c>
      <c r="J22" s="1">
        <v>0</v>
      </c>
      <c r="K22" s="1">
        <v>1</v>
      </c>
      <c r="L22" s="1">
        <v>1</v>
      </c>
      <c r="M22" s="1">
        <v>1</v>
      </c>
      <c r="N22" s="1">
        <v>1</v>
      </c>
      <c r="O22" s="1">
        <v>4</v>
      </c>
      <c r="P22" s="1">
        <v>1</v>
      </c>
      <c r="R22" s="1">
        <v>1</v>
      </c>
      <c r="U22" s="1">
        <v>1</v>
      </c>
      <c r="W22" s="1">
        <f>SUM(N22*'Ranking Calculations'!$C$2,M22*'Ranking Calculations'!$C$3,L22*'Ranking Calculations'!$C$4,K22*'Ranking Calculations'!$C$5,H22*'Ranking Calculations'!$C$7,G22*'Ranking Calculations'!$C$6,P22*'Ranking Calculations'!$C$8,Q22*'Ranking Calculations'!$C$9,R22*'Ranking Calculations'!$C$10,S22*'Ranking Calculations'!$C$11,T22*'Ranking Calculations'!$C$12,U22*'Ranking Calculations'!$C$13,V22*'Ranking Calculations'!$C$14)</f>
        <v>44</v>
      </c>
      <c r="X22" s="11">
        <f>(SUM($D$2:D22)+(SUM($F$2:F22)/2))/((SUM($D$2:D22)+SUM($E$2:E22)+SUM($F$2:F22)))</f>
        <v>0.41147540983606556</v>
      </c>
      <c r="Y22" s="24">
        <f>'Winning % Rank Over Time'!Z22</f>
        <v>23</v>
      </c>
      <c r="Z22" s="7">
        <f>'Winning % Rank Over Time'!$B22*VLOOKUP(Y22,'Share of Reg Season Points'!$K$2:$L$30,2)</f>
        <v>0</v>
      </c>
      <c r="AA22" s="1">
        <f>SUM($I$2:I22)/COUNT($G$2:G22)</f>
        <v>1.5</v>
      </c>
      <c r="AB22" s="1" cm="1">
        <f t="array" ref="AB22">_xlfn.IFS(AA22&gt;='Old Ranking Calculations'!$B$25,'Old Ranking Calculations'!$C$25,AA22&gt;='Old Ranking Calculations'!$B$26,'Old Ranking Calculations'!$C$26,AA22&gt;='Old Ranking Calculations'!$B$27,'Old Ranking Calculations'!$C$27,AA22&gt;='Old Ranking Calculations'!$B$28,'Old Ranking Calculations'!$C$28,AA22&gt;='Old Ranking Calculations'!$B$29,'Old Ranking Calculations'!$C$29,AA22&gt;='Old Ranking Calculations'!$B$30,'Old Ranking Calculations'!$C$30,AA22&gt;='Old Ranking Calculations'!$B$31,'Old Ranking Calculations'!$C$31,AA22&lt;'Old Ranking Calculations'!$B$32,'Old Ranking Calculations'!$C$32)</f>
        <v>15</v>
      </c>
      <c r="AC22" s="1">
        <f>COUNT($G$2:G22)/COUNT($A$2:A22)</f>
        <v>0.19047619047619047</v>
      </c>
      <c r="AD22" s="1" cm="1">
        <f t="array" ref="AD22">_xlfn.IFS(AC22&gt;='Old Ranking Calculations'!$B$15,'Old Ranking Calculations'!$C$15,AC22&gt;='Old Ranking Calculations'!$B$16,'Old Ranking Calculations'!$C$16,AC22&gt;='Old Ranking Calculations'!$B$17,'Old Ranking Calculations'!$C$17,AC22&gt;='Old Ranking Calculations'!$B$18,'Old Ranking Calculations'!$C$18,AC22&gt;='Old Ranking Calculations'!$B$19,'Old Ranking Calculations'!$C$19,AC22&gt;='Old Ranking Calculations'!$B$20,'Old Ranking Calculations'!$C$20,AC22&gt;='Old Ranking Calculations'!$B$21,'Old Ranking Calculations'!$C$21,AC22&gt;='Old Ranking Calculations'!$B$22,'Old Ranking Calculations'!$C$22,AC22&lt;'Old Ranking Calculations'!$B$23,'Old Ranking Calculations'!$C$23)</f>
        <v>0</v>
      </c>
      <c r="AE22" s="1">
        <f t="shared" si="0"/>
        <v>0</v>
      </c>
      <c r="AF22" s="1">
        <f>SUM($O$2:O22)/SUM($G$2:H22)</f>
        <v>2</v>
      </c>
      <c r="AG22" s="16">
        <f>SUM($W$2:W22,Z22)</f>
        <v>56</v>
      </c>
    </row>
    <row r="23" spans="1:33" ht="15.75" customHeight="1" x14ac:dyDescent="0.2">
      <c r="A23" s="1">
        <v>1987</v>
      </c>
      <c r="B23" s="1" t="s">
        <v>23</v>
      </c>
      <c r="C23" s="1" t="str">
        <f>VLOOKUP(B23,Divisions!$A$1:$B$33,2,FALSE)</f>
        <v>NFC East</v>
      </c>
      <c r="D23" s="1">
        <v>6</v>
      </c>
      <c r="E23" s="1">
        <v>9</v>
      </c>
      <c r="W23" s="1">
        <f>SUM(N23*'Ranking Calculations'!$C$2,M23*'Ranking Calculations'!$C$3,L23*'Ranking Calculations'!$C$4,K23*'Ranking Calculations'!$C$5,H23*'Ranking Calculations'!$C$7,G23*'Ranking Calculations'!$C$6,P23*'Ranking Calculations'!$C$8,Q23*'Ranking Calculations'!$C$9,R23*'Ranking Calculations'!$C$10,S23*'Ranking Calculations'!$C$11,T23*'Ranking Calculations'!$C$12,U23*'Ranking Calculations'!$C$13,V23*'Ranking Calculations'!$C$14)</f>
        <v>0</v>
      </c>
      <c r="X23" s="11">
        <f>(SUM($D$2:D23)+(SUM($F$2:F23)/2))/((SUM($D$2:D23)+SUM($E$2:E23)+SUM($F$2:F23)))</f>
        <v>0.41093750000000001</v>
      </c>
      <c r="Y23" s="24">
        <f>'Winning % Rank Over Time'!Z23</f>
        <v>23</v>
      </c>
      <c r="Z23" s="7">
        <f>'Winning % Rank Over Time'!$B23*VLOOKUP(Y23,'Share of Reg Season Points'!$K$2:$L$30,2)</f>
        <v>0</v>
      </c>
      <c r="AA23" s="1">
        <f>SUM($I$2:I23)/COUNT($G$2:G23)</f>
        <v>1.5</v>
      </c>
      <c r="AB23" s="1" cm="1">
        <f t="array" ref="AB23">_xlfn.IFS(AA23&gt;='Old Ranking Calculations'!$B$25,'Old Ranking Calculations'!$C$25,AA23&gt;='Old Ranking Calculations'!$B$26,'Old Ranking Calculations'!$C$26,AA23&gt;='Old Ranking Calculations'!$B$27,'Old Ranking Calculations'!$C$27,AA23&gt;='Old Ranking Calculations'!$B$28,'Old Ranking Calculations'!$C$28,AA23&gt;='Old Ranking Calculations'!$B$29,'Old Ranking Calculations'!$C$29,AA23&gt;='Old Ranking Calculations'!$B$30,'Old Ranking Calculations'!$C$30,AA23&gt;='Old Ranking Calculations'!$B$31,'Old Ranking Calculations'!$C$31,AA23&lt;'Old Ranking Calculations'!$B$32,'Old Ranking Calculations'!$C$32)</f>
        <v>15</v>
      </c>
      <c r="AC23" s="1">
        <f>COUNT($G$2:G23)/COUNT($A$2:A23)</f>
        <v>0.18181818181818182</v>
      </c>
      <c r="AD23" s="1" cm="1">
        <f t="array" ref="AD23">_xlfn.IFS(AC23&gt;='Old Ranking Calculations'!$B$15,'Old Ranking Calculations'!$C$15,AC23&gt;='Old Ranking Calculations'!$B$16,'Old Ranking Calculations'!$C$16,AC23&gt;='Old Ranking Calculations'!$B$17,'Old Ranking Calculations'!$C$17,AC23&gt;='Old Ranking Calculations'!$B$18,'Old Ranking Calculations'!$C$18,AC23&gt;='Old Ranking Calculations'!$B$19,'Old Ranking Calculations'!$C$19,AC23&gt;='Old Ranking Calculations'!$B$20,'Old Ranking Calculations'!$C$20,AC23&gt;='Old Ranking Calculations'!$B$21,'Old Ranking Calculations'!$C$21,AC23&gt;='Old Ranking Calculations'!$B$22,'Old Ranking Calculations'!$C$22,AC23&lt;'Old Ranking Calculations'!$B$23,'Old Ranking Calculations'!$C$23)</f>
        <v>0</v>
      </c>
      <c r="AE23" s="1">
        <f t="shared" si="0"/>
        <v>0</v>
      </c>
      <c r="AF23" s="1">
        <f>SUM($O$2:O23)/SUM($G$2:H23)</f>
        <v>2</v>
      </c>
      <c r="AG23" s="16">
        <f>SUM($W$2:W23,Z23)</f>
        <v>56</v>
      </c>
    </row>
    <row r="24" spans="1:33" ht="15.75" customHeight="1" x14ac:dyDescent="0.2">
      <c r="A24" s="1">
        <v>1988</v>
      </c>
      <c r="B24" s="1" t="s">
        <v>23</v>
      </c>
      <c r="C24" s="1" t="str">
        <f>VLOOKUP(B24,Divisions!$A$1:$B$33,2,FALSE)</f>
        <v>NFC East</v>
      </c>
      <c r="D24" s="1">
        <v>10</v>
      </c>
      <c r="E24" s="1">
        <v>6</v>
      </c>
      <c r="W24" s="1">
        <f>SUM(N24*'Ranking Calculations'!$C$2,M24*'Ranking Calculations'!$C$3,L24*'Ranking Calculations'!$C$4,K24*'Ranking Calculations'!$C$5,H24*'Ranking Calculations'!$C$7,G24*'Ranking Calculations'!$C$6,P24*'Ranking Calculations'!$C$8,Q24*'Ranking Calculations'!$C$9,R24*'Ranking Calculations'!$C$10,S24*'Ranking Calculations'!$C$11,T24*'Ranking Calculations'!$C$12,U24*'Ranking Calculations'!$C$13,V24*'Ranking Calculations'!$C$14)</f>
        <v>0</v>
      </c>
      <c r="X24" s="11">
        <f>(SUM($D$2:D24)+(SUM($F$2:F24)/2))/((SUM($D$2:D24)+SUM($E$2:E24)+SUM($F$2:F24)))</f>
        <v>0.42113095238095238</v>
      </c>
      <c r="Y24" s="24">
        <f>'Winning % Rank Over Time'!Z24</f>
        <v>23</v>
      </c>
      <c r="Z24" s="7">
        <f>'Winning % Rank Over Time'!$B24*VLOOKUP(Y24,'Share of Reg Season Points'!$K$2:$L$30,2)</f>
        <v>0</v>
      </c>
      <c r="AA24" s="1">
        <f>SUM($I$2:I24)/COUNT($G$2:G24)</f>
        <v>1.5</v>
      </c>
      <c r="AB24" s="1" cm="1">
        <f t="array" ref="AB24">_xlfn.IFS(AA24&gt;='Old Ranking Calculations'!$B$25,'Old Ranking Calculations'!$C$25,AA24&gt;='Old Ranking Calculations'!$B$26,'Old Ranking Calculations'!$C$26,AA24&gt;='Old Ranking Calculations'!$B$27,'Old Ranking Calculations'!$C$27,AA24&gt;='Old Ranking Calculations'!$B$28,'Old Ranking Calculations'!$C$28,AA24&gt;='Old Ranking Calculations'!$B$29,'Old Ranking Calculations'!$C$29,AA24&gt;='Old Ranking Calculations'!$B$30,'Old Ranking Calculations'!$C$30,AA24&gt;='Old Ranking Calculations'!$B$31,'Old Ranking Calculations'!$C$31,AA24&lt;'Old Ranking Calculations'!$B$32,'Old Ranking Calculations'!$C$32)</f>
        <v>15</v>
      </c>
      <c r="AC24" s="1">
        <f>COUNT($G$2:G24)/COUNT($A$2:A24)</f>
        <v>0.17391304347826086</v>
      </c>
      <c r="AD24" s="1" cm="1">
        <f t="array" ref="AD24">_xlfn.IFS(AC24&gt;='Old Ranking Calculations'!$B$15,'Old Ranking Calculations'!$C$15,AC24&gt;='Old Ranking Calculations'!$B$16,'Old Ranking Calculations'!$C$16,AC24&gt;='Old Ranking Calculations'!$B$17,'Old Ranking Calculations'!$C$17,AC24&gt;='Old Ranking Calculations'!$B$18,'Old Ranking Calculations'!$C$18,AC24&gt;='Old Ranking Calculations'!$B$19,'Old Ranking Calculations'!$C$19,AC24&gt;='Old Ranking Calculations'!$B$20,'Old Ranking Calculations'!$C$20,AC24&gt;='Old Ranking Calculations'!$B$21,'Old Ranking Calculations'!$C$21,AC24&gt;='Old Ranking Calculations'!$B$22,'Old Ranking Calculations'!$C$22,AC24&lt;'Old Ranking Calculations'!$B$23,'Old Ranking Calculations'!$C$23)</f>
        <v>0</v>
      </c>
      <c r="AE24" s="1">
        <f t="shared" si="0"/>
        <v>0</v>
      </c>
      <c r="AF24" s="1">
        <f>SUM($O$2:O24)/SUM($G$2:H24)</f>
        <v>2</v>
      </c>
      <c r="AG24" s="16">
        <f>SUM($W$2:W24,Z24)</f>
        <v>56</v>
      </c>
    </row>
    <row r="25" spans="1:33" ht="15.75" customHeight="1" x14ac:dyDescent="0.2">
      <c r="A25" s="1">
        <v>1989</v>
      </c>
      <c r="B25" s="1" t="s">
        <v>23</v>
      </c>
      <c r="C25" s="1" t="str">
        <f>VLOOKUP(B25,Divisions!$A$1:$B$33,2,FALSE)</f>
        <v>NFC East</v>
      </c>
      <c r="D25" s="1">
        <v>12</v>
      </c>
      <c r="E25" s="1">
        <v>4</v>
      </c>
      <c r="G25" s="1">
        <v>1</v>
      </c>
      <c r="H25" s="1">
        <v>1</v>
      </c>
      <c r="I25" s="1">
        <v>0</v>
      </c>
      <c r="J25" s="1">
        <v>1</v>
      </c>
      <c r="K25" s="1">
        <v>1</v>
      </c>
      <c r="L25" s="1"/>
      <c r="M25" s="1"/>
      <c r="N25" s="1"/>
      <c r="O25" s="1">
        <v>2</v>
      </c>
      <c r="V25" s="1">
        <v>1</v>
      </c>
      <c r="W25" s="1">
        <f>SUM(N25*'Ranking Calculations'!$C$2,M25*'Ranking Calculations'!$C$3,L25*'Ranking Calculations'!$C$4,K25*'Ranking Calculations'!$C$5,H25*'Ranking Calculations'!$C$7,G25*'Ranking Calculations'!$C$6,P25*'Ranking Calculations'!$C$8,Q25*'Ranking Calculations'!$C$9,R25*'Ranking Calculations'!$C$10,S25*'Ranking Calculations'!$C$11,T25*'Ranking Calculations'!$C$12,U25*'Ranking Calculations'!$C$13,V25*'Ranking Calculations'!$C$14)</f>
        <v>4</v>
      </c>
      <c r="X25" s="11">
        <f>(SUM($D$2:D25)+(SUM($F$2:F25)/2))/((SUM($D$2:D25)+SUM($E$2:E25)+SUM($F$2:F25)))</f>
        <v>0.43607954545454547</v>
      </c>
      <c r="Y25" s="24">
        <f>'Winning % Rank Over Time'!Z25</f>
        <v>23</v>
      </c>
      <c r="Z25" s="7">
        <f>'Winning % Rank Over Time'!$B25*VLOOKUP(Y25,'Share of Reg Season Points'!$K$2:$L$30,2)</f>
        <v>0</v>
      </c>
      <c r="AA25" s="1">
        <f>SUM($I$2:I25)/COUNT($G$2:G25)</f>
        <v>1.2</v>
      </c>
      <c r="AB25" s="1" cm="1">
        <f t="array" ref="AB25">_xlfn.IFS(AA25&gt;='Old Ranking Calculations'!$B$25,'Old Ranking Calculations'!$C$25,AA25&gt;='Old Ranking Calculations'!$B$26,'Old Ranking Calculations'!$C$26,AA25&gt;='Old Ranking Calculations'!$B$27,'Old Ranking Calculations'!$C$27,AA25&gt;='Old Ranking Calculations'!$B$28,'Old Ranking Calculations'!$C$28,AA25&gt;='Old Ranking Calculations'!$B$29,'Old Ranking Calculations'!$C$29,AA25&gt;='Old Ranking Calculations'!$B$30,'Old Ranking Calculations'!$C$30,AA25&gt;='Old Ranking Calculations'!$B$31,'Old Ranking Calculations'!$C$31,AA25&lt;'Old Ranking Calculations'!$B$32,'Old Ranking Calculations'!$C$32)</f>
        <v>10</v>
      </c>
      <c r="AC25" s="1">
        <f>COUNT($G$2:G25)/COUNT($A$2:A25)</f>
        <v>0.20833333333333334</v>
      </c>
      <c r="AD25" s="1" cm="1">
        <f t="array" ref="AD25">_xlfn.IFS(AC25&gt;='Old Ranking Calculations'!$B$15,'Old Ranking Calculations'!$C$15,AC25&gt;='Old Ranking Calculations'!$B$16,'Old Ranking Calculations'!$C$16,AC25&gt;='Old Ranking Calculations'!$B$17,'Old Ranking Calculations'!$C$17,AC25&gt;='Old Ranking Calculations'!$B$18,'Old Ranking Calculations'!$C$18,AC25&gt;='Old Ranking Calculations'!$B$19,'Old Ranking Calculations'!$C$19,AC25&gt;='Old Ranking Calculations'!$B$20,'Old Ranking Calculations'!$C$20,AC25&gt;='Old Ranking Calculations'!$B$21,'Old Ranking Calculations'!$C$21,AC25&gt;='Old Ranking Calculations'!$B$22,'Old Ranking Calculations'!$C$22,AC25&lt;'Old Ranking Calculations'!$B$23,'Old Ranking Calculations'!$C$23)</f>
        <v>1</v>
      </c>
      <c r="AE25" s="1">
        <f t="shared" si="0"/>
        <v>0</v>
      </c>
      <c r="AF25" s="1">
        <f>SUM($O$2:O25)/SUM($G$2:H25)</f>
        <v>1.7142857142857142</v>
      </c>
      <c r="AG25" s="16">
        <f>SUM($W$2:W25,Z25)</f>
        <v>60</v>
      </c>
    </row>
    <row r="26" spans="1:33" ht="15.75" customHeight="1" x14ac:dyDescent="0.2">
      <c r="A26" s="1">
        <v>1990</v>
      </c>
      <c r="B26" s="1" t="s">
        <v>23</v>
      </c>
      <c r="C26" s="1" t="str">
        <f>VLOOKUP(B26,Divisions!$A$1:$B$33,2,FALSE)</f>
        <v>NFC East</v>
      </c>
      <c r="D26" s="1">
        <v>13</v>
      </c>
      <c r="E26" s="1">
        <v>3</v>
      </c>
      <c r="G26" s="1">
        <v>1</v>
      </c>
      <c r="H26" s="1">
        <v>1</v>
      </c>
      <c r="I26" s="1">
        <v>3</v>
      </c>
      <c r="J26" s="1">
        <v>0</v>
      </c>
      <c r="K26" s="1">
        <v>1</v>
      </c>
      <c r="L26" s="1">
        <v>1</v>
      </c>
      <c r="M26" s="1">
        <v>1</v>
      </c>
      <c r="N26" s="1">
        <v>1</v>
      </c>
      <c r="O26" s="1">
        <v>4</v>
      </c>
      <c r="W26" s="1">
        <f>SUM(N26*'Ranking Calculations'!$C$2,M26*'Ranking Calculations'!$C$3,L26*'Ranking Calculations'!$C$4,K26*'Ranking Calculations'!$C$5,H26*'Ranking Calculations'!$C$7,G26*'Ranking Calculations'!$C$6,P26*'Ranking Calculations'!$C$8,Q26*'Ranking Calculations'!$C$9,R26*'Ranking Calculations'!$C$10,S26*'Ranking Calculations'!$C$11,T26*'Ranking Calculations'!$C$12,U26*'Ranking Calculations'!$C$13,V26*'Ranking Calculations'!$C$14)</f>
        <v>40</v>
      </c>
      <c r="X26" s="11">
        <f>(SUM($D$2:D26)+(SUM($F$2:F26)/2))/((SUM($D$2:D26)+SUM($E$2:E26)+SUM($F$2:F26)))</f>
        <v>0.45244565217391303</v>
      </c>
      <c r="Y26" s="24">
        <f>'Winning % Rank Over Time'!Z26</f>
        <v>21</v>
      </c>
      <c r="Z26" s="7">
        <f>'Winning % Rank Over Time'!$B26*VLOOKUP(Y26,'Share of Reg Season Points'!$K$2:$L$30,2)</f>
        <v>0</v>
      </c>
      <c r="AA26" s="1">
        <f>SUM($I$2:I26)/COUNT($G$2:G26)</f>
        <v>1.5</v>
      </c>
      <c r="AB26" s="1" cm="1">
        <f t="array" ref="AB26">_xlfn.IFS(AA26&gt;='Old Ranking Calculations'!$B$25,'Old Ranking Calculations'!$C$25,AA26&gt;='Old Ranking Calculations'!$B$26,'Old Ranking Calculations'!$C$26,AA26&gt;='Old Ranking Calculations'!$B$27,'Old Ranking Calculations'!$C$27,AA26&gt;='Old Ranking Calculations'!$B$28,'Old Ranking Calculations'!$C$28,AA26&gt;='Old Ranking Calculations'!$B$29,'Old Ranking Calculations'!$C$29,AA26&gt;='Old Ranking Calculations'!$B$30,'Old Ranking Calculations'!$C$30,AA26&gt;='Old Ranking Calculations'!$B$31,'Old Ranking Calculations'!$C$31,AA26&lt;'Old Ranking Calculations'!$B$32,'Old Ranking Calculations'!$C$32)</f>
        <v>15</v>
      </c>
      <c r="AC26" s="1">
        <f>COUNT($G$2:G26)/COUNT($A$2:A26)</f>
        <v>0.24</v>
      </c>
      <c r="AD26" s="1" cm="1">
        <f t="array" ref="AD26">_xlfn.IFS(AC26&gt;='Old Ranking Calculations'!$B$15,'Old Ranking Calculations'!$C$15,AC26&gt;='Old Ranking Calculations'!$B$16,'Old Ranking Calculations'!$C$16,AC26&gt;='Old Ranking Calculations'!$B$17,'Old Ranking Calculations'!$C$17,AC26&gt;='Old Ranking Calculations'!$B$18,'Old Ranking Calculations'!$C$18,AC26&gt;='Old Ranking Calculations'!$B$19,'Old Ranking Calculations'!$C$19,AC26&gt;='Old Ranking Calculations'!$B$20,'Old Ranking Calculations'!$C$20,AC26&gt;='Old Ranking Calculations'!$B$21,'Old Ranking Calculations'!$C$21,AC26&gt;='Old Ranking Calculations'!$B$22,'Old Ranking Calculations'!$C$22,AC26&lt;'Old Ranking Calculations'!$B$23,'Old Ranking Calculations'!$C$23)</f>
        <v>1</v>
      </c>
      <c r="AE26" s="1">
        <f t="shared" si="0"/>
        <v>0</v>
      </c>
      <c r="AF26" s="1">
        <f>SUM($O$2:O26)/SUM($G$2:H26)</f>
        <v>1.7777777777777777</v>
      </c>
      <c r="AG26" s="16">
        <f>SUM($W$2:W26,Z26)</f>
        <v>100</v>
      </c>
    </row>
    <row r="27" spans="1:33" ht="15.75" customHeight="1" x14ac:dyDescent="0.2">
      <c r="A27" s="1">
        <v>1991</v>
      </c>
      <c r="B27" s="1" t="s">
        <v>23</v>
      </c>
      <c r="C27" s="1" t="str">
        <f>VLOOKUP(B27,Divisions!$A$1:$B$33,2,FALSE)</f>
        <v>NFC East</v>
      </c>
      <c r="D27" s="1">
        <v>8</v>
      </c>
      <c r="E27" s="1">
        <v>8</v>
      </c>
      <c r="W27" s="1">
        <f>SUM(N27*'Ranking Calculations'!$C$2,M27*'Ranking Calculations'!$C$3,L27*'Ranking Calculations'!$C$4,K27*'Ranking Calculations'!$C$5,H27*'Ranking Calculations'!$C$7,G27*'Ranking Calculations'!$C$6,P27*'Ranking Calculations'!$C$8,Q27*'Ranking Calculations'!$C$9,R27*'Ranking Calculations'!$C$10,S27*'Ranking Calculations'!$C$11,T27*'Ranking Calculations'!$C$12,U27*'Ranking Calculations'!$C$13,V27*'Ranking Calculations'!$C$14)</f>
        <v>0</v>
      </c>
      <c r="X27" s="11">
        <f>(SUM($D$2:D27)+(SUM($F$2:F27)/2))/((SUM($D$2:D27)+SUM($E$2:E27)+SUM($F$2:F27)))</f>
        <v>0.45442708333333331</v>
      </c>
      <c r="Y27" s="24">
        <f>'Winning % Rank Over Time'!Z27</f>
        <v>19</v>
      </c>
      <c r="Z27" s="7">
        <f>'Winning % Rank Over Time'!$B27*VLOOKUP(Y27,'Share of Reg Season Points'!$K$2:$L$30,2)</f>
        <v>0</v>
      </c>
      <c r="AA27" s="1">
        <f>SUM($I$2:I27)/COUNT($G$2:G27)</f>
        <v>1.5</v>
      </c>
      <c r="AB27" s="1" cm="1">
        <f t="array" ref="AB27">_xlfn.IFS(AA27&gt;='Old Ranking Calculations'!$B$25,'Old Ranking Calculations'!$C$25,AA27&gt;='Old Ranking Calculations'!$B$26,'Old Ranking Calculations'!$C$26,AA27&gt;='Old Ranking Calculations'!$B$27,'Old Ranking Calculations'!$C$27,AA27&gt;='Old Ranking Calculations'!$B$28,'Old Ranking Calculations'!$C$28,AA27&gt;='Old Ranking Calculations'!$B$29,'Old Ranking Calculations'!$C$29,AA27&gt;='Old Ranking Calculations'!$B$30,'Old Ranking Calculations'!$C$30,AA27&gt;='Old Ranking Calculations'!$B$31,'Old Ranking Calculations'!$C$31,AA27&lt;'Old Ranking Calculations'!$B$32,'Old Ranking Calculations'!$C$32)</f>
        <v>15</v>
      </c>
      <c r="AC27" s="1">
        <f>COUNT($G$2:G27)/COUNT($A$2:A27)</f>
        <v>0.23076923076923078</v>
      </c>
      <c r="AD27" s="1" cm="1">
        <f t="array" ref="AD27">_xlfn.IFS(AC27&gt;='Old Ranking Calculations'!$B$15,'Old Ranking Calculations'!$C$15,AC27&gt;='Old Ranking Calculations'!$B$16,'Old Ranking Calculations'!$C$16,AC27&gt;='Old Ranking Calculations'!$B$17,'Old Ranking Calculations'!$C$17,AC27&gt;='Old Ranking Calculations'!$B$18,'Old Ranking Calculations'!$C$18,AC27&gt;='Old Ranking Calculations'!$B$19,'Old Ranking Calculations'!$C$19,AC27&gt;='Old Ranking Calculations'!$B$20,'Old Ranking Calculations'!$C$20,AC27&gt;='Old Ranking Calculations'!$B$21,'Old Ranking Calculations'!$C$21,AC27&gt;='Old Ranking Calculations'!$B$22,'Old Ranking Calculations'!$C$22,AC27&lt;'Old Ranking Calculations'!$B$23,'Old Ranking Calculations'!$C$23)</f>
        <v>1</v>
      </c>
      <c r="AE27" s="1">
        <f t="shared" si="0"/>
        <v>0</v>
      </c>
      <c r="AF27" s="1">
        <f>SUM($O$2:O27)/SUM($G$2:H27)</f>
        <v>1.7777777777777777</v>
      </c>
      <c r="AG27" s="16">
        <f>SUM($W$2:W27,Z27)</f>
        <v>100</v>
      </c>
    </row>
    <row r="28" spans="1:33" ht="15.75" customHeight="1" x14ac:dyDescent="0.2">
      <c r="A28" s="1">
        <v>1992</v>
      </c>
      <c r="B28" s="1" t="s">
        <v>23</v>
      </c>
      <c r="C28" s="1" t="str">
        <f>VLOOKUP(B28,Divisions!$A$1:$B$33,2,FALSE)</f>
        <v>NFC East</v>
      </c>
      <c r="D28" s="1">
        <v>6</v>
      </c>
      <c r="E28" s="1">
        <v>10</v>
      </c>
      <c r="W28" s="1">
        <f>SUM(N28*'Ranking Calculations'!$C$2,M28*'Ranking Calculations'!$C$3,L28*'Ranking Calculations'!$C$4,K28*'Ranking Calculations'!$C$5,H28*'Ranking Calculations'!$C$7,G28*'Ranking Calculations'!$C$6,P28*'Ranking Calculations'!$C$8,Q28*'Ranking Calculations'!$C$9,R28*'Ranking Calculations'!$C$10,S28*'Ranking Calculations'!$C$11,T28*'Ranking Calculations'!$C$12,U28*'Ranking Calculations'!$C$13,V28*'Ranking Calculations'!$C$14)</f>
        <v>0</v>
      </c>
      <c r="X28" s="11">
        <f>(SUM($D$2:D28)+(SUM($F$2:F28)/2))/((SUM($D$2:D28)+SUM($E$2:E28)+SUM($F$2:F28)))</f>
        <v>0.45124999999999998</v>
      </c>
      <c r="Y28" s="24">
        <f>'Winning % Rank Over Time'!Z28</f>
        <v>20</v>
      </c>
      <c r="Z28" s="7">
        <f>'Winning % Rank Over Time'!$B28*VLOOKUP(Y28,'Share of Reg Season Points'!$K$2:$L$30,2)</f>
        <v>0</v>
      </c>
      <c r="AA28" s="1">
        <f>SUM($I$2:I28)/COUNT($G$2:G28)</f>
        <v>1.5</v>
      </c>
      <c r="AB28" s="1" cm="1">
        <f t="array" ref="AB28">_xlfn.IFS(AA28&gt;='Old Ranking Calculations'!$B$25,'Old Ranking Calculations'!$C$25,AA28&gt;='Old Ranking Calculations'!$B$26,'Old Ranking Calculations'!$C$26,AA28&gt;='Old Ranking Calculations'!$B$27,'Old Ranking Calculations'!$C$27,AA28&gt;='Old Ranking Calculations'!$B$28,'Old Ranking Calculations'!$C$28,AA28&gt;='Old Ranking Calculations'!$B$29,'Old Ranking Calculations'!$C$29,AA28&gt;='Old Ranking Calculations'!$B$30,'Old Ranking Calculations'!$C$30,AA28&gt;='Old Ranking Calculations'!$B$31,'Old Ranking Calculations'!$C$31,AA28&lt;'Old Ranking Calculations'!$B$32,'Old Ranking Calculations'!$C$32)</f>
        <v>15</v>
      </c>
      <c r="AC28" s="1">
        <f>COUNT($G$2:G28)/COUNT($A$2:A28)</f>
        <v>0.22222222222222221</v>
      </c>
      <c r="AD28" s="1" cm="1">
        <f t="array" ref="AD28">_xlfn.IFS(AC28&gt;='Old Ranking Calculations'!$B$15,'Old Ranking Calculations'!$C$15,AC28&gt;='Old Ranking Calculations'!$B$16,'Old Ranking Calculations'!$C$16,AC28&gt;='Old Ranking Calculations'!$B$17,'Old Ranking Calculations'!$C$17,AC28&gt;='Old Ranking Calculations'!$B$18,'Old Ranking Calculations'!$C$18,AC28&gt;='Old Ranking Calculations'!$B$19,'Old Ranking Calculations'!$C$19,AC28&gt;='Old Ranking Calculations'!$B$20,'Old Ranking Calculations'!$C$20,AC28&gt;='Old Ranking Calculations'!$B$21,'Old Ranking Calculations'!$C$21,AC28&gt;='Old Ranking Calculations'!$B$22,'Old Ranking Calculations'!$C$22,AC28&lt;'Old Ranking Calculations'!$B$23,'Old Ranking Calculations'!$C$23)</f>
        <v>1</v>
      </c>
      <c r="AE28" s="1">
        <f t="shared" si="0"/>
        <v>0</v>
      </c>
      <c r="AF28" s="1">
        <f>SUM($O$2:O28)/SUM($G$2:H28)</f>
        <v>1.7777777777777777</v>
      </c>
      <c r="AG28" s="16">
        <f>SUM($W$2:W28,Z28)</f>
        <v>100</v>
      </c>
    </row>
    <row r="29" spans="1:33" ht="15.75" customHeight="1" x14ac:dyDescent="0.2">
      <c r="A29" s="1">
        <v>1993</v>
      </c>
      <c r="B29" s="1" t="s">
        <v>23</v>
      </c>
      <c r="C29" s="1" t="str">
        <f>VLOOKUP(B29,Divisions!$A$1:$B$33,2,FALSE)</f>
        <v>NFC East</v>
      </c>
      <c r="D29" s="1">
        <v>11</v>
      </c>
      <c r="E29" s="1">
        <v>5</v>
      </c>
      <c r="G29" s="1">
        <v>1</v>
      </c>
      <c r="I29" s="1">
        <v>1</v>
      </c>
      <c r="J29" s="1">
        <v>1</v>
      </c>
      <c r="K29" s="1">
        <v>1</v>
      </c>
      <c r="L29" s="1"/>
      <c r="M29" s="1"/>
      <c r="N29" s="1"/>
      <c r="O29" s="1">
        <v>2</v>
      </c>
      <c r="U29" s="1">
        <v>1</v>
      </c>
      <c r="W29" s="1">
        <f>SUM(N29*'Ranking Calculations'!$C$2,M29*'Ranking Calculations'!$C$3,L29*'Ranking Calculations'!$C$4,K29*'Ranking Calculations'!$C$5,H29*'Ranking Calculations'!$C$7,G29*'Ranking Calculations'!$C$6,P29*'Ranking Calculations'!$C$8,Q29*'Ranking Calculations'!$C$9,R29*'Ranking Calculations'!$C$10,S29*'Ranking Calculations'!$C$11,T29*'Ranking Calculations'!$C$12,U29*'Ranking Calculations'!$C$13,V29*'Ranking Calculations'!$C$14)</f>
        <v>3</v>
      </c>
      <c r="X29" s="11">
        <f>(SUM($D$2:D29)+(SUM($F$2:F29)/2))/((SUM($D$2:D29)+SUM($E$2:E29)+SUM($F$2:F29)))</f>
        <v>0.46033653846153844</v>
      </c>
      <c r="Y29" s="24">
        <f>'Winning % Rank Over Time'!Z29</f>
        <v>17</v>
      </c>
      <c r="Z29" s="7">
        <f>'Winning % Rank Over Time'!$B29*VLOOKUP(Y29,'Share of Reg Season Points'!$K$2:$L$30,2)</f>
        <v>0</v>
      </c>
      <c r="AA29" s="1">
        <f>SUM($I$2:I29)/COUNT($G$2:G29)</f>
        <v>1.4285714285714286</v>
      </c>
      <c r="AB29" s="1" cm="1">
        <f t="array" ref="AB29">_xlfn.IFS(AA29&gt;='Old Ranking Calculations'!$B$25,'Old Ranking Calculations'!$C$25,AA29&gt;='Old Ranking Calculations'!$B$26,'Old Ranking Calculations'!$C$26,AA29&gt;='Old Ranking Calculations'!$B$27,'Old Ranking Calculations'!$C$27,AA29&gt;='Old Ranking Calculations'!$B$28,'Old Ranking Calculations'!$C$28,AA29&gt;='Old Ranking Calculations'!$B$29,'Old Ranking Calculations'!$C$29,AA29&gt;='Old Ranking Calculations'!$B$30,'Old Ranking Calculations'!$C$30,AA29&gt;='Old Ranking Calculations'!$B$31,'Old Ranking Calculations'!$C$31,AA29&lt;'Old Ranking Calculations'!$B$32,'Old Ranking Calculations'!$C$32)</f>
        <v>12</v>
      </c>
      <c r="AC29" s="1">
        <f>COUNT($G$2:G29)/COUNT($A$2:A29)</f>
        <v>0.25</v>
      </c>
      <c r="AD29" s="1" cm="1">
        <f t="array" ref="AD29">_xlfn.IFS(AC29&gt;='Old Ranking Calculations'!$B$15,'Old Ranking Calculations'!$C$15,AC29&gt;='Old Ranking Calculations'!$B$16,'Old Ranking Calculations'!$C$16,AC29&gt;='Old Ranking Calculations'!$B$17,'Old Ranking Calculations'!$C$17,AC29&gt;='Old Ranking Calculations'!$B$18,'Old Ranking Calculations'!$C$18,AC29&gt;='Old Ranking Calculations'!$B$19,'Old Ranking Calculations'!$C$19,AC29&gt;='Old Ranking Calculations'!$B$20,'Old Ranking Calculations'!$C$20,AC29&gt;='Old Ranking Calculations'!$B$21,'Old Ranking Calculations'!$C$21,AC29&gt;='Old Ranking Calculations'!$B$22,'Old Ranking Calculations'!$C$22,AC29&lt;'Old Ranking Calculations'!$B$23,'Old Ranking Calculations'!$C$23)</f>
        <v>3</v>
      </c>
      <c r="AE29" s="1">
        <f t="shared" si="0"/>
        <v>0</v>
      </c>
      <c r="AF29" s="1">
        <f>SUM($O$2:O29)/SUM($G$2:H29)</f>
        <v>1.8</v>
      </c>
      <c r="AG29" s="16">
        <f>SUM($W$2:W29,Z29)</f>
        <v>103</v>
      </c>
    </row>
    <row r="30" spans="1:33" ht="15.75" customHeight="1" x14ac:dyDescent="0.2">
      <c r="A30" s="1">
        <v>1994</v>
      </c>
      <c r="B30" s="1" t="s">
        <v>23</v>
      </c>
      <c r="C30" s="1" t="str">
        <f>VLOOKUP(B30,Divisions!$A$1:$B$33,2,FALSE)</f>
        <v>NFC East</v>
      </c>
      <c r="D30" s="1">
        <v>9</v>
      </c>
      <c r="E30" s="1">
        <v>7</v>
      </c>
      <c r="W30" s="1">
        <f>SUM(N30*'Ranking Calculations'!$C$2,M30*'Ranking Calculations'!$C$3,L30*'Ranking Calculations'!$C$4,K30*'Ranking Calculations'!$C$5,H30*'Ranking Calculations'!$C$7,G30*'Ranking Calculations'!$C$6,P30*'Ranking Calculations'!$C$8,Q30*'Ranking Calculations'!$C$9,R30*'Ranking Calculations'!$C$10,S30*'Ranking Calculations'!$C$11,T30*'Ranking Calculations'!$C$12,U30*'Ranking Calculations'!$C$13,V30*'Ranking Calculations'!$C$14)</f>
        <v>0</v>
      </c>
      <c r="X30" s="11">
        <f>(SUM($D$2:D30)+(SUM($F$2:F30)/2))/((SUM($D$2:D30)+SUM($E$2:E30)+SUM($F$2:F30)))</f>
        <v>0.46412037037037035</v>
      </c>
      <c r="Y30" s="24">
        <f>'Winning % Rank Over Time'!Z30</f>
        <v>15</v>
      </c>
      <c r="Z30" s="7">
        <f>'Winning % Rank Over Time'!$B30*VLOOKUP(Y30,'Share of Reg Season Points'!$K$2:$L$30,2)</f>
        <v>0</v>
      </c>
      <c r="AA30" s="1">
        <f>SUM($I$2:I30)/COUNT($G$2:G30)</f>
        <v>1.4285714285714286</v>
      </c>
      <c r="AB30" s="1" cm="1">
        <f t="array" ref="AB30">_xlfn.IFS(AA30&gt;='Old Ranking Calculations'!$B$25,'Old Ranking Calculations'!$C$25,AA30&gt;='Old Ranking Calculations'!$B$26,'Old Ranking Calculations'!$C$26,AA30&gt;='Old Ranking Calculations'!$B$27,'Old Ranking Calculations'!$C$27,AA30&gt;='Old Ranking Calculations'!$B$28,'Old Ranking Calculations'!$C$28,AA30&gt;='Old Ranking Calculations'!$B$29,'Old Ranking Calculations'!$C$29,AA30&gt;='Old Ranking Calculations'!$B$30,'Old Ranking Calculations'!$C$30,AA30&gt;='Old Ranking Calculations'!$B$31,'Old Ranking Calculations'!$C$31,AA30&lt;'Old Ranking Calculations'!$B$32,'Old Ranking Calculations'!$C$32)</f>
        <v>12</v>
      </c>
      <c r="AC30" s="1">
        <f>COUNT($G$2:G30)/COUNT($A$2:A30)</f>
        <v>0.2413793103448276</v>
      </c>
      <c r="AD30" s="1" cm="1">
        <f t="array" ref="AD30">_xlfn.IFS(AC30&gt;='Old Ranking Calculations'!$B$15,'Old Ranking Calculations'!$C$15,AC30&gt;='Old Ranking Calculations'!$B$16,'Old Ranking Calculations'!$C$16,AC30&gt;='Old Ranking Calculations'!$B$17,'Old Ranking Calculations'!$C$17,AC30&gt;='Old Ranking Calculations'!$B$18,'Old Ranking Calculations'!$C$18,AC30&gt;='Old Ranking Calculations'!$B$19,'Old Ranking Calculations'!$C$19,AC30&gt;='Old Ranking Calculations'!$B$20,'Old Ranking Calculations'!$C$20,AC30&gt;='Old Ranking Calculations'!$B$21,'Old Ranking Calculations'!$C$21,AC30&gt;='Old Ranking Calculations'!$B$22,'Old Ranking Calculations'!$C$22,AC30&lt;'Old Ranking Calculations'!$B$23,'Old Ranking Calculations'!$C$23)</f>
        <v>1</v>
      </c>
      <c r="AE30" s="1">
        <f t="shared" si="0"/>
        <v>0</v>
      </c>
      <c r="AF30" s="1">
        <f>SUM($O$2:O30)/SUM($G$2:H30)</f>
        <v>1.8</v>
      </c>
      <c r="AG30" s="16">
        <f>SUM($W$2:W30,Z30)</f>
        <v>103</v>
      </c>
    </row>
    <row r="31" spans="1:33" ht="15.75" customHeight="1" x14ac:dyDescent="0.2">
      <c r="A31" s="1">
        <v>1995</v>
      </c>
      <c r="B31" s="1" t="s">
        <v>23</v>
      </c>
      <c r="C31" s="1" t="str">
        <f>VLOOKUP(B31,Divisions!$A$1:$B$33,2,FALSE)</f>
        <v>NFC East</v>
      </c>
      <c r="D31" s="1">
        <v>5</v>
      </c>
      <c r="E31" s="1">
        <v>11</v>
      </c>
      <c r="W31" s="1">
        <f>SUM(N31*'Ranking Calculations'!$C$2,M31*'Ranking Calculations'!$C$3,L31*'Ranking Calculations'!$C$4,K31*'Ranking Calculations'!$C$5,H31*'Ranking Calculations'!$C$7,G31*'Ranking Calculations'!$C$6,P31*'Ranking Calculations'!$C$8,Q31*'Ranking Calculations'!$C$9,R31*'Ranking Calculations'!$C$10,S31*'Ranking Calculations'!$C$11,T31*'Ranking Calculations'!$C$12,U31*'Ranking Calculations'!$C$13,V31*'Ranking Calculations'!$C$14)</f>
        <v>0</v>
      </c>
      <c r="X31" s="11">
        <f>(SUM($D$2:D31)+(SUM($F$2:F31)/2))/((SUM($D$2:D31)+SUM($E$2:E31)+SUM($F$2:F31)))</f>
        <v>0.45870535714285715</v>
      </c>
      <c r="Y31" s="24">
        <f>'Winning % Rank Over Time'!Z31</f>
        <v>19</v>
      </c>
      <c r="Z31" s="7">
        <f>'Winning % Rank Over Time'!$B31*VLOOKUP(Y31,'Share of Reg Season Points'!$F$2:$G$32,2)</f>
        <v>0</v>
      </c>
      <c r="AA31" s="1">
        <f>SUM($I$2:I31)/COUNT($G$2:G31)</f>
        <v>1.4285714285714286</v>
      </c>
      <c r="AB31" s="1" cm="1">
        <f t="array" ref="AB31">_xlfn.IFS(AA31&gt;='Old Ranking Calculations'!$B$25,'Old Ranking Calculations'!$C$25,AA31&gt;='Old Ranking Calculations'!$B$26,'Old Ranking Calculations'!$C$26,AA31&gt;='Old Ranking Calculations'!$B$27,'Old Ranking Calculations'!$C$27,AA31&gt;='Old Ranking Calculations'!$B$28,'Old Ranking Calculations'!$C$28,AA31&gt;='Old Ranking Calculations'!$B$29,'Old Ranking Calculations'!$C$29,AA31&gt;='Old Ranking Calculations'!$B$30,'Old Ranking Calculations'!$C$30,AA31&gt;='Old Ranking Calculations'!$B$31,'Old Ranking Calculations'!$C$31,AA31&lt;'Old Ranking Calculations'!$B$32,'Old Ranking Calculations'!$C$32)</f>
        <v>12</v>
      </c>
      <c r="AC31" s="1">
        <f>COUNT($G$2:G31)/COUNT($A$2:A31)</f>
        <v>0.23333333333333334</v>
      </c>
      <c r="AD31" s="1" cm="1">
        <f t="array" ref="AD31">_xlfn.IFS(AC31&gt;='Old Ranking Calculations'!$B$15,'Old Ranking Calculations'!$C$15,AC31&gt;='Old Ranking Calculations'!$B$16,'Old Ranking Calculations'!$C$16,AC31&gt;='Old Ranking Calculations'!$B$17,'Old Ranking Calculations'!$C$17,AC31&gt;='Old Ranking Calculations'!$B$18,'Old Ranking Calculations'!$C$18,AC31&gt;='Old Ranking Calculations'!$B$19,'Old Ranking Calculations'!$C$19,AC31&gt;='Old Ranking Calculations'!$B$20,'Old Ranking Calculations'!$C$20,AC31&gt;='Old Ranking Calculations'!$B$21,'Old Ranking Calculations'!$C$21,AC31&gt;='Old Ranking Calculations'!$B$22,'Old Ranking Calculations'!$C$22,AC31&lt;'Old Ranking Calculations'!$B$23,'Old Ranking Calculations'!$C$23)</f>
        <v>1</v>
      </c>
      <c r="AE31" s="1">
        <f t="shared" si="0"/>
        <v>0</v>
      </c>
      <c r="AF31" s="1">
        <f>SUM($O$2:O31)/SUM($G$2:H31)</f>
        <v>1.8</v>
      </c>
      <c r="AG31" s="16">
        <f>SUM($W$2:W31,Z31)</f>
        <v>103</v>
      </c>
    </row>
    <row r="32" spans="1:33" ht="15.75" customHeight="1" x14ac:dyDescent="0.2">
      <c r="A32" s="1">
        <v>1996</v>
      </c>
      <c r="B32" s="1" t="s">
        <v>23</v>
      </c>
      <c r="C32" s="1" t="str">
        <f>VLOOKUP(B32,Divisions!$A$1:$B$33,2,FALSE)</f>
        <v>NFC East</v>
      </c>
      <c r="D32" s="1">
        <v>6</v>
      </c>
      <c r="E32" s="1">
        <v>10</v>
      </c>
      <c r="W32" s="1">
        <f>SUM(N32*'Ranking Calculations'!$C$2,M32*'Ranking Calculations'!$C$3,L32*'Ranking Calculations'!$C$4,K32*'Ranking Calculations'!$C$5,H32*'Ranking Calculations'!$C$7,G32*'Ranking Calculations'!$C$6,P32*'Ranking Calculations'!$C$8,Q32*'Ranking Calculations'!$C$9,R32*'Ranking Calculations'!$C$10,S32*'Ranking Calculations'!$C$11,T32*'Ranking Calculations'!$C$12,U32*'Ranking Calculations'!$C$13,V32*'Ranking Calculations'!$C$14)</f>
        <v>0</v>
      </c>
      <c r="X32" s="11">
        <f>(SUM($D$2:D32)+(SUM($F$2:F32)/2))/((SUM($D$2:D32)+SUM($E$2:E32)+SUM($F$2:F32)))</f>
        <v>0.45581896551724138</v>
      </c>
      <c r="Y32" s="24">
        <f>'Winning % Rank Over Time'!Z32</f>
        <v>21</v>
      </c>
      <c r="Z32" s="7">
        <f>'Winning % Rank Over Time'!$B32*VLOOKUP(Y32,'Share of Reg Season Points'!$F$2:$G$32,2)</f>
        <v>0</v>
      </c>
      <c r="AA32" s="1">
        <f>SUM($I$2:I32)/COUNT($G$2:G32)</f>
        <v>1.4285714285714286</v>
      </c>
      <c r="AB32" s="1" cm="1">
        <f t="array" ref="AB32">_xlfn.IFS(AA32&gt;='Old Ranking Calculations'!$B$25,'Old Ranking Calculations'!$C$25,AA32&gt;='Old Ranking Calculations'!$B$26,'Old Ranking Calculations'!$C$26,AA32&gt;='Old Ranking Calculations'!$B$27,'Old Ranking Calculations'!$C$27,AA32&gt;='Old Ranking Calculations'!$B$28,'Old Ranking Calculations'!$C$28,AA32&gt;='Old Ranking Calculations'!$B$29,'Old Ranking Calculations'!$C$29,AA32&gt;='Old Ranking Calculations'!$B$30,'Old Ranking Calculations'!$C$30,AA32&gt;='Old Ranking Calculations'!$B$31,'Old Ranking Calculations'!$C$31,AA32&lt;'Old Ranking Calculations'!$B$32,'Old Ranking Calculations'!$C$32)</f>
        <v>12</v>
      </c>
      <c r="AC32" s="1">
        <f>COUNT($G$2:G32)/COUNT($A$2:A32)</f>
        <v>0.22580645161290322</v>
      </c>
      <c r="AD32" s="1" cm="1">
        <f t="array" ref="AD32">_xlfn.IFS(AC32&gt;='Old Ranking Calculations'!$B$15,'Old Ranking Calculations'!$C$15,AC32&gt;='Old Ranking Calculations'!$B$16,'Old Ranking Calculations'!$C$16,AC32&gt;='Old Ranking Calculations'!$B$17,'Old Ranking Calculations'!$C$17,AC32&gt;='Old Ranking Calculations'!$B$18,'Old Ranking Calculations'!$C$18,AC32&gt;='Old Ranking Calculations'!$B$19,'Old Ranking Calculations'!$C$19,AC32&gt;='Old Ranking Calculations'!$B$20,'Old Ranking Calculations'!$C$20,AC32&gt;='Old Ranking Calculations'!$B$21,'Old Ranking Calculations'!$C$21,AC32&gt;='Old Ranking Calculations'!$B$22,'Old Ranking Calculations'!$C$22,AC32&lt;'Old Ranking Calculations'!$B$23,'Old Ranking Calculations'!$C$23)</f>
        <v>1</v>
      </c>
      <c r="AE32" s="1">
        <f t="shared" si="0"/>
        <v>0</v>
      </c>
      <c r="AF32" s="1">
        <f>SUM($O$2:O32)/SUM($G$2:H32)</f>
        <v>1.8</v>
      </c>
      <c r="AG32" s="16">
        <f>SUM($W$2:W32,Z32)</f>
        <v>103</v>
      </c>
    </row>
    <row r="33" spans="1:33" ht="15.75" customHeight="1" x14ac:dyDescent="0.2">
      <c r="A33" s="1">
        <v>1997</v>
      </c>
      <c r="B33" s="1" t="s">
        <v>23</v>
      </c>
      <c r="C33" s="1" t="str">
        <f>VLOOKUP(B33,Divisions!$A$1:$B$33,2,FALSE)</f>
        <v>NFC East</v>
      </c>
      <c r="D33" s="1">
        <v>10</v>
      </c>
      <c r="E33" s="1">
        <v>5</v>
      </c>
      <c r="F33" s="1">
        <v>1</v>
      </c>
      <c r="G33" s="1">
        <v>1</v>
      </c>
      <c r="H33" s="1">
        <v>1</v>
      </c>
      <c r="I33" s="1">
        <v>0</v>
      </c>
      <c r="J33" s="1">
        <v>1</v>
      </c>
      <c r="K33" s="1"/>
      <c r="L33" s="1"/>
      <c r="M33" s="1"/>
      <c r="N33" s="1"/>
      <c r="O33" s="1">
        <v>1</v>
      </c>
      <c r="U33" s="1">
        <v>1</v>
      </c>
      <c r="W33" s="1">
        <f>SUM(N33*'Ranking Calculations'!$C$2,M33*'Ranking Calculations'!$C$3,L33*'Ranking Calculations'!$C$4,K33*'Ranking Calculations'!$C$5,H33*'Ranking Calculations'!$C$7,G33*'Ranking Calculations'!$C$6,P33*'Ranking Calculations'!$C$8,Q33*'Ranking Calculations'!$C$9,R33*'Ranking Calculations'!$C$10,S33*'Ranking Calculations'!$C$11,T33*'Ranking Calculations'!$C$12,U33*'Ranking Calculations'!$C$13,V33*'Ranking Calculations'!$C$14)</f>
        <v>2</v>
      </c>
      <c r="X33" s="11">
        <f>(SUM($D$2:D33)+(SUM($F$2:F33)/2))/((SUM($D$2:D33)+SUM($E$2:E33)+SUM($F$2:F33)))</f>
        <v>0.46250000000000002</v>
      </c>
      <c r="Y33" s="24">
        <f>'Winning % Rank Over Time'!Z33</f>
        <v>18</v>
      </c>
      <c r="Z33" s="7">
        <f>'Winning % Rank Over Time'!$B33*VLOOKUP(Y33,'Share of Reg Season Points'!$F$2:$G$32,2)</f>
        <v>0</v>
      </c>
      <c r="AA33" s="1">
        <f>SUM($I$2:I33)/COUNT($G$2:G33)</f>
        <v>1.25</v>
      </c>
      <c r="AB33" s="1" cm="1">
        <f t="array" ref="AB33">_xlfn.IFS(AA33&gt;='Old Ranking Calculations'!$B$25,'Old Ranking Calculations'!$C$25,AA33&gt;='Old Ranking Calculations'!$B$26,'Old Ranking Calculations'!$C$26,AA33&gt;='Old Ranking Calculations'!$B$27,'Old Ranking Calculations'!$C$27,AA33&gt;='Old Ranking Calculations'!$B$28,'Old Ranking Calculations'!$C$28,AA33&gt;='Old Ranking Calculations'!$B$29,'Old Ranking Calculations'!$C$29,AA33&gt;='Old Ranking Calculations'!$B$30,'Old Ranking Calculations'!$C$30,AA33&gt;='Old Ranking Calculations'!$B$31,'Old Ranking Calculations'!$C$31,AA33&lt;'Old Ranking Calculations'!$B$32,'Old Ranking Calculations'!$C$32)</f>
        <v>12</v>
      </c>
      <c r="AC33" s="1">
        <f>COUNT($G$2:G33)/COUNT($A$2:A33)</f>
        <v>0.25</v>
      </c>
      <c r="AD33" s="1" cm="1">
        <f t="array" ref="AD33">_xlfn.IFS(AC33&gt;='Old Ranking Calculations'!$B$15,'Old Ranking Calculations'!$C$15,AC33&gt;='Old Ranking Calculations'!$B$16,'Old Ranking Calculations'!$C$16,AC33&gt;='Old Ranking Calculations'!$B$17,'Old Ranking Calculations'!$C$17,AC33&gt;='Old Ranking Calculations'!$B$18,'Old Ranking Calculations'!$C$18,AC33&gt;='Old Ranking Calculations'!$B$19,'Old Ranking Calculations'!$C$19,AC33&gt;='Old Ranking Calculations'!$B$20,'Old Ranking Calculations'!$C$20,AC33&gt;='Old Ranking Calculations'!$B$21,'Old Ranking Calculations'!$C$21,AC33&gt;='Old Ranking Calculations'!$B$22,'Old Ranking Calculations'!$C$22,AC33&lt;'Old Ranking Calculations'!$B$23,'Old Ranking Calculations'!$C$23)</f>
        <v>3</v>
      </c>
      <c r="AE33" s="1">
        <f t="shared" si="0"/>
        <v>0</v>
      </c>
      <c r="AF33" s="1">
        <f>SUM($O$2:O33)/SUM($G$2:H33)</f>
        <v>1.5833333333333333</v>
      </c>
      <c r="AG33" s="16">
        <f>SUM($W$2:W33,Z33)</f>
        <v>105</v>
      </c>
    </row>
    <row r="34" spans="1:33" ht="15.75" customHeight="1" x14ac:dyDescent="0.2">
      <c r="A34" s="1">
        <v>1998</v>
      </c>
      <c r="B34" s="1" t="s">
        <v>23</v>
      </c>
      <c r="C34" s="1" t="str">
        <f>VLOOKUP(B34,Divisions!$A$1:$B$33,2,FALSE)</f>
        <v>NFC East</v>
      </c>
      <c r="D34" s="1">
        <v>8</v>
      </c>
      <c r="E34" s="1">
        <v>8</v>
      </c>
      <c r="W34" s="1">
        <f>SUM(N34*'Ranking Calculations'!$C$2,M34*'Ranking Calculations'!$C$3,L34*'Ranking Calculations'!$C$4,K34*'Ranking Calculations'!$C$5,H34*'Ranking Calculations'!$C$7,G34*'Ranking Calculations'!$C$6,P34*'Ranking Calculations'!$C$8,Q34*'Ranking Calculations'!$C$9,R34*'Ranking Calculations'!$C$10,S34*'Ranking Calculations'!$C$11,T34*'Ranking Calculations'!$C$12,U34*'Ranking Calculations'!$C$13,V34*'Ranking Calculations'!$C$14)</f>
        <v>0</v>
      </c>
      <c r="X34" s="11">
        <f>(SUM($D$2:D34)+(SUM($F$2:F34)/2))/((SUM($D$2:D34)+SUM($E$2:E34)+SUM($F$2:F34)))</f>
        <v>0.46370967741935482</v>
      </c>
      <c r="Y34" s="24">
        <f>'Winning % Rank Over Time'!Z34</f>
        <v>18</v>
      </c>
      <c r="Z34" s="7">
        <f>'Winning % Rank Over Time'!$B34*VLOOKUP(Y34,'Share of Reg Season Points'!$F$2:$G$32,2)</f>
        <v>0</v>
      </c>
      <c r="AA34" s="1">
        <f>SUM($I$2:I34)/COUNT($G$2:G34)</f>
        <v>1.25</v>
      </c>
      <c r="AB34" s="1" cm="1">
        <f t="array" ref="AB34">_xlfn.IFS(AA34&gt;='Old Ranking Calculations'!$B$25,'Old Ranking Calculations'!$C$25,AA34&gt;='Old Ranking Calculations'!$B$26,'Old Ranking Calculations'!$C$26,AA34&gt;='Old Ranking Calculations'!$B$27,'Old Ranking Calculations'!$C$27,AA34&gt;='Old Ranking Calculations'!$B$28,'Old Ranking Calculations'!$C$28,AA34&gt;='Old Ranking Calculations'!$B$29,'Old Ranking Calculations'!$C$29,AA34&gt;='Old Ranking Calculations'!$B$30,'Old Ranking Calculations'!$C$30,AA34&gt;='Old Ranking Calculations'!$B$31,'Old Ranking Calculations'!$C$31,AA34&lt;'Old Ranking Calculations'!$B$32,'Old Ranking Calculations'!$C$32)</f>
        <v>12</v>
      </c>
      <c r="AC34" s="1">
        <f>COUNT($G$2:G34)/COUNT($A$2:A34)</f>
        <v>0.24242424242424243</v>
      </c>
      <c r="AD34" s="1" cm="1">
        <f t="array" ref="AD34">_xlfn.IFS(AC34&gt;='Old Ranking Calculations'!$B$15,'Old Ranking Calculations'!$C$15,AC34&gt;='Old Ranking Calculations'!$B$16,'Old Ranking Calculations'!$C$16,AC34&gt;='Old Ranking Calculations'!$B$17,'Old Ranking Calculations'!$C$17,AC34&gt;='Old Ranking Calculations'!$B$18,'Old Ranking Calculations'!$C$18,AC34&gt;='Old Ranking Calculations'!$B$19,'Old Ranking Calculations'!$C$19,AC34&gt;='Old Ranking Calculations'!$B$20,'Old Ranking Calculations'!$C$20,AC34&gt;='Old Ranking Calculations'!$B$21,'Old Ranking Calculations'!$C$21,AC34&gt;='Old Ranking Calculations'!$B$22,'Old Ranking Calculations'!$C$22,AC34&lt;'Old Ranking Calculations'!$B$23,'Old Ranking Calculations'!$C$23)</f>
        <v>1</v>
      </c>
      <c r="AE34" s="1">
        <f t="shared" ref="AE34:AE59" si="1">IF((0.75*($A$2-1966))-(0.2*(A34-$A$2))&gt;0,(0.75*($A$2-1966))-(0.2*(A34-$A$2)),0)</f>
        <v>0</v>
      </c>
      <c r="AF34" s="1">
        <f>SUM($O$2:O34)/SUM($G$2:H34)</f>
        <v>1.5833333333333333</v>
      </c>
      <c r="AG34" s="16">
        <f>SUM($W$2:W34,Z34)</f>
        <v>105</v>
      </c>
    </row>
    <row r="35" spans="1:33" ht="15.75" customHeight="1" x14ac:dyDescent="0.2">
      <c r="A35" s="1">
        <v>1999</v>
      </c>
      <c r="B35" s="1" t="s">
        <v>23</v>
      </c>
      <c r="C35" s="1" t="str">
        <f>VLOOKUP(B35,Divisions!$A$1:$B$33,2,FALSE)</f>
        <v>NFC East</v>
      </c>
      <c r="D35" s="1">
        <v>7</v>
      </c>
      <c r="E35" s="1">
        <v>9</v>
      </c>
      <c r="W35" s="1">
        <f>SUM(N35*'Ranking Calculations'!$C$2,M35*'Ranking Calculations'!$C$3,L35*'Ranking Calculations'!$C$4,K35*'Ranking Calculations'!$C$5,H35*'Ranking Calculations'!$C$7,G35*'Ranking Calculations'!$C$6,P35*'Ranking Calculations'!$C$8,Q35*'Ranking Calculations'!$C$9,R35*'Ranking Calculations'!$C$10,S35*'Ranking Calculations'!$C$11,T35*'Ranking Calculations'!$C$12,U35*'Ranking Calculations'!$C$13,V35*'Ranking Calculations'!$C$14)</f>
        <v>0</v>
      </c>
      <c r="X35" s="11">
        <f>(SUM($D$2:D35)+(SUM($F$2:F35)/2))/((SUM($D$2:D35)+SUM($E$2:E35)+SUM($F$2:F35)))</f>
        <v>0.462890625</v>
      </c>
      <c r="Y35" s="24">
        <f>'Winning % Rank Over Time'!Z35</f>
        <v>21</v>
      </c>
      <c r="Z35" s="7">
        <f>'Winning % Rank Over Time'!$B35*VLOOKUP(Y35,'Share of Reg Season Points'!$F$2:$G$32,2)</f>
        <v>0</v>
      </c>
      <c r="AA35" s="1">
        <f>SUM($I$2:I35)/COUNT($G$2:G35)</f>
        <v>1.25</v>
      </c>
      <c r="AB35" s="1" cm="1">
        <f t="array" ref="AB35">_xlfn.IFS(AA35&gt;='Old Ranking Calculations'!$B$25,'Old Ranking Calculations'!$C$25,AA35&gt;='Old Ranking Calculations'!$B$26,'Old Ranking Calculations'!$C$26,AA35&gt;='Old Ranking Calculations'!$B$27,'Old Ranking Calculations'!$C$27,AA35&gt;='Old Ranking Calculations'!$B$28,'Old Ranking Calculations'!$C$28,AA35&gt;='Old Ranking Calculations'!$B$29,'Old Ranking Calculations'!$C$29,AA35&gt;='Old Ranking Calculations'!$B$30,'Old Ranking Calculations'!$C$30,AA35&gt;='Old Ranking Calculations'!$B$31,'Old Ranking Calculations'!$C$31,AA35&lt;'Old Ranking Calculations'!$B$32,'Old Ranking Calculations'!$C$32)</f>
        <v>12</v>
      </c>
      <c r="AC35" s="1">
        <f>COUNT($G$2:G35)/COUNT($A$2:A35)</f>
        <v>0.23529411764705882</v>
      </c>
      <c r="AD35" s="1" cm="1">
        <f t="array" ref="AD35">_xlfn.IFS(AC35&gt;='Old Ranking Calculations'!$B$15,'Old Ranking Calculations'!$C$15,AC35&gt;='Old Ranking Calculations'!$B$16,'Old Ranking Calculations'!$C$16,AC35&gt;='Old Ranking Calculations'!$B$17,'Old Ranking Calculations'!$C$17,AC35&gt;='Old Ranking Calculations'!$B$18,'Old Ranking Calculations'!$C$18,AC35&gt;='Old Ranking Calculations'!$B$19,'Old Ranking Calculations'!$C$19,AC35&gt;='Old Ranking Calculations'!$B$20,'Old Ranking Calculations'!$C$20,AC35&gt;='Old Ranking Calculations'!$B$21,'Old Ranking Calculations'!$C$21,AC35&gt;='Old Ranking Calculations'!$B$22,'Old Ranking Calculations'!$C$22,AC35&lt;'Old Ranking Calculations'!$B$23,'Old Ranking Calculations'!$C$23)</f>
        <v>1</v>
      </c>
      <c r="AE35" s="1">
        <f t="shared" si="1"/>
        <v>0</v>
      </c>
      <c r="AF35" s="1">
        <f>SUM($O$2:O35)/SUM($G$2:H35)</f>
        <v>1.5833333333333333</v>
      </c>
      <c r="AG35" s="16">
        <f>SUM($W$2:W35,Z35)</f>
        <v>105</v>
      </c>
    </row>
    <row r="36" spans="1:33" ht="15.75" customHeight="1" x14ac:dyDescent="0.2">
      <c r="A36" s="1">
        <v>2000</v>
      </c>
      <c r="B36" s="1" t="s">
        <v>23</v>
      </c>
      <c r="C36" s="1" t="str">
        <f>VLOOKUP(B36,Divisions!$A$1:$B$33,2,FALSE)</f>
        <v>NFC East</v>
      </c>
      <c r="D36" s="1">
        <v>12</v>
      </c>
      <c r="E36" s="1">
        <v>4</v>
      </c>
      <c r="G36" s="1">
        <v>1</v>
      </c>
      <c r="H36" s="1">
        <v>1</v>
      </c>
      <c r="I36" s="1">
        <v>2</v>
      </c>
      <c r="J36" s="1">
        <v>1</v>
      </c>
      <c r="K36" s="1">
        <v>1</v>
      </c>
      <c r="L36" s="1">
        <v>1</v>
      </c>
      <c r="M36" s="1">
        <v>1</v>
      </c>
      <c r="N36" s="1"/>
      <c r="O36" s="1">
        <v>4</v>
      </c>
      <c r="W36" s="1">
        <f>SUM(N36*'Ranking Calculations'!$C$2,M36*'Ranking Calculations'!$C$3,L36*'Ranking Calculations'!$C$4,K36*'Ranking Calculations'!$C$5,H36*'Ranking Calculations'!$C$7,G36*'Ranking Calculations'!$C$6,P36*'Ranking Calculations'!$C$8,Q36*'Ranking Calculations'!$C$9,R36*'Ranking Calculations'!$C$10,S36*'Ranking Calculations'!$C$11,T36*'Ranking Calculations'!$C$12,U36*'Ranking Calculations'!$C$13,V36*'Ranking Calculations'!$C$14)</f>
        <v>17</v>
      </c>
      <c r="X36" s="11">
        <f>(SUM($D$2:D36)+(SUM($F$2:F36)/2))/((SUM($D$2:D36)+SUM($E$2:E36)+SUM($F$2:F36)))</f>
        <v>0.47159090909090912</v>
      </c>
      <c r="Y36" s="24">
        <f>'Winning % Rank Over Time'!Z36</f>
        <v>17</v>
      </c>
      <c r="Z36" s="7">
        <f>'Winning % Rank Over Time'!$B36*VLOOKUP(Y36,'Share of Reg Season Points'!$F$2:$G$32,2)</f>
        <v>0</v>
      </c>
      <c r="AA36" s="1">
        <f>SUM($I$2:I36)/COUNT($G$2:G36)</f>
        <v>1.3333333333333333</v>
      </c>
      <c r="AB36" s="1" cm="1">
        <f t="array" ref="AB36">_xlfn.IFS(AA36&gt;='Old Ranking Calculations'!$B$25,'Old Ranking Calculations'!$C$25,AA36&gt;='Old Ranking Calculations'!$B$26,'Old Ranking Calculations'!$C$26,AA36&gt;='Old Ranking Calculations'!$B$27,'Old Ranking Calculations'!$C$27,AA36&gt;='Old Ranking Calculations'!$B$28,'Old Ranking Calculations'!$C$28,AA36&gt;='Old Ranking Calculations'!$B$29,'Old Ranking Calculations'!$C$29,AA36&gt;='Old Ranking Calculations'!$B$30,'Old Ranking Calculations'!$C$30,AA36&gt;='Old Ranking Calculations'!$B$31,'Old Ranking Calculations'!$C$31,AA36&lt;'Old Ranking Calculations'!$B$32,'Old Ranking Calculations'!$C$32)</f>
        <v>12</v>
      </c>
      <c r="AC36" s="1">
        <f>COUNT($G$2:G36)/COUNT($A$2:A36)</f>
        <v>0.25714285714285712</v>
      </c>
      <c r="AD36" s="1" cm="1">
        <f t="array" ref="AD36">_xlfn.IFS(AC36&gt;='Old Ranking Calculations'!$B$15,'Old Ranking Calculations'!$C$15,AC36&gt;='Old Ranking Calculations'!$B$16,'Old Ranking Calculations'!$C$16,AC36&gt;='Old Ranking Calculations'!$B$17,'Old Ranking Calculations'!$C$17,AC36&gt;='Old Ranking Calculations'!$B$18,'Old Ranking Calculations'!$C$18,AC36&gt;='Old Ranking Calculations'!$B$19,'Old Ranking Calculations'!$C$19,AC36&gt;='Old Ranking Calculations'!$B$20,'Old Ranking Calculations'!$C$20,AC36&gt;='Old Ranking Calculations'!$B$21,'Old Ranking Calculations'!$C$21,AC36&gt;='Old Ranking Calculations'!$B$22,'Old Ranking Calculations'!$C$22,AC36&lt;'Old Ranking Calculations'!$B$23,'Old Ranking Calculations'!$C$23)</f>
        <v>3</v>
      </c>
      <c r="AE36" s="1">
        <f t="shared" si="1"/>
        <v>0</v>
      </c>
      <c r="AF36" s="1">
        <f>SUM($O$2:O36)/SUM($G$2:H36)</f>
        <v>1.6428571428571428</v>
      </c>
      <c r="AG36" s="16">
        <f>SUM($W$2:W36,Z36)</f>
        <v>122</v>
      </c>
    </row>
    <row r="37" spans="1:33" ht="15.75" customHeight="1" x14ac:dyDescent="0.2">
      <c r="A37" s="1">
        <v>2001</v>
      </c>
      <c r="B37" s="1" t="s">
        <v>23</v>
      </c>
      <c r="C37" s="1" t="str">
        <f>VLOOKUP(B37,Divisions!$A$1:$B$33,2,FALSE)</f>
        <v>NFC East</v>
      </c>
      <c r="D37" s="1">
        <v>7</v>
      </c>
      <c r="E37" s="1">
        <v>9</v>
      </c>
      <c r="R37" s="1">
        <v>1</v>
      </c>
      <c r="W37" s="1">
        <f>SUM(N37*'Ranking Calculations'!$C$2,M37*'Ranking Calculations'!$C$3,L37*'Ranking Calculations'!$C$4,K37*'Ranking Calculations'!$C$5,H37*'Ranking Calculations'!$C$7,G37*'Ranking Calculations'!$C$6,P37*'Ranking Calculations'!$C$8,Q37*'Ranking Calculations'!$C$9,R37*'Ranking Calculations'!$C$10,S37*'Ranking Calculations'!$C$11,T37*'Ranking Calculations'!$C$12,U37*'Ranking Calculations'!$C$13,V37*'Ranking Calculations'!$C$14)</f>
        <v>1</v>
      </c>
      <c r="X37" s="11">
        <f>(SUM($D$2:D37)+(SUM($F$2:F37)/2))/((SUM($D$2:D37)+SUM($E$2:E37)+SUM($F$2:F37)))</f>
        <v>0.47058823529411764</v>
      </c>
      <c r="Y37" s="24">
        <f>'Winning % Rank Over Time'!Z37</f>
        <v>18</v>
      </c>
      <c r="Z37" s="7">
        <f>'Winning % Rank Over Time'!$B37*VLOOKUP(Y37,'Share of Reg Season Points'!$F$2:$G$32,2)</f>
        <v>0</v>
      </c>
      <c r="AA37" s="1">
        <f>SUM($I$2:I37)/COUNT($G$2:G37)</f>
        <v>1.3333333333333333</v>
      </c>
      <c r="AB37" s="1" cm="1">
        <f t="array" ref="AB37">_xlfn.IFS(AA37&gt;='Old Ranking Calculations'!$B$25,'Old Ranking Calculations'!$C$25,AA37&gt;='Old Ranking Calculations'!$B$26,'Old Ranking Calculations'!$C$26,AA37&gt;='Old Ranking Calculations'!$B$27,'Old Ranking Calculations'!$C$27,AA37&gt;='Old Ranking Calculations'!$B$28,'Old Ranking Calculations'!$C$28,AA37&gt;='Old Ranking Calculations'!$B$29,'Old Ranking Calculations'!$C$29,AA37&gt;='Old Ranking Calculations'!$B$30,'Old Ranking Calculations'!$C$30,AA37&gt;='Old Ranking Calculations'!$B$31,'Old Ranking Calculations'!$C$31,AA37&lt;'Old Ranking Calculations'!$B$32,'Old Ranking Calculations'!$C$32)</f>
        <v>12</v>
      </c>
      <c r="AC37" s="1">
        <f>COUNT($G$2:G37)/COUNT($A$2:A37)</f>
        <v>0.25</v>
      </c>
      <c r="AD37" s="1" cm="1">
        <f t="array" ref="AD37">_xlfn.IFS(AC37&gt;='Old Ranking Calculations'!$B$15,'Old Ranking Calculations'!$C$15,AC37&gt;='Old Ranking Calculations'!$B$16,'Old Ranking Calculations'!$C$16,AC37&gt;='Old Ranking Calculations'!$B$17,'Old Ranking Calculations'!$C$17,AC37&gt;='Old Ranking Calculations'!$B$18,'Old Ranking Calculations'!$C$18,AC37&gt;='Old Ranking Calculations'!$B$19,'Old Ranking Calculations'!$C$19,AC37&gt;='Old Ranking Calculations'!$B$20,'Old Ranking Calculations'!$C$20,AC37&gt;='Old Ranking Calculations'!$B$21,'Old Ranking Calculations'!$C$21,AC37&gt;='Old Ranking Calculations'!$B$22,'Old Ranking Calculations'!$C$22,AC37&lt;'Old Ranking Calculations'!$B$23,'Old Ranking Calculations'!$C$23)</f>
        <v>3</v>
      </c>
      <c r="AE37" s="1">
        <f t="shared" si="1"/>
        <v>0</v>
      </c>
      <c r="AF37" s="1">
        <f>SUM($O$2:O37)/SUM($G$2:H37)</f>
        <v>1.6428571428571428</v>
      </c>
      <c r="AG37" s="16">
        <f>SUM($W$2:W37,Z37)</f>
        <v>123</v>
      </c>
    </row>
    <row r="38" spans="1:33" ht="15.75" customHeight="1" x14ac:dyDescent="0.2">
      <c r="A38" s="1">
        <v>2002</v>
      </c>
      <c r="B38" s="1" t="s">
        <v>23</v>
      </c>
      <c r="C38" s="1" t="str">
        <f>VLOOKUP(B38,Divisions!$A$1:$B$33,2,FALSE)</f>
        <v>NFC East</v>
      </c>
      <c r="D38" s="1">
        <v>10</v>
      </c>
      <c r="E38" s="1">
        <v>6</v>
      </c>
      <c r="G38" s="1">
        <v>1</v>
      </c>
      <c r="I38" s="1">
        <v>0</v>
      </c>
      <c r="J38" s="1">
        <v>1</v>
      </c>
      <c r="K38" s="1"/>
      <c r="L38" s="1"/>
      <c r="M38" s="1"/>
      <c r="N38" s="1"/>
      <c r="O38" s="1">
        <v>1</v>
      </c>
      <c r="W38" s="1">
        <f>SUM(N38*'Ranking Calculations'!$C$2,M38*'Ranking Calculations'!$C$3,L38*'Ranking Calculations'!$C$4,K38*'Ranking Calculations'!$C$5,H38*'Ranking Calculations'!$C$7,G38*'Ranking Calculations'!$C$6,P38*'Ranking Calculations'!$C$8,Q38*'Ranking Calculations'!$C$9,R38*'Ranking Calculations'!$C$10,S38*'Ranking Calculations'!$C$11,T38*'Ranking Calculations'!$C$12,U38*'Ranking Calculations'!$C$13,V38*'Ranking Calculations'!$C$14)</f>
        <v>1</v>
      </c>
      <c r="X38" s="11">
        <f>(SUM($D$2:D38)+(SUM($F$2:F38)/2))/((SUM($D$2:D38)+SUM($E$2:E38)+SUM($F$2:F38)))</f>
        <v>0.47499999999999998</v>
      </c>
      <c r="Y38" s="24">
        <f>'Winning % Rank Over Time'!Z38</f>
        <v>18</v>
      </c>
      <c r="Z38" s="7">
        <f>'Winning % Rank Over Time'!$B38*VLOOKUP(Y38,'Share of Reg Season Points'!$A$2:$B$33,2)</f>
        <v>0</v>
      </c>
      <c r="AA38" s="1">
        <f>SUM($I$2:I38)/COUNT($G$2:G38)</f>
        <v>1.2</v>
      </c>
      <c r="AB38" s="1" cm="1">
        <f t="array" ref="AB38">_xlfn.IFS(AA38&gt;='Old Ranking Calculations'!$B$25,'Old Ranking Calculations'!$C$25,AA38&gt;='Old Ranking Calculations'!$B$26,'Old Ranking Calculations'!$C$26,AA38&gt;='Old Ranking Calculations'!$B$27,'Old Ranking Calculations'!$C$27,AA38&gt;='Old Ranking Calculations'!$B$28,'Old Ranking Calculations'!$C$28,AA38&gt;='Old Ranking Calculations'!$B$29,'Old Ranking Calculations'!$C$29,AA38&gt;='Old Ranking Calculations'!$B$30,'Old Ranking Calculations'!$C$30,AA38&gt;='Old Ranking Calculations'!$B$31,'Old Ranking Calculations'!$C$31,AA38&lt;'Old Ranking Calculations'!$B$32,'Old Ranking Calculations'!$C$32)</f>
        <v>10</v>
      </c>
      <c r="AC38" s="1">
        <f>COUNT($G$2:G38)/COUNT($A$2:A38)</f>
        <v>0.27027027027027029</v>
      </c>
      <c r="AD38" s="1" cm="1">
        <f t="array" ref="AD38">_xlfn.IFS(AC38&gt;='Old Ranking Calculations'!$B$15,'Old Ranking Calculations'!$C$15,AC38&gt;='Old Ranking Calculations'!$B$16,'Old Ranking Calculations'!$C$16,AC38&gt;='Old Ranking Calculations'!$B$17,'Old Ranking Calculations'!$C$17,AC38&gt;='Old Ranking Calculations'!$B$18,'Old Ranking Calculations'!$C$18,AC38&gt;='Old Ranking Calculations'!$B$19,'Old Ranking Calculations'!$C$19,AC38&gt;='Old Ranking Calculations'!$B$20,'Old Ranking Calculations'!$C$20,AC38&gt;='Old Ranking Calculations'!$B$21,'Old Ranking Calculations'!$C$21,AC38&gt;='Old Ranking Calculations'!$B$22,'Old Ranking Calculations'!$C$22,AC38&lt;'Old Ranking Calculations'!$B$23,'Old Ranking Calculations'!$C$23)</f>
        <v>3</v>
      </c>
      <c r="AE38" s="1">
        <f t="shared" si="1"/>
        <v>0</v>
      </c>
      <c r="AF38" s="1">
        <f>SUM($O$2:O38)/SUM($G$2:H38)</f>
        <v>1.6</v>
      </c>
      <c r="AG38" s="16">
        <f>SUM($W$2:W38,Z38)</f>
        <v>124</v>
      </c>
    </row>
    <row r="39" spans="1:33" ht="15.75" customHeight="1" x14ac:dyDescent="0.2">
      <c r="A39" s="1">
        <v>2003</v>
      </c>
      <c r="B39" s="1" t="s">
        <v>23</v>
      </c>
      <c r="C39" s="1" t="str">
        <f>VLOOKUP(B39,Divisions!$A$1:$B$33,2,FALSE)</f>
        <v>NFC East</v>
      </c>
      <c r="D39" s="1">
        <v>4</v>
      </c>
      <c r="E39" s="1">
        <v>12</v>
      </c>
      <c r="W39" s="1">
        <f>SUM(N39*'Ranking Calculations'!$C$2,M39*'Ranking Calculations'!$C$3,L39*'Ranking Calculations'!$C$4,K39*'Ranking Calculations'!$C$5,H39*'Ranking Calculations'!$C$7,G39*'Ranking Calculations'!$C$6,P39*'Ranking Calculations'!$C$8,Q39*'Ranking Calculations'!$C$9,R39*'Ranking Calculations'!$C$10,S39*'Ranking Calculations'!$C$11,T39*'Ranking Calculations'!$C$12,U39*'Ranking Calculations'!$C$13,V39*'Ranking Calculations'!$C$14)</f>
        <v>0</v>
      </c>
      <c r="X39" s="11">
        <f>(SUM($D$2:D39)+(SUM($F$2:F39)/2))/((SUM($D$2:D39)+SUM($E$2:E39)+SUM($F$2:F39)))</f>
        <v>0.46875</v>
      </c>
      <c r="Y39" s="24">
        <f>'Winning % Rank Over Time'!Z39</f>
        <v>21</v>
      </c>
      <c r="Z39" s="7">
        <f>'Winning % Rank Over Time'!$B39*VLOOKUP(Y39,'Share of Reg Season Points'!$A$2:$B$33,2)</f>
        <v>0</v>
      </c>
      <c r="AA39" s="1">
        <f>SUM($I$2:I39)/COUNT($G$2:G39)</f>
        <v>1.2</v>
      </c>
      <c r="AB39" s="1" cm="1">
        <f t="array" ref="AB39">_xlfn.IFS(AA39&gt;='Old Ranking Calculations'!$B$25,'Old Ranking Calculations'!$C$25,AA39&gt;='Old Ranking Calculations'!$B$26,'Old Ranking Calculations'!$C$26,AA39&gt;='Old Ranking Calculations'!$B$27,'Old Ranking Calculations'!$C$27,AA39&gt;='Old Ranking Calculations'!$B$28,'Old Ranking Calculations'!$C$28,AA39&gt;='Old Ranking Calculations'!$B$29,'Old Ranking Calculations'!$C$29,AA39&gt;='Old Ranking Calculations'!$B$30,'Old Ranking Calculations'!$C$30,AA39&gt;='Old Ranking Calculations'!$B$31,'Old Ranking Calculations'!$C$31,AA39&lt;'Old Ranking Calculations'!$B$32,'Old Ranking Calculations'!$C$32)</f>
        <v>10</v>
      </c>
      <c r="AC39" s="1">
        <f>COUNT($G$2:G39)/COUNT($A$2:A39)</f>
        <v>0.26315789473684209</v>
      </c>
      <c r="AD39" s="1" cm="1">
        <f t="array" ref="AD39">_xlfn.IFS(AC39&gt;='Old Ranking Calculations'!$B$15,'Old Ranking Calculations'!$C$15,AC39&gt;='Old Ranking Calculations'!$B$16,'Old Ranking Calculations'!$C$16,AC39&gt;='Old Ranking Calculations'!$B$17,'Old Ranking Calculations'!$C$17,AC39&gt;='Old Ranking Calculations'!$B$18,'Old Ranking Calculations'!$C$18,AC39&gt;='Old Ranking Calculations'!$B$19,'Old Ranking Calculations'!$C$19,AC39&gt;='Old Ranking Calculations'!$B$20,'Old Ranking Calculations'!$C$20,AC39&gt;='Old Ranking Calculations'!$B$21,'Old Ranking Calculations'!$C$21,AC39&gt;='Old Ranking Calculations'!$B$22,'Old Ranking Calculations'!$C$22,AC39&lt;'Old Ranking Calculations'!$B$23,'Old Ranking Calculations'!$C$23)</f>
        <v>3</v>
      </c>
      <c r="AE39" s="1">
        <f t="shared" si="1"/>
        <v>0</v>
      </c>
      <c r="AF39" s="1">
        <f>SUM($O$2:O39)/SUM($G$2:H39)</f>
        <v>1.6</v>
      </c>
      <c r="AG39" s="16">
        <f>SUM($W$2:W39,Z39)</f>
        <v>124</v>
      </c>
    </row>
    <row r="40" spans="1:33" ht="15.75" customHeight="1" x14ac:dyDescent="0.2">
      <c r="A40" s="1">
        <v>2004</v>
      </c>
      <c r="B40" s="1" t="s">
        <v>23</v>
      </c>
      <c r="C40" s="1" t="str">
        <f>VLOOKUP(B40,Divisions!$A$1:$B$33,2,FALSE)</f>
        <v>NFC East</v>
      </c>
      <c r="D40" s="1">
        <v>6</v>
      </c>
      <c r="E40" s="1">
        <v>10</v>
      </c>
      <c r="W40" s="1">
        <f>SUM(N40*'Ranking Calculations'!$C$2,M40*'Ranking Calculations'!$C$3,L40*'Ranking Calculations'!$C$4,K40*'Ranking Calculations'!$C$5,H40*'Ranking Calculations'!$C$7,G40*'Ranking Calculations'!$C$6,P40*'Ranking Calculations'!$C$8,Q40*'Ranking Calculations'!$C$9,R40*'Ranking Calculations'!$C$10,S40*'Ranking Calculations'!$C$11,T40*'Ranking Calculations'!$C$12,U40*'Ranking Calculations'!$C$13,V40*'Ranking Calculations'!$C$14)</f>
        <v>0</v>
      </c>
      <c r="X40" s="11">
        <f>(SUM($D$2:D40)+(SUM($F$2:F40)/2))/((SUM($D$2:D40)+SUM($E$2:E40)+SUM($F$2:F40)))</f>
        <v>0.46621621621621623</v>
      </c>
      <c r="Y40" s="24">
        <f>'Winning % Rank Over Time'!Z40</f>
        <v>22</v>
      </c>
      <c r="Z40" s="7">
        <f>'Winning % Rank Over Time'!$B40*VLOOKUP(Y40,'Share of Reg Season Points'!$A$2:$B$33,2)</f>
        <v>0</v>
      </c>
      <c r="AA40" s="1">
        <f>SUM($I$2:I40)/COUNT($G$2:G40)</f>
        <v>1.2</v>
      </c>
      <c r="AB40" s="1" cm="1">
        <f t="array" ref="AB40">_xlfn.IFS(AA40&gt;='Old Ranking Calculations'!$B$25,'Old Ranking Calculations'!$C$25,AA40&gt;='Old Ranking Calculations'!$B$26,'Old Ranking Calculations'!$C$26,AA40&gt;='Old Ranking Calculations'!$B$27,'Old Ranking Calculations'!$C$27,AA40&gt;='Old Ranking Calculations'!$B$28,'Old Ranking Calculations'!$C$28,AA40&gt;='Old Ranking Calculations'!$B$29,'Old Ranking Calculations'!$C$29,AA40&gt;='Old Ranking Calculations'!$B$30,'Old Ranking Calculations'!$C$30,AA40&gt;='Old Ranking Calculations'!$B$31,'Old Ranking Calculations'!$C$31,AA40&lt;'Old Ranking Calculations'!$B$32,'Old Ranking Calculations'!$C$32)</f>
        <v>10</v>
      </c>
      <c r="AC40" s="1">
        <f>COUNT($G$2:G40)/COUNT($A$2:A40)</f>
        <v>0.25641025641025639</v>
      </c>
      <c r="AD40" s="1" cm="1">
        <f t="array" ref="AD40">_xlfn.IFS(AC40&gt;='Old Ranking Calculations'!$B$15,'Old Ranking Calculations'!$C$15,AC40&gt;='Old Ranking Calculations'!$B$16,'Old Ranking Calculations'!$C$16,AC40&gt;='Old Ranking Calculations'!$B$17,'Old Ranking Calculations'!$C$17,AC40&gt;='Old Ranking Calculations'!$B$18,'Old Ranking Calculations'!$C$18,AC40&gt;='Old Ranking Calculations'!$B$19,'Old Ranking Calculations'!$C$19,AC40&gt;='Old Ranking Calculations'!$B$20,'Old Ranking Calculations'!$C$20,AC40&gt;='Old Ranking Calculations'!$B$21,'Old Ranking Calculations'!$C$21,AC40&gt;='Old Ranking Calculations'!$B$22,'Old Ranking Calculations'!$C$22,AC40&lt;'Old Ranking Calculations'!$B$23,'Old Ranking Calculations'!$C$23)</f>
        <v>3</v>
      </c>
      <c r="AE40" s="1">
        <f t="shared" si="1"/>
        <v>0</v>
      </c>
      <c r="AF40" s="1">
        <f>SUM($O$2:O40)/SUM($G$2:H40)</f>
        <v>1.6</v>
      </c>
      <c r="AG40" s="16">
        <f>SUM($W$2:W40,Z40)</f>
        <v>124</v>
      </c>
    </row>
    <row r="41" spans="1:33" ht="15.75" customHeight="1" x14ac:dyDescent="0.2">
      <c r="A41" s="1">
        <v>2005</v>
      </c>
      <c r="B41" s="1" t="s">
        <v>23</v>
      </c>
      <c r="C41" s="1" t="str">
        <f>VLOOKUP(B41,Divisions!$A$1:$B$33,2,FALSE)</f>
        <v>NFC East</v>
      </c>
      <c r="D41" s="1">
        <v>11</v>
      </c>
      <c r="E41" s="1">
        <v>5</v>
      </c>
      <c r="G41" s="1">
        <v>1</v>
      </c>
      <c r="H41" s="1">
        <v>1</v>
      </c>
      <c r="I41" s="1">
        <v>0</v>
      </c>
      <c r="J41" s="1">
        <v>1</v>
      </c>
      <c r="K41" s="1"/>
      <c r="L41" s="1"/>
      <c r="M41" s="1"/>
      <c r="N41" s="1"/>
      <c r="O41" s="1">
        <v>1</v>
      </c>
      <c r="W41" s="1">
        <f>SUM(N41*'Ranking Calculations'!$C$2,M41*'Ranking Calculations'!$C$3,L41*'Ranking Calculations'!$C$4,K41*'Ranking Calculations'!$C$5,H41*'Ranking Calculations'!$C$7,G41*'Ranking Calculations'!$C$6,P41*'Ranking Calculations'!$C$8,Q41*'Ranking Calculations'!$C$9,R41*'Ranking Calculations'!$C$10,S41*'Ranking Calculations'!$C$11,T41*'Ranking Calculations'!$C$12,U41*'Ranking Calculations'!$C$13,V41*'Ranking Calculations'!$C$14)</f>
        <v>2</v>
      </c>
      <c r="X41" s="11">
        <f>(SUM($D$2:D41)+(SUM($F$2:F41)/2))/((SUM($D$2:D41)+SUM($E$2:E41)+SUM($F$2:F41)))</f>
        <v>0.47203947368421051</v>
      </c>
      <c r="Y41" s="24">
        <f>'Winning % Rank Over Time'!Z41</f>
        <v>21</v>
      </c>
      <c r="Z41" s="7">
        <f>'Winning % Rank Over Time'!$B41*VLOOKUP(Y41,'Share of Reg Season Points'!$A$2:$B$33,2)</f>
        <v>0</v>
      </c>
      <c r="AA41" s="1">
        <f>SUM($I$2:I41)/COUNT($G$2:G41)</f>
        <v>1.0909090909090908</v>
      </c>
      <c r="AB41" s="1" cm="1">
        <f t="array" ref="AB41">_xlfn.IFS(AA41&gt;='Old Ranking Calculations'!$B$25,'Old Ranking Calculations'!$C$25,AA41&gt;='Old Ranking Calculations'!$B$26,'Old Ranking Calculations'!$C$26,AA41&gt;='Old Ranking Calculations'!$B$27,'Old Ranking Calculations'!$C$27,AA41&gt;='Old Ranking Calculations'!$B$28,'Old Ranking Calculations'!$C$28,AA41&gt;='Old Ranking Calculations'!$B$29,'Old Ranking Calculations'!$C$29,AA41&gt;='Old Ranking Calculations'!$B$30,'Old Ranking Calculations'!$C$30,AA41&gt;='Old Ranking Calculations'!$B$31,'Old Ranking Calculations'!$C$31,AA41&lt;'Old Ranking Calculations'!$B$32,'Old Ranking Calculations'!$C$32)</f>
        <v>10</v>
      </c>
      <c r="AC41" s="1">
        <f>COUNT($G$2:G41)/COUNT($A$2:A41)</f>
        <v>0.27500000000000002</v>
      </c>
      <c r="AD41" s="1" cm="1">
        <f t="array" ref="AD41">_xlfn.IFS(AC41&gt;='Old Ranking Calculations'!$B$15,'Old Ranking Calculations'!$C$15,AC41&gt;='Old Ranking Calculations'!$B$16,'Old Ranking Calculations'!$C$16,AC41&gt;='Old Ranking Calculations'!$B$17,'Old Ranking Calculations'!$C$17,AC41&gt;='Old Ranking Calculations'!$B$18,'Old Ranking Calculations'!$C$18,AC41&gt;='Old Ranking Calculations'!$B$19,'Old Ranking Calculations'!$C$19,AC41&gt;='Old Ranking Calculations'!$B$20,'Old Ranking Calculations'!$C$20,AC41&gt;='Old Ranking Calculations'!$B$21,'Old Ranking Calculations'!$C$21,AC41&gt;='Old Ranking Calculations'!$B$22,'Old Ranking Calculations'!$C$22,AC41&lt;'Old Ranking Calculations'!$B$23,'Old Ranking Calculations'!$C$23)</f>
        <v>3</v>
      </c>
      <c r="AE41" s="1">
        <f t="shared" si="1"/>
        <v>0</v>
      </c>
      <c r="AF41" s="1">
        <f>SUM($O$2:O41)/SUM($G$2:H41)</f>
        <v>1.4705882352941178</v>
      </c>
      <c r="AG41" s="16">
        <f>SUM($W$2:W41,Z41)</f>
        <v>126</v>
      </c>
    </row>
    <row r="42" spans="1:33" ht="15.75" customHeight="1" x14ac:dyDescent="0.2">
      <c r="A42" s="1">
        <v>2006</v>
      </c>
      <c r="B42" s="1" t="s">
        <v>23</v>
      </c>
      <c r="C42" s="1" t="str">
        <f>VLOOKUP(B42,Divisions!$A$1:$B$33,2,FALSE)</f>
        <v>NFC East</v>
      </c>
      <c r="D42" s="1">
        <v>8</v>
      </c>
      <c r="E42" s="1">
        <v>8</v>
      </c>
      <c r="G42" s="1">
        <v>1</v>
      </c>
      <c r="I42" s="1">
        <v>0</v>
      </c>
      <c r="J42" s="1">
        <v>1</v>
      </c>
      <c r="K42" s="1"/>
      <c r="L42" s="1"/>
      <c r="M42" s="1"/>
      <c r="N42" s="1"/>
      <c r="O42" s="1">
        <v>1</v>
      </c>
      <c r="W42" s="1">
        <f>SUM(N42*'Ranking Calculations'!$C$2,M42*'Ranking Calculations'!$C$3,L42*'Ranking Calculations'!$C$4,K42*'Ranking Calculations'!$C$5,H42*'Ranking Calculations'!$C$7,G42*'Ranking Calculations'!$C$6,P42*'Ranking Calculations'!$C$8,Q42*'Ranking Calculations'!$C$9,R42*'Ranking Calculations'!$C$10,S42*'Ranking Calculations'!$C$11,T42*'Ranking Calculations'!$C$12,U42*'Ranking Calculations'!$C$13,V42*'Ranking Calculations'!$C$14)</f>
        <v>1</v>
      </c>
      <c r="X42" s="11">
        <f>(SUM($D$2:D42)+(SUM($F$2:F42)/2))/((SUM($D$2:D42)+SUM($E$2:E42)+SUM($F$2:F42)))</f>
        <v>0.47275641025641024</v>
      </c>
      <c r="Y42" s="24">
        <f>'Winning % Rank Over Time'!Z42</f>
        <v>21</v>
      </c>
      <c r="Z42" s="7">
        <f>'Winning % Rank Over Time'!$B42*VLOOKUP(Y42,'Share of Reg Season Points'!$A$2:$B$33,2)</f>
        <v>0</v>
      </c>
      <c r="AA42" s="1">
        <f>SUM($I$2:I42)/COUNT($G$2:G42)</f>
        <v>1</v>
      </c>
      <c r="AB42" s="1" cm="1">
        <f t="array" ref="AB42">_xlfn.IFS(AA42&gt;='Old Ranking Calculations'!$B$25,'Old Ranking Calculations'!$C$25,AA42&gt;='Old Ranking Calculations'!$B$26,'Old Ranking Calculations'!$C$26,AA42&gt;='Old Ranking Calculations'!$B$27,'Old Ranking Calculations'!$C$27,AA42&gt;='Old Ranking Calculations'!$B$28,'Old Ranking Calculations'!$C$28,AA42&gt;='Old Ranking Calculations'!$B$29,'Old Ranking Calculations'!$C$29,AA42&gt;='Old Ranking Calculations'!$B$30,'Old Ranking Calculations'!$C$30,AA42&gt;='Old Ranking Calculations'!$B$31,'Old Ranking Calculations'!$C$31,AA42&lt;'Old Ranking Calculations'!$B$32,'Old Ranking Calculations'!$C$32)</f>
        <v>10</v>
      </c>
      <c r="AC42" s="1">
        <f>COUNT($G$2:G42)/COUNT($A$2:A42)</f>
        <v>0.29268292682926828</v>
      </c>
      <c r="AD42" s="1" cm="1">
        <f t="array" ref="AD42">_xlfn.IFS(AC42&gt;='Old Ranking Calculations'!$B$15,'Old Ranking Calculations'!$C$15,AC42&gt;='Old Ranking Calculations'!$B$16,'Old Ranking Calculations'!$C$16,AC42&gt;='Old Ranking Calculations'!$B$17,'Old Ranking Calculations'!$C$17,AC42&gt;='Old Ranking Calculations'!$B$18,'Old Ranking Calculations'!$C$18,AC42&gt;='Old Ranking Calculations'!$B$19,'Old Ranking Calculations'!$C$19,AC42&gt;='Old Ranking Calculations'!$B$20,'Old Ranking Calculations'!$C$20,AC42&gt;='Old Ranking Calculations'!$B$21,'Old Ranking Calculations'!$C$21,AC42&gt;='Old Ranking Calculations'!$B$22,'Old Ranking Calculations'!$C$22,AC42&lt;'Old Ranking Calculations'!$B$23,'Old Ranking Calculations'!$C$23)</f>
        <v>3</v>
      </c>
      <c r="AE42" s="1">
        <f t="shared" si="1"/>
        <v>0</v>
      </c>
      <c r="AF42" s="1">
        <f>SUM($O$2:O42)/SUM($G$2:H42)</f>
        <v>1.4444444444444444</v>
      </c>
      <c r="AG42" s="16">
        <f>SUM($W$2:W42,Z42)</f>
        <v>127</v>
      </c>
    </row>
    <row r="43" spans="1:33" ht="15.75" customHeight="1" x14ac:dyDescent="0.2">
      <c r="A43" s="1">
        <v>2007</v>
      </c>
      <c r="B43" s="1" t="s">
        <v>23</v>
      </c>
      <c r="C43" s="1" t="str">
        <f>VLOOKUP(B43,Divisions!$A$1:$B$33,2,FALSE)</f>
        <v>NFC East</v>
      </c>
      <c r="D43" s="1">
        <v>10</v>
      </c>
      <c r="E43" s="1">
        <v>6</v>
      </c>
      <c r="G43" s="1">
        <v>1</v>
      </c>
      <c r="I43" s="1">
        <v>4</v>
      </c>
      <c r="J43" s="1">
        <v>0</v>
      </c>
      <c r="K43" s="1">
        <v>1</v>
      </c>
      <c r="L43" s="1">
        <v>1</v>
      </c>
      <c r="M43" s="1">
        <v>1</v>
      </c>
      <c r="N43" s="1">
        <v>1</v>
      </c>
      <c r="O43" s="1">
        <v>4</v>
      </c>
      <c r="W43" s="1">
        <f>SUM(N43*'Ranking Calculations'!$C$2,M43*'Ranking Calculations'!$C$3,L43*'Ranking Calculations'!$C$4,K43*'Ranking Calculations'!$C$5,H43*'Ranking Calculations'!$C$7,G43*'Ranking Calculations'!$C$6,P43*'Ranking Calculations'!$C$8,Q43*'Ranking Calculations'!$C$9,R43*'Ranking Calculations'!$C$10,S43*'Ranking Calculations'!$C$11,T43*'Ranking Calculations'!$C$12,U43*'Ranking Calculations'!$C$13,V43*'Ranking Calculations'!$C$14)</f>
        <v>39</v>
      </c>
      <c r="X43" s="11">
        <f>(SUM($D$2:D43)+(SUM($F$2:F43)/2))/((SUM($D$2:D43)+SUM($E$2:E43)+SUM($F$2:F43)))</f>
        <v>0.4765625</v>
      </c>
      <c r="Y43" s="24">
        <f>'Winning % Rank Over Time'!Z43</f>
        <v>21</v>
      </c>
      <c r="Z43" s="7">
        <f>'Winning % Rank Over Time'!$B43*VLOOKUP(Y43,'Share of Reg Season Points'!$A$2:$B$33,2)</f>
        <v>0</v>
      </c>
      <c r="AA43" s="1">
        <f>SUM($I$2:I43)/COUNT($G$2:G43)</f>
        <v>1.2307692307692308</v>
      </c>
      <c r="AB43" s="1" cm="1">
        <f t="array" ref="AB43">_xlfn.IFS(AA43&gt;='Old Ranking Calculations'!$B$25,'Old Ranking Calculations'!$C$25,AA43&gt;='Old Ranking Calculations'!$B$26,'Old Ranking Calculations'!$C$26,AA43&gt;='Old Ranking Calculations'!$B$27,'Old Ranking Calculations'!$C$27,AA43&gt;='Old Ranking Calculations'!$B$28,'Old Ranking Calculations'!$C$28,AA43&gt;='Old Ranking Calculations'!$B$29,'Old Ranking Calculations'!$C$29,AA43&gt;='Old Ranking Calculations'!$B$30,'Old Ranking Calculations'!$C$30,AA43&gt;='Old Ranking Calculations'!$B$31,'Old Ranking Calculations'!$C$31,AA43&lt;'Old Ranking Calculations'!$B$32,'Old Ranking Calculations'!$C$32)</f>
        <v>10</v>
      </c>
      <c r="AC43" s="1">
        <f>COUNT($G$2:G43)/COUNT($A$2:A43)</f>
        <v>0.30952380952380953</v>
      </c>
      <c r="AD43" s="1" cm="1">
        <f t="array" ref="AD43">_xlfn.IFS(AC43&gt;='Old Ranking Calculations'!$B$15,'Old Ranking Calculations'!$C$15,AC43&gt;='Old Ranking Calculations'!$B$16,'Old Ranking Calculations'!$C$16,AC43&gt;='Old Ranking Calculations'!$B$17,'Old Ranking Calculations'!$C$17,AC43&gt;='Old Ranking Calculations'!$B$18,'Old Ranking Calculations'!$C$18,AC43&gt;='Old Ranking Calculations'!$B$19,'Old Ranking Calculations'!$C$19,AC43&gt;='Old Ranking Calculations'!$B$20,'Old Ranking Calculations'!$C$20,AC43&gt;='Old Ranking Calculations'!$B$21,'Old Ranking Calculations'!$C$21,AC43&gt;='Old Ranking Calculations'!$B$22,'Old Ranking Calculations'!$C$22,AC43&lt;'Old Ranking Calculations'!$B$23,'Old Ranking Calculations'!$C$23)</f>
        <v>3</v>
      </c>
      <c r="AE43" s="1">
        <f t="shared" si="1"/>
        <v>0</v>
      </c>
      <c r="AF43" s="1">
        <f>SUM($O$2:O43)/SUM($G$2:H43)</f>
        <v>1.5789473684210527</v>
      </c>
      <c r="AG43" s="16">
        <f>SUM($W$2:W43,Z43)</f>
        <v>166</v>
      </c>
    </row>
    <row r="44" spans="1:33" ht="15.75" customHeight="1" x14ac:dyDescent="0.2">
      <c r="A44" s="1">
        <v>2008</v>
      </c>
      <c r="B44" s="1" t="s">
        <v>23</v>
      </c>
      <c r="C44" s="1" t="str">
        <f>VLOOKUP(B44,Divisions!$A$1:$B$33,2,FALSE)</f>
        <v>NFC East</v>
      </c>
      <c r="D44" s="1">
        <v>12</v>
      </c>
      <c r="E44" s="1">
        <v>4</v>
      </c>
      <c r="G44" s="1">
        <v>1</v>
      </c>
      <c r="H44" s="1">
        <v>1</v>
      </c>
      <c r="I44" s="1">
        <v>0</v>
      </c>
      <c r="J44" s="1">
        <v>1</v>
      </c>
      <c r="K44" s="1">
        <v>1</v>
      </c>
      <c r="L44" s="1"/>
      <c r="M44" s="1"/>
      <c r="N44" s="1"/>
      <c r="O44" s="1">
        <v>2</v>
      </c>
      <c r="W44" s="1">
        <f>SUM(N44*'Ranking Calculations'!$C$2,M44*'Ranking Calculations'!$C$3,L44*'Ranking Calculations'!$C$4,K44*'Ranking Calculations'!$C$5,H44*'Ranking Calculations'!$C$7,G44*'Ranking Calculations'!$C$6,P44*'Ranking Calculations'!$C$8,Q44*'Ranking Calculations'!$C$9,R44*'Ranking Calculations'!$C$10,S44*'Ranking Calculations'!$C$11,T44*'Ranking Calculations'!$C$12,U44*'Ranking Calculations'!$C$13,V44*'Ranking Calculations'!$C$14)</f>
        <v>4</v>
      </c>
      <c r="X44" s="11">
        <f>(SUM($D$2:D44)+(SUM($F$2:F44)/2))/((SUM($D$2:D44)+SUM($E$2:E44)+SUM($F$2:F44)))</f>
        <v>0.48323170731707316</v>
      </c>
      <c r="Y44" s="24">
        <f>'Winning % Rank Over Time'!Z44</f>
        <v>20</v>
      </c>
      <c r="Z44" s="7">
        <f>'Winning % Rank Over Time'!$B44*VLOOKUP(Y44,'Share of Reg Season Points'!$A$2:$B$33,2)</f>
        <v>0</v>
      </c>
      <c r="AA44" s="1">
        <f>SUM($I$2:I44)/COUNT($G$2:G44)</f>
        <v>1.1428571428571428</v>
      </c>
      <c r="AB44" s="1" cm="1">
        <f t="array" ref="AB44">_xlfn.IFS(AA44&gt;='Old Ranking Calculations'!$B$25,'Old Ranking Calculations'!$C$25,AA44&gt;='Old Ranking Calculations'!$B$26,'Old Ranking Calculations'!$C$26,AA44&gt;='Old Ranking Calculations'!$B$27,'Old Ranking Calculations'!$C$27,AA44&gt;='Old Ranking Calculations'!$B$28,'Old Ranking Calculations'!$C$28,AA44&gt;='Old Ranking Calculations'!$B$29,'Old Ranking Calculations'!$C$29,AA44&gt;='Old Ranking Calculations'!$B$30,'Old Ranking Calculations'!$C$30,AA44&gt;='Old Ranking Calculations'!$B$31,'Old Ranking Calculations'!$C$31,AA44&lt;'Old Ranking Calculations'!$B$32,'Old Ranking Calculations'!$C$32)</f>
        <v>10</v>
      </c>
      <c r="AC44" s="1">
        <f>COUNT($G$2:G44)/COUNT($A$2:A44)</f>
        <v>0.32558139534883723</v>
      </c>
      <c r="AD44" s="1" cm="1">
        <f t="array" ref="AD44">_xlfn.IFS(AC44&gt;='Old Ranking Calculations'!$B$15,'Old Ranking Calculations'!$C$15,AC44&gt;='Old Ranking Calculations'!$B$16,'Old Ranking Calculations'!$C$16,AC44&gt;='Old Ranking Calculations'!$B$17,'Old Ranking Calculations'!$C$17,AC44&gt;='Old Ranking Calculations'!$B$18,'Old Ranking Calculations'!$C$18,AC44&gt;='Old Ranking Calculations'!$B$19,'Old Ranking Calculations'!$C$19,AC44&gt;='Old Ranking Calculations'!$B$20,'Old Ranking Calculations'!$C$20,AC44&gt;='Old Ranking Calculations'!$B$21,'Old Ranking Calculations'!$C$21,AC44&gt;='Old Ranking Calculations'!$B$22,'Old Ranking Calculations'!$C$22,AC44&lt;'Old Ranking Calculations'!$B$23,'Old Ranking Calculations'!$C$23)</f>
        <v>3</v>
      </c>
      <c r="AE44" s="1">
        <f t="shared" si="1"/>
        <v>0</v>
      </c>
      <c r="AF44" s="1">
        <f>SUM($O$2:O44)/SUM($G$2:H44)</f>
        <v>1.5238095238095237</v>
      </c>
      <c r="AG44" s="16">
        <f>SUM($W$2:W44,Z44)</f>
        <v>170</v>
      </c>
    </row>
    <row r="45" spans="1:33" ht="15.75" customHeight="1" x14ac:dyDescent="0.2">
      <c r="A45" s="1">
        <v>2009</v>
      </c>
      <c r="B45" s="1" t="s">
        <v>23</v>
      </c>
      <c r="C45" s="1" t="str">
        <f>VLOOKUP(B45,Divisions!$A$1:$B$33,2,FALSE)</f>
        <v>NFC East</v>
      </c>
      <c r="D45" s="1">
        <v>8</v>
      </c>
      <c r="E45" s="1">
        <v>8</v>
      </c>
      <c r="W45" s="1">
        <f>SUM(N45*'Ranking Calculations'!$C$2,M45*'Ranking Calculations'!$C$3,L45*'Ranking Calculations'!$C$4,K45*'Ranking Calculations'!$C$5,H45*'Ranking Calculations'!$C$7,G45*'Ranking Calculations'!$C$6,P45*'Ranking Calculations'!$C$8,Q45*'Ranking Calculations'!$C$9,R45*'Ranking Calculations'!$C$10,S45*'Ranking Calculations'!$C$11,T45*'Ranking Calculations'!$C$12,U45*'Ranking Calculations'!$C$13,V45*'Ranking Calculations'!$C$14)</f>
        <v>0</v>
      </c>
      <c r="X45" s="11">
        <f>(SUM($D$2:D45)+(SUM($F$2:F45)/2))/((SUM($D$2:D45)+SUM($E$2:E45)+SUM($F$2:F45)))</f>
        <v>0.48363095238095238</v>
      </c>
      <c r="Y45" s="24">
        <f>'Winning % Rank Over Time'!Z45</f>
        <v>19</v>
      </c>
      <c r="Z45" s="7">
        <f>'Winning % Rank Over Time'!$B45*VLOOKUP(Y45,'Share of Reg Season Points'!$A$2:$B$33,2)</f>
        <v>0</v>
      </c>
      <c r="AA45" s="1">
        <f>SUM($I$2:I45)/COUNT($G$2:G45)</f>
        <v>1.1428571428571428</v>
      </c>
      <c r="AB45" s="1" cm="1">
        <f t="array" ref="AB45">_xlfn.IFS(AA45&gt;='Old Ranking Calculations'!$B$25,'Old Ranking Calculations'!$C$25,AA45&gt;='Old Ranking Calculations'!$B$26,'Old Ranking Calculations'!$C$26,AA45&gt;='Old Ranking Calculations'!$B$27,'Old Ranking Calculations'!$C$27,AA45&gt;='Old Ranking Calculations'!$B$28,'Old Ranking Calculations'!$C$28,AA45&gt;='Old Ranking Calculations'!$B$29,'Old Ranking Calculations'!$C$29,AA45&gt;='Old Ranking Calculations'!$B$30,'Old Ranking Calculations'!$C$30,AA45&gt;='Old Ranking Calculations'!$B$31,'Old Ranking Calculations'!$C$31,AA45&lt;'Old Ranking Calculations'!$B$32,'Old Ranking Calculations'!$C$32)</f>
        <v>10</v>
      </c>
      <c r="AC45" s="1">
        <f>COUNT($G$2:G45)/COUNT($A$2:A45)</f>
        <v>0.31818181818181818</v>
      </c>
      <c r="AD45" s="1" cm="1">
        <f t="array" ref="AD45">_xlfn.IFS(AC45&gt;='Old Ranking Calculations'!$B$15,'Old Ranking Calculations'!$C$15,AC45&gt;='Old Ranking Calculations'!$B$16,'Old Ranking Calculations'!$C$16,AC45&gt;='Old Ranking Calculations'!$B$17,'Old Ranking Calculations'!$C$17,AC45&gt;='Old Ranking Calculations'!$B$18,'Old Ranking Calculations'!$C$18,AC45&gt;='Old Ranking Calculations'!$B$19,'Old Ranking Calculations'!$C$19,AC45&gt;='Old Ranking Calculations'!$B$20,'Old Ranking Calculations'!$C$20,AC45&gt;='Old Ranking Calculations'!$B$21,'Old Ranking Calculations'!$C$21,AC45&gt;='Old Ranking Calculations'!$B$22,'Old Ranking Calculations'!$C$22,AC45&lt;'Old Ranking Calculations'!$B$23,'Old Ranking Calculations'!$C$23)</f>
        <v>3</v>
      </c>
      <c r="AE45" s="1">
        <f t="shared" si="1"/>
        <v>0</v>
      </c>
      <c r="AF45" s="1">
        <f>SUM($O$2:O45)/SUM($G$2:H45)</f>
        <v>1.5238095238095237</v>
      </c>
      <c r="AG45" s="16">
        <f>SUM($W$2:W45,Z45)</f>
        <v>170</v>
      </c>
    </row>
    <row r="46" spans="1:33" ht="15.75" customHeight="1" x14ac:dyDescent="0.2">
      <c r="A46" s="1">
        <v>2010</v>
      </c>
      <c r="B46" s="1" t="s">
        <v>23</v>
      </c>
      <c r="C46" s="1" t="str">
        <f>VLOOKUP(B46,Divisions!$A$1:$B$33,2,FALSE)</f>
        <v>NFC East</v>
      </c>
      <c r="D46" s="1">
        <v>10</v>
      </c>
      <c r="E46" s="1">
        <v>6</v>
      </c>
      <c r="W46" s="1">
        <f>SUM(N46*'Ranking Calculations'!$C$2,M46*'Ranking Calculations'!$C$3,L46*'Ranking Calculations'!$C$4,K46*'Ranking Calculations'!$C$5,H46*'Ranking Calculations'!$C$7,G46*'Ranking Calculations'!$C$6,P46*'Ranking Calculations'!$C$8,Q46*'Ranking Calculations'!$C$9,R46*'Ranking Calculations'!$C$10,S46*'Ranking Calculations'!$C$11,T46*'Ranking Calculations'!$C$12,U46*'Ranking Calculations'!$C$13,V46*'Ranking Calculations'!$C$14)</f>
        <v>0</v>
      </c>
      <c r="X46" s="11">
        <f>(SUM($D$2:D46)+(SUM($F$2:F46)/2))/((SUM($D$2:D46)+SUM($E$2:E46)+SUM($F$2:F46)))</f>
        <v>0.48691860465116277</v>
      </c>
      <c r="Y46" s="24">
        <f>'Winning % Rank Over Time'!Z46</f>
        <v>18</v>
      </c>
      <c r="Z46" s="7">
        <f>'Winning % Rank Over Time'!$B46*VLOOKUP(Y46,'Share of Reg Season Points'!$A$2:$B$33,2)</f>
        <v>0</v>
      </c>
      <c r="AA46" s="1">
        <f>SUM($I$2:I46)/COUNT($G$2:G46)</f>
        <v>1.1428571428571428</v>
      </c>
      <c r="AB46" s="1" cm="1">
        <f t="array" ref="AB46">_xlfn.IFS(AA46&gt;='Old Ranking Calculations'!$B$25,'Old Ranking Calculations'!$C$25,AA46&gt;='Old Ranking Calculations'!$B$26,'Old Ranking Calculations'!$C$26,AA46&gt;='Old Ranking Calculations'!$B$27,'Old Ranking Calculations'!$C$27,AA46&gt;='Old Ranking Calculations'!$B$28,'Old Ranking Calculations'!$C$28,AA46&gt;='Old Ranking Calculations'!$B$29,'Old Ranking Calculations'!$C$29,AA46&gt;='Old Ranking Calculations'!$B$30,'Old Ranking Calculations'!$C$30,AA46&gt;='Old Ranking Calculations'!$B$31,'Old Ranking Calculations'!$C$31,AA46&lt;'Old Ranking Calculations'!$B$32,'Old Ranking Calculations'!$C$32)</f>
        <v>10</v>
      </c>
      <c r="AC46" s="1">
        <f>COUNT($G$2:G46)/COUNT($A$2:A46)</f>
        <v>0.31111111111111112</v>
      </c>
      <c r="AD46" s="1" cm="1">
        <f t="array" ref="AD46">_xlfn.IFS(AC46&gt;='Old Ranking Calculations'!$B$15,'Old Ranking Calculations'!$C$15,AC46&gt;='Old Ranking Calculations'!$B$16,'Old Ranking Calculations'!$C$16,AC46&gt;='Old Ranking Calculations'!$B$17,'Old Ranking Calculations'!$C$17,AC46&gt;='Old Ranking Calculations'!$B$18,'Old Ranking Calculations'!$C$18,AC46&gt;='Old Ranking Calculations'!$B$19,'Old Ranking Calculations'!$C$19,AC46&gt;='Old Ranking Calculations'!$B$20,'Old Ranking Calculations'!$C$20,AC46&gt;='Old Ranking Calculations'!$B$21,'Old Ranking Calculations'!$C$21,AC46&gt;='Old Ranking Calculations'!$B$22,'Old Ranking Calculations'!$C$22,AC46&lt;'Old Ranking Calculations'!$B$23,'Old Ranking Calculations'!$C$23)</f>
        <v>3</v>
      </c>
      <c r="AE46" s="1">
        <f t="shared" si="1"/>
        <v>0</v>
      </c>
      <c r="AF46" s="1">
        <f>SUM($O$2:O46)/SUM($G$2:H46)</f>
        <v>1.5238095238095237</v>
      </c>
      <c r="AG46" s="16">
        <f>SUM($W$2:W46,Z46)</f>
        <v>170</v>
      </c>
    </row>
    <row r="47" spans="1:33" ht="15.75" customHeight="1" x14ac:dyDescent="0.2">
      <c r="A47" s="1">
        <v>2011</v>
      </c>
      <c r="B47" s="1" t="s">
        <v>23</v>
      </c>
      <c r="C47" s="1" t="str">
        <f>VLOOKUP(B47,Divisions!$A$1:$B$33,2,FALSE)</f>
        <v>NFC East</v>
      </c>
      <c r="D47" s="1">
        <v>9</v>
      </c>
      <c r="E47" s="1">
        <v>7</v>
      </c>
      <c r="G47" s="1">
        <v>1</v>
      </c>
      <c r="H47" s="1">
        <v>1</v>
      </c>
      <c r="I47" s="1">
        <v>4</v>
      </c>
      <c r="J47" s="1">
        <v>0</v>
      </c>
      <c r="K47" s="1">
        <v>1</v>
      </c>
      <c r="L47" s="1">
        <v>1</v>
      </c>
      <c r="M47" s="1">
        <v>1</v>
      </c>
      <c r="N47" s="1">
        <v>1</v>
      </c>
      <c r="O47" s="1">
        <v>4</v>
      </c>
      <c r="W47" s="1">
        <f>SUM(N47*'Ranking Calculations'!$C$2,M47*'Ranking Calculations'!$C$3,L47*'Ranking Calculations'!$C$4,K47*'Ranking Calculations'!$C$5,H47*'Ranking Calculations'!$C$7,G47*'Ranking Calculations'!$C$6,P47*'Ranking Calculations'!$C$8,Q47*'Ranking Calculations'!$C$9,R47*'Ranking Calculations'!$C$10,S47*'Ranking Calculations'!$C$11,T47*'Ranking Calculations'!$C$12,U47*'Ranking Calculations'!$C$13,V47*'Ranking Calculations'!$C$14)</f>
        <v>40</v>
      </c>
      <c r="X47" s="11">
        <f>(SUM($D$2:D47)+(SUM($F$2:F47)/2))/((SUM($D$2:D47)+SUM($E$2:E47)+SUM($F$2:F47)))</f>
        <v>0.48863636363636365</v>
      </c>
      <c r="Y47" s="24">
        <f>'Winning % Rank Over Time'!Z47</f>
        <v>18</v>
      </c>
      <c r="Z47" s="7">
        <f>'Winning % Rank Over Time'!$B47*VLOOKUP(Y47,'Share of Reg Season Points'!$A$2:$B$33,2)</f>
        <v>0</v>
      </c>
      <c r="AA47" s="1">
        <f>SUM($I$2:I47)/COUNT($G$2:G47)</f>
        <v>1.3333333333333333</v>
      </c>
      <c r="AB47" s="1" cm="1">
        <f t="array" ref="AB47">_xlfn.IFS(AA47&gt;='Old Ranking Calculations'!$B$25,'Old Ranking Calculations'!$C$25,AA47&gt;='Old Ranking Calculations'!$B$26,'Old Ranking Calculations'!$C$26,AA47&gt;='Old Ranking Calculations'!$B$27,'Old Ranking Calculations'!$C$27,AA47&gt;='Old Ranking Calculations'!$B$28,'Old Ranking Calculations'!$C$28,AA47&gt;='Old Ranking Calculations'!$B$29,'Old Ranking Calculations'!$C$29,AA47&gt;='Old Ranking Calculations'!$B$30,'Old Ranking Calculations'!$C$30,AA47&gt;='Old Ranking Calculations'!$B$31,'Old Ranking Calculations'!$C$31,AA47&lt;'Old Ranking Calculations'!$B$32,'Old Ranking Calculations'!$C$32)</f>
        <v>12</v>
      </c>
      <c r="AC47" s="1">
        <f>COUNT($G$2:G47)/COUNT($A$2:A47)</f>
        <v>0.32608695652173914</v>
      </c>
      <c r="AD47" s="1" cm="1">
        <f t="array" ref="AD47">_xlfn.IFS(AC47&gt;='Old Ranking Calculations'!$B$15,'Old Ranking Calculations'!$C$15,AC47&gt;='Old Ranking Calculations'!$B$16,'Old Ranking Calculations'!$C$16,AC47&gt;='Old Ranking Calculations'!$B$17,'Old Ranking Calculations'!$C$17,AC47&gt;='Old Ranking Calculations'!$B$18,'Old Ranking Calculations'!$C$18,AC47&gt;='Old Ranking Calculations'!$B$19,'Old Ranking Calculations'!$C$19,AC47&gt;='Old Ranking Calculations'!$B$20,'Old Ranking Calculations'!$C$20,AC47&gt;='Old Ranking Calculations'!$B$21,'Old Ranking Calculations'!$C$21,AC47&gt;='Old Ranking Calculations'!$B$22,'Old Ranking Calculations'!$C$22,AC47&lt;'Old Ranking Calculations'!$B$23,'Old Ranking Calculations'!$C$23)</f>
        <v>3</v>
      </c>
      <c r="AE47" s="1">
        <f t="shared" si="1"/>
        <v>0</v>
      </c>
      <c r="AF47" s="1">
        <f>SUM($O$2:O47)/SUM($G$2:H47)</f>
        <v>1.5652173913043479</v>
      </c>
      <c r="AG47" s="16">
        <f>SUM($W$2:W47,Z47)</f>
        <v>210</v>
      </c>
    </row>
    <row r="48" spans="1:33" ht="15.75" customHeight="1" x14ac:dyDescent="0.2">
      <c r="A48" s="1">
        <v>2012</v>
      </c>
      <c r="B48" s="1" t="s">
        <v>23</v>
      </c>
      <c r="C48" s="1" t="str">
        <f>VLOOKUP(B48,Divisions!$A$1:$B$33,2,FALSE)</f>
        <v>NFC East</v>
      </c>
      <c r="D48" s="1">
        <v>9</v>
      </c>
      <c r="E48" s="1">
        <v>7</v>
      </c>
      <c r="W48" s="1">
        <f>SUM(N48*'Ranking Calculations'!$C$2,M48*'Ranking Calculations'!$C$3,L48*'Ranking Calculations'!$C$4,K48*'Ranking Calculations'!$C$5,H48*'Ranking Calculations'!$C$7,G48*'Ranking Calculations'!$C$6,P48*'Ranking Calculations'!$C$8,Q48*'Ranking Calculations'!$C$9,R48*'Ranking Calculations'!$C$10,S48*'Ranking Calculations'!$C$11,T48*'Ranking Calculations'!$C$12,U48*'Ranking Calculations'!$C$13,V48*'Ranking Calculations'!$C$14)</f>
        <v>0</v>
      </c>
      <c r="X48" s="11">
        <f>(SUM($D$2:D48)+(SUM($F$2:F48)/2))/((SUM($D$2:D48)+SUM($E$2:E48)+SUM($F$2:F48)))</f>
        <v>0.49027777777777776</v>
      </c>
      <c r="Y48" s="24">
        <f>'Winning % Rank Over Time'!Z48</f>
        <v>17</v>
      </c>
      <c r="Z48" s="7">
        <f>'Winning % Rank Over Time'!$B48*VLOOKUP(Y48,'Share of Reg Season Points'!$A$2:$B$33,2)</f>
        <v>0</v>
      </c>
      <c r="AA48" s="1">
        <f>SUM($I$2:I48)/COUNT($G$2:G48)</f>
        <v>1.3333333333333333</v>
      </c>
      <c r="AB48" s="1" cm="1">
        <f t="array" ref="AB48">_xlfn.IFS(AA48&gt;='Old Ranking Calculations'!$B$25,'Old Ranking Calculations'!$C$25,AA48&gt;='Old Ranking Calculations'!$B$26,'Old Ranking Calculations'!$C$26,AA48&gt;='Old Ranking Calculations'!$B$27,'Old Ranking Calculations'!$C$27,AA48&gt;='Old Ranking Calculations'!$B$28,'Old Ranking Calculations'!$C$28,AA48&gt;='Old Ranking Calculations'!$B$29,'Old Ranking Calculations'!$C$29,AA48&gt;='Old Ranking Calculations'!$B$30,'Old Ranking Calculations'!$C$30,AA48&gt;='Old Ranking Calculations'!$B$31,'Old Ranking Calculations'!$C$31,AA48&lt;'Old Ranking Calculations'!$B$32,'Old Ranking Calculations'!$C$32)</f>
        <v>12</v>
      </c>
      <c r="AC48" s="1">
        <f>COUNT($G$2:G48)/COUNT($A$2:A48)</f>
        <v>0.31914893617021278</v>
      </c>
      <c r="AD48" s="1" cm="1">
        <f t="array" ref="AD48">_xlfn.IFS(AC48&gt;='Old Ranking Calculations'!$B$15,'Old Ranking Calculations'!$C$15,AC48&gt;='Old Ranking Calculations'!$B$16,'Old Ranking Calculations'!$C$16,AC48&gt;='Old Ranking Calculations'!$B$17,'Old Ranking Calculations'!$C$17,AC48&gt;='Old Ranking Calculations'!$B$18,'Old Ranking Calculations'!$C$18,AC48&gt;='Old Ranking Calculations'!$B$19,'Old Ranking Calculations'!$C$19,AC48&gt;='Old Ranking Calculations'!$B$20,'Old Ranking Calculations'!$C$20,AC48&gt;='Old Ranking Calculations'!$B$21,'Old Ranking Calculations'!$C$21,AC48&gt;='Old Ranking Calculations'!$B$22,'Old Ranking Calculations'!$C$22,AC48&lt;'Old Ranking Calculations'!$B$23,'Old Ranking Calculations'!$C$23)</f>
        <v>3</v>
      </c>
      <c r="AE48" s="1">
        <f t="shared" si="1"/>
        <v>0</v>
      </c>
      <c r="AF48" s="1">
        <f>SUM($O$2:O48)/SUM($G$2:H48)</f>
        <v>1.5652173913043479</v>
      </c>
      <c r="AG48" s="16">
        <f>SUM($W$2:W48,Z48)</f>
        <v>210</v>
      </c>
    </row>
    <row r="49" spans="1:33" ht="15.75" customHeight="1" x14ac:dyDescent="0.2">
      <c r="A49" s="1">
        <v>2013</v>
      </c>
      <c r="B49" s="1" t="s">
        <v>23</v>
      </c>
      <c r="C49" s="1" t="str">
        <f>VLOOKUP(B49,Divisions!$A$1:$B$33,2,FALSE)</f>
        <v>NFC East</v>
      </c>
      <c r="D49" s="1">
        <v>7</v>
      </c>
      <c r="E49" s="1">
        <v>9</v>
      </c>
      <c r="W49" s="1">
        <f>SUM(N49*'Ranking Calculations'!$C$2,M49*'Ranking Calculations'!$C$3,L49*'Ranking Calculations'!$C$4,K49*'Ranking Calculations'!$C$5,H49*'Ranking Calculations'!$C$7,G49*'Ranking Calculations'!$C$6,P49*'Ranking Calculations'!$C$8,Q49*'Ranking Calculations'!$C$9,R49*'Ranking Calculations'!$C$10,S49*'Ranking Calculations'!$C$11,T49*'Ranking Calculations'!$C$12,U49*'Ranking Calculations'!$C$13,V49*'Ranking Calculations'!$C$14)</f>
        <v>0</v>
      </c>
      <c r="X49" s="11">
        <f>(SUM($D$2:D49)+(SUM($F$2:F49)/2))/((SUM($D$2:D49)+SUM($E$2:E49)+SUM($F$2:F49)))</f>
        <v>0.4891304347826087</v>
      </c>
      <c r="Y49" s="24">
        <f>'Winning % Rank Over Time'!Z49</f>
        <v>18</v>
      </c>
      <c r="Z49" s="7">
        <f>'Winning % Rank Over Time'!$B49*VLOOKUP(Y49,'Share of Reg Season Points'!$A$2:$B$33,2)</f>
        <v>0</v>
      </c>
      <c r="AA49" s="1">
        <f>SUM($I$2:I49)/COUNT($G$2:G49)</f>
        <v>1.3333333333333333</v>
      </c>
      <c r="AB49" s="1" cm="1">
        <f t="array" ref="AB49">_xlfn.IFS(AA49&gt;='Old Ranking Calculations'!$B$25,'Old Ranking Calculations'!$C$25,AA49&gt;='Old Ranking Calculations'!$B$26,'Old Ranking Calculations'!$C$26,AA49&gt;='Old Ranking Calculations'!$B$27,'Old Ranking Calculations'!$C$27,AA49&gt;='Old Ranking Calculations'!$B$28,'Old Ranking Calculations'!$C$28,AA49&gt;='Old Ranking Calculations'!$B$29,'Old Ranking Calculations'!$C$29,AA49&gt;='Old Ranking Calculations'!$B$30,'Old Ranking Calculations'!$C$30,AA49&gt;='Old Ranking Calculations'!$B$31,'Old Ranking Calculations'!$C$31,AA49&lt;'Old Ranking Calculations'!$B$32,'Old Ranking Calculations'!$C$32)</f>
        <v>12</v>
      </c>
      <c r="AC49" s="1">
        <f>COUNT($G$2:G49)/COUNT($A$2:A49)</f>
        <v>0.3125</v>
      </c>
      <c r="AD49" s="1" cm="1">
        <f t="array" ref="AD49">_xlfn.IFS(AC49&gt;='Old Ranking Calculations'!$B$15,'Old Ranking Calculations'!$C$15,AC49&gt;='Old Ranking Calculations'!$B$16,'Old Ranking Calculations'!$C$16,AC49&gt;='Old Ranking Calculations'!$B$17,'Old Ranking Calculations'!$C$17,AC49&gt;='Old Ranking Calculations'!$B$18,'Old Ranking Calculations'!$C$18,AC49&gt;='Old Ranking Calculations'!$B$19,'Old Ranking Calculations'!$C$19,AC49&gt;='Old Ranking Calculations'!$B$20,'Old Ranking Calculations'!$C$20,AC49&gt;='Old Ranking Calculations'!$B$21,'Old Ranking Calculations'!$C$21,AC49&gt;='Old Ranking Calculations'!$B$22,'Old Ranking Calculations'!$C$22,AC49&lt;'Old Ranking Calculations'!$B$23,'Old Ranking Calculations'!$C$23)</f>
        <v>3</v>
      </c>
      <c r="AE49" s="1">
        <f t="shared" si="1"/>
        <v>0</v>
      </c>
      <c r="AF49" s="1">
        <f>SUM($O$2:O49)/SUM($G$2:H49)</f>
        <v>1.5652173913043479</v>
      </c>
      <c r="AG49" s="16">
        <f>SUM($W$2:W49,Z49)</f>
        <v>210</v>
      </c>
    </row>
    <row r="50" spans="1:33" ht="15.75" customHeight="1" x14ac:dyDescent="0.2">
      <c r="A50" s="1">
        <v>2014</v>
      </c>
      <c r="B50" s="1" t="s">
        <v>23</v>
      </c>
      <c r="C50" s="1" t="str">
        <f>VLOOKUP(B50,Divisions!$A$1:$B$33,2,FALSE)</f>
        <v>NFC East</v>
      </c>
      <c r="D50" s="1">
        <v>6</v>
      </c>
      <c r="E50" s="1">
        <v>10</v>
      </c>
      <c r="S50" s="1">
        <v>1</v>
      </c>
      <c r="W50" s="1">
        <f>SUM(N50*'Ranking Calculations'!$C$2,M50*'Ranking Calculations'!$C$3,L50*'Ranking Calculations'!$C$4,K50*'Ranking Calculations'!$C$5,H50*'Ranking Calculations'!$C$7,G50*'Ranking Calculations'!$C$6,P50*'Ranking Calculations'!$C$8,Q50*'Ranking Calculations'!$C$9,R50*'Ranking Calculations'!$C$10,S50*'Ranking Calculations'!$C$11,T50*'Ranking Calculations'!$C$12,U50*'Ranking Calculations'!$C$13,V50*'Ranking Calculations'!$C$14)</f>
        <v>0</v>
      </c>
      <c r="X50" s="11">
        <f>(SUM($D$2:D50)+(SUM($F$2:F50)/2))/((SUM($D$2:D50)+SUM($E$2:E50)+SUM($F$2:F50)))</f>
        <v>0.48670212765957449</v>
      </c>
      <c r="Y50" s="24">
        <f>'Winning % Rank Over Time'!Z50</f>
        <v>19</v>
      </c>
      <c r="Z50" s="7">
        <f>'Winning % Rank Over Time'!$B50*VLOOKUP(Y50,'Share of Reg Season Points'!$A$2:$B$33,2)</f>
        <v>0</v>
      </c>
      <c r="AA50" s="1">
        <f>SUM($I$2:I50)/COUNT($G$2:G50)</f>
        <v>1.3333333333333333</v>
      </c>
      <c r="AB50" s="1" cm="1">
        <f t="array" ref="AB50">_xlfn.IFS(AA50&gt;='Old Ranking Calculations'!$B$25,'Old Ranking Calculations'!$C$25,AA50&gt;='Old Ranking Calculations'!$B$26,'Old Ranking Calculations'!$C$26,AA50&gt;='Old Ranking Calculations'!$B$27,'Old Ranking Calculations'!$C$27,AA50&gt;='Old Ranking Calculations'!$B$28,'Old Ranking Calculations'!$C$28,AA50&gt;='Old Ranking Calculations'!$B$29,'Old Ranking Calculations'!$C$29,AA50&gt;='Old Ranking Calculations'!$B$30,'Old Ranking Calculations'!$C$30,AA50&gt;='Old Ranking Calculations'!$B$31,'Old Ranking Calculations'!$C$31,AA50&lt;'Old Ranking Calculations'!$B$32,'Old Ranking Calculations'!$C$32)</f>
        <v>12</v>
      </c>
      <c r="AC50" s="1">
        <f>COUNT($G$2:G50)/COUNT($A$2:A50)</f>
        <v>0.30612244897959184</v>
      </c>
      <c r="AD50" s="1" cm="1">
        <f t="array" ref="AD50">_xlfn.IFS(AC50&gt;='Old Ranking Calculations'!$B$15,'Old Ranking Calculations'!$C$15,AC50&gt;='Old Ranking Calculations'!$B$16,'Old Ranking Calculations'!$C$16,AC50&gt;='Old Ranking Calculations'!$B$17,'Old Ranking Calculations'!$C$17,AC50&gt;='Old Ranking Calculations'!$B$18,'Old Ranking Calculations'!$C$18,AC50&gt;='Old Ranking Calculations'!$B$19,'Old Ranking Calculations'!$C$19,AC50&gt;='Old Ranking Calculations'!$B$20,'Old Ranking Calculations'!$C$20,AC50&gt;='Old Ranking Calculations'!$B$21,'Old Ranking Calculations'!$C$21,AC50&gt;='Old Ranking Calculations'!$B$22,'Old Ranking Calculations'!$C$22,AC50&lt;'Old Ranking Calculations'!$B$23,'Old Ranking Calculations'!$C$23)</f>
        <v>3</v>
      </c>
      <c r="AE50" s="1">
        <f t="shared" si="1"/>
        <v>0</v>
      </c>
      <c r="AF50" s="1">
        <f>SUM($O$2:O50)/SUM($G$2:H50)</f>
        <v>1.5652173913043479</v>
      </c>
      <c r="AG50" s="16">
        <f>SUM($W$2:W50,Z50)</f>
        <v>210</v>
      </c>
    </row>
    <row r="51" spans="1:33" ht="15.75" customHeight="1" x14ac:dyDescent="0.2">
      <c r="A51" s="1">
        <v>2015</v>
      </c>
      <c r="B51" s="1" t="s">
        <v>23</v>
      </c>
      <c r="C51" s="1" t="str">
        <f>VLOOKUP(B51,Divisions!$A$1:$B$33,2,FALSE)</f>
        <v>NFC East</v>
      </c>
      <c r="D51" s="1">
        <v>6</v>
      </c>
      <c r="E51" s="1">
        <v>10</v>
      </c>
      <c r="W51" s="1">
        <f>SUM(N51*'Ranking Calculations'!$C$2,M51*'Ranking Calculations'!$C$3,L51*'Ranking Calculations'!$C$4,K51*'Ranking Calculations'!$C$5,H51*'Ranking Calculations'!$C$7,G51*'Ranking Calculations'!$C$6,P51*'Ranking Calculations'!$C$8,Q51*'Ranking Calculations'!$C$9,R51*'Ranking Calculations'!$C$10,S51*'Ranking Calculations'!$C$11,T51*'Ranking Calculations'!$C$12,U51*'Ranking Calculations'!$C$13,V51*'Ranking Calculations'!$C$14)</f>
        <v>0</v>
      </c>
      <c r="X51" s="11">
        <f>(SUM($D$2:D51)+(SUM($F$2:F51)/2))/((SUM($D$2:D51)+SUM($E$2:E51)+SUM($F$2:F51)))</f>
        <v>0.484375</v>
      </c>
      <c r="Y51" s="24">
        <f>'Winning % Rank Over Time'!Z51</f>
        <v>19</v>
      </c>
      <c r="Z51" s="7">
        <f>'Winning % Rank Over Time'!$B51*VLOOKUP(Y51,'Share of Reg Season Points'!$A$2:$B$33,2)</f>
        <v>0</v>
      </c>
      <c r="AA51" s="1">
        <f>SUM($I$2:I51)/COUNT($G$2:G51)</f>
        <v>1.3333333333333333</v>
      </c>
      <c r="AB51" s="1" cm="1">
        <f t="array" ref="AB51">_xlfn.IFS(AA51&gt;='Old Ranking Calculations'!$B$25,'Old Ranking Calculations'!$C$25,AA51&gt;='Old Ranking Calculations'!$B$26,'Old Ranking Calculations'!$C$26,AA51&gt;='Old Ranking Calculations'!$B$27,'Old Ranking Calculations'!$C$27,AA51&gt;='Old Ranking Calculations'!$B$28,'Old Ranking Calculations'!$C$28,AA51&gt;='Old Ranking Calculations'!$B$29,'Old Ranking Calculations'!$C$29,AA51&gt;='Old Ranking Calculations'!$B$30,'Old Ranking Calculations'!$C$30,AA51&gt;='Old Ranking Calculations'!$B$31,'Old Ranking Calculations'!$C$31,AA51&lt;'Old Ranking Calculations'!$B$32,'Old Ranking Calculations'!$C$32)</f>
        <v>12</v>
      </c>
      <c r="AC51" s="1">
        <f>COUNT($G$2:G51)/COUNT($A$2:A51)</f>
        <v>0.3</v>
      </c>
      <c r="AD51" s="1" cm="1">
        <f t="array" ref="AD51">_xlfn.IFS(AC51&gt;='Old Ranking Calculations'!$B$15,'Old Ranking Calculations'!$C$15,AC51&gt;='Old Ranking Calculations'!$B$16,'Old Ranking Calculations'!$C$16,AC51&gt;='Old Ranking Calculations'!$B$17,'Old Ranking Calculations'!$C$17,AC51&gt;='Old Ranking Calculations'!$B$18,'Old Ranking Calculations'!$C$18,AC51&gt;='Old Ranking Calculations'!$B$19,'Old Ranking Calculations'!$C$19,AC51&gt;='Old Ranking Calculations'!$B$20,'Old Ranking Calculations'!$C$20,AC51&gt;='Old Ranking Calculations'!$B$21,'Old Ranking Calculations'!$C$21,AC51&gt;='Old Ranking Calculations'!$B$22,'Old Ranking Calculations'!$C$22,AC51&lt;'Old Ranking Calculations'!$B$23,'Old Ranking Calculations'!$C$23)</f>
        <v>3</v>
      </c>
      <c r="AE51" s="1">
        <f t="shared" si="1"/>
        <v>0</v>
      </c>
      <c r="AF51" s="1">
        <f>SUM($O$2:O51)/SUM($G$2:H51)</f>
        <v>1.5652173913043479</v>
      </c>
      <c r="AG51" s="16">
        <f>SUM($W$2:W51,Z51)</f>
        <v>210</v>
      </c>
    </row>
    <row r="52" spans="1:33" ht="15.75" customHeight="1" x14ac:dyDescent="0.2">
      <c r="A52" s="1">
        <v>2016</v>
      </c>
      <c r="B52" s="1" t="s">
        <v>23</v>
      </c>
      <c r="C52" s="1" t="str">
        <f>VLOOKUP(B52,Divisions!$A$1:$B$33,2,FALSE)</f>
        <v>NFC East</v>
      </c>
      <c r="D52" s="1">
        <v>11</v>
      </c>
      <c r="E52" s="1">
        <v>5</v>
      </c>
      <c r="G52" s="1">
        <v>1</v>
      </c>
      <c r="I52" s="1">
        <v>0</v>
      </c>
      <c r="J52" s="1">
        <v>1</v>
      </c>
      <c r="K52" s="1"/>
      <c r="L52" s="1"/>
      <c r="M52" s="1"/>
      <c r="N52" s="1"/>
      <c r="O52" s="1">
        <v>1</v>
      </c>
      <c r="W52" s="1">
        <f>SUM(N52*'Ranking Calculations'!$C$2,M52*'Ranking Calculations'!$C$3,L52*'Ranking Calculations'!$C$4,K52*'Ranking Calculations'!$C$5,H52*'Ranking Calculations'!$C$7,G52*'Ranking Calculations'!$C$6,P52*'Ranking Calculations'!$C$8,Q52*'Ranking Calculations'!$C$9,R52*'Ranking Calculations'!$C$10,S52*'Ranking Calculations'!$C$11,T52*'Ranking Calculations'!$C$12,U52*'Ranking Calculations'!$C$13,V52*'Ranking Calculations'!$C$14)</f>
        <v>1</v>
      </c>
      <c r="X52" s="11">
        <f>(SUM($D$2:D52)+(SUM($F$2:F52)/2))/((SUM($D$2:D52)+SUM($E$2:E52)+SUM($F$2:F52)))</f>
        <v>0.48852040816326531</v>
      </c>
      <c r="Y52" s="24">
        <f>'Winning % Rank Over Time'!Z52</f>
        <v>17</v>
      </c>
      <c r="Z52" s="7">
        <f>'Winning % Rank Over Time'!$B52*VLOOKUP(Y52,'Share of Reg Season Points'!$A$2:$B$33,2)</f>
        <v>0</v>
      </c>
      <c r="AA52" s="1">
        <f>SUM($I$2:I52)/COUNT($G$2:G52)</f>
        <v>1.25</v>
      </c>
      <c r="AB52" s="1" cm="1">
        <f t="array" ref="AB52">_xlfn.IFS(AA52&gt;='Old Ranking Calculations'!$B$25,'Old Ranking Calculations'!$C$25,AA52&gt;='Old Ranking Calculations'!$B$26,'Old Ranking Calculations'!$C$26,AA52&gt;='Old Ranking Calculations'!$B$27,'Old Ranking Calculations'!$C$27,AA52&gt;='Old Ranking Calculations'!$B$28,'Old Ranking Calculations'!$C$28,AA52&gt;='Old Ranking Calculations'!$B$29,'Old Ranking Calculations'!$C$29,AA52&gt;='Old Ranking Calculations'!$B$30,'Old Ranking Calculations'!$C$30,AA52&gt;='Old Ranking Calculations'!$B$31,'Old Ranking Calculations'!$C$31,AA52&lt;'Old Ranking Calculations'!$B$32,'Old Ranking Calculations'!$C$32)</f>
        <v>12</v>
      </c>
      <c r="AC52" s="1">
        <f>COUNT($G$2:G52)/COUNT($A$2:A52)</f>
        <v>0.31372549019607843</v>
      </c>
      <c r="AD52" s="1" cm="1">
        <f t="array" ref="AD52">_xlfn.IFS(AC52&gt;='Old Ranking Calculations'!$B$15,'Old Ranking Calculations'!$C$15,AC52&gt;='Old Ranking Calculations'!$B$16,'Old Ranking Calculations'!$C$16,AC52&gt;='Old Ranking Calculations'!$B$17,'Old Ranking Calculations'!$C$17,AC52&gt;='Old Ranking Calculations'!$B$18,'Old Ranking Calculations'!$C$18,AC52&gt;='Old Ranking Calculations'!$B$19,'Old Ranking Calculations'!$C$19,AC52&gt;='Old Ranking Calculations'!$B$20,'Old Ranking Calculations'!$C$20,AC52&gt;='Old Ranking Calculations'!$B$21,'Old Ranking Calculations'!$C$21,AC52&gt;='Old Ranking Calculations'!$B$22,'Old Ranking Calculations'!$C$22,AC52&lt;'Old Ranking Calculations'!$B$23,'Old Ranking Calculations'!$C$23)</f>
        <v>3</v>
      </c>
      <c r="AE52" s="1">
        <f t="shared" si="1"/>
        <v>0</v>
      </c>
      <c r="AF52" s="1">
        <f>SUM($O$2:O52)/SUM($G$2:H52)</f>
        <v>1.5416666666666667</v>
      </c>
      <c r="AG52" s="16">
        <f>SUM($W$2:W52,Z52)</f>
        <v>211</v>
      </c>
    </row>
    <row r="53" spans="1:33" ht="15.75" customHeight="1" x14ac:dyDescent="0.2">
      <c r="A53" s="1">
        <v>2017</v>
      </c>
      <c r="B53" s="1" t="s">
        <v>23</v>
      </c>
      <c r="C53" s="1" t="str">
        <f>VLOOKUP(B53,Divisions!$A$1:$B$33,2,FALSE)</f>
        <v>NFC East</v>
      </c>
      <c r="D53" s="1">
        <v>3</v>
      </c>
      <c r="E53" s="1">
        <v>13</v>
      </c>
      <c r="W53" s="1">
        <f>SUM(N53*'Ranking Calculations'!$C$2,M53*'Ranking Calculations'!$C$3,L53*'Ranking Calculations'!$C$4,K53*'Ranking Calculations'!$C$5,H53*'Ranking Calculations'!$C$7,G53*'Ranking Calculations'!$C$6,P53*'Ranking Calculations'!$C$8,Q53*'Ranking Calculations'!$C$9,R53*'Ranking Calculations'!$C$10,S53*'Ranking Calculations'!$C$11,T53*'Ranking Calculations'!$C$12,U53*'Ranking Calculations'!$C$13,V53*'Ranking Calculations'!$C$14)</f>
        <v>0</v>
      </c>
      <c r="X53" s="11">
        <f>(SUM($D$2:D53)+(SUM($F$2:F53)/2))/((SUM($D$2:D53)+SUM($E$2:E53)+SUM($F$2:F53)))</f>
        <v>0.48249999999999998</v>
      </c>
      <c r="Y53" s="24">
        <f>'Winning % Rank Over Time'!Z53</f>
        <v>18</v>
      </c>
      <c r="Z53" s="7">
        <f>'Winning % Rank Over Time'!$B53*VLOOKUP(Y53,'Share of Reg Season Points'!$A$2:$B$33,2)</f>
        <v>0</v>
      </c>
      <c r="AA53" s="1">
        <f>SUM($I$2:I53)/COUNT($G$2:G53)</f>
        <v>1.25</v>
      </c>
      <c r="AB53" s="1" cm="1">
        <f t="array" ref="AB53">_xlfn.IFS(AA53&gt;='Old Ranking Calculations'!$B$25,'Old Ranking Calculations'!$C$25,AA53&gt;='Old Ranking Calculations'!$B$26,'Old Ranking Calculations'!$C$26,AA53&gt;='Old Ranking Calculations'!$B$27,'Old Ranking Calculations'!$C$27,AA53&gt;='Old Ranking Calculations'!$B$28,'Old Ranking Calculations'!$C$28,AA53&gt;='Old Ranking Calculations'!$B$29,'Old Ranking Calculations'!$C$29,AA53&gt;='Old Ranking Calculations'!$B$30,'Old Ranking Calculations'!$C$30,AA53&gt;='Old Ranking Calculations'!$B$31,'Old Ranking Calculations'!$C$31,AA53&lt;'Old Ranking Calculations'!$B$32,'Old Ranking Calculations'!$C$32)</f>
        <v>12</v>
      </c>
      <c r="AC53" s="1">
        <f>COUNT($G$2:G53)/COUNT($A$2:A53)</f>
        <v>0.30769230769230771</v>
      </c>
      <c r="AD53" s="1" cm="1">
        <f t="array" ref="AD53">_xlfn.IFS(AC53&gt;='Old Ranking Calculations'!$B$15,'Old Ranking Calculations'!$C$15,AC53&gt;='Old Ranking Calculations'!$B$16,'Old Ranking Calculations'!$C$16,AC53&gt;='Old Ranking Calculations'!$B$17,'Old Ranking Calculations'!$C$17,AC53&gt;='Old Ranking Calculations'!$B$18,'Old Ranking Calculations'!$C$18,AC53&gt;='Old Ranking Calculations'!$B$19,'Old Ranking Calculations'!$C$19,AC53&gt;='Old Ranking Calculations'!$B$20,'Old Ranking Calculations'!$C$20,AC53&gt;='Old Ranking Calculations'!$B$21,'Old Ranking Calculations'!$C$21,AC53&gt;='Old Ranking Calculations'!$B$22,'Old Ranking Calculations'!$C$22,AC53&lt;'Old Ranking Calculations'!$B$23,'Old Ranking Calculations'!$C$23)</f>
        <v>3</v>
      </c>
      <c r="AE53" s="1">
        <f t="shared" si="1"/>
        <v>0</v>
      </c>
      <c r="AF53" s="1">
        <f>SUM($O$2:O53)/SUM($G$2:H53)</f>
        <v>1.5416666666666667</v>
      </c>
      <c r="AG53" s="16">
        <f>SUM($W$2:W53,Z53)</f>
        <v>211</v>
      </c>
    </row>
    <row r="54" spans="1:33" ht="15.75" customHeight="1" x14ac:dyDescent="0.2">
      <c r="A54" s="1">
        <v>2018</v>
      </c>
      <c r="B54" s="1" t="s">
        <v>23</v>
      </c>
      <c r="C54" s="1" t="str">
        <f>VLOOKUP(B54,Divisions!$A$1:$B$33,2,FALSE)</f>
        <v>NFC East</v>
      </c>
      <c r="D54" s="1">
        <v>5</v>
      </c>
      <c r="E54" s="1">
        <v>11</v>
      </c>
      <c r="S54">
        <v>1</v>
      </c>
      <c r="W54" s="1">
        <f>SUM(N54*'Ranking Calculations'!$C$2,M54*'Ranking Calculations'!$C$3,L54*'Ranking Calculations'!$C$4,K54*'Ranking Calculations'!$C$5,H54*'Ranking Calculations'!$C$7,G54*'Ranking Calculations'!$C$6,P54*'Ranking Calculations'!$C$8,Q54*'Ranking Calculations'!$C$9,R54*'Ranking Calculations'!$C$10,S54*'Ranking Calculations'!$C$11,T54*'Ranking Calculations'!$C$12,U54*'Ranking Calculations'!$C$13,V54*'Ranking Calculations'!$C$14)</f>
        <v>0</v>
      </c>
      <c r="X54" s="11">
        <f>(SUM($D$2:D54)+(SUM($F$2:F54)/2))/((SUM($D$2:D54)+SUM($E$2:E54)+SUM($F$2:F54)))</f>
        <v>0.47916666666666669</v>
      </c>
      <c r="Y54" s="24">
        <f>'Winning % Rank Over Time'!Z54</f>
        <v>20</v>
      </c>
      <c r="Z54" s="7">
        <f>'Winning % Rank Over Time'!$B54*VLOOKUP(Y54,'Share of Reg Season Points'!$A$2:$B$33,2)</f>
        <v>0</v>
      </c>
      <c r="AA54" s="1">
        <f>SUM($I$2:I54)/COUNT($G$2:G54)</f>
        <v>1.25</v>
      </c>
      <c r="AB54" s="1" cm="1">
        <f t="array" ref="AB54">_xlfn.IFS(AA54&gt;='Old Ranking Calculations'!$B$25,'Old Ranking Calculations'!$C$25,AA54&gt;='Old Ranking Calculations'!$B$26,'Old Ranking Calculations'!$C$26,AA54&gt;='Old Ranking Calculations'!$B$27,'Old Ranking Calculations'!$C$27,AA54&gt;='Old Ranking Calculations'!$B$28,'Old Ranking Calculations'!$C$28,AA54&gt;='Old Ranking Calculations'!$B$29,'Old Ranking Calculations'!$C$29,AA54&gt;='Old Ranking Calculations'!$B$30,'Old Ranking Calculations'!$C$30,AA54&gt;='Old Ranking Calculations'!$B$31,'Old Ranking Calculations'!$C$31,AA54&lt;'Old Ranking Calculations'!$B$32,'Old Ranking Calculations'!$C$32)</f>
        <v>12</v>
      </c>
      <c r="AC54" s="1">
        <f>COUNT($G$2:G54)/COUNT($A$2:A54)</f>
        <v>0.30188679245283018</v>
      </c>
      <c r="AD54" s="1" cm="1">
        <f t="array" ref="AD54">_xlfn.IFS(AC54&gt;='Old Ranking Calculations'!$B$15,'Old Ranking Calculations'!$C$15,AC54&gt;='Old Ranking Calculations'!$B$16,'Old Ranking Calculations'!$C$16,AC54&gt;='Old Ranking Calculations'!$B$17,'Old Ranking Calculations'!$C$17,AC54&gt;='Old Ranking Calculations'!$B$18,'Old Ranking Calculations'!$C$18,AC54&gt;='Old Ranking Calculations'!$B$19,'Old Ranking Calculations'!$C$19,AC54&gt;='Old Ranking Calculations'!$B$20,'Old Ranking Calculations'!$C$20,AC54&gt;='Old Ranking Calculations'!$B$21,'Old Ranking Calculations'!$C$21,AC54&gt;='Old Ranking Calculations'!$B$22,'Old Ranking Calculations'!$C$22,AC54&lt;'Old Ranking Calculations'!$B$23,'Old Ranking Calculations'!$C$23)</f>
        <v>3</v>
      </c>
      <c r="AE54" s="1">
        <f t="shared" si="1"/>
        <v>0</v>
      </c>
      <c r="AF54" s="1">
        <f>SUM($O$2:O54)/SUM($G$2:H54)</f>
        <v>1.5416666666666667</v>
      </c>
      <c r="AG54" s="16">
        <f>SUM($W$2:W54,Z54)</f>
        <v>211</v>
      </c>
    </row>
    <row r="55" spans="1:33" ht="15.75" customHeight="1" x14ac:dyDescent="0.2">
      <c r="A55" s="1">
        <v>2019</v>
      </c>
      <c r="B55" s="1" t="s">
        <v>23</v>
      </c>
      <c r="C55" s="1" t="str">
        <f>VLOOKUP(B55,Divisions!$A$1:$B$33,2,FALSE)</f>
        <v>NFC East</v>
      </c>
      <c r="D55" s="1">
        <v>4</v>
      </c>
      <c r="E55" s="1">
        <v>12</v>
      </c>
      <c r="W55" s="1">
        <f>SUM(N55*'Ranking Calculations'!$C$2,M55*'Ranking Calculations'!$C$3,L55*'Ranking Calculations'!$C$4,K55*'Ranking Calculations'!$C$5,H55*'Ranking Calculations'!$C$7,G55*'Ranking Calculations'!$C$6,P55*'Ranking Calculations'!$C$8,Q55*'Ranking Calculations'!$C$9,R55*'Ranking Calculations'!$C$10,S55*'Ranking Calculations'!$C$11,T55*'Ranking Calculations'!$C$12,U55*'Ranking Calculations'!$C$13,V55*'Ranking Calculations'!$C$14)</f>
        <v>0</v>
      </c>
      <c r="X55" s="11">
        <f>(SUM($D$2:D55)+(SUM($F$2:F55)/2))/((SUM($D$2:D55)+SUM($E$2:E55)+SUM($F$2:F55)))</f>
        <v>0.47475961538461536</v>
      </c>
      <c r="Y55" s="24">
        <f>'Winning % Rank Over Time'!Z55</f>
        <v>21</v>
      </c>
      <c r="Z55" s="7">
        <f>'Winning % Rank Over Time'!$B55*VLOOKUP(Y55,'Share of Reg Season Points'!$A$2:$B$33,2)</f>
        <v>0</v>
      </c>
      <c r="AA55" s="1">
        <f>SUM($I$2:I55)/COUNT($G$2:G55)</f>
        <v>1.25</v>
      </c>
      <c r="AB55" s="1" cm="1">
        <f t="array" ref="AB55">_xlfn.IFS(AA55&gt;='Old Ranking Calculations'!$B$25,'Old Ranking Calculations'!$C$25,AA55&gt;='Old Ranking Calculations'!$B$26,'Old Ranking Calculations'!$C$26,AA55&gt;='Old Ranking Calculations'!$B$27,'Old Ranking Calculations'!$C$27,AA55&gt;='Old Ranking Calculations'!$B$28,'Old Ranking Calculations'!$C$28,AA55&gt;='Old Ranking Calculations'!$B$29,'Old Ranking Calculations'!$C$29,AA55&gt;='Old Ranking Calculations'!$B$30,'Old Ranking Calculations'!$C$30,AA55&gt;='Old Ranking Calculations'!$B$31,'Old Ranking Calculations'!$C$31,AA55&lt;'Old Ranking Calculations'!$B$32,'Old Ranking Calculations'!$C$32)</f>
        <v>12</v>
      </c>
      <c r="AC55" s="1">
        <f>COUNT($G$2:G55)/COUNT($A$2:A55)</f>
        <v>0.29629629629629628</v>
      </c>
      <c r="AD55" s="1" cm="1">
        <f t="array" ref="AD55">_xlfn.IFS(AC55&gt;='Old Ranking Calculations'!$B$15,'Old Ranking Calculations'!$C$15,AC55&gt;='Old Ranking Calculations'!$B$16,'Old Ranking Calculations'!$C$16,AC55&gt;='Old Ranking Calculations'!$B$17,'Old Ranking Calculations'!$C$17,AC55&gt;='Old Ranking Calculations'!$B$18,'Old Ranking Calculations'!$C$18,AC55&gt;='Old Ranking Calculations'!$B$19,'Old Ranking Calculations'!$C$19,AC55&gt;='Old Ranking Calculations'!$B$20,'Old Ranking Calculations'!$C$20,AC55&gt;='Old Ranking Calculations'!$B$21,'Old Ranking Calculations'!$C$21,AC55&gt;='Old Ranking Calculations'!$B$22,'Old Ranking Calculations'!$C$22,AC55&lt;'Old Ranking Calculations'!$B$23,'Old Ranking Calculations'!$C$23)</f>
        <v>3</v>
      </c>
      <c r="AE55" s="1">
        <f t="shared" si="1"/>
        <v>0</v>
      </c>
      <c r="AF55" s="1">
        <f>SUM($O$2:O55)/SUM($G$2:H55)</f>
        <v>1.5416666666666667</v>
      </c>
      <c r="AG55" s="16">
        <f>SUM($W$2:W55,Z55)</f>
        <v>211</v>
      </c>
    </row>
    <row r="56" spans="1:33" ht="15.75" customHeight="1" x14ac:dyDescent="0.2">
      <c r="A56" s="1">
        <v>2020</v>
      </c>
      <c r="B56" s="1" t="s">
        <v>23</v>
      </c>
      <c r="C56" s="1" t="str">
        <f>VLOOKUP(B56,Divisions!$A$1:$B$33,2,FALSE)</f>
        <v>NFC East</v>
      </c>
      <c r="D56" s="1">
        <v>6</v>
      </c>
      <c r="E56" s="1">
        <v>10</v>
      </c>
      <c r="W56" s="1">
        <f>SUM(N56*'Ranking Calculations'!$C$2,M56*'Ranking Calculations'!$C$3,L56*'Ranking Calculations'!$C$4,K56*'Ranking Calculations'!$C$5,H56*'Ranking Calculations'!$C$7,G56*'Ranking Calculations'!$C$6,P56*'Ranking Calculations'!$C$8,Q56*'Ranking Calculations'!$C$9,R56*'Ranking Calculations'!$C$10,S56*'Ranking Calculations'!$C$11,T56*'Ranking Calculations'!$C$12,U56*'Ranking Calculations'!$C$13,V56*'Ranking Calculations'!$C$14)</f>
        <v>0</v>
      </c>
      <c r="X56" s="11">
        <f>(SUM($D$2:D56)+(SUM($F$2:F56)/2))/((SUM($D$2:D56)+SUM($E$2:E56)+SUM($F$2:F56)))</f>
        <v>0.47287735849056606</v>
      </c>
      <c r="Y56" s="24">
        <f>'Winning % Rank Over Time'!Z56</f>
        <v>20</v>
      </c>
      <c r="Z56" s="7">
        <f>'Winning % Rank Over Time'!$B56*VLOOKUP(Y56,'Share of Reg Season Points'!$A$2:$B$33,2)</f>
        <v>0</v>
      </c>
      <c r="AA56" s="1">
        <f>SUM($I$2:I56)/COUNT($G$2:G56)</f>
        <v>1.25</v>
      </c>
      <c r="AB56" s="1" cm="1">
        <f t="array" ref="AB56">_xlfn.IFS(AA56&gt;='Old Ranking Calculations'!$B$25,'Old Ranking Calculations'!$C$25,AA56&gt;='Old Ranking Calculations'!$B$26,'Old Ranking Calculations'!$C$26,AA56&gt;='Old Ranking Calculations'!$B$27,'Old Ranking Calculations'!$C$27,AA56&gt;='Old Ranking Calculations'!$B$28,'Old Ranking Calculations'!$C$28,AA56&gt;='Old Ranking Calculations'!$B$29,'Old Ranking Calculations'!$C$29,AA56&gt;='Old Ranking Calculations'!$B$30,'Old Ranking Calculations'!$C$30,AA56&gt;='Old Ranking Calculations'!$B$31,'Old Ranking Calculations'!$C$31,AA56&lt;'Old Ranking Calculations'!$B$32,'Old Ranking Calculations'!$C$32)</f>
        <v>12</v>
      </c>
      <c r="AC56" s="1">
        <f>COUNT($G$2:G56)/COUNT($A$2:A56)</f>
        <v>0.29090909090909089</v>
      </c>
      <c r="AD56" s="1" cm="1">
        <f t="array" ref="AD56">_xlfn.IFS(AC56&gt;='Old Ranking Calculations'!$B$15,'Old Ranking Calculations'!$C$15,AC56&gt;='Old Ranking Calculations'!$B$16,'Old Ranking Calculations'!$C$16,AC56&gt;='Old Ranking Calculations'!$B$17,'Old Ranking Calculations'!$C$17,AC56&gt;='Old Ranking Calculations'!$B$18,'Old Ranking Calculations'!$C$18,AC56&gt;='Old Ranking Calculations'!$B$19,'Old Ranking Calculations'!$C$19,AC56&gt;='Old Ranking Calculations'!$B$20,'Old Ranking Calculations'!$C$20,AC56&gt;='Old Ranking Calculations'!$B$21,'Old Ranking Calculations'!$C$21,AC56&gt;='Old Ranking Calculations'!$B$22,'Old Ranking Calculations'!$C$22,AC56&lt;'Old Ranking Calculations'!$B$23,'Old Ranking Calculations'!$C$23)</f>
        <v>3</v>
      </c>
      <c r="AE56" s="1">
        <f t="shared" si="1"/>
        <v>0</v>
      </c>
      <c r="AF56" s="1">
        <f>SUM($O$2:O56)/SUM($G$2:H56)</f>
        <v>1.5416666666666667</v>
      </c>
      <c r="AG56" s="16">
        <f>SUM($W$2:W56,Z56)</f>
        <v>211</v>
      </c>
    </row>
    <row r="57" spans="1:33" ht="15.75" customHeight="1" x14ac:dyDescent="0.2">
      <c r="A57" s="1">
        <v>2021</v>
      </c>
      <c r="B57" s="1" t="s">
        <v>23</v>
      </c>
      <c r="C57" s="1" t="str">
        <f>VLOOKUP(B57,Divisions!$A$1:$B$33,2,FALSE)</f>
        <v>NFC East</v>
      </c>
      <c r="D57" s="1">
        <v>4</v>
      </c>
      <c r="E57" s="1">
        <v>13</v>
      </c>
      <c r="W57" s="1">
        <f>SUM(N57*'Ranking Calculations'!$C$2,M57*'Ranking Calculations'!$C$3,L57*'Ranking Calculations'!$C$4,K57*'Ranking Calculations'!$C$5,H57*'Ranking Calculations'!$C$7,G57*'Ranking Calculations'!$C$6,P57*'Ranking Calculations'!$C$8,Q57*'Ranking Calculations'!$C$9,R57*'Ranking Calculations'!$C$10,S57*'Ranking Calculations'!$C$11,T57*'Ranking Calculations'!$C$12,U57*'Ranking Calculations'!$C$13,V57*'Ranking Calculations'!$C$14)</f>
        <v>0</v>
      </c>
      <c r="X57" s="11">
        <f>(SUM($D$2:D57)+(SUM($F$2:F57)/2))/((SUM($D$2:D57)+SUM($E$2:E57)+SUM($F$2:F57)))</f>
        <v>0.46820809248554912</v>
      </c>
      <c r="Y57" s="24">
        <f>'Winning % Rank Over Time'!Z57</f>
        <v>21</v>
      </c>
      <c r="Z57" s="7">
        <f>'Winning % Rank Over Time'!$B57*VLOOKUP(Y57,'Share of Reg Season Points'!$A$2:$B$33,2)</f>
        <v>0</v>
      </c>
      <c r="AA57" s="1">
        <f>SUM($I$2:I57)/COUNT($G$2:G57)</f>
        <v>1.25</v>
      </c>
      <c r="AB57" s="1" cm="1">
        <f t="array" ref="AB57">_xlfn.IFS(AA57&gt;='Old Ranking Calculations'!$B$25,'Old Ranking Calculations'!$C$25,AA57&gt;='Old Ranking Calculations'!$B$26,'Old Ranking Calculations'!$C$26,AA57&gt;='Old Ranking Calculations'!$B$27,'Old Ranking Calculations'!$C$27,AA57&gt;='Old Ranking Calculations'!$B$28,'Old Ranking Calculations'!$C$28,AA57&gt;='Old Ranking Calculations'!$B$29,'Old Ranking Calculations'!$C$29,AA57&gt;='Old Ranking Calculations'!$B$30,'Old Ranking Calculations'!$C$30,AA57&gt;='Old Ranking Calculations'!$B$31,'Old Ranking Calculations'!$C$31,AA57&lt;'Old Ranking Calculations'!$B$32,'Old Ranking Calculations'!$C$32)</f>
        <v>12</v>
      </c>
      <c r="AC57" s="1">
        <f>COUNT($G$2:G57)/COUNT($A$2:A57)</f>
        <v>0.2857142857142857</v>
      </c>
      <c r="AD57" s="1" cm="1">
        <f t="array" ref="AD57">_xlfn.IFS(AC57&gt;='Old Ranking Calculations'!$B$15,'Old Ranking Calculations'!$C$15,AC57&gt;='Old Ranking Calculations'!$B$16,'Old Ranking Calculations'!$C$16,AC57&gt;='Old Ranking Calculations'!$B$17,'Old Ranking Calculations'!$C$17,AC57&gt;='Old Ranking Calculations'!$B$18,'Old Ranking Calculations'!$C$18,AC57&gt;='Old Ranking Calculations'!$B$19,'Old Ranking Calculations'!$C$19,AC57&gt;='Old Ranking Calculations'!$B$20,'Old Ranking Calculations'!$C$20,AC57&gt;='Old Ranking Calculations'!$B$21,'Old Ranking Calculations'!$C$21,AC57&gt;='Old Ranking Calculations'!$B$22,'Old Ranking Calculations'!$C$22,AC57&lt;'Old Ranking Calculations'!$B$23,'Old Ranking Calculations'!$C$23)</f>
        <v>3</v>
      </c>
      <c r="AE57" s="1">
        <f t="shared" si="1"/>
        <v>0</v>
      </c>
      <c r="AF57" s="1">
        <f>SUM($O$2:O57)/SUM($G$2:H57)</f>
        <v>1.5416666666666667</v>
      </c>
      <c r="AG57" s="16">
        <f>SUM($W$2:W57,Z57)</f>
        <v>211</v>
      </c>
    </row>
    <row r="58" spans="1:33" ht="15.75" customHeight="1" x14ac:dyDescent="0.2">
      <c r="A58">
        <v>2022</v>
      </c>
      <c r="B58" s="1" t="s">
        <v>23</v>
      </c>
      <c r="C58" s="1" t="str">
        <f>VLOOKUP(B58,Divisions!$A$1:$B$33,2,FALSE)</f>
        <v>NFC East</v>
      </c>
      <c r="D58">
        <v>9</v>
      </c>
      <c r="E58">
        <v>7</v>
      </c>
      <c r="F58">
        <v>1</v>
      </c>
      <c r="G58">
        <v>1</v>
      </c>
      <c r="I58">
        <v>1</v>
      </c>
      <c r="J58">
        <v>1</v>
      </c>
      <c r="K58">
        <v>1</v>
      </c>
      <c r="O58">
        <v>2</v>
      </c>
      <c r="U58">
        <v>1</v>
      </c>
      <c r="W58" s="1">
        <f>SUM(N58*'Ranking Calculations'!$C$2,M58*'Ranking Calculations'!$C$3,L58*'Ranking Calculations'!$C$4,K58*'Ranking Calculations'!$C$5,H58*'Ranking Calculations'!$C$7,G58*'Ranking Calculations'!$C$6,P58*'Ranking Calculations'!$C$8,Q58*'Ranking Calculations'!$C$9,R58*'Ranking Calculations'!$C$10,S58*'Ranking Calculations'!$C$11,T58*'Ranking Calculations'!$C$12,U58*'Ranking Calculations'!$C$13,V58*'Ranking Calculations'!$C$14)</f>
        <v>3</v>
      </c>
      <c r="X58" s="11">
        <f>(SUM($D$2:D58)+(SUM($F$2:F58)/2))/((SUM($D$2:D58)+SUM($E$2:E58)+SUM($F$2:F58)))</f>
        <v>0.4699546485260771</v>
      </c>
      <c r="Y58" s="24">
        <f>'Winning % Rank Over Time'!Z58</f>
        <v>21</v>
      </c>
      <c r="Z58" s="7">
        <f>'Winning % Rank Over Time'!$B58*VLOOKUP(Y58,'Share of Reg Season Points'!$A$2:$B$33,2)</f>
        <v>0</v>
      </c>
      <c r="AA58" s="1">
        <f>SUM($I$2:I58)/COUNT($G$2:G58)</f>
        <v>1.2352941176470589</v>
      </c>
      <c r="AB58" s="1" cm="1">
        <f t="array" ref="AB58">_xlfn.IFS(AA58&gt;='Old Ranking Calculations'!$B$25,'Old Ranking Calculations'!$C$25,AA58&gt;='Old Ranking Calculations'!$B$26,'Old Ranking Calculations'!$C$26,AA58&gt;='Old Ranking Calculations'!$B$27,'Old Ranking Calculations'!$C$27,AA58&gt;='Old Ranking Calculations'!$B$28,'Old Ranking Calculations'!$C$28,AA58&gt;='Old Ranking Calculations'!$B$29,'Old Ranking Calculations'!$C$29,AA58&gt;='Old Ranking Calculations'!$B$30,'Old Ranking Calculations'!$C$30,AA58&gt;='Old Ranking Calculations'!$B$31,'Old Ranking Calculations'!$C$31,AA58&lt;'Old Ranking Calculations'!$B$32,'Old Ranking Calculations'!$C$32)</f>
        <v>10</v>
      </c>
      <c r="AC58" s="1">
        <f>COUNT($G$2:G58)/COUNT($A$2:A58)</f>
        <v>0.2982456140350877</v>
      </c>
      <c r="AD58" s="1" cm="1">
        <f t="array" ref="AD58">_xlfn.IFS(AC58&gt;='Old Ranking Calculations'!$B$15,'Old Ranking Calculations'!$C$15,AC58&gt;='Old Ranking Calculations'!$B$16,'Old Ranking Calculations'!$C$16,AC58&gt;='Old Ranking Calculations'!$B$17,'Old Ranking Calculations'!$C$17,AC58&gt;='Old Ranking Calculations'!$B$18,'Old Ranking Calculations'!$C$18,AC58&gt;='Old Ranking Calculations'!$B$19,'Old Ranking Calculations'!$C$19,AC58&gt;='Old Ranking Calculations'!$B$20,'Old Ranking Calculations'!$C$20,AC58&gt;='Old Ranking Calculations'!$B$21,'Old Ranking Calculations'!$C$21,AC58&gt;='Old Ranking Calculations'!$B$22,'Old Ranking Calculations'!$C$22,AC58&lt;'Old Ranking Calculations'!$B$23,'Old Ranking Calculations'!$C$23)</f>
        <v>3</v>
      </c>
      <c r="AE58" s="1">
        <f t="shared" si="1"/>
        <v>0</v>
      </c>
      <c r="AF58" s="1">
        <f t="shared" ref="AF58" si="2">SUM($J$2:M58)/SUM($F$2:I58)</f>
        <v>0.68627450980392157</v>
      </c>
      <c r="AG58" s="16">
        <f>SUM($W$2:W58,Z58)</f>
        <v>214</v>
      </c>
    </row>
    <row r="59" spans="1:33" ht="15.75" customHeight="1" x14ac:dyDescent="0.2">
      <c r="A59">
        <v>2023</v>
      </c>
      <c r="B59" s="1" t="s">
        <v>23</v>
      </c>
      <c r="C59" s="1" t="str">
        <f>VLOOKUP(B59,Divisions!$A$1:$B$33,2,FALSE)</f>
        <v>NFC East</v>
      </c>
      <c r="D59">
        <v>6</v>
      </c>
      <c r="E59">
        <v>11</v>
      </c>
      <c r="W59" s="1">
        <f>SUM(N59*'Ranking Calculations'!$C$2,M59*'Ranking Calculations'!$C$3,L59*'Ranking Calculations'!$C$4,K59*'Ranking Calculations'!$C$5,H59*'Ranking Calculations'!$C$7,G59*'Ranking Calculations'!$C$6,P59*'Ranking Calculations'!$C$8,Q59*'Ranking Calculations'!$C$9,R59*'Ranking Calculations'!$C$10,S59*'Ranking Calculations'!$C$11,T59*'Ranking Calculations'!$C$12,U59*'Ranking Calculations'!$C$13,V59*'Ranking Calculations'!$C$14)</f>
        <v>0</v>
      </c>
      <c r="X59" s="11">
        <f>(SUM($D$2:D59)+(SUM($F$2:F59)/2))/((SUM($D$2:D59)+SUM($E$2:E59)+SUM($F$2:F59)))</f>
        <v>0.46774193548387094</v>
      </c>
      <c r="Y59" s="24">
        <f>'Winning % Rank Over Time'!Z59</f>
        <v>22</v>
      </c>
      <c r="Z59" s="7">
        <f>'Winning % Rank Over Time'!$B59*VLOOKUP(Y59,'Share of Reg Season Points'!$A$2:$B$33,2)</f>
        <v>0</v>
      </c>
      <c r="AA59" s="1">
        <f>SUM($I$2:I59)/COUNT($G$2:G59)</f>
        <v>1.2352941176470589</v>
      </c>
      <c r="AB59" s="1" cm="1">
        <f t="array" ref="AB59">_xlfn.IFS(AA59&gt;='Old Ranking Calculations'!$B$25,'Old Ranking Calculations'!$C$25,AA59&gt;='Old Ranking Calculations'!$B$26,'Old Ranking Calculations'!$C$26,AA59&gt;='Old Ranking Calculations'!$B$27,'Old Ranking Calculations'!$C$27,AA59&gt;='Old Ranking Calculations'!$B$28,'Old Ranking Calculations'!$C$28,AA59&gt;='Old Ranking Calculations'!$B$29,'Old Ranking Calculations'!$C$29,AA59&gt;='Old Ranking Calculations'!$B$30,'Old Ranking Calculations'!$C$30,AA59&gt;='Old Ranking Calculations'!$B$31,'Old Ranking Calculations'!$C$31,AA59&lt;'Old Ranking Calculations'!$B$32,'Old Ranking Calculations'!$C$32)</f>
        <v>10</v>
      </c>
      <c r="AC59" s="1">
        <f>COUNT($G$2:G59)/COUNT($A$2:A59)</f>
        <v>0.29310344827586204</v>
      </c>
      <c r="AD59" s="1" cm="1">
        <f t="array" ref="AD59">_xlfn.IFS(AC59&gt;='Old Ranking Calculations'!$B$15,'Old Ranking Calculations'!$C$15,AC59&gt;='Old Ranking Calculations'!$B$16,'Old Ranking Calculations'!$C$16,AC59&gt;='Old Ranking Calculations'!$B$17,'Old Ranking Calculations'!$C$17,AC59&gt;='Old Ranking Calculations'!$B$18,'Old Ranking Calculations'!$C$18,AC59&gt;='Old Ranking Calculations'!$B$19,'Old Ranking Calculations'!$C$19,AC59&gt;='Old Ranking Calculations'!$B$20,'Old Ranking Calculations'!$C$20,AC59&gt;='Old Ranking Calculations'!$B$21,'Old Ranking Calculations'!$C$21,AC59&gt;='Old Ranking Calculations'!$B$22,'Old Ranking Calculations'!$C$22,AC59&lt;'Old Ranking Calculations'!$B$23,'Old Ranking Calculations'!$C$23)</f>
        <v>3</v>
      </c>
      <c r="AE59" s="1">
        <f t="shared" si="1"/>
        <v>0</v>
      </c>
      <c r="AF59" s="1">
        <f t="shared" ref="AF59" si="3">SUM($J$2:M59)/SUM($F$2:I59)</f>
        <v>0.68627450980392157</v>
      </c>
      <c r="AG59" s="16">
        <f>SUM($W$2:W59,Z59)</f>
        <v>214</v>
      </c>
    </row>
    <row r="60" spans="1:33" ht="15.75" customHeight="1" x14ac:dyDescent="0.2">
      <c r="A60">
        <v>2024</v>
      </c>
      <c r="B60" s="1" t="s">
        <v>23</v>
      </c>
      <c r="C60" s="1" t="str">
        <f>VLOOKUP(B60,Divisions!$A$1:$B$33,2,FALSE)</f>
        <v>NFC East</v>
      </c>
      <c r="D60">
        <v>3</v>
      </c>
      <c r="E60">
        <v>14</v>
      </c>
      <c r="W60" s="1">
        <f>SUM(N60*'Ranking Calculations'!$C$2,M60*'Ranking Calculations'!$C$3,L60*'Ranking Calculations'!$C$4,K60*'Ranking Calculations'!$C$5,H60*'Ranking Calculations'!$C$7,G60*'Ranking Calculations'!$C$6,P60*'Ranking Calculations'!$C$8,Q60*'Ranking Calculations'!$C$9,R60*'Ranking Calculations'!$C$10,S60*'Ranking Calculations'!$C$11,T60*'Ranking Calculations'!$C$12,U60*'Ranking Calculations'!$C$13,V60*'Ranking Calculations'!$C$14)</f>
        <v>0</v>
      </c>
      <c r="X60" s="11">
        <f>(SUM($D$2:D60)+(SUM($F$2:F60)/2))/((SUM($D$2:D60)+SUM($E$2:E60)+SUM($F$2:F60)))</f>
        <v>0.4623362445414847</v>
      </c>
      <c r="Y60" s="24">
        <f>'Winning % Rank Over Time'!Z60</f>
        <v>22</v>
      </c>
      <c r="Z60" s="7">
        <f>'Winning % Rank Over Time'!$B60*VLOOKUP(Y60,'Share of Reg Season Points'!$A$2:$B$33,2)</f>
        <v>0</v>
      </c>
      <c r="AA60" s="1">
        <f>SUM($I$2:I60)/COUNT($G$2:G60)</f>
        <v>1.2352941176470589</v>
      </c>
      <c r="AB60" s="1" cm="1">
        <f t="array" ref="AB60">_xlfn.IFS(AA60&gt;='Old Ranking Calculations'!$B$25,'Old Ranking Calculations'!$C$25,AA60&gt;='Old Ranking Calculations'!$B$26,'Old Ranking Calculations'!$C$26,AA60&gt;='Old Ranking Calculations'!$B$27,'Old Ranking Calculations'!$C$27,AA60&gt;='Old Ranking Calculations'!$B$28,'Old Ranking Calculations'!$C$28,AA60&gt;='Old Ranking Calculations'!$B$29,'Old Ranking Calculations'!$C$29,AA60&gt;='Old Ranking Calculations'!$B$30,'Old Ranking Calculations'!$C$30,AA60&gt;='Old Ranking Calculations'!$B$31,'Old Ranking Calculations'!$C$31,AA60&lt;'Old Ranking Calculations'!$B$32,'Old Ranking Calculations'!$C$32)</f>
        <v>10</v>
      </c>
      <c r="AC60" s="1">
        <f>COUNT($G$2:G60)/COUNT($A$2:A60)</f>
        <v>0.28813559322033899</v>
      </c>
      <c r="AD60" s="1" cm="1">
        <f t="array" ref="AD60">_xlfn.IFS(AC60&gt;='Old Ranking Calculations'!$B$15,'Old Ranking Calculations'!$C$15,AC60&gt;='Old Ranking Calculations'!$B$16,'Old Ranking Calculations'!$C$16,AC60&gt;='Old Ranking Calculations'!$B$17,'Old Ranking Calculations'!$C$17,AC60&gt;='Old Ranking Calculations'!$B$18,'Old Ranking Calculations'!$C$18,AC60&gt;='Old Ranking Calculations'!$B$19,'Old Ranking Calculations'!$C$19,AC60&gt;='Old Ranking Calculations'!$B$20,'Old Ranking Calculations'!$C$20,AC60&gt;='Old Ranking Calculations'!$B$21,'Old Ranking Calculations'!$C$21,AC60&gt;='Old Ranking Calculations'!$B$22,'Old Ranking Calculations'!$C$22,AC60&lt;'Old Ranking Calculations'!$B$23,'Old Ranking Calculations'!$C$23)</f>
        <v>3</v>
      </c>
      <c r="AE60" s="1">
        <f t="shared" ref="AE60" si="4">IF((0.75*($A$2-1966))-(0.2*(A60-$A$2))&gt;0,(0.75*($A$2-1966))-(0.2*(A60-$A$2)),0)</f>
        <v>0</v>
      </c>
      <c r="AF60" s="1">
        <f t="shared" ref="AF60" si="5">SUM($I$2:M60)/SUM($E$2:I60)</f>
        <v>0.10351201478743069</v>
      </c>
      <c r="AG60" s="16">
        <f>SUM($W$2:W60,Z60)</f>
        <v>214</v>
      </c>
    </row>
    <row r="61" spans="1:33" ht="15.75" customHeight="1" x14ac:dyDescent="0.2">
      <c r="A61">
        <v>2025</v>
      </c>
      <c r="B61" s="1" t="s">
        <v>23</v>
      </c>
      <c r="C61" s="1" t="str">
        <f>VLOOKUP(B61,Divisions!$A$1:$B$33,2,FALSE)</f>
        <v>NFC East</v>
      </c>
      <c r="D61">
        <v>4</v>
      </c>
      <c r="E61">
        <v>13</v>
      </c>
      <c r="W61" s="1">
        <f>SUM(N61*'Ranking Calculations'!$C$2,M61*'Ranking Calculations'!$C$3,L61*'Ranking Calculations'!$C$4,K61*'Ranking Calculations'!$C$5,H61*'Ranking Calculations'!$C$7,G61*'Ranking Calculations'!$C$6,P61*'Ranking Calculations'!$C$8,Q61*'Ranking Calculations'!$C$9,R61*'Ranking Calculations'!$C$10,S61*'Ranking Calculations'!$C$11,T61*'Ranking Calculations'!$C$12,U61*'Ranking Calculations'!$C$13,V61*'Ranking Calculations'!$C$14)</f>
        <v>0</v>
      </c>
      <c r="X61" s="11">
        <f>(SUM($D$2:D61)+(SUM($F$2:F61)/2))/((SUM($D$2:D61)+SUM($E$2:E61)+SUM($F$2:F61)))</f>
        <v>0.45819935691318325</v>
      </c>
      <c r="Y61" s="24">
        <f>'Winning % Rank Over Time'!Z61</f>
        <v>22</v>
      </c>
      <c r="Z61" s="7">
        <f>'Winning % Rank Over Time'!$B61*VLOOKUP(Y61,'Share of Reg Season Points'!$A$2:$B$33,2)</f>
        <v>0</v>
      </c>
      <c r="AA61" s="1">
        <f>SUM($I$2:I61)/COUNT($G$2:G61)</f>
        <v>1.2352941176470589</v>
      </c>
      <c r="AB61" s="1" cm="1">
        <f t="array" ref="AB61">_xlfn.IFS(AA61&gt;='Old Ranking Calculations'!$B$25,'Old Ranking Calculations'!$C$25,AA61&gt;='Old Ranking Calculations'!$B$26,'Old Ranking Calculations'!$C$26,AA61&gt;='Old Ranking Calculations'!$B$27,'Old Ranking Calculations'!$C$27,AA61&gt;='Old Ranking Calculations'!$B$28,'Old Ranking Calculations'!$C$28,AA61&gt;='Old Ranking Calculations'!$B$29,'Old Ranking Calculations'!$C$29,AA61&gt;='Old Ranking Calculations'!$B$30,'Old Ranking Calculations'!$C$30,AA61&gt;='Old Ranking Calculations'!$B$31,'Old Ranking Calculations'!$C$31,AA61&lt;'Old Ranking Calculations'!$B$32,'Old Ranking Calculations'!$C$32)</f>
        <v>10</v>
      </c>
      <c r="AC61" s="1">
        <f>COUNT($G$2:G61)/COUNT($A$2:A61)</f>
        <v>0.28333333333333333</v>
      </c>
      <c r="AD61" s="1" cm="1">
        <f t="array" ref="AD61">_xlfn.IFS(AC61&gt;='Old Ranking Calculations'!$B$15,'Old Ranking Calculations'!$C$15,AC61&gt;='Old Ranking Calculations'!$B$16,'Old Ranking Calculations'!$C$16,AC61&gt;='Old Ranking Calculations'!$B$17,'Old Ranking Calculations'!$C$17,AC61&gt;='Old Ranking Calculations'!$B$18,'Old Ranking Calculations'!$C$18,AC61&gt;='Old Ranking Calculations'!$B$19,'Old Ranking Calculations'!$C$19,AC61&gt;='Old Ranking Calculations'!$B$20,'Old Ranking Calculations'!$C$20,AC61&gt;='Old Ranking Calculations'!$B$21,'Old Ranking Calculations'!$C$21,AC61&gt;='Old Ranking Calculations'!$B$22,'Old Ranking Calculations'!$C$22,AC61&lt;'Old Ranking Calculations'!$B$23,'Old Ranking Calculations'!$C$23)</f>
        <v>3</v>
      </c>
      <c r="AE61" s="1">
        <f t="shared" ref="AE61" si="6">IF((0.75*($A$2-1966))-(0.2*(A61-$A$2))&gt;0,(0.75*($A$2-1966))-(0.2*(A61-$A$2)),0)</f>
        <v>0</v>
      </c>
      <c r="AF61" s="1">
        <f t="shared" ref="AF61" si="7">SUM($I$2:M61)/SUM($E$2:I61)</f>
        <v>0.10108303249097472</v>
      </c>
      <c r="AG61" s="16">
        <f>SUM($W$2:W61,Z61)</f>
        <v>214</v>
      </c>
    </row>
    <row r="62" spans="1:33" ht="15.75" customHeight="1" x14ac:dyDescent="0.2"/>
    <row r="63" spans="1:33" ht="15.75" customHeight="1" x14ac:dyDescent="0.2"/>
    <row r="64" spans="1:33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</sheetData>
  <pageMargins left="0.7" right="0.7" top="0.75" bottom="0.75" header="0" footer="0"/>
  <pageSetup orientation="landscape"/>
  <headerFooter>
    <oddHeader>&amp;R&amp;"Calibri"&amp;10&amp;K000000 Business Use&amp;1#_x000D_</oddHeader>
  </headerFooter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41"/>
  <dimension ref="A1:AG999"/>
  <sheetViews>
    <sheetView workbookViewId="0">
      <pane ySplit="1" topLeftCell="A34" activePane="bottomLeft" state="frozen"/>
      <selection pane="bottomLeft" activeCell="AH60" sqref="AH60"/>
    </sheetView>
  </sheetViews>
  <sheetFormatPr baseColWidth="10" defaultColWidth="11.1640625" defaultRowHeight="15" customHeight="1" x14ac:dyDescent="0.2"/>
  <cols>
    <col min="1" max="33" width="10.6640625" customWidth="1"/>
  </cols>
  <sheetData>
    <row r="1" spans="1:33" ht="15.75" customHeight="1" x14ac:dyDescent="0.2">
      <c r="A1" s="1" t="s">
        <v>51</v>
      </c>
      <c r="B1" s="1" t="s">
        <v>71</v>
      </c>
      <c r="C1" s="1" t="s">
        <v>139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57</v>
      </c>
      <c r="J1" s="1" t="s">
        <v>58</v>
      </c>
      <c r="K1" s="6" t="s">
        <v>161</v>
      </c>
      <c r="L1" s="6" t="s">
        <v>162</v>
      </c>
      <c r="M1" s="6" t="s">
        <v>163</v>
      </c>
      <c r="N1" s="6" t="s">
        <v>61</v>
      </c>
      <c r="O1" s="1" t="s">
        <v>72</v>
      </c>
      <c r="P1" s="1" t="s">
        <v>37</v>
      </c>
      <c r="Q1" s="1" t="s">
        <v>39</v>
      </c>
      <c r="R1" s="1" t="s">
        <v>40</v>
      </c>
      <c r="S1" s="1" t="s">
        <v>41</v>
      </c>
      <c r="T1" s="1" t="s">
        <v>42</v>
      </c>
      <c r="U1" s="1" t="s">
        <v>43</v>
      </c>
      <c r="V1" s="1" t="s">
        <v>44</v>
      </c>
      <c r="W1" s="1" t="s">
        <v>63</v>
      </c>
      <c r="X1" s="1" t="s">
        <v>64</v>
      </c>
      <c r="Y1" s="1" t="s">
        <v>198</v>
      </c>
      <c r="Z1" s="1" t="s">
        <v>65</v>
      </c>
      <c r="AA1" s="1" t="s">
        <v>66</v>
      </c>
      <c r="AB1" s="1" t="s">
        <v>67</v>
      </c>
      <c r="AC1" s="1" t="s">
        <v>79</v>
      </c>
      <c r="AD1" s="1" t="s">
        <v>68</v>
      </c>
      <c r="AE1" s="1" t="s">
        <v>69</v>
      </c>
      <c r="AF1" s="1" t="s">
        <v>73</v>
      </c>
      <c r="AG1" s="1" t="s">
        <v>70</v>
      </c>
    </row>
    <row r="2" spans="1:33" ht="15.75" customHeight="1" x14ac:dyDescent="0.2">
      <c r="A2" s="1">
        <v>1966</v>
      </c>
      <c r="B2" s="1" t="s">
        <v>24</v>
      </c>
      <c r="C2" s="1" t="str">
        <f>VLOOKUP(B2,Divisions!$A$1:$B$33,2,FALSE)</f>
        <v>AFC East</v>
      </c>
      <c r="D2" s="1">
        <v>6</v>
      </c>
      <c r="E2" s="1">
        <v>6</v>
      </c>
      <c r="F2" s="1">
        <v>2</v>
      </c>
      <c r="W2" s="1">
        <f>SUM(N2*'Ranking Calculations'!$C$2,M2*'Ranking Calculations'!$C$3,L2*'Ranking Calculations'!$C$4,K2*'Ranking Calculations'!$C$5,H2*'Ranking Calculations'!$C$7,G2*'Ranking Calculations'!$C$6,P2*'Ranking Calculations'!$C$8,Q2*'Ranking Calculations'!$C$9,R2*'Ranking Calculations'!$C$10,S2*'Ranking Calculations'!$C$11,T2*'Ranking Calculations'!$C$12,U2*'Ranking Calculations'!$C$13,V2*'Ranking Calculations'!$C$14)</f>
        <v>0</v>
      </c>
      <c r="X2" s="11">
        <f>(SUM(D2)+(SUM(F2)/2))/((SUM(D2)+SUM(E2)+SUM(F2)))</f>
        <v>0.5</v>
      </c>
      <c r="Y2" s="24">
        <f>'Winning % Rank Over Time'!AA2</f>
        <v>14</v>
      </c>
      <c r="Z2" s="7">
        <f>'Winning % Rank Over Time'!$B2*VLOOKUP(Y2,'Share of Reg Season Points'!$P$2:$Q$27,2)</f>
        <v>0</v>
      </c>
      <c r="AA2" s="1">
        <v>0</v>
      </c>
      <c r="AB2" s="1" cm="1">
        <f t="array" ref="AB2">_xlfn.IFS(AA2&gt;='Old Ranking Calculations'!$B$25,'Old Ranking Calculations'!$C$25,AA2&gt;='Old Ranking Calculations'!$B$26,'Old Ranking Calculations'!$C$26,AA2&gt;='Old Ranking Calculations'!$B$27,'Old Ranking Calculations'!$C$27,AA2&gt;='Old Ranking Calculations'!$B$28,'Old Ranking Calculations'!$C$28,AA2&gt;='Old Ranking Calculations'!$B$29,'Old Ranking Calculations'!$C$29,AA2&gt;='Old Ranking Calculations'!$B$30,'Old Ranking Calculations'!$C$30,AA2&gt;='Old Ranking Calculations'!$B$31,'Old Ranking Calculations'!$C$31,AA2&lt;'Old Ranking Calculations'!$B$32,'Old Ranking Calculations'!$C$32)</f>
        <v>0</v>
      </c>
      <c r="AC2" s="1">
        <f>COUNT(G2)/COUNT(A2)</f>
        <v>0</v>
      </c>
      <c r="AD2" s="1" cm="1">
        <f t="array" ref="AD2">_xlfn.IFS(AC2&gt;='Old Ranking Calculations'!$B$15,'Old Ranking Calculations'!$C$15,AC2&gt;='Old Ranking Calculations'!$B$16,'Old Ranking Calculations'!$C$16,AC2&gt;='Old Ranking Calculations'!$B$17,'Old Ranking Calculations'!$C$17,AC2&gt;='Old Ranking Calculations'!$B$18,'Old Ranking Calculations'!$C$18,AC2&gt;='Old Ranking Calculations'!$B$19,'Old Ranking Calculations'!$C$19,AC2&gt;='Old Ranking Calculations'!$B$20,'Old Ranking Calculations'!$C$20,AC2&gt;='Old Ranking Calculations'!$B$21,'Old Ranking Calculations'!$C$21,AC2&gt;='Old Ranking Calculations'!$B$22,'Old Ranking Calculations'!$C$22,AC2&lt;'Old Ranking Calculations'!$B$23,'Old Ranking Calculations'!$C$23)</f>
        <v>0</v>
      </c>
      <c r="AE2" s="1">
        <f t="shared" ref="AE2:AE33" si="0">IF((0.75*($A$2-1966))-(0.2*(A2-$A$2))&gt;0,(0.75*($A$2-1966))-(0.2*(A2-$A$2)),0)</f>
        <v>0</v>
      </c>
      <c r="AF2" s="1">
        <v>0</v>
      </c>
      <c r="AG2" s="16">
        <f>SUM($W$2:W2,Z2)</f>
        <v>0</v>
      </c>
    </row>
    <row r="3" spans="1:33" ht="15.75" customHeight="1" x14ac:dyDescent="0.2">
      <c r="A3" s="1">
        <v>1967</v>
      </c>
      <c r="B3" s="1" t="s">
        <v>24</v>
      </c>
      <c r="C3" s="1" t="str">
        <f>VLOOKUP(B3,Divisions!$A$1:$B$33,2,FALSE)</f>
        <v>AFC East</v>
      </c>
      <c r="D3" s="1">
        <v>8</v>
      </c>
      <c r="E3" s="1">
        <v>5</v>
      </c>
      <c r="F3" s="1">
        <v>1</v>
      </c>
      <c r="W3" s="1">
        <f>SUM(N3*'Ranking Calculations'!$C$2,M3*'Ranking Calculations'!$C$3,L3*'Ranking Calculations'!$C$4,K3*'Ranking Calculations'!$C$5,H3*'Ranking Calculations'!$C$7,G3*'Ranking Calculations'!$C$6,P3*'Ranking Calculations'!$C$8,Q3*'Ranking Calculations'!$C$9,R3*'Ranking Calculations'!$C$10,S3*'Ranking Calculations'!$C$11,T3*'Ranking Calculations'!$C$12,U3*'Ranking Calculations'!$C$13,V3*'Ranking Calculations'!$C$14)</f>
        <v>0</v>
      </c>
      <c r="X3" s="11">
        <f>(SUM($D$2:D3)+(SUM($F$2:F3)/2))/((SUM($D$2:D3)+SUM($E$2:E3)+SUM($F$2:F3)))</f>
        <v>0.5535714285714286</v>
      </c>
      <c r="Y3" s="24">
        <f>'Winning % Rank Over Time'!AA3</f>
        <v>9</v>
      </c>
      <c r="Z3" s="7">
        <f>'Winning % Rank Over Time'!$B3*VLOOKUP(Y3,'Share of Reg Season Points'!$P$2:$Q$27,2)</f>
        <v>0</v>
      </c>
      <c r="AA3" s="1">
        <v>0</v>
      </c>
      <c r="AB3" s="1" cm="1">
        <f t="array" ref="AB3">_xlfn.IFS(AA3&gt;='Old Ranking Calculations'!$B$25,'Old Ranking Calculations'!$C$25,AA3&gt;='Old Ranking Calculations'!$B$26,'Old Ranking Calculations'!$C$26,AA3&gt;='Old Ranking Calculations'!$B$27,'Old Ranking Calculations'!$C$27,AA3&gt;='Old Ranking Calculations'!$B$28,'Old Ranking Calculations'!$C$28,AA3&gt;='Old Ranking Calculations'!$B$29,'Old Ranking Calculations'!$C$29,AA3&gt;='Old Ranking Calculations'!$B$30,'Old Ranking Calculations'!$C$30,AA3&gt;='Old Ranking Calculations'!$B$31,'Old Ranking Calculations'!$C$31,AA3&lt;'Old Ranking Calculations'!$B$32,'Old Ranking Calculations'!$C$32)</f>
        <v>0</v>
      </c>
      <c r="AC3" s="1">
        <f>COUNT($G$2:G3)/COUNT($A$2:A3)</f>
        <v>0</v>
      </c>
      <c r="AD3" s="1" cm="1">
        <f t="array" ref="AD3">_xlfn.IFS(AC3&gt;='Old Ranking Calculations'!$B$15,'Old Ranking Calculations'!$C$15,AC3&gt;='Old Ranking Calculations'!$B$16,'Old Ranking Calculations'!$C$16,AC3&gt;='Old Ranking Calculations'!$B$17,'Old Ranking Calculations'!$C$17,AC3&gt;='Old Ranking Calculations'!$B$18,'Old Ranking Calculations'!$C$18,AC3&gt;='Old Ranking Calculations'!$B$19,'Old Ranking Calculations'!$C$19,AC3&gt;='Old Ranking Calculations'!$B$20,'Old Ranking Calculations'!$C$20,AC3&gt;='Old Ranking Calculations'!$B$21,'Old Ranking Calculations'!$C$21,AC3&gt;='Old Ranking Calculations'!$B$22,'Old Ranking Calculations'!$C$22,AC3&lt;'Old Ranking Calculations'!$B$23,'Old Ranking Calculations'!$C$23)</f>
        <v>0</v>
      </c>
      <c r="AE3" s="1">
        <f t="shared" si="0"/>
        <v>0</v>
      </c>
      <c r="AF3" s="1">
        <v>0</v>
      </c>
      <c r="AG3" s="16">
        <f>SUM($W$2:W3,Z3)</f>
        <v>0</v>
      </c>
    </row>
    <row r="4" spans="1:33" ht="15.75" customHeight="1" x14ac:dyDescent="0.2">
      <c r="A4" s="1">
        <v>1968</v>
      </c>
      <c r="B4" s="1" t="s">
        <v>24</v>
      </c>
      <c r="C4" s="1" t="str">
        <f>VLOOKUP(B4,Divisions!$A$1:$B$33,2,FALSE)</f>
        <v>AFC East</v>
      </c>
      <c r="D4" s="1">
        <v>11</v>
      </c>
      <c r="E4" s="1">
        <v>3</v>
      </c>
      <c r="G4" s="1">
        <v>1</v>
      </c>
      <c r="H4" s="1">
        <v>1</v>
      </c>
      <c r="I4" s="1">
        <v>3</v>
      </c>
      <c r="J4" s="1">
        <v>0</v>
      </c>
      <c r="K4" s="1">
        <v>1</v>
      </c>
      <c r="L4" s="1">
        <v>1</v>
      </c>
      <c r="M4" s="1">
        <v>1</v>
      </c>
      <c r="N4" s="1">
        <v>1</v>
      </c>
      <c r="O4" s="1">
        <v>4</v>
      </c>
      <c r="P4" s="1">
        <v>1</v>
      </c>
      <c r="W4" s="1">
        <f>SUM(N4*'Ranking Calculations'!$C$2,M4*'Ranking Calculations'!$C$3,L4*'Ranking Calculations'!$C$4,K4*'Ranking Calculations'!$C$5,H4*'Ranking Calculations'!$C$7,G4*'Ranking Calculations'!$C$6,P4*'Ranking Calculations'!$C$8,Q4*'Ranking Calculations'!$C$9,R4*'Ranking Calculations'!$C$10,S4*'Ranking Calculations'!$C$11,T4*'Ranking Calculations'!$C$12,U4*'Ranking Calculations'!$C$13,V4*'Ranking Calculations'!$C$14)</f>
        <v>43</v>
      </c>
      <c r="X4" s="11">
        <f>(SUM($D$2:D4)+(SUM($F$2:F4)/2))/((SUM($D$2:D4)+SUM($E$2:E4)+SUM($F$2:F4)))</f>
        <v>0.63095238095238093</v>
      </c>
      <c r="Y4" s="24">
        <f>'Winning % Rank Over Time'!AA4</f>
        <v>8</v>
      </c>
      <c r="Z4" s="7">
        <f>'Winning % Rank Over Time'!$B4*VLOOKUP(Y4,'Share of Reg Season Points'!$P$2:$Q$27,2)</f>
        <v>0</v>
      </c>
      <c r="AA4" s="1">
        <f>SUM($I$2:I4)/COUNT($G$2:G4)</f>
        <v>3</v>
      </c>
      <c r="AB4" s="1" cm="1">
        <f t="array" ref="AB4">_xlfn.IFS(AA4&gt;='Old Ranking Calculations'!$B$25,'Old Ranking Calculations'!$C$25,AA4&gt;='Old Ranking Calculations'!$B$26,'Old Ranking Calculations'!$C$26,AA4&gt;='Old Ranking Calculations'!$B$27,'Old Ranking Calculations'!$C$27,AA4&gt;='Old Ranking Calculations'!$B$28,'Old Ranking Calculations'!$C$28,AA4&gt;='Old Ranking Calculations'!$B$29,'Old Ranking Calculations'!$C$29,AA4&gt;='Old Ranking Calculations'!$B$30,'Old Ranking Calculations'!$C$30,AA4&gt;='Old Ranking Calculations'!$B$31,'Old Ranking Calculations'!$C$31,AA4&lt;'Old Ranking Calculations'!$B$32,'Old Ranking Calculations'!$C$32)</f>
        <v>15</v>
      </c>
      <c r="AC4" s="1">
        <f>COUNT($G$2:G4)/COUNT($A$2:A4)</f>
        <v>0.33333333333333331</v>
      </c>
      <c r="AD4" s="1" cm="1">
        <f t="array" ref="AD4">_xlfn.IFS(AC4&gt;='Old Ranking Calculations'!$B$15,'Old Ranking Calculations'!$C$15,AC4&gt;='Old Ranking Calculations'!$B$16,'Old Ranking Calculations'!$C$16,AC4&gt;='Old Ranking Calculations'!$B$17,'Old Ranking Calculations'!$C$17,AC4&gt;='Old Ranking Calculations'!$B$18,'Old Ranking Calculations'!$C$18,AC4&gt;='Old Ranking Calculations'!$B$19,'Old Ranking Calculations'!$C$19,AC4&gt;='Old Ranking Calculations'!$B$20,'Old Ranking Calculations'!$C$20,AC4&gt;='Old Ranking Calculations'!$B$21,'Old Ranking Calculations'!$C$21,AC4&gt;='Old Ranking Calculations'!$B$22,'Old Ranking Calculations'!$C$22,AC4&lt;'Old Ranking Calculations'!$B$23,'Old Ranking Calculations'!$C$23)</f>
        <v>3</v>
      </c>
      <c r="AE4" s="1">
        <f t="shared" si="0"/>
        <v>0</v>
      </c>
      <c r="AF4" s="1">
        <f>SUM($O$2:O4)/SUM($G$2:H4)</f>
        <v>2</v>
      </c>
      <c r="AG4" s="16">
        <f>SUM($W$2:W4,Z4)</f>
        <v>43</v>
      </c>
    </row>
    <row r="5" spans="1:33" ht="15.75" customHeight="1" x14ac:dyDescent="0.2">
      <c r="A5" s="1">
        <v>1969</v>
      </c>
      <c r="B5" s="1" t="s">
        <v>24</v>
      </c>
      <c r="C5" s="1" t="str">
        <f>VLOOKUP(B5,Divisions!$A$1:$B$33,2,FALSE)</f>
        <v>AFC East</v>
      </c>
      <c r="D5" s="1">
        <v>10</v>
      </c>
      <c r="E5" s="1">
        <v>4</v>
      </c>
      <c r="G5" s="1">
        <v>1</v>
      </c>
      <c r="H5" s="1">
        <v>1</v>
      </c>
      <c r="I5" s="1">
        <v>0</v>
      </c>
      <c r="J5" s="1">
        <v>1</v>
      </c>
      <c r="K5" s="1">
        <v>1</v>
      </c>
      <c r="L5" s="1"/>
      <c r="M5" s="1"/>
      <c r="N5" s="1"/>
      <c r="O5" s="1">
        <v>2</v>
      </c>
      <c r="P5" s="1">
        <v>1</v>
      </c>
      <c r="W5" s="1">
        <f>SUM(N5*'Ranking Calculations'!$C$2,M5*'Ranking Calculations'!$C$3,L5*'Ranking Calculations'!$C$4,K5*'Ranking Calculations'!$C$5,H5*'Ranking Calculations'!$C$7,G5*'Ranking Calculations'!$C$6,P5*'Ranking Calculations'!$C$8,Q5*'Ranking Calculations'!$C$9,R5*'Ranking Calculations'!$C$10,S5*'Ranking Calculations'!$C$11,T5*'Ranking Calculations'!$C$12,U5*'Ranking Calculations'!$C$13,V5*'Ranking Calculations'!$C$14)</f>
        <v>7</v>
      </c>
      <c r="X5" s="11">
        <f>(SUM($D$2:D5)+(SUM($F$2:F5)/2))/((SUM($D$2:D5)+SUM($E$2:E5)+SUM($F$2:F5)))</f>
        <v>0.6517857142857143</v>
      </c>
      <c r="Y5" s="24">
        <f>'Winning % Rank Over Time'!AA5</f>
        <v>7</v>
      </c>
      <c r="Z5" s="7">
        <f>'Winning % Rank Over Time'!$B5*VLOOKUP(Y5,'Share of Reg Season Points'!$P$2:$Q$27,2)</f>
        <v>0</v>
      </c>
      <c r="AA5" s="1">
        <f>SUM($I$2:I5)/COUNT($G$2:G5)</f>
        <v>1.5</v>
      </c>
      <c r="AB5" s="1" cm="1">
        <f t="array" ref="AB5">_xlfn.IFS(AA5&gt;='Old Ranking Calculations'!$B$25,'Old Ranking Calculations'!$C$25,AA5&gt;='Old Ranking Calculations'!$B$26,'Old Ranking Calculations'!$C$26,AA5&gt;='Old Ranking Calculations'!$B$27,'Old Ranking Calculations'!$C$27,AA5&gt;='Old Ranking Calculations'!$B$28,'Old Ranking Calculations'!$C$28,AA5&gt;='Old Ranking Calculations'!$B$29,'Old Ranking Calculations'!$C$29,AA5&gt;='Old Ranking Calculations'!$B$30,'Old Ranking Calculations'!$C$30,AA5&gt;='Old Ranking Calculations'!$B$31,'Old Ranking Calculations'!$C$31,AA5&lt;'Old Ranking Calculations'!$B$32,'Old Ranking Calculations'!$C$32)</f>
        <v>15</v>
      </c>
      <c r="AC5" s="1">
        <f>COUNT($G$2:G5)/COUNT($A$2:A5)</f>
        <v>0.5</v>
      </c>
      <c r="AD5" s="1" cm="1">
        <f t="array" ref="AD5">_xlfn.IFS(AC5&gt;='Old Ranking Calculations'!$B$15,'Old Ranking Calculations'!$C$15,AC5&gt;='Old Ranking Calculations'!$B$16,'Old Ranking Calculations'!$C$16,AC5&gt;='Old Ranking Calculations'!$B$17,'Old Ranking Calculations'!$C$17,AC5&gt;='Old Ranking Calculations'!$B$18,'Old Ranking Calculations'!$C$18,AC5&gt;='Old Ranking Calculations'!$B$19,'Old Ranking Calculations'!$C$19,AC5&gt;='Old Ranking Calculations'!$B$20,'Old Ranking Calculations'!$C$20,AC5&gt;='Old Ranking Calculations'!$B$21,'Old Ranking Calculations'!$C$21,AC5&gt;='Old Ranking Calculations'!$B$22,'Old Ranking Calculations'!$C$22,AC5&lt;'Old Ranking Calculations'!$B$23,'Old Ranking Calculations'!$C$23)</f>
        <v>15</v>
      </c>
      <c r="AE5" s="1">
        <f t="shared" si="0"/>
        <v>0</v>
      </c>
      <c r="AF5" s="1">
        <f>SUM($O$2:O5)/SUM($G$2:H5)</f>
        <v>1.5</v>
      </c>
      <c r="AG5" s="16">
        <f>SUM($W$2:W5,Z5)</f>
        <v>50</v>
      </c>
    </row>
    <row r="6" spans="1:33" ht="15.75" customHeight="1" x14ac:dyDescent="0.2">
      <c r="A6" s="1">
        <v>1970</v>
      </c>
      <c r="B6" s="1" t="s">
        <v>24</v>
      </c>
      <c r="C6" s="1" t="str">
        <f>VLOOKUP(B6,Divisions!$A$1:$B$33,2,FALSE)</f>
        <v>AFC East</v>
      </c>
      <c r="D6" s="1">
        <v>4</v>
      </c>
      <c r="E6" s="1">
        <v>10</v>
      </c>
      <c r="W6" s="1">
        <f>SUM(N6*'Ranking Calculations'!$C$2,M6*'Ranking Calculations'!$C$3,L6*'Ranking Calculations'!$C$4,K6*'Ranking Calculations'!$C$5,H6*'Ranking Calculations'!$C$7,G6*'Ranking Calculations'!$C$6,P6*'Ranking Calculations'!$C$8,Q6*'Ranking Calculations'!$C$9,R6*'Ranking Calculations'!$C$10,S6*'Ranking Calculations'!$C$11,T6*'Ranking Calculations'!$C$12,U6*'Ranking Calculations'!$C$13,V6*'Ranking Calculations'!$C$14)</f>
        <v>0</v>
      </c>
      <c r="X6" s="11">
        <f>(SUM($D$2:D6)+(SUM($F$2:F6)/2))/((SUM($D$2:D6)+SUM($E$2:E6)+SUM($F$2:F6)))</f>
        <v>0.57857142857142863</v>
      </c>
      <c r="Y6" s="24">
        <f>'Winning % Rank Over Time'!AA6</f>
        <v>9</v>
      </c>
      <c r="Z6" s="7">
        <f>'Winning % Rank Over Time'!$B6*VLOOKUP(Y6,'Share of Reg Season Points'!$P$2:$Q$27,2)</f>
        <v>0</v>
      </c>
      <c r="AA6" s="1">
        <f>SUM($I$2:I6)/COUNT($G$2:G6)</f>
        <v>1.5</v>
      </c>
      <c r="AB6" s="1" cm="1">
        <f t="array" ref="AB6">_xlfn.IFS(AA6&gt;='Old Ranking Calculations'!$B$25,'Old Ranking Calculations'!$C$25,AA6&gt;='Old Ranking Calculations'!$B$26,'Old Ranking Calculations'!$C$26,AA6&gt;='Old Ranking Calculations'!$B$27,'Old Ranking Calculations'!$C$27,AA6&gt;='Old Ranking Calculations'!$B$28,'Old Ranking Calculations'!$C$28,AA6&gt;='Old Ranking Calculations'!$B$29,'Old Ranking Calculations'!$C$29,AA6&gt;='Old Ranking Calculations'!$B$30,'Old Ranking Calculations'!$C$30,AA6&gt;='Old Ranking Calculations'!$B$31,'Old Ranking Calculations'!$C$31,AA6&lt;'Old Ranking Calculations'!$B$32,'Old Ranking Calculations'!$C$32)</f>
        <v>15</v>
      </c>
      <c r="AC6" s="1">
        <f>COUNT($G$2:G6)/COUNT($A$2:A6)</f>
        <v>0.4</v>
      </c>
      <c r="AD6" s="1" cm="1">
        <f t="array" ref="AD6">_xlfn.IFS(AC6&gt;='Old Ranking Calculations'!$B$15,'Old Ranking Calculations'!$C$15,AC6&gt;='Old Ranking Calculations'!$B$16,'Old Ranking Calculations'!$C$16,AC6&gt;='Old Ranking Calculations'!$B$17,'Old Ranking Calculations'!$C$17,AC6&gt;='Old Ranking Calculations'!$B$18,'Old Ranking Calculations'!$C$18,AC6&gt;='Old Ranking Calculations'!$B$19,'Old Ranking Calculations'!$C$19,AC6&gt;='Old Ranking Calculations'!$B$20,'Old Ranking Calculations'!$C$20,AC6&gt;='Old Ranking Calculations'!$B$21,'Old Ranking Calculations'!$C$21,AC6&gt;='Old Ranking Calculations'!$B$22,'Old Ranking Calculations'!$C$22,AC6&lt;'Old Ranking Calculations'!$B$23,'Old Ranking Calculations'!$C$23)</f>
        <v>10</v>
      </c>
      <c r="AE6" s="1">
        <f t="shared" si="0"/>
        <v>0</v>
      </c>
      <c r="AF6" s="1">
        <f>SUM($O$2:O6)/SUM($G$2:H6)</f>
        <v>1.5</v>
      </c>
      <c r="AG6" s="16">
        <f>SUM($W$2:W6,Z6)</f>
        <v>50</v>
      </c>
    </row>
    <row r="7" spans="1:33" ht="15.75" customHeight="1" x14ac:dyDescent="0.2">
      <c r="A7" s="1">
        <v>1971</v>
      </c>
      <c r="B7" s="1" t="s">
        <v>24</v>
      </c>
      <c r="C7" s="1" t="str">
        <f>VLOOKUP(B7,Divisions!$A$1:$B$33,2,FALSE)</f>
        <v>AFC East</v>
      </c>
      <c r="D7" s="1">
        <v>6</v>
      </c>
      <c r="E7" s="1">
        <v>8</v>
      </c>
      <c r="W7" s="1">
        <f>SUM(N7*'Ranking Calculations'!$C$2,M7*'Ranking Calculations'!$C$3,L7*'Ranking Calculations'!$C$4,K7*'Ranking Calculations'!$C$5,H7*'Ranking Calculations'!$C$7,G7*'Ranking Calculations'!$C$6,P7*'Ranking Calculations'!$C$8,Q7*'Ranking Calculations'!$C$9,R7*'Ranking Calculations'!$C$10,S7*'Ranking Calculations'!$C$11,T7*'Ranking Calculations'!$C$12,U7*'Ranking Calculations'!$C$13,V7*'Ranking Calculations'!$C$14)</f>
        <v>0</v>
      </c>
      <c r="X7" s="11">
        <f>(SUM($D$2:D7)+(SUM($F$2:F7)/2))/((SUM($D$2:D7)+SUM($E$2:E7)+SUM($F$2:F7)))</f>
        <v>0.5535714285714286</v>
      </c>
      <c r="Y7" s="24">
        <f>'Winning % Rank Over Time'!AA7</f>
        <v>9</v>
      </c>
      <c r="Z7" s="7">
        <f>'Winning % Rank Over Time'!$B7*VLOOKUP(Y7,'Share of Reg Season Points'!$P$2:$Q$27,2)</f>
        <v>0</v>
      </c>
      <c r="AA7" s="1">
        <f>SUM($I$2:I7)/COUNT($G$2:G7)</f>
        <v>1.5</v>
      </c>
      <c r="AB7" s="1" cm="1">
        <f t="array" ref="AB7">_xlfn.IFS(AA7&gt;='Old Ranking Calculations'!$B$25,'Old Ranking Calculations'!$C$25,AA7&gt;='Old Ranking Calculations'!$B$26,'Old Ranking Calculations'!$C$26,AA7&gt;='Old Ranking Calculations'!$B$27,'Old Ranking Calculations'!$C$27,AA7&gt;='Old Ranking Calculations'!$B$28,'Old Ranking Calculations'!$C$28,AA7&gt;='Old Ranking Calculations'!$B$29,'Old Ranking Calculations'!$C$29,AA7&gt;='Old Ranking Calculations'!$B$30,'Old Ranking Calculations'!$C$30,AA7&gt;='Old Ranking Calculations'!$B$31,'Old Ranking Calculations'!$C$31,AA7&lt;'Old Ranking Calculations'!$B$32,'Old Ranking Calculations'!$C$32)</f>
        <v>15</v>
      </c>
      <c r="AC7" s="1">
        <f>COUNT($G$2:G7)/COUNT($A$2:A7)</f>
        <v>0.33333333333333331</v>
      </c>
      <c r="AD7" s="1" cm="1">
        <f t="array" ref="AD7">_xlfn.IFS(AC7&gt;='Old Ranking Calculations'!$B$15,'Old Ranking Calculations'!$C$15,AC7&gt;='Old Ranking Calculations'!$B$16,'Old Ranking Calculations'!$C$16,AC7&gt;='Old Ranking Calculations'!$B$17,'Old Ranking Calculations'!$C$17,AC7&gt;='Old Ranking Calculations'!$B$18,'Old Ranking Calculations'!$C$18,AC7&gt;='Old Ranking Calculations'!$B$19,'Old Ranking Calculations'!$C$19,AC7&gt;='Old Ranking Calculations'!$B$20,'Old Ranking Calculations'!$C$20,AC7&gt;='Old Ranking Calculations'!$B$21,'Old Ranking Calculations'!$C$21,AC7&gt;='Old Ranking Calculations'!$B$22,'Old Ranking Calculations'!$C$22,AC7&lt;'Old Ranking Calculations'!$B$23,'Old Ranking Calculations'!$C$23)</f>
        <v>3</v>
      </c>
      <c r="AE7" s="1">
        <f t="shared" si="0"/>
        <v>0</v>
      </c>
      <c r="AF7" s="1">
        <f>SUM($O$2:O7)/SUM($G$2:H7)</f>
        <v>1.5</v>
      </c>
      <c r="AG7" s="16">
        <f>SUM($W$2:W7,Z7)</f>
        <v>50</v>
      </c>
    </row>
    <row r="8" spans="1:33" ht="15.75" customHeight="1" x14ac:dyDescent="0.2">
      <c r="A8" s="1">
        <v>1972</v>
      </c>
      <c r="B8" s="1" t="s">
        <v>24</v>
      </c>
      <c r="C8" s="1" t="str">
        <f>VLOOKUP(B8,Divisions!$A$1:$B$33,2,FALSE)</f>
        <v>AFC East</v>
      </c>
      <c r="D8" s="1">
        <v>7</v>
      </c>
      <c r="E8" s="1">
        <v>7</v>
      </c>
      <c r="W8" s="1">
        <f>SUM(N8*'Ranking Calculations'!$C$2,M8*'Ranking Calculations'!$C$3,L8*'Ranking Calculations'!$C$4,K8*'Ranking Calculations'!$C$5,H8*'Ranking Calculations'!$C$7,G8*'Ranking Calculations'!$C$6,P8*'Ranking Calculations'!$C$8,Q8*'Ranking Calculations'!$C$9,R8*'Ranking Calculations'!$C$10,S8*'Ranking Calculations'!$C$11,T8*'Ranking Calculations'!$C$12,U8*'Ranking Calculations'!$C$13,V8*'Ranking Calculations'!$C$14)</f>
        <v>0</v>
      </c>
      <c r="X8" s="11">
        <f>(SUM($D$2:D8)+(SUM($F$2:F8)/2))/((SUM($D$2:D8)+SUM($E$2:E8)+SUM($F$2:F8)))</f>
        <v>0.54591836734693877</v>
      </c>
      <c r="Y8" s="24">
        <f>'Winning % Rank Over Time'!AA8</f>
        <v>10</v>
      </c>
      <c r="Z8" s="7">
        <f>'Winning % Rank Over Time'!$B8*VLOOKUP(Y8,'Share of Reg Season Points'!$P$2:$Q$27,2)</f>
        <v>0</v>
      </c>
      <c r="AA8" s="1">
        <f>SUM($I$2:I8)/COUNT($G$2:G8)</f>
        <v>1.5</v>
      </c>
      <c r="AB8" s="1" cm="1">
        <f t="array" ref="AB8">_xlfn.IFS(AA8&gt;='Old Ranking Calculations'!$B$25,'Old Ranking Calculations'!$C$25,AA8&gt;='Old Ranking Calculations'!$B$26,'Old Ranking Calculations'!$C$26,AA8&gt;='Old Ranking Calculations'!$B$27,'Old Ranking Calculations'!$C$27,AA8&gt;='Old Ranking Calculations'!$B$28,'Old Ranking Calculations'!$C$28,AA8&gt;='Old Ranking Calculations'!$B$29,'Old Ranking Calculations'!$C$29,AA8&gt;='Old Ranking Calculations'!$B$30,'Old Ranking Calculations'!$C$30,AA8&gt;='Old Ranking Calculations'!$B$31,'Old Ranking Calculations'!$C$31,AA8&lt;'Old Ranking Calculations'!$B$32,'Old Ranking Calculations'!$C$32)</f>
        <v>15</v>
      </c>
      <c r="AC8" s="1">
        <f>COUNT($G$2:G8)/COUNT($A$2:A8)</f>
        <v>0.2857142857142857</v>
      </c>
      <c r="AD8" s="1" cm="1">
        <f t="array" ref="AD8">_xlfn.IFS(AC8&gt;='Old Ranking Calculations'!$B$15,'Old Ranking Calculations'!$C$15,AC8&gt;='Old Ranking Calculations'!$B$16,'Old Ranking Calculations'!$C$16,AC8&gt;='Old Ranking Calculations'!$B$17,'Old Ranking Calculations'!$C$17,AC8&gt;='Old Ranking Calculations'!$B$18,'Old Ranking Calculations'!$C$18,AC8&gt;='Old Ranking Calculations'!$B$19,'Old Ranking Calculations'!$C$19,AC8&gt;='Old Ranking Calculations'!$B$20,'Old Ranking Calculations'!$C$20,AC8&gt;='Old Ranking Calculations'!$B$21,'Old Ranking Calculations'!$C$21,AC8&gt;='Old Ranking Calculations'!$B$22,'Old Ranking Calculations'!$C$22,AC8&lt;'Old Ranking Calculations'!$B$23,'Old Ranking Calculations'!$C$23)</f>
        <v>3</v>
      </c>
      <c r="AE8" s="1">
        <f t="shared" si="0"/>
        <v>0</v>
      </c>
      <c r="AF8" s="1">
        <f>SUM($O$2:O8)/SUM($G$2:H8)</f>
        <v>1.5</v>
      </c>
      <c r="AG8" s="16">
        <f>SUM($W$2:W8,Z8)</f>
        <v>50</v>
      </c>
    </row>
    <row r="9" spans="1:33" ht="15.75" customHeight="1" x14ac:dyDescent="0.2">
      <c r="A9" s="1">
        <v>1973</v>
      </c>
      <c r="B9" s="1" t="s">
        <v>24</v>
      </c>
      <c r="C9" s="1" t="str">
        <f>VLOOKUP(B9,Divisions!$A$1:$B$33,2,FALSE)</f>
        <v>AFC East</v>
      </c>
      <c r="D9" s="1">
        <v>4</v>
      </c>
      <c r="E9" s="1">
        <v>10</v>
      </c>
      <c r="W9" s="1">
        <f>SUM(N9*'Ranking Calculations'!$C$2,M9*'Ranking Calculations'!$C$3,L9*'Ranking Calculations'!$C$4,K9*'Ranking Calculations'!$C$5,H9*'Ranking Calculations'!$C$7,G9*'Ranking Calculations'!$C$6,P9*'Ranking Calculations'!$C$8,Q9*'Ranking Calculations'!$C$9,R9*'Ranking Calculations'!$C$10,S9*'Ranking Calculations'!$C$11,T9*'Ranking Calculations'!$C$12,U9*'Ranking Calculations'!$C$13,V9*'Ranking Calculations'!$C$14)</f>
        <v>0</v>
      </c>
      <c r="X9" s="11">
        <f>(SUM($D$2:D9)+(SUM($F$2:F9)/2))/((SUM($D$2:D9)+SUM($E$2:E9)+SUM($F$2:F9)))</f>
        <v>0.5133928571428571</v>
      </c>
      <c r="Y9" s="24">
        <f>'Winning % Rank Over Time'!AA9</f>
        <v>12</v>
      </c>
      <c r="Z9" s="7">
        <f>'Winning % Rank Over Time'!$B9*VLOOKUP(Y9,'Share of Reg Season Points'!$P$2:$Q$27,2)</f>
        <v>0</v>
      </c>
      <c r="AA9" s="1">
        <f>SUM($I$2:I9)/COUNT($G$2:G9)</f>
        <v>1.5</v>
      </c>
      <c r="AB9" s="1" cm="1">
        <f t="array" ref="AB9">_xlfn.IFS(AA9&gt;='Old Ranking Calculations'!$B$25,'Old Ranking Calculations'!$C$25,AA9&gt;='Old Ranking Calculations'!$B$26,'Old Ranking Calculations'!$C$26,AA9&gt;='Old Ranking Calculations'!$B$27,'Old Ranking Calculations'!$C$27,AA9&gt;='Old Ranking Calculations'!$B$28,'Old Ranking Calculations'!$C$28,AA9&gt;='Old Ranking Calculations'!$B$29,'Old Ranking Calculations'!$C$29,AA9&gt;='Old Ranking Calculations'!$B$30,'Old Ranking Calculations'!$C$30,AA9&gt;='Old Ranking Calculations'!$B$31,'Old Ranking Calculations'!$C$31,AA9&lt;'Old Ranking Calculations'!$B$32,'Old Ranking Calculations'!$C$32)</f>
        <v>15</v>
      </c>
      <c r="AC9" s="1">
        <f>COUNT($G$2:G9)/COUNT($A$2:A9)</f>
        <v>0.25</v>
      </c>
      <c r="AD9" s="1" cm="1">
        <f t="array" ref="AD9">_xlfn.IFS(AC9&gt;='Old Ranking Calculations'!$B$15,'Old Ranking Calculations'!$C$15,AC9&gt;='Old Ranking Calculations'!$B$16,'Old Ranking Calculations'!$C$16,AC9&gt;='Old Ranking Calculations'!$B$17,'Old Ranking Calculations'!$C$17,AC9&gt;='Old Ranking Calculations'!$B$18,'Old Ranking Calculations'!$C$18,AC9&gt;='Old Ranking Calculations'!$B$19,'Old Ranking Calculations'!$C$19,AC9&gt;='Old Ranking Calculations'!$B$20,'Old Ranking Calculations'!$C$20,AC9&gt;='Old Ranking Calculations'!$B$21,'Old Ranking Calculations'!$C$21,AC9&gt;='Old Ranking Calculations'!$B$22,'Old Ranking Calculations'!$C$22,AC9&lt;'Old Ranking Calculations'!$B$23,'Old Ranking Calculations'!$C$23)</f>
        <v>3</v>
      </c>
      <c r="AE9" s="1">
        <f t="shared" si="0"/>
        <v>0</v>
      </c>
      <c r="AF9" s="1">
        <f>SUM($O$2:O9)/SUM($G$2:H9)</f>
        <v>1.5</v>
      </c>
      <c r="AG9" s="16">
        <f>SUM($W$2:W9,Z9)</f>
        <v>50</v>
      </c>
    </row>
    <row r="10" spans="1:33" ht="15.75" customHeight="1" x14ac:dyDescent="0.2">
      <c r="A10" s="1">
        <v>1974</v>
      </c>
      <c r="B10" s="1" t="s">
        <v>24</v>
      </c>
      <c r="C10" s="1" t="str">
        <f>VLOOKUP(B10,Divisions!$A$1:$B$33,2,FALSE)</f>
        <v>AFC East</v>
      </c>
      <c r="D10" s="1">
        <v>7</v>
      </c>
      <c r="E10" s="1">
        <v>7</v>
      </c>
      <c r="V10">
        <v>1</v>
      </c>
      <c r="W10" s="1">
        <f>SUM(N10*'Ranking Calculations'!$C$2,M10*'Ranking Calculations'!$C$3,L10*'Ranking Calculations'!$C$4,K10*'Ranking Calculations'!$C$5,H10*'Ranking Calculations'!$C$7,G10*'Ranking Calculations'!$C$6,P10*'Ranking Calculations'!$C$8,Q10*'Ranking Calculations'!$C$9,R10*'Ranking Calculations'!$C$10,S10*'Ranking Calculations'!$C$11,T10*'Ranking Calculations'!$C$12,U10*'Ranking Calculations'!$C$13,V10*'Ranking Calculations'!$C$14)</f>
        <v>0</v>
      </c>
      <c r="X10" s="11">
        <f>(SUM($D$2:D10)+(SUM($F$2:F10)/2))/((SUM($D$2:D10)+SUM($E$2:E10)+SUM($F$2:F10)))</f>
        <v>0.51190476190476186</v>
      </c>
      <c r="Y10" s="24">
        <f>'Winning % Rank Over Time'!AA10</f>
        <v>12</v>
      </c>
      <c r="Z10" s="7">
        <f>'Winning % Rank Over Time'!$B10*VLOOKUP(Y10,'Share of Reg Season Points'!$P$2:$Q$27,2)</f>
        <v>0</v>
      </c>
      <c r="AA10" s="1">
        <f>SUM($I$2:I10)/COUNT($G$2:G10)</f>
        <v>1.5</v>
      </c>
      <c r="AB10" s="1" cm="1">
        <f t="array" ref="AB10">_xlfn.IFS(AA10&gt;='Old Ranking Calculations'!$B$25,'Old Ranking Calculations'!$C$25,AA10&gt;='Old Ranking Calculations'!$B$26,'Old Ranking Calculations'!$C$26,AA10&gt;='Old Ranking Calculations'!$B$27,'Old Ranking Calculations'!$C$27,AA10&gt;='Old Ranking Calculations'!$B$28,'Old Ranking Calculations'!$C$28,AA10&gt;='Old Ranking Calculations'!$B$29,'Old Ranking Calculations'!$C$29,AA10&gt;='Old Ranking Calculations'!$B$30,'Old Ranking Calculations'!$C$30,AA10&gt;='Old Ranking Calculations'!$B$31,'Old Ranking Calculations'!$C$31,AA10&lt;'Old Ranking Calculations'!$B$32,'Old Ranking Calculations'!$C$32)</f>
        <v>15</v>
      </c>
      <c r="AC10" s="1">
        <f>COUNT($G$2:G10)/COUNT($A$2:A10)</f>
        <v>0.22222222222222221</v>
      </c>
      <c r="AD10" s="1" cm="1">
        <f t="array" ref="AD10">_xlfn.IFS(AC10&gt;='Old Ranking Calculations'!$B$15,'Old Ranking Calculations'!$C$15,AC10&gt;='Old Ranking Calculations'!$B$16,'Old Ranking Calculations'!$C$16,AC10&gt;='Old Ranking Calculations'!$B$17,'Old Ranking Calculations'!$C$17,AC10&gt;='Old Ranking Calculations'!$B$18,'Old Ranking Calculations'!$C$18,AC10&gt;='Old Ranking Calculations'!$B$19,'Old Ranking Calculations'!$C$19,AC10&gt;='Old Ranking Calculations'!$B$20,'Old Ranking Calculations'!$C$20,AC10&gt;='Old Ranking Calculations'!$B$21,'Old Ranking Calculations'!$C$21,AC10&gt;='Old Ranking Calculations'!$B$22,'Old Ranking Calculations'!$C$22,AC10&lt;'Old Ranking Calculations'!$B$23,'Old Ranking Calculations'!$C$23)</f>
        <v>1</v>
      </c>
      <c r="AE10" s="1">
        <f t="shared" si="0"/>
        <v>0</v>
      </c>
      <c r="AF10" s="1">
        <f>SUM($O$2:O10)/SUM($G$2:H10)</f>
        <v>1.5</v>
      </c>
      <c r="AG10" s="16">
        <f>SUM($W$2:W10,Z10)</f>
        <v>50</v>
      </c>
    </row>
    <row r="11" spans="1:33" ht="15.75" customHeight="1" x14ac:dyDescent="0.2">
      <c r="A11" s="1">
        <v>1975</v>
      </c>
      <c r="B11" s="1" t="s">
        <v>24</v>
      </c>
      <c r="C11" s="1" t="str">
        <f>VLOOKUP(B11,Divisions!$A$1:$B$33,2,FALSE)</f>
        <v>AFC East</v>
      </c>
      <c r="D11" s="1">
        <v>3</v>
      </c>
      <c r="E11" s="1">
        <v>11</v>
      </c>
      <c r="W11" s="1">
        <f>SUM(N11*'Ranking Calculations'!$C$2,M11*'Ranking Calculations'!$C$3,L11*'Ranking Calculations'!$C$4,K11*'Ranking Calculations'!$C$5,H11*'Ranking Calculations'!$C$7,G11*'Ranking Calculations'!$C$6,P11*'Ranking Calculations'!$C$8,Q11*'Ranking Calculations'!$C$9,R11*'Ranking Calculations'!$C$10,S11*'Ranking Calculations'!$C$11,T11*'Ranking Calculations'!$C$12,U11*'Ranking Calculations'!$C$13,V11*'Ranking Calculations'!$C$14)</f>
        <v>0</v>
      </c>
      <c r="X11" s="11">
        <f>(SUM($D$2:D11)+(SUM($F$2:F11)/2))/((SUM($D$2:D11)+SUM($E$2:E11)+SUM($F$2:F11)))</f>
        <v>0.48214285714285715</v>
      </c>
      <c r="Y11" s="24">
        <f>'Winning % Rank Over Time'!AA11</f>
        <v>16</v>
      </c>
      <c r="Z11" s="7">
        <f>'Winning % Rank Over Time'!$B11*VLOOKUP(Y11,'Share of Reg Season Points'!$P$2:$Q$27,2)</f>
        <v>0</v>
      </c>
      <c r="AA11" s="1">
        <f>SUM($I$2:I11)/COUNT($G$2:G11)</f>
        <v>1.5</v>
      </c>
      <c r="AB11" s="1" cm="1">
        <f t="array" ref="AB11">_xlfn.IFS(AA11&gt;='Old Ranking Calculations'!$B$25,'Old Ranking Calculations'!$C$25,AA11&gt;='Old Ranking Calculations'!$B$26,'Old Ranking Calculations'!$C$26,AA11&gt;='Old Ranking Calculations'!$B$27,'Old Ranking Calculations'!$C$27,AA11&gt;='Old Ranking Calculations'!$B$28,'Old Ranking Calculations'!$C$28,AA11&gt;='Old Ranking Calculations'!$B$29,'Old Ranking Calculations'!$C$29,AA11&gt;='Old Ranking Calculations'!$B$30,'Old Ranking Calculations'!$C$30,AA11&gt;='Old Ranking Calculations'!$B$31,'Old Ranking Calculations'!$C$31,AA11&lt;'Old Ranking Calculations'!$B$32,'Old Ranking Calculations'!$C$32)</f>
        <v>15</v>
      </c>
      <c r="AC11" s="1">
        <f>COUNT($G$2:G11)/COUNT($A$2:A11)</f>
        <v>0.2</v>
      </c>
      <c r="AD11" s="1" cm="1">
        <f t="array" ref="AD11">_xlfn.IFS(AC11&gt;='Old Ranking Calculations'!$B$15,'Old Ranking Calculations'!$C$15,AC11&gt;='Old Ranking Calculations'!$B$16,'Old Ranking Calculations'!$C$16,AC11&gt;='Old Ranking Calculations'!$B$17,'Old Ranking Calculations'!$C$17,AC11&gt;='Old Ranking Calculations'!$B$18,'Old Ranking Calculations'!$C$18,AC11&gt;='Old Ranking Calculations'!$B$19,'Old Ranking Calculations'!$C$19,AC11&gt;='Old Ranking Calculations'!$B$20,'Old Ranking Calculations'!$C$20,AC11&gt;='Old Ranking Calculations'!$B$21,'Old Ranking Calculations'!$C$21,AC11&gt;='Old Ranking Calculations'!$B$22,'Old Ranking Calculations'!$C$22,AC11&lt;'Old Ranking Calculations'!$B$23,'Old Ranking Calculations'!$C$23)</f>
        <v>1</v>
      </c>
      <c r="AE11" s="1">
        <f t="shared" si="0"/>
        <v>0</v>
      </c>
      <c r="AF11" s="1">
        <f>SUM($O$2:O11)/SUM($G$2:H11)</f>
        <v>1.5</v>
      </c>
      <c r="AG11" s="16">
        <f>SUM($W$2:W11,Z11)</f>
        <v>50</v>
      </c>
    </row>
    <row r="12" spans="1:33" ht="15.75" customHeight="1" x14ac:dyDescent="0.2">
      <c r="A12" s="1">
        <v>1976</v>
      </c>
      <c r="B12" s="1" t="s">
        <v>24</v>
      </c>
      <c r="C12" s="1" t="str">
        <f>VLOOKUP(B12,Divisions!$A$1:$B$33,2,FALSE)</f>
        <v>AFC East</v>
      </c>
      <c r="D12" s="1">
        <v>3</v>
      </c>
      <c r="E12" s="1">
        <v>11</v>
      </c>
      <c r="W12" s="1">
        <f>SUM(N12*'Ranking Calculations'!$C$2,M12*'Ranking Calculations'!$C$3,L12*'Ranking Calculations'!$C$4,K12*'Ranking Calculations'!$C$5,H12*'Ranking Calculations'!$C$7,G12*'Ranking Calculations'!$C$6,P12*'Ranking Calculations'!$C$8,Q12*'Ranking Calculations'!$C$9,R12*'Ranking Calculations'!$C$10,S12*'Ranking Calculations'!$C$11,T12*'Ranking Calculations'!$C$12,U12*'Ranking Calculations'!$C$13,V12*'Ranking Calculations'!$C$14)</f>
        <v>0</v>
      </c>
      <c r="X12" s="11">
        <f>(SUM($D$2:D12)+(SUM($F$2:F12)/2))/((SUM($D$2:D12)+SUM($E$2:E12)+SUM($F$2:F12)))</f>
        <v>0.45779220779220781</v>
      </c>
      <c r="Y12" s="24">
        <f>'Winning % Rank Over Time'!AA12</f>
        <v>16</v>
      </c>
      <c r="Z12" s="7">
        <f>'Winning % Rank Over Time'!$B12*VLOOKUP(Y12,'Share of Reg Season Points'!$K$2:$L$30,2)</f>
        <v>0</v>
      </c>
      <c r="AA12" s="1">
        <f>SUM($I$2:I12)/COUNT($G$2:G12)</f>
        <v>1.5</v>
      </c>
      <c r="AB12" s="1" cm="1">
        <f t="array" ref="AB12">_xlfn.IFS(AA12&gt;='Old Ranking Calculations'!$B$25,'Old Ranking Calculations'!$C$25,AA12&gt;='Old Ranking Calculations'!$B$26,'Old Ranking Calculations'!$C$26,AA12&gt;='Old Ranking Calculations'!$B$27,'Old Ranking Calculations'!$C$27,AA12&gt;='Old Ranking Calculations'!$B$28,'Old Ranking Calculations'!$C$28,AA12&gt;='Old Ranking Calculations'!$B$29,'Old Ranking Calculations'!$C$29,AA12&gt;='Old Ranking Calculations'!$B$30,'Old Ranking Calculations'!$C$30,AA12&gt;='Old Ranking Calculations'!$B$31,'Old Ranking Calculations'!$C$31,AA12&lt;'Old Ranking Calculations'!$B$32,'Old Ranking Calculations'!$C$32)</f>
        <v>15</v>
      </c>
      <c r="AC12" s="1">
        <f>COUNT($G$2:G12)/COUNT($A$2:A12)</f>
        <v>0.18181818181818182</v>
      </c>
      <c r="AD12" s="1" cm="1">
        <f t="array" ref="AD12">_xlfn.IFS(AC12&gt;='Old Ranking Calculations'!$B$15,'Old Ranking Calculations'!$C$15,AC12&gt;='Old Ranking Calculations'!$B$16,'Old Ranking Calculations'!$C$16,AC12&gt;='Old Ranking Calculations'!$B$17,'Old Ranking Calculations'!$C$17,AC12&gt;='Old Ranking Calculations'!$B$18,'Old Ranking Calculations'!$C$18,AC12&gt;='Old Ranking Calculations'!$B$19,'Old Ranking Calculations'!$C$19,AC12&gt;='Old Ranking Calculations'!$B$20,'Old Ranking Calculations'!$C$20,AC12&gt;='Old Ranking Calculations'!$B$21,'Old Ranking Calculations'!$C$21,AC12&gt;='Old Ranking Calculations'!$B$22,'Old Ranking Calculations'!$C$22,AC12&lt;'Old Ranking Calculations'!$B$23,'Old Ranking Calculations'!$C$23)</f>
        <v>0</v>
      </c>
      <c r="AE12" s="1">
        <f t="shared" si="0"/>
        <v>0</v>
      </c>
      <c r="AF12" s="1">
        <f>SUM($O$2:O12)/SUM($G$2:H12)</f>
        <v>1.5</v>
      </c>
      <c r="AG12" s="16">
        <f>SUM($W$2:W12,Z12)</f>
        <v>50</v>
      </c>
    </row>
    <row r="13" spans="1:33" ht="15.75" customHeight="1" x14ac:dyDescent="0.2">
      <c r="A13" s="1">
        <v>1977</v>
      </c>
      <c r="B13" s="1" t="s">
        <v>24</v>
      </c>
      <c r="C13" s="1" t="str">
        <f>VLOOKUP(B13,Divisions!$A$1:$B$33,2,FALSE)</f>
        <v>AFC East</v>
      </c>
      <c r="D13" s="1">
        <v>3</v>
      </c>
      <c r="E13" s="1">
        <v>11</v>
      </c>
      <c r="W13" s="1">
        <f>SUM(N13*'Ranking Calculations'!$C$2,M13*'Ranking Calculations'!$C$3,L13*'Ranking Calculations'!$C$4,K13*'Ranking Calculations'!$C$5,H13*'Ranking Calculations'!$C$7,G13*'Ranking Calculations'!$C$6,P13*'Ranking Calculations'!$C$8,Q13*'Ranking Calculations'!$C$9,R13*'Ranking Calculations'!$C$10,S13*'Ranking Calculations'!$C$11,T13*'Ranking Calculations'!$C$12,U13*'Ranking Calculations'!$C$13,V13*'Ranking Calculations'!$C$14)</f>
        <v>0</v>
      </c>
      <c r="X13" s="11">
        <f>(SUM($D$2:D13)+(SUM($F$2:F13)/2))/((SUM($D$2:D13)+SUM($E$2:E13)+SUM($F$2:F13)))</f>
        <v>0.4375</v>
      </c>
      <c r="Y13" s="24">
        <f>'Winning % Rank Over Time'!AA13</f>
        <v>17</v>
      </c>
      <c r="Z13" s="7">
        <f>'Winning % Rank Over Time'!$B13*VLOOKUP(Y13,'Share of Reg Season Points'!$K$2:$L$30,2)</f>
        <v>0</v>
      </c>
      <c r="AA13" s="1">
        <f>SUM($I$2:I13)/COUNT($G$2:G13)</f>
        <v>1.5</v>
      </c>
      <c r="AB13" s="1" cm="1">
        <f t="array" ref="AB13">_xlfn.IFS(AA13&gt;='Old Ranking Calculations'!$B$25,'Old Ranking Calculations'!$C$25,AA13&gt;='Old Ranking Calculations'!$B$26,'Old Ranking Calculations'!$C$26,AA13&gt;='Old Ranking Calculations'!$B$27,'Old Ranking Calculations'!$C$27,AA13&gt;='Old Ranking Calculations'!$B$28,'Old Ranking Calculations'!$C$28,AA13&gt;='Old Ranking Calculations'!$B$29,'Old Ranking Calculations'!$C$29,AA13&gt;='Old Ranking Calculations'!$B$30,'Old Ranking Calculations'!$C$30,AA13&gt;='Old Ranking Calculations'!$B$31,'Old Ranking Calculations'!$C$31,AA13&lt;'Old Ranking Calculations'!$B$32,'Old Ranking Calculations'!$C$32)</f>
        <v>15</v>
      </c>
      <c r="AC13" s="1">
        <f>COUNT($G$2:G13)/COUNT($A$2:A13)</f>
        <v>0.16666666666666666</v>
      </c>
      <c r="AD13" s="1" cm="1">
        <f t="array" ref="AD13">_xlfn.IFS(AC13&gt;='Old Ranking Calculations'!$B$15,'Old Ranking Calculations'!$C$15,AC13&gt;='Old Ranking Calculations'!$B$16,'Old Ranking Calculations'!$C$16,AC13&gt;='Old Ranking Calculations'!$B$17,'Old Ranking Calculations'!$C$17,AC13&gt;='Old Ranking Calculations'!$B$18,'Old Ranking Calculations'!$C$18,AC13&gt;='Old Ranking Calculations'!$B$19,'Old Ranking Calculations'!$C$19,AC13&gt;='Old Ranking Calculations'!$B$20,'Old Ranking Calculations'!$C$20,AC13&gt;='Old Ranking Calculations'!$B$21,'Old Ranking Calculations'!$C$21,AC13&gt;='Old Ranking Calculations'!$B$22,'Old Ranking Calculations'!$C$22,AC13&lt;'Old Ranking Calculations'!$B$23,'Old Ranking Calculations'!$C$23)</f>
        <v>0</v>
      </c>
      <c r="AE13" s="1">
        <f t="shared" si="0"/>
        <v>0</v>
      </c>
      <c r="AF13" s="1">
        <f>SUM($O$2:O13)/SUM($G$2:H13)</f>
        <v>1.5</v>
      </c>
      <c r="AG13" s="16">
        <f>SUM($W$2:W13,Z13)</f>
        <v>50</v>
      </c>
    </row>
    <row r="14" spans="1:33" ht="15.75" customHeight="1" x14ac:dyDescent="0.2">
      <c r="A14" s="1">
        <v>1978</v>
      </c>
      <c r="B14" s="1" t="s">
        <v>24</v>
      </c>
      <c r="C14" s="1" t="str">
        <f>VLOOKUP(B14,Divisions!$A$1:$B$33,2,FALSE)</f>
        <v>AFC East</v>
      </c>
      <c r="D14" s="1">
        <v>8</v>
      </c>
      <c r="E14" s="1">
        <v>8</v>
      </c>
      <c r="W14" s="1">
        <f>SUM(N14*'Ranking Calculations'!$C$2,M14*'Ranking Calculations'!$C$3,L14*'Ranking Calculations'!$C$4,K14*'Ranking Calculations'!$C$5,H14*'Ranking Calculations'!$C$7,G14*'Ranking Calculations'!$C$6,P14*'Ranking Calculations'!$C$8,Q14*'Ranking Calculations'!$C$9,R14*'Ranking Calculations'!$C$10,S14*'Ranking Calculations'!$C$11,T14*'Ranking Calculations'!$C$12,U14*'Ranking Calculations'!$C$13,V14*'Ranking Calculations'!$C$14)</f>
        <v>0</v>
      </c>
      <c r="X14" s="11">
        <f>(SUM($D$2:D14)+(SUM($F$2:F14)/2))/((SUM($D$2:D14)+SUM($E$2:E14)+SUM($F$2:F14)))</f>
        <v>0.44293478260869568</v>
      </c>
      <c r="Y14" s="24">
        <f>'Winning % Rank Over Time'!AA14</f>
        <v>17</v>
      </c>
      <c r="Z14" s="7">
        <f>'Winning % Rank Over Time'!$B14*VLOOKUP(Y14,'Share of Reg Season Points'!$K$2:$L$30,2)</f>
        <v>0</v>
      </c>
      <c r="AA14" s="1">
        <f>SUM($I$2:I14)/COUNT($G$2:G14)</f>
        <v>1.5</v>
      </c>
      <c r="AB14" s="1" cm="1">
        <f t="array" ref="AB14">_xlfn.IFS(AA14&gt;='Old Ranking Calculations'!$B$25,'Old Ranking Calculations'!$C$25,AA14&gt;='Old Ranking Calculations'!$B$26,'Old Ranking Calculations'!$C$26,AA14&gt;='Old Ranking Calculations'!$B$27,'Old Ranking Calculations'!$C$27,AA14&gt;='Old Ranking Calculations'!$B$28,'Old Ranking Calculations'!$C$28,AA14&gt;='Old Ranking Calculations'!$B$29,'Old Ranking Calculations'!$C$29,AA14&gt;='Old Ranking Calculations'!$B$30,'Old Ranking Calculations'!$C$30,AA14&gt;='Old Ranking Calculations'!$B$31,'Old Ranking Calculations'!$C$31,AA14&lt;'Old Ranking Calculations'!$B$32,'Old Ranking Calculations'!$C$32)</f>
        <v>15</v>
      </c>
      <c r="AC14" s="1">
        <f>COUNT($G$2:G14)/COUNT($A$2:A14)</f>
        <v>0.15384615384615385</v>
      </c>
      <c r="AD14" s="1" cm="1">
        <f t="array" ref="AD14">_xlfn.IFS(AC14&gt;='Old Ranking Calculations'!$B$15,'Old Ranking Calculations'!$C$15,AC14&gt;='Old Ranking Calculations'!$B$16,'Old Ranking Calculations'!$C$16,AC14&gt;='Old Ranking Calculations'!$B$17,'Old Ranking Calculations'!$C$17,AC14&gt;='Old Ranking Calculations'!$B$18,'Old Ranking Calculations'!$C$18,AC14&gt;='Old Ranking Calculations'!$B$19,'Old Ranking Calculations'!$C$19,AC14&gt;='Old Ranking Calculations'!$B$20,'Old Ranking Calculations'!$C$20,AC14&gt;='Old Ranking Calculations'!$B$21,'Old Ranking Calculations'!$C$21,AC14&gt;='Old Ranking Calculations'!$B$22,'Old Ranking Calculations'!$C$22,AC14&lt;'Old Ranking Calculations'!$B$23,'Old Ranking Calculations'!$C$23)</f>
        <v>0</v>
      </c>
      <c r="AE14" s="1">
        <f t="shared" si="0"/>
        <v>0</v>
      </c>
      <c r="AF14" s="1">
        <f>SUM($O$2:O14)/SUM($G$2:H14)</f>
        <v>1.5</v>
      </c>
      <c r="AG14" s="16">
        <f>SUM($W$2:W14,Z14)</f>
        <v>50</v>
      </c>
    </row>
    <row r="15" spans="1:33" ht="15.75" customHeight="1" x14ac:dyDescent="0.2">
      <c r="A15" s="1">
        <v>1979</v>
      </c>
      <c r="B15" s="1" t="s">
        <v>24</v>
      </c>
      <c r="C15" s="1" t="str">
        <f>VLOOKUP(B15,Divisions!$A$1:$B$33,2,FALSE)</f>
        <v>AFC East</v>
      </c>
      <c r="D15" s="1">
        <v>8</v>
      </c>
      <c r="E15" s="1">
        <v>8</v>
      </c>
      <c r="W15" s="1">
        <f>SUM(N15*'Ranking Calculations'!$C$2,M15*'Ranking Calculations'!$C$3,L15*'Ranking Calculations'!$C$4,K15*'Ranking Calculations'!$C$5,H15*'Ranking Calculations'!$C$7,G15*'Ranking Calculations'!$C$6,P15*'Ranking Calculations'!$C$8,Q15*'Ranking Calculations'!$C$9,R15*'Ranking Calculations'!$C$10,S15*'Ranking Calculations'!$C$11,T15*'Ranking Calculations'!$C$12,U15*'Ranking Calculations'!$C$13,V15*'Ranking Calculations'!$C$14)</f>
        <v>0</v>
      </c>
      <c r="X15" s="11">
        <f>(SUM($D$2:D15)+(SUM($F$2:F15)/2))/((SUM($D$2:D15)+SUM($E$2:E15)+SUM($F$2:F15)))</f>
        <v>0.44750000000000001</v>
      </c>
      <c r="Y15" s="24">
        <f>'Winning % Rank Over Time'!AA15</f>
        <v>17</v>
      </c>
      <c r="Z15" s="7">
        <f>'Winning % Rank Over Time'!$B15*VLOOKUP(Y15,'Share of Reg Season Points'!$K$2:$L$30,2)</f>
        <v>0</v>
      </c>
      <c r="AA15" s="1">
        <f>SUM($I$2:I15)/COUNT($G$2:G15)</f>
        <v>1.5</v>
      </c>
      <c r="AB15" s="1" cm="1">
        <f t="array" ref="AB15">_xlfn.IFS(AA15&gt;='Old Ranking Calculations'!$B$25,'Old Ranking Calculations'!$C$25,AA15&gt;='Old Ranking Calculations'!$B$26,'Old Ranking Calculations'!$C$26,AA15&gt;='Old Ranking Calculations'!$B$27,'Old Ranking Calculations'!$C$27,AA15&gt;='Old Ranking Calculations'!$B$28,'Old Ranking Calculations'!$C$28,AA15&gt;='Old Ranking Calculations'!$B$29,'Old Ranking Calculations'!$C$29,AA15&gt;='Old Ranking Calculations'!$B$30,'Old Ranking Calculations'!$C$30,AA15&gt;='Old Ranking Calculations'!$B$31,'Old Ranking Calculations'!$C$31,AA15&lt;'Old Ranking Calculations'!$B$32,'Old Ranking Calculations'!$C$32)</f>
        <v>15</v>
      </c>
      <c r="AC15" s="1">
        <f>COUNT($G$2:G15)/COUNT($A$2:A15)</f>
        <v>0.14285714285714285</v>
      </c>
      <c r="AD15" s="1" cm="1">
        <f t="array" ref="AD15">_xlfn.IFS(AC15&gt;='Old Ranking Calculations'!$B$15,'Old Ranking Calculations'!$C$15,AC15&gt;='Old Ranking Calculations'!$B$16,'Old Ranking Calculations'!$C$16,AC15&gt;='Old Ranking Calculations'!$B$17,'Old Ranking Calculations'!$C$17,AC15&gt;='Old Ranking Calculations'!$B$18,'Old Ranking Calculations'!$C$18,AC15&gt;='Old Ranking Calculations'!$B$19,'Old Ranking Calculations'!$C$19,AC15&gt;='Old Ranking Calculations'!$B$20,'Old Ranking Calculations'!$C$20,AC15&gt;='Old Ranking Calculations'!$B$21,'Old Ranking Calculations'!$C$21,AC15&gt;='Old Ranking Calculations'!$B$22,'Old Ranking Calculations'!$C$22,AC15&lt;'Old Ranking Calculations'!$B$23,'Old Ranking Calculations'!$C$23)</f>
        <v>0</v>
      </c>
      <c r="AE15" s="1">
        <f t="shared" si="0"/>
        <v>0</v>
      </c>
      <c r="AF15" s="1">
        <f>SUM($O$2:O15)/SUM($G$2:H15)</f>
        <v>1.5</v>
      </c>
      <c r="AG15" s="16">
        <f>SUM($W$2:W15,Z15)</f>
        <v>50</v>
      </c>
    </row>
    <row r="16" spans="1:33" ht="15.75" customHeight="1" x14ac:dyDescent="0.2">
      <c r="A16" s="1">
        <v>1980</v>
      </c>
      <c r="B16" s="1" t="s">
        <v>24</v>
      </c>
      <c r="C16" s="1" t="str">
        <f>VLOOKUP(B16,Divisions!$A$1:$B$33,2,FALSE)</f>
        <v>AFC East</v>
      </c>
      <c r="D16" s="1">
        <v>4</v>
      </c>
      <c r="E16" s="1">
        <v>12</v>
      </c>
      <c r="W16" s="1">
        <f>SUM(N16*'Ranking Calculations'!$C$2,M16*'Ranking Calculations'!$C$3,L16*'Ranking Calculations'!$C$4,K16*'Ranking Calculations'!$C$5,H16*'Ranking Calculations'!$C$7,G16*'Ranking Calculations'!$C$6,P16*'Ranking Calculations'!$C$8,Q16*'Ranking Calculations'!$C$9,R16*'Ranking Calculations'!$C$10,S16*'Ranking Calculations'!$C$11,T16*'Ranking Calculations'!$C$12,U16*'Ranking Calculations'!$C$13,V16*'Ranking Calculations'!$C$14)</f>
        <v>0</v>
      </c>
      <c r="X16" s="11">
        <f>(SUM($D$2:D16)+(SUM($F$2:F16)/2))/((SUM($D$2:D16)+SUM($E$2:E16)+SUM($F$2:F16)))</f>
        <v>0.43287037037037035</v>
      </c>
      <c r="Y16" s="24">
        <f>'Winning % Rank Over Time'!AA16</f>
        <v>19</v>
      </c>
      <c r="Z16" s="7">
        <f>'Winning % Rank Over Time'!$B16*VLOOKUP(Y16,'Share of Reg Season Points'!$K$2:$L$30,2)</f>
        <v>0</v>
      </c>
      <c r="AA16" s="1">
        <f>SUM($I$2:I16)/COUNT($G$2:G16)</f>
        <v>1.5</v>
      </c>
      <c r="AB16" s="1" cm="1">
        <f t="array" ref="AB16">_xlfn.IFS(AA16&gt;='Old Ranking Calculations'!$B$25,'Old Ranking Calculations'!$C$25,AA16&gt;='Old Ranking Calculations'!$B$26,'Old Ranking Calculations'!$C$26,AA16&gt;='Old Ranking Calculations'!$B$27,'Old Ranking Calculations'!$C$27,AA16&gt;='Old Ranking Calculations'!$B$28,'Old Ranking Calculations'!$C$28,AA16&gt;='Old Ranking Calculations'!$B$29,'Old Ranking Calculations'!$C$29,AA16&gt;='Old Ranking Calculations'!$B$30,'Old Ranking Calculations'!$C$30,AA16&gt;='Old Ranking Calculations'!$B$31,'Old Ranking Calculations'!$C$31,AA16&lt;'Old Ranking Calculations'!$B$32,'Old Ranking Calculations'!$C$32)</f>
        <v>15</v>
      </c>
      <c r="AC16" s="1">
        <f>COUNT($G$2:G16)/COUNT($A$2:A16)</f>
        <v>0.13333333333333333</v>
      </c>
      <c r="AD16" s="1" cm="1">
        <f t="array" ref="AD16">_xlfn.IFS(AC16&gt;='Old Ranking Calculations'!$B$15,'Old Ranking Calculations'!$C$15,AC16&gt;='Old Ranking Calculations'!$B$16,'Old Ranking Calculations'!$C$16,AC16&gt;='Old Ranking Calculations'!$B$17,'Old Ranking Calculations'!$C$17,AC16&gt;='Old Ranking Calculations'!$B$18,'Old Ranking Calculations'!$C$18,AC16&gt;='Old Ranking Calculations'!$B$19,'Old Ranking Calculations'!$C$19,AC16&gt;='Old Ranking Calculations'!$B$20,'Old Ranking Calculations'!$C$20,AC16&gt;='Old Ranking Calculations'!$B$21,'Old Ranking Calculations'!$C$21,AC16&gt;='Old Ranking Calculations'!$B$22,'Old Ranking Calculations'!$C$22,AC16&lt;'Old Ranking Calculations'!$B$23,'Old Ranking Calculations'!$C$23)</f>
        <v>0</v>
      </c>
      <c r="AE16" s="1">
        <f t="shared" si="0"/>
        <v>0</v>
      </c>
      <c r="AF16" s="1">
        <f>SUM($O$2:O16)/SUM($G$2:H16)</f>
        <v>1.5</v>
      </c>
      <c r="AG16" s="16">
        <f>SUM($W$2:W16,Z16)</f>
        <v>50</v>
      </c>
    </row>
    <row r="17" spans="1:33" ht="15.75" customHeight="1" x14ac:dyDescent="0.2">
      <c r="A17" s="1">
        <v>1981</v>
      </c>
      <c r="B17" s="1" t="s">
        <v>24</v>
      </c>
      <c r="C17" s="1" t="str">
        <f>VLOOKUP(B17,Divisions!$A$1:$B$33,2,FALSE)</f>
        <v>AFC East</v>
      </c>
      <c r="D17" s="1">
        <v>10</v>
      </c>
      <c r="E17" s="1">
        <v>5</v>
      </c>
      <c r="F17" s="1">
        <v>1</v>
      </c>
      <c r="G17" s="1">
        <v>1</v>
      </c>
      <c r="I17" s="1">
        <v>0</v>
      </c>
      <c r="J17" s="1">
        <v>1</v>
      </c>
      <c r="K17" s="1"/>
      <c r="L17" s="1"/>
      <c r="M17" s="1"/>
      <c r="N17" s="1"/>
      <c r="O17" s="1">
        <v>1</v>
      </c>
      <c r="W17" s="1">
        <f>SUM(N17*'Ranking Calculations'!$C$2,M17*'Ranking Calculations'!$C$3,L17*'Ranking Calculations'!$C$4,K17*'Ranking Calculations'!$C$5,H17*'Ranking Calculations'!$C$7,G17*'Ranking Calculations'!$C$6,P17*'Ranking Calculations'!$C$8,Q17*'Ranking Calculations'!$C$9,R17*'Ranking Calculations'!$C$10,S17*'Ranking Calculations'!$C$11,T17*'Ranking Calculations'!$C$12,U17*'Ranking Calculations'!$C$13,V17*'Ranking Calculations'!$C$14)</f>
        <v>1</v>
      </c>
      <c r="X17" s="11">
        <f>(SUM($D$2:D17)+(SUM($F$2:F17)/2))/((SUM($D$2:D17)+SUM($E$2:E17)+SUM($F$2:F17)))</f>
        <v>0.44827586206896552</v>
      </c>
      <c r="Y17" s="24">
        <f>'Winning % Rank Over Time'!AA17</f>
        <v>19</v>
      </c>
      <c r="Z17" s="7">
        <f>'Winning % Rank Over Time'!$B17*VLOOKUP(Y17,'Share of Reg Season Points'!$K$2:$L$30,2)</f>
        <v>0</v>
      </c>
      <c r="AA17" s="1">
        <f>SUM($I$2:I17)/COUNT($G$2:G17)</f>
        <v>1</v>
      </c>
      <c r="AB17" s="1" cm="1">
        <f t="array" ref="AB17">_xlfn.IFS(AA17&gt;='Old Ranking Calculations'!$B$25,'Old Ranking Calculations'!$C$25,AA17&gt;='Old Ranking Calculations'!$B$26,'Old Ranking Calculations'!$C$26,AA17&gt;='Old Ranking Calculations'!$B$27,'Old Ranking Calculations'!$C$27,AA17&gt;='Old Ranking Calculations'!$B$28,'Old Ranking Calculations'!$C$28,AA17&gt;='Old Ranking Calculations'!$B$29,'Old Ranking Calculations'!$C$29,AA17&gt;='Old Ranking Calculations'!$B$30,'Old Ranking Calculations'!$C$30,AA17&gt;='Old Ranking Calculations'!$B$31,'Old Ranking Calculations'!$C$31,AA17&lt;'Old Ranking Calculations'!$B$32,'Old Ranking Calculations'!$C$32)</f>
        <v>10</v>
      </c>
      <c r="AC17" s="1">
        <f>COUNT($G$2:G17)/COUNT($A$2:A17)</f>
        <v>0.1875</v>
      </c>
      <c r="AD17" s="1" cm="1">
        <f t="array" ref="AD17">_xlfn.IFS(AC17&gt;='Old Ranking Calculations'!$B$15,'Old Ranking Calculations'!$C$15,AC17&gt;='Old Ranking Calculations'!$B$16,'Old Ranking Calculations'!$C$16,AC17&gt;='Old Ranking Calculations'!$B$17,'Old Ranking Calculations'!$C$17,AC17&gt;='Old Ranking Calculations'!$B$18,'Old Ranking Calculations'!$C$18,AC17&gt;='Old Ranking Calculations'!$B$19,'Old Ranking Calculations'!$C$19,AC17&gt;='Old Ranking Calculations'!$B$20,'Old Ranking Calculations'!$C$20,AC17&gt;='Old Ranking Calculations'!$B$21,'Old Ranking Calculations'!$C$21,AC17&gt;='Old Ranking Calculations'!$B$22,'Old Ranking Calculations'!$C$22,AC17&lt;'Old Ranking Calculations'!$B$23,'Old Ranking Calculations'!$C$23)</f>
        <v>0</v>
      </c>
      <c r="AE17" s="1">
        <f t="shared" si="0"/>
        <v>0</v>
      </c>
      <c r="AF17" s="1">
        <f>SUM($O$2:O17)/SUM($G$2:H17)</f>
        <v>1.4</v>
      </c>
      <c r="AG17" s="16">
        <f>SUM($W$2:W17,Z17)</f>
        <v>51</v>
      </c>
    </row>
    <row r="18" spans="1:33" ht="15.75" customHeight="1" x14ac:dyDescent="0.2">
      <c r="A18" s="1">
        <v>1982</v>
      </c>
      <c r="B18" s="1" t="s">
        <v>24</v>
      </c>
      <c r="C18" s="1" t="str">
        <f>VLOOKUP(B18,Divisions!$A$1:$B$33,2,FALSE)</f>
        <v>AFC East</v>
      </c>
      <c r="D18" s="1">
        <v>6</v>
      </c>
      <c r="E18" s="1">
        <v>3</v>
      </c>
      <c r="G18" s="1">
        <v>1</v>
      </c>
      <c r="I18" s="1">
        <v>2</v>
      </c>
      <c r="J18" s="1">
        <v>1</v>
      </c>
      <c r="K18" s="1">
        <v>1</v>
      </c>
      <c r="L18" s="1">
        <v>1</v>
      </c>
      <c r="M18" s="1"/>
      <c r="N18" s="1"/>
      <c r="O18" s="1">
        <v>3</v>
      </c>
      <c r="W18" s="1">
        <f>SUM(N18*'Ranking Calculations'!$C$2,M18*'Ranking Calculations'!$C$3,L18*'Ranking Calculations'!$C$4,K18*'Ranking Calculations'!$C$5,H18*'Ranking Calculations'!$C$7,G18*'Ranking Calculations'!$C$6,P18*'Ranking Calculations'!$C$8,Q18*'Ranking Calculations'!$C$9,R18*'Ranking Calculations'!$C$10,S18*'Ranking Calculations'!$C$11,T18*'Ranking Calculations'!$C$12,U18*'Ranking Calculations'!$C$13,V18*'Ranking Calculations'!$C$14)</f>
        <v>7</v>
      </c>
      <c r="X18" s="11">
        <f>(SUM($D$2:D18)+(SUM($F$2:F18)/2))/((SUM($D$2:D18)+SUM($E$2:E18)+SUM($F$2:F18)))</f>
        <v>0.45643153526970953</v>
      </c>
      <c r="Y18" s="24">
        <f>'Winning % Rank Over Time'!AA18</f>
        <v>17</v>
      </c>
      <c r="Z18" s="7">
        <f>'Winning % Rank Over Time'!$B18*VLOOKUP(Y18,'Share of Reg Season Points'!$K$2:$L$30,2)</f>
        <v>0</v>
      </c>
      <c r="AA18" s="1">
        <f>SUM($I$2:I18)/COUNT($G$2:G18)</f>
        <v>1.25</v>
      </c>
      <c r="AB18" s="1" cm="1">
        <f t="array" ref="AB18">_xlfn.IFS(AA18&gt;='Old Ranking Calculations'!$B$25,'Old Ranking Calculations'!$C$25,AA18&gt;='Old Ranking Calculations'!$B$26,'Old Ranking Calculations'!$C$26,AA18&gt;='Old Ranking Calculations'!$B$27,'Old Ranking Calculations'!$C$27,AA18&gt;='Old Ranking Calculations'!$B$28,'Old Ranking Calculations'!$C$28,AA18&gt;='Old Ranking Calculations'!$B$29,'Old Ranking Calculations'!$C$29,AA18&gt;='Old Ranking Calculations'!$B$30,'Old Ranking Calculations'!$C$30,AA18&gt;='Old Ranking Calculations'!$B$31,'Old Ranking Calculations'!$C$31,AA18&lt;'Old Ranking Calculations'!$B$32,'Old Ranking Calculations'!$C$32)</f>
        <v>12</v>
      </c>
      <c r="AC18" s="1">
        <f>COUNT($G$2:G18)/COUNT($A$2:A18)</f>
        <v>0.23529411764705882</v>
      </c>
      <c r="AD18" s="1" cm="1">
        <f t="array" ref="AD18">_xlfn.IFS(AC18&gt;='Old Ranking Calculations'!$B$15,'Old Ranking Calculations'!$C$15,AC18&gt;='Old Ranking Calculations'!$B$16,'Old Ranking Calculations'!$C$16,AC18&gt;='Old Ranking Calculations'!$B$17,'Old Ranking Calculations'!$C$17,AC18&gt;='Old Ranking Calculations'!$B$18,'Old Ranking Calculations'!$C$18,AC18&gt;='Old Ranking Calculations'!$B$19,'Old Ranking Calculations'!$C$19,AC18&gt;='Old Ranking Calculations'!$B$20,'Old Ranking Calculations'!$C$20,AC18&gt;='Old Ranking Calculations'!$B$21,'Old Ranking Calculations'!$C$21,AC18&gt;='Old Ranking Calculations'!$B$22,'Old Ranking Calculations'!$C$22,AC18&lt;'Old Ranking Calculations'!$B$23,'Old Ranking Calculations'!$C$23)</f>
        <v>1</v>
      </c>
      <c r="AE18" s="1">
        <f t="shared" si="0"/>
        <v>0</v>
      </c>
      <c r="AF18" s="1">
        <f>SUM($O$2:O18)/SUM($G$2:H18)</f>
        <v>1.6666666666666667</v>
      </c>
      <c r="AG18" s="16">
        <f>SUM($W$2:W18,Z18)</f>
        <v>58</v>
      </c>
    </row>
    <row r="19" spans="1:33" ht="15.75" customHeight="1" x14ac:dyDescent="0.2">
      <c r="A19" s="1">
        <v>1983</v>
      </c>
      <c r="B19" s="1" t="s">
        <v>24</v>
      </c>
      <c r="C19" s="1" t="str">
        <f>VLOOKUP(B19,Divisions!$A$1:$B$33,2,FALSE)</f>
        <v>AFC East</v>
      </c>
      <c r="D19" s="1">
        <v>7</v>
      </c>
      <c r="E19" s="1">
        <v>9</v>
      </c>
      <c r="W19" s="1">
        <f>SUM(N19*'Ranking Calculations'!$C$2,M19*'Ranking Calculations'!$C$3,L19*'Ranking Calculations'!$C$4,K19*'Ranking Calculations'!$C$5,H19*'Ranking Calculations'!$C$7,G19*'Ranking Calculations'!$C$6,P19*'Ranking Calculations'!$C$8,Q19*'Ranking Calculations'!$C$9,R19*'Ranking Calculations'!$C$10,S19*'Ranking Calculations'!$C$11,T19*'Ranking Calculations'!$C$12,U19*'Ranking Calculations'!$C$13,V19*'Ranking Calculations'!$C$14)</f>
        <v>0</v>
      </c>
      <c r="X19" s="11">
        <f>(SUM($D$2:D19)+(SUM($F$2:F19)/2))/((SUM($D$2:D19)+SUM($E$2:E19)+SUM($F$2:F19)))</f>
        <v>0.45525291828793774</v>
      </c>
      <c r="Y19" s="24">
        <f>'Winning % Rank Over Time'!AA19</f>
        <v>18</v>
      </c>
      <c r="Z19" s="7">
        <f>'Winning % Rank Over Time'!$B19*VLOOKUP(Y19,'Share of Reg Season Points'!$K$2:$L$30,2)</f>
        <v>0</v>
      </c>
      <c r="AA19" s="1">
        <f>SUM($I$2:I19)/COUNT($G$2:G19)</f>
        <v>1.25</v>
      </c>
      <c r="AB19" s="1" cm="1">
        <f t="array" ref="AB19">_xlfn.IFS(AA19&gt;='Old Ranking Calculations'!$B$25,'Old Ranking Calculations'!$C$25,AA19&gt;='Old Ranking Calculations'!$B$26,'Old Ranking Calculations'!$C$26,AA19&gt;='Old Ranking Calculations'!$B$27,'Old Ranking Calculations'!$C$27,AA19&gt;='Old Ranking Calculations'!$B$28,'Old Ranking Calculations'!$C$28,AA19&gt;='Old Ranking Calculations'!$B$29,'Old Ranking Calculations'!$C$29,AA19&gt;='Old Ranking Calculations'!$B$30,'Old Ranking Calculations'!$C$30,AA19&gt;='Old Ranking Calculations'!$B$31,'Old Ranking Calculations'!$C$31,AA19&lt;'Old Ranking Calculations'!$B$32,'Old Ranking Calculations'!$C$32)</f>
        <v>12</v>
      </c>
      <c r="AC19" s="1">
        <f>COUNT($G$2:G19)/COUNT($A$2:A19)</f>
        <v>0.22222222222222221</v>
      </c>
      <c r="AD19" s="1" cm="1">
        <f t="array" ref="AD19">_xlfn.IFS(AC19&gt;='Old Ranking Calculations'!$B$15,'Old Ranking Calculations'!$C$15,AC19&gt;='Old Ranking Calculations'!$B$16,'Old Ranking Calculations'!$C$16,AC19&gt;='Old Ranking Calculations'!$B$17,'Old Ranking Calculations'!$C$17,AC19&gt;='Old Ranking Calculations'!$B$18,'Old Ranking Calculations'!$C$18,AC19&gt;='Old Ranking Calculations'!$B$19,'Old Ranking Calculations'!$C$19,AC19&gt;='Old Ranking Calculations'!$B$20,'Old Ranking Calculations'!$C$20,AC19&gt;='Old Ranking Calculations'!$B$21,'Old Ranking Calculations'!$C$21,AC19&gt;='Old Ranking Calculations'!$B$22,'Old Ranking Calculations'!$C$22,AC19&lt;'Old Ranking Calculations'!$B$23,'Old Ranking Calculations'!$C$23)</f>
        <v>1</v>
      </c>
      <c r="AE19" s="1">
        <f t="shared" si="0"/>
        <v>0</v>
      </c>
      <c r="AF19" s="1">
        <f>SUM($O$2:O19)/SUM($G$2:H19)</f>
        <v>1.6666666666666667</v>
      </c>
      <c r="AG19" s="16">
        <f>SUM($W$2:W19,Z19)</f>
        <v>58</v>
      </c>
    </row>
    <row r="20" spans="1:33" ht="15.75" customHeight="1" x14ac:dyDescent="0.2">
      <c r="A20" s="1">
        <v>1984</v>
      </c>
      <c r="B20" s="1" t="s">
        <v>24</v>
      </c>
      <c r="C20" s="1" t="str">
        <f>VLOOKUP(B20,Divisions!$A$1:$B$33,2,FALSE)</f>
        <v>AFC East</v>
      </c>
      <c r="D20" s="1">
        <v>7</v>
      </c>
      <c r="E20" s="1">
        <v>9</v>
      </c>
      <c r="W20" s="1">
        <f>SUM(N20*'Ranking Calculations'!$C$2,M20*'Ranking Calculations'!$C$3,L20*'Ranking Calculations'!$C$4,K20*'Ranking Calculations'!$C$5,H20*'Ranking Calculations'!$C$7,G20*'Ranking Calculations'!$C$6,P20*'Ranking Calculations'!$C$8,Q20*'Ranking Calculations'!$C$9,R20*'Ranking Calculations'!$C$10,S20*'Ranking Calculations'!$C$11,T20*'Ranking Calculations'!$C$12,U20*'Ranking Calculations'!$C$13,V20*'Ranking Calculations'!$C$14)</f>
        <v>0</v>
      </c>
      <c r="X20" s="11">
        <f>(SUM($D$2:D20)+(SUM($F$2:F20)/2))/((SUM($D$2:D20)+SUM($E$2:E20)+SUM($F$2:F20)))</f>
        <v>0.45421245421245421</v>
      </c>
      <c r="Y20" s="24">
        <f>'Winning % Rank Over Time'!AA20</f>
        <v>18</v>
      </c>
      <c r="Z20" s="7">
        <f>'Winning % Rank Over Time'!$B20*VLOOKUP(Y20,'Share of Reg Season Points'!$K$2:$L$30,2)</f>
        <v>0</v>
      </c>
      <c r="AA20" s="1">
        <f>SUM($I$2:I20)/COUNT($G$2:G20)</f>
        <v>1.25</v>
      </c>
      <c r="AB20" s="1" cm="1">
        <f t="array" ref="AB20">_xlfn.IFS(AA20&gt;='Old Ranking Calculations'!$B$25,'Old Ranking Calculations'!$C$25,AA20&gt;='Old Ranking Calculations'!$B$26,'Old Ranking Calculations'!$C$26,AA20&gt;='Old Ranking Calculations'!$B$27,'Old Ranking Calculations'!$C$27,AA20&gt;='Old Ranking Calculations'!$B$28,'Old Ranking Calculations'!$C$28,AA20&gt;='Old Ranking Calculations'!$B$29,'Old Ranking Calculations'!$C$29,AA20&gt;='Old Ranking Calculations'!$B$30,'Old Ranking Calculations'!$C$30,AA20&gt;='Old Ranking Calculations'!$B$31,'Old Ranking Calculations'!$C$31,AA20&lt;'Old Ranking Calculations'!$B$32,'Old Ranking Calculations'!$C$32)</f>
        <v>12</v>
      </c>
      <c r="AC20" s="1">
        <f>COUNT($G$2:G20)/COUNT($A$2:A20)</f>
        <v>0.21052631578947367</v>
      </c>
      <c r="AD20" s="1" cm="1">
        <f t="array" ref="AD20">_xlfn.IFS(AC20&gt;='Old Ranking Calculations'!$B$15,'Old Ranking Calculations'!$C$15,AC20&gt;='Old Ranking Calculations'!$B$16,'Old Ranking Calculations'!$C$16,AC20&gt;='Old Ranking Calculations'!$B$17,'Old Ranking Calculations'!$C$17,AC20&gt;='Old Ranking Calculations'!$B$18,'Old Ranking Calculations'!$C$18,AC20&gt;='Old Ranking Calculations'!$B$19,'Old Ranking Calculations'!$C$19,AC20&gt;='Old Ranking Calculations'!$B$20,'Old Ranking Calculations'!$C$20,AC20&gt;='Old Ranking Calculations'!$B$21,'Old Ranking Calculations'!$C$21,AC20&gt;='Old Ranking Calculations'!$B$22,'Old Ranking Calculations'!$C$22,AC20&lt;'Old Ranking Calculations'!$B$23,'Old Ranking Calculations'!$C$23)</f>
        <v>1</v>
      </c>
      <c r="AE20" s="1">
        <f t="shared" si="0"/>
        <v>0</v>
      </c>
      <c r="AF20" s="1">
        <f>SUM($O$2:O20)/SUM($G$2:H20)</f>
        <v>1.6666666666666667</v>
      </c>
      <c r="AG20" s="16">
        <f>SUM($W$2:W20,Z20)</f>
        <v>58</v>
      </c>
    </row>
    <row r="21" spans="1:33" ht="15.75" customHeight="1" x14ac:dyDescent="0.2">
      <c r="A21" s="1">
        <v>1985</v>
      </c>
      <c r="B21" s="1" t="s">
        <v>24</v>
      </c>
      <c r="C21" s="1" t="str">
        <f>VLOOKUP(B21,Divisions!$A$1:$B$33,2,FALSE)</f>
        <v>AFC East</v>
      </c>
      <c r="D21" s="1">
        <v>11</v>
      </c>
      <c r="E21" s="1">
        <v>5</v>
      </c>
      <c r="G21" s="1">
        <v>1</v>
      </c>
      <c r="I21" s="1">
        <v>0</v>
      </c>
      <c r="J21" s="1">
        <v>1</v>
      </c>
      <c r="K21" s="1"/>
      <c r="L21" s="1"/>
      <c r="M21" s="1"/>
      <c r="N21" s="1"/>
      <c r="O21" s="1">
        <v>1</v>
      </c>
      <c r="W21" s="1">
        <f>SUM(N21*'Ranking Calculations'!$C$2,M21*'Ranking Calculations'!$C$3,L21*'Ranking Calculations'!$C$4,K21*'Ranking Calculations'!$C$5,H21*'Ranking Calculations'!$C$7,G21*'Ranking Calculations'!$C$6,P21*'Ranking Calculations'!$C$8,Q21*'Ranking Calculations'!$C$9,R21*'Ranking Calculations'!$C$10,S21*'Ranking Calculations'!$C$11,T21*'Ranking Calculations'!$C$12,U21*'Ranking Calculations'!$C$13,V21*'Ranking Calculations'!$C$14)</f>
        <v>1</v>
      </c>
      <c r="X21" s="11">
        <f>(SUM($D$2:D21)+(SUM($F$2:F21)/2))/((SUM($D$2:D21)+SUM($E$2:E21)+SUM($F$2:F21)))</f>
        <v>0.4671280276816609</v>
      </c>
      <c r="Y21" s="24">
        <f>'Winning % Rank Over Time'!AA21</f>
        <v>17</v>
      </c>
      <c r="Z21" s="7">
        <f>'Winning % Rank Over Time'!$B21*VLOOKUP(Y21,'Share of Reg Season Points'!$K$2:$L$30,2)</f>
        <v>0</v>
      </c>
      <c r="AA21" s="1">
        <f>SUM($I$2:I21)/COUNT($G$2:G21)</f>
        <v>1</v>
      </c>
      <c r="AB21" s="1" cm="1">
        <f t="array" ref="AB21">_xlfn.IFS(AA21&gt;='Old Ranking Calculations'!$B$25,'Old Ranking Calculations'!$C$25,AA21&gt;='Old Ranking Calculations'!$B$26,'Old Ranking Calculations'!$C$26,AA21&gt;='Old Ranking Calculations'!$B$27,'Old Ranking Calculations'!$C$27,AA21&gt;='Old Ranking Calculations'!$B$28,'Old Ranking Calculations'!$C$28,AA21&gt;='Old Ranking Calculations'!$B$29,'Old Ranking Calculations'!$C$29,AA21&gt;='Old Ranking Calculations'!$B$30,'Old Ranking Calculations'!$C$30,AA21&gt;='Old Ranking Calculations'!$B$31,'Old Ranking Calculations'!$C$31,AA21&lt;'Old Ranking Calculations'!$B$32,'Old Ranking Calculations'!$C$32)</f>
        <v>10</v>
      </c>
      <c r="AC21" s="1">
        <f>COUNT($G$2:G21)/COUNT($A$2:A21)</f>
        <v>0.25</v>
      </c>
      <c r="AD21" s="1" cm="1">
        <f t="array" ref="AD21">_xlfn.IFS(AC21&gt;='Old Ranking Calculations'!$B$15,'Old Ranking Calculations'!$C$15,AC21&gt;='Old Ranking Calculations'!$B$16,'Old Ranking Calculations'!$C$16,AC21&gt;='Old Ranking Calculations'!$B$17,'Old Ranking Calculations'!$C$17,AC21&gt;='Old Ranking Calculations'!$B$18,'Old Ranking Calculations'!$C$18,AC21&gt;='Old Ranking Calculations'!$B$19,'Old Ranking Calculations'!$C$19,AC21&gt;='Old Ranking Calculations'!$B$20,'Old Ranking Calculations'!$C$20,AC21&gt;='Old Ranking Calculations'!$B$21,'Old Ranking Calculations'!$C$21,AC21&gt;='Old Ranking Calculations'!$B$22,'Old Ranking Calculations'!$C$22,AC21&lt;'Old Ranking Calculations'!$B$23,'Old Ranking Calculations'!$C$23)</f>
        <v>3</v>
      </c>
      <c r="AE21" s="1">
        <f t="shared" si="0"/>
        <v>0</v>
      </c>
      <c r="AF21" s="1">
        <f>SUM($O$2:O21)/SUM($G$2:H21)</f>
        <v>1.5714285714285714</v>
      </c>
      <c r="AG21" s="16">
        <f>SUM($W$2:W21,Z21)</f>
        <v>59</v>
      </c>
    </row>
    <row r="22" spans="1:33" ht="15.75" customHeight="1" x14ac:dyDescent="0.2">
      <c r="A22" s="1">
        <v>1986</v>
      </c>
      <c r="B22" s="1" t="s">
        <v>24</v>
      </c>
      <c r="C22" s="1" t="str">
        <f>VLOOKUP(B22,Divisions!$A$1:$B$33,2,FALSE)</f>
        <v>AFC East</v>
      </c>
      <c r="D22" s="1">
        <v>10</v>
      </c>
      <c r="E22" s="1">
        <v>6</v>
      </c>
      <c r="G22" s="1">
        <v>1</v>
      </c>
      <c r="I22" s="1">
        <v>1</v>
      </c>
      <c r="J22" s="1">
        <v>1</v>
      </c>
      <c r="K22" s="1">
        <v>1</v>
      </c>
      <c r="L22" s="1"/>
      <c r="M22" s="1"/>
      <c r="N22" s="1"/>
      <c r="O22" s="1">
        <v>2</v>
      </c>
      <c r="W22" s="1">
        <f>SUM(N22*'Ranking Calculations'!$C$2,M22*'Ranking Calculations'!$C$3,L22*'Ranking Calculations'!$C$4,K22*'Ranking Calculations'!$C$5,H22*'Ranking Calculations'!$C$7,G22*'Ranking Calculations'!$C$6,P22*'Ranking Calculations'!$C$8,Q22*'Ranking Calculations'!$C$9,R22*'Ranking Calculations'!$C$10,S22*'Ranking Calculations'!$C$11,T22*'Ranking Calculations'!$C$12,U22*'Ranking Calculations'!$C$13,V22*'Ranking Calculations'!$C$14)</f>
        <v>3</v>
      </c>
      <c r="X22" s="11">
        <f>(SUM($D$2:D22)+(SUM($F$2:F22)/2))/((SUM($D$2:D22)+SUM($E$2:E22)+SUM($F$2:F22)))</f>
        <v>0.47540983606557374</v>
      </c>
      <c r="Y22" s="24">
        <f>'Winning % Rank Over Time'!AA22</f>
        <v>14</v>
      </c>
      <c r="Z22" s="7">
        <f>'Winning % Rank Over Time'!$B22*VLOOKUP(Y22,'Share of Reg Season Points'!$K$2:$L$30,2)</f>
        <v>0</v>
      </c>
      <c r="AA22" s="1">
        <f>SUM($I$2:I22)/COUNT($G$2:G22)</f>
        <v>1</v>
      </c>
      <c r="AB22" s="1" cm="1">
        <f t="array" ref="AB22">_xlfn.IFS(AA22&gt;='Old Ranking Calculations'!$B$25,'Old Ranking Calculations'!$C$25,AA22&gt;='Old Ranking Calculations'!$B$26,'Old Ranking Calculations'!$C$26,AA22&gt;='Old Ranking Calculations'!$B$27,'Old Ranking Calculations'!$C$27,AA22&gt;='Old Ranking Calculations'!$B$28,'Old Ranking Calculations'!$C$28,AA22&gt;='Old Ranking Calculations'!$B$29,'Old Ranking Calculations'!$C$29,AA22&gt;='Old Ranking Calculations'!$B$30,'Old Ranking Calculations'!$C$30,AA22&gt;='Old Ranking Calculations'!$B$31,'Old Ranking Calculations'!$C$31,AA22&lt;'Old Ranking Calculations'!$B$32,'Old Ranking Calculations'!$C$32)</f>
        <v>10</v>
      </c>
      <c r="AC22" s="1">
        <f>COUNT($G$2:G22)/COUNT($A$2:A22)</f>
        <v>0.2857142857142857</v>
      </c>
      <c r="AD22" s="1" cm="1">
        <f t="array" ref="AD22">_xlfn.IFS(AC22&gt;='Old Ranking Calculations'!$B$15,'Old Ranking Calculations'!$C$15,AC22&gt;='Old Ranking Calculations'!$B$16,'Old Ranking Calculations'!$C$16,AC22&gt;='Old Ranking Calculations'!$B$17,'Old Ranking Calculations'!$C$17,AC22&gt;='Old Ranking Calculations'!$B$18,'Old Ranking Calculations'!$C$18,AC22&gt;='Old Ranking Calculations'!$B$19,'Old Ranking Calculations'!$C$19,AC22&gt;='Old Ranking Calculations'!$B$20,'Old Ranking Calculations'!$C$20,AC22&gt;='Old Ranking Calculations'!$B$21,'Old Ranking Calculations'!$C$21,AC22&gt;='Old Ranking Calculations'!$B$22,'Old Ranking Calculations'!$C$22,AC22&lt;'Old Ranking Calculations'!$B$23,'Old Ranking Calculations'!$C$23)</f>
        <v>3</v>
      </c>
      <c r="AE22" s="1">
        <f t="shared" si="0"/>
        <v>0</v>
      </c>
      <c r="AF22" s="1">
        <f>SUM($O$2:O22)/SUM($G$2:H22)</f>
        <v>1.625</v>
      </c>
      <c r="AG22" s="16">
        <f>SUM($W$2:W22,Z22)</f>
        <v>62</v>
      </c>
    </row>
    <row r="23" spans="1:33" ht="15.75" customHeight="1" x14ac:dyDescent="0.2">
      <c r="A23" s="1">
        <v>1987</v>
      </c>
      <c r="B23" s="1" t="s">
        <v>24</v>
      </c>
      <c r="C23" s="1" t="str">
        <f>VLOOKUP(B23,Divisions!$A$1:$B$33,2,FALSE)</f>
        <v>AFC East</v>
      </c>
      <c r="D23" s="1">
        <v>6</v>
      </c>
      <c r="E23" s="1">
        <v>9</v>
      </c>
      <c r="W23" s="1">
        <f>SUM(N23*'Ranking Calculations'!$C$2,M23*'Ranking Calculations'!$C$3,L23*'Ranking Calculations'!$C$4,K23*'Ranking Calculations'!$C$5,H23*'Ranking Calculations'!$C$7,G23*'Ranking Calculations'!$C$6,P23*'Ranking Calculations'!$C$8,Q23*'Ranking Calculations'!$C$9,R23*'Ranking Calculations'!$C$10,S23*'Ranking Calculations'!$C$11,T23*'Ranking Calculations'!$C$12,U23*'Ranking Calculations'!$C$13,V23*'Ranking Calculations'!$C$14)</f>
        <v>0</v>
      </c>
      <c r="X23" s="11">
        <f>(SUM($D$2:D23)+(SUM($F$2:F23)/2))/((SUM($D$2:D23)+SUM($E$2:E23)+SUM($F$2:F23)))</f>
        <v>0.47187499999999999</v>
      </c>
      <c r="Y23" s="24">
        <f>'Winning % Rank Over Time'!AA23</f>
        <v>17</v>
      </c>
      <c r="Z23" s="7">
        <f>'Winning % Rank Over Time'!$B23*VLOOKUP(Y23,'Share of Reg Season Points'!$K$2:$L$30,2)</f>
        <v>0</v>
      </c>
      <c r="AA23" s="1">
        <f>SUM($I$2:I23)/COUNT($G$2:G23)</f>
        <v>1</v>
      </c>
      <c r="AB23" s="1" cm="1">
        <f t="array" ref="AB23">_xlfn.IFS(AA23&gt;='Old Ranking Calculations'!$B$25,'Old Ranking Calculations'!$C$25,AA23&gt;='Old Ranking Calculations'!$B$26,'Old Ranking Calculations'!$C$26,AA23&gt;='Old Ranking Calculations'!$B$27,'Old Ranking Calculations'!$C$27,AA23&gt;='Old Ranking Calculations'!$B$28,'Old Ranking Calculations'!$C$28,AA23&gt;='Old Ranking Calculations'!$B$29,'Old Ranking Calculations'!$C$29,AA23&gt;='Old Ranking Calculations'!$B$30,'Old Ranking Calculations'!$C$30,AA23&gt;='Old Ranking Calculations'!$B$31,'Old Ranking Calculations'!$C$31,AA23&lt;'Old Ranking Calculations'!$B$32,'Old Ranking Calculations'!$C$32)</f>
        <v>10</v>
      </c>
      <c r="AC23" s="1">
        <f>COUNT($G$2:G23)/COUNT($A$2:A23)</f>
        <v>0.27272727272727271</v>
      </c>
      <c r="AD23" s="1" cm="1">
        <f t="array" ref="AD23">_xlfn.IFS(AC23&gt;='Old Ranking Calculations'!$B$15,'Old Ranking Calculations'!$C$15,AC23&gt;='Old Ranking Calculations'!$B$16,'Old Ranking Calculations'!$C$16,AC23&gt;='Old Ranking Calculations'!$B$17,'Old Ranking Calculations'!$C$17,AC23&gt;='Old Ranking Calculations'!$B$18,'Old Ranking Calculations'!$C$18,AC23&gt;='Old Ranking Calculations'!$B$19,'Old Ranking Calculations'!$C$19,AC23&gt;='Old Ranking Calculations'!$B$20,'Old Ranking Calculations'!$C$20,AC23&gt;='Old Ranking Calculations'!$B$21,'Old Ranking Calculations'!$C$21,AC23&gt;='Old Ranking Calculations'!$B$22,'Old Ranking Calculations'!$C$22,AC23&lt;'Old Ranking Calculations'!$B$23,'Old Ranking Calculations'!$C$23)</f>
        <v>3</v>
      </c>
      <c r="AE23" s="1">
        <f t="shared" si="0"/>
        <v>0</v>
      </c>
      <c r="AF23" s="1">
        <f>SUM($O$2:O23)/SUM($G$2:H23)</f>
        <v>1.625</v>
      </c>
      <c r="AG23" s="16">
        <f>SUM($W$2:W23,Z23)</f>
        <v>62</v>
      </c>
    </row>
    <row r="24" spans="1:33" ht="15.75" customHeight="1" x14ac:dyDescent="0.2">
      <c r="A24" s="1">
        <v>1988</v>
      </c>
      <c r="B24" s="1" t="s">
        <v>24</v>
      </c>
      <c r="C24" s="1" t="str">
        <f>VLOOKUP(B24,Divisions!$A$1:$B$33,2,FALSE)</f>
        <v>AFC East</v>
      </c>
      <c r="D24" s="1">
        <v>8</v>
      </c>
      <c r="E24" s="1">
        <v>7</v>
      </c>
      <c r="F24" s="1">
        <v>1</v>
      </c>
      <c r="T24" s="1">
        <v>1</v>
      </c>
      <c r="W24" s="1">
        <f>SUM(N24*'Ranking Calculations'!$C$2,M24*'Ranking Calculations'!$C$3,L24*'Ranking Calculations'!$C$4,K24*'Ranking Calculations'!$C$5,H24*'Ranking Calculations'!$C$7,G24*'Ranking Calculations'!$C$6,P24*'Ranking Calculations'!$C$8,Q24*'Ranking Calculations'!$C$9,R24*'Ranking Calculations'!$C$10,S24*'Ranking Calculations'!$C$11,T24*'Ranking Calculations'!$C$12,U24*'Ranking Calculations'!$C$13,V24*'Ranking Calculations'!$C$14)</f>
        <v>0</v>
      </c>
      <c r="X24" s="11">
        <f>(SUM($D$2:D24)+(SUM($F$2:F24)/2))/((SUM($D$2:D24)+SUM($E$2:E24)+SUM($F$2:F24)))</f>
        <v>0.47470238095238093</v>
      </c>
      <c r="Y24" s="24">
        <f>'Winning % Rank Over Time'!AA24</f>
        <v>17</v>
      </c>
      <c r="Z24" s="7">
        <f>'Winning % Rank Over Time'!$B24*VLOOKUP(Y24,'Share of Reg Season Points'!$K$2:$L$30,2)</f>
        <v>0</v>
      </c>
      <c r="AA24" s="1">
        <f>SUM($I$2:I24)/COUNT($G$2:G24)</f>
        <v>1</v>
      </c>
      <c r="AB24" s="1" cm="1">
        <f t="array" ref="AB24">_xlfn.IFS(AA24&gt;='Old Ranking Calculations'!$B$25,'Old Ranking Calculations'!$C$25,AA24&gt;='Old Ranking Calculations'!$B$26,'Old Ranking Calculations'!$C$26,AA24&gt;='Old Ranking Calculations'!$B$27,'Old Ranking Calculations'!$C$27,AA24&gt;='Old Ranking Calculations'!$B$28,'Old Ranking Calculations'!$C$28,AA24&gt;='Old Ranking Calculations'!$B$29,'Old Ranking Calculations'!$C$29,AA24&gt;='Old Ranking Calculations'!$B$30,'Old Ranking Calculations'!$C$30,AA24&gt;='Old Ranking Calculations'!$B$31,'Old Ranking Calculations'!$C$31,AA24&lt;'Old Ranking Calculations'!$B$32,'Old Ranking Calculations'!$C$32)</f>
        <v>10</v>
      </c>
      <c r="AC24" s="1">
        <f>COUNT($G$2:G24)/COUNT($A$2:A24)</f>
        <v>0.2608695652173913</v>
      </c>
      <c r="AD24" s="1" cm="1">
        <f t="array" ref="AD24">_xlfn.IFS(AC24&gt;='Old Ranking Calculations'!$B$15,'Old Ranking Calculations'!$C$15,AC24&gt;='Old Ranking Calculations'!$B$16,'Old Ranking Calculations'!$C$16,AC24&gt;='Old Ranking Calculations'!$B$17,'Old Ranking Calculations'!$C$17,AC24&gt;='Old Ranking Calculations'!$B$18,'Old Ranking Calculations'!$C$18,AC24&gt;='Old Ranking Calculations'!$B$19,'Old Ranking Calculations'!$C$19,AC24&gt;='Old Ranking Calculations'!$B$20,'Old Ranking Calculations'!$C$20,AC24&gt;='Old Ranking Calculations'!$B$21,'Old Ranking Calculations'!$C$21,AC24&gt;='Old Ranking Calculations'!$B$22,'Old Ranking Calculations'!$C$22,AC24&lt;'Old Ranking Calculations'!$B$23,'Old Ranking Calculations'!$C$23)</f>
        <v>3</v>
      </c>
      <c r="AE24" s="1">
        <f t="shared" si="0"/>
        <v>0</v>
      </c>
      <c r="AF24" s="1">
        <f>SUM($O$2:O24)/SUM($G$2:H24)</f>
        <v>1.625</v>
      </c>
      <c r="AG24" s="16">
        <f>SUM($W$2:W24,Z24)</f>
        <v>62</v>
      </c>
    </row>
    <row r="25" spans="1:33" ht="15.75" customHeight="1" x14ac:dyDescent="0.2">
      <c r="A25" s="1">
        <v>1989</v>
      </c>
      <c r="B25" s="1" t="s">
        <v>24</v>
      </c>
      <c r="C25" s="1" t="str">
        <f>VLOOKUP(B25,Divisions!$A$1:$B$33,2,FALSE)</f>
        <v>AFC East</v>
      </c>
      <c r="D25" s="1">
        <v>4</v>
      </c>
      <c r="E25" s="1">
        <v>12</v>
      </c>
      <c r="W25" s="1">
        <f>SUM(N25*'Ranking Calculations'!$C$2,M25*'Ranking Calculations'!$C$3,L25*'Ranking Calculations'!$C$4,K25*'Ranking Calculations'!$C$5,H25*'Ranking Calculations'!$C$7,G25*'Ranking Calculations'!$C$6,P25*'Ranking Calculations'!$C$8,Q25*'Ranking Calculations'!$C$9,R25*'Ranking Calculations'!$C$10,S25*'Ranking Calculations'!$C$11,T25*'Ranking Calculations'!$C$12,U25*'Ranking Calculations'!$C$13,V25*'Ranking Calculations'!$C$14)</f>
        <v>0</v>
      </c>
      <c r="X25" s="11">
        <f>(SUM($D$2:D25)+(SUM($F$2:F25)/2))/((SUM($D$2:D25)+SUM($E$2:E25)+SUM($F$2:F25)))</f>
        <v>0.46448863636363635</v>
      </c>
      <c r="Y25" s="24">
        <f>'Winning % Rank Over Time'!AA25</f>
        <v>18</v>
      </c>
      <c r="Z25" s="7">
        <f>'Winning % Rank Over Time'!$B25*VLOOKUP(Y25,'Share of Reg Season Points'!$K$2:$L$30,2)</f>
        <v>0</v>
      </c>
      <c r="AA25" s="1">
        <f>SUM($I$2:I25)/COUNT($G$2:G25)</f>
        <v>1</v>
      </c>
      <c r="AB25" s="1" cm="1">
        <f t="array" ref="AB25">_xlfn.IFS(AA25&gt;='Old Ranking Calculations'!$B$25,'Old Ranking Calculations'!$C$25,AA25&gt;='Old Ranking Calculations'!$B$26,'Old Ranking Calculations'!$C$26,AA25&gt;='Old Ranking Calculations'!$B$27,'Old Ranking Calculations'!$C$27,AA25&gt;='Old Ranking Calculations'!$B$28,'Old Ranking Calculations'!$C$28,AA25&gt;='Old Ranking Calculations'!$B$29,'Old Ranking Calculations'!$C$29,AA25&gt;='Old Ranking Calculations'!$B$30,'Old Ranking Calculations'!$C$30,AA25&gt;='Old Ranking Calculations'!$B$31,'Old Ranking Calculations'!$C$31,AA25&lt;'Old Ranking Calculations'!$B$32,'Old Ranking Calculations'!$C$32)</f>
        <v>10</v>
      </c>
      <c r="AC25" s="1">
        <f>COUNT($G$2:G25)/COUNT($A$2:A25)</f>
        <v>0.25</v>
      </c>
      <c r="AD25" s="1" cm="1">
        <f t="array" ref="AD25">_xlfn.IFS(AC25&gt;='Old Ranking Calculations'!$B$15,'Old Ranking Calculations'!$C$15,AC25&gt;='Old Ranking Calculations'!$B$16,'Old Ranking Calculations'!$C$16,AC25&gt;='Old Ranking Calculations'!$B$17,'Old Ranking Calculations'!$C$17,AC25&gt;='Old Ranking Calculations'!$B$18,'Old Ranking Calculations'!$C$18,AC25&gt;='Old Ranking Calculations'!$B$19,'Old Ranking Calculations'!$C$19,AC25&gt;='Old Ranking Calculations'!$B$20,'Old Ranking Calculations'!$C$20,AC25&gt;='Old Ranking Calculations'!$B$21,'Old Ranking Calculations'!$C$21,AC25&gt;='Old Ranking Calculations'!$B$22,'Old Ranking Calculations'!$C$22,AC25&lt;'Old Ranking Calculations'!$B$23,'Old Ranking Calculations'!$C$23)</f>
        <v>3</v>
      </c>
      <c r="AE25" s="1">
        <f t="shared" si="0"/>
        <v>0</v>
      </c>
      <c r="AF25" s="1">
        <f>SUM($O$2:O25)/SUM($G$2:H25)</f>
        <v>1.625</v>
      </c>
      <c r="AG25" s="16">
        <f>SUM($W$2:W25,Z25)</f>
        <v>62</v>
      </c>
    </row>
    <row r="26" spans="1:33" ht="15.75" customHeight="1" x14ac:dyDescent="0.2">
      <c r="A26" s="1">
        <v>1990</v>
      </c>
      <c r="B26" s="1" t="s">
        <v>24</v>
      </c>
      <c r="C26" s="1" t="str">
        <f>VLOOKUP(B26,Divisions!$A$1:$B$33,2,FALSE)</f>
        <v>AFC East</v>
      </c>
      <c r="D26" s="1">
        <v>6</v>
      </c>
      <c r="E26" s="1">
        <v>10</v>
      </c>
      <c r="W26" s="1">
        <f>SUM(N26*'Ranking Calculations'!$C$2,M26*'Ranking Calculations'!$C$3,L26*'Ranking Calculations'!$C$4,K26*'Ranking Calculations'!$C$5,H26*'Ranking Calculations'!$C$7,G26*'Ranking Calculations'!$C$6,P26*'Ranking Calculations'!$C$8,Q26*'Ranking Calculations'!$C$9,R26*'Ranking Calculations'!$C$10,S26*'Ranking Calculations'!$C$11,T26*'Ranking Calculations'!$C$12,U26*'Ranking Calculations'!$C$13,V26*'Ranking Calculations'!$C$14)</f>
        <v>0</v>
      </c>
      <c r="X26" s="11">
        <f>(SUM($D$2:D26)+(SUM($F$2:F26)/2))/((SUM($D$2:D26)+SUM($E$2:E26)+SUM($F$2:F26)))</f>
        <v>0.46059782608695654</v>
      </c>
      <c r="Y26" s="24">
        <f>'Winning % Rank Over Time'!AA26</f>
        <v>17</v>
      </c>
      <c r="Z26" s="7">
        <f>'Winning % Rank Over Time'!$B26*VLOOKUP(Y26,'Share of Reg Season Points'!$K$2:$L$30,2)</f>
        <v>0</v>
      </c>
      <c r="AA26" s="1">
        <f>SUM($I$2:I26)/COUNT($G$2:G26)</f>
        <v>1</v>
      </c>
      <c r="AB26" s="1" cm="1">
        <f t="array" ref="AB26">_xlfn.IFS(AA26&gt;='Old Ranking Calculations'!$B$25,'Old Ranking Calculations'!$C$25,AA26&gt;='Old Ranking Calculations'!$B$26,'Old Ranking Calculations'!$C$26,AA26&gt;='Old Ranking Calculations'!$B$27,'Old Ranking Calculations'!$C$27,AA26&gt;='Old Ranking Calculations'!$B$28,'Old Ranking Calculations'!$C$28,AA26&gt;='Old Ranking Calculations'!$B$29,'Old Ranking Calculations'!$C$29,AA26&gt;='Old Ranking Calculations'!$B$30,'Old Ranking Calculations'!$C$30,AA26&gt;='Old Ranking Calculations'!$B$31,'Old Ranking Calculations'!$C$31,AA26&lt;'Old Ranking Calculations'!$B$32,'Old Ranking Calculations'!$C$32)</f>
        <v>10</v>
      </c>
      <c r="AC26" s="1">
        <f>COUNT($G$2:G26)/COUNT($A$2:A26)</f>
        <v>0.24</v>
      </c>
      <c r="AD26" s="1" cm="1">
        <f t="array" ref="AD26">_xlfn.IFS(AC26&gt;='Old Ranking Calculations'!$B$15,'Old Ranking Calculations'!$C$15,AC26&gt;='Old Ranking Calculations'!$B$16,'Old Ranking Calculations'!$C$16,AC26&gt;='Old Ranking Calculations'!$B$17,'Old Ranking Calculations'!$C$17,AC26&gt;='Old Ranking Calculations'!$B$18,'Old Ranking Calculations'!$C$18,AC26&gt;='Old Ranking Calculations'!$B$19,'Old Ranking Calculations'!$C$19,AC26&gt;='Old Ranking Calculations'!$B$20,'Old Ranking Calculations'!$C$20,AC26&gt;='Old Ranking Calculations'!$B$21,'Old Ranking Calculations'!$C$21,AC26&gt;='Old Ranking Calculations'!$B$22,'Old Ranking Calculations'!$C$22,AC26&lt;'Old Ranking Calculations'!$B$23,'Old Ranking Calculations'!$C$23)</f>
        <v>1</v>
      </c>
      <c r="AE26" s="1">
        <f t="shared" si="0"/>
        <v>0</v>
      </c>
      <c r="AF26" s="1">
        <f>SUM($O$2:O26)/SUM($G$2:H26)</f>
        <v>1.625</v>
      </c>
      <c r="AG26" s="16">
        <f>SUM($W$2:W26,Z26)</f>
        <v>62</v>
      </c>
    </row>
    <row r="27" spans="1:33" ht="15.75" customHeight="1" x14ac:dyDescent="0.2">
      <c r="A27" s="1">
        <v>1991</v>
      </c>
      <c r="B27" s="1" t="s">
        <v>24</v>
      </c>
      <c r="C27" s="1" t="str">
        <f>VLOOKUP(B27,Divisions!$A$1:$B$33,2,FALSE)</f>
        <v>AFC East</v>
      </c>
      <c r="D27" s="1">
        <v>8</v>
      </c>
      <c r="E27" s="1">
        <v>8</v>
      </c>
      <c r="G27" s="1">
        <v>1</v>
      </c>
      <c r="I27" s="1">
        <v>0</v>
      </c>
      <c r="J27" s="1">
        <v>1</v>
      </c>
      <c r="K27" s="1"/>
      <c r="L27" s="1"/>
      <c r="M27" s="1"/>
      <c r="N27" s="1"/>
      <c r="O27" s="1">
        <v>1</v>
      </c>
      <c r="W27" s="1">
        <f>SUM(N27*'Ranking Calculations'!$C$2,M27*'Ranking Calculations'!$C$3,L27*'Ranking Calculations'!$C$4,K27*'Ranking Calculations'!$C$5,H27*'Ranking Calculations'!$C$7,G27*'Ranking Calculations'!$C$6,P27*'Ranking Calculations'!$C$8,Q27*'Ranking Calculations'!$C$9,R27*'Ranking Calculations'!$C$10,S27*'Ranking Calculations'!$C$11,T27*'Ranking Calculations'!$C$12,U27*'Ranking Calculations'!$C$13,V27*'Ranking Calculations'!$C$14)</f>
        <v>1</v>
      </c>
      <c r="X27" s="11">
        <f>(SUM($D$2:D27)+(SUM($F$2:F27)/2))/((SUM($D$2:D27)+SUM($E$2:E27)+SUM($F$2:F27)))</f>
        <v>0.46223958333333331</v>
      </c>
      <c r="Y27" s="24">
        <f>'Winning % Rank Over Time'!AA27</f>
        <v>16</v>
      </c>
      <c r="Z27" s="7">
        <f>'Winning % Rank Over Time'!$B27*VLOOKUP(Y27,'Share of Reg Season Points'!$K$2:$L$30,2)</f>
        <v>0</v>
      </c>
      <c r="AA27" s="1">
        <f>SUM($I$2:I27)/COUNT($G$2:G27)</f>
        <v>0.8571428571428571</v>
      </c>
      <c r="AB27" s="1" cm="1">
        <f t="array" ref="AB27">_xlfn.IFS(AA27&gt;='Old Ranking Calculations'!$B$25,'Old Ranking Calculations'!$C$25,AA27&gt;='Old Ranking Calculations'!$B$26,'Old Ranking Calculations'!$C$26,AA27&gt;='Old Ranking Calculations'!$B$27,'Old Ranking Calculations'!$C$27,AA27&gt;='Old Ranking Calculations'!$B$28,'Old Ranking Calculations'!$C$28,AA27&gt;='Old Ranking Calculations'!$B$29,'Old Ranking Calculations'!$C$29,AA27&gt;='Old Ranking Calculations'!$B$30,'Old Ranking Calculations'!$C$30,AA27&gt;='Old Ranking Calculations'!$B$31,'Old Ranking Calculations'!$C$31,AA27&lt;'Old Ranking Calculations'!$B$32,'Old Ranking Calculations'!$C$32)</f>
        <v>6</v>
      </c>
      <c r="AC27" s="1">
        <f>COUNT($G$2:G27)/COUNT($A$2:A27)</f>
        <v>0.26923076923076922</v>
      </c>
      <c r="AD27" s="1" cm="1">
        <f t="array" ref="AD27">_xlfn.IFS(AC27&gt;='Old Ranking Calculations'!$B$15,'Old Ranking Calculations'!$C$15,AC27&gt;='Old Ranking Calculations'!$B$16,'Old Ranking Calculations'!$C$16,AC27&gt;='Old Ranking Calculations'!$B$17,'Old Ranking Calculations'!$C$17,AC27&gt;='Old Ranking Calculations'!$B$18,'Old Ranking Calculations'!$C$18,AC27&gt;='Old Ranking Calculations'!$B$19,'Old Ranking Calculations'!$C$19,AC27&gt;='Old Ranking Calculations'!$B$20,'Old Ranking Calculations'!$C$20,AC27&gt;='Old Ranking Calculations'!$B$21,'Old Ranking Calculations'!$C$21,AC27&gt;='Old Ranking Calculations'!$B$22,'Old Ranking Calculations'!$C$22,AC27&lt;'Old Ranking Calculations'!$B$23,'Old Ranking Calculations'!$C$23)</f>
        <v>3</v>
      </c>
      <c r="AE27" s="1">
        <f t="shared" si="0"/>
        <v>0</v>
      </c>
      <c r="AF27" s="1">
        <f>SUM($O$2:O27)/SUM($G$2:H27)</f>
        <v>1.5555555555555556</v>
      </c>
      <c r="AG27" s="16">
        <f>SUM($W$2:W27,Z27)</f>
        <v>63</v>
      </c>
    </row>
    <row r="28" spans="1:33" ht="15.75" customHeight="1" x14ac:dyDescent="0.2">
      <c r="A28" s="1">
        <v>1992</v>
      </c>
      <c r="B28" s="1" t="s">
        <v>24</v>
      </c>
      <c r="C28" s="1" t="str">
        <f>VLOOKUP(B28,Divisions!$A$1:$B$33,2,FALSE)</f>
        <v>AFC East</v>
      </c>
      <c r="D28" s="1">
        <v>4</v>
      </c>
      <c r="E28" s="1">
        <v>12</v>
      </c>
      <c r="W28" s="1">
        <f>SUM(N28*'Ranking Calculations'!$C$2,M28*'Ranking Calculations'!$C$3,L28*'Ranking Calculations'!$C$4,K28*'Ranking Calculations'!$C$5,H28*'Ranking Calculations'!$C$7,G28*'Ranking Calculations'!$C$6,P28*'Ranking Calculations'!$C$8,Q28*'Ranking Calculations'!$C$9,R28*'Ranking Calculations'!$C$10,S28*'Ranking Calculations'!$C$11,T28*'Ranking Calculations'!$C$12,U28*'Ranking Calculations'!$C$13,V28*'Ranking Calculations'!$C$14)</f>
        <v>0</v>
      </c>
      <c r="X28" s="11">
        <f>(SUM($D$2:D28)+(SUM($F$2:F28)/2))/((SUM($D$2:D28)+SUM($E$2:E28)+SUM($F$2:F28)))</f>
        <v>0.45374999999999999</v>
      </c>
      <c r="Y28" s="24">
        <f>'Winning % Rank Over Time'!AA28</f>
        <v>18</v>
      </c>
      <c r="Z28" s="7">
        <f>'Winning % Rank Over Time'!$B28*VLOOKUP(Y28,'Share of Reg Season Points'!$K$2:$L$30,2)</f>
        <v>0</v>
      </c>
      <c r="AA28" s="1">
        <f>SUM($I$2:I28)/COUNT($G$2:G28)</f>
        <v>0.8571428571428571</v>
      </c>
      <c r="AB28" s="1" cm="1">
        <f t="array" ref="AB28">_xlfn.IFS(AA28&gt;='Old Ranking Calculations'!$B$25,'Old Ranking Calculations'!$C$25,AA28&gt;='Old Ranking Calculations'!$B$26,'Old Ranking Calculations'!$C$26,AA28&gt;='Old Ranking Calculations'!$B$27,'Old Ranking Calculations'!$C$27,AA28&gt;='Old Ranking Calculations'!$B$28,'Old Ranking Calculations'!$C$28,AA28&gt;='Old Ranking Calculations'!$B$29,'Old Ranking Calculations'!$C$29,AA28&gt;='Old Ranking Calculations'!$B$30,'Old Ranking Calculations'!$C$30,AA28&gt;='Old Ranking Calculations'!$B$31,'Old Ranking Calculations'!$C$31,AA28&lt;'Old Ranking Calculations'!$B$32,'Old Ranking Calculations'!$C$32)</f>
        <v>6</v>
      </c>
      <c r="AC28" s="1">
        <f>COUNT($G$2:G28)/COUNT($A$2:A28)</f>
        <v>0.25925925925925924</v>
      </c>
      <c r="AD28" s="1" cm="1">
        <f t="array" ref="AD28">_xlfn.IFS(AC28&gt;='Old Ranking Calculations'!$B$15,'Old Ranking Calculations'!$C$15,AC28&gt;='Old Ranking Calculations'!$B$16,'Old Ranking Calculations'!$C$16,AC28&gt;='Old Ranking Calculations'!$B$17,'Old Ranking Calculations'!$C$17,AC28&gt;='Old Ranking Calculations'!$B$18,'Old Ranking Calculations'!$C$18,AC28&gt;='Old Ranking Calculations'!$B$19,'Old Ranking Calculations'!$C$19,AC28&gt;='Old Ranking Calculations'!$B$20,'Old Ranking Calculations'!$C$20,AC28&gt;='Old Ranking Calculations'!$B$21,'Old Ranking Calculations'!$C$21,AC28&gt;='Old Ranking Calculations'!$B$22,'Old Ranking Calculations'!$C$22,AC28&lt;'Old Ranking Calculations'!$B$23,'Old Ranking Calculations'!$C$23)</f>
        <v>3</v>
      </c>
      <c r="AE28" s="1">
        <f t="shared" si="0"/>
        <v>0</v>
      </c>
      <c r="AF28" s="1">
        <f>SUM($O$2:O28)/SUM($G$2:H28)</f>
        <v>1.5555555555555556</v>
      </c>
      <c r="AG28" s="16">
        <f>SUM($W$2:W28,Z28)</f>
        <v>63</v>
      </c>
    </row>
    <row r="29" spans="1:33" ht="15.75" customHeight="1" x14ac:dyDescent="0.2">
      <c r="A29" s="1">
        <v>1993</v>
      </c>
      <c r="B29" s="1" t="s">
        <v>24</v>
      </c>
      <c r="C29" s="1" t="str">
        <f>VLOOKUP(B29,Divisions!$A$1:$B$33,2,FALSE)</f>
        <v>AFC East</v>
      </c>
      <c r="D29" s="1">
        <v>8</v>
      </c>
      <c r="E29" s="1">
        <v>8</v>
      </c>
      <c r="W29" s="1">
        <f>SUM(N29*'Ranking Calculations'!$C$2,M29*'Ranking Calculations'!$C$3,L29*'Ranking Calculations'!$C$4,K29*'Ranking Calculations'!$C$5,H29*'Ranking Calculations'!$C$7,G29*'Ranking Calculations'!$C$6,P29*'Ranking Calculations'!$C$8,Q29*'Ranking Calculations'!$C$9,R29*'Ranking Calculations'!$C$10,S29*'Ranking Calculations'!$C$11,T29*'Ranking Calculations'!$C$12,U29*'Ranking Calculations'!$C$13,V29*'Ranking Calculations'!$C$14)</f>
        <v>0</v>
      </c>
      <c r="X29" s="11">
        <f>(SUM($D$2:D29)+(SUM($F$2:F29)/2))/((SUM($D$2:D29)+SUM($E$2:E29)+SUM($F$2:F29)))</f>
        <v>0.45552884615384615</v>
      </c>
      <c r="Y29" s="24">
        <f>'Winning % Rank Over Time'!AA29</f>
        <v>21</v>
      </c>
      <c r="Z29" s="7">
        <f>'Winning % Rank Over Time'!$B29*VLOOKUP(Y29,'Share of Reg Season Points'!$K$2:$L$30,2)</f>
        <v>0</v>
      </c>
      <c r="AA29" s="1">
        <f>SUM($I$2:I29)/COUNT($G$2:G29)</f>
        <v>0.8571428571428571</v>
      </c>
      <c r="AB29" s="1" cm="1">
        <f t="array" ref="AB29">_xlfn.IFS(AA29&gt;='Old Ranking Calculations'!$B$25,'Old Ranking Calculations'!$C$25,AA29&gt;='Old Ranking Calculations'!$B$26,'Old Ranking Calculations'!$C$26,AA29&gt;='Old Ranking Calculations'!$B$27,'Old Ranking Calculations'!$C$27,AA29&gt;='Old Ranking Calculations'!$B$28,'Old Ranking Calculations'!$C$28,AA29&gt;='Old Ranking Calculations'!$B$29,'Old Ranking Calculations'!$C$29,AA29&gt;='Old Ranking Calculations'!$B$30,'Old Ranking Calculations'!$C$30,AA29&gt;='Old Ranking Calculations'!$B$31,'Old Ranking Calculations'!$C$31,AA29&lt;'Old Ranking Calculations'!$B$32,'Old Ranking Calculations'!$C$32)</f>
        <v>6</v>
      </c>
      <c r="AC29" s="1">
        <f>COUNT($G$2:G29)/COUNT($A$2:A29)</f>
        <v>0.25</v>
      </c>
      <c r="AD29" s="1" cm="1">
        <f t="array" ref="AD29">_xlfn.IFS(AC29&gt;='Old Ranking Calculations'!$B$15,'Old Ranking Calculations'!$C$15,AC29&gt;='Old Ranking Calculations'!$B$16,'Old Ranking Calculations'!$C$16,AC29&gt;='Old Ranking Calculations'!$B$17,'Old Ranking Calculations'!$C$17,AC29&gt;='Old Ranking Calculations'!$B$18,'Old Ranking Calculations'!$C$18,AC29&gt;='Old Ranking Calculations'!$B$19,'Old Ranking Calculations'!$C$19,AC29&gt;='Old Ranking Calculations'!$B$20,'Old Ranking Calculations'!$C$20,AC29&gt;='Old Ranking Calculations'!$B$21,'Old Ranking Calculations'!$C$21,AC29&gt;='Old Ranking Calculations'!$B$22,'Old Ranking Calculations'!$C$22,AC29&lt;'Old Ranking Calculations'!$B$23,'Old Ranking Calculations'!$C$23)</f>
        <v>3</v>
      </c>
      <c r="AE29" s="1">
        <f t="shared" si="0"/>
        <v>0</v>
      </c>
      <c r="AF29" s="1">
        <f>SUM($O$2:O29)/SUM($G$2:H29)</f>
        <v>1.5555555555555556</v>
      </c>
      <c r="AG29" s="16">
        <f>SUM($W$2:W29,Z29)</f>
        <v>63</v>
      </c>
    </row>
    <row r="30" spans="1:33" ht="15.75" customHeight="1" x14ac:dyDescent="0.2">
      <c r="A30" s="1">
        <v>1994</v>
      </c>
      <c r="B30" s="1" t="s">
        <v>24</v>
      </c>
      <c r="C30" s="1" t="str">
        <f>VLOOKUP(B30,Divisions!$A$1:$B$33,2,FALSE)</f>
        <v>AFC East</v>
      </c>
      <c r="D30" s="1">
        <v>6</v>
      </c>
      <c r="E30" s="1">
        <v>10</v>
      </c>
      <c r="W30" s="1">
        <f>SUM(N30*'Ranking Calculations'!$C$2,M30*'Ranking Calculations'!$C$3,L30*'Ranking Calculations'!$C$4,K30*'Ranking Calculations'!$C$5,H30*'Ranking Calculations'!$C$7,G30*'Ranking Calculations'!$C$6,P30*'Ranking Calculations'!$C$8,Q30*'Ranking Calculations'!$C$9,R30*'Ranking Calculations'!$C$10,S30*'Ranking Calculations'!$C$11,T30*'Ranking Calculations'!$C$12,U30*'Ranking Calculations'!$C$13,V30*'Ranking Calculations'!$C$14)</f>
        <v>0</v>
      </c>
      <c r="X30" s="11">
        <f>(SUM($D$2:D30)+(SUM($F$2:F30)/2))/((SUM($D$2:D30)+SUM($E$2:E30)+SUM($F$2:F30)))</f>
        <v>0.45254629629629628</v>
      </c>
      <c r="Y30" s="24">
        <f>'Winning % Rank Over Time'!AA30</f>
        <v>22</v>
      </c>
      <c r="Z30" s="7">
        <f>'Winning % Rank Over Time'!$B30*VLOOKUP(Y30,'Share of Reg Season Points'!$K$2:$L$30,2)</f>
        <v>0</v>
      </c>
      <c r="AA30" s="1">
        <f>SUM($I$2:I30)/COUNT($G$2:G30)</f>
        <v>0.8571428571428571</v>
      </c>
      <c r="AB30" s="1" cm="1">
        <f t="array" ref="AB30">_xlfn.IFS(AA30&gt;='Old Ranking Calculations'!$B$25,'Old Ranking Calculations'!$C$25,AA30&gt;='Old Ranking Calculations'!$B$26,'Old Ranking Calculations'!$C$26,AA30&gt;='Old Ranking Calculations'!$B$27,'Old Ranking Calculations'!$C$27,AA30&gt;='Old Ranking Calculations'!$B$28,'Old Ranking Calculations'!$C$28,AA30&gt;='Old Ranking Calculations'!$B$29,'Old Ranking Calculations'!$C$29,AA30&gt;='Old Ranking Calculations'!$B$30,'Old Ranking Calculations'!$C$30,AA30&gt;='Old Ranking Calculations'!$B$31,'Old Ranking Calculations'!$C$31,AA30&lt;'Old Ranking Calculations'!$B$32,'Old Ranking Calculations'!$C$32)</f>
        <v>6</v>
      </c>
      <c r="AC30" s="1">
        <f>COUNT($G$2:G30)/COUNT($A$2:A30)</f>
        <v>0.2413793103448276</v>
      </c>
      <c r="AD30" s="1" cm="1">
        <f t="array" ref="AD30">_xlfn.IFS(AC30&gt;='Old Ranking Calculations'!$B$15,'Old Ranking Calculations'!$C$15,AC30&gt;='Old Ranking Calculations'!$B$16,'Old Ranking Calculations'!$C$16,AC30&gt;='Old Ranking Calculations'!$B$17,'Old Ranking Calculations'!$C$17,AC30&gt;='Old Ranking Calculations'!$B$18,'Old Ranking Calculations'!$C$18,AC30&gt;='Old Ranking Calculations'!$B$19,'Old Ranking Calculations'!$C$19,AC30&gt;='Old Ranking Calculations'!$B$20,'Old Ranking Calculations'!$C$20,AC30&gt;='Old Ranking Calculations'!$B$21,'Old Ranking Calculations'!$C$21,AC30&gt;='Old Ranking Calculations'!$B$22,'Old Ranking Calculations'!$C$22,AC30&lt;'Old Ranking Calculations'!$B$23,'Old Ranking Calculations'!$C$23)</f>
        <v>1</v>
      </c>
      <c r="AE30" s="1">
        <f t="shared" si="0"/>
        <v>0</v>
      </c>
      <c r="AF30" s="1">
        <f>SUM($O$2:O30)/SUM($G$2:H30)</f>
        <v>1.5555555555555556</v>
      </c>
      <c r="AG30" s="16">
        <f>SUM($W$2:W30,Z30)</f>
        <v>63</v>
      </c>
    </row>
    <row r="31" spans="1:33" ht="15.75" customHeight="1" x14ac:dyDescent="0.2">
      <c r="A31" s="1">
        <v>1995</v>
      </c>
      <c r="B31" s="1" t="s">
        <v>24</v>
      </c>
      <c r="C31" s="1" t="str">
        <f>VLOOKUP(B31,Divisions!$A$1:$B$33,2,FALSE)</f>
        <v>AFC East</v>
      </c>
      <c r="D31" s="1">
        <v>3</v>
      </c>
      <c r="E31" s="1">
        <v>13</v>
      </c>
      <c r="T31" s="1">
        <v>1</v>
      </c>
      <c r="W31" s="1">
        <f>SUM(N31*'Ranking Calculations'!$C$2,M31*'Ranking Calculations'!$C$3,L31*'Ranking Calculations'!$C$4,K31*'Ranking Calculations'!$C$5,H31*'Ranking Calculations'!$C$7,G31*'Ranking Calculations'!$C$6,P31*'Ranking Calculations'!$C$8,Q31*'Ranking Calculations'!$C$9,R31*'Ranking Calculations'!$C$10,S31*'Ranking Calculations'!$C$11,T31*'Ranking Calculations'!$C$12,U31*'Ranking Calculations'!$C$13,V31*'Ranking Calculations'!$C$14)</f>
        <v>0</v>
      </c>
      <c r="X31" s="11">
        <f>(SUM($D$2:D31)+(SUM($F$2:F31)/2))/((SUM($D$2:D31)+SUM($E$2:E31)+SUM($F$2:F31)))</f>
        <v>0.44308035714285715</v>
      </c>
      <c r="Y31" s="24">
        <f>'Winning % Rank Over Time'!AA31</f>
        <v>23</v>
      </c>
      <c r="Z31" s="7">
        <f>'Winning % Rank Over Time'!$B31*VLOOKUP(Y31,'Share of Reg Season Points'!$F$2:$G$32,2)</f>
        <v>0</v>
      </c>
      <c r="AA31" s="1">
        <f>SUM($I$2:I31)/COUNT($G$2:G31)</f>
        <v>0.8571428571428571</v>
      </c>
      <c r="AB31" s="1" cm="1">
        <f t="array" ref="AB31">_xlfn.IFS(AA31&gt;='Old Ranking Calculations'!$B$25,'Old Ranking Calculations'!$C$25,AA31&gt;='Old Ranking Calculations'!$B$26,'Old Ranking Calculations'!$C$26,AA31&gt;='Old Ranking Calculations'!$B$27,'Old Ranking Calculations'!$C$27,AA31&gt;='Old Ranking Calculations'!$B$28,'Old Ranking Calculations'!$C$28,AA31&gt;='Old Ranking Calculations'!$B$29,'Old Ranking Calculations'!$C$29,AA31&gt;='Old Ranking Calculations'!$B$30,'Old Ranking Calculations'!$C$30,AA31&gt;='Old Ranking Calculations'!$B$31,'Old Ranking Calculations'!$C$31,AA31&lt;'Old Ranking Calculations'!$B$32,'Old Ranking Calculations'!$C$32)</f>
        <v>6</v>
      </c>
      <c r="AC31" s="1">
        <f>COUNT($G$2:G31)/COUNT($A$2:A31)</f>
        <v>0.23333333333333334</v>
      </c>
      <c r="AD31" s="1" cm="1">
        <f t="array" ref="AD31">_xlfn.IFS(AC31&gt;='Old Ranking Calculations'!$B$15,'Old Ranking Calculations'!$C$15,AC31&gt;='Old Ranking Calculations'!$B$16,'Old Ranking Calculations'!$C$16,AC31&gt;='Old Ranking Calculations'!$B$17,'Old Ranking Calculations'!$C$17,AC31&gt;='Old Ranking Calculations'!$B$18,'Old Ranking Calculations'!$C$18,AC31&gt;='Old Ranking Calculations'!$B$19,'Old Ranking Calculations'!$C$19,AC31&gt;='Old Ranking Calculations'!$B$20,'Old Ranking Calculations'!$C$20,AC31&gt;='Old Ranking Calculations'!$B$21,'Old Ranking Calculations'!$C$21,AC31&gt;='Old Ranking Calculations'!$B$22,'Old Ranking Calculations'!$C$22,AC31&lt;'Old Ranking Calculations'!$B$23,'Old Ranking Calculations'!$C$23)</f>
        <v>1</v>
      </c>
      <c r="AE31" s="1">
        <f t="shared" si="0"/>
        <v>0</v>
      </c>
      <c r="AF31" s="1">
        <f>SUM($O$2:O31)/SUM($G$2:H31)</f>
        <v>1.5555555555555556</v>
      </c>
      <c r="AG31" s="16">
        <f>SUM($W$2:W31,Z31)</f>
        <v>63</v>
      </c>
    </row>
    <row r="32" spans="1:33" ht="15.75" customHeight="1" x14ac:dyDescent="0.2">
      <c r="A32" s="1">
        <v>1996</v>
      </c>
      <c r="B32" s="1" t="s">
        <v>24</v>
      </c>
      <c r="C32" s="1" t="str">
        <f>VLOOKUP(B32,Divisions!$A$1:$B$33,2,FALSE)</f>
        <v>AFC East</v>
      </c>
      <c r="D32" s="1">
        <v>1</v>
      </c>
      <c r="E32" s="1">
        <v>15</v>
      </c>
      <c r="W32" s="1">
        <f>SUM(N32*'Ranking Calculations'!$C$2,M32*'Ranking Calculations'!$C$3,L32*'Ranking Calculations'!$C$4,K32*'Ranking Calculations'!$C$5,H32*'Ranking Calculations'!$C$7,G32*'Ranking Calculations'!$C$6,P32*'Ranking Calculations'!$C$8,Q32*'Ranking Calculations'!$C$9,R32*'Ranking Calculations'!$C$10,S32*'Ranking Calculations'!$C$11,T32*'Ranking Calculations'!$C$12,U32*'Ranking Calculations'!$C$13,V32*'Ranking Calculations'!$C$14)</f>
        <v>0</v>
      </c>
      <c r="X32" s="11">
        <f>(SUM($D$2:D32)+(SUM($F$2:F32)/2))/((SUM($D$2:D32)+SUM($E$2:E32)+SUM($F$2:F32)))</f>
        <v>0.42995689655172414</v>
      </c>
      <c r="Y32" s="24">
        <f>'Winning % Rank Over Time'!AA32</f>
        <v>26</v>
      </c>
      <c r="Z32" s="7">
        <f>'Winning % Rank Over Time'!$B32*VLOOKUP(Y32,'Share of Reg Season Points'!$F$2:$G$32,2)</f>
        <v>0</v>
      </c>
      <c r="AA32" s="1">
        <f>SUM($I$2:I32)/COUNT($G$2:G32)</f>
        <v>0.8571428571428571</v>
      </c>
      <c r="AB32" s="1" cm="1">
        <f t="array" ref="AB32">_xlfn.IFS(AA32&gt;='Old Ranking Calculations'!$B$25,'Old Ranking Calculations'!$C$25,AA32&gt;='Old Ranking Calculations'!$B$26,'Old Ranking Calculations'!$C$26,AA32&gt;='Old Ranking Calculations'!$B$27,'Old Ranking Calculations'!$C$27,AA32&gt;='Old Ranking Calculations'!$B$28,'Old Ranking Calculations'!$C$28,AA32&gt;='Old Ranking Calculations'!$B$29,'Old Ranking Calculations'!$C$29,AA32&gt;='Old Ranking Calculations'!$B$30,'Old Ranking Calculations'!$C$30,AA32&gt;='Old Ranking Calculations'!$B$31,'Old Ranking Calculations'!$C$31,AA32&lt;'Old Ranking Calculations'!$B$32,'Old Ranking Calculations'!$C$32)</f>
        <v>6</v>
      </c>
      <c r="AC32" s="1">
        <f>COUNT($G$2:G32)/COUNT($A$2:A32)</f>
        <v>0.22580645161290322</v>
      </c>
      <c r="AD32" s="1" cm="1">
        <f t="array" ref="AD32">_xlfn.IFS(AC32&gt;='Old Ranking Calculations'!$B$15,'Old Ranking Calculations'!$C$15,AC32&gt;='Old Ranking Calculations'!$B$16,'Old Ranking Calculations'!$C$16,AC32&gt;='Old Ranking Calculations'!$B$17,'Old Ranking Calculations'!$C$17,AC32&gt;='Old Ranking Calculations'!$B$18,'Old Ranking Calculations'!$C$18,AC32&gt;='Old Ranking Calculations'!$B$19,'Old Ranking Calculations'!$C$19,AC32&gt;='Old Ranking Calculations'!$B$20,'Old Ranking Calculations'!$C$20,AC32&gt;='Old Ranking Calculations'!$B$21,'Old Ranking Calculations'!$C$21,AC32&gt;='Old Ranking Calculations'!$B$22,'Old Ranking Calculations'!$C$22,AC32&lt;'Old Ranking Calculations'!$B$23,'Old Ranking Calculations'!$C$23)</f>
        <v>1</v>
      </c>
      <c r="AE32" s="1">
        <f t="shared" si="0"/>
        <v>0</v>
      </c>
      <c r="AF32" s="1">
        <f>SUM($O$2:O32)/SUM($G$2:H32)</f>
        <v>1.5555555555555556</v>
      </c>
      <c r="AG32" s="16">
        <f>SUM($W$2:W32,Z32)</f>
        <v>63</v>
      </c>
    </row>
    <row r="33" spans="1:33" ht="15.75" customHeight="1" x14ac:dyDescent="0.2">
      <c r="A33" s="1">
        <v>1997</v>
      </c>
      <c r="B33" s="1" t="s">
        <v>24</v>
      </c>
      <c r="C33" s="1" t="str">
        <f>VLOOKUP(B33,Divisions!$A$1:$B$33,2,FALSE)</f>
        <v>AFC East</v>
      </c>
      <c r="D33" s="1">
        <v>9</v>
      </c>
      <c r="E33" s="1">
        <v>7</v>
      </c>
      <c r="W33" s="1">
        <f>SUM(N33*'Ranking Calculations'!$C$2,M33*'Ranking Calculations'!$C$3,L33*'Ranking Calculations'!$C$4,K33*'Ranking Calculations'!$C$5,H33*'Ranking Calculations'!$C$7,G33*'Ranking Calculations'!$C$6,P33*'Ranking Calculations'!$C$8,Q33*'Ranking Calculations'!$C$9,R33*'Ranking Calculations'!$C$10,S33*'Ranking Calculations'!$C$11,T33*'Ranking Calculations'!$C$12,U33*'Ranking Calculations'!$C$13,V33*'Ranking Calculations'!$C$14)</f>
        <v>0</v>
      </c>
      <c r="X33" s="11">
        <f>(SUM($D$2:D33)+(SUM($F$2:F33)/2))/((SUM($D$2:D33)+SUM($E$2:E33)+SUM($F$2:F33)))</f>
        <v>0.43437500000000001</v>
      </c>
      <c r="Y33" s="24">
        <f>'Winning % Rank Over Time'!AA33</f>
        <v>26</v>
      </c>
      <c r="Z33" s="7">
        <f>'Winning % Rank Over Time'!$B33*VLOOKUP(Y33,'Share of Reg Season Points'!$F$2:$G$32,2)</f>
        <v>0</v>
      </c>
      <c r="AA33" s="1">
        <f>SUM($I$2:I33)/COUNT($G$2:G33)</f>
        <v>0.8571428571428571</v>
      </c>
      <c r="AB33" s="1" cm="1">
        <f t="array" ref="AB33">_xlfn.IFS(AA33&gt;='Old Ranking Calculations'!$B$25,'Old Ranking Calculations'!$C$25,AA33&gt;='Old Ranking Calculations'!$B$26,'Old Ranking Calculations'!$C$26,AA33&gt;='Old Ranking Calculations'!$B$27,'Old Ranking Calculations'!$C$27,AA33&gt;='Old Ranking Calculations'!$B$28,'Old Ranking Calculations'!$C$28,AA33&gt;='Old Ranking Calculations'!$B$29,'Old Ranking Calculations'!$C$29,AA33&gt;='Old Ranking Calculations'!$B$30,'Old Ranking Calculations'!$C$30,AA33&gt;='Old Ranking Calculations'!$B$31,'Old Ranking Calculations'!$C$31,AA33&lt;'Old Ranking Calculations'!$B$32,'Old Ranking Calculations'!$C$32)</f>
        <v>6</v>
      </c>
      <c r="AC33" s="1">
        <f>COUNT($G$2:G33)/COUNT($A$2:A33)</f>
        <v>0.21875</v>
      </c>
      <c r="AD33" s="1" cm="1">
        <f t="array" ref="AD33">_xlfn.IFS(AC33&gt;='Old Ranking Calculations'!$B$15,'Old Ranking Calculations'!$C$15,AC33&gt;='Old Ranking Calculations'!$B$16,'Old Ranking Calculations'!$C$16,AC33&gt;='Old Ranking Calculations'!$B$17,'Old Ranking Calculations'!$C$17,AC33&gt;='Old Ranking Calculations'!$B$18,'Old Ranking Calculations'!$C$18,AC33&gt;='Old Ranking Calculations'!$B$19,'Old Ranking Calculations'!$C$19,AC33&gt;='Old Ranking Calculations'!$B$20,'Old Ranking Calculations'!$C$20,AC33&gt;='Old Ranking Calculations'!$B$21,'Old Ranking Calculations'!$C$21,AC33&gt;='Old Ranking Calculations'!$B$22,'Old Ranking Calculations'!$C$22,AC33&lt;'Old Ranking Calculations'!$B$23,'Old Ranking Calculations'!$C$23)</f>
        <v>1</v>
      </c>
      <c r="AE33" s="1">
        <f t="shared" si="0"/>
        <v>0</v>
      </c>
      <c r="AF33" s="1">
        <f>SUM($O$2:O33)/SUM($G$2:H33)</f>
        <v>1.5555555555555556</v>
      </c>
      <c r="AG33" s="16">
        <f>SUM($W$2:W33,Z33)</f>
        <v>63</v>
      </c>
    </row>
    <row r="34" spans="1:33" ht="15.75" customHeight="1" x14ac:dyDescent="0.2">
      <c r="A34" s="1">
        <v>1998</v>
      </c>
      <c r="B34" s="1" t="s">
        <v>24</v>
      </c>
      <c r="C34" s="1" t="str">
        <f>VLOOKUP(B34,Divisions!$A$1:$B$33,2,FALSE)</f>
        <v>AFC East</v>
      </c>
      <c r="D34" s="1">
        <v>12</v>
      </c>
      <c r="E34" s="1">
        <v>4</v>
      </c>
      <c r="G34" s="1">
        <v>1</v>
      </c>
      <c r="H34" s="1">
        <v>1</v>
      </c>
      <c r="I34" s="1">
        <v>1</v>
      </c>
      <c r="J34" s="1">
        <v>1</v>
      </c>
      <c r="K34" s="1">
        <v>1</v>
      </c>
      <c r="L34" s="1">
        <v>1</v>
      </c>
      <c r="M34" s="1"/>
      <c r="N34" s="1"/>
      <c r="O34" s="1">
        <v>2</v>
      </c>
      <c r="W34" s="1">
        <f>SUM(N34*'Ranking Calculations'!$C$2,M34*'Ranking Calculations'!$C$3,L34*'Ranking Calculations'!$C$4,K34*'Ranking Calculations'!$C$5,H34*'Ranking Calculations'!$C$7,G34*'Ranking Calculations'!$C$6,P34*'Ranking Calculations'!$C$8,Q34*'Ranking Calculations'!$C$9,R34*'Ranking Calculations'!$C$10,S34*'Ranking Calculations'!$C$11,T34*'Ranking Calculations'!$C$12,U34*'Ranking Calculations'!$C$13,V34*'Ranking Calculations'!$C$14)</f>
        <v>8</v>
      </c>
      <c r="X34" s="11">
        <f>(SUM($D$2:D34)+(SUM($F$2:F34)/2))/((SUM($D$2:D34)+SUM($E$2:E34)+SUM($F$2:F34)))</f>
        <v>0.44455645161290325</v>
      </c>
      <c r="Y34" s="24">
        <f>'Winning % Rank Over Time'!AA34</f>
        <v>26</v>
      </c>
      <c r="Z34" s="7">
        <f>'Winning % Rank Over Time'!$B34*VLOOKUP(Y34,'Share of Reg Season Points'!$F$2:$G$32,2)</f>
        <v>0</v>
      </c>
      <c r="AA34" s="1">
        <f>SUM($I$2:I34)/COUNT($G$2:G34)</f>
        <v>0.875</v>
      </c>
      <c r="AB34" s="1" cm="1">
        <f t="array" ref="AB34">_xlfn.IFS(AA34&gt;='Old Ranking Calculations'!$B$25,'Old Ranking Calculations'!$C$25,AA34&gt;='Old Ranking Calculations'!$B$26,'Old Ranking Calculations'!$C$26,AA34&gt;='Old Ranking Calculations'!$B$27,'Old Ranking Calculations'!$C$27,AA34&gt;='Old Ranking Calculations'!$B$28,'Old Ranking Calculations'!$C$28,AA34&gt;='Old Ranking Calculations'!$B$29,'Old Ranking Calculations'!$C$29,AA34&gt;='Old Ranking Calculations'!$B$30,'Old Ranking Calculations'!$C$30,AA34&gt;='Old Ranking Calculations'!$B$31,'Old Ranking Calculations'!$C$31,AA34&lt;'Old Ranking Calculations'!$B$32,'Old Ranking Calculations'!$C$32)</f>
        <v>6</v>
      </c>
      <c r="AC34" s="1">
        <f>COUNT($G$2:G34)/COUNT($A$2:A34)</f>
        <v>0.24242424242424243</v>
      </c>
      <c r="AD34" s="1" cm="1">
        <f t="array" ref="AD34">_xlfn.IFS(AC34&gt;='Old Ranking Calculations'!$B$15,'Old Ranking Calculations'!$C$15,AC34&gt;='Old Ranking Calculations'!$B$16,'Old Ranking Calculations'!$C$16,AC34&gt;='Old Ranking Calculations'!$B$17,'Old Ranking Calculations'!$C$17,AC34&gt;='Old Ranking Calculations'!$B$18,'Old Ranking Calculations'!$C$18,AC34&gt;='Old Ranking Calculations'!$B$19,'Old Ranking Calculations'!$C$19,AC34&gt;='Old Ranking Calculations'!$B$20,'Old Ranking Calculations'!$C$20,AC34&gt;='Old Ranking Calculations'!$B$21,'Old Ranking Calculations'!$C$21,AC34&gt;='Old Ranking Calculations'!$B$22,'Old Ranking Calculations'!$C$22,AC34&lt;'Old Ranking Calculations'!$B$23,'Old Ranking Calculations'!$C$23)</f>
        <v>1</v>
      </c>
      <c r="AE34" s="1">
        <f t="shared" ref="AE34:AE59" si="1">IF((0.75*($A$2-1966))-(0.2*(A34-$A$2))&gt;0,(0.75*($A$2-1966))-(0.2*(A34-$A$2)),0)</f>
        <v>0</v>
      </c>
      <c r="AF34" s="1">
        <f>SUM($O$2:O34)/SUM($G$2:H34)</f>
        <v>1.4545454545454546</v>
      </c>
      <c r="AG34" s="16">
        <f>SUM($W$2:W34,Z34)</f>
        <v>71</v>
      </c>
    </row>
    <row r="35" spans="1:33" ht="15.75" customHeight="1" x14ac:dyDescent="0.2">
      <c r="A35" s="1">
        <v>1999</v>
      </c>
      <c r="B35" s="1" t="s">
        <v>24</v>
      </c>
      <c r="C35" s="1" t="str">
        <f>VLOOKUP(B35,Divisions!$A$1:$B$33,2,FALSE)</f>
        <v>AFC East</v>
      </c>
      <c r="D35" s="1">
        <v>8</v>
      </c>
      <c r="E35" s="1">
        <v>8</v>
      </c>
      <c r="W35" s="1">
        <f>SUM(N35*'Ranking Calculations'!$C$2,M35*'Ranking Calculations'!$C$3,L35*'Ranking Calculations'!$C$4,K35*'Ranking Calculations'!$C$5,H35*'Ranking Calculations'!$C$7,G35*'Ranking Calculations'!$C$6,P35*'Ranking Calculations'!$C$8,Q35*'Ranking Calculations'!$C$9,R35*'Ranking Calculations'!$C$10,S35*'Ranking Calculations'!$C$11,T35*'Ranking Calculations'!$C$12,U35*'Ranking Calculations'!$C$13,V35*'Ranking Calculations'!$C$14)</f>
        <v>0</v>
      </c>
      <c r="X35" s="11">
        <f>(SUM($D$2:D35)+(SUM($F$2:F35)/2))/((SUM($D$2:D35)+SUM($E$2:E35)+SUM($F$2:F35)))</f>
        <v>0.4462890625</v>
      </c>
      <c r="Y35" s="24">
        <f>'Winning % Rank Over Time'!AA35</f>
        <v>25</v>
      </c>
      <c r="Z35" s="7">
        <f>'Winning % Rank Over Time'!$B35*VLOOKUP(Y35,'Share of Reg Season Points'!$F$2:$G$32,2)</f>
        <v>0</v>
      </c>
      <c r="AA35" s="1">
        <f>SUM($I$2:I35)/COUNT($G$2:G35)</f>
        <v>0.875</v>
      </c>
      <c r="AB35" s="1" cm="1">
        <f t="array" ref="AB35">_xlfn.IFS(AA35&gt;='Old Ranking Calculations'!$B$25,'Old Ranking Calculations'!$C$25,AA35&gt;='Old Ranking Calculations'!$B$26,'Old Ranking Calculations'!$C$26,AA35&gt;='Old Ranking Calculations'!$B$27,'Old Ranking Calculations'!$C$27,AA35&gt;='Old Ranking Calculations'!$B$28,'Old Ranking Calculations'!$C$28,AA35&gt;='Old Ranking Calculations'!$B$29,'Old Ranking Calculations'!$C$29,AA35&gt;='Old Ranking Calculations'!$B$30,'Old Ranking Calculations'!$C$30,AA35&gt;='Old Ranking Calculations'!$B$31,'Old Ranking Calculations'!$C$31,AA35&lt;'Old Ranking Calculations'!$B$32,'Old Ranking Calculations'!$C$32)</f>
        <v>6</v>
      </c>
      <c r="AC35" s="1">
        <f>COUNT($G$2:G35)/COUNT($A$2:A35)</f>
        <v>0.23529411764705882</v>
      </c>
      <c r="AD35" s="1" cm="1">
        <f t="array" ref="AD35">_xlfn.IFS(AC35&gt;='Old Ranking Calculations'!$B$15,'Old Ranking Calculations'!$C$15,AC35&gt;='Old Ranking Calculations'!$B$16,'Old Ranking Calculations'!$C$16,AC35&gt;='Old Ranking Calculations'!$B$17,'Old Ranking Calculations'!$C$17,AC35&gt;='Old Ranking Calculations'!$B$18,'Old Ranking Calculations'!$C$18,AC35&gt;='Old Ranking Calculations'!$B$19,'Old Ranking Calculations'!$C$19,AC35&gt;='Old Ranking Calculations'!$B$20,'Old Ranking Calculations'!$C$20,AC35&gt;='Old Ranking Calculations'!$B$21,'Old Ranking Calculations'!$C$21,AC35&gt;='Old Ranking Calculations'!$B$22,'Old Ranking Calculations'!$C$22,AC35&lt;'Old Ranking Calculations'!$B$23,'Old Ranking Calculations'!$C$23)</f>
        <v>1</v>
      </c>
      <c r="AE35" s="1">
        <f t="shared" si="1"/>
        <v>0</v>
      </c>
      <c r="AF35" s="1">
        <f>SUM($O$2:O35)/SUM($G$2:H35)</f>
        <v>1.4545454545454546</v>
      </c>
      <c r="AG35" s="16">
        <f>SUM($W$2:W35,Z35)</f>
        <v>71</v>
      </c>
    </row>
    <row r="36" spans="1:33" ht="15.75" customHeight="1" x14ac:dyDescent="0.2">
      <c r="A36" s="1">
        <v>2000</v>
      </c>
      <c r="B36" s="1" t="s">
        <v>24</v>
      </c>
      <c r="C36" s="1" t="str">
        <f>VLOOKUP(B36,Divisions!$A$1:$B$33,2,FALSE)</f>
        <v>AFC East</v>
      </c>
      <c r="D36" s="1">
        <v>9</v>
      </c>
      <c r="E36" s="1">
        <v>7</v>
      </c>
      <c r="W36" s="1">
        <f>SUM(N36*'Ranking Calculations'!$C$2,M36*'Ranking Calculations'!$C$3,L36*'Ranking Calculations'!$C$4,K36*'Ranking Calculations'!$C$5,H36*'Ranking Calculations'!$C$7,G36*'Ranking Calculations'!$C$6,P36*'Ranking Calculations'!$C$8,Q36*'Ranking Calculations'!$C$9,R36*'Ranking Calculations'!$C$10,S36*'Ranking Calculations'!$C$11,T36*'Ranking Calculations'!$C$12,U36*'Ranking Calculations'!$C$13,V36*'Ranking Calculations'!$C$14)</f>
        <v>0</v>
      </c>
      <c r="X36" s="11">
        <f>(SUM($D$2:D36)+(SUM($F$2:F36)/2))/((SUM($D$2:D36)+SUM($E$2:E36)+SUM($F$2:F36)))</f>
        <v>0.44981060606060608</v>
      </c>
      <c r="Y36" s="24">
        <f>'Winning % Rank Over Time'!AA36</f>
        <v>25</v>
      </c>
      <c r="Z36" s="7">
        <f>'Winning % Rank Over Time'!$B36*VLOOKUP(Y36,'Share of Reg Season Points'!$F$2:$G$32,2)</f>
        <v>0</v>
      </c>
      <c r="AA36" s="1">
        <f>SUM($I$2:I36)/COUNT($G$2:G36)</f>
        <v>0.875</v>
      </c>
      <c r="AB36" s="1" cm="1">
        <f t="array" ref="AB36">_xlfn.IFS(AA36&gt;='Old Ranking Calculations'!$B$25,'Old Ranking Calculations'!$C$25,AA36&gt;='Old Ranking Calculations'!$B$26,'Old Ranking Calculations'!$C$26,AA36&gt;='Old Ranking Calculations'!$B$27,'Old Ranking Calculations'!$C$27,AA36&gt;='Old Ranking Calculations'!$B$28,'Old Ranking Calculations'!$C$28,AA36&gt;='Old Ranking Calculations'!$B$29,'Old Ranking Calculations'!$C$29,AA36&gt;='Old Ranking Calculations'!$B$30,'Old Ranking Calculations'!$C$30,AA36&gt;='Old Ranking Calculations'!$B$31,'Old Ranking Calculations'!$C$31,AA36&lt;'Old Ranking Calculations'!$B$32,'Old Ranking Calculations'!$C$32)</f>
        <v>6</v>
      </c>
      <c r="AC36" s="1">
        <f>COUNT($G$2:G36)/COUNT($A$2:A36)</f>
        <v>0.22857142857142856</v>
      </c>
      <c r="AD36" s="1" cm="1">
        <f t="array" ref="AD36">_xlfn.IFS(AC36&gt;='Old Ranking Calculations'!$B$15,'Old Ranking Calculations'!$C$15,AC36&gt;='Old Ranking Calculations'!$B$16,'Old Ranking Calculations'!$C$16,AC36&gt;='Old Ranking Calculations'!$B$17,'Old Ranking Calculations'!$C$17,AC36&gt;='Old Ranking Calculations'!$B$18,'Old Ranking Calculations'!$C$18,AC36&gt;='Old Ranking Calculations'!$B$19,'Old Ranking Calculations'!$C$19,AC36&gt;='Old Ranking Calculations'!$B$20,'Old Ranking Calculations'!$C$20,AC36&gt;='Old Ranking Calculations'!$B$21,'Old Ranking Calculations'!$C$21,AC36&gt;='Old Ranking Calculations'!$B$22,'Old Ranking Calculations'!$C$22,AC36&lt;'Old Ranking Calculations'!$B$23,'Old Ranking Calculations'!$C$23)</f>
        <v>1</v>
      </c>
      <c r="AE36" s="1">
        <f t="shared" si="1"/>
        <v>0</v>
      </c>
      <c r="AF36" s="1">
        <f>SUM($O$2:O36)/SUM($G$2:H36)</f>
        <v>1.4545454545454546</v>
      </c>
      <c r="AG36" s="16">
        <f>SUM($W$2:W36,Z36)</f>
        <v>71</v>
      </c>
    </row>
    <row r="37" spans="1:33" ht="15.75" customHeight="1" x14ac:dyDescent="0.2">
      <c r="A37" s="1">
        <v>2001</v>
      </c>
      <c r="B37" s="1" t="s">
        <v>24</v>
      </c>
      <c r="C37" s="1" t="str">
        <f>VLOOKUP(B37,Divisions!$A$1:$B$33,2,FALSE)</f>
        <v>AFC East</v>
      </c>
      <c r="D37" s="1">
        <v>10</v>
      </c>
      <c r="E37" s="1">
        <v>6</v>
      </c>
      <c r="G37" s="1">
        <v>1</v>
      </c>
      <c r="I37" s="1">
        <v>0</v>
      </c>
      <c r="J37" s="1">
        <v>1</v>
      </c>
      <c r="K37" s="1"/>
      <c r="L37" s="1"/>
      <c r="M37" s="1"/>
      <c r="N37" s="1"/>
      <c r="O37" s="1">
        <v>1</v>
      </c>
      <c r="W37" s="1">
        <f>SUM(N37*'Ranking Calculations'!$C$2,M37*'Ranking Calculations'!$C$3,L37*'Ranking Calculations'!$C$4,K37*'Ranking Calculations'!$C$5,H37*'Ranking Calculations'!$C$7,G37*'Ranking Calculations'!$C$6,P37*'Ranking Calculations'!$C$8,Q37*'Ranking Calculations'!$C$9,R37*'Ranking Calculations'!$C$10,S37*'Ranking Calculations'!$C$11,T37*'Ranking Calculations'!$C$12,U37*'Ranking Calculations'!$C$13,V37*'Ranking Calculations'!$C$14)</f>
        <v>1</v>
      </c>
      <c r="X37" s="11">
        <f>(SUM($D$2:D37)+(SUM($F$2:F37)/2))/((SUM($D$2:D37)+SUM($E$2:E37)+SUM($F$2:F37)))</f>
        <v>0.45496323529411764</v>
      </c>
      <c r="Y37" s="24">
        <f>'Winning % Rank Over Time'!AA37</f>
        <v>23</v>
      </c>
      <c r="Z37" s="7">
        <f>'Winning % Rank Over Time'!$B37*VLOOKUP(Y37,'Share of Reg Season Points'!$F$2:$G$32,2)</f>
        <v>0</v>
      </c>
      <c r="AA37" s="1">
        <f>SUM($I$2:I37)/COUNT($G$2:G37)</f>
        <v>0.77777777777777779</v>
      </c>
      <c r="AB37" s="1" cm="1">
        <f t="array" ref="AB37">_xlfn.IFS(AA37&gt;='Old Ranking Calculations'!$B$25,'Old Ranking Calculations'!$C$25,AA37&gt;='Old Ranking Calculations'!$B$26,'Old Ranking Calculations'!$C$26,AA37&gt;='Old Ranking Calculations'!$B$27,'Old Ranking Calculations'!$C$27,AA37&gt;='Old Ranking Calculations'!$B$28,'Old Ranking Calculations'!$C$28,AA37&gt;='Old Ranking Calculations'!$B$29,'Old Ranking Calculations'!$C$29,AA37&gt;='Old Ranking Calculations'!$B$30,'Old Ranking Calculations'!$C$30,AA37&gt;='Old Ranking Calculations'!$B$31,'Old Ranking Calculations'!$C$31,AA37&lt;'Old Ranking Calculations'!$B$32,'Old Ranking Calculations'!$C$32)</f>
        <v>6</v>
      </c>
      <c r="AC37" s="1">
        <f>COUNT($G$2:G37)/COUNT($A$2:A37)</f>
        <v>0.25</v>
      </c>
      <c r="AD37" s="1" cm="1">
        <f t="array" ref="AD37">_xlfn.IFS(AC37&gt;='Old Ranking Calculations'!$B$15,'Old Ranking Calculations'!$C$15,AC37&gt;='Old Ranking Calculations'!$B$16,'Old Ranking Calculations'!$C$16,AC37&gt;='Old Ranking Calculations'!$B$17,'Old Ranking Calculations'!$C$17,AC37&gt;='Old Ranking Calculations'!$B$18,'Old Ranking Calculations'!$C$18,AC37&gt;='Old Ranking Calculations'!$B$19,'Old Ranking Calculations'!$C$19,AC37&gt;='Old Ranking Calculations'!$B$20,'Old Ranking Calculations'!$C$20,AC37&gt;='Old Ranking Calculations'!$B$21,'Old Ranking Calculations'!$C$21,AC37&gt;='Old Ranking Calculations'!$B$22,'Old Ranking Calculations'!$C$22,AC37&lt;'Old Ranking Calculations'!$B$23,'Old Ranking Calculations'!$C$23)</f>
        <v>3</v>
      </c>
      <c r="AE37" s="1">
        <f t="shared" si="1"/>
        <v>0</v>
      </c>
      <c r="AF37" s="1">
        <f>SUM($O$2:O37)/SUM($G$2:H37)</f>
        <v>1.4166666666666667</v>
      </c>
      <c r="AG37" s="16">
        <f>SUM($W$2:W37,Z37)</f>
        <v>72</v>
      </c>
    </row>
    <row r="38" spans="1:33" ht="15.75" customHeight="1" x14ac:dyDescent="0.2">
      <c r="A38" s="1">
        <v>2002</v>
      </c>
      <c r="B38" s="1" t="s">
        <v>24</v>
      </c>
      <c r="C38" s="1" t="str">
        <f>VLOOKUP(B38,Divisions!$A$1:$B$33,2,FALSE)</f>
        <v>AFC East</v>
      </c>
      <c r="D38" s="1">
        <v>9</v>
      </c>
      <c r="E38" s="1">
        <v>7</v>
      </c>
      <c r="G38" s="1">
        <v>1</v>
      </c>
      <c r="H38" s="1">
        <v>1</v>
      </c>
      <c r="I38" s="1">
        <v>1</v>
      </c>
      <c r="J38" s="1">
        <v>1</v>
      </c>
      <c r="K38" s="1">
        <v>1</v>
      </c>
      <c r="L38" s="1"/>
      <c r="M38" s="1"/>
      <c r="N38" s="1"/>
      <c r="O38" s="1">
        <v>2</v>
      </c>
      <c r="W38" s="1">
        <f>SUM(N38*'Ranking Calculations'!$C$2,M38*'Ranking Calculations'!$C$3,L38*'Ranking Calculations'!$C$4,K38*'Ranking Calculations'!$C$5,H38*'Ranking Calculations'!$C$7,G38*'Ranking Calculations'!$C$6,P38*'Ranking Calculations'!$C$8,Q38*'Ranking Calculations'!$C$9,R38*'Ranking Calculations'!$C$10,S38*'Ranking Calculations'!$C$11,T38*'Ranking Calculations'!$C$12,U38*'Ranking Calculations'!$C$13,V38*'Ranking Calculations'!$C$14)</f>
        <v>4</v>
      </c>
      <c r="X38" s="11">
        <f>(SUM($D$2:D38)+(SUM($F$2:F38)/2))/((SUM($D$2:D38)+SUM($E$2:E38)+SUM($F$2:F38)))</f>
        <v>0.45803571428571427</v>
      </c>
      <c r="Y38" s="24">
        <f>'Winning % Rank Over Time'!AA38</f>
        <v>23</v>
      </c>
      <c r="Z38" s="7">
        <f>'Winning % Rank Over Time'!$B38*VLOOKUP(Y38,'Share of Reg Season Points'!$A$2:$B$33,2)</f>
        <v>0</v>
      </c>
      <c r="AA38" s="1">
        <f>SUM($I$2:I38)/COUNT($G$2:G38)</f>
        <v>0.8</v>
      </c>
      <c r="AB38" s="1" cm="1">
        <f t="array" ref="AB38">_xlfn.IFS(AA38&gt;='Old Ranking Calculations'!$B$25,'Old Ranking Calculations'!$C$25,AA38&gt;='Old Ranking Calculations'!$B$26,'Old Ranking Calculations'!$C$26,AA38&gt;='Old Ranking Calculations'!$B$27,'Old Ranking Calculations'!$C$27,AA38&gt;='Old Ranking Calculations'!$B$28,'Old Ranking Calculations'!$C$28,AA38&gt;='Old Ranking Calculations'!$B$29,'Old Ranking Calculations'!$C$29,AA38&gt;='Old Ranking Calculations'!$B$30,'Old Ranking Calculations'!$C$30,AA38&gt;='Old Ranking Calculations'!$B$31,'Old Ranking Calculations'!$C$31,AA38&lt;'Old Ranking Calculations'!$B$32,'Old Ranking Calculations'!$C$32)</f>
        <v>6</v>
      </c>
      <c r="AC38" s="1">
        <f>COUNT($G$2:G38)/COUNT($A$2:A38)</f>
        <v>0.27027027027027029</v>
      </c>
      <c r="AD38" s="1" cm="1">
        <f t="array" ref="AD38">_xlfn.IFS(AC38&gt;='Old Ranking Calculations'!$B$15,'Old Ranking Calculations'!$C$15,AC38&gt;='Old Ranking Calculations'!$B$16,'Old Ranking Calculations'!$C$16,AC38&gt;='Old Ranking Calculations'!$B$17,'Old Ranking Calculations'!$C$17,AC38&gt;='Old Ranking Calculations'!$B$18,'Old Ranking Calculations'!$C$18,AC38&gt;='Old Ranking Calculations'!$B$19,'Old Ranking Calculations'!$C$19,AC38&gt;='Old Ranking Calculations'!$B$20,'Old Ranking Calculations'!$C$20,AC38&gt;='Old Ranking Calculations'!$B$21,'Old Ranking Calculations'!$C$21,AC38&gt;='Old Ranking Calculations'!$B$22,'Old Ranking Calculations'!$C$22,AC38&lt;'Old Ranking Calculations'!$B$23,'Old Ranking Calculations'!$C$23)</f>
        <v>3</v>
      </c>
      <c r="AE38" s="1">
        <f t="shared" si="1"/>
        <v>0</v>
      </c>
      <c r="AF38" s="1">
        <f>SUM($O$2:O38)/SUM($G$2:H38)</f>
        <v>1.3571428571428572</v>
      </c>
      <c r="AG38" s="16">
        <f>SUM($W$2:W38,Z38)</f>
        <v>76</v>
      </c>
    </row>
    <row r="39" spans="1:33" ht="15.75" customHeight="1" x14ac:dyDescent="0.2">
      <c r="A39" s="1">
        <v>2003</v>
      </c>
      <c r="B39" s="1" t="s">
        <v>24</v>
      </c>
      <c r="C39" s="1" t="str">
        <f>VLOOKUP(B39,Divisions!$A$1:$B$33,2,FALSE)</f>
        <v>AFC East</v>
      </c>
      <c r="D39" s="1">
        <v>6</v>
      </c>
      <c r="E39" s="1">
        <v>10</v>
      </c>
      <c r="W39" s="1">
        <f>SUM(N39*'Ranking Calculations'!$C$2,M39*'Ranking Calculations'!$C$3,L39*'Ranking Calculations'!$C$4,K39*'Ranking Calculations'!$C$5,H39*'Ranking Calculations'!$C$7,G39*'Ranking Calculations'!$C$6,P39*'Ranking Calculations'!$C$8,Q39*'Ranking Calculations'!$C$9,R39*'Ranking Calculations'!$C$10,S39*'Ranking Calculations'!$C$11,T39*'Ranking Calculations'!$C$12,U39*'Ranking Calculations'!$C$13,V39*'Ranking Calculations'!$C$14)</f>
        <v>0</v>
      </c>
      <c r="X39" s="11">
        <f>(SUM($D$2:D39)+(SUM($F$2:F39)/2))/((SUM($D$2:D39)+SUM($E$2:E39)+SUM($F$2:F39)))</f>
        <v>0.45572916666666669</v>
      </c>
      <c r="Y39" s="24">
        <f>'Winning % Rank Over Time'!AA39</f>
        <v>23</v>
      </c>
      <c r="Z39" s="7">
        <f>'Winning % Rank Over Time'!$B39*VLOOKUP(Y39,'Share of Reg Season Points'!$A$2:$B$33,2)</f>
        <v>0</v>
      </c>
      <c r="AA39" s="1">
        <f>SUM($I$2:I39)/COUNT($G$2:G39)</f>
        <v>0.8</v>
      </c>
      <c r="AB39" s="1" cm="1">
        <f t="array" ref="AB39">_xlfn.IFS(AA39&gt;='Old Ranking Calculations'!$B$25,'Old Ranking Calculations'!$C$25,AA39&gt;='Old Ranking Calculations'!$B$26,'Old Ranking Calculations'!$C$26,AA39&gt;='Old Ranking Calculations'!$B$27,'Old Ranking Calculations'!$C$27,AA39&gt;='Old Ranking Calculations'!$B$28,'Old Ranking Calculations'!$C$28,AA39&gt;='Old Ranking Calculations'!$B$29,'Old Ranking Calculations'!$C$29,AA39&gt;='Old Ranking Calculations'!$B$30,'Old Ranking Calculations'!$C$30,AA39&gt;='Old Ranking Calculations'!$B$31,'Old Ranking Calculations'!$C$31,AA39&lt;'Old Ranking Calculations'!$B$32,'Old Ranking Calculations'!$C$32)</f>
        <v>6</v>
      </c>
      <c r="AC39" s="1">
        <f>COUNT($G$2:G39)/COUNT($A$2:A39)</f>
        <v>0.26315789473684209</v>
      </c>
      <c r="AD39" s="1" cm="1">
        <f t="array" ref="AD39">_xlfn.IFS(AC39&gt;='Old Ranking Calculations'!$B$15,'Old Ranking Calculations'!$C$15,AC39&gt;='Old Ranking Calculations'!$B$16,'Old Ranking Calculations'!$C$16,AC39&gt;='Old Ranking Calculations'!$B$17,'Old Ranking Calculations'!$C$17,AC39&gt;='Old Ranking Calculations'!$B$18,'Old Ranking Calculations'!$C$18,AC39&gt;='Old Ranking Calculations'!$B$19,'Old Ranking Calculations'!$C$19,AC39&gt;='Old Ranking Calculations'!$B$20,'Old Ranking Calculations'!$C$20,AC39&gt;='Old Ranking Calculations'!$B$21,'Old Ranking Calculations'!$C$21,AC39&gt;='Old Ranking Calculations'!$B$22,'Old Ranking Calculations'!$C$22,AC39&lt;'Old Ranking Calculations'!$B$23,'Old Ranking Calculations'!$C$23)</f>
        <v>3</v>
      </c>
      <c r="AE39" s="1">
        <f t="shared" si="1"/>
        <v>0</v>
      </c>
      <c r="AF39" s="1">
        <f>SUM($O$2:O39)/SUM($G$2:H39)</f>
        <v>1.3571428571428572</v>
      </c>
      <c r="AG39" s="16">
        <f>SUM($W$2:W39,Z39)</f>
        <v>76</v>
      </c>
    </row>
    <row r="40" spans="1:33" ht="15.75" customHeight="1" x14ac:dyDescent="0.2">
      <c r="A40" s="1">
        <v>2004</v>
      </c>
      <c r="B40" s="1" t="s">
        <v>24</v>
      </c>
      <c r="C40" s="1" t="str">
        <f>VLOOKUP(B40,Divisions!$A$1:$B$33,2,FALSE)</f>
        <v>AFC East</v>
      </c>
      <c r="D40" s="1">
        <v>10</v>
      </c>
      <c r="E40" s="1">
        <v>6</v>
      </c>
      <c r="G40" s="1">
        <v>1</v>
      </c>
      <c r="I40" s="1">
        <v>1</v>
      </c>
      <c r="J40" s="1">
        <v>1</v>
      </c>
      <c r="K40" s="1">
        <v>1</v>
      </c>
      <c r="L40" s="1"/>
      <c r="M40" s="1"/>
      <c r="N40" s="1"/>
      <c r="O40" s="1">
        <v>2</v>
      </c>
      <c r="T40" s="1">
        <v>1</v>
      </c>
      <c r="W40" s="1">
        <f>SUM(N40*'Ranking Calculations'!$C$2,M40*'Ranking Calculations'!$C$3,L40*'Ranking Calculations'!$C$4,K40*'Ranking Calculations'!$C$5,H40*'Ranking Calculations'!$C$7,G40*'Ranking Calculations'!$C$6,P40*'Ranking Calculations'!$C$8,Q40*'Ranking Calculations'!$C$9,R40*'Ranking Calculations'!$C$10,S40*'Ranking Calculations'!$C$11,T40*'Ranking Calculations'!$C$12,U40*'Ranking Calculations'!$C$13,V40*'Ranking Calculations'!$C$14)</f>
        <v>3</v>
      </c>
      <c r="X40" s="11">
        <f>(SUM($D$2:D40)+(SUM($F$2:F40)/2))/((SUM($D$2:D40)+SUM($E$2:E40)+SUM($F$2:F40)))</f>
        <v>0.46030405405405406</v>
      </c>
      <c r="Y40" s="24">
        <f>'Winning % Rank Over Time'!AA40</f>
        <v>23</v>
      </c>
      <c r="Z40" s="7">
        <f>'Winning % Rank Over Time'!$B40*VLOOKUP(Y40,'Share of Reg Season Points'!$A$2:$B$33,2)</f>
        <v>0</v>
      </c>
      <c r="AA40" s="1">
        <f>SUM($I$2:I40)/COUNT($G$2:G40)</f>
        <v>0.81818181818181823</v>
      </c>
      <c r="AB40" s="1" cm="1">
        <f t="array" ref="AB40">_xlfn.IFS(AA40&gt;='Old Ranking Calculations'!$B$25,'Old Ranking Calculations'!$C$25,AA40&gt;='Old Ranking Calculations'!$B$26,'Old Ranking Calculations'!$C$26,AA40&gt;='Old Ranking Calculations'!$B$27,'Old Ranking Calculations'!$C$27,AA40&gt;='Old Ranking Calculations'!$B$28,'Old Ranking Calculations'!$C$28,AA40&gt;='Old Ranking Calculations'!$B$29,'Old Ranking Calculations'!$C$29,AA40&gt;='Old Ranking Calculations'!$B$30,'Old Ranking Calculations'!$C$30,AA40&gt;='Old Ranking Calculations'!$B$31,'Old Ranking Calculations'!$C$31,AA40&lt;'Old Ranking Calculations'!$B$32,'Old Ranking Calculations'!$C$32)</f>
        <v>6</v>
      </c>
      <c r="AC40" s="1">
        <f>COUNT($G$2:G40)/COUNT($A$2:A40)</f>
        <v>0.28205128205128205</v>
      </c>
      <c r="AD40" s="1" cm="1">
        <f t="array" ref="AD40">_xlfn.IFS(AC40&gt;='Old Ranking Calculations'!$B$15,'Old Ranking Calculations'!$C$15,AC40&gt;='Old Ranking Calculations'!$B$16,'Old Ranking Calculations'!$C$16,AC40&gt;='Old Ranking Calculations'!$B$17,'Old Ranking Calculations'!$C$17,AC40&gt;='Old Ranking Calculations'!$B$18,'Old Ranking Calculations'!$C$18,AC40&gt;='Old Ranking Calculations'!$B$19,'Old Ranking Calculations'!$C$19,AC40&gt;='Old Ranking Calculations'!$B$20,'Old Ranking Calculations'!$C$20,AC40&gt;='Old Ranking Calculations'!$B$21,'Old Ranking Calculations'!$C$21,AC40&gt;='Old Ranking Calculations'!$B$22,'Old Ranking Calculations'!$C$22,AC40&lt;'Old Ranking Calculations'!$B$23,'Old Ranking Calculations'!$C$23)</f>
        <v>3</v>
      </c>
      <c r="AE40" s="1">
        <f t="shared" si="1"/>
        <v>0</v>
      </c>
      <c r="AF40" s="1">
        <f>SUM($O$2:O40)/SUM($G$2:H40)</f>
        <v>1.4</v>
      </c>
      <c r="AG40" s="16">
        <f>SUM($W$2:W40,Z40)</f>
        <v>79</v>
      </c>
    </row>
    <row r="41" spans="1:33" ht="15.75" customHeight="1" x14ac:dyDescent="0.2">
      <c r="A41" s="1">
        <v>2005</v>
      </c>
      <c r="B41" s="1" t="s">
        <v>24</v>
      </c>
      <c r="C41" s="1" t="str">
        <f>VLOOKUP(B41,Divisions!$A$1:$B$33,2,FALSE)</f>
        <v>AFC East</v>
      </c>
      <c r="D41" s="1">
        <v>4</v>
      </c>
      <c r="E41" s="1">
        <v>12</v>
      </c>
      <c r="W41" s="1">
        <f>SUM(N41*'Ranking Calculations'!$C$2,M41*'Ranking Calculations'!$C$3,L41*'Ranking Calculations'!$C$4,K41*'Ranking Calculations'!$C$5,H41*'Ranking Calculations'!$C$7,G41*'Ranking Calculations'!$C$6,P41*'Ranking Calculations'!$C$8,Q41*'Ranking Calculations'!$C$9,R41*'Ranking Calculations'!$C$10,S41*'Ranking Calculations'!$C$11,T41*'Ranking Calculations'!$C$12,U41*'Ranking Calculations'!$C$13,V41*'Ranking Calculations'!$C$14)</f>
        <v>0</v>
      </c>
      <c r="X41" s="11">
        <f>(SUM($D$2:D41)+(SUM($F$2:F41)/2))/((SUM($D$2:D41)+SUM($E$2:E41)+SUM($F$2:F41)))</f>
        <v>0.45476973684210525</v>
      </c>
      <c r="Y41" s="24">
        <f>'Winning % Rank Over Time'!AA41</f>
        <v>25</v>
      </c>
      <c r="Z41" s="7">
        <f>'Winning % Rank Over Time'!$B41*VLOOKUP(Y41,'Share of Reg Season Points'!$A$2:$B$33,2)</f>
        <v>0</v>
      </c>
      <c r="AA41" s="1">
        <f>SUM($I$2:I41)/COUNT($G$2:G41)</f>
        <v>0.81818181818181823</v>
      </c>
      <c r="AB41" s="1" cm="1">
        <f t="array" ref="AB41">_xlfn.IFS(AA41&gt;='Old Ranking Calculations'!$B$25,'Old Ranking Calculations'!$C$25,AA41&gt;='Old Ranking Calculations'!$B$26,'Old Ranking Calculations'!$C$26,AA41&gt;='Old Ranking Calculations'!$B$27,'Old Ranking Calculations'!$C$27,AA41&gt;='Old Ranking Calculations'!$B$28,'Old Ranking Calculations'!$C$28,AA41&gt;='Old Ranking Calculations'!$B$29,'Old Ranking Calculations'!$C$29,AA41&gt;='Old Ranking Calculations'!$B$30,'Old Ranking Calculations'!$C$30,AA41&gt;='Old Ranking Calculations'!$B$31,'Old Ranking Calculations'!$C$31,AA41&lt;'Old Ranking Calculations'!$B$32,'Old Ranking Calculations'!$C$32)</f>
        <v>6</v>
      </c>
      <c r="AC41" s="1">
        <f>COUNT($G$2:G41)/COUNT($A$2:A41)</f>
        <v>0.27500000000000002</v>
      </c>
      <c r="AD41" s="1" cm="1">
        <f t="array" ref="AD41">_xlfn.IFS(AC41&gt;='Old Ranking Calculations'!$B$15,'Old Ranking Calculations'!$C$15,AC41&gt;='Old Ranking Calculations'!$B$16,'Old Ranking Calculations'!$C$16,AC41&gt;='Old Ranking Calculations'!$B$17,'Old Ranking Calculations'!$C$17,AC41&gt;='Old Ranking Calculations'!$B$18,'Old Ranking Calculations'!$C$18,AC41&gt;='Old Ranking Calculations'!$B$19,'Old Ranking Calculations'!$C$19,AC41&gt;='Old Ranking Calculations'!$B$20,'Old Ranking Calculations'!$C$20,AC41&gt;='Old Ranking Calculations'!$B$21,'Old Ranking Calculations'!$C$21,AC41&gt;='Old Ranking Calculations'!$B$22,'Old Ranking Calculations'!$C$22,AC41&lt;'Old Ranking Calculations'!$B$23,'Old Ranking Calculations'!$C$23)</f>
        <v>3</v>
      </c>
      <c r="AE41" s="1">
        <f t="shared" si="1"/>
        <v>0</v>
      </c>
      <c r="AF41" s="1">
        <f>SUM($O$2:O41)/SUM($G$2:H41)</f>
        <v>1.4</v>
      </c>
      <c r="AG41" s="16">
        <f>SUM($W$2:W41,Z41)</f>
        <v>79</v>
      </c>
    </row>
    <row r="42" spans="1:33" ht="15.75" customHeight="1" x14ac:dyDescent="0.2">
      <c r="A42" s="1">
        <v>2006</v>
      </c>
      <c r="B42" s="1" t="s">
        <v>24</v>
      </c>
      <c r="C42" s="1" t="str">
        <f>VLOOKUP(B42,Divisions!$A$1:$B$33,2,FALSE)</f>
        <v>AFC East</v>
      </c>
      <c r="D42" s="1">
        <v>10</v>
      </c>
      <c r="E42" s="1">
        <v>6</v>
      </c>
      <c r="G42" s="1">
        <v>1</v>
      </c>
      <c r="I42" s="1">
        <v>0</v>
      </c>
      <c r="J42" s="1">
        <v>1</v>
      </c>
      <c r="K42" s="1"/>
      <c r="L42" s="1"/>
      <c r="M42" s="1"/>
      <c r="N42" s="1"/>
      <c r="O42" s="1">
        <v>1</v>
      </c>
      <c r="V42" s="1">
        <v>1</v>
      </c>
      <c r="W42" s="1">
        <f>SUM(N42*'Ranking Calculations'!$C$2,M42*'Ranking Calculations'!$C$3,L42*'Ranking Calculations'!$C$4,K42*'Ranking Calculations'!$C$5,H42*'Ranking Calculations'!$C$7,G42*'Ranking Calculations'!$C$6,P42*'Ranking Calculations'!$C$8,Q42*'Ranking Calculations'!$C$9,R42*'Ranking Calculations'!$C$10,S42*'Ranking Calculations'!$C$11,T42*'Ranking Calculations'!$C$12,U42*'Ranking Calculations'!$C$13,V42*'Ranking Calculations'!$C$14)</f>
        <v>1</v>
      </c>
      <c r="X42" s="11">
        <f>(SUM($D$2:D42)+(SUM($F$2:F42)/2))/((SUM($D$2:D42)+SUM($E$2:E42)+SUM($F$2:F42)))</f>
        <v>0.45913461538461536</v>
      </c>
      <c r="Y42" s="24">
        <f>'Winning % Rank Over Time'!AA42</f>
        <v>25</v>
      </c>
      <c r="Z42" s="7">
        <f>'Winning % Rank Over Time'!$B42*VLOOKUP(Y42,'Share of Reg Season Points'!$A$2:$B$33,2)</f>
        <v>0</v>
      </c>
      <c r="AA42" s="1">
        <f>SUM($I$2:I42)/COUNT($G$2:G42)</f>
        <v>0.75</v>
      </c>
      <c r="AB42" s="1" cm="1">
        <f t="array" ref="AB42">_xlfn.IFS(AA42&gt;='Old Ranking Calculations'!$B$25,'Old Ranking Calculations'!$C$25,AA42&gt;='Old Ranking Calculations'!$B$26,'Old Ranking Calculations'!$C$26,AA42&gt;='Old Ranking Calculations'!$B$27,'Old Ranking Calculations'!$C$27,AA42&gt;='Old Ranking Calculations'!$B$28,'Old Ranking Calculations'!$C$28,AA42&gt;='Old Ranking Calculations'!$B$29,'Old Ranking Calculations'!$C$29,AA42&gt;='Old Ranking Calculations'!$B$30,'Old Ranking Calculations'!$C$30,AA42&gt;='Old Ranking Calculations'!$B$31,'Old Ranking Calculations'!$C$31,AA42&lt;'Old Ranking Calculations'!$B$32,'Old Ranking Calculations'!$C$32)</f>
        <v>6</v>
      </c>
      <c r="AC42" s="1">
        <f>COUNT($G$2:G42)/COUNT($A$2:A42)</f>
        <v>0.29268292682926828</v>
      </c>
      <c r="AD42" s="1" cm="1">
        <f t="array" ref="AD42">_xlfn.IFS(AC42&gt;='Old Ranking Calculations'!$B$15,'Old Ranking Calculations'!$C$15,AC42&gt;='Old Ranking Calculations'!$B$16,'Old Ranking Calculations'!$C$16,AC42&gt;='Old Ranking Calculations'!$B$17,'Old Ranking Calculations'!$C$17,AC42&gt;='Old Ranking Calculations'!$B$18,'Old Ranking Calculations'!$C$18,AC42&gt;='Old Ranking Calculations'!$B$19,'Old Ranking Calculations'!$C$19,AC42&gt;='Old Ranking Calculations'!$B$20,'Old Ranking Calculations'!$C$20,AC42&gt;='Old Ranking Calculations'!$B$21,'Old Ranking Calculations'!$C$21,AC42&gt;='Old Ranking Calculations'!$B$22,'Old Ranking Calculations'!$C$22,AC42&lt;'Old Ranking Calculations'!$B$23,'Old Ranking Calculations'!$C$23)</f>
        <v>3</v>
      </c>
      <c r="AE42" s="1">
        <f t="shared" si="1"/>
        <v>0</v>
      </c>
      <c r="AF42" s="1">
        <f>SUM($O$2:O42)/SUM($G$2:H42)</f>
        <v>1.375</v>
      </c>
      <c r="AG42" s="16">
        <f>SUM($W$2:W42,Z42)</f>
        <v>80</v>
      </c>
    </row>
    <row r="43" spans="1:33" ht="15.75" customHeight="1" x14ac:dyDescent="0.2">
      <c r="A43" s="1">
        <v>2007</v>
      </c>
      <c r="B43" s="1" t="s">
        <v>24</v>
      </c>
      <c r="C43" s="1" t="str">
        <f>VLOOKUP(B43,Divisions!$A$1:$B$33,2,FALSE)</f>
        <v>AFC East</v>
      </c>
      <c r="D43" s="1">
        <v>4</v>
      </c>
      <c r="E43" s="1">
        <v>12</v>
      </c>
      <c r="W43" s="1">
        <f>SUM(N43*'Ranking Calculations'!$C$2,M43*'Ranking Calculations'!$C$3,L43*'Ranking Calculations'!$C$4,K43*'Ranking Calculations'!$C$5,H43*'Ranking Calculations'!$C$7,G43*'Ranking Calculations'!$C$6,P43*'Ranking Calculations'!$C$8,Q43*'Ranking Calculations'!$C$9,R43*'Ranking Calculations'!$C$10,S43*'Ranking Calculations'!$C$11,T43*'Ranking Calculations'!$C$12,U43*'Ranking Calculations'!$C$13,V43*'Ranking Calculations'!$C$14)</f>
        <v>0</v>
      </c>
      <c r="X43" s="11">
        <f>(SUM($D$2:D43)+(SUM($F$2:F43)/2))/((SUM($D$2:D43)+SUM($E$2:E43)+SUM($F$2:F43)))</f>
        <v>0.45390625000000001</v>
      </c>
      <c r="Y43" s="24">
        <f>'Winning % Rank Over Time'!AA43</f>
        <v>25</v>
      </c>
      <c r="Z43" s="7">
        <f>'Winning % Rank Over Time'!$B43*VLOOKUP(Y43,'Share of Reg Season Points'!$A$2:$B$33,2)</f>
        <v>0</v>
      </c>
      <c r="AA43" s="1">
        <f>SUM($I$2:I43)/COUNT($G$2:G43)</f>
        <v>0.75</v>
      </c>
      <c r="AB43" s="1" cm="1">
        <f t="array" ref="AB43">_xlfn.IFS(AA43&gt;='Old Ranking Calculations'!$B$25,'Old Ranking Calculations'!$C$25,AA43&gt;='Old Ranking Calculations'!$B$26,'Old Ranking Calculations'!$C$26,AA43&gt;='Old Ranking Calculations'!$B$27,'Old Ranking Calculations'!$C$27,AA43&gt;='Old Ranking Calculations'!$B$28,'Old Ranking Calculations'!$C$28,AA43&gt;='Old Ranking Calculations'!$B$29,'Old Ranking Calculations'!$C$29,AA43&gt;='Old Ranking Calculations'!$B$30,'Old Ranking Calculations'!$C$30,AA43&gt;='Old Ranking Calculations'!$B$31,'Old Ranking Calculations'!$C$31,AA43&lt;'Old Ranking Calculations'!$B$32,'Old Ranking Calculations'!$C$32)</f>
        <v>6</v>
      </c>
      <c r="AC43" s="1">
        <f>COUNT($G$2:G43)/COUNT($A$2:A43)</f>
        <v>0.2857142857142857</v>
      </c>
      <c r="AD43" s="1" cm="1">
        <f t="array" ref="AD43">_xlfn.IFS(AC43&gt;='Old Ranking Calculations'!$B$15,'Old Ranking Calculations'!$C$15,AC43&gt;='Old Ranking Calculations'!$B$16,'Old Ranking Calculations'!$C$16,AC43&gt;='Old Ranking Calculations'!$B$17,'Old Ranking Calculations'!$C$17,AC43&gt;='Old Ranking Calculations'!$B$18,'Old Ranking Calculations'!$C$18,AC43&gt;='Old Ranking Calculations'!$B$19,'Old Ranking Calculations'!$C$19,AC43&gt;='Old Ranking Calculations'!$B$20,'Old Ranking Calculations'!$C$20,AC43&gt;='Old Ranking Calculations'!$B$21,'Old Ranking Calculations'!$C$21,AC43&gt;='Old Ranking Calculations'!$B$22,'Old Ranking Calculations'!$C$22,AC43&lt;'Old Ranking Calculations'!$B$23,'Old Ranking Calculations'!$C$23)</f>
        <v>3</v>
      </c>
      <c r="AE43" s="1">
        <f t="shared" si="1"/>
        <v>0</v>
      </c>
      <c r="AF43" s="1">
        <f>SUM($O$2:O43)/SUM($G$2:H43)</f>
        <v>1.375</v>
      </c>
      <c r="AG43" s="16">
        <f>SUM($W$2:W43,Z43)</f>
        <v>80</v>
      </c>
    </row>
    <row r="44" spans="1:33" ht="15.75" customHeight="1" x14ac:dyDescent="0.2">
      <c r="A44" s="1">
        <v>2008</v>
      </c>
      <c r="B44" s="1" t="s">
        <v>24</v>
      </c>
      <c r="C44" s="1" t="str">
        <f>VLOOKUP(B44,Divisions!$A$1:$B$33,2,FALSE)</f>
        <v>AFC East</v>
      </c>
      <c r="D44" s="1">
        <v>9</v>
      </c>
      <c r="E44" s="1">
        <v>7</v>
      </c>
      <c r="W44" s="1">
        <f>SUM(N44*'Ranking Calculations'!$C$2,M44*'Ranking Calculations'!$C$3,L44*'Ranking Calculations'!$C$4,K44*'Ranking Calculations'!$C$5,H44*'Ranking Calculations'!$C$7,G44*'Ranking Calculations'!$C$6,P44*'Ranking Calculations'!$C$8,Q44*'Ranking Calculations'!$C$9,R44*'Ranking Calculations'!$C$10,S44*'Ranking Calculations'!$C$11,T44*'Ranking Calculations'!$C$12,U44*'Ranking Calculations'!$C$13,V44*'Ranking Calculations'!$C$14)</f>
        <v>0</v>
      </c>
      <c r="X44" s="11">
        <f>(SUM($D$2:D44)+(SUM($F$2:F44)/2))/((SUM($D$2:D44)+SUM($E$2:E44)+SUM($F$2:F44)))</f>
        <v>0.45655487804878048</v>
      </c>
      <c r="Y44" s="24">
        <f>'Winning % Rank Over Time'!AA44</f>
        <v>25</v>
      </c>
      <c r="Z44" s="7">
        <f>'Winning % Rank Over Time'!$B44*VLOOKUP(Y44,'Share of Reg Season Points'!$A$2:$B$33,2)</f>
        <v>0</v>
      </c>
      <c r="AA44" s="1">
        <f>SUM($I$2:I44)/COUNT($G$2:G44)</f>
        <v>0.75</v>
      </c>
      <c r="AB44" s="1" cm="1">
        <f t="array" ref="AB44">_xlfn.IFS(AA44&gt;='Old Ranking Calculations'!$B$25,'Old Ranking Calculations'!$C$25,AA44&gt;='Old Ranking Calculations'!$B$26,'Old Ranking Calculations'!$C$26,AA44&gt;='Old Ranking Calculations'!$B$27,'Old Ranking Calculations'!$C$27,AA44&gt;='Old Ranking Calculations'!$B$28,'Old Ranking Calculations'!$C$28,AA44&gt;='Old Ranking Calculations'!$B$29,'Old Ranking Calculations'!$C$29,AA44&gt;='Old Ranking Calculations'!$B$30,'Old Ranking Calculations'!$C$30,AA44&gt;='Old Ranking Calculations'!$B$31,'Old Ranking Calculations'!$C$31,AA44&lt;'Old Ranking Calculations'!$B$32,'Old Ranking Calculations'!$C$32)</f>
        <v>6</v>
      </c>
      <c r="AC44" s="1">
        <f>COUNT($G$2:G44)/COUNT($A$2:A44)</f>
        <v>0.27906976744186046</v>
      </c>
      <c r="AD44" s="1" cm="1">
        <f t="array" ref="AD44">_xlfn.IFS(AC44&gt;='Old Ranking Calculations'!$B$15,'Old Ranking Calculations'!$C$15,AC44&gt;='Old Ranking Calculations'!$B$16,'Old Ranking Calculations'!$C$16,AC44&gt;='Old Ranking Calculations'!$B$17,'Old Ranking Calculations'!$C$17,AC44&gt;='Old Ranking Calculations'!$B$18,'Old Ranking Calculations'!$C$18,AC44&gt;='Old Ranking Calculations'!$B$19,'Old Ranking Calculations'!$C$19,AC44&gt;='Old Ranking Calculations'!$B$20,'Old Ranking Calculations'!$C$20,AC44&gt;='Old Ranking Calculations'!$B$21,'Old Ranking Calculations'!$C$21,AC44&gt;='Old Ranking Calculations'!$B$22,'Old Ranking Calculations'!$C$22,AC44&lt;'Old Ranking Calculations'!$B$23,'Old Ranking Calculations'!$C$23)</f>
        <v>3</v>
      </c>
      <c r="AE44" s="1">
        <f t="shared" si="1"/>
        <v>0</v>
      </c>
      <c r="AF44" s="1">
        <f>SUM($O$2:O44)/SUM($G$2:H44)</f>
        <v>1.375</v>
      </c>
      <c r="AG44" s="16">
        <f>SUM($W$2:W44,Z44)</f>
        <v>80</v>
      </c>
    </row>
    <row r="45" spans="1:33" ht="15.75" customHeight="1" x14ac:dyDescent="0.2">
      <c r="A45" s="1">
        <v>2009</v>
      </c>
      <c r="B45" s="1" t="s">
        <v>24</v>
      </c>
      <c r="C45" s="1" t="str">
        <f>VLOOKUP(B45,Divisions!$A$1:$B$33,2,FALSE)</f>
        <v>AFC East</v>
      </c>
      <c r="D45" s="1">
        <v>9</v>
      </c>
      <c r="E45" s="1">
        <v>7</v>
      </c>
      <c r="G45" s="1">
        <v>1</v>
      </c>
      <c r="I45" s="1">
        <v>2</v>
      </c>
      <c r="J45" s="1">
        <v>1</v>
      </c>
      <c r="K45" s="1">
        <v>1</v>
      </c>
      <c r="L45" s="1">
        <v>1</v>
      </c>
      <c r="M45" s="1"/>
      <c r="N45" s="1"/>
      <c r="O45" s="1">
        <v>3</v>
      </c>
      <c r="W45" s="1">
        <f>SUM(N45*'Ranking Calculations'!$C$2,M45*'Ranking Calculations'!$C$3,L45*'Ranking Calculations'!$C$4,K45*'Ranking Calculations'!$C$5,H45*'Ranking Calculations'!$C$7,G45*'Ranking Calculations'!$C$6,P45*'Ranking Calculations'!$C$8,Q45*'Ranking Calculations'!$C$9,R45*'Ranking Calculations'!$C$10,S45*'Ranking Calculations'!$C$11,T45*'Ranking Calculations'!$C$12,U45*'Ranking Calculations'!$C$13,V45*'Ranking Calculations'!$C$14)</f>
        <v>7</v>
      </c>
      <c r="X45" s="11">
        <f>(SUM($D$2:D45)+(SUM($F$2:F45)/2))/((SUM($D$2:D45)+SUM($E$2:E45)+SUM($F$2:F45)))</f>
        <v>0.45907738095238093</v>
      </c>
      <c r="Y45" s="24">
        <f>'Winning % Rank Over Time'!AA45</f>
        <v>25</v>
      </c>
      <c r="Z45" s="7">
        <f>'Winning % Rank Over Time'!$B45*VLOOKUP(Y45,'Share of Reg Season Points'!$A$2:$B$33,2)</f>
        <v>0</v>
      </c>
      <c r="AA45" s="1">
        <f>SUM($I$2:I45)/COUNT($G$2:G45)</f>
        <v>0.84615384615384615</v>
      </c>
      <c r="AB45" s="1" cm="1">
        <f t="array" ref="AB45">_xlfn.IFS(AA45&gt;='Old Ranking Calculations'!$B$25,'Old Ranking Calculations'!$C$25,AA45&gt;='Old Ranking Calculations'!$B$26,'Old Ranking Calculations'!$C$26,AA45&gt;='Old Ranking Calculations'!$B$27,'Old Ranking Calculations'!$C$27,AA45&gt;='Old Ranking Calculations'!$B$28,'Old Ranking Calculations'!$C$28,AA45&gt;='Old Ranking Calculations'!$B$29,'Old Ranking Calculations'!$C$29,AA45&gt;='Old Ranking Calculations'!$B$30,'Old Ranking Calculations'!$C$30,AA45&gt;='Old Ranking Calculations'!$B$31,'Old Ranking Calculations'!$C$31,AA45&lt;'Old Ranking Calculations'!$B$32,'Old Ranking Calculations'!$C$32)</f>
        <v>6</v>
      </c>
      <c r="AC45" s="1">
        <f>COUNT($G$2:G45)/COUNT($A$2:A45)</f>
        <v>0.29545454545454547</v>
      </c>
      <c r="AD45" s="1" cm="1">
        <f t="array" ref="AD45">_xlfn.IFS(AC45&gt;='Old Ranking Calculations'!$B$15,'Old Ranking Calculations'!$C$15,AC45&gt;='Old Ranking Calculations'!$B$16,'Old Ranking Calculations'!$C$16,AC45&gt;='Old Ranking Calculations'!$B$17,'Old Ranking Calculations'!$C$17,AC45&gt;='Old Ranking Calculations'!$B$18,'Old Ranking Calculations'!$C$18,AC45&gt;='Old Ranking Calculations'!$B$19,'Old Ranking Calculations'!$C$19,AC45&gt;='Old Ranking Calculations'!$B$20,'Old Ranking Calculations'!$C$20,AC45&gt;='Old Ranking Calculations'!$B$21,'Old Ranking Calculations'!$C$21,AC45&gt;='Old Ranking Calculations'!$B$22,'Old Ranking Calculations'!$C$22,AC45&lt;'Old Ranking Calculations'!$B$23,'Old Ranking Calculations'!$C$23)</f>
        <v>3</v>
      </c>
      <c r="AE45" s="1">
        <f t="shared" si="1"/>
        <v>0</v>
      </c>
      <c r="AF45" s="1">
        <f>SUM($O$2:O45)/SUM($G$2:H45)</f>
        <v>1.4705882352941178</v>
      </c>
      <c r="AG45" s="16">
        <f>SUM($W$2:W45,Z45)</f>
        <v>87</v>
      </c>
    </row>
    <row r="46" spans="1:33" ht="15.75" customHeight="1" x14ac:dyDescent="0.2">
      <c r="A46" s="1">
        <v>2010</v>
      </c>
      <c r="B46" s="1" t="s">
        <v>24</v>
      </c>
      <c r="C46" s="1" t="str">
        <f>VLOOKUP(B46,Divisions!$A$1:$B$33,2,FALSE)</f>
        <v>AFC East</v>
      </c>
      <c r="D46" s="1">
        <v>11</v>
      </c>
      <c r="E46" s="1">
        <v>5</v>
      </c>
      <c r="G46" s="1">
        <v>1</v>
      </c>
      <c r="I46" s="1">
        <v>2</v>
      </c>
      <c r="J46" s="1">
        <v>1</v>
      </c>
      <c r="K46" s="1">
        <v>1</v>
      </c>
      <c r="L46" s="1">
        <v>1</v>
      </c>
      <c r="M46" s="1"/>
      <c r="N46" s="1"/>
      <c r="O46" s="1">
        <v>3</v>
      </c>
      <c r="W46" s="1">
        <f>SUM(N46*'Ranking Calculations'!$C$2,M46*'Ranking Calculations'!$C$3,L46*'Ranking Calculations'!$C$4,K46*'Ranking Calculations'!$C$5,H46*'Ranking Calculations'!$C$7,G46*'Ranking Calculations'!$C$6,P46*'Ranking Calculations'!$C$8,Q46*'Ranking Calculations'!$C$9,R46*'Ranking Calculations'!$C$10,S46*'Ranking Calculations'!$C$11,T46*'Ranking Calculations'!$C$12,U46*'Ranking Calculations'!$C$13,V46*'Ranking Calculations'!$C$14)</f>
        <v>7</v>
      </c>
      <c r="X46" s="11">
        <f>(SUM($D$2:D46)+(SUM($F$2:F46)/2))/((SUM($D$2:D46)+SUM($E$2:E46)+SUM($F$2:F46)))</f>
        <v>0.46438953488372092</v>
      </c>
      <c r="Y46" s="24">
        <f>'Winning % Rank Over Time'!AA46</f>
        <v>23</v>
      </c>
      <c r="Z46" s="7">
        <f>'Winning % Rank Over Time'!$B46*VLOOKUP(Y46,'Share of Reg Season Points'!$A$2:$B$33,2)</f>
        <v>0</v>
      </c>
      <c r="AA46" s="1">
        <f>SUM($I$2:I46)/COUNT($G$2:G46)</f>
        <v>0.9285714285714286</v>
      </c>
      <c r="AB46" s="1" cm="1">
        <f t="array" ref="AB46">_xlfn.IFS(AA46&gt;='Old Ranking Calculations'!$B$25,'Old Ranking Calculations'!$C$25,AA46&gt;='Old Ranking Calculations'!$B$26,'Old Ranking Calculations'!$C$26,AA46&gt;='Old Ranking Calculations'!$B$27,'Old Ranking Calculations'!$C$27,AA46&gt;='Old Ranking Calculations'!$B$28,'Old Ranking Calculations'!$C$28,AA46&gt;='Old Ranking Calculations'!$B$29,'Old Ranking Calculations'!$C$29,AA46&gt;='Old Ranking Calculations'!$B$30,'Old Ranking Calculations'!$C$30,AA46&gt;='Old Ranking Calculations'!$B$31,'Old Ranking Calculations'!$C$31,AA46&lt;'Old Ranking Calculations'!$B$32,'Old Ranking Calculations'!$C$32)</f>
        <v>8</v>
      </c>
      <c r="AC46" s="1">
        <f>COUNT($G$2:G46)/COUNT($A$2:A46)</f>
        <v>0.31111111111111112</v>
      </c>
      <c r="AD46" s="1" cm="1">
        <f t="array" ref="AD46">_xlfn.IFS(AC46&gt;='Old Ranking Calculations'!$B$15,'Old Ranking Calculations'!$C$15,AC46&gt;='Old Ranking Calculations'!$B$16,'Old Ranking Calculations'!$C$16,AC46&gt;='Old Ranking Calculations'!$B$17,'Old Ranking Calculations'!$C$17,AC46&gt;='Old Ranking Calculations'!$B$18,'Old Ranking Calculations'!$C$18,AC46&gt;='Old Ranking Calculations'!$B$19,'Old Ranking Calculations'!$C$19,AC46&gt;='Old Ranking Calculations'!$B$20,'Old Ranking Calculations'!$C$20,AC46&gt;='Old Ranking Calculations'!$B$21,'Old Ranking Calculations'!$C$21,AC46&gt;='Old Ranking Calculations'!$B$22,'Old Ranking Calculations'!$C$22,AC46&lt;'Old Ranking Calculations'!$B$23,'Old Ranking Calculations'!$C$23)</f>
        <v>3</v>
      </c>
      <c r="AE46" s="1">
        <f t="shared" si="1"/>
        <v>0</v>
      </c>
      <c r="AF46" s="1">
        <f>SUM($O$2:O46)/SUM($G$2:H46)</f>
        <v>1.5555555555555556</v>
      </c>
      <c r="AG46" s="16">
        <f>SUM($W$2:W46,Z46)</f>
        <v>94</v>
      </c>
    </row>
    <row r="47" spans="1:33" ht="15.75" customHeight="1" x14ac:dyDescent="0.2">
      <c r="A47" s="1">
        <v>2011</v>
      </c>
      <c r="B47" s="1" t="s">
        <v>24</v>
      </c>
      <c r="C47" s="1" t="str">
        <f>VLOOKUP(B47,Divisions!$A$1:$B$33,2,FALSE)</f>
        <v>AFC East</v>
      </c>
      <c r="D47" s="1">
        <v>8</v>
      </c>
      <c r="E47" s="1">
        <v>8</v>
      </c>
      <c r="W47" s="1">
        <f>SUM(N47*'Ranking Calculations'!$C$2,M47*'Ranking Calculations'!$C$3,L47*'Ranking Calculations'!$C$4,K47*'Ranking Calculations'!$C$5,H47*'Ranking Calculations'!$C$7,G47*'Ranking Calculations'!$C$6,P47*'Ranking Calculations'!$C$8,Q47*'Ranking Calculations'!$C$9,R47*'Ranking Calculations'!$C$10,S47*'Ranking Calculations'!$C$11,T47*'Ranking Calculations'!$C$12,U47*'Ranking Calculations'!$C$13,V47*'Ranking Calculations'!$C$14)</f>
        <v>0</v>
      </c>
      <c r="X47" s="11">
        <f>(SUM($D$2:D47)+(SUM($F$2:F47)/2))/((SUM($D$2:D47)+SUM($E$2:E47)+SUM($F$2:F47)))</f>
        <v>0.46519886363636365</v>
      </c>
      <c r="Y47" s="24">
        <f>'Winning % Rank Over Time'!AA47</f>
        <v>22</v>
      </c>
      <c r="Z47" s="7">
        <f>'Winning % Rank Over Time'!$B47*VLOOKUP(Y47,'Share of Reg Season Points'!$A$2:$B$33,2)</f>
        <v>0</v>
      </c>
      <c r="AA47" s="1">
        <f>SUM($I$2:I47)/COUNT($G$2:G47)</f>
        <v>0.9285714285714286</v>
      </c>
      <c r="AB47" s="1" cm="1">
        <f t="array" ref="AB47">_xlfn.IFS(AA47&gt;='Old Ranking Calculations'!$B$25,'Old Ranking Calculations'!$C$25,AA47&gt;='Old Ranking Calculations'!$B$26,'Old Ranking Calculations'!$C$26,AA47&gt;='Old Ranking Calculations'!$B$27,'Old Ranking Calculations'!$C$27,AA47&gt;='Old Ranking Calculations'!$B$28,'Old Ranking Calculations'!$C$28,AA47&gt;='Old Ranking Calculations'!$B$29,'Old Ranking Calculations'!$C$29,AA47&gt;='Old Ranking Calculations'!$B$30,'Old Ranking Calculations'!$C$30,AA47&gt;='Old Ranking Calculations'!$B$31,'Old Ranking Calculations'!$C$31,AA47&lt;'Old Ranking Calculations'!$B$32,'Old Ranking Calculations'!$C$32)</f>
        <v>8</v>
      </c>
      <c r="AC47" s="1">
        <f>COUNT($G$2:G47)/COUNT($A$2:A47)</f>
        <v>0.30434782608695654</v>
      </c>
      <c r="AD47" s="1" cm="1">
        <f t="array" ref="AD47">_xlfn.IFS(AC47&gt;='Old Ranking Calculations'!$B$15,'Old Ranking Calculations'!$C$15,AC47&gt;='Old Ranking Calculations'!$B$16,'Old Ranking Calculations'!$C$16,AC47&gt;='Old Ranking Calculations'!$B$17,'Old Ranking Calculations'!$C$17,AC47&gt;='Old Ranking Calculations'!$B$18,'Old Ranking Calculations'!$C$18,AC47&gt;='Old Ranking Calculations'!$B$19,'Old Ranking Calculations'!$C$19,AC47&gt;='Old Ranking Calculations'!$B$20,'Old Ranking Calculations'!$C$20,AC47&gt;='Old Ranking Calculations'!$B$21,'Old Ranking Calculations'!$C$21,AC47&gt;='Old Ranking Calculations'!$B$22,'Old Ranking Calculations'!$C$22,AC47&lt;'Old Ranking Calculations'!$B$23,'Old Ranking Calculations'!$C$23)</f>
        <v>3</v>
      </c>
      <c r="AE47" s="1">
        <f t="shared" si="1"/>
        <v>0</v>
      </c>
      <c r="AF47" s="1">
        <f>SUM($O$2:O47)/SUM($G$2:H47)</f>
        <v>1.5555555555555556</v>
      </c>
      <c r="AG47" s="16">
        <f>SUM($W$2:W47,Z47)</f>
        <v>94</v>
      </c>
    </row>
    <row r="48" spans="1:33" ht="15.75" customHeight="1" x14ac:dyDescent="0.2">
      <c r="A48" s="1">
        <v>2012</v>
      </c>
      <c r="B48" s="1" t="s">
        <v>24</v>
      </c>
      <c r="C48" s="1" t="str">
        <f>VLOOKUP(B48,Divisions!$A$1:$B$33,2,FALSE)</f>
        <v>AFC East</v>
      </c>
      <c r="D48" s="1">
        <v>6</v>
      </c>
      <c r="E48" s="1">
        <v>10</v>
      </c>
      <c r="W48" s="1">
        <f>SUM(N48*'Ranking Calculations'!$C$2,M48*'Ranking Calculations'!$C$3,L48*'Ranking Calculations'!$C$4,K48*'Ranking Calculations'!$C$5,H48*'Ranking Calculations'!$C$7,G48*'Ranking Calculations'!$C$6,P48*'Ranking Calculations'!$C$8,Q48*'Ranking Calculations'!$C$9,R48*'Ranking Calculations'!$C$10,S48*'Ranking Calculations'!$C$11,T48*'Ranking Calculations'!$C$12,U48*'Ranking Calculations'!$C$13,V48*'Ranking Calculations'!$C$14)</f>
        <v>0</v>
      </c>
      <c r="X48" s="11">
        <f>(SUM($D$2:D48)+(SUM($F$2:F48)/2))/((SUM($D$2:D48)+SUM($E$2:E48)+SUM($F$2:F48)))</f>
        <v>0.46319444444444446</v>
      </c>
      <c r="Y48" s="24">
        <f>'Winning % Rank Over Time'!AA48</f>
        <v>22</v>
      </c>
      <c r="Z48" s="7">
        <f>'Winning % Rank Over Time'!$B48*VLOOKUP(Y48,'Share of Reg Season Points'!$A$2:$B$33,2)</f>
        <v>0</v>
      </c>
      <c r="AA48" s="1">
        <f>SUM($I$2:I48)/COUNT($G$2:G48)</f>
        <v>0.9285714285714286</v>
      </c>
      <c r="AB48" s="1" cm="1">
        <f t="array" ref="AB48">_xlfn.IFS(AA48&gt;='Old Ranking Calculations'!$B$25,'Old Ranking Calculations'!$C$25,AA48&gt;='Old Ranking Calculations'!$B$26,'Old Ranking Calculations'!$C$26,AA48&gt;='Old Ranking Calculations'!$B$27,'Old Ranking Calculations'!$C$27,AA48&gt;='Old Ranking Calculations'!$B$28,'Old Ranking Calculations'!$C$28,AA48&gt;='Old Ranking Calculations'!$B$29,'Old Ranking Calculations'!$C$29,AA48&gt;='Old Ranking Calculations'!$B$30,'Old Ranking Calculations'!$C$30,AA48&gt;='Old Ranking Calculations'!$B$31,'Old Ranking Calculations'!$C$31,AA48&lt;'Old Ranking Calculations'!$B$32,'Old Ranking Calculations'!$C$32)</f>
        <v>8</v>
      </c>
      <c r="AC48" s="1">
        <f>COUNT($G$2:G48)/COUNT($A$2:A48)</f>
        <v>0.2978723404255319</v>
      </c>
      <c r="AD48" s="1" cm="1">
        <f t="array" ref="AD48">_xlfn.IFS(AC48&gt;='Old Ranking Calculations'!$B$15,'Old Ranking Calculations'!$C$15,AC48&gt;='Old Ranking Calculations'!$B$16,'Old Ranking Calculations'!$C$16,AC48&gt;='Old Ranking Calculations'!$B$17,'Old Ranking Calculations'!$C$17,AC48&gt;='Old Ranking Calculations'!$B$18,'Old Ranking Calculations'!$C$18,AC48&gt;='Old Ranking Calculations'!$B$19,'Old Ranking Calculations'!$C$19,AC48&gt;='Old Ranking Calculations'!$B$20,'Old Ranking Calculations'!$C$20,AC48&gt;='Old Ranking Calculations'!$B$21,'Old Ranking Calculations'!$C$21,AC48&gt;='Old Ranking Calculations'!$B$22,'Old Ranking Calculations'!$C$22,AC48&lt;'Old Ranking Calculations'!$B$23,'Old Ranking Calculations'!$C$23)</f>
        <v>3</v>
      </c>
      <c r="AE48" s="1">
        <f t="shared" si="1"/>
        <v>0</v>
      </c>
      <c r="AF48" s="1">
        <f>SUM($O$2:O48)/SUM($G$2:H48)</f>
        <v>1.5555555555555556</v>
      </c>
      <c r="AG48" s="16">
        <f>SUM($W$2:W48,Z48)</f>
        <v>94</v>
      </c>
    </row>
    <row r="49" spans="1:33" ht="15.75" customHeight="1" x14ac:dyDescent="0.2">
      <c r="A49" s="1">
        <v>2013</v>
      </c>
      <c r="B49" s="1" t="s">
        <v>24</v>
      </c>
      <c r="C49" s="1" t="str">
        <f>VLOOKUP(B49,Divisions!$A$1:$B$33,2,FALSE)</f>
        <v>AFC East</v>
      </c>
      <c r="D49" s="1">
        <v>8</v>
      </c>
      <c r="E49" s="1">
        <v>8</v>
      </c>
      <c r="T49">
        <v>1</v>
      </c>
      <c r="W49" s="1">
        <f>SUM(N49*'Ranking Calculations'!$C$2,M49*'Ranking Calculations'!$C$3,L49*'Ranking Calculations'!$C$4,K49*'Ranking Calculations'!$C$5,H49*'Ranking Calculations'!$C$7,G49*'Ranking Calculations'!$C$6,P49*'Ranking Calculations'!$C$8,Q49*'Ranking Calculations'!$C$9,R49*'Ranking Calculations'!$C$10,S49*'Ranking Calculations'!$C$11,T49*'Ranking Calculations'!$C$12,U49*'Ranking Calculations'!$C$13,V49*'Ranking Calculations'!$C$14)</f>
        <v>0</v>
      </c>
      <c r="X49" s="11">
        <f>(SUM($D$2:D49)+(SUM($F$2:F49)/2))/((SUM($D$2:D49)+SUM($E$2:E49)+SUM($F$2:F49)))</f>
        <v>0.4639945652173913</v>
      </c>
      <c r="Y49" s="24">
        <f>'Winning % Rank Over Time'!AA49</f>
        <v>23</v>
      </c>
      <c r="Z49" s="7">
        <f>'Winning % Rank Over Time'!$B49*VLOOKUP(Y49,'Share of Reg Season Points'!$A$2:$B$33,2)</f>
        <v>0</v>
      </c>
      <c r="AA49" s="1">
        <f>SUM($I$2:I49)/COUNT($G$2:G49)</f>
        <v>0.9285714285714286</v>
      </c>
      <c r="AB49" s="1" cm="1">
        <f t="array" ref="AB49">_xlfn.IFS(AA49&gt;='Old Ranking Calculations'!$B$25,'Old Ranking Calculations'!$C$25,AA49&gt;='Old Ranking Calculations'!$B$26,'Old Ranking Calculations'!$C$26,AA49&gt;='Old Ranking Calculations'!$B$27,'Old Ranking Calculations'!$C$27,AA49&gt;='Old Ranking Calculations'!$B$28,'Old Ranking Calculations'!$C$28,AA49&gt;='Old Ranking Calculations'!$B$29,'Old Ranking Calculations'!$C$29,AA49&gt;='Old Ranking Calculations'!$B$30,'Old Ranking Calculations'!$C$30,AA49&gt;='Old Ranking Calculations'!$B$31,'Old Ranking Calculations'!$C$31,AA49&lt;'Old Ranking Calculations'!$B$32,'Old Ranking Calculations'!$C$32)</f>
        <v>8</v>
      </c>
      <c r="AC49" s="1">
        <f>COUNT($G$2:G49)/COUNT($A$2:A49)</f>
        <v>0.29166666666666669</v>
      </c>
      <c r="AD49" s="1" cm="1">
        <f t="array" ref="AD49">_xlfn.IFS(AC49&gt;='Old Ranking Calculations'!$B$15,'Old Ranking Calculations'!$C$15,AC49&gt;='Old Ranking Calculations'!$B$16,'Old Ranking Calculations'!$C$16,AC49&gt;='Old Ranking Calculations'!$B$17,'Old Ranking Calculations'!$C$17,AC49&gt;='Old Ranking Calculations'!$B$18,'Old Ranking Calculations'!$C$18,AC49&gt;='Old Ranking Calculations'!$B$19,'Old Ranking Calculations'!$C$19,AC49&gt;='Old Ranking Calculations'!$B$20,'Old Ranking Calculations'!$C$20,AC49&gt;='Old Ranking Calculations'!$B$21,'Old Ranking Calculations'!$C$21,AC49&gt;='Old Ranking Calculations'!$B$22,'Old Ranking Calculations'!$C$22,AC49&lt;'Old Ranking Calculations'!$B$23,'Old Ranking Calculations'!$C$23)</f>
        <v>3</v>
      </c>
      <c r="AE49" s="1">
        <f t="shared" si="1"/>
        <v>0</v>
      </c>
      <c r="AF49" s="1">
        <f>SUM($O$2:O49)/SUM($G$2:H49)</f>
        <v>1.5555555555555556</v>
      </c>
      <c r="AG49" s="16">
        <f>SUM($W$2:W49,Z49)</f>
        <v>94</v>
      </c>
    </row>
    <row r="50" spans="1:33" ht="15.75" customHeight="1" x14ac:dyDescent="0.2">
      <c r="A50" s="1">
        <v>2014</v>
      </c>
      <c r="B50" s="1" t="s">
        <v>24</v>
      </c>
      <c r="C50" s="1" t="str">
        <f>VLOOKUP(B50,Divisions!$A$1:$B$33,2,FALSE)</f>
        <v>AFC East</v>
      </c>
      <c r="D50" s="1">
        <v>4</v>
      </c>
      <c r="E50" s="1">
        <v>12</v>
      </c>
      <c r="W50" s="1">
        <f>SUM(N50*'Ranking Calculations'!$C$2,M50*'Ranking Calculations'!$C$3,L50*'Ranking Calculations'!$C$4,K50*'Ranking Calculations'!$C$5,H50*'Ranking Calculations'!$C$7,G50*'Ranking Calculations'!$C$6,P50*'Ranking Calculations'!$C$8,Q50*'Ranking Calculations'!$C$9,R50*'Ranking Calculations'!$C$10,S50*'Ranking Calculations'!$C$11,T50*'Ranking Calculations'!$C$12,U50*'Ranking Calculations'!$C$13,V50*'Ranking Calculations'!$C$14)</f>
        <v>0</v>
      </c>
      <c r="X50" s="11">
        <f>(SUM($D$2:D50)+(SUM($F$2:F50)/2))/((SUM($D$2:D50)+SUM($E$2:E50)+SUM($F$2:F50)))</f>
        <v>0.45944148936170215</v>
      </c>
      <c r="Y50" s="24">
        <f>'Winning % Rank Over Time'!AA50</f>
        <v>22</v>
      </c>
      <c r="Z50" s="7">
        <f>'Winning % Rank Over Time'!$B50*VLOOKUP(Y50,'Share of Reg Season Points'!$A$2:$B$33,2)</f>
        <v>0</v>
      </c>
      <c r="AA50" s="1">
        <f>SUM($I$2:I50)/COUNT($G$2:G50)</f>
        <v>0.9285714285714286</v>
      </c>
      <c r="AB50" s="1" cm="1">
        <f t="array" ref="AB50">_xlfn.IFS(AA50&gt;='Old Ranking Calculations'!$B$25,'Old Ranking Calculations'!$C$25,AA50&gt;='Old Ranking Calculations'!$B$26,'Old Ranking Calculations'!$C$26,AA50&gt;='Old Ranking Calculations'!$B$27,'Old Ranking Calculations'!$C$27,AA50&gt;='Old Ranking Calculations'!$B$28,'Old Ranking Calculations'!$C$28,AA50&gt;='Old Ranking Calculations'!$B$29,'Old Ranking Calculations'!$C$29,AA50&gt;='Old Ranking Calculations'!$B$30,'Old Ranking Calculations'!$C$30,AA50&gt;='Old Ranking Calculations'!$B$31,'Old Ranking Calculations'!$C$31,AA50&lt;'Old Ranking Calculations'!$B$32,'Old Ranking Calculations'!$C$32)</f>
        <v>8</v>
      </c>
      <c r="AC50" s="1">
        <f>COUNT($G$2:G50)/COUNT($A$2:A50)</f>
        <v>0.2857142857142857</v>
      </c>
      <c r="AD50" s="1" cm="1">
        <f t="array" ref="AD50">_xlfn.IFS(AC50&gt;='Old Ranking Calculations'!$B$15,'Old Ranking Calculations'!$C$15,AC50&gt;='Old Ranking Calculations'!$B$16,'Old Ranking Calculations'!$C$16,AC50&gt;='Old Ranking Calculations'!$B$17,'Old Ranking Calculations'!$C$17,AC50&gt;='Old Ranking Calculations'!$B$18,'Old Ranking Calculations'!$C$18,AC50&gt;='Old Ranking Calculations'!$B$19,'Old Ranking Calculations'!$C$19,AC50&gt;='Old Ranking Calculations'!$B$20,'Old Ranking Calculations'!$C$20,AC50&gt;='Old Ranking Calculations'!$B$21,'Old Ranking Calculations'!$C$21,AC50&gt;='Old Ranking Calculations'!$B$22,'Old Ranking Calculations'!$C$22,AC50&lt;'Old Ranking Calculations'!$B$23,'Old Ranking Calculations'!$C$23)</f>
        <v>3</v>
      </c>
      <c r="AE50" s="1">
        <f t="shared" si="1"/>
        <v>0</v>
      </c>
      <c r="AF50" s="1">
        <f>SUM($O$2:O50)/SUM($G$2:H50)</f>
        <v>1.5555555555555556</v>
      </c>
      <c r="AG50" s="16">
        <f>SUM($W$2:W50,Z50)</f>
        <v>94</v>
      </c>
    </row>
    <row r="51" spans="1:33" ht="15.75" customHeight="1" x14ac:dyDescent="0.2">
      <c r="A51" s="1">
        <v>2015</v>
      </c>
      <c r="B51" s="1" t="s">
        <v>24</v>
      </c>
      <c r="C51" s="1" t="str">
        <f>VLOOKUP(B51,Divisions!$A$1:$B$33,2,FALSE)</f>
        <v>AFC East</v>
      </c>
      <c r="D51" s="1">
        <v>10</v>
      </c>
      <c r="E51" s="1">
        <v>6</v>
      </c>
      <c r="W51" s="1">
        <f>SUM(N51*'Ranking Calculations'!$C$2,M51*'Ranking Calculations'!$C$3,L51*'Ranking Calculations'!$C$4,K51*'Ranking Calculations'!$C$5,H51*'Ranking Calculations'!$C$7,G51*'Ranking Calculations'!$C$6,P51*'Ranking Calculations'!$C$8,Q51*'Ranking Calculations'!$C$9,R51*'Ranking Calculations'!$C$10,S51*'Ranking Calculations'!$C$11,T51*'Ranking Calculations'!$C$12,U51*'Ranking Calculations'!$C$13,V51*'Ranking Calculations'!$C$14)</f>
        <v>0</v>
      </c>
      <c r="X51" s="11">
        <f>(SUM($D$2:D51)+(SUM($F$2:F51)/2))/((SUM($D$2:D51)+SUM($E$2:E51)+SUM($F$2:F51)))</f>
        <v>0.462890625</v>
      </c>
      <c r="Y51" s="24">
        <f>'Winning % Rank Over Time'!AA51</f>
        <v>22</v>
      </c>
      <c r="Z51" s="7">
        <f>'Winning % Rank Over Time'!$B51*VLOOKUP(Y51,'Share of Reg Season Points'!$A$2:$B$33,2)</f>
        <v>0</v>
      </c>
      <c r="AA51" s="1">
        <f>SUM($I$2:I51)/COUNT($G$2:G51)</f>
        <v>0.9285714285714286</v>
      </c>
      <c r="AB51" s="1" cm="1">
        <f t="array" ref="AB51">_xlfn.IFS(AA51&gt;='Old Ranking Calculations'!$B$25,'Old Ranking Calculations'!$C$25,AA51&gt;='Old Ranking Calculations'!$B$26,'Old Ranking Calculations'!$C$26,AA51&gt;='Old Ranking Calculations'!$B$27,'Old Ranking Calculations'!$C$27,AA51&gt;='Old Ranking Calculations'!$B$28,'Old Ranking Calculations'!$C$28,AA51&gt;='Old Ranking Calculations'!$B$29,'Old Ranking Calculations'!$C$29,AA51&gt;='Old Ranking Calculations'!$B$30,'Old Ranking Calculations'!$C$30,AA51&gt;='Old Ranking Calculations'!$B$31,'Old Ranking Calculations'!$C$31,AA51&lt;'Old Ranking Calculations'!$B$32,'Old Ranking Calculations'!$C$32)</f>
        <v>8</v>
      </c>
      <c r="AC51" s="1">
        <f>COUNT($G$2:G51)/COUNT($A$2:A51)</f>
        <v>0.28000000000000003</v>
      </c>
      <c r="AD51" s="1" cm="1">
        <f t="array" ref="AD51">_xlfn.IFS(AC51&gt;='Old Ranking Calculations'!$B$15,'Old Ranking Calculations'!$C$15,AC51&gt;='Old Ranking Calculations'!$B$16,'Old Ranking Calculations'!$C$16,AC51&gt;='Old Ranking Calculations'!$B$17,'Old Ranking Calculations'!$C$17,AC51&gt;='Old Ranking Calculations'!$B$18,'Old Ranking Calculations'!$C$18,AC51&gt;='Old Ranking Calculations'!$B$19,'Old Ranking Calculations'!$C$19,AC51&gt;='Old Ranking Calculations'!$B$20,'Old Ranking Calculations'!$C$20,AC51&gt;='Old Ranking Calculations'!$B$21,'Old Ranking Calculations'!$C$21,AC51&gt;='Old Ranking Calculations'!$B$22,'Old Ranking Calculations'!$C$22,AC51&lt;'Old Ranking Calculations'!$B$23,'Old Ranking Calculations'!$C$23)</f>
        <v>3</v>
      </c>
      <c r="AE51" s="1">
        <f t="shared" si="1"/>
        <v>0</v>
      </c>
      <c r="AF51" s="1">
        <f>SUM($O$2:O51)/SUM($G$2:H51)</f>
        <v>1.5555555555555556</v>
      </c>
      <c r="AG51" s="16">
        <f>SUM($W$2:W51,Z51)</f>
        <v>94</v>
      </c>
    </row>
    <row r="52" spans="1:33" ht="15.75" customHeight="1" x14ac:dyDescent="0.2">
      <c r="A52" s="1">
        <v>2016</v>
      </c>
      <c r="B52" s="1" t="s">
        <v>24</v>
      </c>
      <c r="C52" s="1" t="str">
        <f>VLOOKUP(B52,Divisions!$A$1:$B$33,2,FALSE)</f>
        <v>AFC East</v>
      </c>
      <c r="D52" s="1">
        <v>5</v>
      </c>
      <c r="E52" s="1">
        <v>11</v>
      </c>
      <c r="W52" s="1">
        <f>SUM(N52*'Ranking Calculations'!$C$2,M52*'Ranking Calculations'!$C$3,L52*'Ranking Calculations'!$C$4,K52*'Ranking Calculations'!$C$5,H52*'Ranking Calculations'!$C$7,G52*'Ranking Calculations'!$C$6,P52*'Ranking Calculations'!$C$8,Q52*'Ranking Calculations'!$C$9,R52*'Ranking Calculations'!$C$10,S52*'Ranking Calculations'!$C$11,T52*'Ranking Calculations'!$C$12,U52*'Ranking Calculations'!$C$13,V52*'Ranking Calculations'!$C$14)</f>
        <v>0</v>
      </c>
      <c r="X52" s="11">
        <f>(SUM($D$2:D52)+(SUM($F$2:F52)/2))/((SUM($D$2:D52)+SUM($E$2:E52)+SUM($F$2:F52)))</f>
        <v>0.45982142857142855</v>
      </c>
      <c r="Y52" s="24">
        <f>'Winning % Rank Over Time'!AA52</f>
        <v>22</v>
      </c>
      <c r="Z52" s="7">
        <f>'Winning % Rank Over Time'!$B52*VLOOKUP(Y52,'Share of Reg Season Points'!$A$2:$B$33,2)</f>
        <v>0</v>
      </c>
      <c r="AA52" s="1">
        <f>SUM($I$2:I52)/COUNT($G$2:G52)</f>
        <v>0.9285714285714286</v>
      </c>
      <c r="AB52" s="1" cm="1">
        <f t="array" ref="AB52">_xlfn.IFS(AA52&gt;='Old Ranking Calculations'!$B$25,'Old Ranking Calculations'!$C$25,AA52&gt;='Old Ranking Calculations'!$B$26,'Old Ranking Calculations'!$C$26,AA52&gt;='Old Ranking Calculations'!$B$27,'Old Ranking Calculations'!$C$27,AA52&gt;='Old Ranking Calculations'!$B$28,'Old Ranking Calculations'!$C$28,AA52&gt;='Old Ranking Calculations'!$B$29,'Old Ranking Calculations'!$C$29,AA52&gt;='Old Ranking Calculations'!$B$30,'Old Ranking Calculations'!$C$30,AA52&gt;='Old Ranking Calculations'!$B$31,'Old Ranking Calculations'!$C$31,AA52&lt;'Old Ranking Calculations'!$B$32,'Old Ranking Calculations'!$C$32)</f>
        <v>8</v>
      </c>
      <c r="AC52" s="1">
        <f>COUNT($G$2:G52)/COUNT($A$2:A52)</f>
        <v>0.27450980392156865</v>
      </c>
      <c r="AD52" s="1" cm="1">
        <f t="array" ref="AD52">_xlfn.IFS(AC52&gt;='Old Ranking Calculations'!$B$15,'Old Ranking Calculations'!$C$15,AC52&gt;='Old Ranking Calculations'!$B$16,'Old Ranking Calculations'!$C$16,AC52&gt;='Old Ranking Calculations'!$B$17,'Old Ranking Calculations'!$C$17,AC52&gt;='Old Ranking Calculations'!$B$18,'Old Ranking Calculations'!$C$18,AC52&gt;='Old Ranking Calculations'!$B$19,'Old Ranking Calculations'!$C$19,AC52&gt;='Old Ranking Calculations'!$B$20,'Old Ranking Calculations'!$C$20,AC52&gt;='Old Ranking Calculations'!$B$21,'Old Ranking Calculations'!$C$21,AC52&gt;='Old Ranking Calculations'!$B$22,'Old Ranking Calculations'!$C$22,AC52&lt;'Old Ranking Calculations'!$B$23,'Old Ranking Calculations'!$C$23)</f>
        <v>3</v>
      </c>
      <c r="AE52" s="1">
        <f t="shared" si="1"/>
        <v>0</v>
      </c>
      <c r="AF52" s="1">
        <f>SUM($O$2:O52)/SUM($G$2:H52)</f>
        <v>1.5555555555555556</v>
      </c>
      <c r="AG52" s="16">
        <f>SUM($W$2:W52,Z52)</f>
        <v>94</v>
      </c>
    </row>
    <row r="53" spans="1:33" ht="15.75" customHeight="1" x14ac:dyDescent="0.2">
      <c r="A53" s="1">
        <v>2017</v>
      </c>
      <c r="B53" s="1" t="s">
        <v>24</v>
      </c>
      <c r="C53" s="1" t="str">
        <f>VLOOKUP(B53,Divisions!$A$1:$B$33,2,FALSE)</f>
        <v>AFC East</v>
      </c>
      <c r="D53" s="1">
        <v>5</v>
      </c>
      <c r="E53" s="1">
        <v>11</v>
      </c>
      <c r="W53" s="1">
        <f>SUM(N53*'Ranking Calculations'!$C$2,M53*'Ranking Calculations'!$C$3,L53*'Ranking Calculations'!$C$4,K53*'Ranking Calculations'!$C$5,H53*'Ranking Calculations'!$C$7,G53*'Ranking Calculations'!$C$6,P53*'Ranking Calculations'!$C$8,Q53*'Ranking Calculations'!$C$9,R53*'Ranking Calculations'!$C$10,S53*'Ranking Calculations'!$C$11,T53*'Ranking Calculations'!$C$12,U53*'Ranking Calculations'!$C$13,V53*'Ranking Calculations'!$C$14)</f>
        <v>0</v>
      </c>
      <c r="X53" s="11">
        <f>(SUM($D$2:D53)+(SUM($F$2:F53)/2))/((SUM($D$2:D53)+SUM($E$2:E53)+SUM($F$2:F53)))</f>
        <v>0.45687499999999998</v>
      </c>
      <c r="Y53" s="24">
        <f>'Winning % Rank Over Time'!AA53</f>
        <v>23</v>
      </c>
      <c r="Z53" s="7">
        <f>'Winning % Rank Over Time'!$B53*VLOOKUP(Y53,'Share of Reg Season Points'!$A$2:$B$33,2)</f>
        <v>0</v>
      </c>
      <c r="AA53" s="1">
        <f>SUM($I$2:I53)/COUNT($G$2:G53)</f>
        <v>0.9285714285714286</v>
      </c>
      <c r="AB53" s="1" cm="1">
        <f t="array" ref="AB53">_xlfn.IFS(AA53&gt;='Old Ranking Calculations'!$B$25,'Old Ranking Calculations'!$C$25,AA53&gt;='Old Ranking Calculations'!$B$26,'Old Ranking Calculations'!$C$26,AA53&gt;='Old Ranking Calculations'!$B$27,'Old Ranking Calculations'!$C$27,AA53&gt;='Old Ranking Calculations'!$B$28,'Old Ranking Calculations'!$C$28,AA53&gt;='Old Ranking Calculations'!$B$29,'Old Ranking Calculations'!$C$29,AA53&gt;='Old Ranking Calculations'!$B$30,'Old Ranking Calculations'!$C$30,AA53&gt;='Old Ranking Calculations'!$B$31,'Old Ranking Calculations'!$C$31,AA53&lt;'Old Ranking Calculations'!$B$32,'Old Ranking Calculations'!$C$32)</f>
        <v>8</v>
      </c>
      <c r="AC53" s="1">
        <f>COUNT($G$2:G53)/COUNT($A$2:A53)</f>
        <v>0.26923076923076922</v>
      </c>
      <c r="AD53" s="1" cm="1">
        <f t="array" ref="AD53">_xlfn.IFS(AC53&gt;='Old Ranking Calculations'!$B$15,'Old Ranking Calculations'!$C$15,AC53&gt;='Old Ranking Calculations'!$B$16,'Old Ranking Calculations'!$C$16,AC53&gt;='Old Ranking Calculations'!$B$17,'Old Ranking Calculations'!$C$17,AC53&gt;='Old Ranking Calculations'!$B$18,'Old Ranking Calculations'!$C$18,AC53&gt;='Old Ranking Calculations'!$B$19,'Old Ranking Calculations'!$C$19,AC53&gt;='Old Ranking Calculations'!$B$20,'Old Ranking Calculations'!$C$20,AC53&gt;='Old Ranking Calculations'!$B$21,'Old Ranking Calculations'!$C$21,AC53&gt;='Old Ranking Calculations'!$B$22,'Old Ranking Calculations'!$C$22,AC53&lt;'Old Ranking Calculations'!$B$23,'Old Ranking Calculations'!$C$23)</f>
        <v>3</v>
      </c>
      <c r="AE53" s="1">
        <f t="shared" si="1"/>
        <v>0</v>
      </c>
      <c r="AF53" s="1">
        <f>SUM($O$2:O53)/SUM($G$2:H53)</f>
        <v>1.5555555555555556</v>
      </c>
      <c r="AG53" s="16">
        <f>SUM($W$2:W53,Z53)</f>
        <v>94</v>
      </c>
    </row>
    <row r="54" spans="1:33" ht="15.75" customHeight="1" x14ac:dyDescent="0.2">
      <c r="A54" s="1">
        <v>2018</v>
      </c>
      <c r="B54" s="1" t="s">
        <v>24</v>
      </c>
      <c r="C54" s="1" t="str">
        <f>VLOOKUP(B54,Divisions!$A$1:$B$33,2,FALSE)</f>
        <v>AFC East</v>
      </c>
      <c r="D54" s="1">
        <v>4</v>
      </c>
      <c r="E54" s="1">
        <v>12</v>
      </c>
      <c r="W54" s="1">
        <f>SUM(N54*'Ranking Calculations'!$C$2,M54*'Ranking Calculations'!$C$3,L54*'Ranking Calculations'!$C$4,K54*'Ranking Calculations'!$C$5,H54*'Ranking Calculations'!$C$7,G54*'Ranking Calculations'!$C$6,P54*'Ranking Calculations'!$C$8,Q54*'Ranking Calculations'!$C$9,R54*'Ranking Calculations'!$C$10,S54*'Ranking Calculations'!$C$11,T54*'Ranking Calculations'!$C$12,U54*'Ranking Calculations'!$C$13,V54*'Ranking Calculations'!$C$14)</f>
        <v>0</v>
      </c>
      <c r="X54" s="11">
        <f>(SUM($D$2:D54)+(SUM($F$2:F54)/2))/((SUM($D$2:D54)+SUM($E$2:E54)+SUM($F$2:F54)))</f>
        <v>0.45281862745098039</v>
      </c>
      <c r="Y54" s="24">
        <f>'Winning % Rank Over Time'!AA54</f>
        <v>25</v>
      </c>
      <c r="Z54" s="7">
        <f>'Winning % Rank Over Time'!$B54*VLOOKUP(Y54,'Share of Reg Season Points'!$A$2:$B$33,2)</f>
        <v>0</v>
      </c>
      <c r="AA54" s="1">
        <f>SUM($I$2:I54)/COUNT($G$2:G54)</f>
        <v>0.9285714285714286</v>
      </c>
      <c r="AB54" s="1" cm="1">
        <f t="array" ref="AB54">_xlfn.IFS(AA54&gt;='Old Ranking Calculations'!$B$25,'Old Ranking Calculations'!$C$25,AA54&gt;='Old Ranking Calculations'!$B$26,'Old Ranking Calculations'!$C$26,AA54&gt;='Old Ranking Calculations'!$B$27,'Old Ranking Calculations'!$C$27,AA54&gt;='Old Ranking Calculations'!$B$28,'Old Ranking Calculations'!$C$28,AA54&gt;='Old Ranking Calculations'!$B$29,'Old Ranking Calculations'!$C$29,AA54&gt;='Old Ranking Calculations'!$B$30,'Old Ranking Calculations'!$C$30,AA54&gt;='Old Ranking Calculations'!$B$31,'Old Ranking Calculations'!$C$31,AA54&lt;'Old Ranking Calculations'!$B$32,'Old Ranking Calculations'!$C$32)</f>
        <v>8</v>
      </c>
      <c r="AC54" s="1">
        <f>COUNT($G$2:G54)/COUNT($A$2:A54)</f>
        <v>0.26415094339622641</v>
      </c>
      <c r="AD54" s="1" cm="1">
        <f t="array" ref="AD54">_xlfn.IFS(AC54&gt;='Old Ranking Calculations'!$B$15,'Old Ranking Calculations'!$C$15,AC54&gt;='Old Ranking Calculations'!$B$16,'Old Ranking Calculations'!$C$16,AC54&gt;='Old Ranking Calculations'!$B$17,'Old Ranking Calculations'!$C$17,AC54&gt;='Old Ranking Calculations'!$B$18,'Old Ranking Calculations'!$C$18,AC54&gt;='Old Ranking Calculations'!$B$19,'Old Ranking Calculations'!$C$19,AC54&gt;='Old Ranking Calculations'!$B$20,'Old Ranking Calculations'!$C$20,AC54&gt;='Old Ranking Calculations'!$B$21,'Old Ranking Calculations'!$C$21,AC54&gt;='Old Ranking Calculations'!$B$22,'Old Ranking Calculations'!$C$22,AC54&lt;'Old Ranking Calculations'!$B$23,'Old Ranking Calculations'!$C$23)</f>
        <v>3</v>
      </c>
      <c r="AE54" s="1">
        <f t="shared" si="1"/>
        <v>0</v>
      </c>
      <c r="AF54" s="1">
        <f>SUM($O$2:O54)/SUM($G$2:H54)</f>
        <v>1.5555555555555556</v>
      </c>
      <c r="AG54" s="16">
        <f>SUM($W$2:W54,Z54)</f>
        <v>94</v>
      </c>
    </row>
    <row r="55" spans="1:33" ht="15.75" customHeight="1" x14ac:dyDescent="0.2">
      <c r="A55" s="1">
        <v>2019</v>
      </c>
      <c r="B55" s="1" t="s">
        <v>24</v>
      </c>
      <c r="C55" s="1" t="str">
        <f>VLOOKUP(B55,Divisions!$A$1:$B$33,2,FALSE)</f>
        <v>AFC East</v>
      </c>
      <c r="D55" s="1">
        <v>7</v>
      </c>
      <c r="E55" s="1">
        <v>9</v>
      </c>
      <c r="W55" s="1">
        <f>SUM(N55*'Ranking Calculations'!$C$2,M55*'Ranking Calculations'!$C$3,L55*'Ranking Calculations'!$C$4,K55*'Ranking Calculations'!$C$5,H55*'Ranking Calculations'!$C$7,G55*'Ranking Calculations'!$C$6,P55*'Ranking Calculations'!$C$8,Q55*'Ranking Calculations'!$C$9,R55*'Ranking Calculations'!$C$10,S55*'Ranking Calculations'!$C$11,T55*'Ranking Calculations'!$C$12,U55*'Ranking Calculations'!$C$13,V55*'Ranking Calculations'!$C$14)</f>
        <v>0</v>
      </c>
      <c r="X55" s="11">
        <f>(SUM($D$2:D55)+(SUM($F$2:F55)/2))/((SUM($D$2:D55)+SUM($E$2:E55)+SUM($F$2:F55)))</f>
        <v>0.45252403846153844</v>
      </c>
      <c r="Y55" s="24">
        <f>'Winning % Rank Over Time'!AA55</f>
        <v>25</v>
      </c>
      <c r="Z55" s="7">
        <f>'Winning % Rank Over Time'!$B55*VLOOKUP(Y55,'Share of Reg Season Points'!$A$2:$B$33,2)</f>
        <v>0</v>
      </c>
      <c r="AA55" s="1">
        <f>SUM($I$2:I55)/COUNT($G$2:G55)</f>
        <v>0.9285714285714286</v>
      </c>
      <c r="AB55" s="1" cm="1">
        <f t="array" ref="AB55">_xlfn.IFS(AA55&gt;='Old Ranking Calculations'!$B$25,'Old Ranking Calculations'!$C$25,AA55&gt;='Old Ranking Calculations'!$B$26,'Old Ranking Calculations'!$C$26,AA55&gt;='Old Ranking Calculations'!$B$27,'Old Ranking Calculations'!$C$27,AA55&gt;='Old Ranking Calculations'!$B$28,'Old Ranking Calculations'!$C$28,AA55&gt;='Old Ranking Calculations'!$B$29,'Old Ranking Calculations'!$C$29,AA55&gt;='Old Ranking Calculations'!$B$30,'Old Ranking Calculations'!$C$30,AA55&gt;='Old Ranking Calculations'!$B$31,'Old Ranking Calculations'!$C$31,AA55&lt;'Old Ranking Calculations'!$B$32,'Old Ranking Calculations'!$C$32)</f>
        <v>8</v>
      </c>
      <c r="AC55" s="1">
        <f>COUNT($G$2:G55)/COUNT($A$2:A55)</f>
        <v>0.25925925925925924</v>
      </c>
      <c r="AD55" s="1" cm="1">
        <f t="array" ref="AD55">_xlfn.IFS(AC55&gt;='Old Ranking Calculations'!$B$15,'Old Ranking Calculations'!$C$15,AC55&gt;='Old Ranking Calculations'!$B$16,'Old Ranking Calculations'!$C$16,AC55&gt;='Old Ranking Calculations'!$B$17,'Old Ranking Calculations'!$C$17,AC55&gt;='Old Ranking Calculations'!$B$18,'Old Ranking Calculations'!$C$18,AC55&gt;='Old Ranking Calculations'!$B$19,'Old Ranking Calculations'!$C$19,AC55&gt;='Old Ranking Calculations'!$B$20,'Old Ranking Calculations'!$C$20,AC55&gt;='Old Ranking Calculations'!$B$21,'Old Ranking Calculations'!$C$21,AC55&gt;='Old Ranking Calculations'!$B$22,'Old Ranking Calculations'!$C$22,AC55&lt;'Old Ranking Calculations'!$B$23,'Old Ranking Calculations'!$C$23)</f>
        <v>3</v>
      </c>
      <c r="AE55" s="1">
        <f t="shared" si="1"/>
        <v>0</v>
      </c>
      <c r="AF55" s="1">
        <f>SUM($O$2:O55)/SUM($G$2:H55)</f>
        <v>1.5555555555555556</v>
      </c>
      <c r="AG55" s="16">
        <f>SUM($W$2:W55,Z55)</f>
        <v>94</v>
      </c>
    </row>
    <row r="56" spans="1:33" ht="15.75" customHeight="1" x14ac:dyDescent="0.2">
      <c r="A56" s="1">
        <v>2020</v>
      </c>
      <c r="B56" s="1" t="s">
        <v>24</v>
      </c>
      <c r="C56" s="1" t="str">
        <f>VLOOKUP(B56,Divisions!$A$1:$B$33,2,FALSE)</f>
        <v>AFC East</v>
      </c>
      <c r="D56" s="1">
        <v>2</v>
      </c>
      <c r="E56" s="1">
        <v>14</v>
      </c>
      <c r="W56" s="1">
        <f>SUM(N56*'Ranking Calculations'!$C$2,M56*'Ranking Calculations'!$C$3,L56*'Ranking Calculations'!$C$4,K56*'Ranking Calculations'!$C$5,H56*'Ranking Calculations'!$C$7,G56*'Ranking Calculations'!$C$6,P56*'Ranking Calculations'!$C$8,Q56*'Ranking Calculations'!$C$9,R56*'Ranking Calculations'!$C$10,S56*'Ranking Calculations'!$C$11,T56*'Ranking Calculations'!$C$12,U56*'Ranking Calculations'!$C$13,V56*'Ranking Calculations'!$C$14)</f>
        <v>0</v>
      </c>
      <c r="X56" s="11">
        <f>(SUM($D$2:D56)+(SUM($F$2:F56)/2))/((SUM($D$2:D56)+SUM($E$2:E56)+SUM($F$2:F56)))</f>
        <v>0.44634433962264153</v>
      </c>
      <c r="Y56" s="24">
        <f>'Winning % Rank Over Time'!AA56</f>
        <v>24</v>
      </c>
      <c r="Z56" s="7">
        <f>'Winning % Rank Over Time'!$B56*VLOOKUP(Y56,'Share of Reg Season Points'!$A$2:$B$33,2)</f>
        <v>0</v>
      </c>
      <c r="AA56" s="1">
        <f>SUM($I$2:I56)/COUNT($G$2:G56)</f>
        <v>0.9285714285714286</v>
      </c>
      <c r="AB56" s="1" cm="1">
        <f t="array" ref="AB56">_xlfn.IFS(AA56&gt;='Old Ranking Calculations'!$B$25,'Old Ranking Calculations'!$C$25,AA56&gt;='Old Ranking Calculations'!$B$26,'Old Ranking Calculations'!$C$26,AA56&gt;='Old Ranking Calculations'!$B$27,'Old Ranking Calculations'!$C$27,AA56&gt;='Old Ranking Calculations'!$B$28,'Old Ranking Calculations'!$C$28,AA56&gt;='Old Ranking Calculations'!$B$29,'Old Ranking Calculations'!$C$29,AA56&gt;='Old Ranking Calculations'!$B$30,'Old Ranking Calculations'!$C$30,AA56&gt;='Old Ranking Calculations'!$B$31,'Old Ranking Calculations'!$C$31,AA56&lt;'Old Ranking Calculations'!$B$32,'Old Ranking Calculations'!$C$32)</f>
        <v>8</v>
      </c>
      <c r="AC56" s="1">
        <f>COUNT($G$2:G56)/COUNT($A$2:A56)</f>
        <v>0.25454545454545452</v>
      </c>
      <c r="AD56" s="1" cm="1">
        <f t="array" ref="AD56">_xlfn.IFS(AC56&gt;='Old Ranking Calculations'!$B$15,'Old Ranking Calculations'!$C$15,AC56&gt;='Old Ranking Calculations'!$B$16,'Old Ranking Calculations'!$C$16,AC56&gt;='Old Ranking Calculations'!$B$17,'Old Ranking Calculations'!$C$17,AC56&gt;='Old Ranking Calculations'!$B$18,'Old Ranking Calculations'!$C$18,AC56&gt;='Old Ranking Calculations'!$B$19,'Old Ranking Calculations'!$C$19,AC56&gt;='Old Ranking Calculations'!$B$20,'Old Ranking Calculations'!$C$20,AC56&gt;='Old Ranking Calculations'!$B$21,'Old Ranking Calculations'!$C$21,AC56&gt;='Old Ranking Calculations'!$B$22,'Old Ranking Calculations'!$C$22,AC56&lt;'Old Ranking Calculations'!$B$23,'Old Ranking Calculations'!$C$23)</f>
        <v>3</v>
      </c>
      <c r="AE56" s="1">
        <f t="shared" si="1"/>
        <v>0</v>
      </c>
      <c r="AF56" s="1">
        <f>SUM($O$2:O56)/SUM($G$2:H56)</f>
        <v>1.5555555555555556</v>
      </c>
      <c r="AG56" s="16">
        <f>SUM($W$2:W56,Z56)</f>
        <v>94</v>
      </c>
    </row>
    <row r="57" spans="1:33" ht="15.75" customHeight="1" x14ac:dyDescent="0.2">
      <c r="A57" s="1">
        <v>2021</v>
      </c>
      <c r="B57" s="1" t="s">
        <v>24</v>
      </c>
      <c r="C57" s="1" t="str">
        <f>VLOOKUP(B57,Divisions!$A$1:$B$33,2,FALSE)</f>
        <v>AFC East</v>
      </c>
      <c r="D57" s="1">
        <v>4</v>
      </c>
      <c r="E57" s="1">
        <v>13</v>
      </c>
      <c r="W57" s="1">
        <f>SUM(N57*'Ranking Calculations'!$C$2,M57*'Ranking Calculations'!$C$3,L57*'Ranking Calculations'!$C$4,K57*'Ranking Calculations'!$C$5,H57*'Ranking Calculations'!$C$7,G57*'Ranking Calculations'!$C$6,P57*'Ranking Calculations'!$C$8,Q57*'Ranking Calculations'!$C$9,R57*'Ranking Calculations'!$C$10,S57*'Ranking Calculations'!$C$11,T57*'Ranking Calculations'!$C$12,U57*'Ranking Calculations'!$C$13,V57*'Ranking Calculations'!$C$14)</f>
        <v>0</v>
      </c>
      <c r="X57" s="11">
        <f>(SUM($D$2:D57)+(SUM($F$2:F57)/2))/((SUM($D$2:D57)+SUM($E$2:E57)+SUM($F$2:F57)))</f>
        <v>0.44219653179190749</v>
      </c>
      <c r="Y57" s="24">
        <f>'Winning % Rank Over Time'!AA57</f>
        <v>25</v>
      </c>
      <c r="Z57" s="7">
        <f>'Winning % Rank Over Time'!$B57*VLOOKUP(Y57,'Share of Reg Season Points'!$A$2:$B$33,2)</f>
        <v>0</v>
      </c>
      <c r="AA57" s="1">
        <f>SUM($I$2:I57)/COUNT($G$2:G57)</f>
        <v>0.9285714285714286</v>
      </c>
      <c r="AB57" s="1" cm="1">
        <f t="array" ref="AB57">_xlfn.IFS(AA57&gt;='Old Ranking Calculations'!$B$25,'Old Ranking Calculations'!$C$25,AA57&gt;='Old Ranking Calculations'!$B$26,'Old Ranking Calculations'!$C$26,AA57&gt;='Old Ranking Calculations'!$B$27,'Old Ranking Calculations'!$C$27,AA57&gt;='Old Ranking Calculations'!$B$28,'Old Ranking Calculations'!$C$28,AA57&gt;='Old Ranking Calculations'!$B$29,'Old Ranking Calculations'!$C$29,AA57&gt;='Old Ranking Calculations'!$B$30,'Old Ranking Calculations'!$C$30,AA57&gt;='Old Ranking Calculations'!$B$31,'Old Ranking Calculations'!$C$31,AA57&lt;'Old Ranking Calculations'!$B$32,'Old Ranking Calculations'!$C$32)</f>
        <v>8</v>
      </c>
      <c r="AC57" s="1">
        <f>COUNT($G$2:G57)/COUNT($A$2:A57)</f>
        <v>0.25</v>
      </c>
      <c r="AD57" s="1" cm="1">
        <f t="array" ref="AD57">_xlfn.IFS(AC57&gt;='Old Ranking Calculations'!$B$15,'Old Ranking Calculations'!$C$15,AC57&gt;='Old Ranking Calculations'!$B$16,'Old Ranking Calculations'!$C$16,AC57&gt;='Old Ranking Calculations'!$B$17,'Old Ranking Calculations'!$C$17,AC57&gt;='Old Ranking Calculations'!$B$18,'Old Ranking Calculations'!$C$18,AC57&gt;='Old Ranking Calculations'!$B$19,'Old Ranking Calculations'!$C$19,AC57&gt;='Old Ranking Calculations'!$B$20,'Old Ranking Calculations'!$C$20,AC57&gt;='Old Ranking Calculations'!$B$21,'Old Ranking Calculations'!$C$21,AC57&gt;='Old Ranking Calculations'!$B$22,'Old Ranking Calculations'!$C$22,AC57&lt;'Old Ranking Calculations'!$B$23,'Old Ranking Calculations'!$C$23)</f>
        <v>3</v>
      </c>
      <c r="AE57" s="1">
        <f t="shared" si="1"/>
        <v>0</v>
      </c>
      <c r="AF57" s="1">
        <f>SUM($O$2:O57)/SUM($G$2:H57)</f>
        <v>1.5555555555555556</v>
      </c>
      <c r="AG57" s="16">
        <f>SUM($W$2:W57,Z57)</f>
        <v>94</v>
      </c>
    </row>
    <row r="58" spans="1:33" ht="15.75" customHeight="1" x14ac:dyDescent="0.2">
      <c r="A58">
        <v>2022</v>
      </c>
      <c r="B58" s="1" t="s">
        <v>24</v>
      </c>
      <c r="C58" s="1" t="str">
        <f>VLOOKUP(B58,Divisions!$A$1:$B$33,2,FALSE)</f>
        <v>AFC East</v>
      </c>
      <c r="D58">
        <v>7</v>
      </c>
      <c r="E58">
        <v>10</v>
      </c>
      <c r="S58">
        <v>1</v>
      </c>
      <c r="T58">
        <v>1</v>
      </c>
      <c r="W58" s="1">
        <f>SUM(N58*'Ranking Calculations'!$C$2,M58*'Ranking Calculations'!$C$3,L58*'Ranking Calculations'!$C$4,K58*'Ranking Calculations'!$C$5,H58*'Ranking Calculations'!$C$7,G58*'Ranking Calculations'!$C$6,P58*'Ranking Calculations'!$C$8,Q58*'Ranking Calculations'!$C$9,R58*'Ranking Calculations'!$C$10,S58*'Ranking Calculations'!$C$11,T58*'Ranking Calculations'!$C$12,U58*'Ranking Calculations'!$C$13,V58*'Ranking Calculations'!$C$14)</f>
        <v>0</v>
      </c>
      <c r="X58" s="11">
        <f>(SUM($D$2:D58)+(SUM($F$2:F58)/2))/((SUM($D$2:D58)+SUM($E$2:E58)+SUM($F$2:F58)))</f>
        <v>0.44160997732426305</v>
      </c>
      <c r="Y58" s="24">
        <f>'Winning % Rank Over Time'!AA58</f>
        <v>25</v>
      </c>
      <c r="Z58" s="7">
        <f>'Winning % Rank Over Time'!$B58*VLOOKUP(Y58,'Share of Reg Season Points'!$A$2:$B$33,2)</f>
        <v>0</v>
      </c>
      <c r="AA58" s="1">
        <f>SUM($I$2:I58)/COUNT($G$2:G58)</f>
        <v>0.9285714285714286</v>
      </c>
      <c r="AB58" s="1" cm="1">
        <f t="array" ref="AB58">_xlfn.IFS(AA58&gt;='Old Ranking Calculations'!$B$25,'Old Ranking Calculations'!$C$25,AA58&gt;='Old Ranking Calculations'!$B$26,'Old Ranking Calculations'!$C$26,AA58&gt;='Old Ranking Calculations'!$B$27,'Old Ranking Calculations'!$C$27,AA58&gt;='Old Ranking Calculations'!$B$28,'Old Ranking Calculations'!$C$28,AA58&gt;='Old Ranking Calculations'!$B$29,'Old Ranking Calculations'!$C$29,AA58&gt;='Old Ranking Calculations'!$B$30,'Old Ranking Calculations'!$C$30,AA58&gt;='Old Ranking Calculations'!$B$31,'Old Ranking Calculations'!$C$31,AA58&lt;'Old Ranking Calculations'!$B$32,'Old Ranking Calculations'!$C$32)</f>
        <v>8</v>
      </c>
      <c r="AC58" s="1">
        <f>COUNT($G$2:G58)/COUNT($A$2:A58)</f>
        <v>0.24561403508771928</v>
      </c>
      <c r="AD58" s="1" cm="1">
        <f t="array" ref="AD58">_xlfn.IFS(AC58&gt;='Old Ranking Calculations'!$B$15,'Old Ranking Calculations'!$C$15,AC58&gt;='Old Ranking Calculations'!$B$16,'Old Ranking Calculations'!$C$16,AC58&gt;='Old Ranking Calculations'!$B$17,'Old Ranking Calculations'!$C$17,AC58&gt;='Old Ranking Calculations'!$B$18,'Old Ranking Calculations'!$C$18,AC58&gt;='Old Ranking Calculations'!$B$19,'Old Ranking Calculations'!$C$19,AC58&gt;='Old Ranking Calculations'!$B$20,'Old Ranking Calculations'!$C$20,AC58&gt;='Old Ranking Calculations'!$B$21,'Old Ranking Calculations'!$C$21,AC58&gt;='Old Ranking Calculations'!$B$22,'Old Ranking Calculations'!$C$22,AC58&lt;'Old Ranking Calculations'!$B$23,'Old Ranking Calculations'!$C$23)</f>
        <v>1</v>
      </c>
      <c r="AE58" s="1">
        <f t="shared" si="1"/>
        <v>0</v>
      </c>
      <c r="AF58" s="1">
        <f t="shared" ref="AF58" si="2">SUM($J$2:M58)/SUM($F$2:I58)</f>
        <v>0.77777777777777779</v>
      </c>
      <c r="AG58" s="16">
        <f>SUM($W$2:W58,Z58)</f>
        <v>94</v>
      </c>
    </row>
    <row r="59" spans="1:33" ht="15.75" customHeight="1" x14ac:dyDescent="0.2">
      <c r="A59">
        <v>2023</v>
      </c>
      <c r="B59" s="1" t="s">
        <v>24</v>
      </c>
      <c r="C59" s="1" t="str">
        <f>VLOOKUP(B59,Divisions!$A$1:$B$33,2,FALSE)</f>
        <v>AFC East</v>
      </c>
      <c r="D59">
        <v>7</v>
      </c>
      <c r="E59">
        <v>10</v>
      </c>
      <c r="W59" s="1">
        <f>SUM(N59*'Ranking Calculations'!$C$2,M59*'Ranking Calculations'!$C$3,L59*'Ranking Calculations'!$C$4,K59*'Ranking Calculations'!$C$5,H59*'Ranking Calculations'!$C$7,G59*'Ranking Calculations'!$C$6,P59*'Ranking Calculations'!$C$8,Q59*'Ranking Calculations'!$C$9,R59*'Ranking Calculations'!$C$10,S59*'Ranking Calculations'!$C$11,T59*'Ranking Calculations'!$C$12,U59*'Ranking Calculations'!$C$13,V59*'Ranking Calculations'!$C$14)</f>
        <v>0</v>
      </c>
      <c r="X59" s="11">
        <f>(SUM($D$2:D59)+(SUM($F$2:F59)/2))/((SUM($D$2:D59)+SUM($E$2:E59)+SUM($F$2:F59)))</f>
        <v>0.44104560622914352</v>
      </c>
      <c r="Y59" s="24">
        <f>'Winning % Rank Over Time'!AA59</f>
        <v>25</v>
      </c>
      <c r="Z59" s="7">
        <f>'Winning % Rank Over Time'!$B59*VLOOKUP(Y59,'Share of Reg Season Points'!$A$2:$B$33,2)</f>
        <v>0</v>
      </c>
      <c r="AA59" s="1">
        <f>SUM($I$2:I59)/COUNT($G$2:G59)</f>
        <v>0.9285714285714286</v>
      </c>
      <c r="AB59" s="1" cm="1">
        <f t="array" ref="AB59">_xlfn.IFS(AA59&gt;='Old Ranking Calculations'!$B$25,'Old Ranking Calculations'!$C$25,AA59&gt;='Old Ranking Calculations'!$B$26,'Old Ranking Calculations'!$C$26,AA59&gt;='Old Ranking Calculations'!$B$27,'Old Ranking Calculations'!$C$27,AA59&gt;='Old Ranking Calculations'!$B$28,'Old Ranking Calculations'!$C$28,AA59&gt;='Old Ranking Calculations'!$B$29,'Old Ranking Calculations'!$C$29,AA59&gt;='Old Ranking Calculations'!$B$30,'Old Ranking Calculations'!$C$30,AA59&gt;='Old Ranking Calculations'!$B$31,'Old Ranking Calculations'!$C$31,AA59&lt;'Old Ranking Calculations'!$B$32,'Old Ranking Calculations'!$C$32)</f>
        <v>8</v>
      </c>
      <c r="AC59" s="1">
        <f>COUNT($G$2:G59)/COUNT($A$2:A59)</f>
        <v>0.2413793103448276</v>
      </c>
      <c r="AD59" s="1" cm="1">
        <f t="array" ref="AD59">_xlfn.IFS(AC59&gt;='Old Ranking Calculations'!$B$15,'Old Ranking Calculations'!$C$15,AC59&gt;='Old Ranking Calculations'!$B$16,'Old Ranking Calculations'!$C$16,AC59&gt;='Old Ranking Calculations'!$B$17,'Old Ranking Calculations'!$C$17,AC59&gt;='Old Ranking Calculations'!$B$18,'Old Ranking Calculations'!$C$18,AC59&gt;='Old Ranking Calculations'!$B$19,'Old Ranking Calculations'!$C$19,AC59&gt;='Old Ranking Calculations'!$B$20,'Old Ranking Calculations'!$C$20,AC59&gt;='Old Ranking Calculations'!$B$21,'Old Ranking Calculations'!$C$21,AC59&gt;='Old Ranking Calculations'!$B$22,'Old Ranking Calculations'!$C$22,AC59&lt;'Old Ranking Calculations'!$B$23,'Old Ranking Calculations'!$C$23)</f>
        <v>1</v>
      </c>
      <c r="AE59" s="1">
        <f t="shared" si="1"/>
        <v>0</v>
      </c>
      <c r="AF59" s="1">
        <f t="shared" ref="AF59" si="3">SUM($J$2:M59)/SUM($F$2:I59)</f>
        <v>0.77777777777777779</v>
      </c>
      <c r="AG59" s="16">
        <f>SUM($W$2:W59,Z59)</f>
        <v>94</v>
      </c>
    </row>
    <row r="60" spans="1:33" ht="15.75" customHeight="1" x14ac:dyDescent="0.2">
      <c r="A60">
        <v>2024</v>
      </c>
      <c r="B60" s="1" t="s">
        <v>24</v>
      </c>
      <c r="C60" s="1" t="str">
        <f>VLOOKUP(B60,Divisions!$A$1:$B$33,2,FALSE)</f>
        <v>AFC East</v>
      </c>
      <c r="D60">
        <v>5</v>
      </c>
      <c r="E60">
        <v>12</v>
      </c>
      <c r="W60" s="1">
        <f>SUM(N60*'Ranking Calculations'!$C$2,M60*'Ranking Calculations'!$C$3,L60*'Ranking Calculations'!$C$4,K60*'Ranking Calculations'!$C$5,H60*'Ranking Calculations'!$C$7,G60*'Ranking Calculations'!$C$6,P60*'Ranking Calculations'!$C$8,Q60*'Ranking Calculations'!$C$9,R60*'Ranking Calculations'!$C$10,S60*'Ranking Calculations'!$C$11,T60*'Ranking Calculations'!$C$12,U60*'Ranking Calculations'!$C$13,V60*'Ranking Calculations'!$C$14)</f>
        <v>0</v>
      </c>
      <c r="X60" s="11">
        <f>(SUM($D$2:D60)+(SUM($F$2:F60)/2))/((SUM($D$2:D60)+SUM($E$2:E60)+SUM($F$2:F60)))</f>
        <v>0.4383187772925764</v>
      </c>
      <c r="Y60" s="24">
        <f>'Winning % Rank Over Time'!AA60</f>
        <v>25</v>
      </c>
      <c r="Z60" s="7">
        <f>'Winning % Rank Over Time'!$B60*VLOOKUP(Y60,'Share of Reg Season Points'!$A$2:$B$33,2)</f>
        <v>0</v>
      </c>
      <c r="AA60" s="1">
        <f>SUM($I$2:I60)/COUNT($G$2:G60)</f>
        <v>0.9285714285714286</v>
      </c>
      <c r="AB60" s="1" cm="1">
        <f t="array" ref="AB60">_xlfn.IFS(AA60&gt;='Old Ranking Calculations'!$B$25,'Old Ranking Calculations'!$C$25,AA60&gt;='Old Ranking Calculations'!$B$26,'Old Ranking Calculations'!$C$26,AA60&gt;='Old Ranking Calculations'!$B$27,'Old Ranking Calculations'!$C$27,AA60&gt;='Old Ranking Calculations'!$B$28,'Old Ranking Calculations'!$C$28,AA60&gt;='Old Ranking Calculations'!$B$29,'Old Ranking Calculations'!$C$29,AA60&gt;='Old Ranking Calculations'!$B$30,'Old Ranking Calculations'!$C$30,AA60&gt;='Old Ranking Calculations'!$B$31,'Old Ranking Calculations'!$C$31,AA60&lt;'Old Ranking Calculations'!$B$32,'Old Ranking Calculations'!$C$32)</f>
        <v>8</v>
      </c>
      <c r="AC60" s="1">
        <f>COUNT($G$2:G60)/COUNT($A$2:A60)</f>
        <v>0.23728813559322035</v>
      </c>
      <c r="AD60" s="1" cm="1">
        <f t="array" ref="AD60">_xlfn.IFS(AC60&gt;='Old Ranking Calculations'!$B$15,'Old Ranking Calculations'!$C$15,AC60&gt;='Old Ranking Calculations'!$B$16,'Old Ranking Calculations'!$C$16,AC60&gt;='Old Ranking Calculations'!$B$17,'Old Ranking Calculations'!$C$17,AC60&gt;='Old Ranking Calculations'!$B$18,'Old Ranking Calculations'!$C$18,AC60&gt;='Old Ranking Calculations'!$B$19,'Old Ranking Calculations'!$C$19,AC60&gt;='Old Ranking Calculations'!$B$20,'Old Ranking Calculations'!$C$20,AC60&gt;='Old Ranking Calculations'!$B$21,'Old Ranking Calculations'!$C$21,AC60&gt;='Old Ranking Calculations'!$B$22,'Old Ranking Calculations'!$C$22,AC60&lt;'Old Ranking Calculations'!$B$23,'Old Ranking Calculations'!$C$23)</f>
        <v>1</v>
      </c>
      <c r="AE60" s="1">
        <f t="shared" ref="AE60" si="4">IF((0.75*($A$2-1966))-(0.2*(A60-$A$2))&gt;0,(0.75*($A$2-1966))-(0.2*(A60-$A$2)),0)</f>
        <v>0</v>
      </c>
      <c r="AF60" s="1">
        <f t="shared" ref="AF60" si="5">SUM($I$2:M60)/SUM($E$2:I60)</f>
        <v>7.4817518248175188E-2</v>
      </c>
      <c r="AG60" s="16">
        <f>SUM($W$2:W60,Z60)</f>
        <v>94</v>
      </c>
    </row>
    <row r="61" spans="1:33" ht="15.75" customHeight="1" x14ac:dyDescent="0.2">
      <c r="A61">
        <v>2025</v>
      </c>
      <c r="B61" s="1" t="s">
        <v>24</v>
      </c>
      <c r="C61" s="1" t="str">
        <f>VLOOKUP(B61,Divisions!$A$1:$B$33,2,FALSE)</f>
        <v>AFC East</v>
      </c>
      <c r="D61">
        <v>3</v>
      </c>
      <c r="E61">
        <v>14</v>
      </c>
      <c r="W61" s="1">
        <f>SUM(N61*'Ranking Calculations'!$C$2,M61*'Ranking Calculations'!$C$3,L61*'Ranking Calculations'!$C$4,K61*'Ranking Calculations'!$C$5,H61*'Ranking Calculations'!$C$7,G61*'Ranking Calculations'!$C$6,P61*'Ranking Calculations'!$C$8,Q61*'Ranking Calculations'!$C$9,R61*'Ranking Calculations'!$C$10,S61*'Ranking Calculations'!$C$11,T61*'Ranking Calculations'!$C$12,U61*'Ranking Calculations'!$C$13,V61*'Ranking Calculations'!$C$14)</f>
        <v>0</v>
      </c>
      <c r="X61" s="11">
        <f>(SUM($D$2:D61)+(SUM($F$2:F61)/2))/((SUM($D$2:D61)+SUM($E$2:E61)+SUM($F$2:F61)))</f>
        <v>0.43354769560557344</v>
      </c>
      <c r="Y61" s="24">
        <f>'Winning % Rank Over Time'!AA61</f>
        <v>27</v>
      </c>
      <c r="Z61" s="7">
        <f>'Winning % Rank Over Time'!$B61*VLOOKUP(Y61,'Share of Reg Season Points'!$A$2:$B$33,2)</f>
        <v>0</v>
      </c>
      <c r="AA61" s="1">
        <f>SUM($I$2:I61)/COUNT($G$2:G61)</f>
        <v>0.9285714285714286</v>
      </c>
      <c r="AB61" s="1" cm="1">
        <f t="array" ref="AB61">_xlfn.IFS(AA61&gt;='Old Ranking Calculations'!$B$25,'Old Ranking Calculations'!$C$25,AA61&gt;='Old Ranking Calculations'!$B$26,'Old Ranking Calculations'!$C$26,AA61&gt;='Old Ranking Calculations'!$B$27,'Old Ranking Calculations'!$C$27,AA61&gt;='Old Ranking Calculations'!$B$28,'Old Ranking Calculations'!$C$28,AA61&gt;='Old Ranking Calculations'!$B$29,'Old Ranking Calculations'!$C$29,AA61&gt;='Old Ranking Calculations'!$B$30,'Old Ranking Calculations'!$C$30,AA61&gt;='Old Ranking Calculations'!$B$31,'Old Ranking Calculations'!$C$31,AA61&lt;'Old Ranking Calculations'!$B$32,'Old Ranking Calculations'!$C$32)</f>
        <v>8</v>
      </c>
      <c r="AC61" s="1">
        <f>COUNT($G$2:G61)/COUNT($A$2:A61)</f>
        <v>0.23333333333333334</v>
      </c>
      <c r="AD61" s="1" cm="1">
        <f t="array" ref="AD61">_xlfn.IFS(AC61&gt;='Old Ranking Calculations'!$B$15,'Old Ranking Calculations'!$C$15,AC61&gt;='Old Ranking Calculations'!$B$16,'Old Ranking Calculations'!$C$16,AC61&gt;='Old Ranking Calculations'!$B$17,'Old Ranking Calculations'!$C$17,AC61&gt;='Old Ranking Calculations'!$B$18,'Old Ranking Calculations'!$C$18,AC61&gt;='Old Ranking Calculations'!$B$19,'Old Ranking Calculations'!$C$19,AC61&gt;='Old Ranking Calculations'!$B$20,'Old Ranking Calculations'!$C$20,AC61&gt;='Old Ranking Calculations'!$B$21,'Old Ranking Calculations'!$C$21,AC61&gt;='Old Ranking Calculations'!$B$22,'Old Ranking Calculations'!$C$22,AC61&lt;'Old Ranking Calculations'!$B$23,'Old Ranking Calculations'!$C$23)</f>
        <v>1</v>
      </c>
      <c r="AE61" s="1">
        <f t="shared" ref="AE61" si="6">IF((0.75*($A$2-1966))-(0.2*(A61-$A$2))&gt;0,(0.75*($A$2-1966))-(0.2*(A61-$A$2)),0)</f>
        <v>0</v>
      </c>
      <c r="AF61" s="1">
        <f t="shared" ref="AF61" si="7">SUM($I$2:M61)/SUM($E$2:I61)</f>
        <v>7.2953736654804271E-2</v>
      </c>
      <c r="AG61" s="16">
        <f>SUM($W$2:W61,Z61)</f>
        <v>94</v>
      </c>
    </row>
    <row r="62" spans="1:33" ht="15.75" customHeight="1" x14ac:dyDescent="0.2"/>
    <row r="63" spans="1:33" ht="15.75" customHeight="1" x14ac:dyDescent="0.2"/>
    <row r="64" spans="1:33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</sheetData>
  <pageMargins left="0.7" right="0.7" top="0.75" bottom="0.75" header="0" footer="0"/>
  <pageSetup orientation="landscape"/>
  <headerFooter>
    <oddHeader>&amp;R&amp;"Calibri"&amp;10&amp;K000000 Business Use&amp;1#_x000D_</oddHeader>
  </headerFooter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2"/>
  <dimension ref="A1:AG1000"/>
  <sheetViews>
    <sheetView workbookViewId="0">
      <pane ySplit="1" topLeftCell="A32" activePane="bottomLeft" state="frozen"/>
      <selection pane="bottomLeft" activeCell="AG56" sqref="AG56"/>
    </sheetView>
  </sheetViews>
  <sheetFormatPr baseColWidth="10" defaultColWidth="11.1640625" defaultRowHeight="15" customHeight="1" x14ac:dyDescent="0.2"/>
  <cols>
    <col min="1" max="33" width="10.6640625" customWidth="1"/>
  </cols>
  <sheetData>
    <row r="1" spans="1:33" ht="15.75" customHeight="1" x14ac:dyDescent="0.2">
      <c r="A1" s="1" t="s">
        <v>51</v>
      </c>
      <c r="B1" s="1" t="s">
        <v>71</v>
      </c>
      <c r="C1" s="1" t="s">
        <v>139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57</v>
      </c>
      <c r="J1" s="1" t="s">
        <v>58</v>
      </c>
      <c r="K1" s="6" t="s">
        <v>161</v>
      </c>
      <c r="L1" s="6" t="s">
        <v>162</v>
      </c>
      <c r="M1" s="6" t="s">
        <v>163</v>
      </c>
      <c r="N1" s="6" t="s">
        <v>61</v>
      </c>
      <c r="O1" s="1" t="s">
        <v>72</v>
      </c>
      <c r="P1" s="1" t="s">
        <v>37</v>
      </c>
      <c r="Q1" s="1" t="s">
        <v>39</v>
      </c>
      <c r="R1" s="1" t="s">
        <v>40</v>
      </c>
      <c r="S1" s="1" t="s">
        <v>41</v>
      </c>
      <c r="T1" s="1" t="s">
        <v>42</v>
      </c>
      <c r="U1" s="1" t="s">
        <v>43</v>
      </c>
      <c r="V1" s="1" t="s">
        <v>44</v>
      </c>
      <c r="W1" s="1" t="s">
        <v>63</v>
      </c>
      <c r="X1" s="1" t="s">
        <v>64</v>
      </c>
      <c r="Y1" s="1" t="s">
        <v>198</v>
      </c>
      <c r="Z1" s="1" t="s">
        <v>65</v>
      </c>
      <c r="AA1" s="1" t="s">
        <v>66</v>
      </c>
      <c r="AB1" s="1" t="s">
        <v>67</v>
      </c>
      <c r="AC1" s="1" t="s">
        <v>79</v>
      </c>
      <c r="AD1" s="1" t="s">
        <v>68</v>
      </c>
      <c r="AE1" s="1" t="s">
        <v>69</v>
      </c>
      <c r="AF1" s="1" t="s">
        <v>73</v>
      </c>
      <c r="AG1" s="1" t="s">
        <v>70</v>
      </c>
    </row>
    <row r="2" spans="1:33" ht="15.75" customHeight="1" x14ac:dyDescent="0.2">
      <c r="A2" s="1">
        <v>1966</v>
      </c>
      <c r="B2" s="1" t="s">
        <v>25</v>
      </c>
      <c r="C2" s="1" t="str">
        <f>VLOOKUP(B2,Divisions!$A$1:$B$33,2,FALSE)</f>
        <v>NFC East</v>
      </c>
      <c r="D2" s="1">
        <v>9</v>
      </c>
      <c r="E2" s="1">
        <v>5</v>
      </c>
      <c r="W2" s="1">
        <f>SUM(N2*'Ranking Calculations'!$C$2,M2*'Ranking Calculations'!$C$3,L2*'Ranking Calculations'!$C$4,K2*'Ranking Calculations'!$C$5,H2*'Ranking Calculations'!$C$7,G2*'Ranking Calculations'!$C$6,P2*'Ranking Calculations'!$C$8,Q2*'Ranking Calculations'!$C$9,R2*'Ranking Calculations'!$C$10,S2*'Ranking Calculations'!$C$11,T2*'Ranking Calculations'!$C$12,U2*'Ranking Calculations'!$C$13,V2*'Ranking Calculations'!$C$14)</f>
        <v>0</v>
      </c>
      <c r="X2" s="11">
        <f>(SUM(D2)+(SUM(F2)/2))/((SUM(D2)+SUM(E2)+SUM(F2)))</f>
        <v>0.6428571428571429</v>
      </c>
      <c r="Y2" s="24">
        <f>'Winning % Rank Over Time'!AB2</f>
        <v>6</v>
      </c>
      <c r="Z2" s="7">
        <f>'Winning % Rank Over Time'!$B2*VLOOKUP(Y2,'Share of Reg Season Points'!$P$2:$Q$27,2)</f>
        <v>0</v>
      </c>
      <c r="AA2" s="1">
        <v>0</v>
      </c>
      <c r="AB2" s="1" cm="1">
        <f t="array" ref="AB2">_xlfn.IFS(AA2&gt;='Old Ranking Calculations'!$B$25,'Old Ranking Calculations'!$C$25,AA2&gt;='Old Ranking Calculations'!$B$26,'Old Ranking Calculations'!$C$26,AA2&gt;='Old Ranking Calculations'!$B$27,'Old Ranking Calculations'!$C$27,AA2&gt;='Old Ranking Calculations'!$B$28,'Old Ranking Calculations'!$C$28,AA2&gt;='Old Ranking Calculations'!$B$29,'Old Ranking Calculations'!$C$29,AA2&gt;='Old Ranking Calculations'!$B$30,'Old Ranking Calculations'!$C$30,AA2&gt;='Old Ranking Calculations'!$B$31,'Old Ranking Calculations'!$C$31,AA2&lt;'Old Ranking Calculations'!$B$32,'Old Ranking Calculations'!$C$32)</f>
        <v>0</v>
      </c>
      <c r="AC2" s="1">
        <f>COUNT(G2)/COUNT(A2)</f>
        <v>0</v>
      </c>
      <c r="AD2" s="1" cm="1">
        <f t="array" ref="AD2">_xlfn.IFS(AC2&gt;='Old Ranking Calculations'!$B$15,'Old Ranking Calculations'!$C$15,AC2&gt;='Old Ranking Calculations'!$B$16,'Old Ranking Calculations'!$C$16,AC2&gt;='Old Ranking Calculations'!$B$17,'Old Ranking Calculations'!$C$17,AC2&gt;='Old Ranking Calculations'!$B$18,'Old Ranking Calculations'!$C$18,AC2&gt;='Old Ranking Calculations'!$B$19,'Old Ranking Calculations'!$C$19,AC2&gt;='Old Ranking Calculations'!$B$20,'Old Ranking Calculations'!$C$20,AC2&gt;='Old Ranking Calculations'!$B$21,'Old Ranking Calculations'!$C$21,AC2&gt;='Old Ranking Calculations'!$B$22,'Old Ranking Calculations'!$C$22,AC2&lt;'Old Ranking Calculations'!$B$23,'Old Ranking Calculations'!$C$23)</f>
        <v>0</v>
      </c>
      <c r="AE2" s="1">
        <f t="shared" ref="AE2:AE33" si="0">IF((0.75*($A$2-1966))-(0.2*(A2-$A$2))&gt;0,(0.75*($A$2-1966))-(0.2*(A2-$A$2)),0)</f>
        <v>0</v>
      </c>
      <c r="AF2" s="1">
        <v>0</v>
      </c>
      <c r="AG2" s="16">
        <f>SUM($W$2:W2,Z2)</f>
        <v>0</v>
      </c>
    </row>
    <row r="3" spans="1:33" ht="15.75" customHeight="1" x14ac:dyDescent="0.2">
      <c r="A3" s="1">
        <v>1967</v>
      </c>
      <c r="B3" s="1" t="s">
        <v>25</v>
      </c>
      <c r="C3" s="1" t="str">
        <f>VLOOKUP(B3,Divisions!$A$1:$B$33,2,FALSE)</f>
        <v>NFC East</v>
      </c>
      <c r="D3" s="1">
        <v>6</v>
      </c>
      <c r="E3" s="1">
        <v>7</v>
      </c>
      <c r="F3" s="1">
        <v>1</v>
      </c>
      <c r="W3" s="1">
        <f>SUM(N3*'Ranking Calculations'!$C$2,M3*'Ranking Calculations'!$C$3,L3*'Ranking Calculations'!$C$4,K3*'Ranking Calculations'!$C$5,H3*'Ranking Calculations'!$C$7,G3*'Ranking Calculations'!$C$6,P3*'Ranking Calculations'!$C$8,Q3*'Ranking Calculations'!$C$9,R3*'Ranking Calculations'!$C$10,S3*'Ranking Calculations'!$C$11,T3*'Ranking Calculations'!$C$12,U3*'Ranking Calculations'!$C$13,V3*'Ranking Calculations'!$C$14)</f>
        <v>0</v>
      </c>
      <c r="X3" s="11">
        <f>(SUM($D$2:D3)+(SUM($F$2:F3)/2))/((SUM($D$2:D3)+SUM($E$2:E3)+SUM($F$2:F3)))</f>
        <v>0.5535714285714286</v>
      </c>
      <c r="Y3" s="24">
        <f>'Winning % Rank Over Time'!AB3</f>
        <v>9</v>
      </c>
      <c r="Z3" s="7">
        <f>'Winning % Rank Over Time'!$B3*VLOOKUP(Y3,'Share of Reg Season Points'!$P$2:$Q$27,2)</f>
        <v>0</v>
      </c>
      <c r="AA3" s="1">
        <v>0</v>
      </c>
      <c r="AB3" s="1" cm="1">
        <f t="array" ref="AB3">_xlfn.IFS(AA3&gt;='Old Ranking Calculations'!$B$25,'Old Ranking Calculations'!$C$25,AA3&gt;='Old Ranking Calculations'!$B$26,'Old Ranking Calculations'!$C$26,AA3&gt;='Old Ranking Calculations'!$B$27,'Old Ranking Calculations'!$C$27,AA3&gt;='Old Ranking Calculations'!$B$28,'Old Ranking Calculations'!$C$28,AA3&gt;='Old Ranking Calculations'!$B$29,'Old Ranking Calculations'!$C$29,AA3&gt;='Old Ranking Calculations'!$B$30,'Old Ranking Calculations'!$C$30,AA3&gt;='Old Ranking Calculations'!$B$31,'Old Ranking Calculations'!$C$31,AA3&lt;'Old Ranking Calculations'!$B$32,'Old Ranking Calculations'!$C$32)</f>
        <v>0</v>
      </c>
      <c r="AC3" s="1">
        <f>COUNT($G$2:G3)/COUNT($A$2:A3)</f>
        <v>0</v>
      </c>
      <c r="AD3" s="1" cm="1">
        <f t="array" ref="AD3">_xlfn.IFS(AC3&gt;='Old Ranking Calculations'!$B$15,'Old Ranking Calculations'!$C$15,AC3&gt;='Old Ranking Calculations'!$B$16,'Old Ranking Calculations'!$C$16,AC3&gt;='Old Ranking Calculations'!$B$17,'Old Ranking Calculations'!$C$17,AC3&gt;='Old Ranking Calculations'!$B$18,'Old Ranking Calculations'!$C$18,AC3&gt;='Old Ranking Calculations'!$B$19,'Old Ranking Calculations'!$C$19,AC3&gt;='Old Ranking Calculations'!$B$20,'Old Ranking Calculations'!$C$20,AC3&gt;='Old Ranking Calculations'!$B$21,'Old Ranking Calculations'!$C$21,AC3&gt;='Old Ranking Calculations'!$B$22,'Old Ranking Calculations'!$C$22,AC3&lt;'Old Ranking Calculations'!$B$23,'Old Ranking Calculations'!$C$23)</f>
        <v>0</v>
      </c>
      <c r="AE3" s="1">
        <f t="shared" si="0"/>
        <v>0</v>
      </c>
      <c r="AF3" s="1">
        <v>0</v>
      </c>
      <c r="AG3" s="16">
        <f>SUM($W$2:W3,Z3)</f>
        <v>0</v>
      </c>
    </row>
    <row r="4" spans="1:33" ht="15.75" customHeight="1" x14ac:dyDescent="0.2">
      <c r="A4" s="1">
        <v>1968</v>
      </c>
      <c r="B4" s="1" t="s">
        <v>25</v>
      </c>
      <c r="C4" s="1" t="str">
        <f>VLOOKUP(B4,Divisions!$A$1:$B$33,2,FALSE)</f>
        <v>NFC East</v>
      </c>
      <c r="D4" s="1">
        <v>2</v>
      </c>
      <c r="E4" s="1">
        <v>12</v>
      </c>
      <c r="W4" s="1">
        <f>SUM(N4*'Ranking Calculations'!$C$2,M4*'Ranking Calculations'!$C$3,L4*'Ranking Calculations'!$C$4,K4*'Ranking Calculations'!$C$5,H4*'Ranking Calculations'!$C$7,G4*'Ranking Calculations'!$C$6,P4*'Ranking Calculations'!$C$8,Q4*'Ranking Calculations'!$C$9,R4*'Ranking Calculations'!$C$10,S4*'Ranking Calculations'!$C$11,T4*'Ranking Calculations'!$C$12,U4*'Ranking Calculations'!$C$13,V4*'Ranking Calculations'!$C$14)</f>
        <v>0</v>
      </c>
      <c r="X4" s="11">
        <f>(SUM($D$2:D4)+(SUM($F$2:F4)/2))/((SUM($D$2:D4)+SUM($E$2:E4)+SUM($F$2:F4)))</f>
        <v>0.41666666666666669</v>
      </c>
      <c r="Y4" s="24">
        <f>'Winning % Rank Over Time'!AB4</f>
        <v>15</v>
      </c>
      <c r="Z4" s="7">
        <f>'Winning % Rank Over Time'!$B4*VLOOKUP(Y4,'Share of Reg Season Points'!$P$2:$Q$27,2)</f>
        <v>0</v>
      </c>
      <c r="AA4" s="1">
        <v>0</v>
      </c>
      <c r="AB4" s="1" cm="1">
        <f t="array" ref="AB4">_xlfn.IFS(AA4&gt;='Old Ranking Calculations'!$B$25,'Old Ranking Calculations'!$C$25,AA4&gt;='Old Ranking Calculations'!$B$26,'Old Ranking Calculations'!$C$26,AA4&gt;='Old Ranking Calculations'!$B$27,'Old Ranking Calculations'!$C$27,AA4&gt;='Old Ranking Calculations'!$B$28,'Old Ranking Calculations'!$C$28,AA4&gt;='Old Ranking Calculations'!$B$29,'Old Ranking Calculations'!$C$29,AA4&gt;='Old Ranking Calculations'!$B$30,'Old Ranking Calculations'!$C$30,AA4&gt;='Old Ranking Calculations'!$B$31,'Old Ranking Calculations'!$C$31,AA4&lt;'Old Ranking Calculations'!$B$32,'Old Ranking Calculations'!$C$32)</f>
        <v>0</v>
      </c>
      <c r="AC4" s="1">
        <f>COUNT($G$2:G4)/COUNT($A$2:A4)</f>
        <v>0</v>
      </c>
      <c r="AD4" s="1" cm="1">
        <f t="array" ref="AD4">_xlfn.IFS(AC4&gt;='Old Ranking Calculations'!$B$15,'Old Ranking Calculations'!$C$15,AC4&gt;='Old Ranking Calculations'!$B$16,'Old Ranking Calculations'!$C$16,AC4&gt;='Old Ranking Calculations'!$B$17,'Old Ranking Calculations'!$C$17,AC4&gt;='Old Ranking Calculations'!$B$18,'Old Ranking Calculations'!$C$18,AC4&gt;='Old Ranking Calculations'!$B$19,'Old Ranking Calculations'!$C$19,AC4&gt;='Old Ranking Calculations'!$B$20,'Old Ranking Calculations'!$C$20,AC4&gt;='Old Ranking Calculations'!$B$21,'Old Ranking Calculations'!$C$21,AC4&gt;='Old Ranking Calculations'!$B$22,'Old Ranking Calculations'!$C$22,AC4&lt;'Old Ranking Calculations'!$B$23,'Old Ranking Calculations'!$C$23)</f>
        <v>0</v>
      </c>
      <c r="AE4" s="1">
        <f t="shared" si="0"/>
        <v>0</v>
      </c>
      <c r="AF4" s="1">
        <v>0</v>
      </c>
      <c r="AG4" s="16">
        <f>SUM($W$2:W4,Z4)</f>
        <v>0</v>
      </c>
    </row>
    <row r="5" spans="1:33" ht="15.75" customHeight="1" x14ac:dyDescent="0.2">
      <c r="A5" s="1">
        <v>1969</v>
      </c>
      <c r="B5" s="1" t="s">
        <v>25</v>
      </c>
      <c r="C5" s="1" t="str">
        <f>VLOOKUP(B5,Divisions!$A$1:$B$33,2,FALSE)</f>
        <v>NFC East</v>
      </c>
      <c r="D5" s="1">
        <v>4</v>
      </c>
      <c r="E5" s="1">
        <v>9</v>
      </c>
      <c r="F5" s="1">
        <v>1</v>
      </c>
      <c r="W5" s="1">
        <f>SUM(N5*'Ranking Calculations'!$C$2,M5*'Ranking Calculations'!$C$3,L5*'Ranking Calculations'!$C$4,K5*'Ranking Calculations'!$C$5,H5*'Ranking Calculations'!$C$7,G5*'Ranking Calculations'!$C$6,P5*'Ranking Calculations'!$C$8,Q5*'Ranking Calculations'!$C$9,R5*'Ranking Calculations'!$C$10,S5*'Ranking Calculations'!$C$11,T5*'Ranking Calculations'!$C$12,U5*'Ranking Calculations'!$C$13,V5*'Ranking Calculations'!$C$14)</f>
        <v>0</v>
      </c>
      <c r="X5" s="11">
        <f>(SUM($D$2:D5)+(SUM($F$2:F5)/2))/((SUM($D$2:D5)+SUM($E$2:E5)+SUM($F$2:F5)))</f>
        <v>0.39285714285714285</v>
      </c>
      <c r="Y5" s="24">
        <f>'Winning % Rank Over Time'!AB5</f>
        <v>16</v>
      </c>
      <c r="Z5" s="7">
        <f>'Winning % Rank Over Time'!$B5*VLOOKUP(Y5,'Share of Reg Season Points'!$P$2:$Q$27,2)</f>
        <v>0</v>
      </c>
      <c r="AA5" s="1">
        <v>0</v>
      </c>
      <c r="AB5" s="1" cm="1">
        <f t="array" ref="AB5">_xlfn.IFS(AA5&gt;='Old Ranking Calculations'!$B$25,'Old Ranking Calculations'!$C$25,AA5&gt;='Old Ranking Calculations'!$B$26,'Old Ranking Calculations'!$C$26,AA5&gt;='Old Ranking Calculations'!$B$27,'Old Ranking Calculations'!$C$27,AA5&gt;='Old Ranking Calculations'!$B$28,'Old Ranking Calculations'!$C$28,AA5&gt;='Old Ranking Calculations'!$B$29,'Old Ranking Calculations'!$C$29,AA5&gt;='Old Ranking Calculations'!$B$30,'Old Ranking Calculations'!$C$30,AA5&gt;='Old Ranking Calculations'!$B$31,'Old Ranking Calculations'!$C$31,AA5&lt;'Old Ranking Calculations'!$B$32,'Old Ranking Calculations'!$C$32)</f>
        <v>0</v>
      </c>
      <c r="AC5" s="1">
        <f>COUNT($G$2:G5)/COUNT($A$2:A5)</f>
        <v>0</v>
      </c>
      <c r="AD5" s="1" cm="1">
        <f t="array" ref="AD5">_xlfn.IFS(AC5&gt;='Old Ranking Calculations'!$B$15,'Old Ranking Calculations'!$C$15,AC5&gt;='Old Ranking Calculations'!$B$16,'Old Ranking Calculations'!$C$16,AC5&gt;='Old Ranking Calculations'!$B$17,'Old Ranking Calculations'!$C$17,AC5&gt;='Old Ranking Calculations'!$B$18,'Old Ranking Calculations'!$C$18,AC5&gt;='Old Ranking Calculations'!$B$19,'Old Ranking Calculations'!$C$19,AC5&gt;='Old Ranking Calculations'!$B$20,'Old Ranking Calculations'!$C$20,AC5&gt;='Old Ranking Calculations'!$B$21,'Old Ranking Calculations'!$C$21,AC5&gt;='Old Ranking Calculations'!$B$22,'Old Ranking Calculations'!$C$22,AC5&lt;'Old Ranking Calculations'!$B$23,'Old Ranking Calculations'!$C$23)</f>
        <v>0</v>
      </c>
      <c r="AE5" s="1">
        <f t="shared" si="0"/>
        <v>0</v>
      </c>
      <c r="AF5" s="1">
        <v>0</v>
      </c>
      <c r="AG5" s="16">
        <f>SUM($W$2:W5,Z5)</f>
        <v>0</v>
      </c>
    </row>
    <row r="6" spans="1:33" ht="15.75" customHeight="1" x14ac:dyDescent="0.2">
      <c r="A6" s="1">
        <v>1970</v>
      </c>
      <c r="B6" s="1" t="s">
        <v>25</v>
      </c>
      <c r="C6" s="1" t="str">
        <f>VLOOKUP(B6,Divisions!$A$1:$B$33,2,FALSE)</f>
        <v>NFC East</v>
      </c>
      <c r="D6" s="1">
        <v>3</v>
      </c>
      <c r="E6" s="1">
        <v>10</v>
      </c>
      <c r="F6" s="1">
        <v>1</v>
      </c>
      <c r="W6" s="1">
        <f>SUM(N6*'Ranking Calculations'!$C$2,M6*'Ranking Calculations'!$C$3,L6*'Ranking Calculations'!$C$4,K6*'Ranking Calculations'!$C$5,H6*'Ranking Calculations'!$C$7,G6*'Ranking Calculations'!$C$6,P6*'Ranking Calculations'!$C$8,Q6*'Ranking Calculations'!$C$9,R6*'Ranking Calculations'!$C$10,S6*'Ranking Calculations'!$C$11,T6*'Ranking Calculations'!$C$12,U6*'Ranking Calculations'!$C$13,V6*'Ranking Calculations'!$C$14)</f>
        <v>0</v>
      </c>
      <c r="X6" s="11">
        <f>(SUM($D$2:D6)+(SUM($F$2:F6)/2))/((SUM($D$2:D6)+SUM($E$2:E6)+SUM($F$2:F6)))</f>
        <v>0.36428571428571427</v>
      </c>
      <c r="Y6" s="24">
        <f>'Winning % Rank Over Time'!AB6</f>
        <v>20</v>
      </c>
      <c r="Z6" s="7">
        <f>'Winning % Rank Over Time'!$B6*VLOOKUP(Y6,'Share of Reg Season Points'!$P$2:$Q$27,2)</f>
        <v>0</v>
      </c>
      <c r="AA6" s="1">
        <v>0</v>
      </c>
      <c r="AB6" s="1" cm="1">
        <f t="array" ref="AB6">_xlfn.IFS(AA6&gt;='Old Ranking Calculations'!$B$25,'Old Ranking Calculations'!$C$25,AA6&gt;='Old Ranking Calculations'!$B$26,'Old Ranking Calculations'!$C$26,AA6&gt;='Old Ranking Calculations'!$B$27,'Old Ranking Calculations'!$C$27,AA6&gt;='Old Ranking Calculations'!$B$28,'Old Ranking Calculations'!$C$28,AA6&gt;='Old Ranking Calculations'!$B$29,'Old Ranking Calculations'!$C$29,AA6&gt;='Old Ranking Calculations'!$B$30,'Old Ranking Calculations'!$C$30,AA6&gt;='Old Ranking Calculations'!$B$31,'Old Ranking Calculations'!$C$31,AA6&lt;'Old Ranking Calculations'!$B$32,'Old Ranking Calculations'!$C$32)</f>
        <v>0</v>
      </c>
      <c r="AC6" s="1">
        <f>COUNT($G$2:G6)/COUNT($A$2:A6)</f>
        <v>0</v>
      </c>
      <c r="AD6" s="1" cm="1">
        <f t="array" ref="AD6">_xlfn.IFS(AC6&gt;='Old Ranking Calculations'!$B$15,'Old Ranking Calculations'!$C$15,AC6&gt;='Old Ranking Calculations'!$B$16,'Old Ranking Calculations'!$C$16,AC6&gt;='Old Ranking Calculations'!$B$17,'Old Ranking Calculations'!$C$17,AC6&gt;='Old Ranking Calculations'!$B$18,'Old Ranking Calculations'!$C$18,AC6&gt;='Old Ranking Calculations'!$B$19,'Old Ranking Calculations'!$C$19,AC6&gt;='Old Ranking Calculations'!$B$20,'Old Ranking Calculations'!$C$20,AC6&gt;='Old Ranking Calculations'!$B$21,'Old Ranking Calculations'!$C$21,AC6&gt;='Old Ranking Calculations'!$B$22,'Old Ranking Calculations'!$C$22,AC6&lt;'Old Ranking Calculations'!$B$23,'Old Ranking Calculations'!$C$23)</f>
        <v>0</v>
      </c>
      <c r="AE6" s="1">
        <f t="shared" si="0"/>
        <v>0</v>
      </c>
      <c r="AF6" s="1">
        <v>0</v>
      </c>
      <c r="AG6" s="16">
        <f>SUM($W$2:W6,Z6)</f>
        <v>0</v>
      </c>
    </row>
    <row r="7" spans="1:33" ht="15.75" customHeight="1" x14ac:dyDescent="0.2">
      <c r="A7" s="1">
        <v>1971</v>
      </c>
      <c r="B7" s="1" t="s">
        <v>25</v>
      </c>
      <c r="C7" s="1" t="str">
        <f>VLOOKUP(B7,Divisions!$A$1:$B$33,2,FALSE)</f>
        <v>NFC East</v>
      </c>
      <c r="D7" s="1">
        <v>6</v>
      </c>
      <c r="E7" s="1">
        <v>7</v>
      </c>
      <c r="F7" s="1">
        <v>1</v>
      </c>
      <c r="W7" s="1">
        <f>SUM(N7*'Ranking Calculations'!$C$2,M7*'Ranking Calculations'!$C$3,L7*'Ranking Calculations'!$C$4,K7*'Ranking Calculations'!$C$5,H7*'Ranking Calculations'!$C$7,G7*'Ranking Calculations'!$C$6,P7*'Ranking Calculations'!$C$8,Q7*'Ranking Calculations'!$C$9,R7*'Ranking Calculations'!$C$10,S7*'Ranking Calculations'!$C$11,T7*'Ranking Calculations'!$C$12,U7*'Ranking Calculations'!$C$13,V7*'Ranking Calculations'!$C$14)</f>
        <v>0</v>
      </c>
      <c r="X7" s="11">
        <f>(SUM($D$2:D7)+(SUM($F$2:F7)/2))/((SUM($D$2:D7)+SUM($E$2:E7)+SUM($F$2:F7)))</f>
        <v>0.38095238095238093</v>
      </c>
      <c r="Y7" s="24">
        <f>'Winning % Rank Over Time'!AB7</f>
        <v>19</v>
      </c>
      <c r="Z7" s="7">
        <f>'Winning % Rank Over Time'!$B7*VLOOKUP(Y7,'Share of Reg Season Points'!$P$2:$Q$27,2)</f>
        <v>0</v>
      </c>
      <c r="AA7" s="1">
        <v>0</v>
      </c>
      <c r="AB7" s="1" cm="1">
        <f t="array" ref="AB7">_xlfn.IFS(AA7&gt;='Old Ranking Calculations'!$B$25,'Old Ranking Calculations'!$C$25,AA7&gt;='Old Ranking Calculations'!$B$26,'Old Ranking Calculations'!$C$26,AA7&gt;='Old Ranking Calculations'!$B$27,'Old Ranking Calculations'!$C$27,AA7&gt;='Old Ranking Calculations'!$B$28,'Old Ranking Calculations'!$C$28,AA7&gt;='Old Ranking Calculations'!$B$29,'Old Ranking Calculations'!$C$29,AA7&gt;='Old Ranking Calculations'!$B$30,'Old Ranking Calculations'!$C$30,AA7&gt;='Old Ranking Calculations'!$B$31,'Old Ranking Calculations'!$C$31,AA7&lt;'Old Ranking Calculations'!$B$32,'Old Ranking Calculations'!$C$32)</f>
        <v>0</v>
      </c>
      <c r="AC7" s="1">
        <f>COUNT($G$2:G7)/COUNT($A$2:A7)</f>
        <v>0</v>
      </c>
      <c r="AD7" s="1" cm="1">
        <f t="array" ref="AD7">_xlfn.IFS(AC7&gt;='Old Ranking Calculations'!$B$15,'Old Ranking Calculations'!$C$15,AC7&gt;='Old Ranking Calculations'!$B$16,'Old Ranking Calculations'!$C$16,AC7&gt;='Old Ranking Calculations'!$B$17,'Old Ranking Calculations'!$C$17,AC7&gt;='Old Ranking Calculations'!$B$18,'Old Ranking Calculations'!$C$18,AC7&gt;='Old Ranking Calculations'!$B$19,'Old Ranking Calculations'!$C$19,AC7&gt;='Old Ranking Calculations'!$B$20,'Old Ranking Calculations'!$C$20,AC7&gt;='Old Ranking Calculations'!$B$21,'Old Ranking Calculations'!$C$21,AC7&gt;='Old Ranking Calculations'!$B$22,'Old Ranking Calculations'!$C$22,AC7&lt;'Old Ranking Calculations'!$B$23,'Old Ranking Calculations'!$C$23)</f>
        <v>0</v>
      </c>
      <c r="AE7" s="1">
        <f t="shared" si="0"/>
        <v>0</v>
      </c>
      <c r="AF7" s="1">
        <v>0</v>
      </c>
      <c r="AG7" s="16">
        <f>SUM($W$2:W7,Z7)</f>
        <v>0</v>
      </c>
    </row>
    <row r="8" spans="1:33" ht="15.75" customHeight="1" x14ac:dyDescent="0.2">
      <c r="A8" s="1">
        <v>1972</v>
      </c>
      <c r="B8" s="1" t="s">
        <v>25</v>
      </c>
      <c r="C8" s="1" t="str">
        <f>VLOOKUP(B8,Divisions!$A$1:$B$33,2,FALSE)</f>
        <v>NFC East</v>
      </c>
      <c r="D8" s="1">
        <v>2</v>
      </c>
      <c r="E8" s="1">
        <v>11</v>
      </c>
      <c r="F8" s="1">
        <v>1</v>
      </c>
      <c r="W8" s="1">
        <f>SUM(N8*'Ranking Calculations'!$C$2,M8*'Ranking Calculations'!$C$3,L8*'Ranking Calculations'!$C$4,K8*'Ranking Calculations'!$C$5,H8*'Ranking Calculations'!$C$7,G8*'Ranking Calculations'!$C$6,P8*'Ranking Calculations'!$C$8,Q8*'Ranking Calculations'!$C$9,R8*'Ranking Calculations'!$C$10,S8*'Ranking Calculations'!$C$11,T8*'Ranking Calculations'!$C$12,U8*'Ranking Calculations'!$C$13,V8*'Ranking Calculations'!$C$14)</f>
        <v>0</v>
      </c>
      <c r="X8" s="11">
        <f>(SUM($D$2:D8)+(SUM($F$2:F8)/2))/((SUM($D$2:D8)+SUM($E$2:E8)+SUM($F$2:F8)))</f>
        <v>0.35204081632653061</v>
      </c>
      <c r="Y8" s="24">
        <f>'Winning % Rank Over Time'!AB8</f>
        <v>21</v>
      </c>
      <c r="Z8" s="7">
        <f>'Winning % Rank Over Time'!$B8*VLOOKUP(Y8,'Share of Reg Season Points'!$P$2:$Q$27,2)</f>
        <v>0</v>
      </c>
      <c r="AA8" s="1">
        <v>0</v>
      </c>
      <c r="AB8" s="1" cm="1">
        <f t="array" ref="AB8">_xlfn.IFS(AA8&gt;='Old Ranking Calculations'!$B$25,'Old Ranking Calculations'!$C$25,AA8&gt;='Old Ranking Calculations'!$B$26,'Old Ranking Calculations'!$C$26,AA8&gt;='Old Ranking Calculations'!$B$27,'Old Ranking Calculations'!$C$27,AA8&gt;='Old Ranking Calculations'!$B$28,'Old Ranking Calculations'!$C$28,AA8&gt;='Old Ranking Calculations'!$B$29,'Old Ranking Calculations'!$C$29,AA8&gt;='Old Ranking Calculations'!$B$30,'Old Ranking Calculations'!$C$30,AA8&gt;='Old Ranking Calculations'!$B$31,'Old Ranking Calculations'!$C$31,AA8&lt;'Old Ranking Calculations'!$B$32,'Old Ranking Calculations'!$C$32)</f>
        <v>0</v>
      </c>
      <c r="AC8" s="1">
        <f>COUNT($G$2:G8)/COUNT($A$2:A8)</f>
        <v>0</v>
      </c>
      <c r="AD8" s="1" cm="1">
        <f t="array" ref="AD8">_xlfn.IFS(AC8&gt;='Old Ranking Calculations'!$B$15,'Old Ranking Calculations'!$C$15,AC8&gt;='Old Ranking Calculations'!$B$16,'Old Ranking Calculations'!$C$16,AC8&gt;='Old Ranking Calculations'!$B$17,'Old Ranking Calculations'!$C$17,AC8&gt;='Old Ranking Calculations'!$B$18,'Old Ranking Calculations'!$C$18,AC8&gt;='Old Ranking Calculations'!$B$19,'Old Ranking Calculations'!$C$19,AC8&gt;='Old Ranking Calculations'!$B$20,'Old Ranking Calculations'!$C$20,AC8&gt;='Old Ranking Calculations'!$B$21,'Old Ranking Calculations'!$C$21,AC8&gt;='Old Ranking Calculations'!$B$22,'Old Ranking Calculations'!$C$22,AC8&lt;'Old Ranking Calculations'!$B$23,'Old Ranking Calculations'!$C$23)</f>
        <v>0</v>
      </c>
      <c r="AE8" s="1">
        <f t="shared" si="0"/>
        <v>0</v>
      </c>
      <c r="AF8" s="1">
        <v>0</v>
      </c>
      <c r="AG8" s="16">
        <f>SUM($W$2:W8,Z8)</f>
        <v>0</v>
      </c>
    </row>
    <row r="9" spans="1:33" ht="15.75" customHeight="1" x14ac:dyDescent="0.2">
      <c r="A9" s="1">
        <v>1973</v>
      </c>
      <c r="B9" s="1" t="s">
        <v>25</v>
      </c>
      <c r="C9" s="1" t="str">
        <f>VLOOKUP(B9,Divisions!$A$1:$B$33,2,FALSE)</f>
        <v>NFC East</v>
      </c>
      <c r="D9" s="1">
        <v>5</v>
      </c>
      <c r="E9" s="1">
        <v>8</v>
      </c>
      <c r="F9" s="1">
        <v>1</v>
      </c>
      <c r="W9" s="1">
        <f>SUM(N9*'Ranking Calculations'!$C$2,M9*'Ranking Calculations'!$C$3,L9*'Ranking Calculations'!$C$4,K9*'Ranking Calculations'!$C$5,H9*'Ranking Calculations'!$C$7,G9*'Ranking Calculations'!$C$6,P9*'Ranking Calculations'!$C$8,Q9*'Ranking Calculations'!$C$9,R9*'Ranking Calculations'!$C$10,S9*'Ranking Calculations'!$C$11,T9*'Ranking Calculations'!$C$12,U9*'Ranking Calculations'!$C$13,V9*'Ranking Calculations'!$C$14)</f>
        <v>0</v>
      </c>
      <c r="X9" s="11">
        <f>(SUM($D$2:D9)+(SUM($F$2:F9)/2))/((SUM($D$2:D9)+SUM($E$2:E9)+SUM($F$2:F9)))</f>
        <v>0.35714285714285715</v>
      </c>
      <c r="Y9" s="24">
        <f>'Winning % Rank Over Time'!AB9</f>
        <v>22</v>
      </c>
      <c r="Z9" s="7">
        <f>'Winning % Rank Over Time'!$B9*VLOOKUP(Y9,'Share of Reg Season Points'!$P$2:$Q$27,2)</f>
        <v>0</v>
      </c>
      <c r="AA9" s="1">
        <v>0</v>
      </c>
      <c r="AB9" s="1" cm="1">
        <f t="array" ref="AB9">_xlfn.IFS(AA9&gt;='Old Ranking Calculations'!$B$25,'Old Ranking Calculations'!$C$25,AA9&gt;='Old Ranking Calculations'!$B$26,'Old Ranking Calculations'!$C$26,AA9&gt;='Old Ranking Calculations'!$B$27,'Old Ranking Calculations'!$C$27,AA9&gt;='Old Ranking Calculations'!$B$28,'Old Ranking Calculations'!$C$28,AA9&gt;='Old Ranking Calculations'!$B$29,'Old Ranking Calculations'!$C$29,AA9&gt;='Old Ranking Calculations'!$B$30,'Old Ranking Calculations'!$C$30,AA9&gt;='Old Ranking Calculations'!$B$31,'Old Ranking Calculations'!$C$31,AA9&lt;'Old Ranking Calculations'!$B$32,'Old Ranking Calculations'!$C$32)</f>
        <v>0</v>
      </c>
      <c r="AC9" s="1">
        <f>COUNT($G$2:G9)/COUNT($A$2:A9)</f>
        <v>0</v>
      </c>
      <c r="AD9" s="1" cm="1">
        <f t="array" ref="AD9">_xlfn.IFS(AC9&gt;='Old Ranking Calculations'!$B$15,'Old Ranking Calculations'!$C$15,AC9&gt;='Old Ranking Calculations'!$B$16,'Old Ranking Calculations'!$C$16,AC9&gt;='Old Ranking Calculations'!$B$17,'Old Ranking Calculations'!$C$17,AC9&gt;='Old Ranking Calculations'!$B$18,'Old Ranking Calculations'!$C$18,AC9&gt;='Old Ranking Calculations'!$B$19,'Old Ranking Calculations'!$C$19,AC9&gt;='Old Ranking Calculations'!$B$20,'Old Ranking Calculations'!$C$20,AC9&gt;='Old Ranking Calculations'!$B$21,'Old Ranking Calculations'!$C$21,AC9&gt;='Old Ranking Calculations'!$B$22,'Old Ranking Calculations'!$C$22,AC9&lt;'Old Ranking Calculations'!$B$23,'Old Ranking Calculations'!$C$23)</f>
        <v>0</v>
      </c>
      <c r="AE9" s="1">
        <f t="shared" si="0"/>
        <v>0</v>
      </c>
      <c r="AF9" s="1">
        <v>0</v>
      </c>
      <c r="AG9" s="16">
        <f>SUM($W$2:W9,Z9)</f>
        <v>0</v>
      </c>
    </row>
    <row r="10" spans="1:33" ht="15.75" customHeight="1" x14ac:dyDescent="0.2">
      <c r="A10" s="1">
        <v>1974</v>
      </c>
      <c r="B10" s="1" t="s">
        <v>25</v>
      </c>
      <c r="C10" s="1" t="str">
        <f>VLOOKUP(B10,Divisions!$A$1:$B$33,2,FALSE)</f>
        <v>NFC East</v>
      </c>
      <c r="D10" s="1">
        <v>7</v>
      </c>
      <c r="E10" s="1">
        <v>7</v>
      </c>
      <c r="W10" s="1">
        <f>SUM(N10*'Ranking Calculations'!$C$2,M10*'Ranking Calculations'!$C$3,L10*'Ranking Calculations'!$C$4,K10*'Ranking Calculations'!$C$5,H10*'Ranking Calculations'!$C$7,G10*'Ranking Calculations'!$C$6,P10*'Ranking Calculations'!$C$8,Q10*'Ranking Calculations'!$C$9,R10*'Ranking Calculations'!$C$10,S10*'Ranking Calculations'!$C$11,T10*'Ranking Calculations'!$C$12,U10*'Ranking Calculations'!$C$13,V10*'Ranking Calculations'!$C$14)</f>
        <v>0</v>
      </c>
      <c r="X10" s="11">
        <f>(SUM($D$2:D10)+(SUM($F$2:F10)/2))/((SUM($D$2:D10)+SUM($E$2:E10)+SUM($F$2:F10)))</f>
        <v>0.37301587301587302</v>
      </c>
      <c r="Y10" s="24">
        <f>'Winning % Rank Over Time'!AB10</f>
        <v>19</v>
      </c>
      <c r="Z10" s="7">
        <f>'Winning % Rank Over Time'!$B10*VLOOKUP(Y10,'Share of Reg Season Points'!$P$2:$Q$27,2)</f>
        <v>0</v>
      </c>
      <c r="AA10" s="1">
        <v>0</v>
      </c>
      <c r="AB10" s="1" cm="1">
        <f t="array" ref="AB10">_xlfn.IFS(AA10&gt;='Old Ranking Calculations'!$B$25,'Old Ranking Calculations'!$C$25,AA10&gt;='Old Ranking Calculations'!$B$26,'Old Ranking Calculations'!$C$26,AA10&gt;='Old Ranking Calculations'!$B$27,'Old Ranking Calculations'!$C$27,AA10&gt;='Old Ranking Calculations'!$B$28,'Old Ranking Calculations'!$C$28,AA10&gt;='Old Ranking Calculations'!$B$29,'Old Ranking Calculations'!$C$29,AA10&gt;='Old Ranking Calculations'!$B$30,'Old Ranking Calculations'!$C$30,AA10&gt;='Old Ranking Calculations'!$B$31,'Old Ranking Calculations'!$C$31,AA10&lt;'Old Ranking Calculations'!$B$32,'Old Ranking Calculations'!$C$32)</f>
        <v>0</v>
      </c>
      <c r="AC10" s="1">
        <f>COUNT($G$2:G10)/COUNT($A$2:A10)</f>
        <v>0</v>
      </c>
      <c r="AD10" s="1" cm="1">
        <f t="array" ref="AD10">_xlfn.IFS(AC10&gt;='Old Ranking Calculations'!$B$15,'Old Ranking Calculations'!$C$15,AC10&gt;='Old Ranking Calculations'!$B$16,'Old Ranking Calculations'!$C$16,AC10&gt;='Old Ranking Calculations'!$B$17,'Old Ranking Calculations'!$C$17,AC10&gt;='Old Ranking Calculations'!$B$18,'Old Ranking Calculations'!$C$18,AC10&gt;='Old Ranking Calculations'!$B$19,'Old Ranking Calculations'!$C$19,AC10&gt;='Old Ranking Calculations'!$B$20,'Old Ranking Calculations'!$C$20,AC10&gt;='Old Ranking Calculations'!$B$21,'Old Ranking Calculations'!$C$21,AC10&gt;='Old Ranking Calculations'!$B$22,'Old Ranking Calculations'!$C$22,AC10&lt;'Old Ranking Calculations'!$B$23,'Old Ranking Calculations'!$C$23)</f>
        <v>0</v>
      </c>
      <c r="AE10" s="1">
        <f t="shared" si="0"/>
        <v>0</v>
      </c>
      <c r="AF10" s="1">
        <v>0</v>
      </c>
      <c r="AG10" s="16">
        <f>SUM($W$2:W10,Z10)</f>
        <v>0</v>
      </c>
    </row>
    <row r="11" spans="1:33" ht="15.75" customHeight="1" x14ac:dyDescent="0.2">
      <c r="A11" s="1">
        <v>1975</v>
      </c>
      <c r="B11" s="1" t="s">
        <v>25</v>
      </c>
      <c r="C11" s="1" t="str">
        <f>VLOOKUP(B11,Divisions!$A$1:$B$33,2,FALSE)</f>
        <v>NFC East</v>
      </c>
      <c r="D11" s="1">
        <v>4</v>
      </c>
      <c r="E11" s="1">
        <v>10</v>
      </c>
      <c r="W11" s="1">
        <f>SUM(N11*'Ranking Calculations'!$C$2,M11*'Ranking Calculations'!$C$3,L11*'Ranking Calculations'!$C$4,K11*'Ranking Calculations'!$C$5,H11*'Ranking Calculations'!$C$7,G11*'Ranking Calculations'!$C$6,P11*'Ranking Calculations'!$C$8,Q11*'Ranking Calculations'!$C$9,R11*'Ranking Calculations'!$C$10,S11*'Ranking Calculations'!$C$11,T11*'Ranking Calculations'!$C$12,U11*'Ranking Calculations'!$C$13,V11*'Ranking Calculations'!$C$14)</f>
        <v>0</v>
      </c>
      <c r="X11" s="11">
        <f>(SUM($D$2:D11)+(SUM($F$2:F11)/2))/((SUM($D$2:D11)+SUM($E$2:E11)+SUM($F$2:F11)))</f>
        <v>0.36428571428571427</v>
      </c>
      <c r="Y11" s="24">
        <f>'Winning % Rank Over Time'!AB11</f>
        <v>22</v>
      </c>
      <c r="Z11" s="7">
        <f>'Winning % Rank Over Time'!$B11*VLOOKUP(Y11,'Share of Reg Season Points'!$P$2:$Q$27,2)</f>
        <v>0</v>
      </c>
      <c r="AA11" s="1">
        <v>0</v>
      </c>
      <c r="AB11" s="1" cm="1">
        <f t="array" ref="AB11">_xlfn.IFS(AA11&gt;='Old Ranking Calculations'!$B$25,'Old Ranking Calculations'!$C$25,AA11&gt;='Old Ranking Calculations'!$B$26,'Old Ranking Calculations'!$C$26,AA11&gt;='Old Ranking Calculations'!$B$27,'Old Ranking Calculations'!$C$27,AA11&gt;='Old Ranking Calculations'!$B$28,'Old Ranking Calculations'!$C$28,AA11&gt;='Old Ranking Calculations'!$B$29,'Old Ranking Calculations'!$C$29,AA11&gt;='Old Ranking Calculations'!$B$30,'Old Ranking Calculations'!$C$30,AA11&gt;='Old Ranking Calculations'!$B$31,'Old Ranking Calculations'!$C$31,AA11&lt;'Old Ranking Calculations'!$B$32,'Old Ranking Calculations'!$C$32)</f>
        <v>0</v>
      </c>
      <c r="AC11" s="1">
        <f>COUNT($G$2:G11)/COUNT($A$2:A11)</f>
        <v>0</v>
      </c>
      <c r="AD11" s="1" cm="1">
        <f t="array" ref="AD11">_xlfn.IFS(AC11&gt;='Old Ranking Calculations'!$B$15,'Old Ranking Calculations'!$C$15,AC11&gt;='Old Ranking Calculations'!$B$16,'Old Ranking Calculations'!$C$16,AC11&gt;='Old Ranking Calculations'!$B$17,'Old Ranking Calculations'!$C$17,AC11&gt;='Old Ranking Calculations'!$B$18,'Old Ranking Calculations'!$C$18,AC11&gt;='Old Ranking Calculations'!$B$19,'Old Ranking Calculations'!$C$19,AC11&gt;='Old Ranking Calculations'!$B$20,'Old Ranking Calculations'!$C$20,AC11&gt;='Old Ranking Calculations'!$B$21,'Old Ranking Calculations'!$C$21,AC11&gt;='Old Ranking Calculations'!$B$22,'Old Ranking Calculations'!$C$22,AC11&lt;'Old Ranking Calculations'!$B$23,'Old Ranking Calculations'!$C$23)</f>
        <v>0</v>
      </c>
      <c r="AE11" s="1">
        <f t="shared" si="0"/>
        <v>0</v>
      </c>
      <c r="AF11" s="1">
        <v>0</v>
      </c>
      <c r="AG11" s="16">
        <f>SUM($W$2:W11,Z11)</f>
        <v>0</v>
      </c>
    </row>
    <row r="12" spans="1:33" ht="15.75" customHeight="1" x14ac:dyDescent="0.2">
      <c r="A12" s="1">
        <v>1976</v>
      </c>
      <c r="B12" s="1" t="s">
        <v>25</v>
      </c>
      <c r="C12" s="1" t="str">
        <f>VLOOKUP(B12,Divisions!$A$1:$B$33,2,FALSE)</f>
        <v>NFC East</v>
      </c>
      <c r="D12" s="1">
        <v>4</v>
      </c>
      <c r="E12" s="1">
        <v>10</v>
      </c>
      <c r="W12" s="1">
        <f>SUM(N12*'Ranking Calculations'!$C$2,M12*'Ranking Calculations'!$C$3,L12*'Ranking Calculations'!$C$4,K12*'Ranking Calculations'!$C$5,H12*'Ranking Calculations'!$C$7,G12*'Ranking Calculations'!$C$6,P12*'Ranking Calculations'!$C$8,Q12*'Ranking Calculations'!$C$9,R12*'Ranking Calculations'!$C$10,S12*'Ranking Calculations'!$C$11,T12*'Ranking Calculations'!$C$12,U12*'Ranking Calculations'!$C$13,V12*'Ranking Calculations'!$C$14)</f>
        <v>0</v>
      </c>
      <c r="X12" s="11">
        <f>(SUM($D$2:D12)+(SUM($F$2:F12)/2))/((SUM($D$2:D12)+SUM($E$2:E12)+SUM($F$2:F12)))</f>
        <v>0.35714285714285715</v>
      </c>
      <c r="Y12" s="24">
        <f>'Winning % Rank Over Time'!AB12</f>
        <v>23</v>
      </c>
      <c r="Z12" s="7">
        <f>'Winning % Rank Over Time'!$B12*VLOOKUP(Y12,'Share of Reg Season Points'!$K$2:$L$30,2)</f>
        <v>0</v>
      </c>
      <c r="AA12" s="1">
        <v>0</v>
      </c>
      <c r="AB12" s="1" cm="1">
        <f t="array" ref="AB12">_xlfn.IFS(AA12&gt;='Old Ranking Calculations'!$B$25,'Old Ranking Calculations'!$C$25,AA12&gt;='Old Ranking Calculations'!$B$26,'Old Ranking Calculations'!$C$26,AA12&gt;='Old Ranking Calculations'!$B$27,'Old Ranking Calculations'!$C$27,AA12&gt;='Old Ranking Calculations'!$B$28,'Old Ranking Calculations'!$C$28,AA12&gt;='Old Ranking Calculations'!$B$29,'Old Ranking Calculations'!$C$29,AA12&gt;='Old Ranking Calculations'!$B$30,'Old Ranking Calculations'!$C$30,AA12&gt;='Old Ranking Calculations'!$B$31,'Old Ranking Calculations'!$C$31,AA12&lt;'Old Ranking Calculations'!$B$32,'Old Ranking Calculations'!$C$32)</f>
        <v>0</v>
      </c>
      <c r="AC12" s="1">
        <f>COUNT($G$2:G12)/COUNT($A$2:A12)</f>
        <v>0</v>
      </c>
      <c r="AD12" s="1" cm="1">
        <f t="array" ref="AD12">_xlfn.IFS(AC12&gt;='Old Ranking Calculations'!$B$15,'Old Ranking Calculations'!$C$15,AC12&gt;='Old Ranking Calculations'!$B$16,'Old Ranking Calculations'!$C$16,AC12&gt;='Old Ranking Calculations'!$B$17,'Old Ranking Calculations'!$C$17,AC12&gt;='Old Ranking Calculations'!$B$18,'Old Ranking Calculations'!$C$18,AC12&gt;='Old Ranking Calculations'!$B$19,'Old Ranking Calculations'!$C$19,AC12&gt;='Old Ranking Calculations'!$B$20,'Old Ranking Calculations'!$C$20,AC12&gt;='Old Ranking Calculations'!$B$21,'Old Ranking Calculations'!$C$21,AC12&gt;='Old Ranking Calculations'!$B$22,'Old Ranking Calculations'!$C$22,AC12&lt;'Old Ranking Calculations'!$B$23,'Old Ranking Calculations'!$C$23)</f>
        <v>0</v>
      </c>
      <c r="AE12" s="1">
        <f t="shared" si="0"/>
        <v>0</v>
      </c>
      <c r="AF12" s="1">
        <v>0</v>
      </c>
      <c r="AG12" s="16">
        <f>SUM($W$2:W12,Z12)</f>
        <v>0</v>
      </c>
    </row>
    <row r="13" spans="1:33" ht="15.75" customHeight="1" x14ac:dyDescent="0.2">
      <c r="A13" s="1">
        <v>1977</v>
      </c>
      <c r="B13" s="1" t="s">
        <v>25</v>
      </c>
      <c r="C13" s="1" t="str">
        <f>VLOOKUP(B13,Divisions!$A$1:$B$33,2,FALSE)</f>
        <v>NFC East</v>
      </c>
      <c r="D13" s="1">
        <v>5</v>
      </c>
      <c r="E13" s="1">
        <v>9</v>
      </c>
      <c r="W13" s="1">
        <f>SUM(N13*'Ranking Calculations'!$C$2,M13*'Ranking Calculations'!$C$3,L13*'Ranking Calculations'!$C$4,K13*'Ranking Calculations'!$C$5,H13*'Ranking Calculations'!$C$7,G13*'Ranking Calculations'!$C$6,P13*'Ranking Calculations'!$C$8,Q13*'Ranking Calculations'!$C$9,R13*'Ranking Calculations'!$C$10,S13*'Ranking Calculations'!$C$11,T13*'Ranking Calculations'!$C$12,U13*'Ranking Calculations'!$C$13,V13*'Ranking Calculations'!$C$14)</f>
        <v>0</v>
      </c>
      <c r="X13" s="11">
        <f>(SUM($D$2:D13)+(SUM($F$2:F13)/2))/((SUM($D$2:D13)+SUM($E$2:E13)+SUM($F$2:F13)))</f>
        <v>0.35714285714285715</v>
      </c>
      <c r="Y13" s="24">
        <f>'Winning % Rank Over Time'!AB13</f>
        <v>22</v>
      </c>
      <c r="Z13" s="7">
        <f>'Winning % Rank Over Time'!$B13*VLOOKUP(Y13,'Share of Reg Season Points'!$K$2:$L$30,2)</f>
        <v>0</v>
      </c>
      <c r="AA13" s="1">
        <v>0</v>
      </c>
      <c r="AB13" s="1" cm="1">
        <f t="array" ref="AB13">_xlfn.IFS(AA13&gt;='Old Ranking Calculations'!$B$25,'Old Ranking Calculations'!$C$25,AA13&gt;='Old Ranking Calculations'!$B$26,'Old Ranking Calculations'!$C$26,AA13&gt;='Old Ranking Calculations'!$B$27,'Old Ranking Calculations'!$C$27,AA13&gt;='Old Ranking Calculations'!$B$28,'Old Ranking Calculations'!$C$28,AA13&gt;='Old Ranking Calculations'!$B$29,'Old Ranking Calculations'!$C$29,AA13&gt;='Old Ranking Calculations'!$B$30,'Old Ranking Calculations'!$C$30,AA13&gt;='Old Ranking Calculations'!$B$31,'Old Ranking Calculations'!$C$31,AA13&lt;'Old Ranking Calculations'!$B$32,'Old Ranking Calculations'!$C$32)</f>
        <v>0</v>
      </c>
      <c r="AC13" s="1">
        <f>COUNT($G$2:G13)/COUNT($A$2:A13)</f>
        <v>0</v>
      </c>
      <c r="AD13" s="1" cm="1">
        <f t="array" ref="AD13">_xlfn.IFS(AC13&gt;='Old Ranking Calculations'!$B$15,'Old Ranking Calculations'!$C$15,AC13&gt;='Old Ranking Calculations'!$B$16,'Old Ranking Calculations'!$C$16,AC13&gt;='Old Ranking Calculations'!$B$17,'Old Ranking Calculations'!$C$17,AC13&gt;='Old Ranking Calculations'!$B$18,'Old Ranking Calculations'!$C$18,AC13&gt;='Old Ranking Calculations'!$B$19,'Old Ranking Calculations'!$C$19,AC13&gt;='Old Ranking Calculations'!$B$20,'Old Ranking Calculations'!$C$20,AC13&gt;='Old Ranking Calculations'!$B$21,'Old Ranking Calculations'!$C$21,AC13&gt;='Old Ranking Calculations'!$B$22,'Old Ranking Calculations'!$C$22,AC13&lt;'Old Ranking Calculations'!$B$23,'Old Ranking Calculations'!$C$23)</f>
        <v>0</v>
      </c>
      <c r="AE13" s="1">
        <f t="shared" si="0"/>
        <v>0</v>
      </c>
      <c r="AF13" s="1">
        <v>0</v>
      </c>
      <c r="AG13" s="16">
        <f>SUM($W$2:W13,Z13)</f>
        <v>0</v>
      </c>
    </row>
    <row r="14" spans="1:33" ht="15.75" customHeight="1" x14ac:dyDescent="0.2">
      <c r="A14" s="1">
        <v>1978</v>
      </c>
      <c r="B14" s="1" t="s">
        <v>25</v>
      </c>
      <c r="C14" s="1" t="str">
        <f>VLOOKUP(B14,Divisions!$A$1:$B$33,2,FALSE)</f>
        <v>NFC East</v>
      </c>
      <c r="D14" s="1">
        <v>9</v>
      </c>
      <c r="E14" s="1">
        <v>7</v>
      </c>
      <c r="G14" s="1">
        <v>1</v>
      </c>
      <c r="I14" s="1">
        <v>0</v>
      </c>
      <c r="J14" s="1">
        <v>1</v>
      </c>
      <c r="K14" s="1"/>
      <c r="L14" s="1"/>
      <c r="M14" s="1"/>
      <c r="N14" s="1"/>
      <c r="O14" s="1">
        <v>1</v>
      </c>
      <c r="W14" s="1">
        <f>SUM(N14*'Ranking Calculations'!$C$2,M14*'Ranking Calculations'!$C$3,L14*'Ranking Calculations'!$C$4,K14*'Ranking Calculations'!$C$5,H14*'Ranking Calculations'!$C$7,G14*'Ranking Calculations'!$C$6,P14*'Ranking Calculations'!$C$8,Q14*'Ranking Calculations'!$C$9,R14*'Ranking Calculations'!$C$10,S14*'Ranking Calculations'!$C$11,T14*'Ranking Calculations'!$C$12,U14*'Ranking Calculations'!$C$13,V14*'Ranking Calculations'!$C$14)</f>
        <v>1</v>
      </c>
      <c r="X14" s="11">
        <f>(SUM($D$2:D14)+(SUM($F$2:F14)/2))/((SUM($D$2:D14)+SUM($E$2:E14)+SUM($F$2:F14)))</f>
        <v>0.375</v>
      </c>
      <c r="Y14" s="24">
        <f>'Winning % Rank Over Time'!AB14</f>
        <v>22</v>
      </c>
      <c r="Z14" s="7">
        <f>'Winning % Rank Over Time'!$B14*VLOOKUP(Y14,'Share of Reg Season Points'!$K$2:$L$30,2)</f>
        <v>0</v>
      </c>
      <c r="AA14" s="1">
        <f>SUM($I$2:I14)/COUNT($G$2:G14)</f>
        <v>0</v>
      </c>
      <c r="AB14" s="1" cm="1">
        <f t="array" ref="AB14">_xlfn.IFS(AA14&gt;='Old Ranking Calculations'!$B$25,'Old Ranking Calculations'!$C$25,AA14&gt;='Old Ranking Calculations'!$B$26,'Old Ranking Calculations'!$C$26,AA14&gt;='Old Ranking Calculations'!$B$27,'Old Ranking Calculations'!$C$27,AA14&gt;='Old Ranking Calculations'!$B$28,'Old Ranking Calculations'!$C$28,AA14&gt;='Old Ranking Calculations'!$B$29,'Old Ranking Calculations'!$C$29,AA14&gt;='Old Ranking Calculations'!$B$30,'Old Ranking Calculations'!$C$30,AA14&gt;='Old Ranking Calculations'!$B$31,'Old Ranking Calculations'!$C$31,AA14&lt;'Old Ranking Calculations'!$B$32,'Old Ranking Calculations'!$C$32)</f>
        <v>0</v>
      </c>
      <c r="AC14" s="1">
        <f>COUNT($G$2:G14)/COUNT($A$2:A14)</f>
        <v>7.6923076923076927E-2</v>
      </c>
      <c r="AD14" s="1" cm="1">
        <f t="array" ref="AD14">_xlfn.IFS(AC14&gt;='Old Ranking Calculations'!$B$15,'Old Ranking Calculations'!$C$15,AC14&gt;='Old Ranking Calculations'!$B$16,'Old Ranking Calculations'!$C$16,AC14&gt;='Old Ranking Calculations'!$B$17,'Old Ranking Calculations'!$C$17,AC14&gt;='Old Ranking Calculations'!$B$18,'Old Ranking Calculations'!$C$18,AC14&gt;='Old Ranking Calculations'!$B$19,'Old Ranking Calculations'!$C$19,AC14&gt;='Old Ranking Calculations'!$B$20,'Old Ranking Calculations'!$C$20,AC14&gt;='Old Ranking Calculations'!$B$21,'Old Ranking Calculations'!$C$21,AC14&gt;='Old Ranking Calculations'!$B$22,'Old Ranking Calculations'!$C$22,AC14&lt;'Old Ranking Calculations'!$B$23,'Old Ranking Calculations'!$C$23)</f>
        <v>0</v>
      </c>
      <c r="AE14" s="1">
        <f t="shared" si="0"/>
        <v>0</v>
      </c>
      <c r="AF14" s="1">
        <f>SUM($O$2:O14)/SUM($G$2:H14)</f>
        <v>1</v>
      </c>
      <c r="AG14" s="16">
        <f>SUM($W$2:W14,Z14)</f>
        <v>1</v>
      </c>
    </row>
    <row r="15" spans="1:33" ht="15.75" customHeight="1" x14ac:dyDescent="0.2">
      <c r="A15" s="1">
        <v>1979</v>
      </c>
      <c r="B15" s="1" t="s">
        <v>25</v>
      </c>
      <c r="C15" s="1" t="str">
        <f>VLOOKUP(B15,Divisions!$A$1:$B$33,2,FALSE)</f>
        <v>NFC East</v>
      </c>
      <c r="D15" s="1">
        <v>11</v>
      </c>
      <c r="E15" s="1">
        <v>5</v>
      </c>
      <c r="G15" s="1">
        <v>1</v>
      </c>
      <c r="I15" s="1">
        <v>1</v>
      </c>
      <c r="J15" s="1">
        <v>1</v>
      </c>
      <c r="K15" s="1">
        <v>1</v>
      </c>
      <c r="L15" s="1"/>
      <c r="M15" s="1"/>
      <c r="N15" s="1"/>
      <c r="O15" s="1">
        <v>2</v>
      </c>
      <c r="W15" s="1">
        <f>SUM(N15*'Ranking Calculations'!$C$2,M15*'Ranking Calculations'!$C$3,L15*'Ranking Calculations'!$C$4,K15*'Ranking Calculations'!$C$5,H15*'Ranking Calculations'!$C$7,G15*'Ranking Calculations'!$C$6,P15*'Ranking Calculations'!$C$8,Q15*'Ranking Calculations'!$C$9,R15*'Ranking Calculations'!$C$10,S15*'Ranking Calculations'!$C$11,T15*'Ranking Calculations'!$C$12,U15*'Ranking Calculations'!$C$13,V15*'Ranking Calculations'!$C$14)</f>
        <v>3</v>
      </c>
      <c r="X15" s="11">
        <f>(SUM($D$2:D15)+(SUM($F$2:F15)/2))/((SUM($D$2:D15)+SUM($E$2:E15)+SUM($F$2:F15)))</f>
        <v>0.4</v>
      </c>
      <c r="Y15" s="24">
        <f>'Winning % Rank Over Time'!AB15</f>
        <v>23</v>
      </c>
      <c r="Z15" s="7">
        <f>'Winning % Rank Over Time'!$B15*VLOOKUP(Y15,'Share of Reg Season Points'!$K$2:$L$30,2)</f>
        <v>0</v>
      </c>
      <c r="AA15" s="1">
        <f>SUM($I$2:I15)/COUNT($G$2:G15)</f>
        <v>0.5</v>
      </c>
      <c r="AB15" s="1" cm="1">
        <f t="array" ref="AB15">_xlfn.IFS(AA15&gt;='Old Ranking Calculations'!$B$25,'Old Ranking Calculations'!$C$25,AA15&gt;='Old Ranking Calculations'!$B$26,'Old Ranking Calculations'!$C$26,AA15&gt;='Old Ranking Calculations'!$B$27,'Old Ranking Calculations'!$C$27,AA15&gt;='Old Ranking Calculations'!$B$28,'Old Ranking Calculations'!$C$28,AA15&gt;='Old Ranking Calculations'!$B$29,'Old Ranking Calculations'!$C$29,AA15&gt;='Old Ranking Calculations'!$B$30,'Old Ranking Calculations'!$C$30,AA15&gt;='Old Ranking Calculations'!$B$31,'Old Ranking Calculations'!$C$31,AA15&lt;'Old Ranking Calculations'!$B$32,'Old Ranking Calculations'!$C$32)</f>
        <v>3</v>
      </c>
      <c r="AC15" s="1">
        <f>COUNT($G$2:G15)/COUNT($A$2:A15)</f>
        <v>0.14285714285714285</v>
      </c>
      <c r="AD15" s="1" cm="1">
        <f t="array" ref="AD15">_xlfn.IFS(AC15&gt;='Old Ranking Calculations'!$B$15,'Old Ranking Calculations'!$C$15,AC15&gt;='Old Ranking Calculations'!$B$16,'Old Ranking Calculations'!$C$16,AC15&gt;='Old Ranking Calculations'!$B$17,'Old Ranking Calculations'!$C$17,AC15&gt;='Old Ranking Calculations'!$B$18,'Old Ranking Calculations'!$C$18,AC15&gt;='Old Ranking Calculations'!$B$19,'Old Ranking Calculations'!$C$19,AC15&gt;='Old Ranking Calculations'!$B$20,'Old Ranking Calculations'!$C$20,AC15&gt;='Old Ranking Calculations'!$B$21,'Old Ranking Calculations'!$C$21,AC15&gt;='Old Ranking Calculations'!$B$22,'Old Ranking Calculations'!$C$22,AC15&lt;'Old Ranking Calculations'!$B$23,'Old Ranking Calculations'!$C$23)</f>
        <v>0</v>
      </c>
      <c r="AE15" s="1">
        <f t="shared" si="0"/>
        <v>0</v>
      </c>
      <c r="AF15" s="1">
        <f>SUM($O$2:O15)/SUM($G$2:H15)</f>
        <v>1.5</v>
      </c>
      <c r="AG15" s="16">
        <f>SUM($W$2:W15,Z15)</f>
        <v>4</v>
      </c>
    </row>
    <row r="16" spans="1:33" ht="15.75" customHeight="1" x14ac:dyDescent="0.2">
      <c r="A16" s="1">
        <v>1980</v>
      </c>
      <c r="B16" s="1" t="s">
        <v>25</v>
      </c>
      <c r="C16" s="1" t="str">
        <f>VLOOKUP(B16,Divisions!$A$1:$B$33,2,FALSE)</f>
        <v>NFC East</v>
      </c>
      <c r="D16" s="1">
        <v>12</v>
      </c>
      <c r="E16" s="1">
        <v>4</v>
      </c>
      <c r="G16" s="1">
        <v>1</v>
      </c>
      <c r="H16" s="1">
        <v>1</v>
      </c>
      <c r="I16" s="1">
        <v>2</v>
      </c>
      <c r="J16" s="1">
        <v>1</v>
      </c>
      <c r="K16" s="1">
        <v>1</v>
      </c>
      <c r="L16" s="1">
        <v>1</v>
      </c>
      <c r="M16" s="1">
        <v>1</v>
      </c>
      <c r="N16" s="1"/>
      <c r="O16" s="1">
        <v>4</v>
      </c>
      <c r="W16" s="1">
        <f>SUM(N16*'Ranking Calculations'!$C$2,M16*'Ranking Calculations'!$C$3,L16*'Ranking Calculations'!$C$4,K16*'Ranking Calculations'!$C$5,H16*'Ranking Calculations'!$C$7,G16*'Ranking Calculations'!$C$6,P16*'Ranking Calculations'!$C$8,Q16*'Ranking Calculations'!$C$9,R16*'Ranking Calculations'!$C$10,S16*'Ranking Calculations'!$C$11,T16*'Ranking Calculations'!$C$12,U16*'Ranking Calculations'!$C$13,V16*'Ranking Calculations'!$C$14)</f>
        <v>17</v>
      </c>
      <c r="X16" s="11">
        <f>(SUM($D$2:D16)+(SUM($F$2:F16)/2))/((SUM($D$2:D16)+SUM($E$2:E16)+SUM($F$2:F16)))</f>
        <v>0.42592592592592593</v>
      </c>
      <c r="Y16" s="24">
        <f>'Winning % Rank Over Time'!AB16</f>
        <v>21</v>
      </c>
      <c r="Z16" s="7">
        <f>'Winning % Rank Over Time'!$B16*VLOOKUP(Y16,'Share of Reg Season Points'!$K$2:$L$30,2)</f>
        <v>0</v>
      </c>
      <c r="AA16" s="1">
        <f>SUM($I$2:I16)/COUNT($G$2:G16)</f>
        <v>1</v>
      </c>
      <c r="AB16" s="1" cm="1">
        <f t="array" ref="AB16">_xlfn.IFS(AA16&gt;='Old Ranking Calculations'!$B$25,'Old Ranking Calculations'!$C$25,AA16&gt;='Old Ranking Calculations'!$B$26,'Old Ranking Calculations'!$C$26,AA16&gt;='Old Ranking Calculations'!$B$27,'Old Ranking Calculations'!$C$27,AA16&gt;='Old Ranking Calculations'!$B$28,'Old Ranking Calculations'!$C$28,AA16&gt;='Old Ranking Calculations'!$B$29,'Old Ranking Calculations'!$C$29,AA16&gt;='Old Ranking Calculations'!$B$30,'Old Ranking Calculations'!$C$30,AA16&gt;='Old Ranking Calculations'!$B$31,'Old Ranking Calculations'!$C$31,AA16&lt;'Old Ranking Calculations'!$B$32,'Old Ranking Calculations'!$C$32)</f>
        <v>10</v>
      </c>
      <c r="AC16" s="1">
        <f>COUNT($G$2:G16)/COUNT($A$2:A16)</f>
        <v>0.2</v>
      </c>
      <c r="AD16" s="1" cm="1">
        <f t="array" ref="AD16">_xlfn.IFS(AC16&gt;='Old Ranking Calculations'!$B$15,'Old Ranking Calculations'!$C$15,AC16&gt;='Old Ranking Calculations'!$B$16,'Old Ranking Calculations'!$C$16,AC16&gt;='Old Ranking Calculations'!$B$17,'Old Ranking Calculations'!$C$17,AC16&gt;='Old Ranking Calculations'!$B$18,'Old Ranking Calculations'!$C$18,AC16&gt;='Old Ranking Calculations'!$B$19,'Old Ranking Calculations'!$C$19,AC16&gt;='Old Ranking Calculations'!$B$20,'Old Ranking Calculations'!$C$20,AC16&gt;='Old Ranking Calculations'!$B$21,'Old Ranking Calculations'!$C$21,AC16&gt;='Old Ranking Calculations'!$B$22,'Old Ranking Calculations'!$C$22,AC16&lt;'Old Ranking Calculations'!$B$23,'Old Ranking Calculations'!$C$23)</f>
        <v>1</v>
      </c>
      <c r="AE16" s="1">
        <f t="shared" si="0"/>
        <v>0</v>
      </c>
      <c r="AF16" s="1">
        <f>SUM($O$2:O16)/SUM($G$2:H16)</f>
        <v>1.75</v>
      </c>
      <c r="AG16" s="16">
        <f>SUM($W$2:W16,Z16)</f>
        <v>21</v>
      </c>
    </row>
    <row r="17" spans="1:33" ht="15.75" customHeight="1" x14ac:dyDescent="0.2">
      <c r="A17" s="1">
        <v>1981</v>
      </c>
      <c r="B17" s="1" t="s">
        <v>25</v>
      </c>
      <c r="C17" s="1" t="str">
        <f>VLOOKUP(B17,Divisions!$A$1:$B$33,2,FALSE)</f>
        <v>NFC East</v>
      </c>
      <c r="D17" s="1">
        <v>10</v>
      </c>
      <c r="E17" s="1">
        <v>6</v>
      </c>
      <c r="G17" s="1">
        <v>1</v>
      </c>
      <c r="I17" s="1">
        <v>0</v>
      </c>
      <c r="J17" s="1">
        <v>1</v>
      </c>
      <c r="K17" s="1"/>
      <c r="L17" s="1"/>
      <c r="M17" s="1"/>
      <c r="N17" s="1"/>
      <c r="O17" s="1">
        <v>1</v>
      </c>
      <c r="W17" s="1">
        <f>SUM(N17*'Ranking Calculations'!$C$2,M17*'Ranking Calculations'!$C$3,L17*'Ranking Calculations'!$C$4,K17*'Ranking Calculations'!$C$5,H17*'Ranking Calculations'!$C$7,G17*'Ranking Calculations'!$C$6,P17*'Ranking Calculations'!$C$8,Q17*'Ranking Calculations'!$C$9,R17*'Ranking Calculations'!$C$10,S17*'Ranking Calculations'!$C$11,T17*'Ranking Calculations'!$C$12,U17*'Ranking Calculations'!$C$13,V17*'Ranking Calculations'!$C$14)</f>
        <v>1</v>
      </c>
      <c r="X17" s="11">
        <f>(SUM($D$2:D17)+(SUM($F$2:F17)/2))/((SUM($D$2:D17)+SUM($E$2:E17)+SUM($F$2:F17)))</f>
        <v>0.43965517241379309</v>
      </c>
      <c r="Y17" s="24">
        <f>'Winning % Rank Over Time'!AB17</f>
        <v>20</v>
      </c>
      <c r="Z17" s="7">
        <f>'Winning % Rank Over Time'!$B17*VLOOKUP(Y17,'Share of Reg Season Points'!$K$2:$L$30,2)</f>
        <v>0</v>
      </c>
      <c r="AA17" s="1">
        <f>SUM($I$2:I17)/COUNT($G$2:G17)</f>
        <v>0.75</v>
      </c>
      <c r="AB17" s="1" cm="1">
        <f t="array" ref="AB17">_xlfn.IFS(AA17&gt;='Old Ranking Calculations'!$B$25,'Old Ranking Calculations'!$C$25,AA17&gt;='Old Ranking Calculations'!$B$26,'Old Ranking Calculations'!$C$26,AA17&gt;='Old Ranking Calculations'!$B$27,'Old Ranking Calculations'!$C$27,AA17&gt;='Old Ranking Calculations'!$B$28,'Old Ranking Calculations'!$C$28,AA17&gt;='Old Ranking Calculations'!$B$29,'Old Ranking Calculations'!$C$29,AA17&gt;='Old Ranking Calculations'!$B$30,'Old Ranking Calculations'!$C$30,AA17&gt;='Old Ranking Calculations'!$B$31,'Old Ranking Calculations'!$C$31,AA17&lt;'Old Ranking Calculations'!$B$32,'Old Ranking Calculations'!$C$32)</f>
        <v>6</v>
      </c>
      <c r="AC17" s="1">
        <f>COUNT($G$2:G17)/COUNT($A$2:A17)</f>
        <v>0.25</v>
      </c>
      <c r="AD17" s="1" cm="1">
        <f t="array" ref="AD17">_xlfn.IFS(AC17&gt;='Old Ranking Calculations'!$B$15,'Old Ranking Calculations'!$C$15,AC17&gt;='Old Ranking Calculations'!$B$16,'Old Ranking Calculations'!$C$16,AC17&gt;='Old Ranking Calculations'!$B$17,'Old Ranking Calculations'!$C$17,AC17&gt;='Old Ranking Calculations'!$B$18,'Old Ranking Calculations'!$C$18,AC17&gt;='Old Ranking Calculations'!$B$19,'Old Ranking Calculations'!$C$19,AC17&gt;='Old Ranking Calculations'!$B$20,'Old Ranking Calculations'!$C$20,AC17&gt;='Old Ranking Calculations'!$B$21,'Old Ranking Calculations'!$C$21,AC17&gt;='Old Ranking Calculations'!$B$22,'Old Ranking Calculations'!$C$22,AC17&lt;'Old Ranking Calculations'!$B$23,'Old Ranking Calculations'!$C$23)</f>
        <v>3</v>
      </c>
      <c r="AE17" s="1">
        <f t="shared" si="0"/>
        <v>0</v>
      </c>
      <c r="AF17" s="1">
        <f>SUM($O$2:O17)/SUM($G$2:H17)</f>
        <v>1.6</v>
      </c>
      <c r="AG17" s="16">
        <f>SUM($W$2:W17,Z17)</f>
        <v>22</v>
      </c>
    </row>
    <row r="18" spans="1:33" ht="15.75" customHeight="1" x14ac:dyDescent="0.2">
      <c r="A18" s="1">
        <v>1982</v>
      </c>
      <c r="B18" s="1" t="s">
        <v>25</v>
      </c>
      <c r="C18" s="1" t="str">
        <f>VLOOKUP(B18,Divisions!$A$1:$B$33,2,FALSE)</f>
        <v>NFC East</v>
      </c>
      <c r="D18" s="1">
        <v>3</v>
      </c>
      <c r="E18" s="1">
        <v>6</v>
      </c>
      <c r="W18" s="1">
        <f>SUM(N18*'Ranking Calculations'!$C$2,M18*'Ranking Calculations'!$C$3,L18*'Ranking Calculations'!$C$4,K18*'Ranking Calculations'!$C$5,H18*'Ranking Calculations'!$C$7,G18*'Ranking Calculations'!$C$6,P18*'Ranking Calculations'!$C$8,Q18*'Ranking Calculations'!$C$9,R18*'Ranking Calculations'!$C$10,S18*'Ranking Calculations'!$C$11,T18*'Ranking Calculations'!$C$12,U18*'Ranking Calculations'!$C$13,V18*'Ranking Calculations'!$C$14)</f>
        <v>0</v>
      </c>
      <c r="X18" s="11">
        <f>(SUM($D$2:D18)+(SUM($F$2:F18)/2))/((SUM($D$2:D18)+SUM($E$2:E18)+SUM($F$2:F18)))</f>
        <v>0.43568464730290457</v>
      </c>
      <c r="Y18" s="24">
        <f>'Winning % Rank Over Time'!AB18</f>
        <v>20</v>
      </c>
      <c r="Z18" s="7">
        <f>'Winning % Rank Over Time'!$B18*VLOOKUP(Y18,'Share of Reg Season Points'!$K$2:$L$30,2)</f>
        <v>0</v>
      </c>
      <c r="AA18" s="1">
        <f>SUM($I$2:I18)/COUNT($G$2:G18)</f>
        <v>0.75</v>
      </c>
      <c r="AB18" s="1" cm="1">
        <f t="array" ref="AB18">_xlfn.IFS(AA18&gt;='Old Ranking Calculations'!$B$25,'Old Ranking Calculations'!$C$25,AA18&gt;='Old Ranking Calculations'!$B$26,'Old Ranking Calculations'!$C$26,AA18&gt;='Old Ranking Calculations'!$B$27,'Old Ranking Calculations'!$C$27,AA18&gt;='Old Ranking Calculations'!$B$28,'Old Ranking Calculations'!$C$28,AA18&gt;='Old Ranking Calculations'!$B$29,'Old Ranking Calculations'!$C$29,AA18&gt;='Old Ranking Calculations'!$B$30,'Old Ranking Calculations'!$C$30,AA18&gt;='Old Ranking Calculations'!$B$31,'Old Ranking Calculations'!$C$31,AA18&lt;'Old Ranking Calculations'!$B$32,'Old Ranking Calculations'!$C$32)</f>
        <v>6</v>
      </c>
      <c r="AC18" s="1">
        <f>COUNT($G$2:G18)/COUNT($A$2:A18)</f>
        <v>0.23529411764705882</v>
      </c>
      <c r="AD18" s="1" cm="1">
        <f t="array" ref="AD18">_xlfn.IFS(AC18&gt;='Old Ranking Calculations'!$B$15,'Old Ranking Calculations'!$C$15,AC18&gt;='Old Ranking Calculations'!$B$16,'Old Ranking Calculations'!$C$16,AC18&gt;='Old Ranking Calculations'!$B$17,'Old Ranking Calculations'!$C$17,AC18&gt;='Old Ranking Calculations'!$B$18,'Old Ranking Calculations'!$C$18,AC18&gt;='Old Ranking Calculations'!$B$19,'Old Ranking Calculations'!$C$19,AC18&gt;='Old Ranking Calculations'!$B$20,'Old Ranking Calculations'!$C$20,AC18&gt;='Old Ranking Calculations'!$B$21,'Old Ranking Calculations'!$C$21,AC18&gt;='Old Ranking Calculations'!$B$22,'Old Ranking Calculations'!$C$22,AC18&lt;'Old Ranking Calculations'!$B$23,'Old Ranking Calculations'!$C$23)</f>
        <v>1</v>
      </c>
      <c r="AE18" s="1">
        <f t="shared" si="0"/>
        <v>0</v>
      </c>
      <c r="AF18" s="1">
        <f>SUM($O$2:O18)/SUM($G$2:H18)</f>
        <v>1.6</v>
      </c>
      <c r="AG18" s="16">
        <f>SUM($W$2:W18,Z18)</f>
        <v>22</v>
      </c>
    </row>
    <row r="19" spans="1:33" ht="15.75" customHeight="1" x14ac:dyDescent="0.2">
      <c r="A19" s="1">
        <v>1983</v>
      </c>
      <c r="B19" s="1" t="s">
        <v>25</v>
      </c>
      <c r="C19" s="1" t="str">
        <f>VLOOKUP(B19,Divisions!$A$1:$B$33,2,FALSE)</f>
        <v>NFC East</v>
      </c>
      <c r="D19" s="1">
        <v>5</v>
      </c>
      <c r="E19" s="1">
        <v>11</v>
      </c>
      <c r="W19" s="1">
        <f>SUM(N19*'Ranking Calculations'!$C$2,M19*'Ranking Calculations'!$C$3,L19*'Ranking Calculations'!$C$4,K19*'Ranking Calculations'!$C$5,H19*'Ranking Calculations'!$C$7,G19*'Ranking Calculations'!$C$6,P19*'Ranking Calculations'!$C$8,Q19*'Ranking Calculations'!$C$9,R19*'Ranking Calculations'!$C$10,S19*'Ranking Calculations'!$C$11,T19*'Ranking Calculations'!$C$12,U19*'Ranking Calculations'!$C$13,V19*'Ranking Calculations'!$C$14)</f>
        <v>0</v>
      </c>
      <c r="X19" s="11">
        <f>(SUM($D$2:D19)+(SUM($F$2:F19)/2))/((SUM($D$2:D19)+SUM($E$2:E19)+SUM($F$2:F19)))</f>
        <v>0.42801556420233461</v>
      </c>
      <c r="Y19" s="24">
        <f>'Winning % Rank Over Time'!AB19</f>
        <v>20</v>
      </c>
      <c r="Z19" s="7">
        <f>'Winning % Rank Over Time'!$B19*VLOOKUP(Y19,'Share of Reg Season Points'!$K$2:$L$30,2)</f>
        <v>0</v>
      </c>
      <c r="AA19" s="1">
        <f>SUM($I$2:I19)/COUNT($G$2:G19)</f>
        <v>0.75</v>
      </c>
      <c r="AB19" s="1" cm="1">
        <f t="array" ref="AB19">_xlfn.IFS(AA19&gt;='Old Ranking Calculations'!$B$25,'Old Ranking Calculations'!$C$25,AA19&gt;='Old Ranking Calculations'!$B$26,'Old Ranking Calculations'!$C$26,AA19&gt;='Old Ranking Calculations'!$B$27,'Old Ranking Calculations'!$C$27,AA19&gt;='Old Ranking Calculations'!$B$28,'Old Ranking Calculations'!$C$28,AA19&gt;='Old Ranking Calculations'!$B$29,'Old Ranking Calculations'!$C$29,AA19&gt;='Old Ranking Calculations'!$B$30,'Old Ranking Calculations'!$C$30,AA19&gt;='Old Ranking Calculations'!$B$31,'Old Ranking Calculations'!$C$31,AA19&lt;'Old Ranking Calculations'!$B$32,'Old Ranking Calculations'!$C$32)</f>
        <v>6</v>
      </c>
      <c r="AC19" s="1">
        <f>COUNT($G$2:G19)/COUNT($A$2:A19)</f>
        <v>0.22222222222222221</v>
      </c>
      <c r="AD19" s="1" cm="1">
        <f t="array" ref="AD19">_xlfn.IFS(AC19&gt;='Old Ranking Calculations'!$B$15,'Old Ranking Calculations'!$C$15,AC19&gt;='Old Ranking Calculations'!$B$16,'Old Ranking Calculations'!$C$16,AC19&gt;='Old Ranking Calculations'!$B$17,'Old Ranking Calculations'!$C$17,AC19&gt;='Old Ranking Calculations'!$B$18,'Old Ranking Calculations'!$C$18,AC19&gt;='Old Ranking Calculations'!$B$19,'Old Ranking Calculations'!$C$19,AC19&gt;='Old Ranking Calculations'!$B$20,'Old Ranking Calculations'!$C$20,AC19&gt;='Old Ranking Calculations'!$B$21,'Old Ranking Calculations'!$C$21,AC19&gt;='Old Ranking Calculations'!$B$22,'Old Ranking Calculations'!$C$22,AC19&lt;'Old Ranking Calculations'!$B$23,'Old Ranking Calculations'!$C$23)</f>
        <v>1</v>
      </c>
      <c r="AE19" s="1">
        <f t="shared" si="0"/>
        <v>0</v>
      </c>
      <c r="AF19" s="1">
        <f>SUM($O$2:O19)/SUM($G$2:H19)</f>
        <v>1.6</v>
      </c>
      <c r="AG19" s="16">
        <f>SUM($W$2:W19,Z19)</f>
        <v>22</v>
      </c>
    </row>
    <row r="20" spans="1:33" ht="15.75" customHeight="1" x14ac:dyDescent="0.2">
      <c r="A20" s="1">
        <v>1984</v>
      </c>
      <c r="B20" s="1" t="s">
        <v>25</v>
      </c>
      <c r="C20" s="1" t="str">
        <f>VLOOKUP(B20,Divisions!$A$1:$B$33,2,FALSE)</f>
        <v>NFC East</v>
      </c>
      <c r="D20" s="1">
        <v>6</v>
      </c>
      <c r="E20" s="1">
        <v>9</v>
      </c>
      <c r="F20" s="1">
        <v>1</v>
      </c>
      <c r="W20" s="1">
        <f>SUM(N20*'Ranking Calculations'!$C$2,M20*'Ranking Calculations'!$C$3,L20*'Ranking Calculations'!$C$4,K20*'Ranking Calculations'!$C$5,H20*'Ranking Calculations'!$C$7,G20*'Ranking Calculations'!$C$6,P20*'Ranking Calculations'!$C$8,Q20*'Ranking Calculations'!$C$9,R20*'Ranking Calculations'!$C$10,S20*'Ranking Calculations'!$C$11,T20*'Ranking Calculations'!$C$12,U20*'Ranking Calculations'!$C$13,V20*'Ranking Calculations'!$C$14)</f>
        <v>0</v>
      </c>
      <c r="X20" s="11">
        <f>(SUM($D$2:D20)+(SUM($F$2:F20)/2))/((SUM($D$2:D20)+SUM($E$2:E20)+SUM($F$2:F20)))</f>
        <v>0.42673992673992672</v>
      </c>
      <c r="Y20" s="24">
        <f>'Winning % Rank Over Time'!AB20</f>
        <v>21</v>
      </c>
      <c r="Z20" s="7">
        <f>'Winning % Rank Over Time'!$B20*VLOOKUP(Y20,'Share of Reg Season Points'!$K$2:$L$30,2)</f>
        <v>0</v>
      </c>
      <c r="AA20" s="1">
        <f>SUM($I$2:I20)/COUNT($G$2:G20)</f>
        <v>0.75</v>
      </c>
      <c r="AB20" s="1" cm="1">
        <f t="array" ref="AB20">_xlfn.IFS(AA20&gt;='Old Ranking Calculations'!$B$25,'Old Ranking Calculations'!$C$25,AA20&gt;='Old Ranking Calculations'!$B$26,'Old Ranking Calculations'!$C$26,AA20&gt;='Old Ranking Calculations'!$B$27,'Old Ranking Calculations'!$C$27,AA20&gt;='Old Ranking Calculations'!$B$28,'Old Ranking Calculations'!$C$28,AA20&gt;='Old Ranking Calculations'!$B$29,'Old Ranking Calculations'!$C$29,AA20&gt;='Old Ranking Calculations'!$B$30,'Old Ranking Calculations'!$C$30,AA20&gt;='Old Ranking Calculations'!$B$31,'Old Ranking Calculations'!$C$31,AA20&lt;'Old Ranking Calculations'!$B$32,'Old Ranking Calculations'!$C$32)</f>
        <v>6</v>
      </c>
      <c r="AC20" s="1">
        <f>COUNT($G$2:G20)/COUNT($A$2:A20)</f>
        <v>0.21052631578947367</v>
      </c>
      <c r="AD20" s="1" cm="1">
        <f t="array" ref="AD20">_xlfn.IFS(AC20&gt;='Old Ranking Calculations'!$B$15,'Old Ranking Calculations'!$C$15,AC20&gt;='Old Ranking Calculations'!$B$16,'Old Ranking Calculations'!$C$16,AC20&gt;='Old Ranking Calculations'!$B$17,'Old Ranking Calculations'!$C$17,AC20&gt;='Old Ranking Calculations'!$B$18,'Old Ranking Calculations'!$C$18,AC20&gt;='Old Ranking Calculations'!$B$19,'Old Ranking Calculations'!$C$19,AC20&gt;='Old Ranking Calculations'!$B$20,'Old Ranking Calculations'!$C$20,AC20&gt;='Old Ranking Calculations'!$B$21,'Old Ranking Calculations'!$C$21,AC20&gt;='Old Ranking Calculations'!$B$22,'Old Ranking Calculations'!$C$22,AC20&lt;'Old Ranking Calculations'!$B$23,'Old Ranking Calculations'!$C$23)</f>
        <v>1</v>
      </c>
      <c r="AE20" s="1">
        <f t="shared" si="0"/>
        <v>0</v>
      </c>
      <c r="AF20" s="1">
        <f>SUM($O$2:O20)/SUM($G$2:H20)</f>
        <v>1.6</v>
      </c>
      <c r="AG20" s="16">
        <f>SUM($W$2:W20,Z20)</f>
        <v>22</v>
      </c>
    </row>
    <row r="21" spans="1:33" ht="15.75" customHeight="1" x14ac:dyDescent="0.2">
      <c r="A21" s="1">
        <v>1985</v>
      </c>
      <c r="B21" s="1" t="s">
        <v>25</v>
      </c>
      <c r="C21" s="1" t="str">
        <f>VLOOKUP(B21,Divisions!$A$1:$B$33,2,FALSE)</f>
        <v>NFC East</v>
      </c>
      <c r="D21" s="1">
        <v>7</v>
      </c>
      <c r="E21" s="1">
        <v>9</v>
      </c>
      <c r="W21" s="1">
        <f>SUM(N21*'Ranking Calculations'!$C$2,M21*'Ranking Calculations'!$C$3,L21*'Ranking Calculations'!$C$4,K21*'Ranking Calculations'!$C$5,H21*'Ranking Calculations'!$C$7,G21*'Ranking Calculations'!$C$6,P21*'Ranking Calculations'!$C$8,Q21*'Ranking Calculations'!$C$9,R21*'Ranking Calculations'!$C$10,S21*'Ranking Calculations'!$C$11,T21*'Ranking Calculations'!$C$12,U21*'Ranking Calculations'!$C$13,V21*'Ranking Calculations'!$C$14)</f>
        <v>0</v>
      </c>
      <c r="X21" s="11">
        <f>(SUM($D$2:D21)+(SUM($F$2:F21)/2))/((SUM($D$2:D21)+SUM($E$2:E21)+SUM($F$2:F21)))</f>
        <v>0.4273356401384083</v>
      </c>
      <c r="Y21" s="24">
        <f>'Winning % Rank Over Time'!AB21</f>
        <v>22</v>
      </c>
      <c r="Z21" s="7">
        <f>'Winning % Rank Over Time'!$B21*VLOOKUP(Y21,'Share of Reg Season Points'!$K$2:$L$30,2)</f>
        <v>0</v>
      </c>
      <c r="AA21" s="1">
        <f>SUM($I$2:I21)/COUNT($G$2:G21)</f>
        <v>0.75</v>
      </c>
      <c r="AB21" s="1" cm="1">
        <f t="array" ref="AB21">_xlfn.IFS(AA21&gt;='Old Ranking Calculations'!$B$25,'Old Ranking Calculations'!$C$25,AA21&gt;='Old Ranking Calculations'!$B$26,'Old Ranking Calculations'!$C$26,AA21&gt;='Old Ranking Calculations'!$B$27,'Old Ranking Calculations'!$C$27,AA21&gt;='Old Ranking Calculations'!$B$28,'Old Ranking Calculations'!$C$28,AA21&gt;='Old Ranking Calculations'!$B$29,'Old Ranking Calculations'!$C$29,AA21&gt;='Old Ranking Calculations'!$B$30,'Old Ranking Calculations'!$C$30,AA21&gt;='Old Ranking Calculations'!$B$31,'Old Ranking Calculations'!$C$31,AA21&lt;'Old Ranking Calculations'!$B$32,'Old Ranking Calculations'!$C$32)</f>
        <v>6</v>
      </c>
      <c r="AC21" s="1">
        <f>COUNT($G$2:G21)/COUNT($A$2:A21)</f>
        <v>0.2</v>
      </c>
      <c r="AD21" s="1" cm="1">
        <f t="array" ref="AD21">_xlfn.IFS(AC21&gt;='Old Ranking Calculations'!$B$15,'Old Ranking Calculations'!$C$15,AC21&gt;='Old Ranking Calculations'!$B$16,'Old Ranking Calculations'!$C$16,AC21&gt;='Old Ranking Calculations'!$B$17,'Old Ranking Calculations'!$C$17,AC21&gt;='Old Ranking Calculations'!$B$18,'Old Ranking Calculations'!$C$18,AC21&gt;='Old Ranking Calculations'!$B$19,'Old Ranking Calculations'!$C$19,AC21&gt;='Old Ranking Calculations'!$B$20,'Old Ranking Calculations'!$C$20,AC21&gt;='Old Ranking Calculations'!$B$21,'Old Ranking Calculations'!$C$21,AC21&gt;='Old Ranking Calculations'!$B$22,'Old Ranking Calculations'!$C$22,AC21&lt;'Old Ranking Calculations'!$B$23,'Old Ranking Calculations'!$C$23)</f>
        <v>1</v>
      </c>
      <c r="AE21" s="1">
        <f t="shared" si="0"/>
        <v>0</v>
      </c>
      <c r="AF21" s="1">
        <f>SUM($O$2:O21)/SUM($G$2:H21)</f>
        <v>1.6</v>
      </c>
      <c r="AG21" s="16">
        <f>SUM($W$2:W21,Z21)</f>
        <v>22</v>
      </c>
    </row>
    <row r="22" spans="1:33" ht="15.75" customHeight="1" x14ac:dyDescent="0.2">
      <c r="A22" s="1">
        <v>1986</v>
      </c>
      <c r="B22" s="1" t="s">
        <v>25</v>
      </c>
      <c r="C22" s="1" t="str">
        <f>VLOOKUP(B22,Divisions!$A$1:$B$33,2,FALSE)</f>
        <v>NFC East</v>
      </c>
      <c r="D22" s="1">
        <v>5</v>
      </c>
      <c r="E22" s="1">
        <v>10</v>
      </c>
      <c r="F22" s="1">
        <v>1</v>
      </c>
      <c r="W22" s="1">
        <f>SUM(N22*'Ranking Calculations'!$C$2,M22*'Ranking Calculations'!$C$3,L22*'Ranking Calculations'!$C$4,K22*'Ranking Calculations'!$C$5,H22*'Ranking Calculations'!$C$7,G22*'Ranking Calculations'!$C$6,P22*'Ranking Calculations'!$C$8,Q22*'Ranking Calculations'!$C$9,R22*'Ranking Calculations'!$C$10,S22*'Ranking Calculations'!$C$11,T22*'Ranking Calculations'!$C$12,U22*'Ranking Calculations'!$C$13,V22*'Ranking Calculations'!$C$14)</f>
        <v>0</v>
      </c>
      <c r="X22" s="11">
        <f>(SUM($D$2:D22)+(SUM($F$2:F22)/2))/((SUM($D$2:D22)+SUM($E$2:E22)+SUM($F$2:F22)))</f>
        <v>0.42295081967213116</v>
      </c>
      <c r="Y22" s="24">
        <f>'Winning % Rank Over Time'!AB22</f>
        <v>22</v>
      </c>
      <c r="Z22" s="7">
        <f>'Winning % Rank Over Time'!$B22*VLOOKUP(Y22,'Share of Reg Season Points'!$K$2:$L$30,2)</f>
        <v>0</v>
      </c>
      <c r="AA22" s="1">
        <f>SUM($I$2:I22)/COUNT($G$2:G22)</f>
        <v>0.75</v>
      </c>
      <c r="AB22" s="1" cm="1">
        <f t="array" ref="AB22">_xlfn.IFS(AA22&gt;='Old Ranking Calculations'!$B$25,'Old Ranking Calculations'!$C$25,AA22&gt;='Old Ranking Calculations'!$B$26,'Old Ranking Calculations'!$C$26,AA22&gt;='Old Ranking Calculations'!$B$27,'Old Ranking Calculations'!$C$27,AA22&gt;='Old Ranking Calculations'!$B$28,'Old Ranking Calculations'!$C$28,AA22&gt;='Old Ranking Calculations'!$B$29,'Old Ranking Calculations'!$C$29,AA22&gt;='Old Ranking Calculations'!$B$30,'Old Ranking Calculations'!$C$30,AA22&gt;='Old Ranking Calculations'!$B$31,'Old Ranking Calculations'!$C$31,AA22&lt;'Old Ranking Calculations'!$B$32,'Old Ranking Calculations'!$C$32)</f>
        <v>6</v>
      </c>
      <c r="AC22" s="1">
        <f>COUNT($G$2:G22)/COUNT($A$2:A22)</f>
        <v>0.19047619047619047</v>
      </c>
      <c r="AD22" s="1" cm="1">
        <f t="array" ref="AD22">_xlfn.IFS(AC22&gt;='Old Ranking Calculations'!$B$15,'Old Ranking Calculations'!$C$15,AC22&gt;='Old Ranking Calculations'!$B$16,'Old Ranking Calculations'!$C$16,AC22&gt;='Old Ranking Calculations'!$B$17,'Old Ranking Calculations'!$C$17,AC22&gt;='Old Ranking Calculations'!$B$18,'Old Ranking Calculations'!$C$18,AC22&gt;='Old Ranking Calculations'!$B$19,'Old Ranking Calculations'!$C$19,AC22&gt;='Old Ranking Calculations'!$B$20,'Old Ranking Calculations'!$C$20,AC22&gt;='Old Ranking Calculations'!$B$21,'Old Ranking Calculations'!$C$21,AC22&gt;='Old Ranking Calculations'!$B$22,'Old Ranking Calculations'!$C$22,AC22&lt;'Old Ranking Calculations'!$B$23,'Old Ranking Calculations'!$C$23)</f>
        <v>0</v>
      </c>
      <c r="AE22" s="1">
        <f t="shared" si="0"/>
        <v>0</v>
      </c>
      <c r="AF22" s="1">
        <f>SUM($O$2:O22)/SUM($G$2:H22)</f>
        <v>1.6</v>
      </c>
      <c r="AG22" s="16">
        <f>SUM($W$2:W22,Z22)</f>
        <v>22</v>
      </c>
    </row>
    <row r="23" spans="1:33" ht="15.75" customHeight="1" x14ac:dyDescent="0.2">
      <c r="A23" s="1">
        <v>1987</v>
      </c>
      <c r="B23" s="1" t="s">
        <v>25</v>
      </c>
      <c r="C23" s="1" t="str">
        <f>VLOOKUP(B23,Divisions!$A$1:$B$33,2,FALSE)</f>
        <v>NFC East</v>
      </c>
      <c r="D23" s="1">
        <v>7</v>
      </c>
      <c r="E23" s="1">
        <v>8</v>
      </c>
      <c r="R23" s="1">
        <v>1</v>
      </c>
      <c r="W23" s="1">
        <f>SUM(N23*'Ranking Calculations'!$C$2,M23*'Ranking Calculations'!$C$3,L23*'Ranking Calculations'!$C$4,K23*'Ranking Calculations'!$C$5,H23*'Ranking Calculations'!$C$7,G23*'Ranking Calculations'!$C$6,P23*'Ranking Calculations'!$C$8,Q23*'Ranking Calculations'!$C$9,R23*'Ranking Calculations'!$C$10,S23*'Ranking Calculations'!$C$11,T23*'Ranking Calculations'!$C$12,U23*'Ranking Calculations'!$C$13,V23*'Ranking Calculations'!$C$14)</f>
        <v>1</v>
      </c>
      <c r="X23" s="11">
        <f>(SUM($D$2:D23)+(SUM($F$2:F23)/2))/((SUM($D$2:D23)+SUM($E$2:E23)+SUM($F$2:F23)))</f>
        <v>0.42499999999999999</v>
      </c>
      <c r="Y23" s="24">
        <f>'Winning % Rank Over Time'!AB23</f>
        <v>22</v>
      </c>
      <c r="Z23" s="7">
        <f>'Winning % Rank Over Time'!$B23*VLOOKUP(Y23,'Share of Reg Season Points'!$K$2:$L$30,2)</f>
        <v>0</v>
      </c>
      <c r="AA23" s="1">
        <f>SUM($I$2:I23)/COUNT($G$2:G23)</f>
        <v>0.75</v>
      </c>
      <c r="AB23" s="1" cm="1">
        <f t="array" ref="AB23">_xlfn.IFS(AA23&gt;='Old Ranking Calculations'!$B$25,'Old Ranking Calculations'!$C$25,AA23&gt;='Old Ranking Calculations'!$B$26,'Old Ranking Calculations'!$C$26,AA23&gt;='Old Ranking Calculations'!$B$27,'Old Ranking Calculations'!$C$27,AA23&gt;='Old Ranking Calculations'!$B$28,'Old Ranking Calculations'!$C$28,AA23&gt;='Old Ranking Calculations'!$B$29,'Old Ranking Calculations'!$C$29,AA23&gt;='Old Ranking Calculations'!$B$30,'Old Ranking Calculations'!$C$30,AA23&gt;='Old Ranking Calculations'!$B$31,'Old Ranking Calculations'!$C$31,AA23&lt;'Old Ranking Calculations'!$B$32,'Old Ranking Calculations'!$C$32)</f>
        <v>6</v>
      </c>
      <c r="AC23" s="1">
        <f>COUNT($G$2:G23)/COUNT($A$2:A23)</f>
        <v>0.18181818181818182</v>
      </c>
      <c r="AD23" s="1" cm="1">
        <f t="array" ref="AD23">_xlfn.IFS(AC23&gt;='Old Ranking Calculations'!$B$15,'Old Ranking Calculations'!$C$15,AC23&gt;='Old Ranking Calculations'!$B$16,'Old Ranking Calculations'!$C$16,AC23&gt;='Old Ranking Calculations'!$B$17,'Old Ranking Calculations'!$C$17,AC23&gt;='Old Ranking Calculations'!$B$18,'Old Ranking Calculations'!$C$18,AC23&gt;='Old Ranking Calculations'!$B$19,'Old Ranking Calculations'!$C$19,AC23&gt;='Old Ranking Calculations'!$B$20,'Old Ranking Calculations'!$C$20,AC23&gt;='Old Ranking Calculations'!$B$21,'Old Ranking Calculations'!$C$21,AC23&gt;='Old Ranking Calculations'!$B$22,'Old Ranking Calculations'!$C$22,AC23&lt;'Old Ranking Calculations'!$B$23,'Old Ranking Calculations'!$C$23)</f>
        <v>0</v>
      </c>
      <c r="AE23" s="1">
        <f t="shared" si="0"/>
        <v>0</v>
      </c>
      <c r="AF23" s="1">
        <f>SUM($O$2:O23)/SUM($G$2:H23)</f>
        <v>1.6</v>
      </c>
      <c r="AG23" s="16">
        <f>SUM($W$2:W23,Z23)</f>
        <v>23</v>
      </c>
    </row>
    <row r="24" spans="1:33" ht="15.75" customHeight="1" x14ac:dyDescent="0.2">
      <c r="A24" s="1">
        <v>1988</v>
      </c>
      <c r="B24" s="1" t="s">
        <v>25</v>
      </c>
      <c r="C24" s="1" t="str">
        <f>VLOOKUP(B24,Divisions!$A$1:$B$33,2,FALSE)</f>
        <v>NFC East</v>
      </c>
      <c r="D24" s="1">
        <v>10</v>
      </c>
      <c r="E24" s="1">
        <v>6</v>
      </c>
      <c r="G24" s="1">
        <v>1</v>
      </c>
      <c r="H24" s="1">
        <v>1</v>
      </c>
      <c r="I24" s="1">
        <v>0</v>
      </c>
      <c r="J24" s="1">
        <v>1</v>
      </c>
      <c r="K24" s="1">
        <v>1</v>
      </c>
      <c r="L24" s="1"/>
      <c r="M24" s="1"/>
      <c r="N24" s="1"/>
      <c r="O24" s="1">
        <v>2</v>
      </c>
      <c r="W24" s="1">
        <f>SUM(N24*'Ranking Calculations'!$C$2,M24*'Ranking Calculations'!$C$3,L24*'Ranking Calculations'!$C$4,K24*'Ranking Calculations'!$C$5,H24*'Ranking Calculations'!$C$7,G24*'Ranking Calculations'!$C$6,P24*'Ranking Calculations'!$C$8,Q24*'Ranking Calculations'!$C$9,R24*'Ranking Calculations'!$C$10,S24*'Ranking Calculations'!$C$11,T24*'Ranking Calculations'!$C$12,U24*'Ranking Calculations'!$C$13,V24*'Ranking Calculations'!$C$14)</f>
        <v>4</v>
      </c>
      <c r="X24" s="11">
        <f>(SUM($D$2:D24)+(SUM($F$2:F24)/2))/((SUM($D$2:D24)+SUM($E$2:E24)+SUM($F$2:F24)))</f>
        <v>0.43452380952380953</v>
      </c>
      <c r="Y24" s="24">
        <f>'Winning % Rank Over Time'!AB24</f>
        <v>22</v>
      </c>
      <c r="Z24" s="7">
        <f>'Winning % Rank Over Time'!$B24*VLOOKUP(Y24,'Share of Reg Season Points'!$K$2:$L$30,2)</f>
        <v>0</v>
      </c>
      <c r="AA24" s="1">
        <f>SUM($I$2:I24)/COUNT($G$2:G24)</f>
        <v>0.6</v>
      </c>
      <c r="AB24" s="1" cm="1">
        <f t="array" ref="AB24">_xlfn.IFS(AA24&gt;='Old Ranking Calculations'!$B$25,'Old Ranking Calculations'!$C$25,AA24&gt;='Old Ranking Calculations'!$B$26,'Old Ranking Calculations'!$C$26,AA24&gt;='Old Ranking Calculations'!$B$27,'Old Ranking Calculations'!$C$27,AA24&gt;='Old Ranking Calculations'!$B$28,'Old Ranking Calculations'!$C$28,AA24&gt;='Old Ranking Calculations'!$B$29,'Old Ranking Calculations'!$C$29,AA24&gt;='Old Ranking Calculations'!$B$30,'Old Ranking Calculations'!$C$30,AA24&gt;='Old Ranking Calculations'!$B$31,'Old Ranking Calculations'!$C$31,AA24&lt;'Old Ranking Calculations'!$B$32,'Old Ranking Calculations'!$C$32)</f>
        <v>4</v>
      </c>
      <c r="AC24" s="1">
        <f>COUNT($G$2:G24)/COUNT($A$2:A24)</f>
        <v>0.21739130434782608</v>
      </c>
      <c r="AD24" s="1" cm="1">
        <f t="array" ref="AD24">_xlfn.IFS(AC24&gt;='Old Ranking Calculations'!$B$15,'Old Ranking Calculations'!$C$15,AC24&gt;='Old Ranking Calculations'!$B$16,'Old Ranking Calculations'!$C$16,AC24&gt;='Old Ranking Calculations'!$B$17,'Old Ranking Calculations'!$C$17,AC24&gt;='Old Ranking Calculations'!$B$18,'Old Ranking Calculations'!$C$18,AC24&gt;='Old Ranking Calculations'!$B$19,'Old Ranking Calculations'!$C$19,AC24&gt;='Old Ranking Calculations'!$B$20,'Old Ranking Calculations'!$C$20,AC24&gt;='Old Ranking Calculations'!$B$21,'Old Ranking Calculations'!$C$21,AC24&gt;='Old Ranking Calculations'!$B$22,'Old Ranking Calculations'!$C$22,AC24&lt;'Old Ranking Calculations'!$B$23,'Old Ranking Calculations'!$C$23)</f>
        <v>1</v>
      </c>
      <c r="AE24" s="1">
        <f t="shared" si="0"/>
        <v>0</v>
      </c>
      <c r="AF24" s="1">
        <f>SUM($O$2:O24)/SUM($G$2:H24)</f>
        <v>1.4285714285714286</v>
      </c>
      <c r="AG24" s="16">
        <f>SUM($W$2:W24,Z24)</f>
        <v>27</v>
      </c>
    </row>
    <row r="25" spans="1:33" ht="15.75" customHeight="1" x14ac:dyDescent="0.2">
      <c r="A25" s="1">
        <v>1989</v>
      </c>
      <c r="B25" s="1" t="s">
        <v>25</v>
      </c>
      <c r="C25" s="1" t="str">
        <f>VLOOKUP(B25,Divisions!$A$1:$B$33,2,FALSE)</f>
        <v>NFC East</v>
      </c>
      <c r="D25" s="1">
        <v>11</v>
      </c>
      <c r="E25" s="1">
        <v>5</v>
      </c>
      <c r="G25" s="1">
        <v>1</v>
      </c>
      <c r="I25" s="1">
        <v>0</v>
      </c>
      <c r="J25" s="1">
        <v>1</v>
      </c>
      <c r="K25" s="1"/>
      <c r="L25" s="1"/>
      <c r="M25" s="1"/>
      <c r="N25" s="1"/>
      <c r="O25" s="1">
        <v>1</v>
      </c>
      <c r="W25" s="1">
        <f>SUM(N25*'Ranking Calculations'!$C$2,M25*'Ranking Calculations'!$C$3,L25*'Ranking Calculations'!$C$4,K25*'Ranking Calculations'!$C$5,H25*'Ranking Calculations'!$C$7,G25*'Ranking Calculations'!$C$6,P25*'Ranking Calculations'!$C$8,Q25*'Ranking Calculations'!$C$9,R25*'Ranking Calculations'!$C$10,S25*'Ranking Calculations'!$C$11,T25*'Ranking Calculations'!$C$12,U25*'Ranking Calculations'!$C$13,V25*'Ranking Calculations'!$C$14)</f>
        <v>1</v>
      </c>
      <c r="X25" s="11">
        <f>(SUM($D$2:D25)+(SUM($F$2:F25)/2))/((SUM($D$2:D25)+SUM($E$2:E25)+SUM($F$2:F25)))</f>
        <v>0.44602272727272729</v>
      </c>
      <c r="Y25" s="24">
        <f>'Winning % Rank Over Time'!AB25</f>
        <v>21</v>
      </c>
      <c r="Z25" s="7">
        <f>'Winning % Rank Over Time'!$B25*VLOOKUP(Y25,'Share of Reg Season Points'!$K$2:$L$30,2)</f>
        <v>0</v>
      </c>
      <c r="AA25" s="1">
        <f>SUM($I$2:I25)/COUNT($G$2:G25)</f>
        <v>0.5</v>
      </c>
      <c r="AB25" s="1" cm="1">
        <f t="array" ref="AB25">_xlfn.IFS(AA25&gt;='Old Ranking Calculations'!$B$25,'Old Ranking Calculations'!$C$25,AA25&gt;='Old Ranking Calculations'!$B$26,'Old Ranking Calculations'!$C$26,AA25&gt;='Old Ranking Calculations'!$B$27,'Old Ranking Calculations'!$C$27,AA25&gt;='Old Ranking Calculations'!$B$28,'Old Ranking Calculations'!$C$28,AA25&gt;='Old Ranking Calculations'!$B$29,'Old Ranking Calculations'!$C$29,AA25&gt;='Old Ranking Calculations'!$B$30,'Old Ranking Calculations'!$C$30,AA25&gt;='Old Ranking Calculations'!$B$31,'Old Ranking Calculations'!$C$31,AA25&lt;'Old Ranking Calculations'!$B$32,'Old Ranking Calculations'!$C$32)</f>
        <v>3</v>
      </c>
      <c r="AC25" s="1">
        <f>COUNT($G$2:G25)/COUNT($A$2:A25)</f>
        <v>0.25</v>
      </c>
      <c r="AD25" s="1" cm="1">
        <f t="array" ref="AD25">_xlfn.IFS(AC25&gt;='Old Ranking Calculations'!$B$15,'Old Ranking Calculations'!$C$15,AC25&gt;='Old Ranking Calculations'!$B$16,'Old Ranking Calculations'!$C$16,AC25&gt;='Old Ranking Calculations'!$B$17,'Old Ranking Calculations'!$C$17,AC25&gt;='Old Ranking Calculations'!$B$18,'Old Ranking Calculations'!$C$18,AC25&gt;='Old Ranking Calculations'!$B$19,'Old Ranking Calculations'!$C$19,AC25&gt;='Old Ranking Calculations'!$B$20,'Old Ranking Calculations'!$C$20,AC25&gt;='Old Ranking Calculations'!$B$21,'Old Ranking Calculations'!$C$21,AC25&gt;='Old Ranking Calculations'!$B$22,'Old Ranking Calculations'!$C$22,AC25&lt;'Old Ranking Calculations'!$B$23,'Old Ranking Calculations'!$C$23)</f>
        <v>3</v>
      </c>
      <c r="AE25" s="1">
        <f t="shared" si="0"/>
        <v>0</v>
      </c>
      <c r="AF25" s="1">
        <f>SUM($O$2:O25)/SUM($G$2:H25)</f>
        <v>1.375</v>
      </c>
      <c r="AG25" s="16">
        <f>SUM($W$2:W25,Z25)</f>
        <v>28</v>
      </c>
    </row>
    <row r="26" spans="1:33" ht="15.75" customHeight="1" x14ac:dyDescent="0.2">
      <c r="A26" s="1">
        <v>1990</v>
      </c>
      <c r="B26" s="1" t="s">
        <v>25</v>
      </c>
      <c r="C26" s="1" t="str">
        <f>VLOOKUP(B26,Divisions!$A$1:$B$33,2,FALSE)</f>
        <v>NFC East</v>
      </c>
      <c r="D26" s="1">
        <v>10</v>
      </c>
      <c r="E26" s="1">
        <v>6</v>
      </c>
      <c r="G26" s="1">
        <v>1</v>
      </c>
      <c r="I26" s="1">
        <v>0</v>
      </c>
      <c r="J26" s="1">
        <v>1</v>
      </c>
      <c r="K26" s="1"/>
      <c r="L26" s="1"/>
      <c r="M26" s="1"/>
      <c r="N26" s="1"/>
      <c r="O26" s="1">
        <v>1</v>
      </c>
      <c r="W26" s="1">
        <f>SUM(N26*'Ranking Calculations'!$C$2,M26*'Ranking Calculations'!$C$3,L26*'Ranking Calculations'!$C$4,K26*'Ranking Calculations'!$C$5,H26*'Ranking Calculations'!$C$7,G26*'Ranking Calculations'!$C$6,P26*'Ranking Calculations'!$C$8,Q26*'Ranking Calculations'!$C$9,R26*'Ranking Calculations'!$C$10,S26*'Ranking Calculations'!$C$11,T26*'Ranking Calculations'!$C$12,U26*'Ranking Calculations'!$C$13,V26*'Ranking Calculations'!$C$14)</f>
        <v>1</v>
      </c>
      <c r="X26" s="11">
        <f>(SUM($D$2:D26)+(SUM($F$2:F26)/2))/((SUM($D$2:D26)+SUM($E$2:E26)+SUM($F$2:F26)))</f>
        <v>0.45380434782608697</v>
      </c>
      <c r="Y26" s="24">
        <f>'Winning % Rank Over Time'!AB26</f>
        <v>20</v>
      </c>
      <c r="Z26" s="7">
        <f>'Winning % Rank Over Time'!$B26*VLOOKUP(Y26,'Share of Reg Season Points'!$K$2:$L$30,2)</f>
        <v>0</v>
      </c>
      <c r="AA26" s="1">
        <f>SUM($I$2:I26)/COUNT($G$2:G26)</f>
        <v>0.42857142857142855</v>
      </c>
      <c r="AB26" s="1" cm="1">
        <f t="array" ref="AB26">_xlfn.IFS(AA26&gt;='Old Ranking Calculations'!$B$25,'Old Ranking Calculations'!$C$25,AA26&gt;='Old Ranking Calculations'!$B$26,'Old Ranking Calculations'!$C$26,AA26&gt;='Old Ranking Calculations'!$B$27,'Old Ranking Calculations'!$C$27,AA26&gt;='Old Ranking Calculations'!$B$28,'Old Ranking Calculations'!$C$28,AA26&gt;='Old Ranking Calculations'!$B$29,'Old Ranking Calculations'!$C$29,AA26&gt;='Old Ranking Calculations'!$B$30,'Old Ranking Calculations'!$C$30,AA26&gt;='Old Ranking Calculations'!$B$31,'Old Ranking Calculations'!$C$31,AA26&lt;'Old Ranking Calculations'!$B$32,'Old Ranking Calculations'!$C$32)</f>
        <v>0</v>
      </c>
      <c r="AC26" s="1">
        <f>COUNT($G$2:G26)/COUNT($A$2:A26)</f>
        <v>0.28000000000000003</v>
      </c>
      <c r="AD26" s="1" cm="1">
        <f t="array" ref="AD26">_xlfn.IFS(AC26&gt;='Old Ranking Calculations'!$B$15,'Old Ranking Calculations'!$C$15,AC26&gt;='Old Ranking Calculations'!$B$16,'Old Ranking Calculations'!$C$16,AC26&gt;='Old Ranking Calculations'!$B$17,'Old Ranking Calculations'!$C$17,AC26&gt;='Old Ranking Calculations'!$B$18,'Old Ranking Calculations'!$C$18,AC26&gt;='Old Ranking Calculations'!$B$19,'Old Ranking Calculations'!$C$19,AC26&gt;='Old Ranking Calculations'!$B$20,'Old Ranking Calculations'!$C$20,AC26&gt;='Old Ranking Calculations'!$B$21,'Old Ranking Calculations'!$C$21,AC26&gt;='Old Ranking Calculations'!$B$22,'Old Ranking Calculations'!$C$22,AC26&lt;'Old Ranking Calculations'!$B$23,'Old Ranking Calculations'!$C$23)</f>
        <v>3</v>
      </c>
      <c r="AE26" s="1">
        <f t="shared" si="0"/>
        <v>0</v>
      </c>
      <c r="AF26" s="1">
        <f>SUM($O$2:O26)/SUM($G$2:H26)</f>
        <v>1.3333333333333333</v>
      </c>
      <c r="AG26" s="16">
        <f>SUM($W$2:W26,Z26)</f>
        <v>29</v>
      </c>
    </row>
    <row r="27" spans="1:33" ht="15.75" customHeight="1" x14ac:dyDescent="0.2">
      <c r="A27" s="1">
        <v>1991</v>
      </c>
      <c r="B27" s="1" t="s">
        <v>25</v>
      </c>
      <c r="C27" s="1" t="str">
        <f>VLOOKUP(B27,Divisions!$A$1:$B$33,2,FALSE)</f>
        <v>NFC East</v>
      </c>
      <c r="D27" s="1">
        <v>10</v>
      </c>
      <c r="E27" s="1">
        <v>6</v>
      </c>
      <c r="W27" s="1">
        <f>SUM(N27*'Ranking Calculations'!$C$2,M27*'Ranking Calculations'!$C$3,L27*'Ranking Calculations'!$C$4,K27*'Ranking Calculations'!$C$5,H27*'Ranking Calculations'!$C$7,G27*'Ranking Calculations'!$C$6,P27*'Ranking Calculations'!$C$8,Q27*'Ranking Calculations'!$C$9,R27*'Ranking Calculations'!$C$10,S27*'Ranking Calculations'!$C$11,T27*'Ranking Calculations'!$C$12,U27*'Ranking Calculations'!$C$13,V27*'Ranking Calculations'!$C$14)</f>
        <v>0</v>
      </c>
      <c r="X27" s="11">
        <f>(SUM($D$2:D27)+(SUM($F$2:F27)/2))/((SUM($D$2:D27)+SUM($E$2:E27)+SUM($F$2:F27)))</f>
        <v>0.4609375</v>
      </c>
      <c r="Y27" s="24">
        <f>'Winning % Rank Over Time'!AB27</f>
        <v>17</v>
      </c>
      <c r="Z27" s="7">
        <f>'Winning % Rank Over Time'!$B27*VLOOKUP(Y27,'Share of Reg Season Points'!$K$2:$L$30,2)</f>
        <v>0</v>
      </c>
      <c r="AA27" s="1">
        <f>SUM($I$2:I27)/COUNT($G$2:G27)</f>
        <v>0.42857142857142855</v>
      </c>
      <c r="AB27" s="1" cm="1">
        <f t="array" ref="AB27">_xlfn.IFS(AA27&gt;='Old Ranking Calculations'!$B$25,'Old Ranking Calculations'!$C$25,AA27&gt;='Old Ranking Calculations'!$B$26,'Old Ranking Calculations'!$C$26,AA27&gt;='Old Ranking Calculations'!$B$27,'Old Ranking Calculations'!$C$27,AA27&gt;='Old Ranking Calculations'!$B$28,'Old Ranking Calculations'!$C$28,AA27&gt;='Old Ranking Calculations'!$B$29,'Old Ranking Calculations'!$C$29,AA27&gt;='Old Ranking Calculations'!$B$30,'Old Ranking Calculations'!$C$30,AA27&gt;='Old Ranking Calculations'!$B$31,'Old Ranking Calculations'!$C$31,AA27&lt;'Old Ranking Calculations'!$B$32,'Old Ranking Calculations'!$C$32)</f>
        <v>0</v>
      </c>
      <c r="AC27" s="1">
        <f>COUNT($G$2:G27)/COUNT($A$2:A27)</f>
        <v>0.26923076923076922</v>
      </c>
      <c r="AD27" s="1" cm="1">
        <f t="array" ref="AD27">_xlfn.IFS(AC27&gt;='Old Ranking Calculations'!$B$15,'Old Ranking Calculations'!$C$15,AC27&gt;='Old Ranking Calculations'!$B$16,'Old Ranking Calculations'!$C$16,AC27&gt;='Old Ranking Calculations'!$B$17,'Old Ranking Calculations'!$C$17,AC27&gt;='Old Ranking Calculations'!$B$18,'Old Ranking Calculations'!$C$18,AC27&gt;='Old Ranking Calculations'!$B$19,'Old Ranking Calculations'!$C$19,AC27&gt;='Old Ranking Calculations'!$B$20,'Old Ranking Calculations'!$C$20,AC27&gt;='Old Ranking Calculations'!$B$21,'Old Ranking Calculations'!$C$21,AC27&gt;='Old Ranking Calculations'!$B$22,'Old Ranking Calculations'!$C$22,AC27&lt;'Old Ranking Calculations'!$B$23,'Old Ranking Calculations'!$C$23)</f>
        <v>3</v>
      </c>
      <c r="AE27" s="1">
        <f t="shared" si="0"/>
        <v>0</v>
      </c>
      <c r="AF27" s="1">
        <f>SUM($O$2:O27)/SUM($G$2:H27)</f>
        <v>1.3333333333333333</v>
      </c>
      <c r="AG27" s="16">
        <f>SUM($W$2:W27,Z27)</f>
        <v>29</v>
      </c>
    </row>
    <row r="28" spans="1:33" ht="15.75" customHeight="1" x14ac:dyDescent="0.2">
      <c r="A28" s="1">
        <v>1992</v>
      </c>
      <c r="B28" s="1" t="s">
        <v>25</v>
      </c>
      <c r="C28" s="1" t="str">
        <f>VLOOKUP(B28,Divisions!$A$1:$B$33,2,FALSE)</f>
        <v>NFC East</v>
      </c>
      <c r="D28" s="1">
        <v>11</v>
      </c>
      <c r="E28" s="1">
        <v>5</v>
      </c>
      <c r="G28" s="1">
        <v>1</v>
      </c>
      <c r="I28" s="1">
        <v>1</v>
      </c>
      <c r="J28" s="1">
        <v>1</v>
      </c>
      <c r="K28" s="1">
        <v>1</v>
      </c>
      <c r="L28" s="1"/>
      <c r="M28" s="1"/>
      <c r="N28" s="1"/>
      <c r="O28" s="1">
        <v>2</v>
      </c>
      <c r="W28" s="1">
        <f>SUM(N28*'Ranking Calculations'!$C$2,M28*'Ranking Calculations'!$C$3,L28*'Ranking Calculations'!$C$4,K28*'Ranking Calculations'!$C$5,H28*'Ranking Calculations'!$C$7,G28*'Ranking Calculations'!$C$6,P28*'Ranking Calculations'!$C$8,Q28*'Ranking Calculations'!$C$9,R28*'Ranking Calculations'!$C$10,S28*'Ranking Calculations'!$C$11,T28*'Ranking Calculations'!$C$12,U28*'Ranking Calculations'!$C$13,V28*'Ranking Calculations'!$C$14)</f>
        <v>3</v>
      </c>
      <c r="X28" s="11">
        <f>(SUM($D$2:D28)+(SUM($F$2:F28)/2))/((SUM($D$2:D28)+SUM($E$2:E28)+SUM($F$2:F28)))</f>
        <v>0.47</v>
      </c>
      <c r="Y28" s="24">
        <f>'Winning % Rank Over Time'!AB28</f>
        <v>14</v>
      </c>
      <c r="Z28" s="7">
        <f>'Winning % Rank Over Time'!$B28*VLOOKUP(Y28,'Share of Reg Season Points'!$K$2:$L$30,2)</f>
        <v>0</v>
      </c>
      <c r="AA28" s="1">
        <f>SUM($I$2:I28)/COUNT($G$2:G28)</f>
        <v>0.5</v>
      </c>
      <c r="AB28" s="1" cm="1">
        <f t="array" ref="AB28">_xlfn.IFS(AA28&gt;='Old Ranking Calculations'!$B$25,'Old Ranking Calculations'!$C$25,AA28&gt;='Old Ranking Calculations'!$B$26,'Old Ranking Calculations'!$C$26,AA28&gt;='Old Ranking Calculations'!$B$27,'Old Ranking Calculations'!$C$27,AA28&gt;='Old Ranking Calculations'!$B$28,'Old Ranking Calculations'!$C$28,AA28&gt;='Old Ranking Calculations'!$B$29,'Old Ranking Calculations'!$C$29,AA28&gt;='Old Ranking Calculations'!$B$30,'Old Ranking Calculations'!$C$30,AA28&gt;='Old Ranking Calculations'!$B$31,'Old Ranking Calculations'!$C$31,AA28&lt;'Old Ranking Calculations'!$B$32,'Old Ranking Calculations'!$C$32)</f>
        <v>3</v>
      </c>
      <c r="AC28" s="1">
        <f>COUNT($G$2:G28)/COUNT($A$2:A28)</f>
        <v>0.29629629629629628</v>
      </c>
      <c r="AD28" s="1" cm="1">
        <f t="array" ref="AD28">_xlfn.IFS(AC28&gt;='Old Ranking Calculations'!$B$15,'Old Ranking Calculations'!$C$15,AC28&gt;='Old Ranking Calculations'!$B$16,'Old Ranking Calculations'!$C$16,AC28&gt;='Old Ranking Calculations'!$B$17,'Old Ranking Calculations'!$C$17,AC28&gt;='Old Ranking Calculations'!$B$18,'Old Ranking Calculations'!$C$18,AC28&gt;='Old Ranking Calculations'!$B$19,'Old Ranking Calculations'!$C$19,AC28&gt;='Old Ranking Calculations'!$B$20,'Old Ranking Calculations'!$C$20,AC28&gt;='Old Ranking Calculations'!$B$21,'Old Ranking Calculations'!$C$21,AC28&gt;='Old Ranking Calculations'!$B$22,'Old Ranking Calculations'!$C$22,AC28&lt;'Old Ranking Calculations'!$B$23,'Old Ranking Calculations'!$C$23)</f>
        <v>3</v>
      </c>
      <c r="AE28" s="1">
        <f t="shared" si="0"/>
        <v>0</v>
      </c>
      <c r="AF28" s="1">
        <f>SUM($O$2:O28)/SUM($G$2:H28)</f>
        <v>1.4</v>
      </c>
      <c r="AG28" s="16">
        <f>SUM($W$2:W28,Z28)</f>
        <v>32</v>
      </c>
    </row>
    <row r="29" spans="1:33" ht="15.75" customHeight="1" x14ac:dyDescent="0.2">
      <c r="A29" s="1">
        <v>1993</v>
      </c>
      <c r="B29" s="1" t="s">
        <v>25</v>
      </c>
      <c r="C29" s="1" t="str">
        <f>VLOOKUP(B29,Divisions!$A$1:$B$33,2,FALSE)</f>
        <v>NFC East</v>
      </c>
      <c r="D29" s="1">
        <v>8</v>
      </c>
      <c r="E29" s="1">
        <v>8</v>
      </c>
      <c r="W29" s="1">
        <f>SUM(N29*'Ranking Calculations'!$C$2,M29*'Ranking Calculations'!$C$3,L29*'Ranking Calculations'!$C$4,K29*'Ranking Calculations'!$C$5,H29*'Ranking Calculations'!$C$7,G29*'Ranking Calculations'!$C$6,P29*'Ranking Calculations'!$C$8,Q29*'Ranking Calculations'!$C$9,R29*'Ranking Calculations'!$C$10,S29*'Ranking Calculations'!$C$11,T29*'Ranking Calculations'!$C$12,U29*'Ranking Calculations'!$C$13,V29*'Ranking Calculations'!$C$14)</f>
        <v>0</v>
      </c>
      <c r="X29" s="11">
        <f>(SUM($D$2:D29)+(SUM($F$2:F29)/2))/((SUM($D$2:D29)+SUM($E$2:E29)+SUM($F$2:F29)))</f>
        <v>0.47115384615384615</v>
      </c>
      <c r="Y29" s="24">
        <f>'Winning % Rank Over Time'!AB29</f>
        <v>13</v>
      </c>
      <c r="Z29" s="7">
        <f>'Winning % Rank Over Time'!$B29*VLOOKUP(Y29,'Share of Reg Season Points'!$K$2:$L$30,2)</f>
        <v>0</v>
      </c>
      <c r="AA29" s="1">
        <f>SUM($I$2:I29)/COUNT($G$2:G29)</f>
        <v>0.5</v>
      </c>
      <c r="AB29" s="1" cm="1">
        <f t="array" ref="AB29">_xlfn.IFS(AA29&gt;='Old Ranking Calculations'!$B$25,'Old Ranking Calculations'!$C$25,AA29&gt;='Old Ranking Calculations'!$B$26,'Old Ranking Calculations'!$C$26,AA29&gt;='Old Ranking Calculations'!$B$27,'Old Ranking Calculations'!$C$27,AA29&gt;='Old Ranking Calculations'!$B$28,'Old Ranking Calculations'!$C$28,AA29&gt;='Old Ranking Calculations'!$B$29,'Old Ranking Calculations'!$C$29,AA29&gt;='Old Ranking Calculations'!$B$30,'Old Ranking Calculations'!$C$30,AA29&gt;='Old Ranking Calculations'!$B$31,'Old Ranking Calculations'!$C$31,AA29&lt;'Old Ranking Calculations'!$B$32,'Old Ranking Calculations'!$C$32)</f>
        <v>3</v>
      </c>
      <c r="AC29" s="1">
        <f>COUNT($G$2:G29)/COUNT($A$2:A29)</f>
        <v>0.2857142857142857</v>
      </c>
      <c r="AD29" s="1" cm="1">
        <f t="array" ref="AD29">_xlfn.IFS(AC29&gt;='Old Ranking Calculations'!$B$15,'Old Ranking Calculations'!$C$15,AC29&gt;='Old Ranking Calculations'!$B$16,'Old Ranking Calculations'!$C$16,AC29&gt;='Old Ranking Calculations'!$B$17,'Old Ranking Calculations'!$C$17,AC29&gt;='Old Ranking Calculations'!$B$18,'Old Ranking Calculations'!$C$18,AC29&gt;='Old Ranking Calculations'!$B$19,'Old Ranking Calculations'!$C$19,AC29&gt;='Old Ranking Calculations'!$B$20,'Old Ranking Calculations'!$C$20,AC29&gt;='Old Ranking Calculations'!$B$21,'Old Ranking Calculations'!$C$21,AC29&gt;='Old Ranking Calculations'!$B$22,'Old Ranking Calculations'!$C$22,AC29&lt;'Old Ranking Calculations'!$B$23,'Old Ranking Calculations'!$C$23)</f>
        <v>3</v>
      </c>
      <c r="AE29" s="1">
        <f t="shared" si="0"/>
        <v>0</v>
      </c>
      <c r="AF29" s="1">
        <f>SUM($O$2:O29)/SUM($G$2:H29)</f>
        <v>1.4</v>
      </c>
      <c r="AG29" s="16">
        <f>SUM($W$2:W29,Z29)</f>
        <v>32</v>
      </c>
    </row>
    <row r="30" spans="1:33" ht="15.75" customHeight="1" x14ac:dyDescent="0.2">
      <c r="A30" s="1">
        <v>1994</v>
      </c>
      <c r="B30" s="1" t="s">
        <v>25</v>
      </c>
      <c r="C30" s="1" t="str">
        <f>VLOOKUP(B30,Divisions!$A$1:$B$33,2,FALSE)</f>
        <v>NFC East</v>
      </c>
      <c r="D30" s="1">
        <v>7</v>
      </c>
      <c r="E30" s="1">
        <v>9</v>
      </c>
      <c r="W30" s="1">
        <f>SUM(N30*'Ranking Calculations'!$C$2,M30*'Ranking Calculations'!$C$3,L30*'Ranking Calculations'!$C$4,K30*'Ranking Calculations'!$C$5,H30*'Ranking Calculations'!$C$7,G30*'Ranking Calculations'!$C$6,P30*'Ranking Calculations'!$C$8,Q30*'Ranking Calculations'!$C$9,R30*'Ranking Calculations'!$C$10,S30*'Ranking Calculations'!$C$11,T30*'Ranking Calculations'!$C$12,U30*'Ranking Calculations'!$C$13,V30*'Ranking Calculations'!$C$14)</f>
        <v>0</v>
      </c>
      <c r="X30" s="11">
        <f>(SUM($D$2:D30)+(SUM($F$2:F30)/2))/((SUM($D$2:D30)+SUM($E$2:E30)+SUM($F$2:F30)))</f>
        <v>0.46990740740740738</v>
      </c>
      <c r="Y30" s="24">
        <f>'Winning % Rank Over Time'!AB30</f>
        <v>14</v>
      </c>
      <c r="Z30" s="7">
        <f>'Winning % Rank Over Time'!$B30*VLOOKUP(Y30,'Share of Reg Season Points'!$K$2:$L$30,2)</f>
        <v>0</v>
      </c>
      <c r="AA30" s="1">
        <f>SUM($I$2:I30)/COUNT($G$2:G30)</f>
        <v>0.5</v>
      </c>
      <c r="AB30" s="1" cm="1">
        <f t="array" ref="AB30">_xlfn.IFS(AA30&gt;='Old Ranking Calculations'!$B$25,'Old Ranking Calculations'!$C$25,AA30&gt;='Old Ranking Calculations'!$B$26,'Old Ranking Calculations'!$C$26,AA30&gt;='Old Ranking Calculations'!$B$27,'Old Ranking Calculations'!$C$27,AA30&gt;='Old Ranking Calculations'!$B$28,'Old Ranking Calculations'!$C$28,AA30&gt;='Old Ranking Calculations'!$B$29,'Old Ranking Calculations'!$C$29,AA30&gt;='Old Ranking Calculations'!$B$30,'Old Ranking Calculations'!$C$30,AA30&gt;='Old Ranking Calculations'!$B$31,'Old Ranking Calculations'!$C$31,AA30&lt;'Old Ranking Calculations'!$B$32,'Old Ranking Calculations'!$C$32)</f>
        <v>3</v>
      </c>
      <c r="AC30" s="1">
        <f>COUNT($G$2:G30)/COUNT($A$2:A30)</f>
        <v>0.27586206896551724</v>
      </c>
      <c r="AD30" s="1" cm="1">
        <f t="array" ref="AD30">_xlfn.IFS(AC30&gt;='Old Ranking Calculations'!$B$15,'Old Ranking Calculations'!$C$15,AC30&gt;='Old Ranking Calculations'!$B$16,'Old Ranking Calculations'!$C$16,AC30&gt;='Old Ranking Calculations'!$B$17,'Old Ranking Calculations'!$C$17,AC30&gt;='Old Ranking Calculations'!$B$18,'Old Ranking Calculations'!$C$18,AC30&gt;='Old Ranking Calculations'!$B$19,'Old Ranking Calculations'!$C$19,AC30&gt;='Old Ranking Calculations'!$B$20,'Old Ranking Calculations'!$C$20,AC30&gt;='Old Ranking Calculations'!$B$21,'Old Ranking Calculations'!$C$21,AC30&gt;='Old Ranking Calculations'!$B$22,'Old Ranking Calculations'!$C$22,AC30&lt;'Old Ranking Calculations'!$B$23,'Old Ranking Calculations'!$C$23)</f>
        <v>3</v>
      </c>
      <c r="AE30" s="1">
        <f t="shared" si="0"/>
        <v>0</v>
      </c>
      <c r="AF30" s="1">
        <f>SUM($O$2:O30)/SUM($G$2:H30)</f>
        <v>1.4</v>
      </c>
      <c r="AG30" s="16">
        <f>SUM($W$2:W30,Z30)</f>
        <v>32</v>
      </c>
    </row>
    <row r="31" spans="1:33" ht="15.75" customHeight="1" x14ac:dyDescent="0.2">
      <c r="A31" s="1">
        <v>1995</v>
      </c>
      <c r="B31" s="1" t="s">
        <v>25</v>
      </c>
      <c r="C31" s="1" t="str">
        <f>VLOOKUP(B31,Divisions!$A$1:$B$33,2,FALSE)</f>
        <v>NFC East</v>
      </c>
      <c r="D31" s="1">
        <v>10</v>
      </c>
      <c r="E31" s="1">
        <v>6</v>
      </c>
      <c r="G31" s="1">
        <v>1</v>
      </c>
      <c r="I31" s="1">
        <v>1</v>
      </c>
      <c r="J31" s="1">
        <v>1</v>
      </c>
      <c r="K31" s="1">
        <v>1</v>
      </c>
      <c r="L31" s="1"/>
      <c r="M31" s="1"/>
      <c r="N31" s="1"/>
      <c r="O31" s="1">
        <v>2</v>
      </c>
      <c r="U31" s="1">
        <v>1</v>
      </c>
      <c r="W31" s="1">
        <f>SUM(N31*'Ranking Calculations'!$C$2,M31*'Ranking Calculations'!$C$3,L31*'Ranking Calculations'!$C$4,K31*'Ranking Calculations'!$C$5,H31*'Ranking Calculations'!$C$7,G31*'Ranking Calculations'!$C$6,P31*'Ranking Calculations'!$C$8,Q31*'Ranking Calculations'!$C$9,R31*'Ranking Calculations'!$C$10,S31*'Ranking Calculations'!$C$11,T31*'Ranking Calculations'!$C$12,U31*'Ranking Calculations'!$C$13,V31*'Ranking Calculations'!$C$14)</f>
        <v>3</v>
      </c>
      <c r="X31" s="11">
        <f>(SUM($D$2:D31)+(SUM($F$2:F31)/2))/((SUM($D$2:D31)+SUM($E$2:E31)+SUM($F$2:F31)))</f>
        <v>0.47544642857142855</v>
      </c>
      <c r="Y31" s="24">
        <f>'Winning % Rank Over Time'!AB31</f>
        <v>14</v>
      </c>
      <c r="Z31" s="7">
        <f>'Winning % Rank Over Time'!$B31*VLOOKUP(Y31,'Share of Reg Season Points'!$F$2:$G$32,2)</f>
        <v>0</v>
      </c>
      <c r="AA31" s="1">
        <f>SUM($I$2:I31)/COUNT($G$2:G31)</f>
        <v>0.55555555555555558</v>
      </c>
      <c r="AB31" s="1" cm="1">
        <f t="array" ref="AB31">_xlfn.IFS(AA31&gt;='Old Ranking Calculations'!$B$25,'Old Ranking Calculations'!$C$25,AA31&gt;='Old Ranking Calculations'!$B$26,'Old Ranking Calculations'!$C$26,AA31&gt;='Old Ranking Calculations'!$B$27,'Old Ranking Calculations'!$C$27,AA31&gt;='Old Ranking Calculations'!$B$28,'Old Ranking Calculations'!$C$28,AA31&gt;='Old Ranking Calculations'!$B$29,'Old Ranking Calculations'!$C$29,AA31&gt;='Old Ranking Calculations'!$B$30,'Old Ranking Calculations'!$C$30,AA31&gt;='Old Ranking Calculations'!$B$31,'Old Ranking Calculations'!$C$31,AA31&lt;'Old Ranking Calculations'!$B$32,'Old Ranking Calculations'!$C$32)</f>
        <v>3</v>
      </c>
      <c r="AC31" s="1">
        <f>COUNT($G$2:G31)/COUNT($A$2:A31)</f>
        <v>0.3</v>
      </c>
      <c r="AD31" s="1" cm="1">
        <f t="array" ref="AD31">_xlfn.IFS(AC31&gt;='Old Ranking Calculations'!$B$15,'Old Ranking Calculations'!$C$15,AC31&gt;='Old Ranking Calculations'!$B$16,'Old Ranking Calculations'!$C$16,AC31&gt;='Old Ranking Calculations'!$B$17,'Old Ranking Calculations'!$C$17,AC31&gt;='Old Ranking Calculations'!$B$18,'Old Ranking Calculations'!$C$18,AC31&gt;='Old Ranking Calculations'!$B$19,'Old Ranking Calculations'!$C$19,AC31&gt;='Old Ranking Calculations'!$B$20,'Old Ranking Calculations'!$C$20,AC31&gt;='Old Ranking Calculations'!$B$21,'Old Ranking Calculations'!$C$21,AC31&gt;='Old Ranking Calculations'!$B$22,'Old Ranking Calculations'!$C$22,AC31&lt;'Old Ranking Calculations'!$B$23,'Old Ranking Calculations'!$C$23)</f>
        <v>3</v>
      </c>
      <c r="AE31" s="1">
        <f t="shared" si="0"/>
        <v>0</v>
      </c>
      <c r="AF31" s="1">
        <f>SUM($O$2:O31)/SUM($G$2:H31)</f>
        <v>1.4545454545454546</v>
      </c>
      <c r="AG31" s="16">
        <f>SUM($W$2:W31,Z31)</f>
        <v>35</v>
      </c>
    </row>
    <row r="32" spans="1:33" ht="15.75" customHeight="1" x14ac:dyDescent="0.2">
      <c r="A32" s="1">
        <v>1996</v>
      </c>
      <c r="B32" s="1" t="s">
        <v>25</v>
      </c>
      <c r="C32" s="1" t="str">
        <f>VLOOKUP(B32,Divisions!$A$1:$B$33,2,FALSE)</f>
        <v>NFC East</v>
      </c>
      <c r="D32" s="1">
        <v>10</v>
      </c>
      <c r="E32" s="1">
        <v>6</v>
      </c>
      <c r="G32" s="1">
        <v>1</v>
      </c>
      <c r="I32" s="1">
        <v>0</v>
      </c>
      <c r="J32" s="1">
        <v>1</v>
      </c>
      <c r="K32" s="1"/>
      <c r="L32" s="1"/>
      <c r="M32" s="1"/>
      <c r="N32" s="1"/>
      <c r="O32" s="1">
        <v>1</v>
      </c>
      <c r="W32" s="1">
        <f>SUM(N32*'Ranking Calculations'!$C$2,M32*'Ranking Calculations'!$C$3,L32*'Ranking Calculations'!$C$4,K32*'Ranking Calculations'!$C$5,H32*'Ranking Calculations'!$C$7,G32*'Ranking Calculations'!$C$6,P32*'Ranking Calculations'!$C$8,Q32*'Ranking Calculations'!$C$9,R32*'Ranking Calculations'!$C$10,S32*'Ranking Calculations'!$C$11,T32*'Ranking Calculations'!$C$12,U32*'Ranking Calculations'!$C$13,V32*'Ranking Calculations'!$C$14)</f>
        <v>1</v>
      </c>
      <c r="X32" s="11">
        <f>(SUM($D$2:D32)+(SUM($F$2:F32)/2))/((SUM($D$2:D32)+SUM($E$2:E32)+SUM($F$2:F32)))</f>
        <v>0.48060344827586204</v>
      </c>
      <c r="Y32" s="24">
        <f>'Winning % Rank Over Time'!AB32</f>
        <v>14</v>
      </c>
      <c r="Z32" s="7">
        <f>'Winning % Rank Over Time'!$B32*VLOOKUP(Y32,'Share of Reg Season Points'!$F$2:$G$32,2)</f>
        <v>0</v>
      </c>
      <c r="AA32" s="1">
        <f>SUM($I$2:I32)/COUNT($G$2:G32)</f>
        <v>0.5</v>
      </c>
      <c r="AB32" s="1" cm="1">
        <f t="array" ref="AB32">_xlfn.IFS(AA32&gt;='Old Ranking Calculations'!$B$25,'Old Ranking Calculations'!$C$25,AA32&gt;='Old Ranking Calculations'!$B$26,'Old Ranking Calculations'!$C$26,AA32&gt;='Old Ranking Calculations'!$B$27,'Old Ranking Calculations'!$C$27,AA32&gt;='Old Ranking Calculations'!$B$28,'Old Ranking Calculations'!$C$28,AA32&gt;='Old Ranking Calculations'!$B$29,'Old Ranking Calculations'!$C$29,AA32&gt;='Old Ranking Calculations'!$B$30,'Old Ranking Calculations'!$C$30,AA32&gt;='Old Ranking Calculations'!$B$31,'Old Ranking Calculations'!$C$31,AA32&lt;'Old Ranking Calculations'!$B$32,'Old Ranking Calculations'!$C$32)</f>
        <v>3</v>
      </c>
      <c r="AC32" s="1">
        <f>COUNT($G$2:G32)/COUNT($A$2:A32)</f>
        <v>0.32258064516129031</v>
      </c>
      <c r="AD32" s="1" cm="1">
        <f t="array" ref="AD32">_xlfn.IFS(AC32&gt;='Old Ranking Calculations'!$B$15,'Old Ranking Calculations'!$C$15,AC32&gt;='Old Ranking Calculations'!$B$16,'Old Ranking Calculations'!$C$16,AC32&gt;='Old Ranking Calculations'!$B$17,'Old Ranking Calculations'!$C$17,AC32&gt;='Old Ranking Calculations'!$B$18,'Old Ranking Calculations'!$C$18,AC32&gt;='Old Ranking Calculations'!$B$19,'Old Ranking Calculations'!$C$19,AC32&gt;='Old Ranking Calculations'!$B$20,'Old Ranking Calculations'!$C$20,AC32&gt;='Old Ranking Calculations'!$B$21,'Old Ranking Calculations'!$C$21,AC32&gt;='Old Ranking Calculations'!$B$22,'Old Ranking Calculations'!$C$22,AC32&lt;'Old Ranking Calculations'!$B$23,'Old Ranking Calculations'!$C$23)</f>
        <v>3</v>
      </c>
      <c r="AE32" s="1">
        <f t="shared" si="0"/>
        <v>0</v>
      </c>
      <c r="AF32" s="1">
        <f>SUM($O$2:O32)/SUM($G$2:H32)</f>
        <v>1.4166666666666667</v>
      </c>
      <c r="AG32" s="16">
        <f>SUM($W$2:W32,Z32)</f>
        <v>36</v>
      </c>
    </row>
    <row r="33" spans="1:33" ht="15.75" customHeight="1" x14ac:dyDescent="0.2">
      <c r="A33" s="1">
        <v>1997</v>
      </c>
      <c r="B33" s="1" t="s">
        <v>25</v>
      </c>
      <c r="C33" s="1" t="str">
        <f>VLOOKUP(B33,Divisions!$A$1:$B$33,2,FALSE)</f>
        <v>NFC East</v>
      </c>
      <c r="D33" s="1">
        <v>6</v>
      </c>
      <c r="E33" s="1">
        <v>9</v>
      </c>
      <c r="F33" s="1">
        <v>1</v>
      </c>
      <c r="W33" s="1">
        <f>SUM(N33*'Ranking Calculations'!$C$2,M33*'Ranking Calculations'!$C$3,L33*'Ranking Calculations'!$C$4,K33*'Ranking Calculations'!$C$5,H33*'Ranking Calculations'!$C$7,G33*'Ranking Calculations'!$C$6,P33*'Ranking Calculations'!$C$8,Q33*'Ranking Calculations'!$C$9,R33*'Ranking Calculations'!$C$10,S33*'Ranking Calculations'!$C$11,T33*'Ranking Calculations'!$C$12,U33*'Ranking Calculations'!$C$13,V33*'Ranking Calculations'!$C$14)</f>
        <v>0</v>
      </c>
      <c r="X33" s="11">
        <f>(SUM($D$2:D33)+(SUM($F$2:F33)/2))/((SUM($D$2:D33)+SUM($E$2:E33)+SUM($F$2:F33)))</f>
        <v>0.47812500000000002</v>
      </c>
      <c r="Y33" s="24">
        <f>'Winning % Rank Over Time'!AB33</f>
        <v>16</v>
      </c>
      <c r="Z33" s="7">
        <f>'Winning % Rank Over Time'!$B33*VLOOKUP(Y33,'Share of Reg Season Points'!$F$2:$G$32,2)</f>
        <v>0</v>
      </c>
      <c r="AA33" s="1">
        <f>SUM($I$2:I33)/COUNT($G$2:G33)</f>
        <v>0.5</v>
      </c>
      <c r="AB33" s="1" cm="1">
        <f t="array" ref="AB33">_xlfn.IFS(AA33&gt;='Old Ranking Calculations'!$B$25,'Old Ranking Calculations'!$C$25,AA33&gt;='Old Ranking Calculations'!$B$26,'Old Ranking Calculations'!$C$26,AA33&gt;='Old Ranking Calculations'!$B$27,'Old Ranking Calculations'!$C$27,AA33&gt;='Old Ranking Calculations'!$B$28,'Old Ranking Calculations'!$C$28,AA33&gt;='Old Ranking Calculations'!$B$29,'Old Ranking Calculations'!$C$29,AA33&gt;='Old Ranking Calculations'!$B$30,'Old Ranking Calculations'!$C$30,AA33&gt;='Old Ranking Calculations'!$B$31,'Old Ranking Calculations'!$C$31,AA33&lt;'Old Ranking Calculations'!$B$32,'Old Ranking Calculations'!$C$32)</f>
        <v>3</v>
      </c>
      <c r="AC33" s="1">
        <f>COUNT($G$2:G33)/COUNT($A$2:A33)</f>
        <v>0.3125</v>
      </c>
      <c r="AD33" s="1" cm="1">
        <f t="array" ref="AD33">_xlfn.IFS(AC33&gt;='Old Ranking Calculations'!$B$15,'Old Ranking Calculations'!$C$15,AC33&gt;='Old Ranking Calculations'!$B$16,'Old Ranking Calculations'!$C$16,AC33&gt;='Old Ranking Calculations'!$B$17,'Old Ranking Calculations'!$C$17,AC33&gt;='Old Ranking Calculations'!$B$18,'Old Ranking Calculations'!$C$18,AC33&gt;='Old Ranking Calculations'!$B$19,'Old Ranking Calculations'!$C$19,AC33&gt;='Old Ranking Calculations'!$B$20,'Old Ranking Calculations'!$C$20,AC33&gt;='Old Ranking Calculations'!$B$21,'Old Ranking Calculations'!$C$21,AC33&gt;='Old Ranking Calculations'!$B$22,'Old Ranking Calculations'!$C$22,AC33&lt;'Old Ranking Calculations'!$B$23,'Old Ranking Calculations'!$C$23)</f>
        <v>3</v>
      </c>
      <c r="AE33" s="1">
        <f t="shared" si="0"/>
        <v>0</v>
      </c>
      <c r="AF33" s="1">
        <f>SUM($O$2:O33)/SUM($G$2:H33)</f>
        <v>1.4166666666666667</v>
      </c>
      <c r="AG33" s="16">
        <f>SUM($W$2:W33,Z33)</f>
        <v>36</v>
      </c>
    </row>
    <row r="34" spans="1:33" ht="15.75" customHeight="1" x14ac:dyDescent="0.2">
      <c r="A34" s="1">
        <v>1998</v>
      </c>
      <c r="B34" s="1" t="s">
        <v>25</v>
      </c>
      <c r="C34" s="1" t="str">
        <f>VLOOKUP(B34,Divisions!$A$1:$B$33,2,FALSE)</f>
        <v>NFC East</v>
      </c>
      <c r="D34" s="1">
        <v>3</v>
      </c>
      <c r="E34" s="1">
        <v>13</v>
      </c>
      <c r="W34" s="1">
        <f>SUM(N34*'Ranking Calculations'!$C$2,M34*'Ranking Calculations'!$C$3,L34*'Ranking Calculations'!$C$4,K34*'Ranking Calculations'!$C$5,H34*'Ranking Calculations'!$C$7,G34*'Ranking Calculations'!$C$6,P34*'Ranking Calculations'!$C$8,Q34*'Ranking Calculations'!$C$9,R34*'Ranking Calculations'!$C$10,S34*'Ranking Calculations'!$C$11,T34*'Ranking Calculations'!$C$12,U34*'Ranking Calculations'!$C$13,V34*'Ranking Calculations'!$C$14)</f>
        <v>0</v>
      </c>
      <c r="X34" s="11">
        <f>(SUM($D$2:D34)+(SUM($F$2:F34)/2))/((SUM($D$2:D34)+SUM($E$2:E34)+SUM($F$2:F34)))</f>
        <v>0.46875</v>
      </c>
      <c r="Y34" s="24">
        <f>'Winning % Rank Over Time'!AB34</f>
        <v>15</v>
      </c>
      <c r="Z34" s="7">
        <f>'Winning % Rank Over Time'!$B34*VLOOKUP(Y34,'Share of Reg Season Points'!$F$2:$G$32,2)</f>
        <v>0</v>
      </c>
      <c r="AA34" s="1">
        <f>SUM($I$2:I34)/COUNT($G$2:G34)</f>
        <v>0.5</v>
      </c>
      <c r="AB34" s="1" cm="1">
        <f t="array" ref="AB34">_xlfn.IFS(AA34&gt;='Old Ranking Calculations'!$B$25,'Old Ranking Calculations'!$C$25,AA34&gt;='Old Ranking Calculations'!$B$26,'Old Ranking Calculations'!$C$26,AA34&gt;='Old Ranking Calculations'!$B$27,'Old Ranking Calculations'!$C$27,AA34&gt;='Old Ranking Calculations'!$B$28,'Old Ranking Calculations'!$C$28,AA34&gt;='Old Ranking Calculations'!$B$29,'Old Ranking Calculations'!$C$29,AA34&gt;='Old Ranking Calculations'!$B$30,'Old Ranking Calculations'!$C$30,AA34&gt;='Old Ranking Calculations'!$B$31,'Old Ranking Calculations'!$C$31,AA34&lt;'Old Ranking Calculations'!$B$32,'Old Ranking Calculations'!$C$32)</f>
        <v>3</v>
      </c>
      <c r="AC34" s="1">
        <f>COUNT($G$2:G34)/COUNT($A$2:A34)</f>
        <v>0.30303030303030304</v>
      </c>
      <c r="AD34" s="1" cm="1">
        <f t="array" ref="AD34">_xlfn.IFS(AC34&gt;='Old Ranking Calculations'!$B$15,'Old Ranking Calculations'!$C$15,AC34&gt;='Old Ranking Calculations'!$B$16,'Old Ranking Calculations'!$C$16,AC34&gt;='Old Ranking Calculations'!$B$17,'Old Ranking Calculations'!$C$17,AC34&gt;='Old Ranking Calculations'!$B$18,'Old Ranking Calculations'!$C$18,AC34&gt;='Old Ranking Calculations'!$B$19,'Old Ranking Calculations'!$C$19,AC34&gt;='Old Ranking Calculations'!$B$20,'Old Ranking Calculations'!$C$20,AC34&gt;='Old Ranking Calculations'!$B$21,'Old Ranking Calculations'!$C$21,AC34&gt;='Old Ranking Calculations'!$B$22,'Old Ranking Calculations'!$C$22,AC34&lt;'Old Ranking Calculations'!$B$23,'Old Ranking Calculations'!$C$23)</f>
        <v>3</v>
      </c>
      <c r="AE34" s="1">
        <f t="shared" ref="AE34:AE59" si="1">IF((0.75*($A$2-1966))-(0.2*(A34-$A$2))&gt;0,(0.75*($A$2-1966))-(0.2*(A34-$A$2)),0)</f>
        <v>0</v>
      </c>
      <c r="AF34" s="1">
        <f>SUM($O$2:O34)/SUM($G$2:H34)</f>
        <v>1.4166666666666667</v>
      </c>
      <c r="AG34" s="16">
        <f>SUM($W$2:W34,Z34)</f>
        <v>36</v>
      </c>
    </row>
    <row r="35" spans="1:33" ht="15.75" customHeight="1" x14ac:dyDescent="0.2">
      <c r="A35" s="1">
        <v>1999</v>
      </c>
      <c r="B35" s="1" t="s">
        <v>25</v>
      </c>
      <c r="C35" s="1" t="str">
        <f>VLOOKUP(B35,Divisions!$A$1:$B$33,2,FALSE)</f>
        <v>NFC East</v>
      </c>
      <c r="D35" s="1">
        <v>5</v>
      </c>
      <c r="E35" s="1">
        <v>11</v>
      </c>
      <c r="W35" s="1">
        <f>SUM(N35*'Ranking Calculations'!$C$2,M35*'Ranking Calculations'!$C$3,L35*'Ranking Calculations'!$C$4,K35*'Ranking Calculations'!$C$5,H35*'Ranking Calculations'!$C$7,G35*'Ranking Calculations'!$C$6,P35*'Ranking Calculations'!$C$8,Q35*'Ranking Calculations'!$C$9,R35*'Ranking Calculations'!$C$10,S35*'Ranking Calculations'!$C$11,T35*'Ranking Calculations'!$C$12,U35*'Ranking Calculations'!$C$13,V35*'Ranking Calculations'!$C$14)</f>
        <v>0</v>
      </c>
      <c r="X35" s="11">
        <f>(SUM($D$2:D35)+(SUM($F$2:F35)/2))/((SUM($D$2:D35)+SUM($E$2:E35)+SUM($F$2:F35)))</f>
        <v>0.4638671875</v>
      </c>
      <c r="Y35" s="24">
        <f>'Winning % Rank Over Time'!AB35</f>
        <v>19</v>
      </c>
      <c r="Z35" s="7">
        <f>'Winning % Rank Over Time'!$B35*VLOOKUP(Y35,'Share of Reg Season Points'!$F$2:$G$32,2)</f>
        <v>0</v>
      </c>
      <c r="AA35" s="1">
        <f>SUM($I$2:I35)/COUNT($G$2:G35)</f>
        <v>0.5</v>
      </c>
      <c r="AB35" s="1" cm="1">
        <f t="array" ref="AB35">_xlfn.IFS(AA35&gt;='Old Ranking Calculations'!$B$25,'Old Ranking Calculations'!$C$25,AA35&gt;='Old Ranking Calculations'!$B$26,'Old Ranking Calculations'!$C$26,AA35&gt;='Old Ranking Calculations'!$B$27,'Old Ranking Calculations'!$C$27,AA35&gt;='Old Ranking Calculations'!$B$28,'Old Ranking Calculations'!$C$28,AA35&gt;='Old Ranking Calculations'!$B$29,'Old Ranking Calculations'!$C$29,AA35&gt;='Old Ranking Calculations'!$B$30,'Old Ranking Calculations'!$C$30,AA35&gt;='Old Ranking Calculations'!$B$31,'Old Ranking Calculations'!$C$31,AA35&lt;'Old Ranking Calculations'!$B$32,'Old Ranking Calculations'!$C$32)</f>
        <v>3</v>
      </c>
      <c r="AC35" s="1">
        <f>COUNT($G$2:G35)/COUNT($A$2:A35)</f>
        <v>0.29411764705882354</v>
      </c>
      <c r="AD35" s="1" cm="1">
        <f t="array" ref="AD35">_xlfn.IFS(AC35&gt;='Old Ranking Calculations'!$B$15,'Old Ranking Calculations'!$C$15,AC35&gt;='Old Ranking Calculations'!$B$16,'Old Ranking Calculations'!$C$16,AC35&gt;='Old Ranking Calculations'!$B$17,'Old Ranking Calculations'!$C$17,AC35&gt;='Old Ranking Calculations'!$B$18,'Old Ranking Calculations'!$C$18,AC35&gt;='Old Ranking Calculations'!$B$19,'Old Ranking Calculations'!$C$19,AC35&gt;='Old Ranking Calculations'!$B$20,'Old Ranking Calculations'!$C$20,AC35&gt;='Old Ranking Calculations'!$B$21,'Old Ranking Calculations'!$C$21,AC35&gt;='Old Ranking Calculations'!$B$22,'Old Ranking Calculations'!$C$22,AC35&lt;'Old Ranking Calculations'!$B$23,'Old Ranking Calculations'!$C$23)</f>
        <v>3</v>
      </c>
      <c r="AE35" s="1">
        <f t="shared" si="1"/>
        <v>0</v>
      </c>
      <c r="AF35" s="1">
        <f>SUM($O$2:O35)/SUM($G$2:H35)</f>
        <v>1.4166666666666667</v>
      </c>
      <c r="AG35" s="16">
        <f>SUM($W$2:W35,Z35)</f>
        <v>36</v>
      </c>
    </row>
    <row r="36" spans="1:33" ht="15.75" customHeight="1" x14ac:dyDescent="0.2">
      <c r="A36" s="1">
        <v>2000</v>
      </c>
      <c r="B36" s="1" t="s">
        <v>25</v>
      </c>
      <c r="C36" s="1" t="str">
        <f>VLOOKUP(B36,Divisions!$A$1:$B$33,2,FALSE)</f>
        <v>NFC East</v>
      </c>
      <c r="D36" s="1">
        <v>11</v>
      </c>
      <c r="E36" s="1">
        <v>5</v>
      </c>
      <c r="G36" s="1">
        <v>1</v>
      </c>
      <c r="I36" s="1">
        <v>1</v>
      </c>
      <c r="J36" s="1">
        <v>1</v>
      </c>
      <c r="K36" s="1">
        <v>1</v>
      </c>
      <c r="L36" s="1"/>
      <c r="M36" s="1"/>
      <c r="N36" s="1"/>
      <c r="O36" s="1">
        <v>2</v>
      </c>
      <c r="W36" s="1">
        <f>SUM(N36*'Ranking Calculations'!$C$2,M36*'Ranking Calculations'!$C$3,L36*'Ranking Calculations'!$C$4,K36*'Ranking Calculations'!$C$5,H36*'Ranking Calculations'!$C$7,G36*'Ranking Calculations'!$C$6,P36*'Ranking Calculations'!$C$8,Q36*'Ranking Calculations'!$C$9,R36*'Ranking Calculations'!$C$10,S36*'Ranking Calculations'!$C$11,T36*'Ranking Calculations'!$C$12,U36*'Ranking Calculations'!$C$13,V36*'Ranking Calculations'!$C$14)</f>
        <v>3</v>
      </c>
      <c r="X36" s="11">
        <f>(SUM($D$2:D36)+(SUM($F$2:F36)/2))/((SUM($D$2:D36)+SUM($E$2:E36)+SUM($F$2:F36)))</f>
        <v>0.47064393939393939</v>
      </c>
      <c r="Y36" s="24">
        <f>'Winning % Rank Over Time'!AB36</f>
        <v>18</v>
      </c>
      <c r="Z36" s="7">
        <f>'Winning % Rank Over Time'!$B36*VLOOKUP(Y36,'Share of Reg Season Points'!$F$2:$G$32,2)</f>
        <v>0</v>
      </c>
      <c r="AA36" s="1">
        <f>SUM($I$2:I36)/COUNT($G$2:G36)</f>
        <v>0.54545454545454541</v>
      </c>
      <c r="AB36" s="1" cm="1">
        <f t="array" ref="AB36">_xlfn.IFS(AA36&gt;='Old Ranking Calculations'!$B$25,'Old Ranking Calculations'!$C$25,AA36&gt;='Old Ranking Calculations'!$B$26,'Old Ranking Calculations'!$C$26,AA36&gt;='Old Ranking Calculations'!$B$27,'Old Ranking Calculations'!$C$27,AA36&gt;='Old Ranking Calculations'!$B$28,'Old Ranking Calculations'!$C$28,AA36&gt;='Old Ranking Calculations'!$B$29,'Old Ranking Calculations'!$C$29,AA36&gt;='Old Ranking Calculations'!$B$30,'Old Ranking Calculations'!$C$30,AA36&gt;='Old Ranking Calculations'!$B$31,'Old Ranking Calculations'!$C$31,AA36&lt;'Old Ranking Calculations'!$B$32,'Old Ranking Calculations'!$C$32)</f>
        <v>3</v>
      </c>
      <c r="AC36" s="1">
        <f>COUNT($G$2:G36)/COUNT($A$2:A36)</f>
        <v>0.31428571428571428</v>
      </c>
      <c r="AD36" s="1" cm="1">
        <f t="array" ref="AD36">_xlfn.IFS(AC36&gt;='Old Ranking Calculations'!$B$15,'Old Ranking Calculations'!$C$15,AC36&gt;='Old Ranking Calculations'!$B$16,'Old Ranking Calculations'!$C$16,AC36&gt;='Old Ranking Calculations'!$B$17,'Old Ranking Calculations'!$C$17,AC36&gt;='Old Ranking Calculations'!$B$18,'Old Ranking Calculations'!$C$18,AC36&gt;='Old Ranking Calculations'!$B$19,'Old Ranking Calculations'!$C$19,AC36&gt;='Old Ranking Calculations'!$B$20,'Old Ranking Calculations'!$C$20,AC36&gt;='Old Ranking Calculations'!$B$21,'Old Ranking Calculations'!$C$21,AC36&gt;='Old Ranking Calculations'!$B$22,'Old Ranking Calculations'!$C$22,AC36&lt;'Old Ranking Calculations'!$B$23,'Old Ranking Calculations'!$C$23)</f>
        <v>3</v>
      </c>
      <c r="AE36" s="1">
        <f t="shared" si="1"/>
        <v>0</v>
      </c>
      <c r="AF36" s="1">
        <f>SUM($O$2:O36)/SUM($G$2:H36)</f>
        <v>1.4615384615384615</v>
      </c>
      <c r="AG36" s="16">
        <f>SUM($W$2:W36,Z36)</f>
        <v>39</v>
      </c>
    </row>
    <row r="37" spans="1:33" ht="15.75" customHeight="1" x14ac:dyDescent="0.2">
      <c r="A37" s="1">
        <v>2001</v>
      </c>
      <c r="B37" s="1" t="s">
        <v>25</v>
      </c>
      <c r="C37" s="1" t="str">
        <f>VLOOKUP(B37,Divisions!$A$1:$B$33,2,FALSE)</f>
        <v>NFC East</v>
      </c>
      <c r="D37" s="1">
        <v>11</v>
      </c>
      <c r="E37" s="1">
        <v>5</v>
      </c>
      <c r="G37" s="1">
        <v>1</v>
      </c>
      <c r="H37" s="1">
        <v>1</v>
      </c>
      <c r="I37" s="1">
        <v>2</v>
      </c>
      <c r="J37" s="1">
        <v>1</v>
      </c>
      <c r="K37" s="1">
        <v>1</v>
      </c>
      <c r="L37" s="1">
        <v>1</v>
      </c>
      <c r="M37" s="1"/>
      <c r="N37" s="1"/>
      <c r="O37" s="1">
        <v>3</v>
      </c>
      <c r="W37" s="1">
        <f>SUM(N37*'Ranking Calculations'!$C$2,M37*'Ranking Calculations'!$C$3,L37*'Ranking Calculations'!$C$4,K37*'Ranking Calculations'!$C$5,H37*'Ranking Calculations'!$C$7,G37*'Ranking Calculations'!$C$6,P37*'Ranking Calculations'!$C$8,Q37*'Ranking Calculations'!$C$9,R37*'Ranking Calculations'!$C$10,S37*'Ranking Calculations'!$C$11,T37*'Ranking Calculations'!$C$12,U37*'Ranking Calculations'!$C$13,V37*'Ranking Calculations'!$C$14)</f>
        <v>8</v>
      </c>
      <c r="X37" s="11">
        <f>(SUM($D$2:D37)+(SUM($F$2:F37)/2))/((SUM($D$2:D37)+SUM($E$2:E37)+SUM($F$2:F37)))</f>
        <v>0.47702205882352944</v>
      </c>
      <c r="Y37" s="24">
        <f>'Winning % Rank Over Time'!AB37</f>
        <v>16</v>
      </c>
      <c r="Z37" s="7">
        <f>'Winning % Rank Over Time'!$B37*VLOOKUP(Y37,'Share of Reg Season Points'!$F$2:$G$32,2)</f>
        <v>0</v>
      </c>
      <c r="AA37" s="1">
        <f>SUM($I$2:I37)/COUNT($G$2:G37)</f>
        <v>0.66666666666666663</v>
      </c>
      <c r="AB37" s="1" cm="1">
        <f t="array" ref="AB37">_xlfn.IFS(AA37&gt;='Old Ranking Calculations'!$B$25,'Old Ranking Calculations'!$C$25,AA37&gt;='Old Ranking Calculations'!$B$26,'Old Ranking Calculations'!$C$26,AA37&gt;='Old Ranking Calculations'!$B$27,'Old Ranking Calculations'!$C$27,AA37&gt;='Old Ranking Calculations'!$B$28,'Old Ranking Calculations'!$C$28,AA37&gt;='Old Ranking Calculations'!$B$29,'Old Ranking Calculations'!$C$29,AA37&gt;='Old Ranking Calculations'!$B$30,'Old Ranking Calculations'!$C$30,AA37&gt;='Old Ranking Calculations'!$B$31,'Old Ranking Calculations'!$C$31,AA37&lt;'Old Ranking Calculations'!$B$32,'Old Ranking Calculations'!$C$32)</f>
        <v>4</v>
      </c>
      <c r="AC37" s="1">
        <f>COUNT($G$2:G37)/COUNT($A$2:A37)</f>
        <v>0.33333333333333331</v>
      </c>
      <c r="AD37" s="1" cm="1">
        <f t="array" ref="AD37">_xlfn.IFS(AC37&gt;='Old Ranking Calculations'!$B$15,'Old Ranking Calculations'!$C$15,AC37&gt;='Old Ranking Calculations'!$B$16,'Old Ranking Calculations'!$C$16,AC37&gt;='Old Ranking Calculations'!$B$17,'Old Ranking Calculations'!$C$17,AC37&gt;='Old Ranking Calculations'!$B$18,'Old Ranking Calculations'!$C$18,AC37&gt;='Old Ranking Calculations'!$B$19,'Old Ranking Calculations'!$C$19,AC37&gt;='Old Ranking Calculations'!$B$20,'Old Ranking Calculations'!$C$20,AC37&gt;='Old Ranking Calculations'!$B$21,'Old Ranking Calculations'!$C$21,AC37&gt;='Old Ranking Calculations'!$B$22,'Old Ranking Calculations'!$C$22,AC37&lt;'Old Ranking Calculations'!$B$23,'Old Ranking Calculations'!$C$23)</f>
        <v>3</v>
      </c>
      <c r="AE37" s="1">
        <f t="shared" si="1"/>
        <v>0</v>
      </c>
      <c r="AF37" s="1">
        <f>SUM($O$2:O37)/SUM($G$2:H37)</f>
        <v>1.4666666666666666</v>
      </c>
      <c r="AG37" s="16">
        <f>SUM($W$2:W37,Z37)</f>
        <v>47</v>
      </c>
    </row>
    <row r="38" spans="1:33" ht="15.75" customHeight="1" x14ac:dyDescent="0.2">
      <c r="A38" s="1">
        <v>2002</v>
      </c>
      <c r="B38" s="1" t="s">
        <v>25</v>
      </c>
      <c r="C38" s="1" t="str">
        <f>VLOOKUP(B38,Divisions!$A$1:$B$33,2,FALSE)</f>
        <v>NFC East</v>
      </c>
      <c r="D38" s="1">
        <v>12</v>
      </c>
      <c r="E38" s="1">
        <v>4</v>
      </c>
      <c r="G38" s="1">
        <v>1</v>
      </c>
      <c r="H38" s="1">
        <v>1</v>
      </c>
      <c r="I38" s="1">
        <v>1</v>
      </c>
      <c r="J38" s="1">
        <v>1</v>
      </c>
      <c r="K38" s="1">
        <v>1</v>
      </c>
      <c r="L38" s="1">
        <v>1</v>
      </c>
      <c r="M38" s="1"/>
      <c r="N38" s="1"/>
      <c r="O38" s="1">
        <v>3</v>
      </c>
      <c r="U38" s="1">
        <v>1</v>
      </c>
      <c r="W38" s="1">
        <f>SUM(N38*'Ranking Calculations'!$C$2,M38*'Ranking Calculations'!$C$3,L38*'Ranking Calculations'!$C$4,K38*'Ranking Calculations'!$C$5,H38*'Ranking Calculations'!$C$7,G38*'Ranking Calculations'!$C$6,P38*'Ranking Calculations'!$C$8,Q38*'Ranking Calculations'!$C$9,R38*'Ranking Calculations'!$C$10,S38*'Ranking Calculations'!$C$11,T38*'Ranking Calculations'!$C$12,U38*'Ranking Calculations'!$C$13,V38*'Ranking Calculations'!$C$14)</f>
        <v>8</v>
      </c>
      <c r="X38" s="11">
        <f>(SUM($D$2:D38)+(SUM($F$2:F38)/2))/((SUM($D$2:D38)+SUM($E$2:E38)+SUM($F$2:F38)))</f>
        <v>0.48482142857142857</v>
      </c>
      <c r="Y38" s="24">
        <f>'Winning % Rank Over Time'!AB38</f>
        <v>14</v>
      </c>
      <c r="Z38" s="7">
        <f>'Winning % Rank Over Time'!$B38*VLOOKUP(Y38,'Share of Reg Season Points'!$A$2:$B$33,2)</f>
        <v>0</v>
      </c>
      <c r="AA38" s="1">
        <f>SUM($I$2:I38)/COUNT($G$2:G38)</f>
        <v>0.69230769230769229</v>
      </c>
      <c r="AB38" s="1" cm="1">
        <f t="array" ref="AB38">_xlfn.IFS(AA38&gt;='Old Ranking Calculations'!$B$25,'Old Ranking Calculations'!$C$25,AA38&gt;='Old Ranking Calculations'!$B$26,'Old Ranking Calculations'!$C$26,AA38&gt;='Old Ranking Calculations'!$B$27,'Old Ranking Calculations'!$C$27,AA38&gt;='Old Ranking Calculations'!$B$28,'Old Ranking Calculations'!$C$28,AA38&gt;='Old Ranking Calculations'!$B$29,'Old Ranking Calculations'!$C$29,AA38&gt;='Old Ranking Calculations'!$B$30,'Old Ranking Calculations'!$C$30,AA38&gt;='Old Ranking Calculations'!$B$31,'Old Ranking Calculations'!$C$31,AA38&lt;'Old Ranking Calculations'!$B$32,'Old Ranking Calculations'!$C$32)</f>
        <v>4</v>
      </c>
      <c r="AC38" s="1">
        <f>COUNT($G$2:G38)/COUNT($A$2:A38)</f>
        <v>0.35135135135135137</v>
      </c>
      <c r="AD38" s="1" cm="1">
        <f t="array" ref="AD38">_xlfn.IFS(AC38&gt;='Old Ranking Calculations'!$B$15,'Old Ranking Calculations'!$C$15,AC38&gt;='Old Ranking Calculations'!$B$16,'Old Ranking Calculations'!$C$16,AC38&gt;='Old Ranking Calculations'!$B$17,'Old Ranking Calculations'!$C$17,AC38&gt;='Old Ranking Calculations'!$B$18,'Old Ranking Calculations'!$C$18,AC38&gt;='Old Ranking Calculations'!$B$19,'Old Ranking Calculations'!$C$19,AC38&gt;='Old Ranking Calculations'!$B$20,'Old Ranking Calculations'!$C$20,AC38&gt;='Old Ranking Calculations'!$B$21,'Old Ranking Calculations'!$C$21,AC38&gt;='Old Ranking Calculations'!$B$22,'Old Ranking Calculations'!$C$22,AC38&lt;'Old Ranking Calculations'!$B$23,'Old Ranking Calculations'!$C$23)</f>
        <v>7</v>
      </c>
      <c r="AE38" s="1">
        <f t="shared" si="1"/>
        <v>0</v>
      </c>
      <c r="AF38" s="1">
        <f>SUM($O$2:O38)/SUM($G$2:H38)</f>
        <v>1.4705882352941178</v>
      </c>
      <c r="AG38" s="16">
        <f>SUM($W$2:W38,Z38)</f>
        <v>55</v>
      </c>
    </row>
    <row r="39" spans="1:33" ht="15.75" customHeight="1" x14ac:dyDescent="0.2">
      <c r="A39" s="1">
        <v>2003</v>
      </c>
      <c r="B39" s="1" t="s">
        <v>25</v>
      </c>
      <c r="C39" s="1" t="str">
        <f>VLOOKUP(B39,Divisions!$A$1:$B$33,2,FALSE)</f>
        <v>NFC East</v>
      </c>
      <c r="D39" s="1">
        <v>12</v>
      </c>
      <c r="E39" s="1">
        <v>4</v>
      </c>
      <c r="G39" s="1">
        <v>1</v>
      </c>
      <c r="H39" s="1">
        <v>1</v>
      </c>
      <c r="I39" s="1">
        <v>1</v>
      </c>
      <c r="J39" s="1">
        <v>1</v>
      </c>
      <c r="K39" s="1">
        <v>1</v>
      </c>
      <c r="L39" s="1">
        <v>1</v>
      </c>
      <c r="M39" s="1"/>
      <c r="N39" s="1"/>
      <c r="O39" s="1">
        <v>3</v>
      </c>
      <c r="W39" s="1">
        <f>SUM(N39*'Ranking Calculations'!$C$2,M39*'Ranking Calculations'!$C$3,L39*'Ranking Calculations'!$C$4,K39*'Ranking Calculations'!$C$5,H39*'Ranking Calculations'!$C$7,G39*'Ranking Calculations'!$C$6,P39*'Ranking Calculations'!$C$8,Q39*'Ranking Calculations'!$C$9,R39*'Ranking Calculations'!$C$10,S39*'Ranking Calculations'!$C$11,T39*'Ranking Calculations'!$C$12,U39*'Ranking Calculations'!$C$13,V39*'Ranking Calculations'!$C$14)</f>
        <v>8</v>
      </c>
      <c r="X39" s="11">
        <f>(SUM($D$2:D39)+(SUM($F$2:F39)/2))/((SUM($D$2:D39)+SUM($E$2:E39)+SUM($F$2:F39)))</f>
        <v>0.4921875</v>
      </c>
      <c r="Y39" s="24">
        <f>'Winning % Rank Over Time'!AB39</f>
        <v>15</v>
      </c>
      <c r="Z39" s="7">
        <f>'Winning % Rank Over Time'!$B39*VLOOKUP(Y39,'Share of Reg Season Points'!$A$2:$B$33,2)</f>
        <v>0</v>
      </c>
      <c r="AA39" s="1">
        <f>SUM($I$2:I39)/COUNT($G$2:G39)</f>
        <v>0.7142857142857143</v>
      </c>
      <c r="AB39" s="1" cm="1">
        <f t="array" ref="AB39">_xlfn.IFS(AA39&gt;='Old Ranking Calculations'!$B$25,'Old Ranking Calculations'!$C$25,AA39&gt;='Old Ranking Calculations'!$B$26,'Old Ranking Calculations'!$C$26,AA39&gt;='Old Ranking Calculations'!$B$27,'Old Ranking Calculations'!$C$27,AA39&gt;='Old Ranking Calculations'!$B$28,'Old Ranking Calculations'!$C$28,AA39&gt;='Old Ranking Calculations'!$B$29,'Old Ranking Calculations'!$C$29,AA39&gt;='Old Ranking Calculations'!$B$30,'Old Ranking Calculations'!$C$30,AA39&gt;='Old Ranking Calculations'!$B$31,'Old Ranking Calculations'!$C$31,AA39&lt;'Old Ranking Calculations'!$B$32,'Old Ranking Calculations'!$C$32)</f>
        <v>4</v>
      </c>
      <c r="AC39" s="1">
        <f>COUNT($G$2:G39)/COUNT($A$2:A39)</f>
        <v>0.36842105263157893</v>
      </c>
      <c r="AD39" s="1" cm="1">
        <f t="array" ref="AD39">_xlfn.IFS(AC39&gt;='Old Ranking Calculations'!$B$15,'Old Ranking Calculations'!$C$15,AC39&gt;='Old Ranking Calculations'!$B$16,'Old Ranking Calculations'!$C$16,AC39&gt;='Old Ranking Calculations'!$B$17,'Old Ranking Calculations'!$C$17,AC39&gt;='Old Ranking Calculations'!$B$18,'Old Ranking Calculations'!$C$18,AC39&gt;='Old Ranking Calculations'!$B$19,'Old Ranking Calculations'!$C$19,AC39&gt;='Old Ranking Calculations'!$B$20,'Old Ranking Calculations'!$C$20,AC39&gt;='Old Ranking Calculations'!$B$21,'Old Ranking Calculations'!$C$21,AC39&gt;='Old Ranking Calculations'!$B$22,'Old Ranking Calculations'!$C$22,AC39&lt;'Old Ranking Calculations'!$B$23,'Old Ranking Calculations'!$C$23)</f>
        <v>7</v>
      </c>
      <c r="AE39" s="1">
        <f t="shared" si="1"/>
        <v>0</v>
      </c>
      <c r="AF39" s="1">
        <f>SUM($O$2:O39)/SUM($G$2:H39)</f>
        <v>1.4736842105263157</v>
      </c>
      <c r="AG39" s="16">
        <f>SUM($W$2:W39,Z39)</f>
        <v>63</v>
      </c>
    </row>
    <row r="40" spans="1:33" ht="15.75" customHeight="1" x14ac:dyDescent="0.2">
      <c r="A40" s="1">
        <v>2004</v>
      </c>
      <c r="B40" s="1" t="s">
        <v>25</v>
      </c>
      <c r="C40" s="1" t="str">
        <f>VLOOKUP(B40,Divisions!$A$1:$B$33,2,FALSE)</f>
        <v>NFC East</v>
      </c>
      <c r="D40" s="1">
        <v>13</v>
      </c>
      <c r="E40" s="1">
        <v>3</v>
      </c>
      <c r="G40" s="1">
        <v>1</v>
      </c>
      <c r="H40" s="1">
        <v>1</v>
      </c>
      <c r="I40" s="1">
        <v>2</v>
      </c>
      <c r="J40" s="1">
        <v>1</v>
      </c>
      <c r="K40" s="1">
        <v>1</v>
      </c>
      <c r="L40" s="1">
        <v>1</v>
      </c>
      <c r="M40" s="1">
        <v>1</v>
      </c>
      <c r="N40" s="1"/>
      <c r="O40" s="1">
        <v>4</v>
      </c>
      <c r="W40" s="1">
        <f>SUM(N40*'Ranking Calculations'!$C$2,M40*'Ranking Calculations'!$C$3,L40*'Ranking Calculations'!$C$4,K40*'Ranking Calculations'!$C$5,H40*'Ranking Calculations'!$C$7,G40*'Ranking Calculations'!$C$6,P40*'Ranking Calculations'!$C$8,Q40*'Ranking Calculations'!$C$9,R40*'Ranking Calculations'!$C$10,S40*'Ranking Calculations'!$C$11,T40*'Ranking Calculations'!$C$12,U40*'Ranking Calculations'!$C$13,V40*'Ranking Calculations'!$C$14)</f>
        <v>17</v>
      </c>
      <c r="X40" s="11">
        <f>(SUM($D$2:D40)+(SUM($F$2:F40)/2))/((SUM($D$2:D40)+SUM($E$2:E40)+SUM($F$2:F40)))</f>
        <v>0.50084459459459463</v>
      </c>
      <c r="Y40" s="24">
        <f>'Winning % Rank Over Time'!AB40</f>
        <v>14</v>
      </c>
      <c r="Z40" s="7">
        <f>'Winning % Rank Over Time'!$B40*VLOOKUP(Y40,'Share of Reg Season Points'!$A$2:$B$33,2)</f>
        <v>0</v>
      </c>
      <c r="AA40" s="1">
        <f>SUM($I$2:I40)/COUNT($G$2:G40)</f>
        <v>0.8</v>
      </c>
      <c r="AB40" s="1" cm="1">
        <f t="array" ref="AB40">_xlfn.IFS(AA40&gt;='Old Ranking Calculations'!$B$25,'Old Ranking Calculations'!$C$25,AA40&gt;='Old Ranking Calculations'!$B$26,'Old Ranking Calculations'!$C$26,AA40&gt;='Old Ranking Calculations'!$B$27,'Old Ranking Calculations'!$C$27,AA40&gt;='Old Ranking Calculations'!$B$28,'Old Ranking Calculations'!$C$28,AA40&gt;='Old Ranking Calculations'!$B$29,'Old Ranking Calculations'!$C$29,AA40&gt;='Old Ranking Calculations'!$B$30,'Old Ranking Calculations'!$C$30,AA40&gt;='Old Ranking Calculations'!$B$31,'Old Ranking Calculations'!$C$31,AA40&lt;'Old Ranking Calculations'!$B$32,'Old Ranking Calculations'!$C$32)</f>
        <v>6</v>
      </c>
      <c r="AC40" s="1">
        <f>COUNT($G$2:G40)/COUNT($A$2:A40)</f>
        <v>0.38461538461538464</v>
      </c>
      <c r="AD40" s="1" cm="1">
        <f t="array" ref="AD40">_xlfn.IFS(AC40&gt;='Old Ranking Calculations'!$B$15,'Old Ranking Calculations'!$C$15,AC40&gt;='Old Ranking Calculations'!$B$16,'Old Ranking Calculations'!$C$16,AC40&gt;='Old Ranking Calculations'!$B$17,'Old Ranking Calculations'!$C$17,AC40&gt;='Old Ranking Calculations'!$B$18,'Old Ranking Calculations'!$C$18,AC40&gt;='Old Ranking Calculations'!$B$19,'Old Ranking Calculations'!$C$19,AC40&gt;='Old Ranking Calculations'!$B$20,'Old Ranking Calculations'!$C$20,AC40&gt;='Old Ranking Calculations'!$B$21,'Old Ranking Calculations'!$C$21,AC40&gt;='Old Ranking Calculations'!$B$22,'Old Ranking Calculations'!$C$22,AC40&lt;'Old Ranking Calculations'!$B$23,'Old Ranking Calculations'!$C$23)</f>
        <v>7</v>
      </c>
      <c r="AE40" s="1">
        <f t="shared" si="1"/>
        <v>0</v>
      </c>
      <c r="AF40" s="1">
        <f>SUM($O$2:O40)/SUM($G$2:H40)</f>
        <v>1.5238095238095237</v>
      </c>
      <c r="AG40" s="16">
        <f>SUM($W$2:W40,Z40)</f>
        <v>80</v>
      </c>
    </row>
    <row r="41" spans="1:33" ht="15.75" customHeight="1" x14ac:dyDescent="0.2">
      <c r="A41" s="1">
        <v>2005</v>
      </c>
      <c r="B41" s="1" t="s">
        <v>25</v>
      </c>
      <c r="C41" s="1" t="str">
        <f>VLOOKUP(B41,Divisions!$A$1:$B$33,2,FALSE)</f>
        <v>NFC East</v>
      </c>
      <c r="D41" s="1">
        <v>6</v>
      </c>
      <c r="E41" s="1">
        <v>10</v>
      </c>
      <c r="W41" s="1">
        <f>SUM(N41*'Ranking Calculations'!$C$2,M41*'Ranking Calculations'!$C$3,L41*'Ranking Calculations'!$C$4,K41*'Ranking Calculations'!$C$5,H41*'Ranking Calculations'!$C$7,G41*'Ranking Calculations'!$C$6,P41*'Ranking Calculations'!$C$8,Q41*'Ranking Calculations'!$C$9,R41*'Ranking Calculations'!$C$10,S41*'Ranking Calculations'!$C$11,T41*'Ranking Calculations'!$C$12,U41*'Ranking Calculations'!$C$13,V41*'Ranking Calculations'!$C$14)</f>
        <v>0</v>
      </c>
      <c r="X41" s="11">
        <f>(SUM($D$2:D41)+(SUM($F$2:F41)/2))/((SUM($D$2:D41)+SUM($E$2:E41)+SUM($F$2:F41)))</f>
        <v>0.49753289473684209</v>
      </c>
      <c r="Y41" s="24">
        <f>'Winning % Rank Over Time'!AB41</f>
        <v>13</v>
      </c>
      <c r="Z41" s="7">
        <f>'Winning % Rank Over Time'!$B41*VLOOKUP(Y41,'Share of Reg Season Points'!$A$2:$B$33,2)</f>
        <v>0</v>
      </c>
      <c r="AA41" s="1">
        <f>SUM($I$2:I41)/COUNT($G$2:G41)</f>
        <v>0.8</v>
      </c>
      <c r="AB41" s="1" cm="1">
        <f t="array" ref="AB41">_xlfn.IFS(AA41&gt;='Old Ranking Calculations'!$B$25,'Old Ranking Calculations'!$C$25,AA41&gt;='Old Ranking Calculations'!$B$26,'Old Ranking Calculations'!$C$26,AA41&gt;='Old Ranking Calculations'!$B$27,'Old Ranking Calculations'!$C$27,AA41&gt;='Old Ranking Calculations'!$B$28,'Old Ranking Calculations'!$C$28,AA41&gt;='Old Ranking Calculations'!$B$29,'Old Ranking Calculations'!$C$29,AA41&gt;='Old Ranking Calculations'!$B$30,'Old Ranking Calculations'!$C$30,AA41&gt;='Old Ranking Calculations'!$B$31,'Old Ranking Calculations'!$C$31,AA41&lt;'Old Ranking Calculations'!$B$32,'Old Ranking Calculations'!$C$32)</f>
        <v>6</v>
      </c>
      <c r="AC41" s="1">
        <f>COUNT($G$2:G41)/COUNT($A$2:A41)</f>
        <v>0.375</v>
      </c>
      <c r="AD41" s="1" cm="1">
        <f t="array" ref="AD41">_xlfn.IFS(AC41&gt;='Old Ranking Calculations'!$B$15,'Old Ranking Calculations'!$C$15,AC41&gt;='Old Ranking Calculations'!$B$16,'Old Ranking Calculations'!$C$16,AC41&gt;='Old Ranking Calculations'!$B$17,'Old Ranking Calculations'!$C$17,AC41&gt;='Old Ranking Calculations'!$B$18,'Old Ranking Calculations'!$C$18,AC41&gt;='Old Ranking Calculations'!$B$19,'Old Ranking Calculations'!$C$19,AC41&gt;='Old Ranking Calculations'!$B$20,'Old Ranking Calculations'!$C$20,AC41&gt;='Old Ranking Calculations'!$B$21,'Old Ranking Calculations'!$C$21,AC41&gt;='Old Ranking Calculations'!$B$22,'Old Ranking Calculations'!$C$22,AC41&lt;'Old Ranking Calculations'!$B$23,'Old Ranking Calculations'!$C$23)</f>
        <v>7</v>
      </c>
      <c r="AE41" s="1">
        <f t="shared" si="1"/>
        <v>0</v>
      </c>
      <c r="AF41" s="1">
        <f>SUM($O$2:O41)/SUM($G$2:H41)</f>
        <v>1.5238095238095237</v>
      </c>
      <c r="AG41" s="16">
        <f>SUM($W$2:W41,Z41)</f>
        <v>80</v>
      </c>
    </row>
    <row r="42" spans="1:33" ht="15.75" customHeight="1" x14ac:dyDescent="0.2">
      <c r="A42" s="1">
        <v>2006</v>
      </c>
      <c r="B42" s="1" t="s">
        <v>25</v>
      </c>
      <c r="C42" s="1" t="str">
        <f>VLOOKUP(B42,Divisions!$A$1:$B$33,2,FALSE)</f>
        <v>NFC East</v>
      </c>
      <c r="D42" s="1">
        <v>10</v>
      </c>
      <c r="E42" s="1">
        <v>6</v>
      </c>
      <c r="G42" s="1">
        <v>1</v>
      </c>
      <c r="H42" s="1">
        <v>1</v>
      </c>
      <c r="I42" s="1">
        <v>1</v>
      </c>
      <c r="J42" s="1">
        <v>1</v>
      </c>
      <c r="K42" s="1">
        <v>1</v>
      </c>
      <c r="L42" s="1"/>
      <c r="M42" s="1"/>
      <c r="N42" s="1"/>
      <c r="O42" s="1">
        <v>2</v>
      </c>
      <c r="W42" s="1">
        <f>SUM(N42*'Ranking Calculations'!$C$2,M42*'Ranking Calculations'!$C$3,L42*'Ranking Calculations'!$C$4,K42*'Ranking Calculations'!$C$5,H42*'Ranking Calculations'!$C$7,G42*'Ranking Calculations'!$C$6,P42*'Ranking Calculations'!$C$8,Q42*'Ranking Calculations'!$C$9,R42*'Ranking Calculations'!$C$10,S42*'Ranking Calculations'!$C$11,T42*'Ranking Calculations'!$C$12,U42*'Ranking Calculations'!$C$13,V42*'Ranking Calculations'!$C$14)</f>
        <v>4</v>
      </c>
      <c r="X42" s="11">
        <f>(SUM($D$2:D42)+(SUM($F$2:F42)/2))/((SUM($D$2:D42)+SUM($E$2:E42)+SUM($F$2:F42)))</f>
        <v>0.50080128205128205</v>
      </c>
      <c r="Y42" s="24">
        <f>'Winning % Rank Over Time'!AB42</f>
        <v>14</v>
      </c>
      <c r="Z42" s="7">
        <f>'Winning % Rank Over Time'!$B42*VLOOKUP(Y42,'Share of Reg Season Points'!$A$2:$B$33,2)</f>
        <v>0</v>
      </c>
      <c r="AA42" s="1">
        <f>SUM($I$2:I42)/COUNT($G$2:G42)</f>
        <v>0.8125</v>
      </c>
      <c r="AB42" s="1" cm="1">
        <f t="array" ref="AB42">_xlfn.IFS(AA42&gt;='Old Ranking Calculations'!$B$25,'Old Ranking Calculations'!$C$25,AA42&gt;='Old Ranking Calculations'!$B$26,'Old Ranking Calculations'!$C$26,AA42&gt;='Old Ranking Calculations'!$B$27,'Old Ranking Calculations'!$C$27,AA42&gt;='Old Ranking Calculations'!$B$28,'Old Ranking Calculations'!$C$28,AA42&gt;='Old Ranking Calculations'!$B$29,'Old Ranking Calculations'!$C$29,AA42&gt;='Old Ranking Calculations'!$B$30,'Old Ranking Calculations'!$C$30,AA42&gt;='Old Ranking Calculations'!$B$31,'Old Ranking Calculations'!$C$31,AA42&lt;'Old Ranking Calculations'!$B$32,'Old Ranking Calculations'!$C$32)</f>
        <v>6</v>
      </c>
      <c r="AC42" s="1">
        <f>COUNT($G$2:G42)/COUNT($A$2:A42)</f>
        <v>0.3902439024390244</v>
      </c>
      <c r="AD42" s="1" cm="1">
        <f t="array" ref="AD42">_xlfn.IFS(AC42&gt;='Old Ranking Calculations'!$B$15,'Old Ranking Calculations'!$C$15,AC42&gt;='Old Ranking Calculations'!$B$16,'Old Ranking Calculations'!$C$16,AC42&gt;='Old Ranking Calculations'!$B$17,'Old Ranking Calculations'!$C$17,AC42&gt;='Old Ranking Calculations'!$B$18,'Old Ranking Calculations'!$C$18,AC42&gt;='Old Ranking Calculations'!$B$19,'Old Ranking Calculations'!$C$19,AC42&gt;='Old Ranking Calculations'!$B$20,'Old Ranking Calculations'!$C$20,AC42&gt;='Old Ranking Calculations'!$B$21,'Old Ranking Calculations'!$C$21,AC42&gt;='Old Ranking Calculations'!$B$22,'Old Ranking Calculations'!$C$22,AC42&lt;'Old Ranking Calculations'!$B$23,'Old Ranking Calculations'!$C$23)</f>
        <v>7</v>
      </c>
      <c r="AE42" s="1">
        <f t="shared" si="1"/>
        <v>0</v>
      </c>
      <c r="AF42" s="1">
        <f>SUM($O$2:O42)/SUM($G$2:H42)</f>
        <v>1.4782608695652173</v>
      </c>
      <c r="AG42" s="16">
        <f>SUM($W$2:W42,Z42)</f>
        <v>84</v>
      </c>
    </row>
    <row r="43" spans="1:33" ht="15.75" customHeight="1" x14ac:dyDescent="0.2">
      <c r="A43" s="1">
        <v>2007</v>
      </c>
      <c r="B43" s="1" t="s">
        <v>25</v>
      </c>
      <c r="C43" s="1" t="str">
        <f>VLOOKUP(B43,Divisions!$A$1:$B$33,2,FALSE)</f>
        <v>NFC East</v>
      </c>
      <c r="D43" s="1">
        <v>8</v>
      </c>
      <c r="E43" s="1">
        <v>8</v>
      </c>
      <c r="W43" s="1">
        <f>SUM(N43*'Ranking Calculations'!$C$2,M43*'Ranking Calculations'!$C$3,L43*'Ranking Calculations'!$C$4,K43*'Ranking Calculations'!$C$5,H43*'Ranking Calculations'!$C$7,G43*'Ranking Calculations'!$C$6,P43*'Ranking Calculations'!$C$8,Q43*'Ranking Calculations'!$C$9,R43*'Ranking Calculations'!$C$10,S43*'Ranking Calculations'!$C$11,T43*'Ranking Calculations'!$C$12,U43*'Ranking Calculations'!$C$13,V43*'Ranking Calculations'!$C$14)</f>
        <v>0</v>
      </c>
      <c r="X43" s="11">
        <f>(SUM($D$2:D43)+(SUM($F$2:F43)/2))/((SUM($D$2:D43)+SUM($E$2:E43)+SUM($F$2:F43)))</f>
        <v>0.50078124999999996</v>
      </c>
      <c r="Y43" s="24">
        <f>'Winning % Rank Over Time'!AB43</f>
        <v>16</v>
      </c>
      <c r="Z43" s="7">
        <f>'Winning % Rank Over Time'!$B43*VLOOKUP(Y43,'Share of Reg Season Points'!$A$2:$B$33,2)</f>
        <v>0</v>
      </c>
      <c r="AA43" s="1">
        <f>SUM($I$2:I43)/COUNT($G$2:G43)</f>
        <v>0.8125</v>
      </c>
      <c r="AB43" s="1" cm="1">
        <f t="array" ref="AB43">_xlfn.IFS(AA43&gt;='Old Ranking Calculations'!$B$25,'Old Ranking Calculations'!$C$25,AA43&gt;='Old Ranking Calculations'!$B$26,'Old Ranking Calculations'!$C$26,AA43&gt;='Old Ranking Calculations'!$B$27,'Old Ranking Calculations'!$C$27,AA43&gt;='Old Ranking Calculations'!$B$28,'Old Ranking Calculations'!$C$28,AA43&gt;='Old Ranking Calculations'!$B$29,'Old Ranking Calculations'!$C$29,AA43&gt;='Old Ranking Calculations'!$B$30,'Old Ranking Calculations'!$C$30,AA43&gt;='Old Ranking Calculations'!$B$31,'Old Ranking Calculations'!$C$31,AA43&lt;'Old Ranking Calculations'!$B$32,'Old Ranking Calculations'!$C$32)</f>
        <v>6</v>
      </c>
      <c r="AC43" s="1">
        <f>COUNT($G$2:G43)/COUNT($A$2:A43)</f>
        <v>0.38095238095238093</v>
      </c>
      <c r="AD43" s="1" cm="1">
        <f t="array" ref="AD43">_xlfn.IFS(AC43&gt;='Old Ranking Calculations'!$B$15,'Old Ranking Calculations'!$C$15,AC43&gt;='Old Ranking Calculations'!$B$16,'Old Ranking Calculations'!$C$16,AC43&gt;='Old Ranking Calculations'!$B$17,'Old Ranking Calculations'!$C$17,AC43&gt;='Old Ranking Calculations'!$B$18,'Old Ranking Calculations'!$C$18,AC43&gt;='Old Ranking Calculations'!$B$19,'Old Ranking Calculations'!$C$19,AC43&gt;='Old Ranking Calculations'!$B$20,'Old Ranking Calculations'!$C$20,AC43&gt;='Old Ranking Calculations'!$B$21,'Old Ranking Calculations'!$C$21,AC43&gt;='Old Ranking Calculations'!$B$22,'Old Ranking Calculations'!$C$22,AC43&lt;'Old Ranking Calculations'!$B$23,'Old Ranking Calculations'!$C$23)</f>
        <v>7</v>
      </c>
      <c r="AE43" s="1">
        <f t="shared" si="1"/>
        <v>0</v>
      </c>
      <c r="AF43" s="1">
        <f>SUM($O$2:O43)/SUM($G$2:H43)</f>
        <v>1.4782608695652173</v>
      </c>
      <c r="AG43" s="16">
        <f>SUM($W$2:W43,Z43)</f>
        <v>84</v>
      </c>
    </row>
    <row r="44" spans="1:33" ht="15.75" customHeight="1" x14ac:dyDescent="0.2">
      <c r="A44" s="1">
        <v>2008</v>
      </c>
      <c r="B44" s="1" t="s">
        <v>25</v>
      </c>
      <c r="C44" s="1" t="str">
        <f>VLOOKUP(B44,Divisions!$A$1:$B$33,2,FALSE)</f>
        <v>NFC East</v>
      </c>
      <c r="D44" s="1">
        <v>9</v>
      </c>
      <c r="E44" s="1">
        <v>6</v>
      </c>
      <c r="F44" s="1">
        <v>1</v>
      </c>
      <c r="G44" s="1">
        <v>1</v>
      </c>
      <c r="I44" s="1">
        <v>2</v>
      </c>
      <c r="J44" s="1">
        <v>1</v>
      </c>
      <c r="K44" s="1">
        <v>1</v>
      </c>
      <c r="L44" s="1">
        <v>1</v>
      </c>
      <c r="M44" s="1"/>
      <c r="N44" s="1"/>
      <c r="O44" s="1">
        <v>3</v>
      </c>
      <c r="W44" s="1">
        <f>SUM(N44*'Ranking Calculations'!$C$2,M44*'Ranking Calculations'!$C$3,L44*'Ranking Calculations'!$C$4,K44*'Ranking Calculations'!$C$5,H44*'Ranking Calculations'!$C$7,G44*'Ranking Calculations'!$C$6,P44*'Ranking Calculations'!$C$8,Q44*'Ranking Calculations'!$C$9,R44*'Ranking Calculations'!$C$10,S44*'Ranking Calculations'!$C$11,T44*'Ranking Calculations'!$C$12,U44*'Ranking Calculations'!$C$13,V44*'Ranking Calculations'!$C$14)</f>
        <v>7</v>
      </c>
      <c r="X44" s="11">
        <f>(SUM($D$2:D44)+(SUM($F$2:F44)/2))/((SUM($D$2:D44)+SUM($E$2:E44)+SUM($F$2:F44)))</f>
        <v>0.50304878048780488</v>
      </c>
      <c r="Y44" s="24">
        <f>'Winning % Rank Over Time'!AB44</f>
        <v>16</v>
      </c>
      <c r="Z44" s="7">
        <f>'Winning % Rank Over Time'!$B44*VLOOKUP(Y44,'Share of Reg Season Points'!$A$2:$B$33,2)</f>
        <v>0</v>
      </c>
      <c r="AA44" s="1">
        <f>SUM($I$2:I44)/COUNT($G$2:G44)</f>
        <v>0.88235294117647056</v>
      </c>
      <c r="AB44" s="1" cm="1">
        <f t="array" ref="AB44">_xlfn.IFS(AA44&gt;='Old Ranking Calculations'!$B$25,'Old Ranking Calculations'!$C$25,AA44&gt;='Old Ranking Calculations'!$B$26,'Old Ranking Calculations'!$C$26,AA44&gt;='Old Ranking Calculations'!$B$27,'Old Ranking Calculations'!$C$27,AA44&gt;='Old Ranking Calculations'!$B$28,'Old Ranking Calculations'!$C$28,AA44&gt;='Old Ranking Calculations'!$B$29,'Old Ranking Calculations'!$C$29,AA44&gt;='Old Ranking Calculations'!$B$30,'Old Ranking Calculations'!$C$30,AA44&gt;='Old Ranking Calculations'!$B$31,'Old Ranking Calculations'!$C$31,AA44&lt;'Old Ranking Calculations'!$B$32,'Old Ranking Calculations'!$C$32)</f>
        <v>6</v>
      </c>
      <c r="AC44" s="1">
        <f>COUNT($G$2:G44)/COUNT($A$2:A44)</f>
        <v>0.39534883720930231</v>
      </c>
      <c r="AD44" s="1" cm="1">
        <f t="array" ref="AD44">_xlfn.IFS(AC44&gt;='Old Ranking Calculations'!$B$15,'Old Ranking Calculations'!$C$15,AC44&gt;='Old Ranking Calculations'!$B$16,'Old Ranking Calculations'!$C$16,AC44&gt;='Old Ranking Calculations'!$B$17,'Old Ranking Calculations'!$C$17,AC44&gt;='Old Ranking Calculations'!$B$18,'Old Ranking Calculations'!$C$18,AC44&gt;='Old Ranking Calculations'!$B$19,'Old Ranking Calculations'!$C$19,AC44&gt;='Old Ranking Calculations'!$B$20,'Old Ranking Calculations'!$C$20,AC44&gt;='Old Ranking Calculations'!$B$21,'Old Ranking Calculations'!$C$21,AC44&gt;='Old Ranking Calculations'!$B$22,'Old Ranking Calculations'!$C$22,AC44&lt;'Old Ranking Calculations'!$B$23,'Old Ranking Calculations'!$C$23)</f>
        <v>7</v>
      </c>
      <c r="AE44" s="1">
        <f t="shared" si="1"/>
        <v>0</v>
      </c>
      <c r="AF44" s="1">
        <f>SUM($O$2:O44)/SUM($G$2:H44)</f>
        <v>1.5416666666666667</v>
      </c>
      <c r="AG44" s="16">
        <f>SUM($W$2:W44,Z44)</f>
        <v>91</v>
      </c>
    </row>
    <row r="45" spans="1:33" ht="15.75" customHeight="1" x14ac:dyDescent="0.2">
      <c r="A45" s="1">
        <v>2009</v>
      </c>
      <c r="B45" s="1" t="s">
        <v>25</v>
      </c>
      <c r="C45" s="1" t="str">
        <f>VLOOKUP(B45,Divisions!$A$1:$B$33,2,FALSE)</f>
        <v>NFC East</v>
      </c>
      <c r="D45" s="1">
        <v>11</v>
      </c>
      <c r="E45" s="1">
        <v>5</v>
      </c>
      <c r="G45" s="1">
        <v>1</v>
      </c>
      <c r="I45" s="1">
        <v>0</v>
      </c>
      <c r="J45" s="1">
        <v>1</v>
      </c>
      <c r="K45" s="1"/>
      <c r="L45" s="1"/>
      <c r="M45" s="1"/>
      <c r="N45" s="1"/>
      <c r="O45" s="1">
        <v>1</v>
      </c>
      <c r="W45" s="1">
        <f>SUM(N45*'Ranking Calculations'!$C$2,M45*'Ranking Calculations'!$C$3,L45*'Ranking Calculations'!$C$4,K45*'Ranking Calculations'!$C$5,H45*'Ranking Calculations'!$C$7,G45*'Ranking Calculations'!$C$6,P45*'Ranking Calculations'!$C$8,Q45*'Ranking Calculations'!$C$9,R45*'Ranking Calculations'!$C$10,S45*'Ranking Calculations'!$C$11,T45*'Ranking Calculations'!$C$12,U45*'Ranking Calculations'!$C$13,V45*'Ranking Calculations'!$C$14)</f>
        <v>1</v>
      </c>
      <c r="X45" s="11">
        <f>(SUM($D$2:D45)+(SUM($F$2:F45)/2))/((SUM($D$2:D45)+SUM($E$2:E45)+SUM($F$2:F45)))</f>
        <v>0.50744047619047616</v>
      </c>
      <c r="Y45" s="24">
        <f>'Winning % Rank Over Time'!AB45</f>
        <v>16</v>
      </c>
      <c r="Z45" s="7">
        <f>'Winning % Rank Over Time'!$B45*VLOOKUP(Y45,'Share of Reg Season Points'!$A$2:$B$33,2)</f>
        <v>0</v>
      </c>
      <c r="AA45" s="1">
        <f>SUM($I$2:I45)/COUNT($G$2:G45)</f>
        <v>0.83333333333333337</v>
      </c>
      <c r="AB45" s="1" cm="1">
        <f t="array" ref="AB45">_xlfn.IFS(AA45&gt;='Old Ranking Calculations'!$B$25,'Old Ranking Calculations'!$C$25,AA45&gt;='Old Ranking Calculations'!$B$26,'Old Ranking Calculations'!$C$26,AA45&gt;='Old Ranking Calculations'!$B$27,'Old Ranking Calculations'!$C$27,AA45&gt;='Old Ranking Calculations'!$B$28,'Old Ranking Calculations'!$C$28,AA45&gt;='Old Ranking Calculations'!$B$29,'Old Ranking Calculations'!$C$29,AA45&gt;='Old Ranking Calculations'!$B$30,'Old Ranking Calculations'!$C$30,AA45&gt;='Old Ranking Calculations'!$B$31,'Old Ranking Calculations'!$C$31,AA45&lt;'Old Ranking Calculations'!$B$32,'Old Ranking Calculations'!$C$32)</f>
        <v>6</v>
      </c>
      <c r="AC45" s="1">
        <f>COUNT($G$2:G45)/COUNT($A$2:A45)</f>
        <v>0.40909090909090912</v>
      </c>
      <c r="AD45" s="1" cm="1">
        <f t="array" ref="AD45">_xlfn.IFS(AC45&gt;='Old Ranking Calculations'!$B$15,'Old Ranking Calculations'!$C$15,AC45&gt;='Old Ranking Calculations'!$B$16,'Old Ranking Calculations'!$C$16,AC45&gt;='Old Ranking Calculations'!$B$17,'Old Ranking Calculations'!$C$17,AC45&gt;='Old Ranking Calculations'!$B$18,'Old Ranking Calculations'!$C$18,AC45&gt;='Old Ranking Calculations'!$B$19,'Old Ranking Calculations'!$C$19,AC45&gt;='Old Ranking Calculations'!$B$20,'Old Ranking Calculations'!$C$20,AC45&gt;='Old Ranking Calculations'!$B$21,'Old Ranking Calculations'!$C$21,AC45&gt;='Old Ranking Calculations'!$B$22,'Old Ranking Calculations'!$C$22,AC45&lt;'Old Ranking Calculations'!$B$23,'Old Ranking Calculations'!$C$23)</f>
        <v>10</v>
      </c>
      <c r="AE45" s="1">
        <f t="shared" si="1"/>
        <v>0</v>
      </c>
      <c r="AF45" s="1">
        <f>SUM($O$2:O45)/SUM($G$2:H45)</f>
        <v>1.52</v>
      </c>
      <c r="AG45" s="16">
        <f>SUM($W$2:W45,Z45)</f>
        <v>92</v>
      </c>
    </row>
    <row r="46" spans="1:33" ht="15.75" customHeight="1" x14ac:dyDescent="0.2">
      <c r="A46" s="1">
        <v>2010</v>
      </c>
      <c r="B46" s="1" t="s">
        <v>25</v>
      </c>
      <c r="C46" s="1" t="str">
        <f>VLOOKUP(B46,Divisions!$A$1:$B$33,2,FALSE)</f>
        <v>NFC East</v>
      </c>
      <c r="D46" s="1">
        <v>10</v>
      </c>
      <c r="E46" s="1">
        <v>6</v>
      </c>
      <c r="G46" s="1">
        <v>1</v>
      </c>
      <c r="H46" s="1">
        <v>1</v>
      </c>
      <c r="I46" s="1">
        <v>0</v>
      </c>
      <c r="J46" s="1">
        <v>1</v>
      </c>
      <c r="K46" s="1"/>
      <c r="L46" s="1"/>
      <c r="M46" s="1"/>
      <c r="N46" s="1"/>
      <c r="O46" s="1">
        <v>1</v>
      </c>
      <c r="V46" s="1">
        <v>1</v>
      </c>
      <c r="W46" s="1">
        <f>SUM(N46*'Ranking Calculations'!$C$2,M46*'Ranking Calculations'!$C$3,L46*'Ranking Calculations'!$C$4,K46*'Ranking Calculations'!$C$5,H46*'Ranking Calculations'!$C$7,G46*'Ranking Calculations'!$C$6,P46*'Ranking Calculations'!$C$8,Q46*'Ranking Calculations'!$C$9,R46*'Ranking Calculations'!$C$10,S46*'Ranking Calculations'!$C$11,T46*'Ranking Calculations'!$C$12,U46*'Ranking Calculations'!$C$13,V46*'Ranking Calculations'!$C$14)</f>
        <v>2</v>
      </c>
      <c r="X46" s="11">
        <f>(SUM($D$2:D46)+(SUM($F$2:F46)/2))/((SUM($D$2:D46)+SUM($E$2:E46)+SUM($F$2:F46)))</f>
        <v>0.51017441860465118</v>
      </c>
      <c r="Y46" s="24">
        <f>'Winning % Rank Over Time'!AB46</f>
        <v>16</v>
      </c>
      <c r="Z46" s="7">
        <f>'Winning % Rank Over Time'!$B46*VLOOKUP(Y46,'Share of Reg Season Points'!$A$2:$B$33,2)</f>
        <v>0</v>
      </c>
      <c r="AA46" s="1">
        <f>SUM($I$2:I46)/COUNT($G$2:G46)</f>
        <v>0.78947368421052633</v>
      </c>
      <c r="AB46" s="1" cm="1">
        <f t="array" ref="AB46">_xlfn.IFS(AA46&gt;='Old Ranking Calculations'!$B$25,'Old Ranking Calculations'!$C$25,AA46&gt;='Old Ranking Calculations'!$B$26,'Old Ranking Calculations'!$C$26,AA46&gt;='Old Ranking Calculations'!$B$27,'Old Ranking Calculations'!$C$27,AA46&gt;='Old Ranking Calculations'!$B$28,'Old Ranking Calculations'!$C$28,AA46&gt;='Old Ranking Calculations'!$B$29,'Old Ranking Calculations'!$C$29,AA46&gt;='Old Ranking Calculations'!$B$30,'Old Ranking Calculations'!$C$30,AA46&gt;='Old Ranking Calculations'!$B$31,'Old Ranking Calculations'!$C$31,AA46&lt;'Old Ranking Calculations'!$B$32,'Old Ranking Calculations'!$C$32)</f>
        <v>6</v>
      </c>
      <c r="AC46" s="1">
        <f>COUNT($G$2:G46)/COUNT($A$2:A46)</f>
        <v>0.42222222222222222</v>
      </c>
      <c r="AD46" s="1" cm="1">
        <f t="array" ref="AD46">_xlfn.IFS(AC46&gt;='Old Ranking Calculations'!$B$15,'Old Ranking Calculations'!$C$15,AC46&gt;='Old Ranking Calculations'!$B$16,'Old Ranking Calculations'!$C$16,AC46&gt;='Old Ranking Calculations'!$B$17,'Old Ranking Calculations'!$C$17,AC46&gt;='Old Ranking Calculations'!$B$18,'Old Ranking Calculations'!$C$18,AC46&gt;='Old Ranking Calculations'!$B$19,'Old Ranking Calculations'!$C$19,AC46&gt;='Old Ranking Calculations'!$B$20,'Old Ranking Calculations'!$C$20,AC46&gt;='Old Ranking Calculations'!$B$21,'Old Ranking Calculations'!$C$21,AC46&gt;='Old Ranking Calculations'!$B$22,'Old Ranking Calculations'!$C$22,AC46&lt;'Old Ranking Calculations'!$B$23,'Old Ranking Calculations'!$C$23)</f>
        <v>10</v>
      </c>
      <c r="AE46" s="1">
        <f t="shared" si="1"/>
        <v>0</v>
      </c>
      <c r="AF46" s="1">
        <f>SUM($O$2:O46)/SUM($G$2:H46)</f>
        <v>1.4444444444444444</v>
      </c>
      <c r="AG46" s="16">
        <f>SUM($W$2:W46,Z46)</f>
        <v>94</v>
      </c>
    </row>
    <row r="47" spans="1:33" ht="15.75" customHeight="1" x14ac:dyDescent="0.2">
      <c r="A47" s="1">
        <v>2011</v>
      </c>
      <c r="B47" s="1" t="s">
        <v>25</v>
      </c>
      <c r="C47" s="1" t="str">
        <f>VLOOKUP(B47,Divisions!$A$1:$B$33,2,FALSE)</f>
        <v>NFC East</v>
      </c>
      <c r="D47" s="1">
        <v>8</v>
      </c>
      <c r="E47" s="1">
        <v>8</v>
      </c>
      <c r="W47" s="1">
        <f>SUM(N47*'Ranking Calculations'!$C$2,M47*'Ranking Calculations'!$C$3,L47*'Ranking Calculations'!$C$4,K47*'Ranking Calculations'!$C$5,H47*'Ranking Calculations'!$C$7,G47*'Ranking Calculations'!$C$6,P47*'Ranking Calculations'!$C$8,Q47*'Ranking Calculations'!$C$9,R47*'Ranking Calculations'!$C$10,S47*'Ranking Calculations'!$C$11,T47*'Ranking Calculations'!$C$12,U47*'Ranking Calculations'!$C$13,V47*'Ranking Calculations'!$C$14)</f>
        <v>0</v>
      </c>
      <c r="X47" s="11">
        <f>(SUM($D$2:D47)+(SUM($F$2:F47)/2))/((SUM($D$2:D47)+SUM($E$2:E47)+SUM($F$2:F47)))</f>
        <v>0.50994318181818177</v>
      </c>
      <c r="Y47" s="24">
        <f>'Winning % Rank Over Time'!AB47</f>
        <v>15</v>
      </c>
      <c r="Z47" s="7">
        <f>'Winning % Rank Over Time'!$B47*VLOOKUP(Y47,'Share of Reg Season Points'!$A$2:$B$33,2)</f>
        <v>0</v>
      </c>
      <c r="AA47" s="1">
        <f>SUM($I$2:I47)/COUNT($G$2:G47)</f>
        <v>0.78947368421052633</v>
      </c>
      <c r="AB47" s="1" cm="1">
        <f t="array" ref="AB47">_xlfn.IFS(AA47&gt;='Old Ranking Calculations'!$B$25,'Old Ranking Calculations'!$C$25,AA47&gt;='Old Ranking Calculations'!$B$26,'Old Ranking Calculations'!$C$26,AA47&gt;='Old Ranking Calculations'!$B$27,'Old Ranking Calculations'!$C$27,AA47&gt;='Old Ranking Calculations'!$B$28,'Old Ranking Calculations'!$C$28,AA47&gt;='Old Ranking Calculations'!$B$29,'Old Ranking Calculations'!$C$29,AA47&gt;='Old Ranking Calculations'!$B$30,'Old Ranking Calculations'!$C$30,AA47&gt;='Old Ranking Calculations'!$B$31,'Old Ranking Calculations'!$C$31,AA47&lt;'Old Ranking Calculations'!$B$32,'Old Ranking Calculations'!$C$32)</f>
        <v>6</v>
      </c>
      <c r="AC47" s="1">
        <f>COUNT($G$2:G47)/COUNT($A$2:A47)</f>
        <v>0.41304347826086957</v>
      </c>
      <c r="AD47" s="1" cm="1">
        <f t="array" ref="AD47">_xlfn.IFS(AC47&gt;='Old Ranking Calculations'!$B$15,'Old Ranking Calculations'!$C$15,AC47&gt;='Old Ranking Calculations'!$B$16,'Old Ranking Calculations'!$C$16,AC47&gt;='Old Ranking Calculations'!$B$17,'Old Ranking Calculations'!$C$17,AC47&gt;='Old Ranking Calculations'!$B$18,'Old Ranking Calculations'!$C$18,AC47&gt;='Old Ranking Calculations'!$B$19,'Old Ranking Calculations'!$C$19,AC47&gt;='Old Ranking Calculations'!$B$20,'Old Ranking Calculations'!$C$20,AC47&gt;='Old Ranking Calculations'!$B$21,'Old Ranking Calculations'!$C$21,AC47&gt;='Old Ranking Calculations'!$B$22,'Old Ranking Calculations'!$C$22,AC47&lt;'Old Ranking Calculations'!$B$23,'Old Ranking Calculations'!$C$23)</f>
        <v>10</v>
      </c>
      <c r="AE47" s="1">
        <f t="shared" si="1"/>
        <v>0</v>
      </c>
      <c r="AF47" s="1">
        <f>SUM($O$2:O47)/SUM($G$2:H47)</f>
        <v>1.4444444444444444</v>
      </c>
      <c r="AG47" s="16">
        <f>SUM($W$2:W47,Z47)</f>
        <v>94</v>
      </c>
    </row>
    <row r="48" spans="1:33" ht="15.75" customHeight="1" x14ac:dyDescent="0.2">
      <c r="A48" s="1">
        <v>2012</v>
      </c>
      <c r="B48" s="1" t="s">
        <v>25</v>
      </c>
      <c r="C48" s="1" t="str">
        <f>VLOOKUP(B48,Divisions!$A$1:$B$33,2,FALSE)</f>
        <v>NFC East</v>
      </c>
      <c r="D48" s="1">
        <v>4</v>
      </c>
      <c r="E48" s="1">
        <v>12</v>
      </c>
      <c r="W48" s="1">
        <f>SUM(N48*'Ranking Calculations'!$C$2,M48*'Ranking Calculations'!$C$3,L48*'Ranking Calculations'!$C$4,K48*'Ranking Calculations'!$C$5,H48*'Ranking Calculations'!$C$7,G48*'Ranking Calculations'!$C$6,P48*'Ranking Calculations'!$C$8,Q48*'Ranking Calculations'!$C$9,R48*'Ranking Calculations'!$C$10,S48*'Ranking Calculations'!$C$11,T48*'Ranking Calculations'!$C$12,U48*'Ranking Calculations'!$C$13,V48*'Ranking Calculations'!$C$14)</f>
        <v>0</v>
      </c>
      <c r="X48" s="11">
        <f>(SUM($D$2:D48)+(SUM($F$2:F48)/2))/((SUM($D$2:D48)+SUM($E$2:E48)+SUM($F$2:F48)))</f>
        <v>0.50416666666666665</v>
      </c>
      <c r="Y48" s="24">
        <f>'Winning % Rank Over Time'!AB48</f>
        <v>15</v>
      </c>
      <c r="Z48" s="7">
        <f>'Winning % Rank Over Time'!$B48*VLOOKUP(Y48,'Share of Reg Season Points'!$A$2:$B$33,2)</f>
        <v>0</v>
      </c>
      <c r="AA48" s="1">
        <f>SUM($I$2:I48)/COUNT($G$2:G48)</f>
        <v>0.78947368421052633</v>
      </c>
      <c r="AB48" s="1" cm="1">
        <f t="array" ref="AB48">_xlfn.IFS(AA48&gt;='Old Ranking Calculations'!$B$25,'Old Ranking Calculations'!$C$25,AA48&gt;='Old Ranking Calculations'!$B$26,'Old Ranking Calculations'!$C$26,AA48&gt;='Old Ranking Calculations'!$B$27,'Old Ranking Calculations'!$C$27,AA48&gt;='Old Ranking Calculations'!$B$28,'Old Ranking Calculations'!$C$28,AA48&gt;='Old Ranking Calculations'!$B$29,'Old Ranking Calculations'!$C$29,AA48&gt;='Old Ranking Calculations'!$B$30,'Old Ranking Calculations'!$C$30,AA48&gt;='Old Ranking Calculations'!$B$31,'Old Ranking Calculations'!$C$31,AA48&lt;'Old Ranking Calculations'!$B$32,'Old Ranking Calculations'!$C$32)</f>
        <v>6</v>
      </c>
      <c r="AC48" s="1">
        <f>COUNT($G$2:G48)/COUNT($A$2:A48)</f>
        <v>0.40425531914893614</v>
      </c>
      <c r="AD48" s="1" cm="1">
        <f t="array" ref="AD48">_xlfn.IFS(AC48&gt;='Old Ranking Calculations'!$B$15,'Old Ranking Calculations'!$C$15,AC48&gt;='Old Ranking Calculations'!$B$16,'Old Ranking Calculations'!$C$16,AC48&gt;='Old Ranking Calculations'!$B$17,'Old Ranking Calculations'!$C$17,AC48&gt;='Old Ranking Calculations'!$B$18,'Old Ranking Calculations'!$C$18,AC48&gt;='Old Ranking Calculations'!$B$19,'Old Ranking Calculations'!$C$19,AC48&gt;='Old Ranking Calculations'!$B$20,'Old Ranking Calculations'!$C$20,AC48&gt;='Old Ranking Calculations'!$B$21,'Old Ranking Calculations'!$C$21,AC48&gt;='Old Ranking Calculations'!$B$22,'Old Ranking Calculations'!$C$22,AC48&lt;'Old Ranking Calculations'!$B$23,'Old Ranking Calculations'!$C$23)</f>
        <v>10</v>
      </c>
      <c r="AE48" s="1">
        <f t="shared" si="1"/>
        <v>0</v>
      </c>
      <c r="AF48" s="1">
        <f>SUM($O$2:O48)/SUM($G$2:H48)</f>
        <v>1.4444444444444444</v>
      </c>
      <c r="AG48" s="16">
        <f>SUM($W$2:W48,Z48)</f>
        <v>94</v>
      </c>
    </row>
    <row r="49" spans="1:33" ht="15.75" customHeight="1" x14ac:dyDescent="0.2">
      <c r="A49" s="1">
        <v>2013</v>
      </c>
      <c r="B49" s="1" t="s">
        <v>25</v>
      </c>
      <c r="C49" s="1" t="str">
        <f>VLOOKUP(B49,Divisions!$A$1:$B$33,2,FALSE)</f>
        <v>NFC East</v>
      </c>
      <c r="D49" s="1">
        <v>10</v>
      </c>
      <c r="E49" s="1">
        <v>6</v>
      </c>
      <c r="G49" s="1">
        <v>1</v>
      </c>
      <c r="H49" s="1">
        <v>1</v>
      </c>
      <c r="I49" s="1">
        <v>0</v>
      </c>
      <c r="J49" s="1">
        <v>1</v>
      </c>
      <c r="K49" s="1"/>
      <c r="L49" s="1"/>
      <c r="M49" s="1"/>
      <c r="N49" s="1"/>
      <c r="O49" s="1">
        <v>1</v>
      </c>
      <c r="W49" s="1">
        <f>SUM(N49*'Ranking Calculations'!$C$2,M49*'Ranking Calculations'!$C$3,L49*'Ranking Calculations'!$C$4,K49*'Ranking Calculations'!$C$5,H49*'Ranking Calculations'!$C$7,G49*'Ranking Calculations'!$C$6,P49*'Ranking Calculations'!$C$8,Q49*'Ranking Calculations'!$C$9,R49*'Ranking Calculations'!$C$10,S49*'Ranking Calculations'!$C$11,T49*'Ranking Calculations'!$C$12,U49*'Ranking Calculations'!$C$13,V49*'Ranking Calculations'!$C$14)</f>
        <v>2</v>
      </c>
      <c r="X49" s="11">
        <f>(SUM($D$2:D49)+(SUM($F$2:F49)/2))/((SUM($D$2:D49)+SUM($E$2:E49)+SUM($F$2:F49)))</f>
        <v>0.50679347826086951</v>
      </c>
      <c r="Y49" s="24">
        <f>'Winning % Rank Over Time'!AB49</f>
        <v>15</v>
      </c>
      <c r="Z49" s="7">
        <f>'Winning % Rank Over Time'!$B49*VLOOKUP(Y49,'Share of Reg Season Points'!$A$2:$B$33,2)</f>
        <v>0</v>
      </c>
      <c r="AA49" s="1">
        <f>SUM($I$2:I49)/COUNT($G$2:G49)</f>
        <v>0.75</v>
      </c>
      <c r="AB49" s="1" cm="1">
        <f t="array" ref="AB49">_xlfn.IFS(AA49&gt;='Old Ranking Calculations'!$B$25,'Old Ranking Calculations'!$C$25,AA49&gt;='Old Ranking Calculations'!$B$26,'Old Ranking Calculations'!$C$26,AA49&gt;='Old Ranking Calculations'!$B$27,'Old Ranking Calculations'!$C$27,AA49&gt;='Old Ranking Calculations'!$B$28,'Old Ranking Calculations'!$C$28,AA49&gt;='Old Ranking Calculations'!$B$29,'Old Ranking Calculations'!$C$29,AA49&gt;='Old Ranking Calculations'!$B$30,'Old Ranking Calculations'!$C$30,AA49&gt;='Old Ranking Calculations'!$B$31,'Old Ranking Calculations'!$C$31,AA49&lt;'Old Ranking Calculations'!$B$32,'Old Ranking Calculations'!$C$32)</f>
        <v>6</v>
      </c>
      <c r="AC49" s="1">
        <f>COUNT($G$2:G49)/COUNT($A$2:A49)</f>
        <v>0.41666666666666669</v>
      </c>
      <c r="AD49" s="1" cm="1">
        <f t="array" ref="AD49">_xlfn.IFS(AC49&gt;='Old Ranking Calculations'!$B$15,'Old Ranking Calculations'!$C$15,AC49&gt;='Old Ranking Calculations'!$B$16,'Old Ranking Calculations'!$C$16,AC49&gt;='Old Ranking Calculations'!$B$17,'Old Ranking Calculations'!$C$17,AC49&gt;='Old Ranking Calculations'!$B$18,'Old Ranking Calculations'!$C$18,AC49&gt;='Old Ranking Calculations'!$B$19,'Old Ranking Calculations'!$C$19,AC49&gt;='Old Ranking Calculations'!$B$20,'Old Ranking Calculations'!$C$20,AC49&gt;='Old Ranking Calculations'!$B$21,'Old Ranking Calculations'!$C$21,AC49&gt;='Old Ranking Calculations'!$B$22,'Old Ranking Calculations'!$C$22,AC49&lt;'Old Ranking Calculations'!$B$23,'Old Ranking Calculations'!$C$23)</f>
        <v>10</v>
      </c>
      <c r="AE49" s="1">
        <f t="shared" si="1"/>
        <v>0</v>
      </c>
      <c r="AF49" s="1">
        <f>SUM($O$2:O49)/SUM($G$2:H49)</f>
        <v>1.3793103448275863</v>
      </c>
      <c r="AG49" s="16">
        <f>SUM($W$2:W49,Z49)</f>
        <v>96</v>
      </c>
    </row>
    <row r="50" spans="1:33" ht="15.75" customHeight="1" x14ac:dyDescent="0.2">
      <c r="A50" s="1">
        <v>2014</v>
      </c>
      <c r="B50" s="1" t="s">
        <v>25</v>
      </c>
      <c r="C50" s="1" t="str">
        <f>VLOOKUP(B50,Divisions!$A$1:$B$33,2,FALSE)</f>
        <v>NFC East</v>
      </c>
      <c r="D50" s="1">
        <v>10</v>
      </c>
      <c r="E50" s="1">
        <v>6</v>
      </c>
      <c r="W50" s="1">
        <f>SUM(N50*'Ranking Calculations'!$C$2,M50*'Ranking Calculations'!$C$3,L50*'Ranking Calculations'!$C$4,K50*'Ranking Calculations'!$C$5,H50*'Ranking Calculations'!$C$7,G50*'Ranking Calculations'!$C$6,P50*'Ranking Calculations'!$C$8,Q50*'Ranking Calculations'!$C$9,R50*'Ranking Calculations'!$C$10,S50*'Ranking Calculations'!$C$11,T50*'Ranking Calculations'!$C$12,U50*'Ranking Calculations'!$C$13,V50*'Ranking Calculations'!$C$14)</f>
        <v>0</v>
      </c>
      <c r="X50" s="11">
        <f>(SUM($D$2:D50)+(SUM($F$2:F50)/2))/((SUM($D$2:D50)+SUM($E$2:E50)+SUM($F$2:F50)))</f>
        <v>0.50930851063829785</v>
      </c>
      <c r="Y50" s="24">
        <f>'Winning % Rank Over Time'!AB50</f>
        <v>15</v>
      </c>
      <c r="Z50" s="7">
        <f>'Winning % Rank Over Time'!$B50*VLOOKUP(Y50,'Share of Reg Season Points'!$A$2:$B$33,2)</f>
        <v>0</v>
      </c>
      <c r="AA50" s="1">
        <f>SUM($I$2:I50)/COUNT($G$2:G50)</f>
        <v>0.75</v>
      </c>
      <c r="AB50" s="1" cm="1">
        <f t="array" ref="AB50">_xlfn.IFS(AA50&gt;='Old Ranking Calculations'!$B$25,'Old Ranking Calculations'!$C$25,AA50&gt;='Old Ranking Calculations'!$B$26,'Old Ranking Calculations'!$C$26,AA50&gt;='Old Ranking Calculations'!$B$27,'Old Ranking Calculations'!$C$27,AA50&gt;='Old Ranking Calculations'!$B$28,'Old Ranking Calculations'!$C$28,AA50&gt;='Old Ranking Calculations'!$B$29,'Old Ranking Calculations'!$C$29,AA50&gt;='Old Ranking Calculations'!$B$30,'Old Ranking Calculations'!$C$30,AA50&gt;='Old Ranking Calculations'!$B$31,'Old Ranking Calculations'!$C$31,AA50&lt;'Old Ranking Calculations'!$B$32,'Old Ranking Calculations'!$C$32)</f>
        <v>6</v>
      </c>
      <c r="AC50" s="1">
        <f>COUNT($G$2:G50)/COUNT($A$2:A50)</f>
        <v>0.40816326530612246</v>
      </c>
      <c r="AD50" s="1" cm="1">
        <f t="array" ref="AD50">_xlfn.IFS(AC50&gt;='Old Ranking Calculations'!$B$15,'Old Ranking Calculations'!$C$15,AC50&gt;='Old Ranking Calculations'!$B$16,'Old Ranking Calculations'!$C$16,AC50&gt;='Old Ranking Calculations'!$B$17,'Old Ranking Calculations'!$C$17,AC50&gt;='Old Ranking Calculations'!$B$18,'Old Ranking Calculations'!$C$18,AC50&gt;='Old Ranking Calculations'!$B$19,'Old Ranking Calculations'!$C$19,AC50&gt;='Old Ranking Calculations'!$B$20,'Old Ranking Calculations'!$C$20,AC50&gt;='Old Ranking Calculations'!$B$21,'Old Ranking Calculations'!$C$21,AC50&gt;='Old Ranking Calculations'!$B$22,'Old Ranking Calculations'!$C$22,AC50&lt;'Old Ranking Calculations'!$B$23,'Old Ranking Calculations'!$C$23)</f>
        <v>10</v>
      </c>
      <c r="AE50" s="1">
        <f t="shared" si="1"/>
        <v>0</v>
      </c>
      <c r="AF50" s="1">
        <f>SUM($O$2:O50)/SUM($G$2:H50)</f>
        <v>1.3793103448275863</v>
      </c>
      <c r="AG50" s="16">
        <f>SUM($W$2:W50,Z50)</f>
        <v>96</v>
      </c>
    </row>
    <row r="51" spans="1:33" ht="15.75" customHeight="1" x14ac:dyDescent="0.2">
      <c r="A51" s="1">
        <v>2015</v>
      </c>
      <c r="B51" s="1" t="s">
        <v>25</v>
      </c>
      <c r="C51" s="1" t="str">
        <f>VLOOKUP(B51,Divisions!$A$1:$B$33,2,FALSE)</f>
        <v>NFC East</v>
      </c>
      <c r="D51" s="1">
        <v>7</v>
      </c>
      <c r="E51" s="1">
        <v>9</v>
      </c>
      <c r="W51" s="1">
        <f>SUM(N51*'Ranking Calculations'!$C$2,M51*'Ranking Calculations'!$C$3,L51*'Ranking Calculations'!$C$4,K51*'Ranking Calculations'!$C$5,H51*'Ranking Calculations'!$C$7,G51*'Ranking Calculations'!$C$6,P51*'Ranking Calculations'!$C$8,Q51*'Ranking Calculations'!$C$9,R51*'Ranking Calculations'!$C$10,S51*'Ranking Calculations'!$C$11,T51*'Ranking Calculations'!$C$12,U51*'Ranking Calculations'!$C$13,V51*'Ranking Calculations'!$C$14)</f>
        <v>0</v>
      </c>
      <c r="X51" s="11">
        <f>(SUM($D$2:D51)+(SUM($F$2:F51)/2))/((SUM($D$2:D51)+SUM($E$2:E51)+SUM($F$2:F51)))</f>
        <v>0.5078125</v>
      </c>
      <c r="Y51" s="24">
        <f>'Winning % Rank Over Time'!AB51</f>
        <v>15</v>
      </c>
      <c r="Z51" s="7">
        <f>'Winning % Rank Over Time'!$B51*VLOOKUP(Y51,'Share of Reg Season Points'!$A$2:$B$33,2)</f>
        <v>0</v>
      </c>
      <c r="AA51" s="1">
        <f>SUM($I$2:I51)/COUNT($G$2:G51)</f>
        <v>0.75</v>
      </c>
      <c r="AB51" s="1" cm="1">
        <f t="array" ref="AB51">_xlfn.IFS(AA51&gt;='Old Ranking Calculations'!$B$25,'Old Ranking Calculations'!$C$25,AA51&gt;='Old Ranking Calculations'!$B$26,'Old Ranking Calculations'!$C$26,AA51&gt;='Old Ranking Calculations'!$B$27,'Old Ranking Calculations'!$C$27,AA51&gt;='Old Ranking Calculations'!$B$28,'Old Ranking Calculations'!$C$28,AA51&gt;='Old Ranking Calculations'!$B$29,'Old Ranking Calculations'!$C$29,AA51&gt;='Old Ranking Calculations'!$B$30,'Old Ranking Calculations'!$C$30,AA51&gt;='Old Ranking Calculations'!$B$31,'Old Ranking Calculations'!$C$31,AA51&lt;'Old Ranking Calculations'!$B$32,'Old Ranking Calculations'!$C$32)</f>
        <v>6</v>
      </c>
      <c r="AC51" s="1">
        <f>COUNT($G$2:G51)/COUNT($A$2:A51)</f>
        <v>0.4</v>
      </c>
      <c r="AD51" s="1" cm="1">
        <f t="array" ref="AD51">_xlfn.IFS(AC51&gt;='Old Ranking Calculations'!$B$15,'Old Ranking Calculations'!$C$15,AC51&gt;='Old Ranking Calculations'!$B$16,'Old Ranking Calculations'!$C$16,AC51&gt;='Old Ranking Calculations'!$B$17,'Old Ranking Calculations'!$C$17,AC51&gt;='Old Ranking Calculations'!$B$18,'Old Ranking Calculations'!$C$18,AC51&gt;='Old Ranking Calculations'!$B$19,'Old Ranking Calculations'!$C$19,AC51&gt;='Old Ranking Calculations'!$B$20,'Old Ranking Calculations'!$C$20,AC51&gt;='Old Ranking Calculations'!$B$21,'Old Ranking Calculations'!$C$21,AC51&gt;='Old Ranking Calculations'!$B$22,'Old Ranking Calculations'!$C$22,AC51&lt;'Old Ranking Calculations'!$B$23,'Old Ranking Calculations'!$C$23)</f>
        <v>10</v>
      </c>
      <c r="AE51" s="1">
        <f t="shared" si="1"/>
        <v>0</v>
      </c>
      <c r="AF51" s="1">
        <f>SUM($O$2:O51)/SUM($G$2:H51)</f>
        <v>1.3793103448275863</v>
      </c>
      <c r="AG51" s="16">
        <f>SUM($W$2:W51,Z51)</f>
        <v>96</v>
      </c>
    </row>
    <row r="52" spans="1:33" ht="15.75" customHeight="1" x14ac:dyDescent="0.2">
      <c r="A52" s="1">
        <v>2016</v>
      </c>
      <c r="B52" s="1" t="s">
        <v>25</v>
      </c>
      <c r="C52" s="1" t="str">
        <f>VLOOKUP(B52,Divisions!$A$1:$B$33,2,FALSE)</f>
        <v>NFC East</v>
      </c>
      <c r="D52" s="1">
        <v>7</v>
      </c>
      <c r="E52" s="1">
        <v>9</v>
      </c>
      <c r="W52" s="1">
        <f>SUM(N52*'Ranking Calculations'!$C$2,M52*'Ranking Calculations'!$C$3,L52*'Ranking Calculations'!$C$4,K52*'Ranking Calculations'!$C$5,H52*'Ranking Calculations'!$C$7,G52*'Ranking Calculations'!$C$6,P52*'Ranking Calculations'!$C$8,Q52*'Ranking Calculations'!$C$9,R52*'Ranking Calculations'!$C$10,S52*'Ranking Calculations'!$C$11,T52*'Ranking Calculations'!$C$12,U52*'Ranking Calculations'!$C$13,V52*'Ranking Calculations'!$C$14)</f>
        <v>0</v>
      </c>
      <c r="X52" s="11">
        <f>(SUM($D$2:D52)+(SUM($F$2:F52)/2))/((SUM($D$2:D52)+SUM($E$2:E52)+SUM($F$2:F52)))</f>
        <v>0.50637755102040816</v>
      </c>
      <c r="Y52" s="24">
        <f>'Winning % Rank Over Time'!AB52</f>
        <v>14</v>
      </c>
      <c r="Z52" s="7">
        <f>'Winning % Rank Over Time'!$B52*VLOOKUP(Y52,'Share of Reg Season Points'!$A$2:$B$33,2)</f>
        <v>0</v>
      </c>
      <c r="AA52" s="1">
        <f>SUM($I$2:I52)/COUNT($G$2:G52)</f>
        <v>0.75</v>
      </c>
      <c r="AB52" s="1" cm="1">
        <f t="array" ref="AB52">_xlfn.IFS(AA52&gt;='Old Ranking Calculations'!$B$25,'Old Ranking Calculations'!$C$25,AA52&gt;='Old Ranking Calculations'!$B$26,'Old Ranking Calculations'!$C$26,AA52&gt;='Old Ranking Calculations'!$B$27,'Old Ranking Calculations'!$C$27,AA52&gt;='Old Ranking Calculations'!$B$28,'Old Ranking Calculations'!$C$28,AA52&gt;='Old Ranking Calculations'!$B$29,'Old Ranking Calculations'!$C$29,AA52&gt;='Old Ranking Calculations'!$B$30,'Old Ranking Calculations'!$C$30,AA52&gt;='Old Ranking Calculations'!$B$31,'Old Ranking Calculations'!$C$31,AA52&lt;'Old Ranking Calculations'!$B$32,'Old Ranking Calculations'!$C$32)</f>
        <v>6</v>
      </c>
      <c r="AC52" s="1">
        <f>COUNT($G$2:G52)/COUNT($A$2:A52)</f>
        <v>0.39215686274509803</v>
      </c>
      <c r="AD52" s="1" cm="1">
        <f t="array" ref="AD52">_xlfn.IFS(AC52&gt;='Old Ranking Calculations'!$B$15,'Old Ranking Calculations'!$C$15,AC52&gt;='Old Ranking Calculations'!$B$16,'Old Ranking Calculations'!$C$16,AC52&gt;='Old Ranking Calculations'!$B$17,'Old Ranking Calculations'!$C$17,AC52&gt;='Old Ranking Calculations'!$B$18,'Old Ranking Calculations'!$C$18,AC52&gt;='Old Ranking Calculations'!$B$19,'Old Ranking Calculations'!$C$19,AC52&gt;='Old Ranking Calculations'!$B$20,'Old Ranking Calculations'!$C$20,AC52&gt;='Old Ranking Calculations'!$B$21,'Old Ranking Calculations'!$C$21,AC52&gt;='Old Ranking Calculations'!$B$22,'Old Ranking Calculations'!$C$22,AC52&lt;'Old Ranking Calculations'!$B$23,'Old Ranking Calculations'!$C$23)</f>
        <v>7</v>
      </c>
      <c r="AE52" s="1">
        <f t="shared" si="1"/>
        <v>0</v>
      </c>
      <c r="AF52" s="1">
        <f>SUM($O$2:O52)/SUM($G$2:H52)</f>
        <v>1.3793103448275863</v>
      </c>
      <c r="AG52" s="16">
        <f>SUM($W$2:W52,Z52)</f>
        <v>96</v>
      </c>
    </row>
    <row r="53" spans="1:33" ht="15.75" customHeight="1" x14ac:dyDescent="0.2">
      <c r="A53" s="1">
        <v>2017</v>
      </c>
      <c r="B53" s="1" t="s">
        <v>25</v>
      </c>
      <c r="C53" s="1" t="str">
        <f>VLOOKUP(B53,Divisions!$A$1:$B$33,2,FALSE)</f>
        <v>NFC East</v>
      </c>
      <c r="D53" s="1">
        <v>13</v>
      </c>
      <c r="E53" s="1">
        <v>3</v>
      </c>
      <c r="G53" s="1">
        <v>1</v>
      </c>
      <c r="H53" s="1">
        <v>1</v>
      </c>
      <c r="I53" s="1">
        <v>3</v>
      </c>
      <c r="J53" s="1">
        <v>0</v>
      </c>
      <c r="K53" s="1">
        <v>1</v>
      </c>
      <c r="L53" s="1">
        <v>1</v>
      </c>
      <c r="M53" s="1">
        <v>1</v>
      </c>
      <c r="N53" s="1">
        <v>1</v>
      </c>
      <c r="O53" s="1">
        <v>4</v>
      </c>
      <c r="W53" s="1">
        <f>SUM(N53*'Ranking Calculations'!$C$2,M53*'Ranking Calculations'!$C$3,L53*'Ranking Calculations'!$C$4,K53*'Ranking Calculations'!$C$5,H53*'Ranking Calculations'!$C$7,G53*'Ranking Calculations'!$C$6,P53*'Ranking Calculations'!$C$8,Q53*'Ranking Calculations'!$C$9,R53*'Ranking Calculations'!$C$10,S53*'Ranking Calculations'!$C$11,T53*'Ranking Calculations'!$C$12,U53*'Ranking Calculations'!$C$13,V53*'Ranking Calculations'!$C$14)</f>
        <v>40</v>
      </c>
      <c r="X53" s="11">
        <f>(SUM($D$2:D53)+(SUM($F$2:F53)/2))/((SUM($D$2:D53)+SUM($E$2:E53)+SUM($F$2:F53)))</f>
        <v>0.51249999999999996</v>
      </c>
      <c r="Y53" s="24">
        <f>'Winning % Rank Over Time'!AB53</f>
        <v>14</v>
      </c>
      <c r="Z53" s="7">
        <f>'Winning % Rank Over Time'!$B53*VLOOKUP(Y53,'Share of Reg Season Points'!$A$2:$B$33,2)</f>
        <v>0</v>
      </c>
      <c r="AA53" s="1">
        <f>SUM($I$2:I53)/COUNT($G$2:G53)</f>
        <v>0.8571428571428571</v>
      </c>
      <c r="AB53" s="1" cm="1">
        <f t="array" ref="AB53">_xlfn.IFS(AA53&gt;='Old Ranking Calculations'!$B$25,'Old Ranking Calculations'!$C$25,AA53&gt;='Old Ranking Calculations'!$B$26,'Old Ranking Calculations'!$C$26,AA53&gt;='Old Ranking Calculations'!$B$27,'Old Ranking Calculations'!$C$27,AA53&gt;='Old Ranking Calculations'!$B$28,'Old Ranking Calculations'!$C$28,AA53&gt;='Old Ranking Calculations'!$B$29,'Old Ranking Calculations'!$C$29,AA53&gt;='Old Ranking Calculations'!$B$30,'Old Ranking Calculations'!$C$30,AA53&gt;='Old Ranking Calculations'!$B$31,'Old Ranking Calculations'!$C$31,AA53&lt;'Old Ranking Calculations'!$B$32,'Old Ranking Calculations'!$C$32)</f>
        <v>6</v>
      </c>
      <c r="AC53" s="1">
        <f>COUNT($G$2:G53)/COUNT($A$2:A53)</f>
        <v>0.40384615384615385</v>
      </c>
      <c r="AD53" s="1" cm="1">
        <f t="array" ref="AD53">_xlfn.IFS(AC53&gt;='Old Ranking Calculations'!$B$15,'Old Ranking Calculations'!$C$15,AC53&gt;='Old Ranking Calculations'!$B$16,'Old Ranking Calculations'!$C$16,AC53&gt;='Old Ranking Calculations'!$B$17,'Old Ranking Calculations'!$C$17,AC53&gt;='Old Ranking Calculations'!$B$18,'Old Ranking Calculations'!$C$18,AC53&gt;='Old Ranking Calculations'!$B$19,'Old Ranking Calculations'!$C$19,AC53&gt;='Old Ranking Calculations'!$B$20,'Old Ranking Calculations'!$C$20,AC53&gt;='Old Ranking Calculations'!$B$21,'Old Ranking Calculations'!$C$21,AC53&gt;='Old Ranking Calculations'!$B$22,'Old Ranking Calculations'!$C$22,AC53&lt;'Old Ranking Calculations'!$B$23,'Old Ranking Calculations'!$C$23)</f>
        <v>10</v>
      </c>
      <c r="AE53" s="1">
        <f t="shared" si="1"/>
        <v>0</v>
      </c>
      <c r="AF53" s="1">
        <f>SUM($O$2:O53)/SUM($G$2:H53)</f>
        <v>1.4193548387096775</v>
      </c>
      <c r="AG53" s="16">
        <f>SUM($W$2:W53,Z53)</f>
        <v>136</v>
      </c>
    </row>
    <row r="54" spans="1:33" ht="15.75" customHeight="1" x14ac:dyDescent="0.2">
      <c r="A54" s="1">
        <v>2018</v>
      </c>
      <c r="B54" s="1" t="s">
        <v>25</v>
      </c>
      <c r="C54" s="1" t="str">
        <f>VLOOKUP(B54,Divisions!$A$1:$B$33,2,FALSE)</f>
        <v>NFC East</v>
      </c>
      <c r="D54" s="1">
        <v>9</v>
      </c>
      <c r="E54" s="1">
        <v>7</v>
      </c>
      <c r="G54" s="1">
        <v>1</v>
      </c>
      <c r="I54" s="1">
        <v>1</v>
      </c>
      <c r="J54" s="1">
        <v>1</v>
      </c>
      <c r="K54" s="1">
        <v>1</v>
      </c>
      <c r="L54" s="1"/>
      <c r="M54" s="1"/>
      <c r="N54" s="1"/>
      <c r="O54" s="1">
        <v>2</v>
      </c>
      <c r="W54" s="1">
        <f>SUM(N54*'Ranking Calculations'!$C$2,M54*'Ranking Calculations'!$C$3,L54*'Ranking Calculations'!$C$4,K54*'Ranking Calculations'!$C$5,H54*'Ranking Calculations'!$C$7,G54*'Ranking Calculations'!$C$6,P54*'Ranking Calculations'!$C$8,Q54*'Ranking Calculations'!$C$9,R54*'Ranking Calculations'!$C$10,S54*'Ranking Calculations'!$C$11,T54*'Ranking Calculations'!$C$12,U54*'Ranking Calculations'!$C$13,V54*'Ranking Calculations'!$C$14)</f>
        <v>3</v>
      </c>
      <c r="X54" s="11">
        <f>(SUM($D$2:D54)+(SUM($F$2:F54)/2))/((SUM($D$2:D54)+SUM($E$2:E54)+SUM($F$2:F54)))</f>
        <v>0.5134803921568627</v>
      </c>
      <c r="Y54" s="24">
        <f>'Winning % Rank Over Time'!AB54</f>
        <v>15</v>
      </c>
      <c r="Z54" s="7">
        <f>'Winning % Rank Over Time'!$B54*VLOOKUP(Y54,'Share of Reg Season Points'!$A$2:$B$33,2)</f>
        <v>0</v>
      </c>
      <c r="AA54" s="1">
        <f>SUM($I$2:I54)/COUNT($G$2:G54)</f>
        <v>0.86363636363636365</v>
      </c>
      <c r="AB54" s="1" cm="1">
        <f t="array" ref="AB54">_xlfn.IFS(AA54&gt;='Old Ranking Calculations'!$B$25,'Old Ranking Calculations'!$C$25,AA54&gt;='Old Ranking Calculations'!$B$26,'Old Ranking Calculations'!$C$26,AA54&gt;='Old Ranking Calculations'!$B$27,'Old Ranking Calculations'!$C$27,AA54&gt;='Old Ranking Calculations'!$B$28,'Old Ranking Calculations'!$C$28,AA54&gt;='Old Ranking Calculations'!$B$29,'Old Ranking Calculations'!$C$29,AA54&gt;='Old Ranking Calculations'!$B$30,'Old Ranking Calculations'!$C$30,AA54&gt;='Old Ranking Calculations'!$B$31,'Old Ranking Calculations'!$C$31,AA54&lt;'Old Ranking Calculations'!$B$32,'Old Ranking Calculations'!$C$32)</f>
        <v>6</v>
      </c>
      <c r="AC54" s="1">
        <f>COUNT($G$2:G54)/COUNT($A$2:A54)</f>
        <v>0.41509433962264153</v>
      </c>
      <c r="AD54" s="1" cm="1">
        <f t="array" ref="AD54">_xlfn.IFS(AC54&gt;='Old Ranking Calculations'!$B$15,'Old Ranking Calculations'!$C$15,AC54&gt;='Old Ranking Calculations'!$B$16,'Old Ranking Calculations'!$C$16,AC54&gt;='Old Ranking Calculations'!$B$17,'Old Ranking Calculations'!$C$17,AC54&gt;='Old Ranking Calculations'!$B$18,'Old Ranking Calculations'!$C$18,AC54&gt;='Old Ranking Calculations'!$B$19,'Old Ranking Calculations'!$C$19,AC54&gt;='Old Ranking Calculations'!$B$20,'Old Ranking Calculations'!$C$20,AC54&gt;='Old Ranking Calculations'!$B$21,'Old Ranking Calculations'!$C$21,AC54&gt;='Old Ranking Calculations'!$B$22,'Old Ranking Calculations'!$C$22,AC54&lt;'Old Ranking Calculations'!$B$23,'Old Ranking Calculations'!$C$23)</f>
        <v>10</v>
      </c>
      <c r="AE54" s="1">
        <f t="shared" si="1"/>
        <v>0</v>
      </c>
      <c r="AF54" s="1">
        <f>SUM($O$2:O54)/SUM($G$2:H54)</f>
        <v>1.4375</v>
      </c>
      <c r="AG54" s="16">
        <f>SUM($W$2:W54,Z54)</f>
        <v>139</v>
      </c>
    </row>
    <row r="55" spans="1:33" ht="15.75" customHeight="1" x14ac:dyDescent="0.2">
      <c r="A55" s="1">
        <v>2019</v>
      </c>
      <c r="B55" s="1" t="s">
        <v>25</v>
      </c>
      <c r="C55" s="1" t="str">
        <f>VLOOKUP(B55,Divisions!$A$1:$B$33,2,FALSE)</f>
        <v>NFC East</v>
      </c>
      <c r="D55" s="1">
        <v>9</v>
      </c>
      <c r="E55" s="1">
        <v>7</v>
      </c>
      <c r="G55" s="1">
        <v>1</v>
      </c>
      <c r="H55" s="1">
        <v>1</v>
      </c>
      <c r="I55" s="1">
        <v>0</v>
      </c>
      <c r="J55" s="1">
        <v>1</v>
      </c>
      <c r="K55" s="1"/>
      <c r="L55" s="1"/>
      <c r="M55" s="1"/>
      <c r="N55" s="1"/>
      <c r="O55" s="1">
        <v>1</v>
      </c>
      <c r="W55" s="1">
        <f>SUM(N55*'Ranking Calculations'!$C$2,M55*'Ranking Calculations'!$C$3,L55*'Ranking Calculations'!$C$4,K55*'Ranking Calculations'!$C$5,H55*'Ranking Calculations'!$C$7,G55*'Ranking Calculations'!$C$6,P55*'Ranking Calculations'!$C$8,Q55*'Ranking Calculations'!$C$9,R55*'Ranking Calculations'!$C$10,S55*'Ranking Calculations'!$C$11,T55*'Ranking Calculations'!$C$12,U55*'Ranking Calculations'!$C$13,V55*'Ranking Calculations'!$C$14)</f>
        <v>2</v>
      </c>
      <c r="X55" s="11">
        <f>(SUM($D$2:D55)+(SUM($F$2:F55)/2))/((SUM($D$2:D55)+SUM($E$2:E55)+SUM($F$2:F55)))</f>
        <v>0.51442307692307687</v>
      </c>
      <c r="Y55" s="24">
        <f>'Winning % Rank Over Time'!AB55</f>
        <v>14</v>
      </c>
      <c r="Z55" s="7">
        <f>'Winning % Rank Over Time'!$B55*VLOOKUP(Y55,'Share of Reg Season Points'!$A$2:$B$33,2)</f>
        <v>0</v>
      </c>
      <c r="AA55" s="1">
        <f>SUM($I$2:I55)/COUNT($G$2:G55)</f>
        <v>0.82608695652173914</v>
      </c>
      <c r="AB55" s="1" cm="1">
        <f t="array" ref="AB55">_xlfn.IFS(AA55&gt;='Old Ranking Calculations'!$B$25,'Old Ranking Calculations'!$C$25,AA55&gt;='Old Ranking Calculations'!$B$26,'Old Ranking Calculations'!$C$26,AA55&gt;='Old Ranking Calculations'!$B$27,'Old Ranking Calculations'!$C$27,AA55&gt;='Old Ranking Calculations'!$B$28,'Old Ranking Calculations'!$C$28,AA55&gt;='Old Ranking Calculations'!$B$29,'Old Ranking Calculations'!$C$29,AA55&gt;='Old Ranking Calculations'!$B$30,'Old Ranking Calculations'!$C$30,AA55&gt;='Old Ranking Calculations'!$B$31,'Old Ranking Calculations'!$C$31,AA55&lt;'Old Ranking Calculations'!$B$32,'Old Ranking Calculations'!$C$32)</f>
        <v>6</v>
      </c>
      <c r="AC55" s="1">
        <f>COUNT($G$2:G55)/COUNT($A$2:A55)</f>
        <v>0.42592592592592593</v>
      </c>
      <c r="AD55" s="1" cm="1">
        <f t="array" ref="AD55">_xlfn.IFS(AC55&gt;='Old Ranking Calculations'!$B$15,'Old Ranking Calculations'!$C$15,AC55&gt;='Old Ranking Calculations'!$B$16,'Old Ranking Calculations'!$C$16,AC55&gt;='Old Ranking Calculations'!$B$17,'Old Ranking Calculations'!$C$17,AC55&gt;='Old Ranking Calculations'!$B$18,'Old Ranking Calculations'!$C$18,AC55&gt;='Old Ranking Calculations'!$B$19,'Old Ranking Calculations'!$C$19,AC55&gt;='Old Ranking Calculations'!$B$20,'Old Ranking Calculations'!$C$20,AC55&gt;='Old Ranking Calculations'!$B$21,'Old Ranking Calculations'!$C$21,AC55&gt;='Old Ranking Calculations'!$B$22,'Old Ranking Calculations'!$C$22,AC55&lt;'Old Ranking Calculations'!$B$23,'Old Ranking Calculations'!$C$23)</f>
        <v>10</v>
      </c>
      <c r="AE55" s="1">
        <f t="shared" si="1"/>
        <v>0</v>
      </c>
      <c r="AF55" s="1">
        <f>SUM($O$2:O55)/SUM($G$2:H55)</f>
        <v>1.3823529411764706</v>
      </c>
      <c r="AG55" s="16">
        <f>SUM($W$2:W55,Z55)</f>
        <v>141</v>
      </c>
    </row>
    <row r="56" spans="1:33" ht="15.75" customHeight="1" x14ac:dyDescent="0.2">
      <c r="A56" s="1">
        <v>2020</v>
      </c>
      <c r="B56" s="1" t="s">
        <v>25</v>
      </c>
      <c r="C56" s="1" t="str">
        <f>VLOOKUP(B56,Divisions!$A$1:$B$33,2,FALSE)</f>
        <v>NFC East</v>
      </c>
      <c r="D56" s="1">
        <v>4</v>
      </c>
      <c r="E56" s="1">
        <v>11</v>
      </c>
      <c r="F56" s="1">
        <v>1</v>
      </c>
      <c r="W56" s="1">
        <f>SUM(N56*'Ranking Calculations'!$C$2,M56*'Ranking Calculations'!$C$3,L56*'Ranking Calculations'!$C$4,K56*'Ranking Calculations'!$C$5,H56*'Ranking Calculations'!$C$7,G56*'Ranking Calculations'!$C$6,P56*'Ranking Calculations'!$C$8,Q56*'Ranking Calculations'!$C$9,R56*'Ranking Calculations'!$C$10,S56*'Ranking Calculations'!$C$11,T56*'Ranking Calculations'!$C$12,U56*'Ranking Calculations'!$C$13,V56*'Ranking Calculations'!$C$14)</f>
        <v>0</v>
      </c>
      <c r="X56" s="11">
        <f>(SUM($D$2:D56)+(SUM($F$2:F56)/2))/((SUM($D$2:D56)+SUM($E$2:E56)+SUM($F$2:F56)))</f>
        <v>0.51002358490566035</v>
      </c>
      <c r="Y56" s="24">
        <f>'Winning % Rank Over Time'!AB56</f>
        <v>16</v>
      </c>
      <c r="Z56" s="7">
        <f>'Winning % Rank Over Time'!$B56*VLOOKUP(Y56,'Share of Reg Season Points'!$A$2:$B$33,2)</f>
        <v>0</v>
      </c>
      <c r="AA56" s="1">
        <f>SUM($I$2:I56)/COUNT($G$2:G56)</f>
        <v>0.82608695652173914</v>
      </c>
      <c r="AB56" s="1" cm="1">
        <f t="array" ref="AB56">_xlfn.IFS(AA56&gt;='Old Ranking Calculations'!$B$25,'Old Ranking Calculations'!$C$25,AA56&gt;='Old Ranking Calculations'!$B$26,'Old Ranking Calculations'!$C$26,AA56&gt;='Old Ranking Calculations'!$B$27,'Old Ranking Calculations'!$C$27,AA56&gt;='Old Ranking Calculations'!$B$28,'Old Ranking Calculations'!$C$28,AA56&gt;='Old Ranking Calculations'!$B$29,'Old Ranking Calculations'!$C$29,AA56&gt;='Old Ranking Calculations'!$B$30,'Old Ranking Calculations'!$C$30,AA56&gt;='Old Ranking Calculations'!$B$31,'Old Ranking Calculations'!$C$31,AA56&lt;'Old Ranking Calculations'!$B$32,'Old Ranking Calculations'!$C$32)</f>
        <v>6</v>
      </c>
      <c r="AC56" s="1">
        <f>COUNT($G$2:G56)/COUNT($A$2:A56)</f>
        <v>0.41818181818181815</v>
      </c>
      <c r="AD56" s="1" cm="1">
        <f t="array" ref="AD56">_xlfn.IFS(AC56&gt;='Old Ranking Calculations'!$B$15,'Old Ranking Calculations'!$C$15,AC56&gt;='Old Ranking Calculations'!$B$16,'Old Ranking Calculations'!$C$16,AC56&gt;='Old Ranking Calculations'!$B$17,'Old Ranking Calculations'!$C$17,AC56&gt;='Old Ranking Calculations'!$B$18,'Old Ranking Calculations'!$C$18,AC56&gt;='Old Ranking Calculations'!$B$19,'Old Ranking Calculations'!$C$19,AC56&gt;='Old Ranking Calculations'!$B$20,'Old Ranking Calculations'!$C$20,AC56&gt;='Old Ranking Calculations'!$B$21,'Old Ranking Calculations'!$C$21,AC56&gt;='Old Ranking Calculations'!$B$22,'Old Ranking Calculations'!$C$22,AC56&lt;'Old Ranking Calculations'!$B$23,'Old Ranking Calculations'!$C$23)</f>
        <v>10</v>
      </c>
      <c r="AE56" s="1">
        <f t="shared" si="1"/>
        <v>0</v>
      </c>
      <c r="AF56" s="1">
        <f>SUM($O$2:O56)/SUM($G$2:H56)</f>
        <v>1.3823529411764706</v>
      </c>
      <c r="AG56" s="16">
        <f>SUM($W$2:W56,Z56)</f>
        <v>141</v>
      </c>
    </row>
    <row r="57" spans="1:33" ht="15.75" customHeight="1" x14ac:dyDescent="0.2">
      <c r="A57" s="1">
        <v>2021</v>
      </c>
      <c r="B57" s="1" t="s">
        <v>25</v>
      </c>
      <c r="C57" s="1" t="str">
        <f>VLOOKUP(B57,Divisions!$A$1:$B$33,2,FALSE)</f>
        <v>NFC East</v>
      </c>
      <c r="D57" s="1">
        <v>9</v>
      </c>
      <c r="E57" s="1">
        <v>8</v>
      </c>
      <c r="G57" s="1">
        <v>1</v>
      </c>
      <c r="I57" s="1">
        <v>0</v>
      </c>
      <c r="J57" s="1">
        <v>1</v>
      </c>
      <c r="K57" s="1"/>
      <c r="L57" s="1"/>
      <c r="M57" s="1"/>
      <c r="N57" s="1"/>
      <c r="O57" s="1">
        <v>1</v>
      </c>
      <c r="W57" s="1">
        <f>SUM(N57*'Ranking Calculations'!$C$2,M57*'Ranking Calculations'!$C$3,L57*'Ranking Calculations'!$C$4,K57*'Ranking Calculations'!$C$5,H57*'Ranking Calculations'!$C$7,G57*'Ranking Calculations'!$C$6,P57*'Ranking Calculations'!$C$8,Q57*'Ranking Calculations'!$C$9,R57*'Ranking Calculations'!$C$10,S57*'Ranking Calculations'!$C$11,T57*'Ranking Calculations'!$C$12,U57*'Ranking Calculations'!$C$13,V57*'Ranking Calculations'!$C$14)</f>
        <v>1</v>
      </c>
      <c r="X57" s="11">
        <f>(SUM($D$2:D57)+(SUM($F$2:F57)/2))/((SUM($D$2:D57)+SUM($E$2:E57)+SUM($F$2:F57)))</f>
        <v>0.5104046242774567</v>
      </c>
      <c r="Y57" s="24">
        <f>'Winning % Rank Over Time'!AB57</f>
        <v>15</v>
      </c>
      <c r="Z57" s="7">
        <f>'Winning % Rank Over Time'!$B57*VLOOKUP(Y57,'Share of Reg Season Points'!$A$2:$B$33,2)</f>
        <v>0</v>
      </c>
      <c r="AA57" s="1">
        <f>SUM($I$2:I57)/COUNT($G$2:G57)</f>
        <v>0.79166666666666663</v>
      </c>
      <c r="AB57" s="1" cm="1">
        <f t="array" ref="AB57">_xlfn.IFS(AA57&gt;='Old Ranking Calculations'!$B$25,'Old Ranking Calculations'!$C$25,AA57&gt;='Old Ranking Calculations'!$B$26,'Old Ranking Calculations'!$C$26,AA57&gt;='Old Ranking Calculations'!$B$27,'Old Ranking Calculations'!$C$27,AA57&gt;='Old Ranking Calculations'!$B$28,'Old Ranking Calculations'!$C$28,AA57&gt;='Old Ranking Calculations'!$B$29,'Old Ranking Calculations'!$C$29,AA57&gt;='Old Ranking Calculations'!$B$30,'Old Ranking Calculations'!$C$30,AA57&gt;='Old Ranking Calculations'!$B$31,'Old Ranking Calculations'!$C$31,AA57&lt;'Old Ranking Calculations'!$B$32,'Old Ranking Calculations'!$C$32)</f>
        <v>6</v>
      </c>
      <c r="AC57" s="1">
        <f>COUNT($G$2:G57)/COUNT($A$2:A57)</f>
        <v>0.42857142857142855</v>
      </c>
      <c r="AD57" s="1" cm="1">
        <f t="array" ref="AD57">_xlfn.IFS(AC57&gt;='Old Ranking Calculations'!$B$15,'Old Ranking Calculations'!$C$15,AC57&gt;='Old Ranking Calculations'!$B$16,'Old Ranking Calculations'!$C$16,AC57&gt;='Old Ranking Calculations'!$B$17,'Old Ranking Calculations'!$C$17,AC57&gt;='Old Ranking Calculations'!$B$18,'Old Ranking Calculations'!$C$18,AC57&gt;='Old Ranking Calculations'!$B$19,'Old Ranking Calculations'!$C$19,AC57&gt;='Old Ranking Calculations'!$B$20,'Old Ranking Calculations'!$C$20,AC57&gt;='Old Ranking Calculations'!$B$21,'Old Ranking Calculations'!$C$21,AC57&gt;='Old Ranking Calculations'!$B$22,'Old Ranking Calculations'!$C$22,AC57&lt;'Old Ranking Calculations'!$B$23,'Old Ranking Calculations'!$C$23)</f>
        <v>10</v>
      </c>
      <c r="AE57" s="1">
        <f t="shared" si="1"/>
        <v>0</v>
      </c>
      <c r="AF57" s="1">
        <f>SUM($O$2:O57)/SUM($G$2:H57)</f>
        <v>1.3714285714285714</v>
      </c>
      <c r="AG57" s="16">
        <f>SUM($W$2:W57,Z57)</f>
        <v>142</v>
      </c>
    </row>
    <row r="58" spans="1:33" ht="15.75" customHeight="1" x14ac:dyDescent="0.2">
      <c r="A58">
        <v>2022</v>
      </c>
      <c r="B58" s="1" t="s">
        <v>25</v>
      </c>
      <c r="C58" s="1" t="str">
        <f>VLOOKUP(B58,Divisions!$A$1:$B$33,2,FALSE)</f>
        <v>NFC East</v>
      </c>
      <c r="D58">
        <v>14</v>
      </c>
      <c r="E58">
        <v>3</v>
      </c>
      <c r="G58">
        <v>1</v>
      </c>
      <c r="H58">
        <v>1</v>
      </c>
      <c r="I58">
        <v>2</v>
      </c>
      <c r="J58">
        <v>1</v>
      </c>
      <c r="K58">
        <v>1</v>
      </c>
      <c r="L58">
        <v>1</v>
      </c>
      <c r="M58">
        <v>1</v>
      </c>
      <c r="O58">
        <v>4</v>
      </c>
      <c r="W58" s="1">
        <f>SUM(N58*'Ranking Calculations'!$C$2,M58*'Ranking Calculations'!$C$3,L58*'Ranking Calculations'!$C$4,K58*'Ranking Calculations'!$C$5,H58*'Ranking Calculations'!$C$7,G58*'Ranking Calculations'!$C$6,P58*'Ranking Calculations'!$C$8,Q58*'Ranking Calculations'!$C$9,R58*'Ranking Calculations'!$C$10,S58*'Ranking Calculations'!$C$11,T58*'Ranking Calculations'!$C$12,U58*'Ranking Calculations'!$C$13,V58*'Ranking Calculations'!$C$14)</f>
        <v>17</v>
      </c>
      <c r="X58" s="11">
        <f>(SUM($D$2:D58)+(SUM($F$2:F58)/2))/((SUM($D$2:D58)+SUM($E$2:E58)+SUM($F$2:F58)))</f>
        <v>0.51643990929705219</v>
      </c>
      <c r="Y58" s="24">
        <f>'Winning % Rank Over Time'!AB58</f>
        <v>15</v>
      </c>
      <c r="Z58" s="7">
        <f>'Winning % Rank Over Time'!$B58*VLOOKUP(Y58,'Share of Reg Season Points'!$A$2:$B$33,2)</f>
        <v>0</v>
      </c>
      <c r="AA58" s="1">
        <f>SUM($I$2:I58)/COUNT($G$2:G58)</f>
        <v>0.84</v>
      </c>
      <c r="AB58" s="1" cm="1">
        <f t="array" ref="AB58">_xlfn.IFS(AA58&gt;='Old Ranking Calculations'!$B$25,'Old Ranking Calculations'!$C$25,AA58&gt;='Old Ranking Calculations'!$B$26,'Old Ranking Calculations'!$C$26,AA58&gt;='Old Ranking Calculations'!$B$27,'Old Ranking Calculations'!$C$27,AA58&gt;='Old Ranking Calculations'!$B$28,'Old Ranking Calculations'!$C$28,AA58&gt;='Old Ranking Calculations'!$B$29,'Old Ranking Calculations'!$C$29,AA58&gt;='Old Ranking Calculations'!$B$30,'Old Ranking Calculations'!$C$30,AA58&gt;='Old Ranking Calculations'!$B$31,'Old Ranking Calculations'!$C$31,AA58&lt;'Old Ranking Calculations'!$B$32,'Old Ranking Calculations'!$C$32)</f>
        <v>6</v>
      </c>
      <c r="AC58" s="1">
        <f>COUNT($G$2:G58)/COUNT($A$2:A58)</f>
        <v>0.43859649122807015</v>
      </c>
      <c r="AD58" s="1" cm="1">
        <f t="array" ref="AD58">_xlfn.IFS(AC58&gt;='Old Ranking Calculations'!$B$15,'Old Ranking Calculations'!$C$15,AC58&gt;='Old Ranking Calculations'!$B$16,'Old Ranking Calculations'!$C$16,AC58&gt;='Old Ranking Calculations'!$B$17,'Old Ranking Calculations'!$C$17,AC58&gt;='Old Ranking Calculations'!$B$18,'Old Ranking Calculations'!$C$18,AC58&gt;='Old Ranking Calculations'!$B$19,'Old Ranking Calculations'!$C$19,AC58&gt;='Old Ranking Calculations'!$B$20,'Old Ranking Calculations'!$C$20,AC58&gt;='Old Ranking Calculations'!$B$21,'Old Ranking Calculations'!$C$21,AC58&gt;='Old Ranking Calculations'!$B$22,'Old Ranking Calculations'!$C$22,AC58&lt;'Old Ranking Calculations'!$B$23,'Old Ranking Calculations'!$C$23)</f>
        <v>10</v>
      </c>
      <c r="AE58" s="1">
        <f t="shared" si="1"/>
        <v>0</v>
      </c>
      <c r="AF58" s="1">
        <f t="shared" ref="AF58" si="2">SUM($J$2:M58)/SUM($F$2:I58)</f>
        <v>0.73913043478260865</v>
      </c>
      <c r="AG58" s="16">
        <f>SUM($W$2:W58,Z58)</f>
        <v>159</v>
      </c>
    </row>
    <row r="59" spans="1:33" ht="15.75" customHeight="1" x14ac:dyDescent="0.2">
      <c r="A59">
        <v>2023</v>
      </c>
      <c r="B59" s="1" t="s">
        <v>25</v>
      </c>
      <c r="C59" s="1" t="str">
        <f>VLOOKUP(B59,Divisions!$A$1:$B$33,2,FALSE)</f>
        <v>NFC East</v>
      </c>
      <c r="D59">
        <v>11</v>
      </c>
      <c r="E59">
        <v>6</v>
      </c>
      <c r="G59">
        <v>1</v>
      </c>
      <c r="I59">
        <v>0</v>
      </c>
      <c r="J59">
        <v>1</v>
      </c>
      <c r="O59">
        <v>1</v>
      </c>
      <c r="W59" s="1">
        <f>SUM(N59*'Ranking Calculations'!$C$2,M59*'Ranking Calculations'!$C$3,L59*'Ranking Calculations'!$C$4,K59*'Ranking Calculations'!$C$5,H59*'Ranking Calculations'!$C$7,G59*'Ranking Calculations'!$C$6,P59*'Ranking Calculations'!$C$8,Q59*'Ranking Calculations'!$C$9,R59*'Ranking Calculations'!$C$10,S59*'Ranking Calculations'!$C$11,T59*'Ranking Calculations'!$C$12,U59*'Ranking Calculations'!$C$13,V59*'Ranking Calculations'!$C$14)</f>
        <v>1</v>
      </c>
      <c r="X59" s="11">
        <f>(SUM($D$2:D59)+(SUM($F$2:F59)/2))/((SUM($D$2:D59)+SUM($E$2:E59)+SUM($F$2:F59)))</f>
        <v>0.51890989988876535</v>
      </c>
      <c r="Y59" s="24">
        <f>'Winning % Rank Over Time'!AB59</f>
        <v>14</v>
      </c>
      <c r="Z59" s="7">
        <f>'Winning % Rank Over Time'!$B59*VLOOKUP(Y59,'Share of Reg Season Points'!$A$2:$B$33,2)</f>
        <v>0</v>
      </c>
      <c r="AA59" s="1">
        <f>SUM($I$2:I59)/COUNT($G$2:G59)</f>
        <v>0.80769230769230771</v>
      </c>
      <c r="AB59" s="1" cm="1">
        <f t="array" ref="AB59">_xlfn.IFS(AA59&gt;='Old Ranking Calculations'!$B$25,'Old Ranking Calculations'!$C$25,AA59&gt;='Old Ranking Calculations'!$B$26,'Old Ranking Calculations'!$C$26,AA59&gt;='Old Ranking Calculations'!$B$27,'Old Ranking Calculations'!$C$27,AA59&gt;='Old Ranking Calculations'!$B$28,'Old Ranking Calculations'!$C$28,AA59&gt;='Old Ranking Calculations'!$B$29,'Old Ranking Calculations'!$C$29,AA59&gt;='Old Ranking Calculations'!$B$30,'Old Ranking Calculations'!$C$30,AA59&gt;='Old Ranking Calculations'!$B$31,'Old Ranking Calculations'!$C$31,AA59&lt;'Old Ranking Calculations'!$B$32,'Old Ranking Calculations'!$C$32)</f>
        <v>6</v>
      </c>
      <c r="AC59" s="1">
        <f>COUNT($G$2:G59)/COUNT($A$2:A59)</f>
        <v>0.44827586206896552</v>
      </c>
      <c r="AD59" s="1" cm="1">
        <f t="array" ref="AD59">_xlfn.IFS(AC59&gt;='Old Ranking Calculations'!$B$15,'Old Ranking Calculations'!$C$15,AC59&gt;='Old Ranking Calculations'!$B$16,'Old Ranking Calculations'!$C$16,AC59&gt;='Old Ranking Calculations'!$B$17,'Old Ranking Calculations'!$C$17,AC59&gt;='Old Ranking Calculations'!$B$18,'Old Ranking Calculations'!$C$18,AC59&gt;='Old Ranking Calculations'!$B$19,'Old Ranking Calculations'!$C$19,AC59&gt;='Old Ranking Calculations'!$B$20,'Old Ranking Calculations'!$C$20,AC59&gt;='Old Ranking Calculations'!$B$21,'Old Ranking Calculations'!$C$21,AC59&gt;='Old Ranking Calculations'!$B$22,'Old Ranking Calculations'!$C$22,AC59&lt;'Old Ranking Calculations'!$B$23,'Old Ranking Calculations'!$C$23)</f>
        <v>10</v>
      </c>
      <c r="AE59" s="1">
        <f t="shared" si="1"/>
        <v>0</v>
      </c>
      <c r="AF59" s="1">
        <f t="shared" ref="AF59" si="3">SUM($J$2:M59)/SUM($F$2:I59)</f>
        <v>0.74285714285714288</v>
      </c>
      <c r="AG59" s="16">
        <f>SUM($W$2:W59,Z59)</f>
        <v>160</v>
      </c>
    </row>
    <row r="60" spans="1:33" ht="15.75" customHeight="1" x14ac:dyDescent="0.2">
      <c r="A60">
        <v>2024</v>
      </c>
      <c r="B60" s="1" t="s">
        <v>25</v>
      </c>
      <c r="C60" s="1" t="str">
        <f>VLOOKUP(B60,Divisions!$A$1:$B$33,2,FALSE)</f>
        <v>NFC East</v>
      </c>
      <c r="D60">
        <v>14</v>
      </c>
      <c r="E60">
        <v>3</v>
      </c>
      <c r="G60">
        <v>1</v>
      </c>
      <c r="H60">
        <v>1</v>
      </c>
      <c r="I60">
        <v>4</v>
      </c>
      <c r="J60">
        <v>0</v>
      </c>
      <c r="K60">
        <v>1</v>
      </c>
      <c r="L60">
        <v>1</v>
      </c>
      <c r="M60">
        <v>1</v>
      </c>
      <c r="N60">
        <v>1</v>
      </c>
      <c r="O60">
        <v>4</v>
      </c>
      <c r="Q60">
        <v>1</v>
      </c>
      <c r="W60" s="1">
        <f>SUM(N60*'Ranking Calculations'!$C$2,M60*'Ranking Calculations'!$C$3,L60*'Ranking Calculations'!$C$4,K60*'Ranking Calculations'!$C$5,H60*'Ranking Calculations'!$C$7,G60*'Ranking Calculations'!$C$6,P60*'Ranking Calculations'!$C$8,Q60*'Ranking Calculations'!$C$9,R60*'Ranking Calculations'!$C$10,S60*'Ranking Calculations'!$C$11,T60*'Ranking Calculations'!$C$12,U60*'Ranking Calculations'!$C$13,V60*'Ranking Calculations'!$C$14)</f>
        <v>41</v>
      </c>
      <c r="X60" s="11">
        <f>(SUM($D$2:D60)+(SUM($F$2:F60)/2))/((SUM($D$2:D60)+SUM($E$2:E60)+SUM($F$2:F60)))</f>
        <v>0.52456331877729256</v>
      </c>
      <c r="Y60" s="24">
        <f>'Winning % Rank Over Time'!AB60</f>
        <v>12</v>
      </c>
      <c r="Z60" s="7">
        <f>'Winning % Rank Over Time'!$B60*VLOOKUP(Y60,'Share of Reg Season Points'!$A$2:$B$33,2)</f>
        <v>0</v>
      </c>
      <c r="AA60" s="1">
        <f>SUM($I$2:I60)/COUNT($G$2:G60)</f>
        <v>0.92592592592592593</v>
      </c>
      <c r="AB60" s="1" cm="1">
        <f t="array" ref="AB60">_xlfn.IFS(AA60&gt;='Old Ranking Calculations'!$B$25,'Old Ranking Calculations'!$C$25,AA60&gt;='Old Ranking Calculations'!$B$26,'Old Ranking Calculations'!$C$26,AA60&gt;='Old Ranking Calculations'!$B$27,'Old Ranking Calculations'!$C$27,AA60&gt;='Old Ranking Calculations'!$B$28,'Old Ranking Calculations'!$C$28,AA60&gt;='Old Ranking Calculations'!$B$29,'Old Ranking Calculations'!$C$29,AA60&gt;='Old Ranking Calculations'!$B$30,'Old Ranking Calculations'!$C$30,AA60&gt;='Old Ranking Calculations'!$B$31,'Old Ranking Calculations'!$C$31,AA60&lt;'Old Ranking Calculations'!$B$32,'Old Ranking Calculations'!$C$32)</f>
        <v>8</v>
      </c>
      <c r="AC60" s="1">
        <f>COUNT($G$2:G60)/COUNT($A$2:A60)</f>
        <v>0.4576271186440678</v>
      </c>
      <c r="AD60" s="1" cm="1">
        <f t="array" ref="AD60">_xlfn.IFS(AC60&gt;='Old Ranking Calculations'!$B$15,'Old Ranking Calculations'!$C$15,AC60&gt;='Old Ranking Calculations'!$B$16,'Old Ranking Calculations'!$C$16,AC60&gt;='Old Ranking Calculations'!$B$17,'Old Ranking Calculations'!$C$17,AC60&gt;='Old Ranking Calculations'!$B$18,'Old Ranking Calculations'!$C$18,AC60&gt;='Old Ranking Calculations'!$B$19,'Old Ranking Calculations'!$C$19,AC60&gt;='Old Ranking Calculations'!$B$20,'Old Ranking Calculations'!$C$20,AC60&gt;='Old Ranking Calculations'!$B$21,'Old Ranking Calculations'!$C$21,AC60&gt;='Old Ranking Calculations'!$B$22,'Old Ranking Calculations'!$C$22,AC60&lt;'Old Ranking Calculations'!$B$23,'Old Ranking Calculations'!$C$23)</f>
        <v>12</v>
      </c>
      <c r="AE60" s="1">
        <f t="shared" ref="AE60" si="4">IF((0.75*($A$2-1966))-(0.2*(A60-$A$2))&gt;0,(0.75*($A$2-1966))-(0.2*(A60-$A$2)),0)</f>
        <v>0</v>
      </c>
      <c r="AF60" s="1">
        <f t="shared" ref="AF60" si="5">SUM($I$2:M60)/SUM($E$2:I60)</f>
        <v>0.15810276679841898</v>
      </c>
      <c r="AG60" s="16">
        <f>SUM($W$2:W60,Z60)</f>
        <v>201</v>
      </c>
    </row>
    <row r="61" spans="1:33" ht="15.75" customHeight="1" x14ac:dyDescent="0.2">
      <c r="A61">
        <v>2025</v>
      </c>
      <c r="B61" s="1" t="s">
        <v>25</v>
      </c>
      <c r="C61" s="1" t="str">
        <f>VLOOKUP(B61,Divisions!$A$1:$B$33,2,FALSE)</f>
        <v>NFC East</v>
      </c>
      <c r="D61">
        <v>11</v>
      </c>
      <c r="E61">
        <v>6</v>
      </c>
      <c r="G61">
        <v>1</v>
      </c>
      <c r="H61">
        <v>1</v>
      </c>
      <c r="I61">
        <v>0</v>
      </c>
      <c r="J61">
        <v>1</v>
      </c>
      <c r="O61">
        <v>1</v>
      </c>
      <c r="W61" s="1">
        <f>SUM(N61*'Ranking Calculations'!$C$2,M61*'Ranking Calculations'!$C$3,L61*'Ranking Calculations'!$C$4,K61*'Ranking Calculations'!$C$5,H61*'Ranking Calculations'!$C$7,G61*'Ranking Calculations'!$C$6,P61*'Ranking Calculations'!$C$8,Q61*'Ranking Calculations'!$C$9,R61*'Ranking Calculations'!$C$10,S61*'Ranking Calculations'!$C$11,T61*'Ranking Calculations'!$C$12,U61*'Ranking Calculations'!$C$13,V61*'Ranking Calculations'!$C$14)</f>
        <v>2</v>
      </c>
      <c r="X61" s="11">
        <f>(SUM($D$2:D61)+(SUM($F$2:F61)/2))/((SUM($D$2:D61)+SUM($E$2:E61)+SUM($F$2:F61)))</f>
        <v>0.52679528403001075</v>
      </c>
      <c r="Y61" s="24">
        <f>'Winning % Rank Over Time'!AB61</f>
        <v>11</v>
      </c>
      <c r="Z61" s="7">
        <f>'Winning % Rank Over Time'!$B61*VLOOKUP(Y61,'Share of Reg Season Points'!$A$2:$B$33,2)</f>
        <v>0</v>
      </c>
      <c r="AA61" s="1">
        <f>SUM($I$2:I61)/COUNT($G$2:G61)</f>
        <v>0.8928571428571429</v>
      </c>
      <c r="AB61" s="1" cm="1">
        <f t="array" ref="AB61">_xlfn.IFS(AA61&gt;='Old Ranking Calculations'!$B$25,'Old Ranking Calculations'!$C$25,AA61&gt;='Old Ranking Calculations'!$B$26,'Old Ranking Calculations'!$C$26,AA61&gt;='Old Ranking Calculations'!$B$27,'Old Ranking Calculations'!$C$27,AA61&gt;='Old Ranking Calculations'!$B$28,'Old Ranking Calculations'!$C$28,AA61&gt;='Old Ranking Calculations'!$B$29,'Old Ranking Calculations'!$C$29,AA61&gt;='Old Ranking Calculations'!$B$30,'Old Ranking Calculations'!$C$30,AA61&gt;='Old Ranking Calculations'!$B$31,'Old Ranking Calculations'!$C$31,AA61&lt;'Old Ranking Calculations'!$B$32,'Old Ranking Calculations'!$C$32)</f>
        <v>6</v>
      </c>
      <c r="AC61" s="1">
        <f>COUNT($G$2:G61)/COUNT($A$2:A61)</f>
        <v>0.46666666666666667</v>
      </c>
      <c r="AD61" s="1" cm="1">
        <f t="array" ref="AD61">_xlfn.IFS(AC61&gt;='Old Ranking Calculations'!$B$15,'Old Ranking Calculations'!$C$15,AC61&gt;='Old Ranking Calculations'!$B$16,'Old Ranking Calculations'!$C$16,AC61&gt;='Old Ranking Calculations'!$B$17,'Old Ranking Calculations'!$C$17,AC61&gt;='Old Ranking Calculations'!$B$18,'Old Ranking Calculations'!$C$18,AC61&gt;='Old Ranking Calculations'!$B$19,'Old Ranking Calculations'!$C$19,AC61&gt;='Old Ranking Calculations'!$B$20,'Old Ranking Calculations'!$C$20,AC61&gt;='Old Ranking Calculations'!$B$21,'Old Ranking Calculations'!$C$21,AC61&gt;='Old Ranking Calculations'!$B$22,'Old Ranking Calculations'!$C$22,AC61&lt;'Old Ranking Calculations'!$B$23,'Old Ranking Calculations'!$C$23)</f>
        <v>12</v>
      </c>
      <c r="AE61" s="1">
        <f t="shared" ref="AE61" si="6">IF((0.75*($A$2-1966))-(0.2*(A61-$A$2))&gt;0,(0.75*($A$2-1966))-(0.2*(A61-$A$2)),0)</f>
        <v>0</v>
      </c>
      <c r="AF61" s="1">
        <f t="shared" ref="AF61" si="7">SUM($I$2:M61)/SUM($E$2:I61)</f>
        <v>0.15758754863813229</v>
      </c>
      <c r="AG61" s="16">
        <f>SUM($W$2:W61,Z61)</f>
        <v>203</v>
      </c>
    </row>
    <row r="62" spans="1:33" ht="15.75" customHeight="1" x14ac:dyDescent="0.2"/>
    <row r="63" spans="1:33" ht="15.75" customHeight="1" x14ac:dyDescent="0.2"/>
    <row r="64" spans="1:33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  <headerFooter>
    <oddHeader>&amp;R&amp;"Calibri"&amp;10&amp;K000000 Business Use&amp;1#_x000D_</oddHeader>
  </headerFooter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3"/>
  <dimension ref="A1:AG1000"/>
  <sheetViews>
    <sheetView topLeftCell="Q1" workbookViewId="0">
      <pane ySplit="1" topLeftCell="A39" activePane="bottomLeft" state="frozen"/>
      <selection pane="bottomLeft" activeCell="AH62" sqref="AH62"/>
    </sheetView>
  </sheetViews>
  <sheetFormatPr baseColWidth="10" defaultColWidth="11.1640625" defaultRowHeight="15" customHeight="1" x14ac:dyDescent="0.2"/>
  <cols>
    <col min="1" max="33" width="10.6640625" customWidth="1"/>
  </cols>
  <sheetData>
    <row r="1" spans="1:33" ht="15.75" customHeight="1" x14ac:dyDescent="0.2">
      <c r="A1" s="1" t="s">
        <v>51</v>
      </c>
      <c r="B1" s="1" t="s">
        <v>71</v>
      </c>
      <c r="C1" s="1" t="s">
        <v>139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57</v>
      </c>
      <c r="J1" s="1" t="s">
        <v>58</v>
      </c>
      <c r="K1" s="6" t="s">
        <v>161</v>
      </c>
      <c r="L1" s="6" t="s">
        <v>162</v>
      </c>
      <c r="M1" s="6" t="s">
        <v>163</v>
      </c>
      <c r="N1" s="6" t="s">
        <v>61</v>
      </c>
      <c r="O1" s="1" t="s">
        <v>72</v>
      </c>
      <c r="P1" s="1" t="s">
        <v>37</v>
      </c>
      <c r="Q1" s="1" t="s">
        <v>39</v>
      </c>
      <c r="R1" s="1" t="s">
        <v>40</v>
      </c>
      <c r="S1" s="1" t="s">
        <v>41</v>
      </c>
      <c r="T1" s="1" t="s">
        <v>42</v>
      </c>
      <c r="U1" s="1" t="s">
        <v>43</v>
      </c>
      <c r="V1" s="1" t="s">
        <v>44</v>
      </c>
      <c r="W1" s="1" t="s">
        <v>63</v>
      </c>
      <c r="X1" s="1" t="s">
        <v>64</v>
      </c>
      <c r="Y1" s="1" t="s">
        <v>198</v>
      </c>
      <c r="Z1" s="1" t="s">
        <v>65</v>
      </c>
      <c r="AA1" s="1" t="s">
        <v>66</v>
      </c>
      <c r="AB1" s="1" t="s">
        <v>67</v>
      </c>
      <c r="AC1" s="1" t="s">
        <v>79</v>
      </c>
      <c r="AD1" s="1" t="s">
        <v>68</v>
      </c>
      <c r="AE1" s="1" t="s">
        <v>69</v>
      </c>
      <c r="AF1" s="1" t="s">
        <v>73</v>
      </c>
      <c r="AG1" s="1" t="s">
        <v>70</v>
      </c>
    </row>
    <row r="2" spans="1:33" ht="15.75" customHeight="1" x14ac:dyDescent="0.2">
      <c r="A2" s="1">
        <v>1966</v>
      </c>
      <c r="B2" s="1" t="s">
        <v>26</v>
      </c>
      <c r="C2" s="1" t="str">
        <f>VLOOKUP(B2,Divisions!$A$1:$B$33,2,FALSE)</f>
        <v>AFC North</v>
      </c>
      <c r="D2" s="1">
        <v>5</v>
      </c>
      <c r="E2" s="1">
        <v>8</v>
      </c>
      <c r="F2" s="1">
        <v>1</v>
      </c>
      <c r="W2" s="1">
        <f>SUM(N2*'Ranking Calculations'!$C$2,M2*'Ranking Calculations'!$C$3,L2*'Ranking Calculations'!$C$4,K2*'Ranking Calculations'!$C$5,H2*'Ranking Calculations'!$C$7,G2*'Ranking Calculations'!$C$6,P2*'Ranking Calculations'!$C$8,Q2*'Ranking Calculations'!$C$9,R2*'Ranking Calculations'!$C$10,S2*'Ranking Calculations'!$C$11,T2*'Ranking Calculations'!$C$12,U2*'Ranking Calculations'!$C$13,V2*'Ranking Calculations'!$C$14)</f>
        <v>0</v>
      </c>
      <c r="X2" s="11">
        <f>(SUM(D2)+(SUM(F2)/2))/((SUM(D2)+SUM(E2)+SUM(F2)))</f>
        <v>0.39285714285714285</v>
      </c>
      <c r="Y2" s="24">
        <f>'Winning % Rank Over Time'!AC2</f>
        <v>17</v>
      </c>
      <c r="Z2" s="7">
        <f>'Winning % Rank Over Time'!$B2*VLOOKUP(Y2,'Share of Reg Season Points'!$P$2:$Q$27,2)</f>
        <v>0</v>
      </c>
      <c r="AA2" s="1">
        <v>0</v>
      </c>
      <c r="AB2" s="1" cm="1">
        <f t="array" ref="AB2">_xlfn.IFS(AA2&gt;='Old Ranking Calculations'!$B$25,'Old Ranking Calculations'!$C$25,AA2&gt;='Old Ranking Calculations'!$B$26,'Old Ranking Calculations'!$C$26,AA2&gt;='Old Ranking Calculations'!$B$27,'Old Ranking Calculations'!$C$27,AA2&gt;='Old Ranking Calculations'!$B$28,'Old Ranking Calculations'!$C$28,AA2&gt;='Old Ranking Calculations'!$B$29,'Old Ranking Calculations'!$C$29,AA2&gt;='Old Ranking Calculations'!$B$30,'Old Ranking Calculations'!$C$30,AA2&gt;='Old Ranking Calculations'!$B$31,'Old Ranking Calculations'!$C$31,AA2&lt;'Old Ranking Calculations'!$B$32,'Old Ranking Calculations'!$C$32)</f>
        <v>0</v>
      </c>
      <c r="AC2" s="1">
        <f>COUNT(G2)/COUNT(A2)</f>
        <v>0</v>
      </c>
      <c r="AD2" s="1" cm="1">
        <f t="array" ref="AD2">_xlfn.IFS(AC2&gt;='Old Ranking Calculations'!$B$15,'Old Ranking Calculations'!$C$15,AC2&gt;='Old Ranking Calculations'!$B$16,'Old Ranking Calculations'!$C$16,AC2&gt;='Old Ranking Calculations'!$B$17,'Old Ranking Calculations'!$C$17,AC2&gt;='Old Ranking Calculations'!$B$18,'Old Ranking Calculations'!$C$18,AC2&gt;='Old Ranking Calculations'!$B$19,'Old Ranking Calculations'!$C$19,AC2&gt;='Old Ranking Calculations'!$B$20,'Old Ranking Calculations'!$C$20,AC2&gt;='Old Ranking Calculations'!$B$21,'Old Ranking Calculations'!$C$21,AC2&gt;='Old Ranking Calculations'!$B$22,'Old Ranking Calculations'!$C$22,AC2&lt;'Old Ranking Calculations'!$B$23,'Old Ranking Calculations'!$C$23)</f>
        <v>0</v>
      </c>
      <c r="AE2" s="1">
        <f t="shared" ref="AE2:AE33" si="0">IF((0.75*($A$2-1966))-(0.2*(A2-$A$2))&gt;0,(0.75*($A$2-1966))-(0.2*(A2-$A$2)),0)</f>
        <v>0</v>
      </c>
      <c r="AF2" s="1">
        <v>0</v>
      </c>
      <c r="AG2" s="16">
        <f>SUM($W$2:W2,Z2)</f>
        <v>0</v>
      </c>
    </row>
    <row r="3" spans="1:33" ht="15.75" customHeight="1" x14ac:dyDescent="0.2">
      <c r="A3" s="1">
        <v>1967</v>
      </c>
      <c r="B3" s="1" t="s">
        <v>26</v>
      </c>
      <c r="C3" s="1" t="str">
        <f>VLOOKUP(B3,Divisions!$A$1:$B$33,2,FALSE)</f>
        <v>AFC North</v>
      </c>
      <c r="D3" s="1">
        <v>4</v>
      </c>
      <c r="E3" s="1">
        <v>9</v>
      </c>
      <c r="F3" s="1">
        <v>1</v>
      </c>
      <c r="W3" s="1">
        <f>SUM(N3*'Ranking Calculations'!$C$2,M3*'Ranking Calculations'!$C$3,L3*'Ranking Calculations'!$C$4,K3*'Ranking Calculations'!$C$5,H3*'Ranking Calculations'!$C$7,G3*'Ranking Calculations'!$C$6,P3*'Ranking Calculations'!$C$8,Q3*'Ranking Calculations'!$C$9,R3*'Ranking Calculations'!$C$10,S3*'Ranking Calculations'!$C$11,T3*'Ranking Calculations'!$C$12,U3*'Ranking Calculations'!$C$13,V3*'Ranking Calculations'!$C$14)</f>
        <v>0</v>
      </c>
      <c r="X3" s="11">
        <f>(SUM($D$2:D3)+(SUM($F$2:F3)/2))/((SUM($D$2:D3)+SUM($E$2:E3)+SUM($F$2:F3)))</f>
        <v>0.35714285714285715</v>
      </c>
      <c r="Y3" s="24">
        <f>'Winning % Rank Over Time'!AC3</f>
        <v>19</v>
      </c>
      <c r="Z3" s="7">
        <f>'Winning % Rank Over Time'!$B3*VLOOKUP(Y3,'Share of Reg Season Points'!$P$2:$Q$27,2)</f>
        <v>0</v>
      </c>
      <c r="AA3" s="1">
        <v>0</v>
      </c>
      <c r="AB3" s="1" cm="1">
        <f t="array" ref="AB3">_xlfn.IFS(AA3&gt;='Old Ranking Calculations'!$B$25,'Old Ranking Calculations'!$C$25,AA3&gt;='Old Ranking Calculations'!$B$26,'Old Ranking Calculations'!$C$26,AA3&gt;='Old Ranking Calculations'!$B$27,'Old Ranking Calculations'!$C$27,AA3&gt;='Old Ranking Calculations'!$B$28,'Old Ranking Calculations'!$C$28,AA3&gt;='Old Ranking Calculations'!$B$29,'Old Ranking Calculations'!$C$29,AA3&gt;='Old Ranking Calculations'!$B$30,'Old Ranking Calculations'!$C$30,AA3&gt;='Old Ranking Calculations'!$B$31,'Old Ranking Calculations'!$C$31,AA3&lt;'Old Ranking Calculations'!$B$32,'Old Ranking Calculations'!$C$32)</f>
        <v>0</v>
      </c>
      <c r="AC3" s="1">
        <f>COUNT($G$2:G3)/COUNT($A$2:A3)</f>
        <v>0</v>
      </c>
      <c r="AD3" s="1" cm="1">
        <f t="array" ref="AD3">_xlfn.IFS(AC3&gt;='Old Ranking Calculations'!$B$15,'Old Ranking Calculations'!$C$15,AC3&gt;='Old Ranking Calculations'!$B$16,'Old Ranking Calculations'!$C$16,AC3&gt;='Old Ranking Calculations'!$B$17,'Old Ranking Calculations'!$C$17,AC3&gt;='Old Ranking Calculations'!$B$18,'Old Ranking Calculations'!$C$18,AC3&gt;='Old Ranking Calculations'!$B$19,'Old Ranking Calculations'!$C$19,AC3&gt;='Old Ranking Calculations'!$B$20,'Old Ranking Calculations'!$C$20,AC3&gt;='Old Ranking Calculations'!$B$21,'Old Ranking Calculations'!$C$21,AC3&gt;='Old Ranking Calculations'!$B$22,'Old Ranking Calculations'!$C$22,AC3&lt;'Old Ranking Calculations'!$B$23,'Old Ranking Calculations'!$C$23)</f>
        <v>0</v>
      </c>
      <c r="AE3" s="1">
        <f t="shared" si="0"/>
        <v>0</v>
      </c>
      <c r="AF3" s="1">
        <v>0</v>
      </c>
      <c r="AG3" s="16">
        <f>SUM($W$2:W3,Z3)</f>
        <v>0</v>
      </c>
    </row>
    <row r="4" spans="1:33" ht="15.75" customHeight="1" x14ac:dyDescent="0.2">
      <c r="A4" s="1">
        <v>1968</v>
      </c>
      <c r="B4" s="1" t="s">
        <v>26</v>
      </c>
      <c r="C4" s="1" t="str">
        <f>VLOOKUP(B4,Divisions!$A$1:$B$33,2,FALSE)</f>
        <v>AFC North</v>
      </c>
      <c r="D4" s="1">
        <v>2</v>
      </c>
      <c r="E4" s="1">
        <v>11</v>
      </c>
      <c r="F4" s="1">
        <v>1</v>
      </c>
      <c r="W4" s="1">
        <f>SUM(N4*'Ranking Calculations'!$C$2,M4*'Ranking Calculations'!$C$3,L4*'Ranking Calculations'!$C$4,K4*'Ranking Calculations'!$C$5,H4*'Ranking Calculations'!$C$7,G4*'Ranking Calculations'!$C$6,P4*'Ranking Calculations'!$C$8,Q4*'Ranking Calculations'!$C$9,R4*'Ranking Calculations'!$C$10,S4*'Ranking Calculations'!$C$11,T4*'Ranking Calculations'!$C$12,U4*'Ranking Calculations'!$C$13,V4*'Ranking Calculations'!$C$14)</f>
        <v>0</v>
      </c>
      <c r="X4" s="11">
        <f>(SUM($D$2:D4)+(SUM($F$2:F4)/2))/((SUM($D$2:D4)+SUM($E$2:E4)+SUM($F$2:F4)))</f>
        <v>0.29761904761904762</v>
      </c>
      <c r="Y4" s="24">
        <f>'Winning % Rank Over Time'!AC4</f>
        <v>21</v>
      </c>
      <c r="Z4" s="7">
        <f>'Winning % Rank Over Time'!$B4*VLOOKUP(Y4,'Share of Reg Season Points'!$P$2:$Q$27,2)</f>
        <v>0</v>
      </c>
      <c r="AA4" s="1">
        <v>0</v>
      </c>
      <c r="AB4" s="1" cm="1">
        <f t="array" ref="AB4">_xlfn.IFS(AA4&gt;='Old Ranking Calculations'!$B$25,'Old Ranking Calculations'!$C$25,AA4&gt;='Old Ranking Calculations'!$B$26,'Old Ranking Calculations'!$C$26,AA4&gt;='Old Ranking Calculations'!$B$27,'Old Ranking Calculations'!$C$27,AA4&gt;='Old Ranking Calculations'!$B$28,'Old Ranking Calculations'!$C$28,AA4&gt;='Old Ranking Calculations'!$B$29,'Old Ranking Calculations'!$C$29,AA4&gt;='Old Ranking Calculations'!$B$30,'Old Ranking Calculations'!$C$30,AA4&gt;='Old Ranking Calculations'!$B$31,'Old Ranking Calculations'!$C$31,AA4&lt;'Old Ranking Calculations'!$B$32,'Old Ranking Calculations'!$C$32)</f>
        <v>0</v>
      </c>
      <c r="AC4" s="1">
        <f>COUNT($G$2:G4)/COUNT($A$2:A4)</f>
        <v>0</v>
      </c>
      <c r="AD4" s="1" cm="1">
        <f t="array" ref="AD4">_xlfn.IFS(AC4&gt;='Old Ranking Calculations'!$B$15,'Old Ranking Calculations'!$C$15,AC4&gt;='Old Ranking Calculations'!$B$16,'Old Ranking Calculations'!$C$16,AC4&gt;='Old Ranking Calculations'!$B$17,'Old Ranking Calculations'!$C$17,AC4&gt;='Old Ranking Calculations'!$B$18,'Old Ranking Calculations'!$C$18,AC4&gt;='Old Ranking Calculations'!$B$19,'Old Ranking Calculations'!$C$19,AC4&gt;='Old Ranking Calculations'!$B$20,'Old Ranking Calculations'!$C$20,AC4&gt;='Old Ranking Calculations'!$B$21,'Old Ranking Calculations'!$C$21,AC4&gt;='Old Ranking Calculations'!$B$22,'Old Ranking Calculations'!$C$22,AC4&lt;'Old Ranking Calculations'!$B$23,'Old Ranking Calculations'!$C$23)</f>
        <v>0</v>
      </c>
      <c r="AE4" s="1">
        <f t="shared" si="0"/>
        <v>0</v>
      </c>
      <c r="AF4" s="1">
        <v>0</v>
      </c>
      <c r="AG4" s="16">
        <f>SUM($W$2:W4,Z4)</f>
        <v>0</v>
      </c>
    </row>
    <row r="5" spans="1:33" ht="15.75" customHeight="1" x14ac:dyDescent="0.2">
      <c r="A5" s="1">
        <v>1969</v>
      </c>
      <c r="B5" s="1" t="s">
        <v>26</v>
      </c>
      <c r="C5" s="1" t="str">
        <f>VLOOKUP(B5,Divisions!$A$1:$B$33,2,FALSE)</f>
        <v>AFC North</v>
      </c>
      <c r="D5" s="1">
        <v>1</v>
      </c>
      <c r="E5" s="1">
        <v>13</v>
      </c>
      <c r="T5" s="1">
        <v>1</v>
      </c>
      <c r="W5" s="1">
        <f>SUM(N5*'Ranking Calculations'!$C$2,M5*'Ranking Calculations'!$C$3,L5*'Ranking Calculations'!$C$4,K5*'Ranking Calculations'!$C$5,H5*'Ranking Calculations'!$C$7,G5*'Ranking Calculations'!$C$6,P5*'Ranking Calculations'!$C$8,Q5*'Ranking Calculations'!$C$9,R5*'Ranking Calculations'!$C$10,S5*'Ranking Calculations'!$C$11,T5*'Ranking Calculations'!$C$12,U5*'Ranking Calculations'!$C$13,V5*'Ranking Calculations'!$C$14)</f>
        <v>0</v>
      </c>
      <c r="X5" s="11">
        <f>(SUM($D$2:D5)+(SUM($F$2:F5)/2))/((SUM($D$2:D5)+SUM($E$2:E5)+SUM($F$2:F5)))</f>
        <v>0.24107142857142858</v>
      </c>
      <c r="Y5" s="24">
        <f>'Winning % Rank Over Time'!AC5</f>
        <v>25</v>
      </c>
      <c r="Z5" s="7">
        <f>'Winning % Rank Over Time'!$B5*VLOOKUP(Y5,'Share of Reg Season Points'!$P$2:$Q$27,2)</f>
        <v>0</v>
      </c>
      <c r="AA5" s="1">
        <v>0</v>
      </c>
      <c r="AB5" s="1" cm="1">
        <f t="array" ref="AB5">_xlfn.IFS(AA5&gt;='Old Ranking Calculations'!$B$25,'Old Ranking Calculations'!$C$25,AA5&gt;='Old Ranking Calculations'!$B$26,'Old Ranking Calculations'!$C$26,AA5&gt;='Old Ranking Calculations'!$B$27,'Old Ranking Calculations'!$C$27,AA5&gt;='Old Ranking Calculations'!$B$28,'Old Ranking Calculations'!$C$28,AA5&gt;='Old Ranking Calculations'!$B$29,'Old Ranking Calculations'!$C$29,AA5&gt;='Old Ranking Calculations'!$B$30,'Old Ranking Calculations'!$C$30,AA5&gt;='Old Ranking Calculations'!$B$31,'Old Ranking Calculations'!$C$31,AA5&lt;'Old Ranking Calculations'!$B$32,'Old Ranking Calculations'!$C$32)</f>
        <v>0</v>
      </c>
      <c r="AC5" s="1">
        <f>COUNT($G$2:G5)/COUNT($A$2:A5)</f>
        <v>0</v>
      </c>
      <c r="AD5" s="1" cm="1">
        <f t="array" ref="AD5">_xlfn.IFS(AC5&gt;='Old Ranking Calculations'!$B$15,'Old Ranking Calculations'!$C$15,AC5&gt;='Old Ranking Calculations'!$B$16,'Old Ranking Calculations'!$C$16,AC5&gt;='Old Ranking Calculations'!$B$17,'Old Ranking Calculations'!$C$17,AC5&gt;='Old Ranking Calculations'!$B$18,'Old Ranking Calculations'!$C$18,AC5&gt;='Old Ranking Calculations'!$B$19,'Old Ranking Calculations'!$C$19,AC5&gt;='Old Ranking Calculations'!$B$20,'Old Ranking Calculations'!$C$20,AC5&gt;='Old Ranking Calculations'!$B$21,'Old Ranking Calculations'!$C$21,AC5&gt;='Old Ranking Calculations'!$B$22,'Old Ranking Calculations'!$C$22,AC5&lt;'Old Ranking Calculations'!$B$23,'Old Ranking Calculations'!$C$23)</f>
        <v>0</v>
      </c>
      <c r="AE5" s="1">
        <f t="shared" si="0"/>
        <v>0</v>
      </c>
      <c r="AF5" s="1">
        <v>0</v>
      </c>
      <c r="AG5" s="16">
        <f>SUM($W$2:W5,Z5)</f>
        <v>0</v>
      </c>
    </row>
    <row r="6" spans="1:33" ht="15.75" customHeight="1" x14ac:dyDescent="0.2">
      <c r="A6" s="1">
        <v>1970</v>
      </c>
      <c r="B6" s="1" t="s">
        <v>26</v>
      </c>
      <c r="C6" s="1" t="str">
        <f>VLOOKUP(B6,Divisions!$A$1:$B$33,2,FALSE)</f>
        <v>AFC North</v>
      </c>
      <c r="D6" s="1">
        <v>5</v>
      </c>
      <c r="E6" s="1">
        <v>9</v>
      </c>
      <c r="W6" s="1">
        <f>SUM(N6*'Ranking Calculations'!$C$2,M6*'Ranking Calculations'!$C$3,L6*'Ranking Calculations'!$C$4,K6*'Ranking Calculations'!$C$5,H6*'Ranking Calculations'!$C$7,G6*'Ranking Calculations'!$C$6,P6*'Ranking Calculations'!$C$8,Q6*'Ranking Calculations'!$C$9,R6*'Ranking Calculations'!$C$10,S6*'Ranking Calculations'!$C$11,T6*'Ranking Calculations'!$C$12,U6*'Ranking Calculations'!$C$13,V6*'Ranking Calculations'!$C$14)</f>
        <v>0</v>
      </c>
      <c r="X6" s="11">
        <f>(SUM($D$2:D6)+(SUM($F$2:F6)/2))/((SUM($D$2:D6)+SUM($E$2:E6)+SUM($F$2:F6)))</f>
        <v>0.26428571428571429</v>
      </c>
      <c r="Y6" s="24">
        <f>'Winning % Rank Over Time'!AC6</f>
        <v>25</v>
      </c>
      <c r="Z6" s="7">
        <f>'Winning % Rank Over Time'!$B6*VLOOKUP(Y6,'Share of Reg Season Points'!$P$2:$Q$27,2)</f>
        <v>0</v>
      </c>
      <c r="AA6" s="1">
        <v>0</v>
      </c>
      <c r="AB6" s="1" cm="1">
        <f t="array" ref="AB6">_xlfn.IFS(AA6&gt;='Old Ranking Calculations'!$B$25,'Old Ranking Calculations'!$C$25,AA6&gt;='Old Ranking Calculations'!$B$26,'Old Ranking Calculations'!$C$26,AA6&gt;='Old Ranking Calculations'!$B$27,'Old Ranking Calculations'!$C$27,AA6&gt;='Old Ranking Calculations'!$B$28,'Old Ranking Calculations'!$C$28,AA6&gt;='Old Ranking Calculations'!$B$29,'Old Ranking Calculations'!$C$29,AA6&gt;='Old Ranking Calculations'!$B$30,'Old Ranking Calculations'!$C$30,AA6&gt;='Old Ranking Calculations'!$B$31,'Old Ranking Calculations'!$C$31,AA6&lt;'Old Ranking Calculations'!$B$32,'Old Ranking Calculations'!$C$32)</f>
        <v>0</v>
      </c>
      <c r="AC6" s="1">
        <f>COUNT($G$2:G6)/COUNT($A$2:A6)</f>
        <v>0</v>
      </c>
      <c r="AD6" s="1" cm="1">
        <f t="array" ref="AD6">_xlfn.IFS(AC6&gt;='Old Ranking Calculations'!$B$15,'Old Ranking Calculations'!$C$15,AC6&gt;='Old Ranking Calculations'!$B$16,'Old Ranking Calculations'!$C$16,AC6&gt;='Old Ranking Calculations'!$B$17,'Old Ranking Calculations'!$C$17,AC6&gt;='Old Ranking Calculations'!$B$18,'Old Ranking Calculations'!$C$18,AC6&gt;='Old Ranking Calculations'!$B$19,'Old Ranking Calculations'!$C$19,AC6&gt;='Old Ranking Calculations'!$B$20,'Old Ranking Calculations'!$C$20,AC6&gt;='Old Ranking Calculations'!$B$21,'Old Ranking Calculations'!$C$21,AC6&gt;='Old Ranking Calculations'!$B$22,'Old Ranking Calculations'!$C$22,AC6&lt;'Old Ranking Calculations'!$B$23,'Old Ranking Calculations'!$C$23)</f>
        <v>0</v>
      </c>
      <c r="AE6" s="1">
        <f t="shared" si="0"/>
        <v>0</v>
      </c>
      <c r="AF6" s="1">
        <v>0</v>
      </c>
      <c r="AG6" s="16">
        <f>SUM($W$2:W6,Z6)</f>
        <v>0</v>
      </c>
    </row>
    <row r="7" spans="1:33" ht="15.75" customHeight="1" x14ac:dyDescent="0.2">
      <c r="A7" s="1">
        <v>1971</v>
      </c>
      <c r="B7" s="1" t="s">
        <v>26</v>
      </c>
      <c r="C7" s="1" t="str">
        <f>VLOOKUP(B7,Divisions!$A$1:$B$33,2,FALSE)</f>
        <v>AFC North</v>
      </c>
      <c r="D7" s="1">
        <v>6</v>
      </c>
      <c r="E7" s="1">
        <v>8</v>
      </c>
      <c r="W7" s="1">
        <f>SUM(N7*'Ranking Calculations'!$C$2,M7*'Ranking Calculations'!$C$3,L7*'Ranking Calculations'!$C$4,K7*'Ranking Calculations'!$C$5,H7*'Ranking Calculations'!$C$7,G7*'Ranking Calculations'!$C$6,P7*'Ranking Calculations'!$C$8,Q7*'Ranking Calculations'!$C$9,R7*'Ranking Calculations'!$C$10,S7*'Ranking Calculations'!$C$11,T7*'Ranking Calculations'!$C$12,U7*'Ranking Calculations'!$C$13,V7*'Ranking Calculations'!$C$14)</f>
        <v>0</v>
      </c>
      <c r="X7" s="11">
        <f>(SUM($D$2:D7)+(SUM($F$2:F7)/2))/((SUM($D$2:D7)+SUM($E$2:E7)+SUM($F$2:F7)))</f>
        <v>0.29166666666666669</v>
      </c>
      <c r="Y7" s="24">
        <f>'Winning % Rank Over Time'!AC7</f>
        <v>24</v>
      </c>
      <c r="Z7" s="7">
        <f>'Winning % Rank Over Time'!$B7*VLOOKUP(Y7,'Share of Reg Season Points'!$P$2:$Q$27,2)</f>
        <v>0</v>
      </c>
      <c r="AA7" s="1">
        <v>0</v>
      </c>
      <c r="AB7" s="1" cm="1">
        <f t="array" ref="AB7">_xlfn.IFS(AA7&gt;='Old Ranking Calculations'!$B$25,'Old Ranking Calculations'!$C$25,AA7&gt;='Old Ranking Calculations'!$B$26,'Old Ranking Calculations'!$C$26,AA7&gt;='Old Ranking Calculations'!$B$27,'Old Ranking Calculations'!$C$27,AA7&gt;='Old Ranking Calculations'!$B$28,'Old Ranking Calculations'!$C$28,AA7&gt;='Old Ranking Calculations'!$B$29,'Old Ranking Calculations'!$C$29,AA7&gt;='Old Ranking Calculations'!$B$30,'Old Ranking Calculations'!$C$30,AA7&gt;='Old Ranking Calculations'!$B$31,'Old Ranking Calculations'!$C$31,AA7&lt;'Old Ranking Calculations'!$B$32,'Old Ranking Calculations'!$C$32)</f>
        <v>0</v>
      </c>
      <c r="AC7" s="1">
        <f>COUNT($G$2:G7)/COUNT($A$2:A7)</f>
        <v>0</v>
      </c>
      <c r="AD7" s="1" cm="1">
        <f t="array" ref="AD7">_xlfn.IFS(AC7&gt;='Old Ranking Calculations'!$B$15,'Old Ranking Calculations'!$C$15,AC7&gt;='Old Ranking Calculations'!$B$16,'Old Ranking Calculations'!$C$16,AC7&gt;='Old Ranking Calculations'!$B$17,'Old Ranking Calculations'!$C$17,AC7&gt;='Old Ranking Calculations'!$B$18,'Old Ranking Calculations'!$C$18,AC7&gt;='Old Ranking Calculations'!$B$19,'Old Ranking Calculations'!$C$19,AC7&gt;='Old Ranking Calculations'!$B$20,'Old Ranking Calculations'!$C$20,AC7&gt;='Old Ranking Calculations'!$B$21,'Old Ranking Calculations'!$C$21,AC7&gt;='Old Ranking Calculations'!$B$22,'Old Ranking Calculations'!$C$22,AC7&lt;'Old Ranking Calculations'!$B$23,'Old Ranking Calculations'!$C$23)</f>
        <v>0</v>
      </c>
      <c r="AE7" s="1">
        <f t="shared" si="0"/>
        <v>0</v>
      </c>
      <c r="AF7" s="1">
        <v>0</v>
      </c>
      <c r="AG7" s="16">
        <f>SUM($W$2:W7,Z7)</f>
        <v>0</v>
      </c>
    </row>
    <row r="8" spans="1:33" ht="15.75" customHeight="1" x14ac:dyDescent="0.2">
      <c r="A8" s="1">
        <v>1972</v>
      </c>
      <c r="B8" s="1" t="s">
        <v>26</v>
      </c>
      <c r="C8" s="1" t="str">
        <f>VLOOKUP(B8,Divisions!$A$1:$B$33,2,FALSE)</f>
        <v>AFC North</v>
      </c>
      <c r="D8" s="1">
        <v>11</v>
      </c>
      <c r="E8" s="1">
        <v>3</v>
      </c>
      <c r="G8" s="1">
        <v>1</v>
      </c>
      <c r="H8" s="1">
        <v>1</v>
      </c>
      <c r="I8" s="1">
        <v>1</v>
      </c>
      <c r="J8" s="1">
        <v>1</v>
      </c>
      <c r="K8" s="1">
        <v>1</v>
      </c>
      <c r="L8" s="1">
        <v>1</v>
      </c>
      <c r="M8" s="1"/>
      <c r="N8" s="1"/>
      <c r="O8" s="1">
        <v>3</v>
      </c>
      <c r="R8" s="1">
        <v>1</v>
      </c>
      <c r="S8" s="1">
        <v>1</v>
      </c>
      <c r="U8" s="1">
        <v>1</v>
      </c>
      <c r="W8" s="1">
        <f>SUM(N8*'Ranking Calculations'!$C$2,M8*'Ranking Calculations'!$C$3,L8*'Ranking Calculations'!$C$4,K8*'Ranking Calculations'!$C$5,H8*'Ranking Calculations'!$C$7,G8*'Ranking Calculations'!$C$6,P8*'Ranking Calculations'!$C$8,Q8*'Ranking Calculations'!$C$9,R8*'Ranking Calculations'!$C$10,S8*'Ranking Calculations'!$C$11,T8*'Ranking Calculations'!$C$12,U8*'Ranking Calculations'!$C$13,V8*'Ranking Calculations'!$C$14)</f>
        <v>9</v>
      </c>
      <c r="X8" s="11">
        <f>(SUM($D$2:D8)+(SUM($F$2:F8)/2))/((SUM($D$2:D8)+SUM($E$2:E8)+SUM($F$2:F8)))</f>
        <v>0.36224489795918369</v>
      </c>
      <c r="Y8" s="24">
        <f>'Winning % Rank Over Time'!AC8</f>
        <v>19</v>
      </c>
      <c r="Z8" s="7">
        <f>'Winning % Rank Over Time'!$B8*VLOOKUP(Y8,'Share of Reg Season Points'!$P$2:$Q$27,2)</f>
        <v>0</v>
      </c>
      <c r="AA8" s="1">
        <f>SUM($I$2:I8)/COUNT($G$2:G8)</f>
        <v>1</v>
      </c>
      <c r="AB8" s="1" cm="1">
        <f t="array" ref="AB8">_xlfn.IFS(AA8&gt;='Old Ranking Calculations'!$B$25,'Old Ranking Calculations'!$C$25,AA8&gt;='Old Ranking Calculations'!$B$26,'Old Ranking Calculations'!$C$26,AA8&gt;='Old Ranking Calculations'!$B$27,'Old Ranking Calculations'!$C$27,AA8&gt;='Old Ranking Calculations'!$B$28,'Old Ranking Calculations'!$C$28,AA8&gt;='Old Ranking Calculations'!$B$29,'Old Ranking Calculations'!$C$29,AA8&gt;='Old Ranking Calculations'!$B$30,'Old Ranking Calculations'!$C$30,AA8&gt;='Old Ranking Calculations'!$B$31,'Old Ranking Calculations'!$C$31,AA8&lt;'Old Ranking Calculations'!$B$32,'Old Ranking Calculations'!$C$32)</f>
        <v>10</v>
      </c>
      <c r="AC8" s="1">
        <f>COUNT($G$2:G8)/COUNT($A$2:A8)</f>
        <v>0.14285714285714285</v>
      </c>
      <c r="AD8" s="1" cm="1">
        <f t="array" ref="AD8">_xlfn.IFS(AC8&gt;='Old Ranking Calculations'!$B$15,'Old Ranking Calculations'!$C$15,AC8&gt;='Old Ranking Calculations'!$B$16,'Old Ranking Calculations'!$C$16,AC8&gt;='Old Ranking Calculations'!$B$17,'Old Ranking Calculations'!$C$17,AC8&gt;='Old Ranking Calculations'!$B$18,'Old Ranking Calculations'!$C$18,AC8&gt;='Old Ranking Calculations'!$B$19,'Old Ranking Calculations'!$C$19,AC8&gt;='Old Ranking Calculations'!$B$20,'Old Ranking Calculations'!$C$20,AC8&gt;='Old Ranking Calculations'!$B$21,'Old Ranking Calculations'!$C$21,AC8&gt;='Old Ranking Calculations'!$B$22,'Old Ranking Calculations'!$C$22,AC8&lt;'Old Ranking Calculations'!$B$23,'Old Ranking Calculations'!$C$23)</f>
        <v>0</v>
      </c>
      <c r="AE8" s="1">
        <f t="shared" si="0"/>
        <v>0</v>
      </c>
      <c r="AF8" s="1">
        <f>SUM($O$2:O8)/SUM($G$2:H8)</f>
        <v>1.5</v>
      </c>
      <c r="AG8" s="16">
        <f>SUM($W$2:W8,Z8)</f>
        <v>9</v>
      </c>
    </row>
    <row r="9" spans="1:33" ht="15.75" customHeight="1" x14ac:dyDescent="0.2">
      <c r="A9" s="1">
        <v>1973</v>
      </c>
      <c r="B9" s="1" t="s">
        <v>26</v>
      </c>
      <c r="C9" s="1" t="str">
        <f>VLOOKUP(B9,Divisions!$A$1:$B$33,2,FALSE)</f>
        <v>AFC North</v>
      </c>
      <c r="D9" s="1">
        <v>10</v>
      </c>
      <c r="E9" s="1">
        <v>4</v>
      </c>
      <c r="G9" s="1">
        <v>1</v>
      </c>
      <c r="I9" s="1">
        <v>1</v>
      </c>
      <c r="J9" s="1">
        <v>1</v>
      </c>
      <c r="K9" s="1">
        <v>1</v>
      </c>
      <c r="L9" s="1"/>
      <c r="M9" s="1"/>
      <c r="N9" s="1"/>
      <c r="O9" s="1">
        <v>2</v>
      </c>
      <c r="W9" s="1">
        <f>SUM(N9*'Ranking Calculations'!$C$2,M9*'Ranking Calculations'!$C$3,L9*'Ranking Calculations'!$C$4,K9*'Ranking Calculations'!$C$5,H9*'Ranking Calculations'!$C$7,G9*'Ranking Calculations'!$C$6,P9*'Ranking Calculations'!$C$8,Q9*'Ranking Calculations'!$C$9,R9*'Ranking Calculations'!$C$10,S9*'Ranking Calculations'!$C$11,T9*'Ranking Calculations'!$C$12,U9*'Ranking Calculations'!$C$13,V9*'Ranking Calculations'!$C$14)</f>
        <v>3</v>
      </c>
      <c r="X9" s="11">
        <f>(SUM($D$2:D9)+(SUM($F$2:F9)/2))/((SUM($D$2:D9)+SUM($E$2:E9)+SUM($F$2:F9)))</f>
        <v>0.40625</v>
      </c>
      <c r="Y9" s="24">
        <f>'Winning % Rank Over Time'!AC9</f>
        <v>17</v>
      </c>
      <c r="Z9" s="7">
        <f>'Winning % Rank Over Time'!$B9*VLOOKUP(Y9,'Share of Reg Season Points'!$P$2:$Q$27,2)</f>
        <v>0</v>
      </c>
      <c r="AA9" s="1">
        <f>SUM($I$2:I9)/COUNT($G$2:G9)</f>
        <v>1</v>
      </c>
      <c r="AB9" s="1" cm="1">
        <f t="array" ref="AB9">_xlfn.IFS(AA9&gt;='Old Ranking Calculations'!$B$25,'Old Ranking Calculations'!$C$25,AA9&gt;='Old Ranking Calculations'!$B$26,'Old Ranking Calculations'!$C$26,AA9&gt;='Old Ranking Calculations'!$B$27,'Old Ranking Calculations'!$C$27,AA9&gt;='Old Ranking Calculations'!$B$28,'Old Ranking Calculations'!$C$28,AA9&gt;='Old Ranking Calculations'!$B$29,'Old Ranking Calculations'!$C$29,AA9&gt;='Old Ranking Calculations'!$B$30,'Old Ranking Calculations'!$C$30,AA9&gt;='Old Ranking Calculations'!$B$31,'Old Ranking Calculations'!$C$31,AA9&lt;'Old Ranking Calculations'!$B$32,'Old Ranking Calculations'!$C$32)</f>
        <v>10</v>
      </c>
      <c r="AC9" s="1">
        <f>COUNT($G$2:G9)/COUNT($A$2:A9)</f>
        <v>0.25</v>
      </c>
      <c r="AD9" s="1" cm="1">
        <f t="array" ref="AD9">_xlfn.IFS(AC9&gt;='Old Ranking Calculations'!$B$15,'Old Ranking Calculations'!$C$15,AC9&gt;='Old Ranking Calculations'!$B$16,'Old Ranking Calculations'!$C$16,AC9&gt;='Old Ranking Calculations'!$B$17,'Old Ranking Calculations'!$C$17,AC9&gt;='Old Ranking Calculations'!$B$18,'Old Ranking Calculations'!$C$18,AC9&gt;='Old Ranking Calculations'!$B$19,'Old Ranking Calculations'!$C$19,AC9&gt;='Old Ranking Calculations'!$B$20,'Old Ranking Calculations'!$C$20,AC9&gt;='Old Ranking Calculations'!$B$21,'Old Ranking Calculations'!$C$21,AC9&gt;='Old Ranking Calculations'!$B$22,'Old Ranking Calculations'!$C$22,AC9&lt;'Old Ranking Calculations'!$B$23,'Old Ranking Calculations'!$C$23)</f>
        <v>3</v>
      </c>
      <c r="AE9" s="1">
        <f t="shared" si="0"/>
        <v>0</v>
      </c>
      <c r="AF9" s="1">
        <f>SUM($O$2:O9)/SUM($G$2:H9)</f>
        <v>1.6666666666666667</v>
      </c>
      <c r="AG9" s="16">
        <f>SUM($W$2:W9,Z9)</f>
        <v>12</v>
      </c>
    </row>
    <row r="10" spans="1:33" ht="15.75" customHeight="1" x14ac:dyDescent="0.2">
      <c r="A10" s="1">
        <v>1974</v>
      </c>
      <c r="B10" s="1" t="s">
        <v>26</v>
      </c>
      <c r="C10" s="1" t="str">
        <f>VLOOKUP(B10,Divisions!$A$1:$B$33,2,FALSE)</f>
        <v>AFC North</v>
      </c>
      <c r="D10" s="1">
        <v>10</v>
      </c>
      <c r="E10" s="1">
        <v>3</v>
      </c>
      <c r="F10" s="1">
        <v>1</v>
      </c>
      <c r="G10" s="1">
        <v>1</v>
      </c>
      <c r="H10" s="1">
        <v>1</v>
      </c>
      <c r="I10" s="1">
        <v>3</v>
      </c>
      <c r="J10" s="1">
        <v>0</v>
      </c>
      <c r="K10" s="1">
        <v>1</v>
      </c>
      <c r="L10" s="1">
        <v>1</v>
      </c>
      <c r="M10" s="1">
        <v>1</v>
      </c>
      <c r="N10" s="1">
        <v>1</v>
      </c>
      <c r="O10" s="1">
        <v>4</v>
      </c>
      <c r="R10" s="1">
        <v>1</v>
      </c>
      <c r="T10" s="1">
        <v>1</v>
      </c>
      <c r="W10" s="1">
        <f>SUM(N10*'Ranking Calculations'!$C$2,M10*'Ranking Calculations'!$C$3,L10*'Ranking Calculations'!$C$4,K10*'Ranking Calculations'!$C$5,H10*'Ranking Calculations'!$C$7,G10*'Ranking Calculations'!$C$6,P10*'Ranking Calculations'!$C$8,Q10*'Ranking Calculations'!$C$9,R10*'Ranking Calculations'!$C$10,S10*'Ranking Calculations'!$C$11,T10*'Ranking Calculations'!$C$12,U10*'Ranking Calculations'!$C$13,V10*'Ranking Calculations'!$C$14)</f>
        <v>41</v>
      </c>
      <c r="X10" s="11">
        <f>(SUM($D$2:D10)+(SUM($F$2:F10)/2))/((SUM($D$2:D10)+SUM($E$2:E10)+SUM($F$2:F10)))</f>
        <v>0.44444444444444442</v>
      </c>
      <c r="Y10" s="24">
        <f>'Winning % Rank Over Time'!AC10</f>
        <v>17</v>
      </c>
      <c r="Z10" s="7">
        <f>'Winning % Rank Over Time'!$B10*VLOOKUP(Y10,'Share of Reg Season Points'!$P$2:$Q$27,2)</f>
        <v>0</v>
      </c>
      <c r="AA10" s="1">
        <f>SUM($I$2:I10)/COUNT($G$2:G10)</f>
        <v>1.6666666666666667</v>
      </c>
      <c r="AB10" s="1" cm="1">
        <f t="array" ref="AB10">_xlfn.IFS(AA10&gt;='Old Ranking Calculations'!$B$25,'Old Ranking Calculations'!$C$25,AA10&gt;='Old Ranking Calculations'!$B$26,'Old Ranking Calculations'!$C$26,AA10&gt;='Old Ranking Calculations'!$B$27,'Old Ranking Calculations'!$C$27,AA10&gt;='Old Ranking Calculations'!$B$28,'Old Ranking Calculations'!$C$28,AA10&gt;='Old Ranking Calculations'!$B$29,'Old Ranking Calculations'!$C$29,AA10&gt;='Old Ranking Calculations'!$B$30,'Old Ranking Calculations'!$C$30,AA10&gt;='Old Ranking Calculations'!$B$31,'Old Ranking Calculations'!$C$31,AA10&lt;'Old Ranking Calculations'!$B$32,'Old Ranking Calculations'!$C$32)</f>
        <v>15</v>
      </c>
      <c r="AC10" s="1">
        <f>COUNT($G$2:G10)/COUNT($A$2:A10)</f>
        <v>0.33333333333333331</v>
      </c>
      <c r="AD10" s="1" cm="1">
        <f t="array" ref="AD10">_xlfn.IFS(AC10&gt;='Old Ranking Calculations'!$B$15,'Old Ranking Calculations'!$C$15,AC10&gt;='Old Ranking Calculations'!$B$16,'Old Ranking Calculations'!$C$16,AC10&gt;='Old Ranking Calculations'!$B$17,'Old Ranking Calculations'!$C$17,AC10&gt;='Old Ranking Calculations'!$B$18,'Old Ranking Calculations'!$C$18,AC10&gt;='Old Ranking Calculations'!$B$19,'Old Ranking Calculations'!$C$19,AC10&gt;='Old Ranking Calculations'!$B$20,'Old Ranking Calculations'!$C$20,AC10&gt;='Old Ranking Calculations'!$B$21,'Old Ranking Calculations'!$C$21,AC10&gt;='Old Ranking Calculations'!$B$22,'Old Ranking Calculations'!$C$22,AC10&lt;'Old Ranking Calculations'!$B$23,'Old Ranking Calculations'!$C$23)</f>
        <v>3</v>
      </c>
      <c r="AE10" s="1">
        <f t="shared" si="0"/>
        <v>0</v>
      </c>
      <c r="AF10" s="1">
        <f>SUM($O$2:O10)/SUM($G$2:H10)</f>
        <v>1.8</v>
      </c>
      <c r="AG10" s="16">
        <f>SUM($W$2:W10,Z10)</f>
        <v>53</v>
      </c>
    </row>
    <row r="11" spans="1:33" ht="15.75" customHeight="1" x14ac:dyDescent="0.2">
      <c r="A11" s="1">
        <v>1975</v>
      </c>
      <c r="B11" s="1" t="s">
        <v>26</v>
      </c>
      <c r="C11" s="1" t="str">
        <f>VLOOKUP(B11,Divisions!$A$1:$B$33,2,FALSE)</f>
        <v>AFC North</v>
      </c>
      <c r="D11" s="1">
        <v>12</v>
      </c>
      <c r="E11" s="1">
        <v>2</v>
      </c>
      <c r="G11" s="1">
        <v>1</v>
      </c>
      <c r="H11" s="1">
        <v>1</v>
      </c>
      <c r="I11" s="1">
        <v>3</v>
      </c>
      <c r="J11" s="1">
        <v>0</v>
      </c>
      <c r="K11" s="1">
        <v>1</v>
      </c>
      <c r="L11" s="1">
        <v>1</v>
      </c>
      <c r="M11" s="1">
        <v>1</v>
      </c>
      <c r="N11" s="1">
        <v>1</v>
      </c>
      <c r="O11" s="1">
        <v>4</v>
      </c>
      <c r="R11" s="1">
        <v>1</v>
      </c>
      <c r="W11" s="1">
        <f>SUM(N11*'Ranking Calculations'!$C$2,M11*'Ranking Calculations'!$C$3,L11*'Ranking Calculations'!$C$4,K11*'Ranking Calculations'!$C$5,H11*'Ranking Calculations'!$C$7,G11*'Ranking Calculations'!$C$6,P11*'Ranking Calculations'!$C$8,Q11*'Ranking Calculations'!$C$9,R11*'Ranking Calculations'!$C$10,S11*'Ranking Calculations'!$C$11,T11*'Ranking Calculations'!$C$12,U11*'Ranking Calculations'!$C$13,V11*'Ranking Calculations'!$C$14)</f>
        <v>41</v>
      </c>
      <c r="X11" s="11">
        <f>(SUM($D$2:D11)+(SUM($F$2:F11)/2))/((SUM($D$2:D11)+SUM($E$2:E11)+SUM($F$2:F11)))</f>
        <v>0.48571428571428571</v>
      </c>
      <c r="Y11" s="24">
        <f>'Winning % Rank Over Time'!AC11</f>
        <v>15</v>
      </c>
      <c r="Z11" s="7">
        <f>'Winning % Rank Over Time'!$B11*VLOOKUP(Y11,'Share of Reg Season Points'!$P$2:$Q$27,2)</f>
        <v>0</v>
      </c>
      <c r="AA11" s="1">
        <f>SUM($I$2:I11)/COUNT($G$2:G11)</f>
        <v>2</v>
      </c>
      <c r="AB11" s="1" cm="1">
        <f t="array" ref="AB11">_xlfn.IFS(AA11&gt;='Old Ranking Calculations'!$B$25,'Old Ranking Calculations'!$C$25,AA11&gt;='Old Ranking Calculations'!$B$26,'Old Ranking Calculations'!$C$26,AA11&gt;='Old Ranking Calculations'!$B$27,'Old Ranking Calculations'!$C$27,AA11&gt;='Old Ranking Calculations'!$B$28,'Old Ranking Calculations'!$C$28,AA11&gt;='Old Ranking Calculations'!$B$29,'Old Ranking Calculations'!$C$29,AA11&gt;='Old Ranking Calculations'!$B$30,'Old Ranking Calculations'!$C$30,AA11&gt;='Old Ranking Calculations'!$B$31,'Old Ranking Calculations'!$C$31,AA11&lt;'Old Ranking Calculations'!$B$32,'Old Ranking Calculations'!$C$32)</f>
        <v>15</v>
      </c>
      <c r="AC11" s="1">
        <f>COUNT($G$2:G11)/COUNT($A$2:A11)</f>
        <v>0.4</v>
      </c>
      <c r="AD11" s="1" cm="1">
        <f t="array" ref="AD11">_xlfn.IFS(AC11&gt;='Old Ranking Calculations'!$B$15,'Old Ranking Calculations'!$C$15,AC11&gt;='Old Ranking Calculations'!$B$16,'Old Ranking Calculations'!$C$16,AC11&gt;='Old Ranking Calculations'!$B$17,'Old Ranking Calculations'!$C$17,AC11&gt;='Old Ranking Calculations'!$B$18,'Old Ranking Calculations'!$C$18,AC11&gt;='Old Ranking Calculations'!$B$19,'Old Ranking Calculations'!$C$19,AC11&gt;='Old Ranking Calculations'!$B$20,'Old Ranking Calculations'!$C$20,AC11&gt;='Old Ranking Calculations'!$B$21,'Old Ranking Calculations'!$C$21,AC11&gt;='Old Ranking Calculations'!$B$22,'Old Ranking Calculations'!$C$22,AC11&lt;'Old Ranking Calculations'!$B$23,'Old Ranking Calculations'!$C$23)</f>
        <v>10</v>
      </c>
      <c r="AE11" s="1">
        <f t="shared" si="0"/>
        <v>0</v>
      </c>
      <c r="AF11" s="1">
        <f>SUM($O$2:O11)/SUM($G$2:H11)</f>
        <v>1.8571428571428572</v>
      </c>
      <c r="AG11" s="16">
        <f>SUM($W$2:W11,Z11)</f>
        <v>94</v>
      </c>
    </row>
    <row r="12" spans="1:33" ht="15.75" customHeight="1" x14ac:dyDescent="0.2">
      <c r="A12" s="1">
        <v>1976</v>
      </c>
      <c r="B12" s="1" t="s">
        <v>26</v>
      </c>
      <c r="C12" s="1" t="str">
        <f>VLOOKUP(B12,Divisions!$A$1:$B$33,2,FALSE)</f>
        <v>AFC North</v>
      </c>
      <c r="D12" s="1">
        <v>10</v>
      </c>
      <c r="E12" s="1">
        <v>4</v>
      </c>
      <c r="G12" s="1">
        <v>1</v>
      </c>
      <c r="H12" s="1">
        <v>1</v>
      </c>
      <c r="I12" s="1">
        <v>1</v>
      </c>
      <c r="J12" s="1">
        <v>1</v>
      </c>
      <c r="K12" s="1">
        <v>1</v>
      </c>
      <c r="L12" s="1">
        <v>1</v>
      </c>
      <c r="M12" s="1"/>
      <c r="N12" s="1"/>
      <c r="O12" s="1">
        <v>3</v>
      </c>
      <c r="W12" s="1">
        <f>SUM(N12*'Ranking Calculations'!$C$2,M12*'Ranking Calculations'!$C$3,L12*'Ranking Calculations'!$C$4,K12*'Ranking Calculations'!$C$5,H12*'Ranking Calculations'!$C$7,G12*'Ranking Calculations'!$C$6,P12*'Ranking Calculations'!$C$8,Q12*'Ranking Calculations'!$C$9,R12*'Ranking Calculations'!$C$10,S12*'Ranking Calculations'!$C$11,T12*'Ranking Calculations'!$C$12,U12*'Ranking Calculations'!$C$13,V12*'Ranking Calculations'!$C$14)</f>
        <v>8</v>
      </c>
      <c r="X12" s="11">
        <f>(SUM($D$2:D12)+(SUM($F$2:F12)/2))/((SUM($D$2:D12)+SUM($E$2:E12)+SUM($F$2:F12)))</f>
        <v>0.50649350649350644</v>
      </c>
      <c r="Y12" s="24">
        <f>'Winning % Rank Over Time'!AC12</f>
        <v>13</v>
      </c>
      <c r="Z12" s="7">
        <f>'Winning % Rank Over Time'!$B12*VLOOKUP(Y12,'Share of Reg Season Points'!$K$2:$L$30,2)</f>
        <v>0</v>
      </c>
      <c r="AA12" s="1">
        <f>SUM($I$2:I12)/COUNT($G$2:G12)</f>
        <v>1.8</v>
      </c>
      <c r="AB12" s="1" cm="1">
        <f t="array" ref="AB12">_xlfn.IFS(AA12&gt;='Old Ranking Calculations'!$B$25,'Old Ranking Calculations'!$C$25,AA12&gt;='Old Ranking Calculations'!$B$26,'Old Ranking Calculations'!$C$26,AA12&gt;='Old Ranking Calculations'!$B$27,'Old Ranking Calculations'!$C$27,AA12&gt;='Old Ranking Calculations'!$B$28,'Old Ranking Calculations'!$C$28,AA12&gt;='Old Ranking Calculations'!$B$29,'Old Ranking Calculations'!$C$29,AA12&gt;='Old Ranking Calculations'!$B$30,'Old Ranking Calculations'!$C$30,AA12&gt;='Old Ranking Calculations'!$B$31,'Old Ranking Calculations'!$C$31,AA12&lt;'Old Ranking Calculations'!$B$32,'Old Ranking Calculations'!$C$32)</f>
        <v>15</v>
      </c>
      <c r="AC12" s="1">
        <f>COUNT($G$2:G12)/COUNT($A$2:A12)</f>
        <v>0.45454545454545453</v>
      </c>
      <c r="AD12" s="1" cm="1">
        <f t="array" ref="AD12">_xlfn.IFS(AC12&gt;='Old Ranking Calculations'!$B$15,'Old Ranking Calculations'!$C$15,AC12&gt;='Old Ranking Calculations'!$B$16,'Old Ranking Calculations'!$C$16,AC12&gt;='Old Ranking Calculations'!$B$17,'Old Ranking Calculations'!$C$17,AC12&gt;='Old Ranking Calculations'!$B$18,'Old Ranking Calculations'!$C$18,AC12&gt;='Old Ranking Calculations'!$B$19,'Old Ranking Calculations'!$C$19,AC12&gt;='Old Ranking Calculations'!$B$20,'Old Ranking Calculations'!$C$20,AC12&gt;='Old Ranking Calculations'!$B$21,'Old Ranking Calculations'!$C$21,AC12&gt;='Old Ranking Calculations'!$B$22,'Old Ranking Calculations'!$C$22,AC12&lt;'Old Ranking Calculations'!$B$23,'Old Ranking Calculations'!$C$23)</f>
        <v>12</v>
      </c>
      <c r="AE12" s="1">
        <f t="shared" si="0"/>
        <v>0</v>
      </c>
      <c r="AF12" s="1">
        <f>SUM($O$2:O12)/SUM($G$2:H12)</f>
        <v>1.7777777777777777</v>
      </c>
      <c r="AG12" s="16">
        <f>SUM($W$2:W12,Z12)</f>
        <v>102</v>
      </c>
    </row>
    <row r="13" spans="1:33" ht="15.75" customHeight="1" x14ac:dyDescent="0.2">
      <c r="A13" s="1">
        <v>1977</v>
      </c>
      <c r="B13" s="1" t="s">
        <v>26</v>
      </c>
      <c r="C13" s="1" t="str">
        <f>VLOOKUP(B13,Divisions!$A$1:$B$33,2,FALSE)</f>
        <v>AFC North</v>
      </c>
      <c r="D13" s="1">
        <v>9</v>
      </c>
      <c r="E13" s="1">
        <v>5</v>
      </c>
      <c r="G13" s="1">
        <v>1</v>
      </c>
      <c r="H13" s="1">
        <v>1</v>
      </c>
      <c r="I13" s="1">
        <v>0</v>
      </c>
      <c r="J13" s="1">
        <v>1</v>
      </c>
      <c r="K13" s="1">
        <v>1</v>
      </c>
      <c r="L13" s="1"/>
      <c r="M13" s="1"/>
      <c r="N13" s="1"/>
      <c r="O13" s="1">
        <v>2</v>
      </c>
      <c r="W13" s="1">
        <f>SUM(N13*'Ranking Calculations'!$C$2,M13*'Ranking Calculations'!$C$3,L13*'Ranking Calculations'!$C$4,K13*'Ranking Calculations'!$C$5,H13*'Ranking Calculations'!$C$7,G13*'Ranking Calculations'!$C$6,P13*'Ranking Calculations'!$C$8,Q13*'Ranking Calculations'!$C$9,R13*'Ranking Calculations'!$C$10,S13*'Ranking Calculations'!$C$11,T13*'Ranking Calculations'!$C$12,U13*'Ranking Calculations'!$C$13,V13*'Ranking Calculations'!$C$14)</f>
        <v>4</v>
      </c>
      <c r="X13" s="11">
        <f>(SUM($D$2:D13)+(SUM($F$2:F13)/2))/((SUM($D$2:D13)+SUM($E$2:E13)+SUM($F$2:F13)))</f>
        <v>0.5178571428571429</v>
      </c>
      <c r="Y13" s="24">
        <f>'Winning % Rank Over Time'!AC13</f>
        <v>12</v>
      </c>
      <c r="Z13" s="7">
        <f>'Winning % Rank Over Time'!$B13*VLOOKUP(Y13,'Share of Reg Season Points'!$K$2:$L$30,2)</f>
        <v>0</v>
      </c>
      <c r="AA13" s="1">
        <f>SUM($I$2:I13)/COUNT($G$2:G13)</f>
        <v>1.5</v>
      </c>
      <c r="AB13" s="1" cm="1">
        <f t="array" ref="AB13">_xlfn.IFS(AA13&gt;='Old Ranking Calculations'!$B$25,'Old Ranking Calculations'!$C$25,AA13&gt;='Old Ranking Calculations'!$B$26,'Old Ranking Calculations'!$C$26,AA13&gt;='Old Ranking Calculations'!$B$27,'Old Ranking Calculations'!$C$27,AA13&gt;='Old Ranking Calculations'!$B$28,'Old Ranking Calculations'!$C$28,AA13&gt;='Old Ranking Calculations'!$B$29,'Old Ranking Calculations'!$C$29,AA13&gt;='Old Ranking Calculations'!$B$30,'Old Ranking Calculations'!$C$30,AA13&gt;='Old Ranking Calculations'!$B$31,'Old Ranking Calculations'!$C$31,AA13&lt;'Old Ranking Calculations'!$B$32,'Old Ranking Calculations'!$C$32)</f>
        <v>15</v>
      </c>
      <c r="AC13" s="1">
        <f>COUNT($G$2:G13)/COUNT($A$2:A13)</f>
        <v>0.5</v>
      </c>
      <c r="AD13" s="1" cm="1">
        <f t="array" ref="AD13">_xlfn.IFS(AC13&gt;='Old Ranking Calculations'!$B$15,'Old Ranking Calculations'!$C$15,AC13&gt;='Old Ranking Calculations'!$B$16,'Old Ranking Calculations'!$C$16,AC13&gt;='Old Ranking Calculations'!$B$17,'Old Ranking Calculations'!$C$17,AC13&gt;='Old Ranking Calculations'!$B$18,'Old Ranking Calculations'!$C$18,AC13&gt;='Old Ranking Calculations'!$B$19,'Old Ranking Calculations'!$C$19,AC13&gt;='Old Ranking Calculations'!$B$20,'Old Ranking Calculations'!$C$20,AC13&gt;='Old Ranking Calculations'!$B$21,'Old Ranking Calculations'!$C$21,AC13&gt;='Old Ranking Calculations'!$B$22,'Old Ranking Calculations'!$C$22,AC13&lt;'Old Ranking Calculations'!$B$23,'Old Ranking Calculations'!$C$23)</f>
        <v>15</v>
      </c>
      <c r="AE13" s="1">
        <f t="shared" si="0"/>
        <v>0</v>
      </c>
      <c r="AF13" s="1">
        <f>SUM($O$2:O13)/SUM($G$2:H13)</f>
        <v>1.6363636363636365</v>
      </c>
      <c r="AG13" s="16">
        <f>SUM($W$2:W13,Z13)</f>
        <v>106</v>
      </c>
    </row>
    <row r="14" spans="1:33" ht="15.75" customHeight="1" x14ac:dyDescent="0.2">
      <c r="A14" s="1">
        <v>1978</v>
      </c>
      <c r="B14" s="1" t="s">
        <v>26</v>
      </c>
      <c r="C14" s="1" t="str">
        <f>VLOOKUP(B14,Divisions!$A$1:$B$33,2,FALSE)</f>
        <v>AFC North</v>
      </c>
      <c r="D14" s="1">
        <v>14</v>
      </c>
      <c r="E14" s="1">
        <v>2</v>
      </c>
      <c r="G14" s="1">
        <v>1</v>
      </c>
      <c r="H14" s="1">
        <v>1</v>
      </c>
      <c r="I14" s="1">
        <v>3</v>
      </c>
      <c r="J14" s="1">
        <v>0</v>
      </c>
      <c r="K14" s="1">
        <v>1</v>
      </c>
      <c r="L14" s="1">
        <v>1</v>
      </c>
      <c r="M14" s="1">
        <v>1</v>
      </c>
      <c r="N14" s="1">
        <v>1</v>
      </c>
      <c r="O14" s="1">
        <v>4</v>
      </c>
      <c r="P14" s="1">
        <v>1</v>
      </c>
      <c r="W14" s="1">
        <f>SUM(N14*'Ranking Calculations'!$C$2,M14*'Ranking Calculations'!$C$3,L14*'Ranking Calculations'!$C$4,K14*'Ranking Calculations'!$C$5,H14*'Ranking Calculations'!$C$7,G14*'Ranking Calculations'!$C$6,P14*'Ranking Calculations'!$C$8,Q14*'Ranking Calculations'!$C$9,R14*'Ranking Calculations'!$C$10,S14*'Ranking Calculations'!$C$11,T14*'Ranking Calculations'!$C$12,U14*'Ranking Calculations'!$C$13,V14*'Ranking Calculations'!$C$14)</f>
        <v>43</v>
      </c>
      <c r="X14" s="11">
        <f>(SUM($D$2:D14)+(SUM($F$2:F14)/2))/((SUM($D$2:D14)+SUM($E$2:E14)+SUM($F$2:F14)))</f>
        <v>0.54891304347826086</v>
      </c>
      <c r="Y14" s="24">
        <f>'Winning % Rank Over Time'!AC14</f>
        <v>9</v>
      </c>
      <c r="Z14" s="7">
        <f>'Winning % Rank Over Time'!$B14*VLOOKUP(Y14,'Share of Reg Season Points'!$K$2:$L$30,2)</f>
        <v>0</v>
      </c>
      <c r="AA14" s="1">
        <f>SUM($I$2:I14)/COUNT($G$2:G14)</f>
        <v>1.7142857142857142</v>
      </c>
      <c r="AB14" s="1" cm="1">
        <f t="array" ref="AB14">_xlfn.IFS(AA14&gt;='Old Ranking Calculations'!$B$25,'Old Ranking Calculations'!$C$25,AA14&gt;='Old Ranking Calculations'!$B$26,'Old Ranking Calculations'!$C$26,AA14&gt;='Old Ranking Calculations'!$B$27,'Old Ranking Calculations'!$C$27,AA14&gt;='Old Ranking Calculations'!$B$28,'Old Ranking Calculations'!$C$28,AA14&gt;='Old Ranking Calculations'!$B$29,'Old Ranking Calculations'!$C$29,AA14&gt;='Old Ranking Calculations'!$B$30,'Old Ranking Calculations'!$C$30,AA14&gt;='Old Ranking Calculations'!$B$31,'Old Ranking Calculations'!$C$31,AA14&lt;'Old Ranking Calculations'!$B$32,'Old Ranking Calculations'!$C$32)</f>
        <v>15</v>
      </c>
      <c r="AC14" s="1">
        <f>COUNT($G$2:G14)/COUNT($A$2:A14)</f>
        <v>0.53846153846153844</v>
      </c>
      <c r="AD14" s="1" cm="1">
        <f t="array" ref="AD14">_xlfn.IFS(AC14&gt;='Old Ranking Calculations'!$B$15,'Old Ranking Calculations'!$C$15,AC14&gt;='Old Ranking Calculations'!$B$16,'Old Ranking Calculations'!$C$16,AC14&gt;='Old Ranking Calculations'!$B$17,'Old Ranking Calculations'!$C$17,AC14&gt;='Old Ranking Calculations'!$B$18,'Old Ranking Calculations'!$C$18,AC14&gt;='Old Ranking Calculations'!$B$19,'Old Ranking Calculations'!$C$19,AC14&gt;='Old Ranking Calculations'!$B$20,'Old Ranking Calculations'!$C$20,AC14&gt;='Old Ranking Calculations'!$B$21,'Old Ranking Calculations'!$C$21,AC14&gt;='Old Ranking Calculations'!$B$22,'Old Ranking Calculations'!$C$22,AC14&lt;'Old Ranking Calculations'!$B$23,'Old Ranking Calculations'!$C$23)</f>
        <v>15</v>
      </c>
      <c r="AE14" s="1">
        <f t="shared" si="0"/>
        <v>0</v>
      </c>
      <c r="AF14" s="1">
        <f>SUM($O$2:O14)/SUM($G$2:H14)</f>
        <v>1.6923076923076923</v>
      </c>
      <c r="AG14" s="16">
        <f>SUM($W$2:W14,Z14)</f>
        <v>149</v>
      </c>
    </row>
    <row r="15" spans="1:33" ht="15.75" customHeight="1" x14ac:dyDescent="0.2">
      <c r="A15" s="1">
        <v>1979</v>
      </c>
      <c r="B15" s="1" t="s">
        <v>26</v>
      </c>
      <c r="C15" s="1" t="str">
        <f>VLOOKUP(B15,Divisions!$A$1:$B$33,2,FALSE)</f>
        <v>AFC North</v>
      </c>
      <c r="D15" s="1">
        <v>12</v>
      </c>
      <c r="E15" s="1">
        <v>4</v>
      </c>
      <c r="G15" s="1">
        <v>1</v>
      </c>
      <c r="H15" s="1">
        <v>1</v>
      </c>
      <c r="I15" s="1">
        <v>3</v>
      </c>
      <c r="J15" s="1">
        <v>0</v>
      </c>
      <c r="K15" s="1">
        <v>1</v>
      </c>
      <c r="L15" s="1">
        <v>1</v>
      </c>
      <c r="M15" s="1">
        <v>1</v>
      </c>
      <c r="N15" s="1">
        <v>1</v>
      </c>
      <c r="O15" s="1">
        <v>4</v>
      </c>
      <c r="R15" s="1">
        <v>1</v>
      </c>
      <c r="W15" s="1">
        <f>SUM(N15*'Ranking Calculations'!$C$2,M15*'Ranking Calculations'!$C$3,L15*'Ranking Calculations'!$C$4,K15*'Ranking Calculations'!$C$5,H15*'Ranking Calculations'!$C$7,G15*'Ranking Calculations'!$C$6,P15*'Ranking Calculations'!$C$8,Q15*'Ranking Calculations'!$C$9,R15*'Ranking Calculations'!$C$10,S15*'Ranking Calculations'!$C$11,T15*'Ranking Calculations'!$C$12,U15*'Ranking Calculations'!$C$13,V15*'Ranking Calculations'!$C$14)</f>
        <v>41</v>
      </c>
      <c r="X15" s="11">
        <f>(SUM($D$2:D15)+(SUM($F$2:F15)/2))/((SUM($D$2:D15)+SUM($E$2:E15)+SUM($F$2:F15)))</f>
        <v>0.56499999999999995</v>
      </c>
      <c r="Y15" s="24">
        <f>'Winning % Rank Over Time'!AC15</f>
        <v>9</v>
      </c>
      <c r="Z15" s="7">
        <f>'Winning % Rank Over Time'!$B15*VLOOKUP(Y15,'Share of Reg Season Points'!$K$2:$L$30,2)</f>
        <v>0</v>
      </c>
      <c r="AA15" s="1">
        <f>SUM($I$2:I15)/COUNT($G$2:G15)</f>
        <v>1.875</v>
      </c>
      <c r="AB15" s="1" cm="1">
        <f t="array" ref="AB15">_xlfn.IFS(AA15&gt;='Old Ranking Calculations'!$B$25,'Old Ranking Calculations'!$C$25,AA15&gt;='Old Ranking Calculations'!$B$26,'Old Ranking Calculations'!$C$26,AA15&gt;='Old Ranking Calculations'!$B$27,'Old Ranking Calculations'!$C$27,AA15&gt;='Old Ranking Calculations'!$B$28,'Old Ranking Calculations'!$C$28,AA15&gt;='Old Ranking Calculations'!$B$29,'Old Ranking Calculations'!$C$29,AA15&gt;='Old Ranking Calculations'!$B$30,'Old Ranking Calculations'!$C$30,AA15&gt;='Old Ranking Calculations'!$B$31,'Old Ranking Calculations'!$C$31,AA15&lt;'Old Ranking Calculations'!$B$32,'Old Ranking Calculations'!$C$32)</f>
        <v>15</v>
      </c>
      <c r="AC15" s="1">
        <f>COUNT($G$2:G15)/COUNT($A$2:A15)</f>
        <v>0.5714285714285714</v>
      </c>
      <c r="AD15" s="1" cm="1">
        <f t="array" ref="AD15">_xlfn.IFS(AC15&gt;='Old Ranking Calculations'!$B$15,'Old Ranking Calculations'!$C$15,AC15&gt;='Old Ranking Calculations'!$B$16,'Old Ranking Calculations'!$C$16,AC15&gt;='Old Ranking Calculations'!$B$17,'Old Ranking Calculations'!$C$17,AC15&gt;='Old Ranking Calculations'!$B$18,'Old Ranking Calculations'!$C$18,AC15&gt;='Old Ranking Calculations'!$B$19,'Old Ranking Calculations'!$C$19,AC15&gt;='Old Ranking Calculations'!$B$20,'Old Ranking Calculations'!$C$20,AC15&gt;='Old Ranking Calculations'!$B$21,'Old Ranking Calculations'!$C$21,AC15&gt;='Old Ranking Calculations'!$B$22,'Old Ranking Calculations'!$C$22,AC15&lt;'Old Ranking Calculations'!$B$23,'Old Ranking Calculations'!$C$23)</f>
        <v>17.5</v>
      </c>
      <c r="AE15" s="1">
        <f t="shared" si="0"/>
        <v>0</v>
      </c>
      <c r="AF15" s="1">
        <f>SUM($O$2:O15)/SUM($G$2:H15)</f>
        <v>1.7333333333333334</v>
      </c>
      <c r="AG15" s="16">
        <f>SUM($W$2:W15,Z15)</f>
        <v>190</v>
      </c>
    </row>
    <row r="16" spans="1:33" ht="15.75" customHeight="1" x14ac:dyDescent="0.2">
      <c r="A16" s="1">
        <v>1980</v>
      </c>
      <c r="B16" s="1" t="s">
        <v>26</v>
      </c>
      <c r="C16" s="1" t="str">
        <f>VLOOKUP(B16,Divisions!$A$1:$B$33,2,FALSE)</f>
        <v>AFC North</v>
      </c>
      <c r="D16" s="1">
        <v>9</v>
      </c>
      <c r="E16" s="1">
        <v>7</v>
      </c>
      <c r="W16" s="1">
        <f>SUM(N16*'Ranking Calculations'!$C$2,M16*'Ranking Calculations'!$C$3,L16*'Ranking Calculations'!$C$4,K16*'Ranking Calculations'!$C$5,H16*'Ranking Calculations'!$C$7,G16*'Ranking Calculations'!$C$6,P16*'Ranking Calculations'!$C$8,Q16*'Ranking Calculations'!$C$9,R16*'Ranking Calculations'!$C$10,S16*'Ranking Calculations'!$C$11,T16*'Ranking Calculations'!$C$12,U16*'Ranking Calculations'!$C$13,V16*'Ranking Calculations'!$C$14)</f>
        <v>0</v>
      </c>
      <c r="X16" s="11">
        <f>(SUM($D$2:D16)+(SUM($F$2:F16)/2))/((SUM($D$2:D16)+SUM($E$2:E16)+SUM($F$2:F16)))</f>
        <v>0.56481481481481477</v>
      </c>
      <c r="Y16" s="24">
        <f>'Winning % Rank Over Time'!AC16</f>
        <v>9</v>
      </c>
      <c r="Z16" s="7">
        <f>'Winning % Rank Over Time'!$B16*VLOOKUP(Y16,'Share of Reg Season Points'!$K$2:$L$30,2)</f>
        <v>0</v>
      </c>
      <c r="AA16" s="1">
        <f>SUM($I$2:I16)/COUNT($G$2:G16)</f>
        <v>1.875</v>
      </c>
      <c r="AB16" s="1" cm="1">
        <f t="array" ref="AB16">_xlfn.IFS(AA16&gt;='Old Ranking Calculations'!$B$25,'Old Ranking Calculations'!$C$25,AA16&gt;='Old Ranking Calculations'!$B$26,'Old Ranking Calculations'!$C$26,AA16&gt;='Old Ranking Calculations'!$B$27,'Old Ranking Calculations'!$C$27,AA16&gt;='Old Ranking Calculations'!$B$28,'Old Ranking Calculations'!$C$28,AA16&gt;='Old Ranking Calculations'!$B$29,'Old Ranking Calculations'!$C$29,AA16&gt;='Old Ranking Calculations'!$B$30,'Old Ranking Calculations'!$C$30,AA16&gt;='Old Ranking Calculations'!$B$31,'Old Ranking Calculations'!$C$31,AA16&lt;'Old Ranking Calculations'!$B$32,'Old Ranking Calculations'!$C$32)</f>
        <v>15</v>
      </c>
      <c r="AC16" s="1">
        <f>COUNT($G$2:G16)/COUNT($A$2:A16)</f>
        <v>0.53333333333333333</v>
      </c>
      <c r="AD16" s="1" cm="1">
        <f t="array" ref="AD16">_xlfn.IFS(AC16&gt;='Old Ranking Calculations'!$B$15,'Old Ranking Calculations'!$C$15,AC16&gt;='Old Ranking Calculations'!$B$16,'Old Ranking Calculations'!$C$16,AC16&gt;='Old Ranking Calculations'!$B$17,'Old Ranking Calculations'!$C$17,AC16&gt;='Old Ranking Calculations'!$B$18,'Old Ranking Calculations'!$C$18,AC16&gt;='Old Ranking Calculations'!$B$19,'Old Ranking Calculations'!$C$19,AC16&gt;='Old Ranking Calculations'!$B$20,'Old Ranking Calculations'!$C$20,AC16&gt;='Old Ranking Calculations'!$B$21,'Old Ranking Calculations'!$C$21,AC16&gt;='Old Ranking Calculations'!$B$22,'Old Ranking Calculations'!$C$22,AC16&lt;'Old Ranking Calculations'!$B$23,'Old Ranking Calculations'!$C$23)</f>
        <v>15</v>
      </c>
      <c r="AE16" s="1">
        <f t="shared" si="0"/>
        <v>0</v>
      </c>
      <c r="AF16" s="1">
        <f>SUM($O$2:O16)/SUM($G$2:H16)</f>
        <v>1.7333333333333334</v>
      </c>
      <c r="AG16" s="16">
        <f>SUM($W$2:W16,Z16)</f>
        <v>190</v>
      </c>
    </row>
    <row r="17" spans="1:33" ht="15.75" customHeight="1" x14ac:dyDescent="0.2">
      <c r="A17" s="1">
        <v>1981</v>
      </c>
      <c r="B17" s="1" t="s">
        <v>26</v>
      </c>
      <c r="C17" s="1" t="str">
        <f>VLOOKUP(B17,Divisions!$A$1:$B$33,2,FALSE)</f>
        <v>AFC North</v>
      </c>
      <c r="D17" s="1">
        <v>8</v>
      </c>
      <c r="E17" s="1">
        <v>8</v>
      </c>
      <c r="W17" s="1">
        <f>SUM(N17*'Ranking Calculations'!$C$2,M17*'Ranking Calculations'!$C$3,L17*'Ranking Calculations'!$C$4,K17*'Ranking Calculations'!$C$5,H17*'Ranking Calculations'!$C$7,G17*'Ranking Calculations'!$C$6,P17*'Ranking Calculations'!$C$8,Q17*'Ranking Calculations'!$C$9,R17*'Ranking Calculations'!$C$10,S17*'Ranking Calculations'!$C$11,T17*'Ranking Calculations'!$C$12,U17*'Ranking Calculations'!$C$13,V17*'Ranking Calculations'!$C$14)</f>
        <v>0</v>
      </c>
      <c r="X17" s="11">
        <f>(SUM($D$2:D17)+(SUM($F$2:F17)/2))/((SUM($D$2:D17)+SUM($E$2:E17)+SUM($F$2:F17)))</f>
        <v>0.56034482758620685</v>
      </c>
      <c r="Y17" s="24">
        <f>'Winning % Rank Over Time'!AC17</f>
        <v>7</v>
      </c>
      <c r="Z17" s="7">
        <f>'Winning % Rank Over Time'!$B17*VLOOKUP(Y17,'Share of Reg Season Points'!$K$2:$L$30,2)</f>
        <v>0</v>
      </c>
      <c r="AA17" s="1">
        <f>SUM($I$2:I17)/COUNT($G$2:G17)</f>
        <v>1.875</v>
      </c>
      <c r="AB17" s="1" cm="1">
        <f t="array" ref="AB17">_xlfn.IFS(AA17&gt;='Old Ranking Calculations'!$B$25,'Old Ranking Calculations'!$C$25,AA17&gt;='Old Ranking Calculations'!$B$26,'Old Ranking Calculations'!$C$26,AA17&gt;='Old Ranking Calculations'!$B$27,'Old Ranking Calculations'!$C$27,AA17&gt;='Old Ranking Calculations'!$B$28,'Old Ranking Calculations'!$C$28,AA17&gt;='Old Ranking Calculations'!$B$29,'Old Ranking Calculations'!$C$29,AA17&gt;='Old Ranking Calculations'!$B$30,'Old Ranking Calculations'!$C$30,AA17&gt;='Old Ranking Calculations'!$B$31,'Old Ranking Calculations'!$C$31,AA17&lt;'Old Ranking Calculations'!$B$32,'Old Ranking Calculations'!$C$32)</f>
        <v>15</v>
      </c>
      <c r="AC17" s="1">
        <f>COUNT($G$2:G17)/COUNT($A$2:A17)</f>
        <v>0.5</v>
      </c>
      <c r="AD17" s="1" cm="1">
        <f t="array" ref="AD17">_xlfn.IFS(AC17&gt;='Old Ranking Calculations'!$B$15,'Old Ranking Calculations'!$C$15,AC17&gt;='Old Ranking Calculations'!$B$16,'Old Ranking Calculations'!$C$16,AC17&gt;='Old Ranking Calculations'!$B$17,'Old Ranking Calculations'!$C$17,AC17&gt;='Old Ranking Calculations'!$B$18,'Old Ranking Calculations'!$C$18,AC17&gt;='Old Ranking Calculations'!$B$19,'Old Ranking Calculations'!$C$19,AC17&gt;='Old Ranking Calculations'!$B$20,'Old Ranking Calculations'!$C$20,AC17&gt;='Old Ranking Calculations'!$B$21,'Old Ranking Calculations'!$C$21,AC17&gt;='Old Ranking Calculations'!$B$22,'Old Ranking Calculations'!$C$22,AC17&lt;'Old Ranking Calculations'!$B$23,'Old Ranking Calculations'!$C$23)</f>
        <v>15</v>
      </c>
      <c r="AE17" s="1">
        <f t="shared" si="0"/>
        <v>0</v>
      </c>
      <c r="AF17" s="1">
        <f>SUM($O$2:O17)/SUM($G$2:H17)</f>
        <v>1.7333333333333334</v>
      </c>
      <c r="AG17" s="16">
        <f>SUM($W$2:W17,Z17)</f>
        <v>190</v>
      </c>
    </row>
    <row r="18" spans="1:33" ht="15.75" customHeight="1" x14ac:dyDescent="0.2">
      <c r="A18" s="1">
        <v>1982</v>
      </c>
      <c r="B18" s="1" t="s">
        <v>26</v>
      </c>
      <c r="C18" s="1" t="str">
        <f>VLOOKUP(B18,Divisions!$A$1:$B$33,2,FALSE)</f>
        <v>AFC North</v>
      </c>
      <c r="D18" s="1">
        <v>6</v>
      </c>
      <c r="E18" s="1">
        <v>3</v>
      </c>
      <c r="G18">
        <v>1</v>
      </c>
      <c r="I18">
        <v>0</v>
      </c>
      <c r="J18">
        <v>1</v>
      </c>
      <c r="W18" s="1">
        <f>SUM(N18*'Ranking Calculations'!$C$2,M18*'Ranking Calculations'!$C$3,L18*'Ranking Calculations'!$C$4,K18*'Ranking Calculations'!$C$5,H18*'Ranking Calculations'!$C$7,G18*'Ranking Calculations'!$C$6,P18*'Ranking Calculations'!$C$8,Q18*'Ranking Calculations'!$C$9,R18*'Ranking Calculations'!$C$10,S18*'Ranking Calculations'!$C$11,T18*'Ranking Calculations'!$C$12,U18*'Ranking Calculations'!$C$13,V18*'Ranking Calculations'!$C$14)</f>
        <v>1</v>
      </c>
      <c r="X18" s="11">
        <f>(SUM($D$2:D18)+(SUM($F$2:F18)/2))/((SUM($D$2:D18)+SUM($E$2:E18)+SUM($F$2:F18)))</f>
        <v>0.56431535269709543</v>
      </c>
      <c r="Y18" s="24">
        <f>'Winning % Rank Over Time'!AC18</f>
        <v>7</v>
      </c>
      <c r="Z18" s="7">
        <f>'Winning % Rank Over Time'!$B18*VLOOKUP(Y18,'Share of Reg Season Points'!$K$2:$L$30,2)</f>
        <v>0</v>
      </c>
      <c r="AA18" s="1">
        <f>SUM($I$2:I18)/COUNT($G$2:G18)</f>
        <v>1.6666666666666667</v>
      </c>
      <c r="AB18" s="1" cm="1">
        <f t="array" ref="AB18">_xlfn.IFS(AA18&gt;='Old Ranking Calculations'!$B$25,'Old Ranking Calculations'!$C$25,AA18&gt;='Old Ranking Calculations'!$B$26,'Old Ranking Calculations'!$C$26,AA18&gt;='Old Ranking Calculations'!$B$27,'Old Ranking Calculations'!$C$27,AA18&gt;='Old Ranking Calculations'!$B$28,'Old Ranking Calculations'!$C$28,AA18&gt;='Old Ranking Calculations'!$B$29,'Old Ranking Calculations'!$C$29,AA18&gt;='Old Ranking Calculations'!$B$30,'Old Ranking Calculations'!$C$30,AA18&gt;='Old Ranking Calculations'!$B$31,'Old Ranking Calculations'!$C$31,AA18&lt;'Old Ranking Calculations'!$B$32,'Old Ranking Calculations'!$C$32)</f>
        <v>15</v>
      </c>
      <c r="AC18" s="1">
        <f>COUNT($G$2:G18)/COUNT($A$2:A18)</f>
        <v>0.52941176470588236</v>
      </c>
      <c r="AD18" s="1" cm="1">
        <f t="array" ref="AD18">_xlfn.IFS(AC18&gt;='Old Ranking Calculations'!$B$15,'Old Ranking Calculations'!$C$15,AC18&gt;='Old Ranking Calculations'!$B$16,'Old Ranking Calculations'!$C$16,AC18&gt;='Old Ranking Calculations'!$B$17,'Old Ranking Calculations'!$C$17,AC18&gt;='Old Ranking Calculations'!$B$18,'Old Ranking Calculations'!$C$18,AC18&gt;='Old Ranking Calculations'!$B$19,'Old Ranking Calculations'!$C$19,AC18&gt;='Old Ranking Calculations'!$B$20,'Old Ranking Calculations'!$C$20,AC18&gt;='Old Ranking Calculations'!$B$21,'Old Ranking Calculations'!$C$21,AC18&gt;='Old Ranking Calculations'!$B$22,'Old Ranking Calculations'!$C$22,AC18&lt;'Old Ranking Calculations'!$B$23,'Old Ranking Calculations'!$C$23)</f>
        <v>15</v>
      </c>
      <c r="AE18" s="1">
        <f t="shared" si="0"/>
        <v>0</v>
      </c>
      <c r="AF18" s="1">
        <f>SUM($O$2:O18)/SUM($G$2:H18)</f>
        <v>1.625</v>
      </c>
      <c r="AG18" s="16">
        <f>SUM($W$2:W18,Z18)</f>
        <v>191</v>
      </c>
    </row>
    <row r="19" spans="1:33" ht="15.75" customHeight="1" x14ac:dyDescent="0.2">
      <c r="A19" s="1">
        <v>1983</v>
      </c>
      <c r="B19" s="1" t="s">
        <v>26</v>
      </c>
      <c r="C19" s="1" t="str">
        <f>VLOOKUP(B19,Divisions!$A$1:$B$33,2,FALSE)</f>
        <v>AFC North</v>
      </c>
      <c r="D19" s="1">
        <v>10</v>
      </c>
      <c r="E19" s="1">
        <v>6</v>
      </c>
      <c r="G19" s="1">
        <v>1</v>
      </c>
      <c r="H19" s="1">
        <v>1</v>
      </c>
      <c r="I19" s="1">
        <v>0</v>
      </c>
      <c r="J19" s="1">
        <v>1</v>
      </c>
      <c r="K19" s="1">
        <v>1</v>
      </c>
      <c r="L19" s="1"/>
      <c r="M19" s="1"/>
      <c r="N19" s="1"/>
      <c r="O19" s="1">
        <v>2</v>
      </c>
      <c r="W19" s="1">
        <f>SUM(N19*'Ranking Calculations'!$C$2,M19*'Ranking Calculations'!$C$3,L19*'Ranking Calculations'!$C$4,K19*'Ranking Calculations'!$C$5,H19*'Ranking Calculations'!$C$7,G19*'Ranking Calculations'!$C$6,P19*'Ranking Calculations'!$C$8,Q19*'Ranking Calculations'!$C$9,R19*'Ranking Calculations'!$C$10,S19*'Ranking Calculations'!$C$11,T19*'Ranking Calculations'!$C$12,U19*'Ranking Calculations'!$C$13,V19*'Ranking Calculations'!$C$14)</f>
        <v>4</v>
      </c>
      <c r="X19" s="11">
        <f>(SUM($D$2:D19)+(SUM($F$2:F19)/2))/((SUM($D$2:D19)+SUM($E$2:E19)+SUM($F$2:F19)))</f>
        <v>0.56809338521400776</v>
      </c>
      <c r="Y19" s="24">
        <f>'Winning % Rank Over Time'!AC19</f>
        <v>7</v>
      </c>
      <c r="Z19" s="7">
        <f>'Winning % Rank Over Time'!$B19*VLOOKUP(Y19,'Share of Reg Season Points'!$K$2:$L$30,2)</f>
        <v>0</v>
      </c>
      <c r="AA19" s="1">
        <f>SUM($I$2:I19)/COUNT($G$2:G19)</f>
        <v>1.5</v>
      </c>
      <c r="AB19" s="1" cm="1">
        <f t="array" ref="AB19">_xlfn.IFS(AA19&gt;='Old Ranking Calculations'!$B$25,'Old Ranking Calculations'!$C$25,AA19&gt;='Old Ranking Calculations'!$B$26,'Old Ranking Calculations'!$C$26,AA19&gt;='Old Ranking Calculations'!$B$27,'Old Ranking Calculations'!$C$27,AA19&gt;='Old Ranking Calculations'!$B$28,'Old Ranking Calculations'!$C$28,AA19&gt;='Old Ranking Calculations'!$B$29,'Old Ranking Calculations'!$C$29,AA19&gt;='Old Ranking Calculations'!$B$30,'Old Ranking Calculations'!$C$30,AA19&gt;='Old Ranking Calculations'!$B$31,'Old Ranking Calculations'!$C$31,AA19&lt;'Old Ranking Calculations'!$B$32,'Old Ranking Calculations'!$C$32)</f>
        <v>15</v>
      </c>
      <c r="AC19" s="1">
        <f>COUNT($G$2:G19)/COUNT($A$2:A19)</f>
        <v>0.55555555555555558</v>
      </c>
      <c r="AD19" s="1" cm="1">
        <f t="array" ref="AD19">_xlfn.IFS(AC19&gt;='Old Ranking Calculations'!$B$15,'Old Ranking Calculations'!$C$15,AC19&gt;='Old Ranking Calculations'!$B$16,'Old Ranking Calculations'!$C$16,AC19&gt;='Old Ranking Calculations'!$B$17,'Old Ranking Calculations'!$C$17,AC19&gt;='Old Ranking Calculations'!$B$18,'Old Ranking Calculations'!$C$18,AC19&gt;='Old Ranking Calculations'!$B$19,'Old Ranking Calculations'!$C$19,AC19&gt;='Old Ranking Calculations'!$B$20,'Old Ranking Calculations'!$C$20,AC19&gt;='Old Ranking Calculations'!$B$21,'Old Ranking Calculations'!$C$21,AC19&gt;='Old Ranking Calculations'!$B$22,'Old Ranking Calculations'!$C$22,AC19&lt;'Old Ranking Calculations'!$B$23,'Old Ranking Calculations'!$C$23)</f>
        <v>17.5</v>
      </c>
      <c r="AE19" s="1">
        <f t="shared" si="0"/>
        <v>0</v>
      </c>
      <c r="AF19" s="1">
        <f>SUM($O$2:O19)/SUM($G$2:H19)</f>
        <v>1.5555555555555556</v>
      </c>
      <c r="AG19" s="16">
        <f>SUM($W$2:W19,Z19)</f>
        <v>195</v>
      </c>
    </row>
    <row r="20" spans="1:33" ht="15.75" customHeight="1" x14ac:dyDescent="0.2">
      <c r="A20" s="1">
        <v>1984</v>
      </c>
      <c r="B20" s="1" t="s">
        <v>26</v>
      </c>
      <c r="C20" s="1" t="str">
        <f>VLOOKUP(B20,Divisions!$A$1:$B$33,2,FALSE)</f>
        <v>AFC North</v>
      </c>
      <c r="D20" s="1">
        <v>9</v>
      </c>
      <c r="E20" s="1">
        <v>7</v>
      </c>
      <c r="G20" s="1">
        <v>1</v>
      </c>
      <c r="H20" s="1">
        <v>1</v>
      </c>
      <c r="I20" s="1">
        <v>1</v>
      </c>
      <c r="J20" s="1">
        <v>1</v>
      </c>
      <c r="K20" s="1">
        <v>1</v>
      </c>
      <c r="L20" s="1">
        <v>1</v>
      </c>
      <c r="M20" s="1"/>
      <c r="N20" s="1"/>
      <c r="O20" s="1">
        <v>3</v>
      </c>
      <c r="S20" s="1">
        <v>1</v>
      </c>
      <c r="V20" s="1">
        <v>1</v>
      </c>
      <c r="W20" s="1">
        <f>SUM(N20*'Ranking Calculations'!$C$2,M20*'Ranking Calculations'!$C$3,L20*'Ranking Calculations'!$C$4,K20*'Ranking Calculations'!$C$5,H20*'Ranking Calculations'!$C$7,G20*'Ranking Calculations'!$C$6,P20*'Ranking Calculations'!$C$8,Q20*'Ranking Calculations'!$C$9,R20*'Ranking Calculations'!$C$10,S20*'Ranking Calculations'!$C$11,T20*'Ranking Calculations'!$C$12,U20*'Ranking Calculations'!$C$13,V20*'Ranking Calculations'!$C$14)</f>
        <v>8</v>
      </c>
      <c r="X20" s="11">
        <f>(SUM($D$2:D20)+(SUM($F$2:F20)/2))/((SUM($D$2:D20)+SUM($E$2:E20)+SUM($F$2:F20)))</f>
        <v>0.56776556776556775</v>
      </c>
      <c r="Y20" s="24">
        <f>'Winning % Rank Over Time'!AC20</f>
        <v>7</v>
      </c>
      <c r="Z20" s="7">
        <f>'Winning % Rank Over Time'!$B20*VLOOKUP(Y20,'Share of Reg Season Points'!$K$2:$L$30,2)</f>
        <v>0</v>
      </c>
      <c r="AA20" s="1">
        <f>SUM($I$2:I20)/COUNT($G$2:G20)</f>
        <v>1.4545454545454546</v>
      </c>
      <c r="AB20" s="1" cm="1">
        <f t="array" ref="AB20">_xlfn.IFS(AA20&gt;='Old Ranking Calculations'!$B$25,'Old Ranking Calculations'!$C$25,AA20&gt;='Old Ranking Calculations'!$B$26,'Old Ranking Calculations'!$C$26,AA20&gt;='Old Ranking Calculations'!$B$27,'Old Ranking Calculations'!$C$27,AA20&gt;='Old Ranking Calculations'!$B$28,'Old Ranking Calculations'!$C$28,AA20&gt;='Old Ranking Calculations'!$B$29,'Old Ranking Calculations'!$C$29,AA20&gt;='Old Ranking Calculations'!$B$30,'Old Ranking Calculations'!$C$30,AA20&gt;='Old Ranking Calculations'!$B$31,'Old Ranking Calculations'!$C$31,AA20&lt;'Old Ranking Calculations'!$B$32,'Old Ranking Calculations'!$C$32)</f>
        <v>12</v>
      </c>
      <c r="AC20" s="1">
        <f>COUNT($G$2:G20)/COUNT($A$2:A20)</f>
        <v>0.57894736842105265</v>
      </c>
      <c r="AD20" s="1" cm="1">
        <f t="array" ref="AD20">_xlfn.IFS(AC20&gt;='Old Ranking Calculations'!$B$15,'Old Ranking Calculations'!$C$15,AC20&gt;='Old Ranking Calculations'!$B$16,'Old Ranking Calculations'!$C$16,AC20&gt;='Old Ranking Calculations'!$B$17,'Old Ranking Calculations'!$C$17,AC20&gt;='Old Ranking Calculations'!$B$18,'Old Ranking Calculations'!$C$18,AC20&gt;='Old Ranking Calculations'!$B$19,'Old Ranking Calculations'!$C$19,AC20&gt;='Old Ranking Calculations'!$B$20,'Old Ranking Calculations'!$C$20,AC20&gt;='Old Ranking Calculations'!$B$21,'Old Ranking Calculations'!$C$21,AC20&gt;='Old Ranking Calculations'!$B$22,'Old Ranking Calculations'!$C$22,AC20&lt;'Old Ranking Calculations'!$B$23,'Old Ranking Calculations'!$C$23)</f>
        <v>17.5</v>
      </c>
      <c r="AE20" s="1">
        <f t="shared" si="0"/>
        <v>0</v>
      </c>
      <c r="AF20" s="1">
        <f>SUM($O$2:O20)/SUM($G$2:H20)</f>
        <v>1.55</v>
      </c>
      <c r="AG20" s="16">
        <f>SUM($W$2:W20,Z20)</f>
        <v>203</v>
      </c>
    </row>
    <row r="21" spans="1:33" ht="15.75" customHeight="1" x14ac:dyDescent="0.2">
      <c r="A21" s="1">
        <v>1985</v>
      </c>
      <c r="B21" s="1" t="s">
        <v>26</v>
      </c>
      <c r="C21" s="1" t="str">
        <f>VLOOKUP(B21,Divisions!$A$1:$B$33,2,FALSE)</f>
        <v>AFC North</v>
      </c>
      <c r="D21" s="1">
        <v>7</v>
      </c>
      <c r="E21" s="1">
        <v>9</v>
      </c>
      <c r="W21" s="1">
        <f>SUM(N21*'Ranking Calculations'!$C$2,M21*'Ranking Calculations'!$C$3,L21*'Ranking Calculations'!$C$4,K21*'Ranking Calculations'!$C$5,H21*'Ranking Calculations'!$C$7,G21*'Ranking Calculations'!$C$6,P21*'Ranking Calculations'!$C$8,Q21*'Ranking Calculations'!$C$9,R21*'Ranking Calculations'!$C$10,S21*'Ranking Calculations'!$C$11,T21*'Ranking Calculations'!$C$12,U21*'Ranking Calculations'!$C$13,V21*'Ranking Calculations'!$C$14)</f>
        <v>0</v>
      </c>
      <c r="X21" s="11">
        <f>(SUM($D$2:D21)+(SUM($F$2:F21)/2))/((SUM($D$2:D21)+SUM($E$2:E21)+SUM($F$2:F21)))</f>
        <v>0.56055363321799312</v>
      </c>
      <c r="Y21" s="24">
        <f>'Winning % Rank Over Time'!AC21</f>
        <v>7</v>
      </c>
      <c r="Z21" s="7">
        <f>'Winning % Rank Over Time'!$B21*VLOOKUP(Y21,'Share of Reg Season Points'!$K$2:$L$30,2)</f>
        <v>0</v>
      </c>
      <c r="AA21" s="1">
        <f>SUM($I$2:I21)/COUNT($G$2:G21)</f>
        <v>1.4545454545454546</v>
      </c>
      <c r="AB21" s="1" cm="1">
        <f t="array" ref="AB21">_xlfn.IFS(AA21&gt;='Old Ranking Calculations'!$B$25,'Old Ranking Calculations'!$C$25,AA21&gt;='Old Ranking Calculations'!$B$26,'Old Ranking Calculations'!$C$26,AA21&gt;='Old Ranking Calculations'!$B$27,'Old Ranking Calculations'!$C$27,AA21&gt;='Old Ranking Calculations'!$B$28,'Old Ranking Calculations'!$C$28,AA21&gt;='Old Ranking Calculations'!$B$29,'Old Ranking Calculations'!$C$29,AA21&gt;='Old Ranking Calculations'!$B$30,'Old Ranking Calculations'!$C$30,AA21&gt;='Old Ranking Calculations'!$B$31,'Old Ranking Calculations'!$C$31,AA21&lt;'Old Ranking Calculations'!$B$32,'Old Ranking Calculations'!$C$32)</f>
        <v>12</v>
      </c>
      <c r="AC21" s="1">
        <f>COUNT($G$2:G21)/COUNT($A$2:A21)</f>
        <v>0.55000000000000004</v>
      </c>
      <c r="AD21" s="1" cm="1">
        <f t="array" ref="AD21">_xlfn.IFS(AC21&gt;='Old Ranking Calculations'!$B$15,'Old Ranking Calculations'!$C$15,AC21&gt;='Old Ranking Calculations'!$B$16,'Old Ranking Calculations'!$C$16,AC21&gt;='Old Ranking Calculations'!$B$17,'Old Ranking Calculations'!$C$17,AC21&gt;='Old Ranking Calculations'!$B$18,'Old Ranking Calculations'!$C$18,AC21&gt;='Old Ranking Calculations'!$B$19,'Old Ranking Calculations'!$C$19,AC21&gt;='Old Ranking Calculations'!$B$20,'Old Ranking Calculations'!$C$20,AC21&gt;='Old Ranking Calculations'!$B$21,'Old Ranking Calculations'!$C$21,AC21&gt;='Old Ranking Calculations'!$B$22,'Old Ranking Calculations'!$C$22,AC21&lt;'Old Ranking Calculations'!$B$23,'Old Ranking Calculations'!$C$23)</f>
        <v>17.5</v>
      </c>
      <c r="AE21" s="1">
        <f t="shared" si="0"/>
        <v>0</v>
      </c>
      <c r="AF21" s="1">
        <f>SUM($O$2:O21)/SUM($G$2:H21)</f>
        <v>1.55</v>
      </c>
      <c r="AG21" s="16">
        <f>SUM($W$2:W21,Z21)</f>
        <v>203</v>
      </c>
    </row>
    <row r="22" spans="1:33" ht="15.75" customHeight="1" x14ac:dyDescent="0.2">
      <c r="A22" s="1">
        <v>1986</v>
      </c>
      <c r="B22" s="1" t="s">
        <v>26</v>
      </c>
      <c r="C22" s="1" t="str">
        <f>VLOOKUP(B22,Divisions!$A$1:$B$33,2,FALSE)</f>
        <v>AFC North</v>
      </c>
      <c r="D22" s="1">
        <v>6</v>
      </c>
      <c r="E22" s="1">
        <v>10</v>
      </c>
      <c r="W22" s="1">
        <f>SUM(N22*'Ranking Calculations'!$C$2,M22*'Ranking Calculations'!$C$3,L22*'Ranking Calculations'!$C$4,K22*'Ranking Calculations'!$C$5,H22*'Ranking Calculations'!$C$7,G22*'Ranking Calculations'!$C$6,P22*'Ranking Calculations'!$C$8,Q22*'Ranking Calculations'!$C$9,R22*'Ranking Calculations'!$C$10,S22*'Ranking Calculations'!$C$11,T22*'Ranking Calculations'!$C$12,U22*'Ranking Calculations'!$C$13,V22*'Ranking Calculations'!$C$14)</f>
        <v>0</v>
      </c>
      <c r="X22" s="11">
        <f>(SUM($D$2:D22)+(SUM($F$2:F22)/2))/((SUM($D$2:D22)+SUM($E$2:E22)+SUM($F$2:F22)))</f>
        <v>0.55081967213114758</v>
      </c>
      <c r="Y22" s="24">
        <f>'Winning % Rank Over Time'!AC22</f>
        <v>7</v>
      </c>
      <c r="Z22" s="7">
        <f>'Winning % Rank Over Time'!$B22*VLOOKUP(Y22,'Share of Reg Season Points'!$K$2:$L$30,2)</f>
        <v>0</v>
      </c>
      <c r="AA22" s="1">
        <f>SUM($I$2:I22)/COUNT($G$2:G22)</f>
        <v>1.4545454545454546</v>
      </c>
      <c r="AB22" s="1" cm="1">
        <f t="array" ref="AB22">_xlfn.IFS(AA22&gt;='Old Ranking Calculations'!$B$25,'Old Ranking Calculations'!$C$25,AA22&gt;='Old Ranking Calculations'!$B$26,'Old Ranking Calculations'!$C$26,AA22&gt;='Old Ranking Calculations'!$B$27,'Old Ranking Calculations'!$C$27,AA22&gt;='Old Ranking Calculations'!$B$28,'Old Ranking Calculations'!$C$28,AA22&gt;='Old Ranking Calculations'!$B$29,'Old Ranking Calculations'!$C$29,AA22&gt;='Old Ranking Calculations'!$B$30,'Old Ranking Calculations'!$C$30,AA22&gt;='Old Ranking Calculations'!$B$31,'Old Ranking Calculations'!$C$31,AA22&lt;'Old Ranking Calculations'!$B$32,'Old Ranking Calculations'!$C$32)</f>
        <v>12</v>
      </c>
      <c r="AC22" s="1">
        <f>COUNT($G$2:G22)/COUNT($A$2:A22)</f>
        <v>0.52380952380952384</v>
      </c>
      <c r="AD22" s="1" cm="1">
        <f t="array" ref="AD22">_xlfn.IFS(AC22&gt;='Old Ranking Calculations'!$B$15,'Old Ranking Calculations'!$C$15,AC22&gt;='Old Ranking Calculations'!$B$16,'Old Ranking Calculations'!$C$16,AC22&gt;='Old Ranking Calculations'!$B$17,'Old Ranking Calculations'!$C$17,AC22&gt;='Old Ranking Calculations'!$B$18,'Old Ranking Calculations'!$C$18,AC22&gt;='Old Ranking Calculations'!$B$19,'Old Ranking Calculations'!$C$19,AC22&gt;='Old Ranking Calculations'!$B$20,'Old Ranking Calculations'!$C$20,AC22&gt;='Old Ranking Calculations'!$B$21,'Old Ranking Calculations'!$C$21,AC22&gt;='Old Ranking Calculations'!$B$22,'Old Ranking Calculations'!$C$22,AC22&lt;'Old Ranking Calculations'!$B$23,'Old Ranking Calculations'!$C$23)</f>
        <v>15</v>
      </c>
      <c r="AE22" s="1">
        <f t="shared" si="0"/>
        <v>0</v>
      </c>
      <c r="AF22" s="1">
        <f>SUM($O$2:O22)/SUM($G$2:H22)</f>
        <v>1.55</v>
      </c>
      <c r="AG22" s="16">
        <f>SUM($W$2:W22,Z22)</f>
        <v>203</v>
      </c>
    </row>
    <row r="23" spans="1:33" ht="15.75" customHeight="1" x14ac:dyDescent="0.2">
      <c r="A23" s="1">
        <v>1987</v>
      </c>
      <c r="B23" s="1" t="s">
        <v>26</v>
      </c>
      <c r="C23" s="1" t="str">
        <f>VLOOKUP(B23,Divisions!$A$1:$B$33,2,FALSE)</f>
        <v>AFC North</v>
      </c>
      <c r="D23" s="1">
        <v>8</v>
      </c>
      <c r="E23" s="1">
        <v>7</v>
      </c>
      <c r="W23" s="1">
        <f>SUM(N23*'Ranking Calculations'!$C$2,M23*'Ranking Calculations'!$C$3,L23*'Ranking Calculations'!$C$4,K23*'Ranking Calculations'!$C$5,H23*'Ranking Calculations'!$C$7,G23*'Ranking Calculations'!$C$6,P23*'Ranking Calculations'!$C$8,Q23*'Ranking Calculations'!$C$9,R23*'Ranking Calculations'!$C$10,S23*'Ranking Calculations'!$C$11,T23*'Ranking Calculations'!$C$12,U23*'Ranking Calculations'!$C$13,V23*'Ranking Calculations'!$C$14)</f>
        <v>0</v>
      </c>
      <c r="X23" s="11">
        <f>(SUM($D$2:D23)+(SUM($F$2:F23)/2))/((SUM($D$2:D23)+SUM($E$2:E23)+SUM($F$2:F23)))</f>
        <v>0.55000000000000004</v>
      </c>
      <c r="Y23" s="24">
        <f>'Winning % Rank Over Time'!AC23</f>
        <v>8</v>
      </c>
      <c r="Z23" s="7">
        <f>'Winning % Rank Over Time'!$B23*VLOOKUP(Y23,'Share of Reg Season Points'!$K$2:$L$30,2)</f>
        <v>0</v>
      </c>
      <c r="AA23" s="1">
        <f>SUM($I$2:I23)/COUNT($G$2:G23)</f>
        <v>1.4545454545454546</v>
      </c>
      <c r="AB23" s="1" cm="1">
        <f t="array" ref="AB23">_xlfn.IFS(AA23&gt;='Old Ranking Calculations'!$B$25,'Old Ranking Calculations'!$C$25,AA23&gt;='Old Ranking Calculations'!$B$26,'Old Ranking Calculations'!$C$26,AA23&gt;='Old Ranking Calculations'!$B$27,'Old Ranking Calculations'!$C$27,AA23&gt;='Old Ranking Calculations'!$B$28,'Old Ranking Calculations'!$C$28,AA23&gt;='Old Ranking Calculations'!$B$29,'Old Ranking Calculations'!$C$29,AA23&gt;='Old Ranking Calculations'!$B$30,'Old Ranking Calculations'!$C$30,AA23&gt;='Old Ranking Calculations'!$B$31,'Old Ranking Calculations'!$C$31,AA23&lt;'Old Ranking Calculations'!$B$32,'Old Ranking Calculations'!$C$32)</f>
        <v>12</v>
      </c>
      <c r="AC23" s="1">
        <f>COUNT($G$2:G23)/COUNT($A$2:A23)</f>
        <v>0.5</v>
      </c>
      <c r="AD23" s="1" cm="1">
        <f t="array" ref="AD23">_xlfn.IFS(AC23&gt;='Old Ranking Calculations'!$B$15,'Old Ranking Calculations'!$C$15,AC23&gt;='Old Ranking Calculations'!$B$16,'Old Ranking Calculations'!$C$16,AC23&gt;='Old Ranking Calculations'!$B$17,'Old Ranking Calculations'!$C$17,AC23&gt;='Old Ranking Calculations'!$B$18,'Old Ranking Calculations'!$C$18,AC23&gt;='Old Ranking Calculations'!$B$19,'Old Ranking Calculations'!$C$19,AC23&gt;='Old Ranking Calculations'!$B$20,'Old Ranking Calculations'!$C$20,AC23&gt;='Old Ranking Calculations'!$B$21,'Old Ranking Calculations'!$C$21,AC23&gt;='Old Ranking Calculations'!$B$22,'Old Ranking Calculations'!$C$22,AC23&lt;'Old Ranking Calculations'!$B$23,'Old Ranking Calculations'!$C$23)</f>
        <v>15</v>
      </c>
      <c r="AE23" s="1">
        <f t="shared" si="0"/>
        <v>0</v>
      </c>
      <c r="AF23" s="1">
        <f>SUM($O$2:O23)/SUM($G$2:H23)</f>
        <v>1.55</v>
      </c>
      <c r="AG23" s="16">
        <f>SUM($W$2:W23,Z23)</f>
        <v>203</v>
      </c>
    </row>
    <row r="24" spans="1:33" ht="15.75" customHeight="1" x14ac:dyDescent="0.2">
      <c r="A24" s="1">
        <v>1988</v>
      </c>
      <c r="B24" s="1" t="s">
        <v>26</v>
      </c>
      <c r="C24" s="1" t="str">
        <f>VLOOKUP(B24,Divisions!$A$1:$B$33,2,FALSE)</f>
        <v>AFC North</v>
      </c>
      <c r="D24" s="1">
        <v>5</v>
      </c>
      <c r="E24" s="1">
        <v>11</v>
      </c>
      <c r="W24" s="1">
        <f>SUM(N24*'Ranking Calculations'!$C$2,M24*'Ranking Calculations'!$C$3,L24*'Ranking Calculations'!$C$4,K24*'Ranking Calculations'!$C$5,H24*'Ranking Calculations'!$C$7,G24*'Ranking Calculations'!$C$6,P24*'Ranking Calculations'!$C$8,Q24*'Ranking Calculations'!$C$9,R24*'Ranking Calculations'!$C$10,S24*'Ranking Calculations'!$C$11,T24*'Ranking Calculations'!$C$12,U24*'Ranking Calculations'!$C$13,V24*'Ranking Calculations'!$C$14)</f>
        <v>0</v>
      </c>
      <c r="X24" s="11">
        <f>(SUM($D$2:D24)+(SUM($F$2:F24)/2))/((SUM($D$2:D24)+SUM($E$2:E24)+SUM($F$2:F24)))</f>
        <v>0.53869047619047616</v>
      </c>
      <c r="Y24" s="24">
        <f>'Winning % Rank Over Time'!AC24</f>
        <v>8</v>
      </c>
      <c r="Z24" s="7">
        <f>'Winning % Rank Over Time'!$B24*VLOOKUP(Y24,'Share of Reg Season Points'!$K$2:$L$30,2)</f>
        <v>0</v>
      </c>
      <c r="AA24" s="1">
        <f>SUM($I$2:I24)/COUNT($G$2:G24)</f>
        <v>1.4545454545454546</v>
      </c>
      <c r="AB24" s="1" cm="1">
        <f t="array" ref="AB24">_xlfn.IFS(AA24&gt;='Old Ranking Calculations'!$B$25,'Old Ranking Calculations'!$C$25,AA24&gt;='Old Ranking Calculations'!$B$26,'Old Ranking Calculations'!$C$26,AA24&gt;='Old Ranking Calculations'!$B$27,'Old Ranking Calculations'!$C$27,AA24&gt;='Old Ranking Calculations'!$B$28,'Old Ranking Calculations'!$C$28,AA24&gt;='Old Ranking Calculations'!$B$29,'Old Ranking Calculations'!$C$29,AA24&gt;='Old Ranking Calculations'!$B$30,'Old Ranking Calculations'!$C$30,AA24&gt;='Old Ranking Calculations'!$B$31,'Old Ranking Calculations'!$C$31,AA24&lt;'Old Ranking Calculations'!$B$32,'Old Ranking Calculations'!$C$32)</f>
        <v>12</v>
      </c>
      <c r="AC24" s="1">
        <f>COUNT($G$2:G24)/COUNT($A$2:A24)</f>
        <v>0.47826086956521741</v>
      </c>
      <c r="AD24" s="1" cm="1">
        <f t="array" ref="AD24">_xlfn.IFS(AC24&gt;='Old Ranking Calculations'!$B$15,'Old Ranking Calculations'!$C$15,AC24&gt;='Old Ranking Calculations'!$B$16,'Old Ranking Calculations'!$C$16,AC24&gt;='Old Ranking Calculations'!$B$17,'Old Ranking Calculations'!$C$17,AC24&gt;='Old Ranking Calculations'!$B$18,'Old Ranking Calculations'!$C$18,AC24&gt;='Old Ranking Calculations'!$B$19,'Old Ranking Calculations'!$C$19,AC24&gt;='Old Ranking Calculations'!$B$20,'Old Ranking Calculations'!$C$20,AC24&gt;='Old Ranking Calculations'!$B$21,'Old Ranking Calculations'!$C$21,AC24&gt;='Old Ranking Calculations'!$B$22,'Old Ranking Calculations'!$C$22,AC24&lt;'Old Ranking Calculations'!$B$23,'Old Ranking Calculations'!$C$23)</f>
        <v>12</v>
      </c>
      <c r="AE24" s="1">
        <f t="shared" si="0"/>
        <v>0</v>
      </c>
      <c r="AF24" s="1">
        <f>SUM($O$2:O24)/SUM($G$2:H24)</f>
        <v>1.55</v>
      </c>
      <c r="AG24" s="16">
        <f>SUM($W$2:W24,Z24)</f>
        <v>203</v>
      </c>
    </row>
    <row r="25" spans="1:33" ht="15.75" customHeight="1" x14ac:dyDescent="0.2">
      <c r="A25" s="1">
        <v>1989</v>
      </c>
      <c r="B25" s="1" t="s">
        <v>26</v>
      </c>
      <c r="C25" s="1" t="str">
        <f>VLOOKUP(B25,Divisions!$A$1:$B$33,2,FALSE)</f>
        <v>AFC North</v>
      </c>
      <c r="D25" s="1">
        <v>9</v>
      </c>
      <c r="E25" s="1">
        <v>7</v>
      </c>
      <c r="G25" s="1">
        <v>1</v>
      </c>
      <c r="I25" s="1">
        <v>1</v>
      </c>
      <c r="J25" s="1">
        <v>1</v>
      </c>
      <c r="K25" s="1">
        <v>1</v>
      </c>
      <c r="L25" s="1"/>
      <c r="M25" s="1"/>
      <c r="N25" s="1"/>
      <c r="O25" s="1">
        <v>2</v>
      </c>
      <c r="U25" s="1">
        <v>1</v>
      </c>
      <c r="W25" s="1">
        <f>SUM(N25*'Ranking Calculations'!$C$2,M25*'Ranking Calculations'!$C$3,L25*'Ranking Calculations'!$C$4,K25*'Ranking Calculations'!$C$5,H25*'Ranking Calculations'!$C$7,G25*'Ranking Calculations'!$C$6,P25*'Ranking Calculations'!$C$8,Q25*'Ranking Calculations'!$C$9,R25*'Ranking Calculations'!$C$10,S25*'Ranking Calculations'!$C$11,T25*'Ranking Calculations'!$C$12,U25*'Ranking Calculations'!$C$13,V25*'Ranking Calculations'!$C$14)</f>
        <v>3</v>
      </c>
      <c r="X25" s="11">
        <f>(SUM($D$2:D25)+(SUM($F$2:F25)/2))/((SUM($D$2:D25)+SUM($E$2:E25)+SUM($F$2:F25)))</f>
        <v>0.53977272727272729</v>
      </c>
      <c r="Y25" s="24">
        <f>'Winning % Rank Over Time'!AC25</f>
        <v>9</v>
      </c>
      <c r="Z25" s="7">
        <f>'Winning % Rank Over Time'!$B25*VLOOKUP(Y25,'Share of Reg Season Points'!$K$2:$L$30,2)</f>
        <v>0</v>
      </c>
      <c r="AA25" s="1">
        <f>SUM($I$2:I25)/COUNT($G$2:G25)</f>
        <v>1.4166666666666667</v>
      </c>
      <c r="AB25" s="1" cm="1">
        <f t="array" ref="AB25">_xlfn.IFS(AA25&gt;='Old Ranking Calculations'!$B$25,'Old Ranking Calculations'!$C$25,AA25&gt;='Old Ranking Calculations'!$B$26,'Old Ranking Calculations'!$C$26,AA25&gt;='Old Ranking Calculations'!$B$27,'Old Ranking Calculations'!$C$27,AA25&gt;='Old Ranking Calculations'!$B$28,'Old Ranking Calculations'!$C$28,AA25&gt;='Old Ranking Calculations'!$B$29,'Old Ranking Calculations'!$C$29,AA25&gt;='Old Ranking Calculations'!$B$30,'Old Ranking Calculations'!$C$30,AA25&gt;='Old Ranking Calculations'!$B$31,'Old Ranking Calculations'!$C$31,AA25&lt;'Old Ranking Calculations'!$B$32,'Old Ranking Calculations'!$C$32)</f>
        <v>12</v>
      </c>
      <c r="AC25" s="1">
        <f>COUNT($G$2:G25)/COUNT($A$2:A25)</f>
        <v>0.5</v>
      </c>
      <c r="AD25" s="1" cm="1">
        <f t="array" ref="AD25">_xlfn.IFS(AC25&gt;='Old Ranking Calculations'!$B$15,'Old Ranking Calculations'!$C$15,AC25&gt;='Old Ranking Calculations'!$B$16,'Old Ranking Calculations'!$C$16,AC25&gt;='Old Ranking Calculations'!$B$17,'Old Ranking Calculations'!$C$17,AC25&gt;='Old Ranking Calculations'!$B$18,'Old Ranking Calculations'!$C$18,AC25&gt;='Old Ranking Calculations'!$B$19,'Old Ranking Calculations'!$C$19,AC25&gt;='Old Ranking Calculations'!$B$20,'Old Ranking Calculations'!$C$20,AC25&gt;='Old Ranking Calculations'!$B$21,'Old Ranking Calculations'!$C$21,AC25&gt;='Old Ranking Calculations'!$B$22,'Old Ranking Calculations'!$C$22,AC25&lt;'Old Ranking Calculations'!$B$23,'Old Ranking Calculations'!$C$23)</f>
        <v>15</v>
      </c>
      <c r="AE25" s="1">
        <f t="shared" si="0"/>
        <v>0</v>
      </c>
      <c r="AF25" s="1">
        <f>SUM($O$2:O25)/SUM($G$2:H25)</f>
        <v>1.5714285714285714</v>
      </c>
      <c r="AG25" s="16">
        <f>SUM($W$2:W25,Z25)</f>
        <v>206</v>
      </c>
    </row>
    <row r="26" spans="1:33" ht="15.75" customHeight="1" x14ac:dyDescent="0.2">
      <c r="A26" s="1">
        <v>1990</v>
      </c>
      <c r="B26" s="1" t="s">
        <v>26</v>
      </c>
      <c r="C26" s="1" t="str">
        <f>VLOOKUP(B26,Divisions!$A$1:$B$33,2,FALSE)</f>
        <v>AFC North</v>
      </c>
      <c r="D26" s="1">
        <v>9</v>
      </c>
      <c r="E26" s="1">
        <v>7</v>
      </c>
      <c r="W26" s="1">
        <f>SUM(N26*'Ranking Calculations'!$C$2,M26*'Ranking Calculations'!$C$3,L26*'Ranking Calculations'!$C$4,K26*'Ranking Calculations'!$C$5,H26*'Ranking Calculations'!$C$7,G26*'Ranking Calculations'!$C$6,P26*'Ranking Calculations'!$C$8,Q26*'Ranking Calculations'!$C$9,R26*'Ranking Calculations'!$C$10,S26*'Ranking Calculations'!$C$11,T26*'Ranking Calculations'!$C$12,U26*'Ranking Calculations'!$C$13,V26*'Ranking Calculations'!$C$14)</f>
        <v>0</v>
      </c>
      <c r="X26" s="11">
        <f>(SUM($D$2:D26)+(SUM($F$2:F26)/2))/((SUM($D$2:D26)+SUM($E$2:E26)+SUM($F$2:F26)))</f>
        <v>0.54076086956521741</v>
      </c>
      <c r="Y26" s="24">
        <f>'Winning % Rank Over Time'!AC26</f>
        <v>9</v>
      </c>
      <c r="Z26" s="7">
        <f>'Winning % Rank Over Time'!$B26*VLOOKUP(Y26,'Share of Reg Season Points'!$K$2:$L$30,2)</f>
        <v>0</v>
      </c>
      <c r="AA26" s="1">
        <f>SUM($I$2:I26)/COUNT($G$2:G26)</f>
        <v>1.4166666666666667</v>
      </c>
      <c r="AB26" s="1" cm="1">
        <f t="array" ref="AB26">_xlfn.IFS(AA26&gt;='Old Ranking Calculations'!$B$25,'Old Ranking Calculations'!$C$25,AA26&gt;='Old Ranking Calculations'!$B$26,'Old Ranking Calculations'!$C$26,AA26&gt;='Old Ranking Calculations'!$B$27,'Old Ranking Calculations'!$C$27,AA26&gt;='Old Ranking Calculations'!$B$28,'Old Ranking Calculations'!$C$28,AA26&gt;='Old Ranking Calculations'!$B$29,'Old Ranking Calculations'!$C$29,AA26&gt;='Old Ranking Calculations'!$B$30,'Old Ranking Calculations'!$C$30,AA26&gt;='Old Ranking Calculations'!$B$31,'Old Ranking Calculations'!$C$31,AA26&lt;'Old Ranking Calculations'!$B$32,'Old Ranking Calculations'!$C$32)</f>
        <v>12</v>
      </c>
      <c r="AC26" s="1">
        <f>COUNT($G$2:G26)/COUNT($A$2:A26)</f>
        <v>0.48</v>
      </c>
      <c r="AD26" s="1" cm="1">
        <f t="array" ref="AD26">_xlfn.IFS(AC26&gt;='Old Ranking Calculations'!$B$15,'Old Ranking Calculations'!$C$15,AC26&gt;='Old Ranking Calculations'!$B$16,'Old Ranking Calculations'!$C$16,AC26&gt;='Old Ranking Calculations'!$B$17,'Old Ranking Calculations'!$C$17,AC26&gt;='Old Ranking Calculations'!$B$18,'Old Ranking Calculations'!$C$18,AC26&gt;='Old Ranking Calculations'!$B$19,'Old Ranking Calculations'!$C$19,AC26&gt;='Old Ranking Calculations'!$B$20,'Old Ranking Calculations'!$C$20,AC26&gt;='Old Ranking Calculations'!$B$21,'Old Ranking Calculations'!$C$21,AC26&gt;='Old Ranking Calculations'!$B$22,'Old Ranking Calculations'!$C$22,AC26&lt;'Old Ranking Calculations'!$B$23,'Old Ranking Calculations'!$C$23)</f>
        <v>12</v>
      </c>
      <c r="AE26" s="1">
        <f t="shared" si="0"/>
        <v>0</v>
      </c>
      <c r="AF26" s="1">
        <f>SUM($O$2:O26)/SUM($G$2:H26)</f>
        <v>1.5714285714285714</v>
      </c>
      <c r="AG26" s="16">
        <f>SUM($W$2:W26,Z26)</f>
        <v>206</v>
      </c>
    </row>
    <row r="27" spans="1:33" ht="15.75" customHeight="1" x14ac:dyDescent="0.2">
      <c r="A27" s="1">
        <v>1991</v>
      </c>
      <c r="B27" s="1" t="s">
        <v>26</v>
      </c>
      <c r="C27" s="1" t="str">
        <f>VLOOKUP(B27,Divisions!$A$1:$B$33,2,FALSE)</f>
        <v>AFC North</v>
      </c>
      <c r="D27" s="1">
        <v>7</v>
      </c>
      <c r="E27" s="1">
        <v>9</v>
      </c>
      <c r="W27" s="1">
        <f>SUM(N27*'Ranking Calculations'!$C$2,M27*'Ranking Calculations'!$C$3,L27*'Ranking Calculations'!$C$4,K27*'Ranking Calculations'!$C$5,H27*'Ranking Calculations'!$C$7,G27*'Ranking Calculations'!$C$6,P27*'Ranking Calculations'!$C$8,Q27*'Ranking Calculations'!$C$9,R27*'Ranking Calculations'!$C$10,S27*'Ranking Calculations'!$C$11,T27*'Ranking Calculations'!$C$12,U27*'Ranking Calculations'!$C$13,V27*'Ranking Calculations'!$C$14)</f>
        <v>0</v>
      </c>
      <c r="X27" s="11">
        <f>(SUM($D$2:D27)+(SUM($F$2:F27)/2))/((SUM($D$2:D27)+SUM($E$2:E27)+SUM($F$2:F27)))</f>
        <v>0.53645833333333337</v>
      </c>
      <c r="Y27" s="24">
        <f>'Winning % Rank Over Time'!AC27</f>
        <v>9</v>
      </c>
      <c r="Z27" s="7">
        <f>'Winning % Rank Over Time'!$B27*VLOOKUP(Y27,'Share of Reg Season Points'!$K$2:$L$30,2)</f>
        <v>0</v>
      </c>
      <c r="AA27" s="1">
        <f>SUM($I$2:I27)/COUNT($G$2:G27)</f>
        <v>1.4166666666666667</v>
      </c>
      <c r="AB27" s="1" cm="1">
        <f t="array" ref="AB27">_xlfn.IFS(AA27&gt;='Old Ranking Calculations'!$B$25,'Old Ranking Calculations'!$C$25,AA27&gt;='Old Ranking Calculations'!$B$26,'Old Ranking Calculations'!$C$26,AA27&gt;='Old Ranking Calculations'!$B$27,'Old Ranking Calculations'!$C$27,AA27&gt;='Old Ranking Calculations'!$B$28,'Old Ranking Calculations'!$C$28,AA27&gt;='Old Ranking Calculations'!$B$29,'Old Ranking Calculations'!$C$29,AA27&gt;='Old Ranking Calculations'!$B$30,'Old Ranking Calculations'!$C$30,AA27&gt;='Old Ranking Calculations'!$B$31,'Old Ranking Calculations'!$C$31,AA27&lt;'Old Ranking Calculations'!$B$32,'Old Ranking Calculations'!$C$32)</f>
        <v>12</v>
      </c>
      <c r="AC27" s="1">
        <f>COUNT($G$2:G27)/COUNT($A$2:A27)</f>
        <v>0.46153846153846156</v>
      </c>
      <c r="AD27" s="1" cm="1">
        <f t="array" ref="AD27">_xlfn.IFS(AC27&gt;='Old Ranking Calculations'!$B$15,'Old Ranking Calculations'!$C$15,AC27&gt;='Old Ranking Calculations'!$B$16,'Old Ranking Calculations'!$C$16,AC27&gt;='Old Ranking Calculations'!$B$17,'Old Ranking Calculations'!$C$17,AC27&gt;='Old Ranking Calculations'!$B$18,'Old Ranking Calculations'!$C$18,AC27&gt;='Old Ranking Calculations'!$B$19,'Old Ranking Calculations'!$C$19,AC27&gt;='Old Ranking Calculations'!$B$20,'Old Ranking Calculations'!$C$20,AC27&gt;='Old Ranking Calculations'!$B$21,'Old Ranking Calculations'!$C$21,AC27&gt;='Old Ranking Calculations'!$B$22,'Old Ranking Calculations'!$C$22,AC27&lt;'Old Ranking Calculations'!$B$23,'Old Ranking Calculations'!$C$23)</f>
        <v>12</v>
      </c>
      <c r="AE27" s="1">
        <f t="shared" si="0"/>
        <v>0</v>
      </c>
      <c r="AF27" s="1">
        <f>SUM($O$2:O27)/SUM($G$2:H27)</f>
        <v>1.5714285714285714</v>
      </c>
      <c r="AG27" s="16">
        <f>SUM($W$2:W27,Z27)</f>
        <v>206</v>
      </c>
    </row>
    <row r="28" spans="1:33" ht="15.75" customHeight="1" x14ac:dyDescent="0.2">
      <c r="A28" s="1">
        <v>1992</v>
      </c>
      <c r="B28" s="1" t="s">
        <v>26</v>
      </c>
      <c r="C28" s="1" t="str">
        <f>VLOOKUP(B28,Divisions!$A$1:$B$33,2,FALSE)</f>
        <v>AFC North</v>
      </c>
      <c r="D28" s="1">
        <v>11</v>
      </c>
      <c r="E28" s="1">
        <v>5</v>
      </c>
      <c r="G28" s="1">
        <v>1</v>
      </c>
      <c r="H28" s="1">
        <v>1</v>
      </c>
      <c r="I28" s="1">
        <v>0</v>
      </c>
      <c r="J28" s="1">
        <v>1</v>
      </c>
      <c r="K28" s="1">
        <v>1</v>
      </c>
      <c r="L28" s="1"/>
      <c r="M28" s="1"/>
      <c r="N28" s="1"/>
      <c r="O28" s="1">
        <v>2</v>
      </c>
      <c r="Q28" s="1"/>
      <c r="U28" s="1">
        <v>1</v>
      </c>
      <c r="W28" s="1">
        <f>SUM(N28*'Ranking Calculations'!$C$2,M28*'Ranking Calculations'!$C$3,L28*'Ranking Calculations'!$C$4,K28*'Ranking Calculations'!$C$5,H28*'Ranking Calculations'!$C$7,G28*'Ranking Calculations'!$C$6,P28*'Ranking Calculations'!$C$8,Q28*'Ranking Calculations'!$C$9,R28*'Ranking Calculations'!$C$10,S28*'Ranking Calculations'!$C$11,T28*'Ranking Calculations'!$C$12,U28*'Ranking Calculations'!$C$13,V28*'Ranking Calculations'!$C$14)</f>
        <v>4</v>
      </c>
      <c r="X28" s="11">
        <f>(SUM($D$2:D28)+(SUM($F$2:F28)/2))/((SUM($D$2:D28)+SUM($E$2:E28)+SUM($F$2:F28)))</f>
        <v>0.54249999999999998</v>
      </c>
      <c r="Y28" s="24">
        <f>'Winning % Rank Over Time'!AC28</f>
        <v>8</v>
      </c>
      <c r="Z28" s="7">
        <f>'Winning % Rank Over Time'!$B28*VLOOKUP(Y28,'Share of Reg Season Points'!$K$2:$L$30,2)</f>
        <v>0</v>
      </c>
      <c r="AA28" s="1">
        <f>SUM($I$2:I28)/COUNT($G$2:G28)</f>
        <v>1.3076923076923077</v>
      </c>
      <c r="AB28" s="1" cm="1">
        <f t="array" ref="AB28">_xlfn.IFS(AA28&gt;='Old Ranking Calculations'!$B$25,'Old Ranking Calculations'!$C$25,AA28&gt;='Old Ranking Calculations'!$B$26,'Old Ranking Calculations'!$C$26,AA28&gt;='Old Ranking Calculations'!$B$27,'Old Ranking Calculations'!$C$27,AA28&gt;='Old Ranking Calculations'!$B$28,'Old Ranking Calculations'!$C$28,AA28&gt;='Old Ranking Calculations'!$B$29,'Old Ranking Calculations'!$C$29,AA28&gt;='Old Ranking Calculations'!$B$30,'Old Ranking Calculations'!$C$30,AA28&gt;='Old Ranking Calculations'!$B$31,'Old Ranking Calculations'!$C$31,AA28&lt;'Old Ranking Calculations'!$B$32,'Old Ranking Calculations'!$C$32)</f>
        <v>12</v>
      </c>
      <c r="AC28" s="1">
        <f>COUNT($G$2:G28)/COUNT($A$2:A28)</f>
        <v>0.48148148148148145</v>
      </c>
      <c r="AD28" s="1" cm="1">
        <f t="array" ref="AD28">_xlfn.IFS(AC28&gt;='Old Ranking Calculations'!$B$15,'Old Ranking Calculations'!$C$15,AC28&gt;='Old Ranking Calculations'!$B$16,'Old Ranking Calculations'!$C$16,AC28&gt;='Old Ranking Calculations'!$B$17,'Old Ranking Calculations'!$C$17,AC28&gt;='Old Ranking Calculations'!$B$18,'Old Ranking Calculations'!$C$18,AC28&gt;='Old Ranking Calculations'!$B$19,'Old Ranking Calculations'!$C$19,AC28&gt;='Old Ranking Calculations'!$B$20,'Old Ranking Calculations'!$C$20,AC28&gt;='Old Ranking Calculations'!$B$21,'Old Ranking Calculations'!$C$21,AC28&gt;='Old Ranking Calculations'!$B$22,'Old Ranking Calculations'!$C$22,AC28&lt;'Old Ranking Calculations'!$B$23,'Old Ranking Calculations'!$C$23)</f>
        <v>12</v>
      </c>
      <c r="AE28" s="1">
        <f t="shared" si="0"/>
        <v>0</v>
      </c>
      <c r="AF28" s="1">
        <f>SUM($O$2:O28)/SUM($G$2:H28)</f>
        <v>1.5217391304347827</v>
      </c>
      <c r="AG28" s="16">
        <f>SUM($W$2:W28,Z28)</f>
        <v>210</v>
      </c>
    </row>
    <row r="29" spans="1:33" ht="15.75" customHeight="1" x14ac:dyDescent="0.2">
      <c r="A29" s="1">
        <v>1993</v>
      </c>
      <c r="B29" s="1" t="s">
        <v>26</v>
      </c>
      <c r="C29" s="1" t="str">
        <f>VLOOKUP(B29,Divisions!$A$1:$B$33,2,FALSE)</f>
        <v>AFC North</v>
      </c>
      <c r="D29" s="1">
        <v>9</v>
      </c>
      <c r="E29" s="1">
        <v>7</v>
      </c>
      <c r="G29" s="1">
        <v>1</v>
      </c>
      <c r="I29" s="1">
        <v>0</v>
      </c>
      <c r="J29" s="1">
        <v>1</v>
      </c>
      <c r="K29" s="1"/>
      <c r="L29" s="1"/>
      <c r="M29" s="1"/>
      <c r="N29" s="1"/>
      <c r="O29" s="1">
        <v>1</v>
      </c>
      <c r="R29" s="1">
        <v>1</v>
      </c>
      <c r="W29" s="1">
        <f>SUM(N29*'Ranking Calculations'!$C$2,M29*'Ranking Calculations'!$C$3,L29*'Ranking Calculations'!$C$4,K29*'Ranking Calculations'!$C$5,H29*'Ranking Calculations'!$C$7,G29*'Ranking Calculations'!$C$6,P29*'Ranking Calculations'!$C$8,Q29*'Ranking Calculations'!$C$9,R29*'Ranking Calculations'!$C$10,S29*'Ranking Calculations'!$C$11,T29*'Ranking Calculations'!$C$12,U29*'Ranking Calculations'!$C$13,V29*'Ranking Calculations'!$C$14)</f>
        <v>2</v>
      </c>
      <c r="X29" s="11">
        <f>(SUM($D$2:D29)+(SUM($F$2:F29)/2))/((SUM($D$2:D29)+SUM($E$2:E29)+SUM($F$2:F29)))</f>
        <v>0.54326923076923073</v>
      </c>
      <c r="Y29" s="24">
        <f>'Winning % Rank Over Time'!AC29</f>
        <v>8</v>
      </c>
      <c r="Z29" s="7">
        <f>'Winning % Rank Over Time'!$B29*VLOOKUP(Y29,'Share of Reg Season Points'!$K$2:$L$30,2)</f>
        <v>0</v>
      </c>
      <c r="AA29" s="1">
        <f>SUM($I$2:I29)/COUNT($G$2:G29)</f>
        <v>1.2142857142857142</v>
      </c>
      <c r="AB29" s="1" cm="1">
        <f t="array" ref="AB29">_xlfn.IFS(AA29&gt;='Old Ranking Calculations'!$B$25,'Old Ranking Calculations'!$C$25,AA29&gt;='Old Ranking Calculations'!$B$26,'Old Ranking Calculations'!$C$26,AA29&gt;='Old Ranking Calculations'!$B$27,'Old Ranking Calculations'!$C$27,AA29&gt;='Old Ranking Calculations'!$B$28,'Old Ranking Calculations'!$C$28,AA29&gt;='Old Ranking Calculations'!$B$29,'Old Ranking Calculations'!$C$29,AA29&gt;='Old Ranking Calculations'!$B$30,'Old Ranking Calculations'!$C$30,AA29&gt;='Old Ranking Calculations'!$B$31,'Old Ranking Calculations'!$C$31,AA29&lt;'Old Ranking Calculations'!$B$32,'Old Ranking Calculations'!$C$32)</f>
        <v>10</v>
      </c>
      <c r="AC29" s="1">
        <f>COUNT($G$2:G29)/COUNT($A$2:A29)</f>
        <v>0.5</v>
      </c>
      <c r="AD29" s="1" cm="1">
        <f t="array" ref="AD29">_xlfn.IFS(AC29&gt;='Old Ranking Calculations'!$B$15,'Old Ranking Calculations'!$C$15,AC29&gt;='Old Ranking Calculations'!$B$16,'Old Ranking Calculations'!$C$16,AC29&gt;='Old Ranking Calculations'!$B$17,'Old Ranking Calculations'!$C$17,AC29&gt;='Old Ranking Calculations'!$B$18,'Old Ranking Calculations'!$C$18,AC29&gt;='Old Ranking Calculations'!$B$19,'Old Ranking Calculations'!$C$19,AC29&gt;='Old Ranking Calculations'!$B$20,'Old Ranking Calculations'!$C$20,AC29&gt;='Old Ranking Calculations'!$B$21,'Old Ranking Calculations'!$C$21,AC29&gt;='Old Ranking Calculations'!$B$22,'Old Ranking Calculations'!$C$22,AC29&lt;'Old Ranking Calculations'!$B$23,'Old Ranking Calculations'!$C$23)</f>
        <v>15</v>
      </c>
      <c r="AE29" s="1">
        <f t="shared" si="0"/>
        <v>0</v>
      </c>
      <c r="AF29" s="1">
        <f>SUM($O$2:O29)/SUM($G$2:H29)</f>
        <v>1.5</v>
      </c>
      <c r="AG29" s="16">
        <f>SUM($W$2:W29,Z29)</f>
        <v>212</v>
      </c>
    </row>
    <row r="30" spans="1:33" ht="15.75" customHeight="1" x14ac:dyDescent="0.2">
      <c r="A30" s="1">
        <v>1994</v>
      </c>
      <c r="B30" s="1" t="s">
        <v>26</v>
      </c>
      <c r="C30" s="1" t="str">
        <f>VLOOKUP(B30,Divisions!$A$1:$B$33,2,FALSE)</f>
        <v>AFC North</v>
      </c>
      <c r="D30" s="1">
        <v>12</v>
      </c>
      <c r="E30" s="1">
        <v>4</v>
      </c>
      <c r="G30" s="1">
        <v>1</v>
      </c>
      <c r="H30" s="1">
        <v>1</v>
      </c>
      <c r="I30" s="1">
        <v>1</v>
      </c>
      <c r="J30" s="1">
        <v>1</v>
      </c>
      <c r="K30" s="1">
        <v>1</v>
      </c>
      <c r="L30" s="1">
        <v>1</v>
      </c>
      <c r="M30" s="1"/>
      <c r="N30" s="1"/>
      <c r="O30" s="1">
        <v>3</v>
      </c>
      <c r="R30" s="1"/>
      <c r="W30" s="1">
        <f>SUM(N30*'Ranking Calculations'!$C$2,M30*'Ranking Calculations'!$C$3,L30*'Ranking Calculations'!$C$4,K30*'Ranking Calculations'!$C$5,H30*'Ranking Calculations'!$C$7,G30*'Ranking Calculations'!$C$6,P30*'Ranking Calculations'!$C$8,Q30*'Ranking Calculations'!$C$9,R30*'Ranking Calculations'!$C$10,S30*'Ranking Calculations'!$C$11,T30*'Ranking Calculations'!$C$12,U30*'Ranking Calculations'!$C$13,V30*'Ranking Calculations'!$C$14)</f>
        <v>8</v>
      </c>
      <c r="X30" s="11">
        <f>(SUM($D$2:D30)+(SUM($F$2:F30)/2))/((SUM($D$2:D30)+SUM($E$2:E30)+SUM($F$2:F30)))</f>
        <v>0.55092592592592593</v>
      </c>
      <c r="Y30" s="24">
        <f>'Winning % Rank Over Time'!AC30</f>
        <v>8</v>
      </c>
      <c r="Z30" s="7">
        <f>'Winning % Rank Over Time'!$B30*VLOOKUP(Y30,'Share of Reg Season Points'!$K$2:$L$30,2)</f>
        <v>0</v>
      </c>
      <c r="AA30" s="1">
        <f>SUM($I$2:I30)/COUNT($G$2:G30)</f>
        <v>1.2</v>
      </c>
      <c r="AB30" s="1" cm="1">
        <f t="array" ref="AB30">_xlfn.IFS(AA30&gt;='Old Ranking Calculations'!$B$25,'Old Ranking Calculations'!$C$25,AA30&gt;='Old Ranking Calculations'!$B$26,'Old Ranking Calculations'!$C$26,AA30&gt;='Old Ranking Calculations'!$B$27,'Old Ranking Calculations'!$C$27,AA30&gt;='Old Ranking Calculations'!$B$28,'Old Ranking Calculations'!$C$28,AA30&gt;='Old Ranking Calculations'!$B$29,'Old Ranking Calculations'!$C$29,AA30&gt;='Old Ranking Calculations'!$B$30,'Old Ranking Calculations'!$C$30,AA30&gt;='Old Ranking Calculations'!$B$31,'Old Ranking Calculations'!$C$31,AA30&lt;'Old Ranking Calculations'!$B$32,'Old Ranking Calculations'!$C$32)</f>
        <v>10</v>
      </c>
      <c r="AC30" s="1">
        <f>COUNT($G$2:G30)/COUNT($A$2:A30)</f>
        <v>0.51724137931034486</v>
      </c>
      <c r="AD30" s="1" cm="1">
        <f t="array" ref="AD30">_xlfn.IFS(AC30&gt;='Old Ranking Calculations'!$B$15,'Old Ranking Calculations'!$C$15,AC30&gt;='Old Ranking Calculations'!$B$16,'Old Ranking Calculations'!$C$16,AC30&gt;='Old Ranking Calculations'!$B$17,'Old Ranking Calculations'!$C$17,AC30&gt;='Old Ranking Calculations'!$B$18,'Old Ranking Calculations'!$C$18,AC30&gt;='Old Ranking Calculations'!$B$19,'Old Ranking Calculations'!$C$19,AC30&gt;='Old Ranking Calculations'!$B$20,'Old Ranking Calculations'!$C$20,AC30&gt;='Old Ranking Calculations'!$B$21,'Old Ranking Calculations'!$C$21,AC30&gt;='Old Ranking Calculations'!$B$22,'Old Ranking Calculations'!$C$22,AC30&lt;'Old Ranking Calculations'!$B$23,'Old Ranking Calculations'!$C$23)</f>
        <v>15</v>
      </c>
      <c r="AE30" s="1">
        <f t="shared" si="0"/>
        <v>0</v>
      </c>
      <c r="AF30" s="1">
        <f>SUM($O$2:O30)/SUM($G$2:H30)</f>
        <v>1.5</v>
      </c>
      <c r="AG30" s="16">
        <f>SUM($W$2:W30,Z30)</f>
        <v>220</v>
      </c>
    </row>
    <row r="31" spans="1:33" ht="15.75" customHeight="1" x14ac:dyDescent="0.2">
      <c r="A31" s="1">
        <v>1995</v>
      </c>
      <c r="B31" s="1" t="s">
        <v>26</v>
      </c>
      <c r="C31" s="1" t="str">
        <f>VLOOKUP(B31,Divisions!$A$1:$B$33,2,FALSE)</f>
        <v>AFC North</v>
      </c>
      <c r="D31" s="1">
        <v>11</v>
      </c>
      <c r="E31" s="1">
        <v>5</v>
      </c>
      <c r="G31" s="1">
        <v>1</v>
      </c>
      <c r="H31" s="1">
        <v>1</v>
      </c>
      <c r="I31" s="1">
        <v>2</v>
      </c>
      <c r="J31" s="1">
        <v>1</v>
      </c>
      <c r="K31" s="1">
        <v>1</v>
      </c>
      <c r="L31" s="1">
        <v>1</v>
      </c>
      <c r="M31" s="1">
        <v>1</v>
      </c>
      <c r="N31" s="1"/>
      <c r="O31" s="1">
        <v>4</v>
      </c>
      <c r="W31" s="1">
        <f>SUM(N31*'Ranking Calculations'!$C$2,M31*'Ranking Calculations'!$C$3,L31*'Ranking Calculations'!$C$4,K31*'Ranking Calculations'!$C$5,H31*'Ranking Calculations'!$C$7,G31*'Ranking Calculations'!$C$6,P31*'Ranking Calculations'!$C$8,Q31*'Ranking Calculations'!$C$9,R31*'Ranking Calculations'!$C$10,S31*'Ranking Calculations'!$C$11,T31*'Ranking Calculations'!$C$12,U31*'Ranking Calculations'!$C$13,V31*'Ranking Calculations'!$C$14)</f>
        <v>17</v>
      </c>
      <c r="X31" s="11">
        <f>(SUM($D$2:D31)+(SUM($F$2:F31)/2))/((SUM($D$2:D31)+SUM($E$2:E31)+SUM($F$2:F31)))</f>
        <v>0.5558035714285714</v>
      </c>
      <c r="Y31" s="24">
        <f>'Winning % Rank Over Time'!AC31</f>
        <v>8</v>
      </c>
      <c r="Z31" s="7">
        <f>'Winning % Rank Over Time'!$B31*VLOOKUP(Y31,'Share of Reg Season Points'!$F$2:$G$32,2)</f>
        <v>0</v>
      </c>
      <c r="AA31" s="1">
        <f>SUM($I$2:I31)/COUNT($G$2:G31)</f>
        <v>1.25</v>
      </c>
      <c r="AB31" s="1" cm="1">
        <f t="array" ref="AB31">_xlfn.IFS(AA31&gt;='Old Ranking Calculations'!$B$25,'Old Ranking Calculations'!$C$25,AA31&gt;='Old Ranking Calculations'!$B$26,'Old Ranking Calculations'!$C$26,AA31&gt;='Old Ranking Calculations'!$B$27,'Old Ranking Calculations'!$C$27,AA31&gt;='Old Ranking Calculations'!$B$28,'Old Ranking Calculations'!$C$28,AA31&gt;='Old Ranking Calculations'!$B$29,'Old Ranking Calculations'!$C$29,AA31&gt;='Old Ranking Calculations'!$B$30,'Old Ranking Calculations'!$C$30,AA31&gt;='Old Ranking Calculations'!$B$31,'Old Ranking Calculations'!$C$31,AA31&lt;'Old Ranking Calculations'!$B$32,'Old Ranking Calculations'!$C$32)</f>
        <v>12</v>
      </c>
      <c r="AC31" s="1">
        <f>COUNT($G$2:G31)/COUNT($A$2:A31)</f>
        <v>0.53333333333333333</v>
      </c>
      <c r="AD31" s="1" cm="1">
        <f t="array" ref="AD31">_xlfn.IFS(AC31&gt;='Old Ranking Calculations'!$B$15,'Old Ranking Calculations'!$C$15,AC31&gt;='Old Ranking Calculations'!$B$16,'Old Ranking Calculations'!$C$16,AC31&gt;='Old Ranking Calculations'!$B$17,'Old Ranking Calculations'!$C$17,AC31&gt;='Old Ranking Calculations'!$B$18,'Old Ranking Calculations'!$C$18,AC31&gt;='Old Ranking Calculations'!$B$19,'Old Ranking Calculations'!$C$19,AC31&gt;='Old Ranking Calculations'!$B$20,'Old Ranking Calculations'!$C$20,AC31&gt;='Old Ranking Calculations'!$B$21,'Old Ranking Calculations'!$C$21,AC31&gt;='Old Ranking Calculations'!$B$22,'Old Ranking Calculations'!$C$22,AC31&lt;'Old Ranking Calculations'!$B$23,'Old Ranking Calculations'!$C$23)</f>
        <v>15</v>
      </c>
      <c r="AE31" s="1">
        <f t="shared" si="0"/>
        <v>0</v>
      </c>
      <c r="AF31" s="1">
        <f>SUM($O$2:O31)/SUM($G$2:H31)</f>
        <v>1.5357142857142858</v>
      </c>
      <c r="AG31" s="16">
        <f>SUM($W$2:W31,Z31)</f>
        <v>237</v>
      </c>
    </row>
    <row r="32" spans="1:33" ht="15.75" customHeight="1" x14ac:dyDescent="0.2">
      <c r="A32" s="1">
        <v>1996</v>
      </c>
      <c r="B32" s="1" t="s">
        <v>26</v>
      </c>
      <c r="C32" s="1" t="str">
        <f>VLOOKUP(B32,Divisions!$A$1:$B$33,2,FALSE)</f>
        <v>AFC North</v>
      </c>
      <c r="D32" s="1">
        <v>10</v>
      </c>
      <c r="E32" s="1">
        <v>6</v>
      </c>
      <c r="G32" s="1">
        <v>1</v>
      </c>
      <c r="H32" s="1">
        <v>1</v>
      </c>
      <c r="I32" s="1">
        <v>1</v>
      </c>
      <c r="J32" s="1">
        <v>1</v>
      </c>
      <c r="K32" s="1">
        <v>1</v>
      </c>
      <c r="L32" s="1"/>
      <c r="M32" s="1"/>
      <c r="N32" s="1"/>
      <c r="O32" s="1">
        <v>2</v>
      </c>
      <c r="V32" s="1">
        <v>1</v>
      </c>
      <c r="W32" s="1">
        <f>SUM(N32*'Ranking Calculations'!$C$2,M32*'Ranking Calculations'!$C$3,L32*'Ranking Calculations'!$C$4,K32*'Ranking Calculations'!$C$5,H32*'Ranking Calculations'!$C$7,G32*'Ranking Calculations'!$C$6,P32*'Ranking Calculations'!$C$8,Q32*'Ranking Calculations'!$C$9,R32*'Ranking Calculations'!$C$10,S32*'Ranking Calculations'!$C$11,T32*'Ranking Calculations'!$C$12,U32*'Ranking Calculations'!$C$13,V32*'Ranking Calculations'!$C$14)</f>
        <v>4</v>
      </c>
      <c r="X32" s="11">
        <f>(SUM($D$2:D32)+(SUM($F$2:F32)/2))/((SUM($D$2:D32)+SUM($E$2:E32)+SUM($F$2:F32)))</f>
        <v>0.55818965517241381</v>
      </c>
      <c r="Y32" s="24">
        <f>'Winning % Rank Over Time'!AC32</f>
        <v>9</v>
      </c>
      <c r="Z32" s="7">
        <f>'Winning % Rank Over Time'!$B32*VLOOKUP(Y32,'Share of Reg Season Points'!$F$2:$G$32,2)</f>
        <v>0</v>
      </c>
      <c r="AA32" s="1">
        <f>SUM($I$2:I32)/COUNT($G$2:G32)</f>
        <v>1.2352941176470589</v>
      </c>
      <c r="AB32" s="1" cm="1">
        <f t="array" ref="AB32">_xlfn.IFS(AA32&gt;='Old Ranking Calculations'!$B$25,'Old Ranking Calculations'!$C$25,AA32&gt;='Old Ranking Calculations'!$B$26,'Old Ranking Calculations'!$C$26,AA32&gt;='Old Ranking Calculations'!$B$27,'Old Ranking Calculations'!$C$27,AA32&gt;='Old Ranking Calculations'!$B$28,'Old Ranking Calculations'!$C$28,AA32&gt;='Old Ranking Calculations'!$B$29,'Old Ranking Calculations'!$C$29,AA32&gt;='Old Ranking Calculations'!$B$30,'Old Ranking Calculations'!$C$30,AA32&gt;='Old Ranking Calculations'!$B$31,'Old Ranking Calculations'!$C$31,AA32&lt;'Old Ranking Calculations'!$B$32,'Old Ranking Calculations'!$C$32)</f>
        <v>10</v>
      </c>
      <c r="AC32" s="1">
        <f>COUNT($G$2:G32)/COUNT($A$2:A32)</f>
        <v>0.54838709677419351</v>
      </c>
      <c r="AD32" s="1" cm="1">
        <f t="array" ref="AD32">_xlfn.IFS(AC32&gt;='Old Ranking Calculations'!$B$15,'Old Ranking Calculations'!$C$15,AC32&gt;='Old Ranking Calculations'!$B$16,'Old Ranking Calculations'!$C$16,AC32&gt;='Old Ranking Calculations'!$B$17,'Old Ranking Calculations'!$C$17,AC32&gt;='Old Ranking Calculations'!$B$18,'Old Ranking Calculations'!$C$18,AC32&gt;='Old Ranking Calculations'!$B$19,'Old Ranking Calculations'!$C$19,AC32&gt;='Old Ranking Calculations'!$B$20,'Old Ranking Calculations'!$C$20,AC32&gt;='Old Ranking Calculations'!$B$21,'Old Ranking Calculations'!$C$21,AC32&gt;='Old Ranking Calculations'!$B$22,'Old Ranking Calculations'!$C$22,AC32&lt;'Old Ranking Calculations'!$B$23,'Old Ranking Calculations'!$C$23)</f>
        <v>15</v>
      </c>
      <c r="AE32" s="1">
        <f t="shared" si="0"/>
        <v>0</v>
      </c>
      <c r="AF32" s="1">
        <f>SUM($O$2:O32)/SUM($G$2:H32)</f>
        <v>1.5</v>
      </c>
      <c r="AG32" s="16">
        <f>SUM($W$2:W32,Z32)</f>
        <v>241</v>
      </c>
    </row>
    <row r="33" spans="1:33" ht="15.75" customHeight="1" x14ac:dyDescent="0.2">
      <c r="A33" s="1">
        <v>1997</v>
      </c>
      <c r="B33" s="1" t="s">
        <v>26</v>
      </c>
      <c r="C33" s="1" t="str">
        <f>VLOOKUP(B33,Divisions!$A$1:$B$33,2,FALSE)</f>
        <v>AFC North</v>
      </c>
      <c r="D33" s="1">
        <v>11</v>
      </c>
      <c r="E33" s="1">
        <v>5</v>
      </c>
      <c r="G33" s="1">
        <v>1</v>
      </c>
      <c r="H33" s="1">
        <v>1</v>
      </c>
      <c r="I33" s="1">
        <v>1</v>
      </c>
      <c r="J33" s="1">
        <v>1</v>
      </c>
      <c r="K33" s="1">
        <v>1</v>
      </c>
      <c r="L33" s="1">
        <v>1</v>
      </c>
      <c r="M33" s="1"/>
      <c r="N33" s="1"/>
      <c r="O33" s="1">
        <v>3</v>
      </c>
      <c r="W33" s="1">
        <f>SUM(N33*'Ranking Calculations'!$C$2,M33*'Ranking Calculations'!$C$3,L33*'Ranking Calculations'!$C$4,K33*'Ranking Calculations'!$C$5,H33*'Ranking Calculations'!$C$7,G33*'Ranking Calculations'!$C$6,P33*'Ranking Calculations'!$C$8,Q33*'Ranking Calculations'!$C$9,R33*'Ranking Calculations'!$C$10,S33*'Ranking Calculations'!$C$11,T33*'Ranking Calculations'!$C$12,U33*'Ranking Calculations'!$C$13,V33*'Ranking Calculations'!$C$14)</f>
        <v>8</v>
      </c>
      <c r="X33" s="11">
        <f>(SUM($D$2:D33)+(SUM($F$2:F33)/2))/((SUM($D$2:D33)+SUM($E$2:E33)+SUM($F$2:F33)))</f>
        <v>0.5625</v>
      </c>
      <c r="Y33" s="24">
        <f>'Winning % Rank Over Time'!AC33</f>
        <v>7</v>
      </c>
      <c r="Z33" s="7">
        <f>'Winning % Rank Over Time'!$B33*VLOOKUP(Y33,'Share of Reg Season Points'!$F$2:$G$32,2)</f>
        <v>0</v>
      </c>
      <c r="AA33" s="1">
        <f>SUM($I$2:I33)/COUNT($G$2:G33)</f>
        <v>1.2222222222222223</v>
      </c>
      <c r="AB33" s="1" cm="1">
        <f t="array" ref="AB33">_xlfn.IFS(AA33&gt;='Old Ranking Calculations'!$B$25,'Old Ranking Calculations'!$C$25,AA33&gt;='Old Ranking Calculations'!$B$26,'Old Ranking Calculations'!$C$26,AA33&gt;='Old Ranking Calculations'!$B$27,'Old Ranking Calculations'!$C$27,AA33&gt;='Old Ranking Calculations'!$B$28,'Old Ranking Calculations'!$C$28,AA33&gt;='Old Ranking Calculations'!$B$29,'Old Ranking Calculations'!$C$29,AA33&gt;='Old Ranking Calculations'!$B$30,'Old Ranking Calculations'!$C$30,AA33&gt;='Old Ranking Calculations'!$B$31,'Old Ranking Calculations'!$C$31,AA33&lt;'Old Ranking Calculations'!$B$32,'Old Ranking Calculations'!$C$32)</f>
        <v>10</v>
      </c>
      <c r="AC33" s="1">
        <f>COUNT($G$2:G33)/COUNT($A$2:A33)</f>
        <v>0.5625</v>
      </c>
      <c r="AD33" s="1" cm="1">
        <f t="array" ref="AD33">_xlfn.IFS(AC33&gt;='Old Ranking Calculations'!$B$15,'Old Ranking Calculations'!$C$15,AC33&gt;='Old Ranking Calculations'!$B$16,'Old Ranking Calculations'!$C$16,AC33&gt;='Old Ranking Calculations'!$B$17,'Old Ranking Calculations'!$C$17,AC33&gt;='Old Ranking Calculations'!$B$18,'Old Ranking Calculations'!$C$18,AC33&gt;='Old Ranking Calculations'!$B$19,'Old Ranking Calculations'!$C$19,AC33&gt;='Old Ranking Calculations'!$B$20,'Old Ranking Calculations'!$C$20,AC33&gt;='Old Ranking Calculations'!$B$21,'Old Ranking Calculations'!$C$21,AC33&gt;='Old Ranking Calculations'!$B$22,'Old Ranking Calculations'!$C$22,AC33&lt;'Old Ranking Calculations'!$B$23,'Old Ranking Calculations'!$C$23)</f>
        <v>17.5</v>
      </c>
      <c r="AE33" s="1">
        <f t="shared" si="0"/>
        <v>0</v>
      </c>
      <c r="AF33" s="1">
        <f>SUM($O$2:O33)/SUM($G$2:H33)</f>
        <v>1.5</v>
      </c>
      <c r="AG33" s="16">
        <f>SUM($W$2:W33,Z33)</f>
        <v>249</v>
      </c>
    </row>
    <row r="34" spans="1:33" ht="15.75" customHeight="1" x14ac:dyDescent="0.2">
      <c r="A34" s="1">
        <v>1998</v>
      </c>
      <c r="B34" s="1" t="s">
        <v>26</v>
      </c>
      <c r="C34" s="1" t="str">
        <f>VLOOKUP(B34,Divisions!$A$1:$B$33,2,FALSE)</f>
        <v>AFC North</v>
      </c>
      <c r="D34" s="1">
        <v>7</v>
      </c>
      <c r="E34" s="1">
        <v>9</v>
      </c>
      <c r="W34" s="1">
        <f>SUM(N34*'Ranking Calculations'!$C$2,M34*'Ranking Calculations'!$C$3,L34*'Ranking Calculations'!$C$4,K34*'Ranking Calculations'!$C$5,H34*'Ranking Calculations'!$C$7,G34*'Ranking Calculations'!$C$6,P34*'Ranking Calculations'!$C$8,Q34*'Ranking Calculations'!$C$9,R34*'Ranking Calculations'!$C$10,S34*'Ranking Calculations'!$C$11,T34*'Ranking Calculations'!$C$12,U34*'Ranking Calculations'!$C$13,V34*'Ranking Calculations'!$C$14)</f>
        <v>0</v>
      </c>
      <c r="X34" s="11">
        <f>(SUM($D$2:D34)+(SUM($F$2:F34)/2))/((SUM($D$2:D34)+SUM($E$2:E34)+SUM($F$2:F34)))</f>
        <v>0.55846774193548387</v>
      </c>
      <c r="Y34" s="24">
        <f>'Winning % Rank Over Time'!AC34</f>
        <v>7</v>
      </c>
      <c r="Z34" s="7">
        <f>'Winning % Rank Over Time'!$B34*VLOOKUP(Y34,'Share of Reg Season Points'!$F$2:$G$32,2)</f>
        <v>0</v>
      </c>
      <c r="AA34" s="1">
        <f>SUM($I$2:I34)/COUNT($G$2:G34)</f>
        <v>1.2222222222222223</v>
      </c>
      <c r="AB34" s="1" cm="1">
        <f t="array" ref="AB34">_xlfn.IFS(AA34&gt;='Old Ranking Calculations'!$B$25,'Old Ranking Calculations'!$C$25,AA34&gt;='Old Ranking Calculations'!$B$26,'Old Ranking Calculations'!$C$26,AA34&gt;='Old Ranking Calculations'!$B$27,'Old Ranking Calculations'!$C$27,AA34&gt;='Old Ranking Calculations'!$B$28,'Old Ranking Calculations'!$C$28,AA34&gt;='Old Ranking Calculations'!$B$29,'Old Ranking Calculations'!$C$29,AA34&gt;='Old Ranking Calculations'!$B$30,'Old Ranking Calculations'!$C$30,AA34&gt;='Old Ranking Calculations'!$B$31,'Old Ranking Calculations'!$C$31,AA34&lt;'Old Ranking Calculations'!$B$32,'Old Ranking Calculations'!$C$32)</f>
        <v>10</v>
      </c>
      <c r="AC34" s="1">
        <f>COUNT($G$2:G34)/COUNT($A$2:A34)</f>
        <v>0.54545454545454541</v>
      </c>
      <c r="AD34" s="1" cm="1">
        <f t="array" ref="AD34">_xlfn.IFS(AC34&gt;='Old Ranking Calculations'!$B$15,'Old Ranking Calculations'!$C$15,AC34&gt;='Old Ranking Calculations'!$B$16,'Old Ranking Calculations'!$C$16,AC34&gt;='Old Ranking Calculations'!$B$17,'Old Ranking Calculations'!$C$17,AC34&gt;='Old Ranking Calculations'!$B$18,'Old Ranking Calculations'!$C$18,AC34&gt;='Old Ranking Calculations'!$B$19,'Old Ranking Calculations'!$C$19,AC34&gt;='Old Ranking Calculations'!$B$20,'Old Ranking Calculations'!$C$20,AC34&gt;='Old Ranking Calculations'!$B$21,'Old Ranking Calculations'!$C$21,AC34&gt;='Old Ranking Calculations'!$B$22,'Old Ranking Calculations'!$C$22,AC34&lt;'Old Ranking Calculations'!$B$23,'Old Ranking Calculations'!$C$23)</f>
        <v>15</v>
      </c>
      <c r="AE34" s="1">
        <f t="shared" ref="AE34:AE60" si="1">IF((0.75*($A$2-1966))-(0.2*(A34-$A$2))&gt;0,(0.75*($A$2-1966))-(0.2*(A34-$A$2)),0)</f>
        <v>0</v>
      </c>
      <c r="AF34" s="1">
        <f>SUM($O$2:O34)/SUM($G$2:H34)</f>
        <v>1.5</v>
      </c>
      <c r="AG34" s="16">
        <f>SUM($W$2:W34,Z34)</f>
        <v>249</v>
      </c>
    </row>
    <row r="35" spans="1:33" ht="15.75" customHeight="1" x14ac:dyDescent="0.2">
      <c r="A35" s="1">
        <v>1999</v>
      </c>
      <c r="B35" s="1" t="s">
        <v>26</v>
      </c>
      <c r="C35" s="1" t="str">
        <f>VLOOKUP(B35,Divisions!$A$1:$B$33,2,FALSE)</f>
        <v>AFC North</v>
      </c>
      <c r="D35" s="1">
        <v>6</v>
      </c>
      <c r="E35" s="1">
        <v>10</v>
      </c>
      <c r="W35" s="1">
        <f>SUM(N35*'Ranking Calculations'!$C$2,M35*'Ranking Calculations'!$C$3,L35*'Ranking Calculations'!$C$4,K35*'Ranking Calculations'!$C$5,H35*'Ranking Calculations'!$C$7,G35*'Ranking Calculations'!$C$6,P35*'Ranking Calculations'!$C$8,Q35*'Ranking Calculations'!$C$9,R35*'Ranking Calculations'!$C$10,S35*'Ranking Calculations'!$C$11,T35*'Ranking Calculations'!$C$12,U35*'Ranking Calculations'!$C$13,V35*'Ranking Calculations'!$C$14)</f>
        <v>0</v>
      </c>
      <c r="X35" s="11">
        <f>(SUM($D$2:D35)+(SUM($F$2:F35)/2))/((SUM($D$2:D35)+SUM($E$2:E35)+SUM($F$2:F35)))</f>
        <v>0.552734375</v>
      </c>
      <c r="Y35" s="24">
        <f>'Winning % Rank Over Time'!AC35</f>
        <v>9</v>
      </c>
      <c r="Z35" s="7">
        <f>'Winning % Rank Over Time'!$B35*VLOOKUP(Y35,'Share of Reg Season Points'!$F$2:$G$32,2)</f>
        <v>0</v>
      </c>
      <c r="AA35" s="1">
        <f>SUM($I$2:I35)/COUNT($G$2:G35)</f>
        <v>1.2222222222222223</v>
      </c>
      <c r="AB35" s="1" cm="1">
        <f t="array" ref="AB35">_xlfn.IFS(AA35&gt;='Old Ranking Calculations'!$B$25,'Old Ranking Calculations'!$C$25,AA35&gt;='Old Ranking Calculations'!$B$26,'Old Ranking Calculations'!$C$26,AA35&gt;='Old Ranking Calculations'!$B$27,'Old Ranking Calculations'!$C$27,AA35&gt;='Old Ranking Calculations'!$B$28,'Old Ranking Calculations'!$C$28,AA35&gt;='Old Ranking Calculations'!$B$29,'Old Ranking Calculations'!$C$29,AA35&gt;='Old Ranking Calculations'!$B$30,'Old Ranking Calculations'!$C$30,AA35&gt;='Old Ranking Calculations'!$B$31,'Old Ranking Calculations'!$C$31,AA35&lt;'Old Ranking Calculations'!$B$32,'Old Ranking Calculations'!$C$32)</f>
        <v>10</v>
      </c>
      <c r="AC35" s="1">
        <f>COUNT($G$2:G35)/COUNT($A$2:A35)</f>
        <v>0.52941176470588236</v>
      </c>
      <c r="AD35" s="1" cm="1">
        <f t="array" ref="AD35">_xlfn.IFS(AC35&gt;='Old Ranking Calculations'!$B$15,'Old Ranking Calculations'!$C$15,AC35&gt;='Old Ranking Calculations'!$B$16,'Old Ranking Calculations'!$C$16,AC35&gt;='Old Ranking Calculations'!$B$17,'Old Ranking Calculations'!$C$17,AC35&gt;='Old Ranking Calculations'!$B$18,'Old Ranking Calculations'!$C$18,AC35&gt;='Old Ranking Calculations'!$B$19,'Old Ranking Calculations'!$C$19,AC35&gt;='Old Ranking Calculations'!$B$20,'Old Ranking Calculations'!$C$20,AC35&gt;='Old Ranking Calculations'!$B$21,'Old Ranking Calculations'!$C$21,AC35&gt;='Old Ranking Calculations'!$B$22,'Old Ranking Calculations'!$C$22,AC35&lt;'Old Ranking Calculations'!$B$23,'Old Ranking Calculations'!$C$23)</f>
        <v>15</v>
      </c>
      <c r="AE35" s="1">
        <f t="shared" si="1"/>
        <v>0</v>
      </c>
      <c r="AF35" s="1">
        <f>SUM($O$2:O35)/SUM($G$2:H35)</f>
        <v>1.5</v>
      </c>
      <c r="AG35" s="16">
        <f>SUM($W$2:W35,Z35)</f>
        <v>249</v>
      </c>
    </row>
    <row r="36" spans="1:33" ht="15.75" customHeight="1" x14ac:dyDescent="0.2">
      <c r="A36" s="1">
        <v>2000</v>
      </c>
      <c r="B36" s="1" t="s">
        <v>26</v>
      </c>
      <c r="C36" s="1" t="str">
        <f>VLOOKUP(B36,Divisions!$A$1:$B$33,2,FALSE)</f>
        <v>AFC North</v>
      </c>
      <c r="D36" s="1">
        <v>9</v>
      </c>
      <c r="E36" s="1">
        <v>7</v>
      </c>
      <c r="W36" s="1">
        <f>SUM(N36*'Ranking Calculations'!$C$2,M36*'Ranking Calculations'!$C$3,L36*'Ranking Calculations'!$C$4,K36*'Ranking Calculations'!$C$5,H36*'Ranking Calculations'!$C$7,G36*'Ranking Calculations'!$C$6,P36*'Ranking Calculations'!$C$8,Q36*'Ranking Calculations'!$C$9,R36*'Ranking Calculations'!$C$10,S36*'Ranking Calculations'!$C$11,T36*'Ranking Calculations'!$C$12,U36*'Ranking Calculations'!$C$13,V36*'Ranking Calculations'!$C$14)</f>
        <v>0</v>
      </c>
      <c r="X36" s="11">
        <f>(SUM($D$2:D36)+(SUM($F$2:F36)/2))/((SUM($D$2:D36)+SUM($E$2:E36)+SUM($F$2:F36)))</f>
        <v>0.55303030303030298</v>
      </c>
      <c r="Y36" s="24">
        <f>'Winning % Rank Over Time'!AC36</f>
        <v>10</v>
      </c>
      <c r="Z36" s="7">
        <f>'Winning % Rank Over Time'!$B36*VLOOKUP(Y36,'Share of Reg Season Points'!$F$2:$G$32,2)</f>
        <v>0</v>
      </c>
      <c r="AA36" s="1">
        <f>SUM($I$2:I36)/COUNT($G$2:G36)</f>
        <v>1.2222222222222223</v>
      </c>
      <c r="AB36" s="1" cm="1">
        <f t="array" ref="AB36">_xlfn.IFS(AA36&gt;='Old Ranking Calculations'!$B$25,'Old Ranking Calculations'!$C$25,AA36&gt;='Old Ranking Calculations'!$B$26,'Old Ranking Calculations'!$C$26,AA36&gt;='Old Ranking Calculations'!$B$27,'Old Ranking Calculations'!$C$27,AA36&gt;='Old Ranking Calculations'!$B$28,'Old Ranking Calculations'!$C$28,AA36&gt;='Old Ranking Calculations'!$B$29,'Old Ranking Calculations'!$C$29,AA36&gt;='Old Ranking Calculations'!$B$30,'Old Ranking Calculations'!$C$30,AA36&gt;='Old Ranking Calculations'!$B$31,'Old Ranking Calculations'!$C$31,AA36&lt;'Old Ranking Calculations'!$B$32,'Old Ranking Calculations'!$C$32)</f>
        <v>10</v>
      </c>
      <c r="AC36" s="1">
        <f>COUNT($G$2:G36)/COUNT($A$2:A36)</f>
        <v>0.51428571428571423</v>
      </c>
      <c r="AD36" s="1" cm="1">
        <f t="array" ref="AD36">_xlfn.IFS(AC36&gt;='Old Ranking Calculations'!$B$15,'Old Ranking Calculations'!$C$15,AC36&gt;='Old Ranking Calculations'!$B$16,'Old Ranking Calculations'!$C$16,AC36&gt;='Old Ranking Calculations'!$B$17,'Old Ranking Calculations'!$C$17,AC36&gt;='Old Ranking Calculations'!$B$18,'Old Ranking Calculations'!$C$18,AC36&gt;='Old Ranking Calculations'!$B$19,'Old Ranking Calculations'!$C$19,AC36&gt;='Old Ranking Calculations'!$B$20,'Old Ranking Calculations'!$C$20,AC36&gt;='Old Ranking Calculations'!$B$21,'Old Ranking Calculations'!$C$21,AC36&gt;='Old Ranking Calculations'!$B$22,'Old Ranking Calculations'!$C$22,AC36&lt;'Old Ranking Calculations'!$B$23,'Old Ranking Calculations'!$C$23)</f>
        <v>15</v>
      </c>
      <c r="AE36" s="1">
        <f t="shared" si="1"/>
        <v>0</v>
      </c>
      <c r="AF36" s="1">
        <f>SUM($O$2:O36)/SUM($G$2:H36)</f>
        <v>1.5</v>
      </c>
      <c r="AG36" s="16">
        <f>SUM($W$2:W36,Z36)</f>
        <v>249</v>
      </c>
    </row>
    <row r="37" spans="1:33" ht="15.75" customHeight="1" x14ac:dyDescent="0.2">
      <c r="A37" s="1">
        <v>2001</v>
      </c>
      <c r="B37" s="1" t="s">
        <v>26</v>
      </c>
      <c r="C37" s="1" t="str">
        <f>VLOOKUP(B37,Divisions!$A$1:$B$33,2,FALSE)</f>
        <v>AFC North</v>
      </c>
      <c r="D37" s="1">
        <v>13</v>
      </c>
      <c r="E37" s="1">
        <v>3</v>
      </c>
      <c r="G37" s="1">
        <v>1</v>
      </c>
      <c r="H37" s="1">
        <v>1</v>
      </c>
      <c r="I37" s="1">
        <v>1</v>
      </c>
      <c r="J37" s="1">
        <v>1</v>
      </c>
      <c r="K37" s="1">
        <v>1</v>
      </c>
      <c r="L37" s="1">
        <v>1</v>
      </c>
      <c r="M37" s="1"/>
      <c r="N37" s="1"/>
      <c r="O37" s="1">
        <v>3</v>
      </c>
      <c r="T37" s="1">
        <v>1</v>
      </c>
      <c r="W37" s="1">
        <f>SUM(N37*'Ranking Calculations'!$C$2,M37*'Ranking Calculations'!$C$3,L37*'Ranking Calculations'!$C$4,K37*'Ranking Calculations'!$C$5,H37*'Ranking Calculations'!$C$7,G37*'Ranking Calculations'!$C$6,P37*'Ranking Calculations'!$C$8,Q37*'Ranking Calculations'!$C$9,R37*'Ranking Calculations'!$C$10,S37*'Ranking Calculations'!$C$11,T37*'Ranking Calculations'!$C$12,U37*'Ranking Calculations'!$C$13,V37*'Ranking Calculations'!$C$14)</f>
        <v>8</v>
      </c>
      <c r="X37" s="11">
        <f>(SUM($D$2:D37)+(SUM($F$2:F37)/2))/((SUM($D$2:D37)+SUM($E$2:E37)+SUM($F$2:F37)))</f>
        <v>0.56066176470588236</v>
      </c>
      <c r="Y37" s="24">
        <f>'Winning % Rank Over Time'!AC37</f>
        <v>8</v>
      </c>
      <c r="Z37" s="7">
        <f>'Winning % Rank Over Time'!$B37*VLOOKUP(Y37,'Share of Reg Season Points'!$F$2:$G$32,2)</f>
        <v>0</v>
      </c>
      <c r="AA37" s="1">
        <f>SUM($I$2:I37)/COUNT($G$2:G37)</f>
        <v>1.2105263157894737</v>
      </c>
      <c r="AB37" s="1" cm="1">
        <f t="array" ref="AB37">_xlfn.IFS(AA37&gt;='Old Ranking Calculations'!$B$25,'Old Ranking Calculations'!$C$25,AA37&gt;='Old Ranking Calculations'!$B$26,'Old Ranking Calculations'!$C$26,AA37&gt;='Old Ranking Calculations'!$B$27,'Old Ranking Calculations'!$C$27,AA37&gt;='Old Ranking Calculations'!$B$28,'Old Ranking Calculations'!$C$28,AA37&gt;='Old Ranking Calculations'!$B$29,'Old Ranking Calculations'!$C$29,AA37&gt;='Old Ranking Calculations'!$B$30,'Old Ranking Calculations'!$C$30,AA37&gt;='Old Ranking Calculations'!$B$31,'Old Ranking Calculations'!$C$31,AA37&lt;'Old Ranking Calculations'!$B$32,'Old Ranking Calculations'!$C$32)</f>
        <v>10</v>
      </c>
      <c r="AC37" s="1">
        <f>COUNT($G$2:G37)/COUNT($A$2:A37)</f>
        <v>0.52777777777777779</v>
      </c>
      <c r="AD37" s="1" cm="1">
        <f t="array" ref="AD37">_xlfn.IFS(AC37&gt;='Old Ranking Calculations'!$B$15,'Old Ranking Calculations'!$C$15,AC37&gt;='Old Ranking Calculations'!$B$16,'Old Ranking Calculations'!$C$16,AC37&gt;='Old Ranking Calculations'!$B$17,'Old Ranking Calculations'!$C$17,AC37&gt;='Old Ranking Calculations'!$B$18,'Old Ranking Calculations'!$C$18,AC37&gt;='Old Ranking Calculations'!$B$19,'Old Ranking Calculations'!$C$19,AC37&gt;='Old Ranking Calculations'!$B$20,'Old Ranking Calculations'!$C$20,AC37&gt;='Old Ranking Calculations'!$B$21,'Old Ranking Calculations'!$C$21,AC37&gt;='Old Ranking Calculations'!$B$22,'Old Ranking Calculations'!$C$22,AC37&lt;'Old Ranking Calculations'!$B$23,'Old Ranking Calculations'!$C$23)</f>
        <v>15</v>
      </c>
      <c r="AE37" s="1">
        <f t="shared" si="1"/>
        <v>0</v>
      </c>
      <c r="AF37" s="1">
        <f>SUM($O$2:O37)/SUM($G$2:H37)</f>
        <v>1.5</v>
      </c>
      <c r="AG37" s="16">
        <f>SUM($W$2:W37,Z37)</f>
        <v>257</v>
      </c>
    </row>
    <row r="38" spans="1:33" ht="15.75" customHeight="1" x14ac:dyDescent="0.2">
      <c r="A38" s="1">
        <v>2002</v>
      </c>
      <c r="B38" s="1" t="s">
        <v>26</v>
      </c>
      <c r="C38" s="1" t="str">
        <f>VLOOKUP(B38,Divisions!$A$1:$B$33,2,FALSE)</f>
        <v>AFC North</v>
      </c>
      <c r="D38" s="1">
        <v>10</v>
      </c>
      <c r="E38" s="1">
        <v>5</v>
      </c>
      <c r="F38" s="1">
        <v>1</v>
      </c>
      <c r="G38" s="1">
        <v>1</v>
      </c>
      <c r="H38" s="1">
        <v>1</v>
      </c>
      <c r="I38" s="1">
        <v>1</v>
      </c>
      <c r="J38" s="1">
        <v>1</v>
      </c>
      <c r="K38" s="1">
        <v>1</v>
      </c>
      <c r="L38" s="1"/>
      <c r="M38" s="1"/>
      <c r="N38" s="1"/>
      <c r="O38" s="1">
        <v>2</v>
      </c>
      <c r="V38" s="1">
        <v>1</v>
      </c>
      <c r="W38" s="1">
        <f>SUM(N38*'Ranking Calculations'!$C$2,M38*'Ranking Calculations'!$C$3,L38*'Ranking Calculations'!$C$4,K38*'Ranking Calculations'!$C$5,H38*'Ranking Calculations'!$C$7,G38*'Ranking Calculations'!$C$6,P38*'Ranking Calculations'!$C$8,Q38*'Ranking Calculations'!$C$9,R38*'Ranking Calculations'!$C$10,S38*'Ranking Calculations'!$C$11,T38*'Ranking Calculations'!$C$12,U38*'Ranking Calculations'!$C$13,V38*'Ranking Calculations'!$C$14)</f>
        <v>4</v>
      </c>
      <c r="X38" s="11">
        <f>(SUM($D$2:D38)+(SUM($F$2:F38)/2))/((SUM($D$2:D38)+SUM($E$2:E38)+SUM($F$2:F38)))</f>
        <v>0.56339285714285714</v>
      </c>
      <c r="Y38" s="24">
        <f>'Winning % Rank Over Time'!AC38</f>
        <v>8</v>
      </c>
      <c r="Z38" s="7">
        <f>'Winning % Rank Over Time'!$B38*VLOOKUP(Y38,'Share of Reg Season Points'!$A$2:$B$33,2)</f>
        <v>0</v>
      </c>
      <c r="AA38" s="1">
        <f>SUM($I$2:I38)/COUNT($G$2:G38)</f>
        <v>1.2</v>
      </c>
      <c r="AB38" s="1" cm="1">
        <f t="array" ref="AB38">_xlfn.IFS(AA38&gt;='Old Ranking Calculations'!$B$25,'Old Ranking Calculations'!$C$25,AA38&gt;='Old Ranking Calculations'!$B$26,'Old Ranking Calculations'!$C$26,AA38&gt;='Old Ranking Calculations'!$B$27,'Old Ranking Calculations'!$C$27,AA38&gt;='Old Ranking Calculations'!$B$28,'Old Ranking Calculations'!$C$28,AA38&gt;='Old Ranking Calculations'!$B$29,'Old Ranking Calculations'!$C$29,AA38&gt;='Old Ranking Calculations'!$B$30,'Old Ranking Calculations'!$C$30,AA38&gt;='Old Ranking Calculations'!$B$31,'Old Ranking Calculations'!$C$31,AA38&lt;'Old Ranking Calculations'!$B$32,'Old Ranking Calculations'!$C$32)</f>
        <v>10</v>
      </c>
      <c r="AC38" s="1">
        <f>COUNT($G$2:G38)/COUNT($A$2:A38)</f>
        <v>0.54054054054054057</v>
      </c>
      <c r="AD38" s="1" cm="1">
        <f t="array" ref="AD38">_xlfn.IFS(AC38&gt;='Old Ranking Calculations'!$B$15,'Old Ranking Calculations'!$C$15,AC38&gt;='Old Ranking Calculations'!$B$16,'Old Ranking Calculations'!$C$16,AC38&gt;='Old Ranking Calculations'!$B$17,'Old Ranking Calculations'!$C$17,AC38&gt;='Old Ranking Calculations'!$B$18,'Old Ranking Calculations'!$C$18,AC38&gt;='Old Ranking Calculations'!$B$19,'Old Ranking Calculations'!$C$19,AC38&gt;='Old Ranking Calculations'!$B$20,'Old Ranking Calculations'!$C$20,AC38&gt;='Old Ranking Calculations'!$B$21,'Old Ranking Calculations'!$C$21,AC38&gt;='Old Ranking Calculations'!$B$22,'Old Ranking Calculations'!$C$22,AC38&lt;'Old Ranking Calculations'!$B$23,'Old Ranking Calculations'!$C$23)</f>
        <v>15</v>
      </c>
      <c r="AE38" s="1">
        <f t="shared" si="1"/>
        <v>0</v>
      </c>
      <c r="AF38" s="1">
        <f>SUM($O$2:O38)/SUM($G$2:H38)</f>
        <v>1.4722222222222223</v>
      </c>
      <c r="AG38" s="16">
        <f>SUM($W$2:W38,Z38)</f>
        <v>261</v>
      </c>
    </row>
    <row r="39" spans="1:33" ht="15.75" customHeight="1" x14ac:dyDescent="0.2">
      <c r="A39" s="1">
        <v>2003</v>
      </c>
      <c r="B39" s="1" t="s">
        <v>26</v>
      </c>
      <c r="C39" s="1" t="str">
        <f>VLOOKUP(B39,Divisions!$A$1:$B$33,2,FALSE)</f>
        <v>AFC North</v>
      </c>
      <c r="D39" s="1">
        <v>6</v>
      </c>
      <c r="E39" s="1">
        <v>10</v>
      </c>
      <c r="W39" s="1">
        <f>SUM(N39*'Ranking Calculations'!$C$2,M39*'Ranking Calculations'!$C$3,L39*'Ranking Calculations'!$C$4,K39*'Ranking Calculations'!$C$5,H39*'Ranking Calculations'!$C$7,G39*'Ranking Calculations'!$C$6,P39*'Ranking Calculations'!$C$8,Q39*'Ranking Calculations'!$C$9,R39*'Ranking Calculations'!$C$10,S39*'Ranking Calculations'!$C$11,T39*'Ranking Calculations'!$C$12,U39*'Ranking Calculations'!$C$13,V39*'Ranking Calculations'!$C$14)</f>
        <v>0</v>
      </c>
      <c r="X39" s="11">
        <f>(SUM($D$2:D39)+(SUM($F$2:F39)/2))/((SUM($D$2:D39)+SUM($E$2:E39)+SUM($F$2:F39)))</f>
        <v>0.55815972222222221</v>
      </c>
      <c r="Y39" s="24">
        <f>'Winning % Rank Over Time'!AC39</f>
        <v>8</v>
      </c>
      <c r="Z39" s="7">
        <f>'Winning % Rank Over Time'!$B39*VLOOKUP(Y39,'Share of Reg Season Points'!$A$2:$B$33,2)</f>
        <v>0</v>
      </c>
      <c r="AA39" s="1">
        <f>SUM($I$2:I39)/COUNT($G$2:G39)</f>
        <v>1.2</v>
      </c>
      <c r="AB39" s="1" cm="1">
        <f t="array" ref="AB39">_xlfn.IFS(AA39&gt;='Old Ranking Calculations'!$B$25,'Old Ranking Calculations'!$C$25,AA39&gt;='Old Ranking Calculations'!$B$26,'Old Ranking Calculations'!$C$26,AA39&gt;='Old Ranking Calculations'!$B$27,'Old Ranking Calculations'!$C$27,AA39&gt;='Old Ranking Calculations'!$B$28,'Old Ranking Calculations'!$C$28,AA39&gt;='Old Ranking Calculations'!$B$29,'Old Ranking Calculations'!$C$29,AA39&gt;='Old Ranking Calculations'!$B$30,'Old Ranking Calculations'!$C$30,AA39&gt;='Old Ranking Calculations'!$B$31,'Old Ranking Calculations'!$C$31,AA39&lt;'Old Ranking Calculations'!$B$32,'Old Ranking Calculations'!$C$32)</f>
        <v>10</v>
      </c>
      <c r="AC39" s="1">
        <f>COUNT($G$2:G39)/COUNT($A$2:A39)</f>
        <v>0.52631578947368418</v>
      </c>
      <c r="AD39" s="1" cm="1">
        <f t="array" ref="AD39">_xlfn.IFS(AC39&gt;='Old Ranking Calculations'!$B$15,'Old Ranking Calculations'!$C$15,AC39&gt;='Old Ranking Calculations'!$B$16,'Old Ranking Calculations'!$C$16,AC39&gt;='Old Ranking Calculations'!$B$17,'Old Ranking Calculations'!$C$17,AC39&gt;='Old Ranking Calculations'!$B$18,'Old Ranking Calculations'!$C$18,AC39&gt;='Old Ranking Calculations'!$B$19,'Old Ranking Calculations'!$C$19,AC39&gt;='Old Ranking Calculations'!$B$20,'Old Ranking Calculations'!$C$20,AC39&gt;='Old Ranking Calculations'!$B$21,'Old Ranking Calculations'!$C$21,AC39&gt;='Old Ranking Calculations'!$B$22,'Old Ranking Calculations'!$C$22,AC39&lt;'Old Ranking Calculations'!$B$23,'Old Ranking Calculations'!$C$23)</f>
        <v>15</v>
      </c>
      <c r="AE39" s="1">
        <f t="shared" si="1"/>
        <v>0</v>
      </c>
      <c r="AF39" s="1">
        <f>SUM($O$2:O39)/SUM($G$2:H39)</f>
        <v>1.4722222222222223</v>
      </c>
      <c r="AG39" s="16">
        <f>SUM($W$2:W39,Z39)</f>
        <v>261</v>
      </c>
    </row>
    <row r="40" spans="1:33" ht="15.75" customHeight="1" x14ac:dyDescent="0.2">
      <c r="A40" s="1">
        <v>2004</v>
      </c>
      <c r="B40" s="1" t="s">
        <v>26</v>
      </c>
      <c r="C40" s="1" t="str">
        <f>VLOOKUP(B40,Divisions!$A$1:$B$33,2,FALSE)</f>
        <v>AFC North</v>
      </c>
      <c r="D40" s="1">
        <v>15</v>
      </c>
      <c r="E40" s="1">
        <v>1</v>
      </c>
      <c r="G40" s="1">
        <v>1</v>
      </c>
      <c r="H40" s="1">
        <v>1</v>
      </c>
      <c r="I40" s="1">
        <v>1</v>
      </c>
      <c r="J40" s="1">
        <v>1</v>
      </c>
      <c r="K40" s="1">
        <v>1</v>
      </c>
      <c r="L40" s="1">
        <v>1</v>
      </c>
      <c r="M40" s="1"/>
      <c r="N40" s="1"/>
      <c r="O40" s="1">
        <v>3</v>
      </c>
      <c r="S40" s="1">
        <v>1</v>
      </c>
      <c r="U40" s="1"/>
      <c r="W40" s="1">
        <f>SUM(N40*'Ranking Calculations'!$C$2,M40*'Ranking Calculations'!$C$3,L40*'Ranking Calculations'!$C$4,K40*'Ranking Calculations'!$C$5,H40*'Ranking Calculations'!$C$7,G40*'Ranking Calculations'!$C$6,P40*'Ranking Calculations'!$C$8,Q40*'Ranking Calculations'!$C$9,R40*'Ranking Calculations'!$C$10,S40*'Ranking Calculations'!$C$11,T40*'Ranking Calculations'!$C$12,U40*'Ranking Calculations'!$C$13,V40*'Ranking Calculations'!$C$14)</f>
        <v>8</v>
      </c>
      <c r="X40" s="11">
        <f>(SUM($D$2:D40)+(SUM($F$2:F40)/2))/((SUM($D$2:D40)+SUM($E$2:E40)+SUM($F$2:F40)))</f>
        <v>0.56841216216216217</v>
      </c>
      <c r="Y40" s="24">
        <f>'Winning % Rank Over Time'!AC40</f>
        <v>6</v>
      </c>
      <c r="Z40" s="7">
        <f>'Winning % Rank Over Time'!$B40*VLOOKUP(Y40,'Share of Reg Season Points'!$A$2:$B$33,2)</f>
        <v>0</v>
      </c>
      <c r="AA40" s="1">
        <f>SUM($I$2:I40)/COUNT($G$2:G40)</f>
        <v>1.1904761904761905</v>
      </c>
      <c r="AB40" s="1" cm="1">
        <f t="array" ref="AB40">_xlfn.IFS(AA40&gt;='Old Ranking Calculations'!$B$25,'Old Ranking Calculations'!$C$25,AA40&gt;='Old Ranking Calculations'!$B$26,'Old Ranking Calculations'!$C$26,AA40&gt;='Old Ranking Calculations'!$B$27,'Old Ranking Calculations'!$C$27,AA40&gt;='Old Ranking Calculations'!$B$28,'Old Ranking Calculations'!$C$28,AA40&gt;='Old Ranking Calculations'!$B$29,'Old Ranking Calculations'!$C$29,AA40&gt;='Old Ranking Calculations'!$B$30,'Old Ranking Calculations'!$C$30,AA40&gt;='Old Ranking Calculations'!$B$31,'Old Ranking Calculations'!$C$31,AA40&lt;'Old Ranking Calculations'!$B$32,'Old Ranking Calculations'!$C$32)</f>
        <v>10</v>
      </c>
      <c r="AC40" s="1">
        <f>COUNT($G$2:G40)/COUNT($A$2:A40)</f>
        <v>0.53846153846153844</v>
      </c>
      <c r="AD40" s="1" cm="1">
        <f t="array" ref="AD40">_xlfn.IFS(AC40&gt;='Old Ranking Calculations'!$B$15,'Old Ranking Calculations'!$C$15,AC40&gt;='Old Ranking Calculations'!$B$16,'Old Ranking Calculations'!$C$16,AC40&gt;='Old Ranking Calculations'!$B$17,'Old Ranking Calculations'!$C$17,AC40&gt;='Old Ranking Calculations'!$B$18,'Old Ranking Calculations'!$C$18,AC40&gt;='Old Ranking Calculations'!$B$19,'Old Ranking Calculations'!$C$19,AC40&gt;='Old Ranking Calculations'!$B$20,'Old Ranking Calculations'!$C$20,AC40&gt;='Old Ranking Calculations'!$B$21,'Old Ranking Calculations'!$C$21,AC40&gt;='Old Ranking Calculations'!$B$22,'Old Ranking Calculations'!$C$22,AC40&lt;'Old Ranking Calculations'!$B$23,'Old Ranking Calculations'!$C$23)</f>
        <v>15</v>
      </c>
      <c r="AE40" s="1">
        <f t="shared" si="1"/>
        <v>0</v>
      </c>
      <c r="AF40" s="1">
        <f>SUM($O$2:O40)/SUM($G$2:H40)</f>
        <v>1.4736842105263157</v>
      </c>
      <c r="AG40" s="16">
        <f>SUM($W$2:W40,Z40)</f>
        <v>269</v>
      </c>
    </row>
    <row r="41" spans="1:33" ht="15.75" customHeight="1" x14ac:dyDescent="0.2">
      <c r="A41" s="1">
        <v>2005</v>
      </c>
      <c r="B41" s="1" t="s">
        <v>26</v>
      </c>
      <c r="C41" s="1" t="str">
        <f>VLOOKUP(B41,Divisions!$A$1:$B$33,2,FALSE)</f>
        <v>AFC North</v>
      </c>
      <c r="D41" s="1">
        <v>11</v>
      </c>
      <c r="E41" s="1">
        <v>5</v>
      </c>
      <c r="G41" s="1">
        <v>1</v>
      </c>
      <c r="I41" s="1">
        <v>4</v>
      </c>
      <c r="J41" s="1">
        <v>0</v>
      </c>
      <c r="K41" s="1">
        <v>1</v>
      </c>
      <c r="L41" s="1">
        <v>1</v>
      </c>
      <c r="M41" s="1">
        <v>1</v>
      </c>
      <c r="N41" s="1">
        <v>1</v>
      </c>
      <c r="O41" s="1">
        <v>4</v>
      </c>
      <c r="W41" s="1">
        <f>SUM(N41*'Ranking Calculations'!$C$2,M41*'Ranking Calculations'!$C$3,L41*'Ranking Calculations'!$C$4,K41*'Ranking Calculations'!$C$5,H41*'Ranking Calculations'!$C$7,G41*'Ranking Calculations'!$C$6,P41*'Ranking Calculations'!$C$8,Q41*'Ranking Calculations'!$C$9,R41*'Ranking Calculations'!$C$10,S41*'Ranking Calculations'!$C$11,T41*'Ranking Calculations'!$C$12,U41*'Ranking Calculations'!$C$13,V41*'Ranking Calculations'!$C$14)</f>
        <v>39</v>
      </c>
      <c r="X41" s="11">
        <f>(SUM($D$2:D41)+(SUM($F$2:F41)/2))/((SUM($D$2:D41)+SUM($E$2:E41)+SUM($F$2:F41)))</f>
        <v>0.57154605263157898</v>
      </c>
      <c r="Y41" s="24">
        <f>'Winning % Rank Over Time'!AC41</f>
        <v>5</v>
      </c>
      <c r="Z41" s="7">
        <f>'Winning % Rank Over Time'!$B41*VLOOKUP(Y41,'Share of Reg Season Points'!$A$2:$B$33,2)</f>
        <v>0</v>
      </c>
      <c r="AA41" s="1">
        <f>SUM($I$2:I41)/COUNT($G$2:G41)</f>
        <v>1.3181818181818181</v>
      </c>
      <c r="AB41" s="1" cm="1">
        <f t="array" ref="AB41">_xlfn.IFS(AA41&gt;='Old Ranking Calculations'!$B$25,'Old Ranking Calculations'!$C$25,AA41&gt;='Old Ranking Calculations'!$B$26,'Old Ranking Calculations'!$C$26,AA41&gt;='Old Ranking Calculations'!$B$27,'Old Ranking Calculations'!$C$27,AA41&gt;='Old Ranking Calculations'!$B$28,'Old Ranking Calculations'!$C$28,AA41&gt;='Old Ranking Calculations'!$B$29,'Old Ranking Calculations'!$C$29,AA41&gt;='Old Ranking Calculations'!$B$30,'Old Ranking Calculations'!$C$30,AA41&gt;='Old Ranking Calculations'!$B$31,'Old Ranking Calculations'!$C$31,AA41&lt;'Old Ranking Calculations'!$B$32,'Old Ranking Calculations'!$C$32)</f>
        <v>12</v>
      </c>
      <c r="AC41" s="1">
        <f>COUNT($G$2:G41)/COUNT($A$2:A41)</f>
        <v>0.55000000000000004</v>
      </c>
      <c r="AD41" s="1" cm="1">
        <f t="array" ref="AD41">_xlfn.IFS(AC41&gt;='Old Ranking Calculations'!$B$15,'Old Ranking Calculations'!$C$15,AC41&gt;='Old Ranking Calculations'!$B$16,'Old Ranking Calculations'!$C$16,AC41&gt;='Old Ranking Calculations'!$B$17,'Old Ranking Calculations'!$C$17,AC41&gt;='Old Ranking Calculations'!$B$18,'Old Ranking Calculations'!$C$18,AC41&gt;='Old Ranking Calculations'!$B$19,'Old Ranking Calculations'!$C$19,AC41&gt;='Old Ranking Calculations'!$B$20,'Old Ranking Calculations'!$C$20,AC41&gt;='Old Ranking Calculations'!$B$21,'Old Ranking Calculations'!$C$21,AC41&gt;='Old Ranking Calculations'!$B$22,'Old Ranking Calculations'!$C$22,AC41&lt;'Old Ranking Calculations'!$B$23,'Old Ranking Calculations'!$C$23)</f>
        <v>17.5</v>
      </c>
      <c r="AE41" s="1">
        <f t="shared" si="1"/>
        <v>0</v>
      </c>
      <c r="AF41" s="1">
        <f>SUM($O$2:O41)/SUM($G$2:H41)</f>
        <v>1.5384615384615385</v>
      </c>
      <c r="AG41" s="16">
        <f>SUM($W$2:W41,Z41)</f>
        <v>308</v>
      </c>
    </row>
    <row r="42" spans="1:33" ht="15.75" customHeight="1" x14ac:dyDescent="0.2">
      <c r="A42" s="1">
        <v>2006</v>
      </c>
      <c r="B42" s="1" t="s">
        <v>26</v>
      </c>
      <c r="C42" s="1" t="str">
        <f>VLOOKUP(B42,Divisions!$A$1:$B$33,2,FALSE)</f>
        <v>AFC North</v>
      </c>
      <c r="D42" s="1">
        <v>8</v>
      </c>
      <c r="E42" s="1">
        <v>8</v>
      </c>
      <c r="W42" s="1">
        <f>SUM(N42*'Ranking Calculations'!$C$2,M42*'Ranking Calculations'!$C$3,L42*'Ranking Calculations'!$C$4,K42*'Ranking Calculations'!$C$5,H42*'Ranking Calculations'!$C$7,G42*'Ranking Calculations'!$C$6,P42*'Ranking Calculations'!$C$8,Q42*'Ranking Calculations'!$C$9,R42*'Ranking Calculations'!$C$10,S42*'Ranking Calculations'!$C$11,T42*'Ranking Calculations'!$C$12,U42*'Ranking Calculations'!$C$13,V42*'Ranking Calculations'!$C$14)</f>
        <v>0</v>
      </c>
      <c r="X42" s="11">
        <f>(SUM($D$2:D42)+(SUM($F$2:F42)/2))/((SUM($D$2:D42)+SUM($E$2:E42)+SUM($F$2:F42)))</f>
        <v>0.56971153846153844</v>
      </c>
      <c r="Y42" s="24">
        <f>'Winning % Rank Over Time'!AC42</f>
        <v>4</v>
      </c>
      <c r="Z42" s="7">
        <f>'Winning % Rank Over Time'!$B42*VLOOKUP(Y42,'Share of Reg Season Points'!$A$2:$B$33,2)</f>
        <v>0</v>
      </c>
      <c r="AA42" s="1">
        <f>SUM($I$2:I42)/COUNT($G$2:G42)</f>
        <v>1.3181818181818181</v>
      </c>
      <c r="AB42" s="1" cm="1">
        <f t="array" ref="AB42">_xlfn.IFS(AA42&gt;='Old Ranking Calculations'!$B$25,'Old Ranking Calculations'!$C$25,AA42&gt;='Old Ranking Calculations'!$B$26,'Old Ranking Calculations'!$C$26,AA42&gt;='Old Ranking Calculations'!$B$27,'Old Ranking Calculations'!$C$27,AA42&gt;='Old Ranking Calculations'!$B$28,'Old Ranking Calculations'!$C$28,AA42&gt;='Old Ranking Calculations'!$B$29,'Old Ranking Calculations'!$C$29,AA42&gt;='Old Ranking Calculations'!$B$30,'Old Ranking Calculations'!$C$30,AA42&gt;='Old Ranking Calculations'!$B$31,'Old Ranking Calculations'!$C$31,AA42&lt;'Old Ranking Calculations'!$B$32,'Old Ranking Calculations'!$C$32)</f>
        <v>12</v>
      </c>
      <c r="AC42" s="1">
        <f>COUNT($G$2:G42)/COUNT($A$2:A42)</f>
        <v>0.53658536585365857</v>
      </c>
      <c r="AD42" s="1" cm="1">
        <f t="array" ref="AD42">_xlfn.IFS(AC42&gt;='Old Ranking Calculations'!$B$15,'Old Ranking Calculations'!$C$15,AC42&gt;='Old Ranking Calculations'!$B$16,'Old Ranking Calculations'!$C$16,AC42&gt;='Old Ranking Calculations'!$B$17,'Old Ranking Calculations'!$C$17,AC42&gt;='Old Ranking Calculations'!$B$18,'Old Ranking Calculations'!$C$18,AC42&gt;='Old Ranking Calculations'!$B$19,'Old Ranking Calculations'!$C$19,AC42&gt;='Old Ranking Calculations'!$B$20,'Old Ranking Calculations'!$C$20,AC42&gt;='Old Ranking Calculations'!$B$21,'Old Ranking Calculations'!$C$21,AC42&gt;='Old Ranking Calculations'!$B$22,'Old Ranking Calculations'!$C$22,AC42&lt;'Old Ranking Calculations'!$B$23,'Old Ranking Calculations'!$C$23)</f>
        <v>15</v>
      </c>
      <c r="AE42" s="1">
        <f t="shared" si="1"/>
        <v>0</v>
      </c>
      <c r="AF42" s="1">
        <f>SUM($O$2:O42)/SUM($G$2:H42)</f>
        <v>1.5384615384615385</v>
      </c>
      <c r="AG42" s="16">
        <f>SUM($W$2:W42,Z42)</f>
        <v>308</v>
      </c>
    </row>
    <row r="43" spans="1:33" ht="15.75" customHeight="1" x14ac:dyDescent="0.2">
      <c r="A43" s="1">
        <v>2007</v>
      </c>
      <c r="B43" s="1" t="s">
        <v>26</v>
      </c>
      <c r="C43" s="1" t="str">
        <f>VLOOKUP(B43,Divisions!$A$1:$B$33,2,FALSE)</f>
        <v>AFC North</v>
      </c>
      <c r="D43" s="1">
        <v>10</v>
      </c>
      <c r="E43" s="1">
        <v>6</v>
      </c>
      <c r="G43" s="1">
        <v>1</v>
      </c>
      <c r="H43" s="1">
        <v>1</v>
      </c>
      <c r="I43" s="1">
        <v>0</v>
      </c>
      <c r="J43" s="1">
        <v>1</v>
      </c>
      <c r="K43" s="1"/>
      <c r="L43" s="1"/>
      <c r="M43" s="1"/>
      <c r="N43" s="1"/>
      <c r="O43" s="1">
        <v>1</v>
      </c>
      <c r="W43" s="1">
        <f>SUM(N43*'Ranking Calculations'!$C$2,M43*'Ranking Calculations'!$C$3,L43*'Ranking Calculations'!$C$4,K43*'Ranking Calculations'!$C$5,H43*'Ranking Calculations'!$C$7,G43*'Ranking Calculations'!$C$6,P43*'Ranking Calculations'!$C$8,Q43*'Ranking Calculations'!$C$9,R43*'Ranking Calculations'!$C$10,S43*'Ranking Calculations'!$C$11,T43*'Ranking Calculations'!$C$12,U43*'Ranking Calculations'!$C$13,V43*'Ranking Calculations'!$C$14)</f>
        <v>2</v>
      </c>
      <c r="X43" s="11">
        <f>(SUM($D$2:D43)+(SUM($F$2:F43)/2))/((SUM($D$2:D43)+SUM($E$2:E43)+SUM($F$2:F43)))</f>
        <v>0.57109374999999996</v>
      </c>
      <c r="Y43" s="24">
        <f>'Winning % Rank Over Time'!AC43</f>
        <v>4</v>
      </c>
      <c r="Z43" s="7">
        <f>'Winning % Rank Over Time'!$B43*VLOOKUP(Y43,'Share of Reg Season Points'!$A$2:$B$33,2)</f>
        <v>0</v>
      </c>
      <c r="AA43" s="1">
        <f>SUM($I$2:I43)/COUNT($G$2:G43)</f>
        <v>1.2608695652173914</v>
      </c>
      <c r="AB43" s="1" cm="1">
        <f t="array" ref="AB43">_xlfn.IFS(AA43&gt;='Old Ranking Calculations'!$B$25,'Old Ranking Calculations'!$C$25,AA43&gt;='Old Ranking Calculations'!$B$26,'Old Ranking Calculations'!$C$26,AA43&gt;='Old Ranking Calculations'!$B$27,'Old Ranking Calculations'!$C$27,AA43&gt;='Old Ranking Calculations'!$B$28,'Old Ranking Calculations'!$C$28,AA43&gt;='Old Ranking Calculations'!$B$29,'Old Ranking Calculations'!$C$29,AA43&gt;='Old Ranking Calculations'!$B$30,'Old Ranking Calculations'!$C$30,AA43&gt;='Old Ranking Calculations'!$B$31,'Old Ranking Calculations'!$C$31,AA43&lt;'Old Ranking Calculations'!$B$32,'Old Ranking Calculations'!$C$32)</f>
        <v>12</v>
      </c>
      <c r="AC43" s="1">
        <f>COUNT($G$2:G43)/COUNT($A$2:A43)</f>
        <v>0.54761904761904767</v>
      </c>
      <c r="AD43" s="1" cm="1">
        <f t="array" ref="AD43">_xlfn.IFS(AC43&gt;='Old Ranking Calculations'!$B$15,'Old Ranking Calculations'!$C$15,AC43&gt;='Old Ranking Calculations'!$B$16,'Old Ranking Calculations'!$C$16,AC43&gt;='Old Ranking Calculations'!$B$17,'Old Ranking Calculations'!$C$17,AC43&gt;='Old Ranking Calculations'!$B$18,'Old Ranking Calculations'!$C$18,AC43&gt;='Old Ranking Calculations'!$B$19,'Old Ranking Calculations'!$C$19,AC43&gt;='Old Ranking Calculations'!$B$20,'Old Ranking Calculations'!$C$20,AC43&gt;='Old Ranking Calculations'!$B$21,'Old Ranking Calculations'!$C$21,AC43&gt;='Old Ranking Calculations'!$B$22,'Old Ranking Calculations'!$C$22,AC43&lt;'Old Ranking Calculations'!$B$23,'Old Ranking Calculations'!$C$23)</f>
        <v>15</v>
      </c>
      <c r="AE43" s="1">
        <f t="shared" si="1"/>
        <v>0</v>
      </c>
      <c r="AF43" s="1">
        <f>SUM($O$2:O43)/SUM($G$2:H43)</f>
        <v>1.4878048780487805</v>
      </c>
      <c r="AG43" s="16">
        <f>SUM($W$2:W43,Z43)</f>
        <v>310</v>
      </c>
    </row>
    <row r="44" spans="1:33" ht="15.75" customHeight="1" x14ac:dyDescent="0.2">
      <c r="A44" s="1">
        <v>2008</v>
      </c>
      <c r="B44" s="1" t="s">
        <v>26</v>
      </c>
      <c r="C44" s="1" t="str">
        <f>VLOOKUP(B44,Divisions!$A$1:$B$33,2,FALSE)</f>
        <v>AFC North</v>
      </c>
      <c r="D44" s="1">
        <v>12</v>
      </c>
      <c r="E44" s="1">
        <v>4</v>
      </c>
      <c r="G44" s="1">
        <v>1</v>
      </c>
      <c r="H44" s="1">
        <v>1</v>
      </c>
      <c r="I44" s="1">
        <v>3</v>
      </c>
      <c r="J44" s="1">
        <v>0</v>
      </c>
      <c r="K44" s="1">
        <v>1</v>
      </c>
      <c r="L44" s="1">
        <v>1</v>
      </c>
      <c r="M44" s="1">
        <v>1</v>
      </c>
      <c r="N44" s="1">
        <v>1</v>
      </c>
      <c r="O44" s="1">
        <v>4</v>
      </c>
      <c r="R44" s="1">
        <v>1</v>
      </c>
      <c r="U44" s="1"/>
      <c r="W44" s="1">
        <f>SUM(N44*'Ranking Calculations'!$C$2,M44*'Ranking Calculations'!$C$3,L44*'Ranking Calculations'!$C$4,K44*'Ranking Calculations'!$C$5,H44*'Ranking Calculations'!$C$7,G44*'Ranking Calculations'!$C$6,P44*'Ranking Calculations'!$C$8,Q44*'Ranking Calculations'!$C$9,R44*'Ranking Calculations'!$C$10,S44*'Ranking Calculations'!$C$11,T44*'Ranking Calculations'!$C$12,U44*'Ranking Calculations'!$C$13,V44*'Ranking Calculations'!$C$14)</f>
        <v>41</v>
      </c>
      <c r="X44" s="11">
        <f>(SUM($D$2:D44)+(SUM($F$2:F44)/2))/((SUM($D$2:D44)+SUM($E$2:E44)+SUM($F$2:F44)))</f>
        <v>0.57545731707317072</v>
      </c>
      <c r="Y44" s="24">
        <f>'Winning % Rank Over Time'!AC44</f>
        <v>3</v>
      </c>
      <c r="Z44" s="7">
        <f>'Winning % Rank Over Time'!$B44*VLOOKUP(Y44,'Share of Reg Season Points'!$A$2:$B$33,2)</f>
        <v>0</v>
      </c>
      <c r="AA44" s="1">
        <f>SUM($I$2:I44)/COUNT($G$2:G44)</f>
        <v>1.3333333333333333</v>
      </c>
      <c r="AB44" s="1" cm="1">
        <f t="array" ref="AB44">_xlfn.IFS(AA44&gt;='Old Ranking Calculations'!$B$25,'Old Ranking Calculations'!$C$25,AA44&gt;='Old Ranking Calculations'!$B$26,'Old Ranking Calculations'!$C$26,AA44&gt;='Old Ranking Calculations'!$B$27,'Old Ranking Calculations'!$C$27,AA44&gt;='Old Ranking Calculations'!$B$28,'Old Ranking Calculations'!$C$28,AA44&gt;='Old Ranking Calculations'!$B$29,'Old Ranking Calculations'!$C$29,AA44&gt;='Old Ranking Calculations'!$B$30,'Old Ranking Calculations'!$C$30,AA44&gt;='Old Ranking Calculations'!$B$31,'Old Ranking Calculations'!$C$31,AA44&lt;'Old Ranking Calculations'!$B$32,'Old Ranking Calculations'!$C$32)</f>
        <v>12</v>
      </c>
      <c r="AC44" s="1">
        <f>COUNT($G$2:G44)/COUNT($A$2:A44)</f>
        <v>0.55813953488372092</v>
      </c>
      <c r="AD44" s="1" cm="1">
        <f t="array" ref="AD44">_xlfn.IFS(AC44&gt;='Old Ranking Calculations'!$B$15,'Old Ranking Calculations'!$C$15,AC44&gt;='Old Ranking Calculations'!$B$16,'Old Ranking Calculations'!$C$16,AC44&gt;='Old Ranking Calculations'!$B$17,'Old Ranking Calculations'!$C$17,AC44&gt;='Old Ranking Calculations'!$B$18,'Old Ranking Calculations'!$C$18,AC44&gt;='Old Ranking Calculations'!$B$19,'Old Ranking Calculations'!$C$19,AC44&gt;='Old Ranking Calculations'!$B$20,'Old Ranking Calculations'!$C$20,AC44&gt;='Old Ranking Calculations'!$B$21,'Old Ranking Calculations'!$C$21,AC44&gt;='Old Ranking Calculations'!$B$22,'Old Ranking Calculations'!$C$22,AC44&lt;'Old Ranking Calculations'!$B$23,'Old Ranking Calculations'!$C$23)</f>
        <v>17.5</v>
      </c>
      <c r="AE44" s="1">
        <f t="shared" si="1"/>
        <v>0</v>
      </c>
      <c r="AF44" s="1">
        <f>SUM($O$2:O44)/SUM($G$2:H44)</f>
        <v>1.5116279069767442</v>
      </c>
      <c r="AG44" s="16">
        <f>SUM($W$2:W44,Z44)</f>
        <v>351</v>
      </c>
    </row>
    <row r="45" spans="1:33" ht="15.75" customHeight="1" x14ac:dyDescent="0.2">
      <c r="A45" s="1">
        <v>2009</v>
      </c>
      <c r="B45" s="1" t="s">
        <v>26</v>
      </c>
      <c r="C45" s="1" t="str">
        <f>VLOOKUP(B45,Divisions!$A$1:$B$33,2,FALSE)</f>
        <v>AFC North</v>
      </c>
      <c r="D45" s="1">
        <v>9</v>
      </c>
      <c r="E45" s="1">
        <v>7</v>
      </c>
      <c r="W45" s="1">
        <f>SUM(N45*'Ranking Calculations'!$C$2,M45*'Ranking Calculations'!$C$3,L45*'Ranking Calculations'!$C$4,K45*'Ranking Calculations'!$C$5,H45*'Ranking Calculations'!$C$7,G45*'Ranking Calculations'!$C$6,P45*'Ranking Calculations'!$C$8,Q45*'Ranking Calculations'!$C$9,R45*'Ranking Calculations'!$C$10,S45*'Ranking Calculations'!$C$11,T45*'Ranking Calculations'!$C$12,U45*'Ranking Calculations'!$C$13,V45*'Ranking Calculations'!$C$14)</f>
        <v>0</v>
      </c>
      <c r="X45" s="11">
        <f>(SUM($D$2:D45)+(SUM($F$2:F45)/2))/((SUM($D$2:D45)+SUM($E$2:E45)+SUM($F$2:F45)))</f>
        <v>0.57514880952380953</v>
      </c>
      <c r="Y45" s="24">
        <f>'Winning % Rank Over Time'!AC45</f>
        <v>3</v>
      </c>
      <c r="Z45" s="7">
        <f>'Winning % Rank Over Time'!$B45*VLOOKUP(Y45,'Share of Reg Season Points'!$A$2:$B$33,2)</f>
        <v>0</v>
      </c>
      <c r="AA45" s="1">
        <f>SUM($I$2:I45)/COUNT($G$2:G45)</f>
        <v>1.3333333333333333</v>
      </c>
      <c r="AB45" s="1" cm="1">
        <f t="array" ref="AB45">_xlfn.IFS(AA45&gt;='Old Ranking Calculations'!$B$25,'Old Ranking Calculations'!$C$25,AA45&gt;='Old Ranking Calculations'!$B$26,'Old Ranking Calculations'!$C$26,AA45&gt;='Old Ranking Calculations'!$B$27,'Old Ranking Calculations'!$C$27,AA45&gt;='Old Ranking Calculations'!$B$28,'Old Ranking Calculations'!$C$28,AA45&gt;='Old Ranking Calculations'!$B$29,'Old Ranking Calculations'!$C$29,AA45&gt;='Old Ranking Calculations'!$B$30,'Old Ranking Calculations'!$C$30,AA45&gt;='Old Ranking Calculations'!$B$31,'Old Ranking Calculations'!$C$31,AA45&lt;'Old Ranking Calculations'!$B$32,'Old Ranking Calculations'!$C$32)</f>
        <v>12</v>
      </c>
      <c r="AC45" s="1">
        <f>COUNT($G$2:G45)/COUNT($A$2:A45)</f>
        <v>0.54545454545454541</v>
      </c>
      <c r="AD45" s="1" cm="1">
        <f t="array" ref="AD45">_xlfn.IFS(AC45&gt;='Old Ranking Calculations'!$B$15,'Old Ranking Calculations'!$C$15,AC45&gt;='Old Ranking Calculations'!$B$16,'Old Ranking Calculations'!$C$16,AC45&gt;='Old Ranking Calculations'!$B$17,'Old Ranking Calculations'!$C$17,AC45&gt;='Old Ranking Calculations'!$B$18,'Old Ranking Calculations'!$C$18,AC45&gt;='Old Ranking Calculations'!$B$19,'Old Ranking Calculations'!$C$19,AC45&gt;='Old Ranking Calculations'!$B$20,'Old Ranking Calculations'!$C$20,AC45&gt;='Old Ranking Calculations'!$B$21,'Old Ranking Calculations'!$C$21,AC45&gt;='Old Ranking Calculations'!$B$22,'Old Ranking Calculations'!$C$22,AC45&lt;'Old Ranking Calculations'!$B$23,'Old Ranking Calculations'!$C$23)</f>
        <v>15</v>
      </c>
      <c r="AE45" s="1">
        <f t="shared" si="1"/>
        <v>0</v>
      </c>
      <c r="AF45" s="1">
        <f>SUM($O$2:O45)/SUM($G$2:H45)</f>
        <v>1.5116279069767442</v>
      </c>
      <c r="AG45" s="16">
        <f>SUM($W$2:W45,Z45)</f>
        <v>351</v>
      </c>
    </row>
    <row r="46" spans="1:33" ht="15.75" customHeight="1" x14ac:dyDescent="0.2">
      <c r="A46" s="1">
        <v>2010</v>
      </c>
      <c r="B46" s="1" t="s">
        <v>26</v>
      </c>
      <c r="C46" s="1" t="str">
        <f>VLOOKUP(B46,Divisions!$A$1:$B$33,2,FALSE)</f>
        <v>AFC North</v>
      </c>
      <c r="D46" s="1">
        <v>12</v>
      </c>
      <c r="E46" s="1">
        <v>4</v>
      </c>
      <c r="G46" s="1">
        <v>1</v>
      </c>
      <c r="H46" s="1">
        <v>1</v>
      </c>
      <c r="I46" s="1">
        <v>2</v>
      </c>
      <c r="J46" s="1">
        <v>1</v>
      </c>
      <c r="K46" s="1">
        <v>1</v>
      </c>
      <c r="L46" s="1">
        <v>1</v>
      </c>
      <c r="M46" s="1">
        <v>1</v>
      </c>
      <c r="N46" s="1"/>
      <c r="O46" s="1">
        <v>4</v>
      </c>
      <c r="R46" s="1">
        <v>1</v>
      </c>
      <c r="W46" s="1">
        <f>SUM(N46*'Ranking Calculations'!$C$2,M46*'Ranking Calculations'!$C$3,L46*'Ranking Calculations'!$C$4,K46*'Ranking Calculations'!$C$5,H46*'Ranking Calculations'!$C$7,G46*'Ranking Calculations'!$C$6,P46*'Ranking Calculations'!$C$8,Q46*'Ranking Calculations'!$C$9,R46*'Ranking Calculations'!$C$10,S46*'Ranking Calculations'!$C$11,T46*'Ranking Calculations'!$C$12,U46*'Ranking Calculations'!$C$13,V46*'Ranking Calculations'!$C$14)</f>
        <v>18</v>
      </c>
      <c r="X46" s="11">
        <f>(SUM($D$2:D46)+(SUM($F$2:F46)/2))/((SUM($D$2:D46)+SUM($E$2:E46)+SUM($F$2:F46)))</f>
        <v>0.57921511627906974</v>
      </c>
      <c r="Y46" s="24">
        <f>'Winning % Rank Over Time'!AC46</f>
        <v>2</v>
      </c>
      <c r="Z46" s="7">
        <f>'Winning % Rank Over Time'!$B46*VLOOKUP(Y46,'Share of Reg Season Points'!$A$2:$B$33,2)</f>
        <v>0</v>
      </c>
      <c r="AA46" s="1">
        <f>SUM($I$2:I46)/COUNT($G$2:G46)</f>
        <v>1.36</v>
      </c>
      <c r="AB46" s="1" cm="1">
        <f t="array" ref="AB46">_xlfn.IFS(AA46&gt;='Old Ranking Calculations'!$B$25,'Old Ranking Calculations'!$C$25,AA46&gt;='Old Ranking Calculations'!$B$26,'Old Ranking Calculations'!$C$26,AA46&gt;='Old Ranking Calculations'!$B$27,'Old Ranking Calculations'!$C$27,AA46&gt;='Old Ranking Calculations'!$B$28,'Old Ranking Calculations'!$C$28,AA46&gt;='Old Ranking Calculations'!$B$29,'Old Ranking Calculations'!$C$29,AA46&gt;='Old Ranking Calculations'!$B$30,'Old Ranking Calculations'!$C$30,AA46&gt;='Old Ranking Calculations'!$B$31,'Old Ranking Calculations'!$C$31,AA46&lt;'Old Ranking Calculations'!$B$32,'Old Ranking Calculations'!$C$32)</f>
        <v>12</v>
      </c>
      <c r="AC46" s="1">
        <f>COUNT($G$2:G46)/COUNT($A$2:A46)</f>
        <v>0.55555555555555558</v>
      </c>
      <c r="AD46" s="1" cm="1">
        <f t="array" ref="AD46">_xlfn.IFS(AC46&gt;='Old Ranking Calculations'!$B$15,'Old Ranking Calculations'!$C$15,AC46&gt;='Old Ranking Calculations'!$B$16,'Old Ranking Calculations'!$C$16,AC46&gt;='Old Ranking Calculations'!$B$17,'Old Ranking Calculations'!$C$17,AC46&gt;='Old Ranking Calculations'!$B$18,'Old Ranking Calculations'!$C$18,AC46&gt;='Old Ranking Calculations'!$B$19,'Old Ranking Calculations'!$C$19,AC46&gt;='Old Ranking Calculations'!$B$20,'Old Ranking Calculations'!$C$20,AC46&gt;='Old Ranking Calculations'!$B$21,'Old Ranking Calculations'!$C$21,AC46&gt;='Old Ranking Calculations'!$B$22,'Old Ranking Calculations'!$C$22,AC46&lt;'Old Ranking Calculations'!$B$23,'Old Ranking Calculations'!$C$23)</f>
        <v>17.5</v>
      </c>
      <c r="AE46" s="1">
        <f t="shared" si="1"/>
        <v>0</v>
      </c>
      <c r="AF46" s="1">
        <f>SUM($O$2:O46)/SUM($G$2:H46)</f>
        <v>1.5333333333333334</v>
      </c>
      <c r="AG46" s="16">
        <f>SUM($W$2:W46,Z46)</f>
        <v>369</v>
      </c>
    </row>
    <row r="47" spans="1:33" ht="15.75" customHeight="1" x14ac:dyDescent="0.2">
      <c r="A47" s="1">
        <v>2011</v>
      </c>
      <c r="B47" s="1" t="s">
        <v>26</v>
      </c>
      <c r="C47" s="1" t="str">
        <f>VLOOKUP(B47,Divisions!$A$1:$B$33,2,FALSE)</f>
        <v>AFC North</v>
      </c>
      <c r="D47" s="1">
        <v>12</v>
      </c>
      <c r="E47" s="1">
        <v>4</v>
      </c>
      <c r="G47" s="1">
        <v>1</v>
      </c>
      <c r="I47" s="1">
        <v>0</v>
      </c>
      <c r="J47" s="1">
        <v>1</v>
      </c>
      <c r="K47" s="1"/>
      <c r="L47" s="1"/>
      <c r="M47" s="1"/>
      <c r="N47" s="1"/>
      <c r="O47" s="1">
        <v>1</v>
      </c>
      <c r="W47" s="1">
        <f>SUM(N47*'Ranking Calculations'!$C$2,M47*'Ranking Calculations'!$C$3,L47*'Ranking Calculations'!$C$4,K47*'Ranking Calculations'!$C$5,H47*'Ranking Calculations'!$C$7,G47*'Ranking Calculations'!$C$6,P47*'Ranking Calculations'!$C$8,Q47*'Ranking Calculations'!$C$9,R47*'Ranking Calculations'!$C$10,S47*'Ranking Calculations'!$C$11,T47*'Ranking Calculations'!$C$12,U47*'Ranking Calculations'!$C$13,V47*'Ranking Calculations'!$C$14)</f>
        <v>1</v>
      </c>
      <c r="X47" s="11">
        <f>(SUM($D$2:D47)+(SUM($F$2:F47)/2))/((SUM($D$2:D47)+SUM($E$2:E47)+SUM($F$2:F47)))</f>
        <v>0.58309659090909094</v>
      </c>
      <c r="Y47" s="24">
        <f>'Winning % Rank Over Time'!AC47</f>
        <v>2</v>
      </c>
      <c r="Z47" s="7">
        <f>'Winning % Rank Over Time'!$B47*VLOOKUP(Y47,'Share of Reg Season Points'!$A$2:$B$33,2)</f>
        <v>0</v>
      </c>
      <c r="AA47" s="1">
        <f>SUM($I$2:I47)/COUNT($G$2:G47)</f>
        <v>1.3076923076923077</v>
      </c>
      <c r="AB47" s="1" cm="1">
        <f t="array" ref="AB47">_xlfn.IFS(AA47&gt;='Old Ranking Calculations'!$B$25,'Old Ranking Calculations'!$C$25,AA47&gt;='Old Ranking Calculations'!$B$26,'Old Ranking Calculations'!$C$26,AA47&gt;='Old Ranking Calculations'!$B$27,'Old Ranking Calculations'!$C$27,AA47&gt;='Old Ranking Calculations'!$B$28,'Old Ranking Calculations'!$C$28,AA47&gt;='Old Ranking Calculations'!$B$29,'Old Ranking Calculations'!$C$29,AA47&gt;='Old Ranking Calculations'!$B$30,'Old Ranking Calculations'!$C$30,AA47&gt;='Old Ranking Calculations'!$B$31,'Old Ranking Calculations'!$C$31,AA47&lt;'Old Ranking Calculations'!$B$32,'Old Ranking Calculations'!$C$32)</f>
        <v>12</v>
      </c>
      <c r="AC47" s="1">
        <f>COUNT($G$2:G47)/COUNT($A$2:A47)</f>
        <v>0.56521739130434778</v>
      </c>
      <c r="AD47" s="1" cm="1">
        <f t="array" ref="AD47">_xlfn.IFS(AC47&gt;='Old Ranking Calculations'!$B$15,'Old Ranking Calculations'!$C$15,AC47&gt;='Old Ranking Calculations'!$B$16,'Old Ranking Calculations'!$C$16,AC47&gt;='Old Ranking Calculations'!$B$17,'Old Ranking Calculations'!$C$17,AC47&gt;='Old Ranking Calculations'!$B$18,'Old Ranking Calculations'!$C$18,AC47&gt;='Old Ranking Calculations'!$B$19,'Old Ranking Calculations'!$C$19,AC47&gt;='Old Ranking Calculations'!$B$20,'Old Ranking Calculations'!$C$20,AC47&gt;='Old Ranking Calculations'!$B$21,'Old Ranking Calculations'!$C$21,AC47&gt;='Old Ranking Calculations'!$B$22,'Old Ranking Calculations'!$C$22,AC47&lt;'Old Ranking Calculations'!$B$23,'Old Ranking Calculations'!$C$23)</f>
        <v>17.5</v>
      </c>
      <c r="AE47" s="1">
        <f t="shared" si="1"/>
        <v>0</v>
      </c>
      <c r="AF47" s="1">
        <f>SUM($O$2:O47)/SUM($G$2:H47)</f>
        <v>1.5217391304347827</v>
      </c>
      <c r="AG47" s="16">
        <f>SUM($W$2:W47,Z47)</f>
        <v>370</v>
      </c>
    </row>
    <row r="48" spans="1:33" ht="15.75" customHeight="1" x14ac:dyDescent="0.2">
      <c r="A48" s="1">
        <v>2012</v>
      </c>
      <c r="B48" s="1" t="s">
        <v>26</v>
      </c>
      <c r="C48" s="1" t="str">
        <f>VLOOKUP(B48,Divisions!$A$1:$B$33,2,FALSE)</f>
        <v>AFC North</v>
      </c>
      <c r="D48" s="1">
        <v>8</v>
      </c>
      <c r="E48" s="1">
        <v>8</v>
      </c>
      <c r="W48" s="1">
        <f>SUM(N48*'Ranking Calculations'!$C$2,M48*'Ranking Calculations'!$C$3,L48*'Ranking Calculations'!$C$4,K48*'Ranking Calculations'!$C$5,H48*'Ranking Calculations'!$C$7,G48*'Ranking Calculations'!$C$6,P48*'Ranking Calculations'!$C$8,Q48*'Ranking Calculations'!$C$9,R48*'Ranking Calculations'!$C$10,S48*'Ranking Calculations'!$C$11,T48*'Ranking Calculations'!$C$12,U48*'Ranking Calculations'!$C$13,V48*'Ranking Calculations'!$C$14)</f>
        <v>0</v>
      </c>
      <c r="X48" s="11">
        <f>(SUM($D$2:D48)+(SUM($F$2:F48)/2))/((SUM($D$2:D48)+SUM($E$2:E48)+SUM($F$2:F48)))</f>
        <v>0.58125000000000004</v>
      </c>
      <c r="Y48" s="24">
        <f>'Winning % Rank Over Time'!AC48</f>
        <v>2</v>
      </c>
      <c r="Z48" s="7">
        <f>'Winning % Rank Over Time'!$B48*VLOOKUP(Y48,'Share of Reg Season Points'!$A$2:$B$33,2)</f>
        <v>0</v>
      </c>
      <c r="AA48" s="1">
        <f>SUM($I$2:I48)/COUNT($G$2:G48)</f>
        <v>1.3076923076923077</v>
      </c>
      <c r="AB48" s="1" cm="1">
        <f t="array" ref="AB48">_xlfn.IFS(AA48&gt;='Old Ranking Calculations'!$B$25,'Old Ranking Calculations'!$C$25,AA48&gt;='Old Ranking Calculations'!$B$26,'Old Ranking Calculations'!$C$26,AA48&gt;='Old Ranking Calculations'!$B$27,'Old Ranking Calculations'!$C$27,AA48&gt;='Old Ranking Calculations'!$B$28,'Old Ranking Calculations'!$C$28,AA48&gt;='Old Ranking Calculations'!$B$29,'Old Ranking Calculations'!$C$29,AA48&gt;='Old Ranking Calculations'!$B$30,'Old Ranking Calculations'!$C$30,AA48&gt;='Old Ranking Calculations'!$B$31,'Old Ranking Calculations'!$C$31,AA48&lt;'Old Ranking Calculations'!$B$32,'Old Ranking Calculations'!$C$32)</f>
        <v>12</v>
      </c>
      <c r="AC48" s="1">
        <f>COUNT($G$2:G48)/COUNT($A$2:A48)</f>
        <v>0.55319148936170215</v>
      </c>
      <c r="AD48" s="1" cm="1">
        <f t="array" ref="AD48">_xlfn.IFS(AC48&gt;='Old Ranking Calculations'!$B$15,'Old Ranking Calculations'!$C$15,AC48&gt;='Old Ranking Calculations'!$B$16,'Old Ranking Calculations'!$C$16,AC48&gt;='Old Ranking Calculations'!$B$17,'Old Ranking Calculations'!$C$17,AC48&gt;='Old Ranking Calculations'!$B$18,'Old Ranking Calculations'!$C$18,AC48&gt;='Old Ranking Calculations'!$B$19,'Old Ranking Calculations'!$C$19,AC48&gt;='Old Ranking Calculations'!$B$20,'Old Ranking Calculations'!$C$20,AC48&gt;='Old Ranking Calculations'!$B$21,'Old Ranking Calculations'!$C$21,AC48&gt;='Old Ranking Calculations'!$B$22,'Old Ranking Calculations'!$C$22,AC48&lt;'Old Ranking Calculations'!$B$23,'Old Ranking Calculations'!$C$23)</f>
        <v>17.5</v>
      </c>
      <c r="AE48" s="1">
        <f t="shared" si="1"/>
        <v>0</v>
      </c>
      <c r="AF48" s="1">
        <f>SUM($O$2:O48)/SUM($G$2:H48)</f>
        <v>1.5217391304347827</v>
      </c>
      <c r="AG48" s="16">
        <f>SUM($W$2:W48,Z48)</f>
        <v>370</v>
      </c>
    </row>
    <row r="49" spans="1:33" ht="15.75" customHeight="1" x14ac:dyDescent="0.2">
      <c r="A49" s="1">
        <v>2013</v>
      </c>
      <c r="B49" s="1" t="s">
        <v>26</v>
      </c>
      <c r="C49" s="1" t="str">
        <f>VLOOKUP(B49,Divisions!$A$1:$B$33,2,FALSE)</f>
        <v>AFC North</v>
      </c>
      <c r="D49" s="1">
        <v>8</v>
      </c>
      <c r="E49" s="1">
        <v>8</v>
      </c>
      <c r="W49" s="1">
        <f>SUM(N49*'Ranking Calculations'!$C$2,M49*'Ranking Calculations'!$C$3,L49*'Ranking Calculations'!$C$4,K49*'Ranking Calculations'!$C$5,H49*'Ranking Calculations'!$C$7,G49*'Ranking Calculations'!$C$6,P49*'Ranking Calculations'!$C$8,Q49*'Ranking Calculations'!$C$9,R49*'Ranking Calculations'!$C$10,S49*'Ranking Calculations'!$C$11,T49*'Ranking Calculations'!$C$12,U49*'Ranking Calculations'!$C$13,V49*'Ranking Calculations'!$C$14)</f>
        <v>0</v>
      </c>
      <c r="X49" s="11">
        <f>(SUM($D$2:D49)+(SUM($F$2:F49)/2))/((SUM($D$2:D49)+SUM($E$2:E49)+SUM($F$2:F49)))</f>
        <v>0.57948369565217395</v>
      </c>
      <c r="Y49" s="24">
        <f>'Winning % Rank Over Time'!AC49</f>
        <v>2</v>
      </c>
      <c r="Z49" s="7">
        <f>'Winning % Rank Over Time'!$B49*VLOOKUP(Y49,'Share of Reg Season Points'!$A$2:$B$33,2)</f>
        <v>0</v>
      </c>
      <c r="AA49" s="1">
        <f>SUM($I$2:I49)/COUNT($G$2:G49)</f>
        <v>1.3076923076923077</v>
      </c>
      <c r="AB49" s="1" cm="1">
        <f t="array" ref="AB49">_xlfn.IFS(AA49&gt;='Old Ranking Calculations'!$B$25,'Old Ranking Calculations'!$C$25,AA49&gt;='Old Ranking Calculations'!$B$26,'Old Ranking Calculations'!$C$26,AA49&gt;='Old Ranking Calculations'!$B$27,'Old Ranking Calculations'!$C$27,AA49&gt;='Old Ranking Calculations'!$B$28,'Old Ranking Calculations'!$C$28,AA49&gt;='Old Ranking Calculations'!$B$29,'Old Ranking Calculations'!$C$29,AA49&gt;='Old Ranking Calculations'!$B$30,'Old Ranking Calculations'!$C$30,AA49&gt;='Old Ranking Calculations'!$B$31,'Old Ranking Calculations'!$C$31,AA49&lt;'Old Ranking Calculations'!$B$32,'Old Ranking Calculations'!$C$32)</f>
        <v>12</v>
      </c>
      <c r="AC49" s="1">
        <f>COUNT($G$2:G49)/COUNT($A$2:A49)</f>
        <v>0.54166666666666663</v>
      </c>
      <c r="AD49" s="1" cm="1">
        <f t="array" ref="AD49">_xlfn.IFS(AC49&gt;='Old Ranking Calculations'!$B$15,'Old Ranking Calculations'!$C$15,AC49&gt;='Old Ranking Calculations'!$B$16,'Old Ranking Calculations'!$C$16,AC49&gt;='Old Ranking Calculations'!$B$17,'Old Ranking Calculations'!$C$17,AC49&gt;='Old Ranking Calculations'!$B$18,'Old Ranking Calculations'!$C$18,AC49&gt;='Old Ranking Calculations'!$B$19,'Old Ranking Calculations'!$C$19,AC49&gt;='Old Ranking Calculations'!$B$20,'Old Ranking Calculations'!$C$20,AC49&gt;='Old Ranking Calculations'!$B$21,'Old Ranking Calculations'!$C$21,AC49&gt;='Old Ranking Calculations'!$B$22,'Old Ranking Calculations'!$C$22,AC49&lt;'Old Ranking Calculations'!$B$23,'Old Ranking Calculations'!$C$23)</f>
        <v>15</v>
      </c>
      <c r="AE49" s="1">
        <f t="shared" si="1"/>
        <v>0</v>
      </c>
      <c r="AF49" s="1">
        <f>SUM($O$2:O49)/SUM($G$2:H49)</f>
        <v>1.5217391304347827</v>
      </c>
      <c r="AG49" s="16">
        <f>SUM($W$2:W49,Z49)</f>
        <v>370</v>
      </c>
    </row>
    <row r="50" spans="1:33" ht="15.75" customHeight="1" x14ac:dyDescent="0.2">
      <c r="A50" s="1">
        <v>2014</v>
      </c>
      <c r="B50" s="1" t="s">
        <v>26</v>
      </c>
      <c r="C50" s="1" t="str">
        <f>VLOOKUP(B50,Divisions!$A$1:$B$33,2,FALSE)</f>
        <v>AFC North</v>
      </c>
      <c r="D50" s="1">
        <v>11</v>
      </c>
      <c r="E50" s="1">
        <v>5</v>
      </c>
      <c r="G50" s="1">
        <v>1</v>
      </c>
      <c r="H50" s="1">
        <v>1</v>
      </c>
      <c r="I50" s="1">
        <v>0</v>
      </c>
      <c r="J50" s="1">
        <v>1</v>
      </c>
      <c r="K50" s="1"/>
      <c r="L50" s="1"/>
      <c r="M50" s="1"/>
      <c r="N50" s="1"/>
      <c r="O50" s="1">
        <v>1</v>
      </c>
      <c r="W50" s="1">
        <f>SUM(N50*'Ranking Calculations'!$C$2,M50*'Ranking Calculations'!$C$3,L50*'Ranking Calculations'!$C$4,K50*'Ranking Calculations'!$C$5,H50*'Ranking Calculations'!$C$7,G50*'Ranking Calculations'!$C$6,P50*'Ranking Calculations'!$C$8,Q50*'Ranking Calculations'!$C$9,R50*'Ranking Calculations'!$C$10,S50*'Ranking Calculations'!$C$11,T50*'Ranking Calculations'!$C$12,U50*'Ranking Calculations'!$C$13,V50*'Ranking Calculations'!$C$14)</f>
        <v>2</v>
      </c>
      <c r="X50" s="11">
        <f>(SUM($D$2:D50)+(SUM($F$2:F50)/2))/((SUM($D$2:D50)+SUM($E$2:E50)+SUM($F$2:F50)))</f>
        <v>0.58178191489361697</v>
      </c>
      <c r="Y50" s="24">
        <f>'Winning % Rank Over Time'!AC50</f>
        <v>2</v>
      </c>
      <c r="Z50" s="7">
        <f>'Winning % Rank Over Time'!$B50*VLOOKUP(Y50,'Share of Reg Season Points'!$A$2:$B$33,2)</f>
        <v>0</v>
      </c>
      <c r="AA50" s="1">
        <f>SUM($I$2:I50)/COUNT($G$2:G50)</f>
        <v>1.2592592592592593</v>
      </c>
      <c r="AB50" s="1" cm="1">
        <f t="array" ref="AB50">_xlfn.IFS(AA50&gt;='Old Ranking Calculations'!$B$25,'Old Ranking Calculations'!$C$25,AA50&gt;='Old Ranking Calculations'!$B$26,'Old Ranking Calculations'!$C$26,AA50&gt;='Old Ranking Calculations'!$B$27,'Old Ranking Calculations'!$C$27,AA50&gt;='Old Ranking Calculations'!$B$28,'Old Ranking Calculations'!$C$28,AA50&gt;='Old Ranking Calculations'!$B$29,'Old Ranking Calculations'!$C$29,AA50&gt;='Old Ranking Calculations'!$B$30,'Old Ranking Calculations'!$C$30,AA50&gt;='Old Ranking Calculations'!$B$31,'Old Ranking Calculations'!$C$31,AA50&lt;'Old Ranking Calculations'!$B$32,'Old Ranking Calculations'!$C$32)</f>
        <v>12</v>
      </c>
      <c r="AC50" s="1">
        <f>COUNT($G$2:G50)/COUNT($A$2:A50)</f>
        <v>0.55102040816326525</v>
      </c>
      <c r="AD50" s="1" cm="1">
        <f t="array" ref="AD50">_xlfn.IFS(AC50&gt;='Old Ranking Calculations'!$B$15,'Old Ranking Calculations'!$C$15,AC50&gt;='Old Ranking Calculations'!$B$16,'Old Ranking Calculations'!$C$16,AC50&gt;='Old Ranking Calculations'!$B$17,'Old Ranking Calculations'!$C$17,AC50&gt;='Old Ranking Calculations'!$B$18,'Old Ranking Calculations'!$C$18,AC50&gt;='Old Ranking Calculations'!$B$19,'Old Ranking Calculations'!$C$19,AC50&gt;='Old Ranking Calculations'!$B$20,'Old Ranking Calculations'!$C$20,AC50&gt;='Old Ranking Calculations'!$B$21,'Old Ranking Calculations'!$C$21,AC50&gt;='Old Ranking Calculations'!$B$22,'Old Ranking Calculations'!$C$22,AC50&lt;'Old Ranking Calculations'!$B$23,'Old Ranking Calculations'!$C$23)</f>
        <v>17.5</v>
      </c>
      <c r="AE50" s="1">
        <f t="shared" si="1"/>
        <v>0</v>
      </c>
      <c r="AF50" s="1">
        <f>SUM($O$2:O50)/SUM($G$2:H50)</f>
        <v>1.4791666666666667</v>
      </c>
      <c r="AG50" s="16">
        <f>SUM($W$2:W50,Z50)</f>
        <v>372</v>
      </c>
    </row>
    <row r="51" spans="1:33" ht="15.75" customHeight="1" x14ac:dyDescent="0.2">
      <c r="A51" s="1">
        <v>2015</v>
      </c>
      <c r="B51" s="1" t="s">
        <v>26</v>
      </c>
      <c r="C51" s="1" t="str">
        <f>VLOOKUP(B51,Divisions!$A$1:$B$33,2,FALSE)</f>
        <v>AFC North</v>
      </c>
      <c r="D51" s="1">
        <v>10</v>
      </c>
      <c r="E51" s="1">
        <v>6</v>
      </c>
      <c r="G51" s="1">
        <v>1</v>
      </c>
      <c r="I51" s="1">
        <v>1</v>
      </c>
      <c r="J51" s="1">
        <v>1</v>
      </c>
      <c r="K51" s="1">
        <v>1</v>
      </c>
      <c r="L51" s="1"/>
      <c r="M51" s="1"/>
      <c r="N51" s="1"/>
      <c r="O51" s="1">
        <v>2</v>
      </c>
      <c r="W51" s="1">
        <f>SUM(N51*'Ranking Calculations'!$C$2,M51*'Ranking Calculations'!$C$3,L51*'Ranking Calculations'!$C$4,K51*'Ranking Calculations'!$C$5,H51*'Ranking Calculations'!$C$7,G51*'Ranking Calculations'!$C$6,P51*'Ranking Calculations'!$C$8,Q51*'Ranking Calculations'!$C$9,R51*'Ranking Calculations'!$C$10,S51*'Ranking Calculations'!$C$11,T51*'Ranking Calculations'!$C$12,U51*'Ranking Calculations'!$C$13,V51*'Ranking Calculations'!$C$14)</f>
        <v>3</v>
      </c>
      <c r="X51" s="11">
        <f>(SUM($D$2:D51)+(SUM($F$2:F51)/2))/((SUM($D$2:D51)+SUM($E$2:E51)+SUM($F$2:F51)))</f>
        <v>0.58268229166666663</v>
      </c>
      <c r="Y51" s="24">
        <f>'Winning % Rank Over Time'!AC51</f>
        <v>2</v>
      </c>
      <c r="Z51" s="7">
        <f>'Winning % Rank Over Time'!$B51*VLOOKUP(Y51,'Share of Reg Season Points'!$A$2:$B$33,2)</f>
        <v>0</v>
      </c>
      <c r="AA51" s="1">
        <f>SUM($I$2:I51)/COUNT($G$2:G51)</f>
        <v>1.25</v>
      </c>
      <c r="AB51" s="1" cm="1">
        <f t="array" ref="AB51">_xlfn.IFS(AA51&gt;='Old Ranking Calculations'!$B$25,'Old Ranking Calculations'!$C$25,AA51&gt;='Old Ranking Calculations'!$B$26,'Old Ranking Calculations'!$C$26,AA51&gt;='Old Ranking Calculations'!$B$27,'Old Ranking Calculations'!$C$27,AA51&gt;='Old Ranking Calculations'!$B$28,'Old Ranking Calculations'!$C$28,AA51&gt;='Old Ranking Calculations'!$B$29,'Old Ranking Calculations'!$C$29,AA51&gt;='Old Ranking Calculations'!$B$30,'Old Ranking Calculations'!$C$30,AA51&gt;='Old Ranking Calculations'!$B$31,'Old Ranking Calculations'!$C$31,AA51&lt;'Old Ranking Calculations'!$B$32,'Old Ranking Calculations'!$C$32)</f>
        <v>12</v>
      </c>
      <c r="AC51" s="1">
        <f>COUNT($G$2:G51)/COUNT($A$2:A51)</f>
        <v>0.56000000000000005</v>
      </c>
      <c r="AD51" s="1" cm="1">
        <f t="array" ref="AD51">_xlfn.IFS(AC51&gt;='Old Ranking Calculations'!$B$15,'Old Ranking Calculations'!$C$15,AC51&gt;='Old Ranking Calculations'!$B$16,'Old Ranking Calculations'!$C$16,AC51&gt;='Old Ranking Calculations'!$B$17,'Old Ranking Calculations'!$C$17,AC51&gt;='Old Ranking Calculations'!$B$18,'Old Ranking Calculations'!$C$18,AC51&gt;='Old Ranking Calculations'!$B$19,'Old Ranking Calculations'!$C$19,AC51&gt;='Old Ranking Calculations'!$B$20,'Old Ranking Calculations'!$C$20,AC51&gt;='Old Ranking Calculations'!$B$21,'Old Ranking Calculations'!$C$21,AC51&gt;='Old Ranking Calculations'!$B$22,'Old Ranking Calculations'!$C$22,AC51&lt;'Old Ranking Calculations'!$B$23,'Old Ranking Calculations'!$C$23)</f>
        <v>17.5</v>
      </c>
      <c r="AE51" s="1">
        <f t="shared" si="1"/>
        <v>0</v>
      </c>
      <c r="AF51" s="1">
        <f>SUM($O$2:O51)/SUM($G$2:H51)</f>
        <v>1.489795918367347</v>
      </c>
      <c r="AG51" s="16">
        <f>SUM($W$2:W51,Z51)</f>
        <v>375</v>
      </c>
    </row>
    <row r="52" spans="1:33" ht="15.75" customHeight="1" x14ac:dyDescent="0.2">
      <c r="A52" s="1">
        <v>2016</v>
      </c>
      <c r="B52" s="1" t="s">
        <v>26</v>
      </c>
      <c r="C52" s="1" t="str">
        <f>VLOOKUP(B52,Divisions!$A$1:$B$33,2,FALSE)</f>
        <v>AFC North</v>
      </c>
      <c r="D52" s="1">
        <v>11</v>
      </c>
      <c r="E52" s="1">
        <v>5</v>
      </c>
      <c r="G52" s="1">
        <v>1</v>
      </c>
      <c r="H52" s="1">
        <v>1</v>
      </c>
      <c r="I52" s="1">
        <v>2</v>
      </c>
      <c r="J52" s="1">
        <v>1</v>
      </c>
      <c r="K52" s="1">
        <v>1</v>
      </c>
      <c r="L52" s="1">
        <v>1</v>
      </c>
      <c r="M52" s="1"/>
      <c r="N52" s="1"/>
      <c r="O52" s="1">
        <v>3</v>
      </c>
      <c r="W52" s="1">
        <f>SUM(N52*'Ranking Calculations'!$C$2,M52*'Ranking Calculations'!$C$3,L52*'Ranking Calculations'!$C$4,K52*'Ranking Calculations'!$C$5,H52*'Ranking Calculations'!$C$7,G52*'Ranking Calculations'!$C$6,P52*'Ranking Calculations'!$C$8,Q52*'Ranking Calculations'!$C$9,R52*'Ranking Calculations'!$C$10,S52*'Ranking Calculations'!$C$11,T52*'Ranking Calculations'!$C$12,U52*'Ranking Calculations'!$C$13,V52*'Ranking Calculations'!$C$14)</f>
        <v>8</v>
      </c>
      <c r="X52" s="11">
        <f>(SUM($D$2:D52)+(SUM($F$2:F52)/2))/((SUM($D$2:D52)+SUM($E$2:E52)+SUM($F$2:F52)))</f>
        <v>0.5848214285714286</v>
      </c>
      <c r="Y52" s="24">
        <f>'Winning % Rank Over Time'!AC52</f>
        <v>2</v>
      </c>
      <c r="Z52" s="7">
        <f>'Winning % Rank Over Time'!$B52*VLOOKUP(Y52,'Share of Reg Season Points'!$A$2:$B$33,2)</f>
        <v>0</v>
      </c>
      <c r="AA52" s="1">
        <f>SUM($I$2:I52)/COUNT($G$2:G52)</f>
        <v>1.2758620689655173</v>
      </c>
      <c r="AB52" s="1" cm="1">
        <f t="array" ref="AB52">_xlfn.IFS(AA52&gt;='Old Ranking Calculations'!$B$25,'Old Ranking Calculations'!$C$25,AA52&gt;='Old Ranking Calculations'!$B$26,'Old Ranking Calculations'!$C$26,AA52&gt;='Old Ranking Calculations'!$B$27,'Old Ranking Calculations'!$C$27,AA52&gt;='Old Ranking Calculations'!$B$28,'Old Ranking Calculations'!$C$28,AA52&gt;='Old Ranking Calculations'!$B$29,'Old Ranking Calculations'!$C$29,AA52&gt;='Old Ranking Calculations'!$B$30,'Old Ranking Calculations'!$C$30,AA52&gt;='Old Ranking Calculations'!$B$31,'Old Ranking Calculations'!$C$31,AA52&lt;'Old Ranking Calculations'!$B$32,'Old Ranking Calculations'!$C$32)</f>
        <v>12</v>
      </c>
      <c r="AC52" s="1">
        <f>COUNT($G$2:G52)/COUNT($A$2:A52)</f>
        <v>0.56862745098039214</v>
      </c>
      <c r="AD52" s="1" cm="1">
        <f t="array" ref="AD52">_xlfn.IFS(AC52&gt;='Old Ranking Calculations'!$B$15,'Old Ranking Calculations'!$C$15,AC52&gt;='Old Ranking Calculations'!$B$16,'Old Ranking Calculations'!$C$16,AC52&gt;='Old Ranking Calculations'!$B$17,'Old Ranking Calculations'!$C$17,AC52&gt;='Old Ranking Calculations'!$B$18,'Old Ranking Calculations'!$C$18,AC52&gt;='Old Ranking Calculations'!$B$19,'Old Ranking Calculations'!$C$19,AC52&gt;='Old Ranking Calculations'!$B$20,'Old Ranking Calculations'!$C$20,AC52&gt;='Old Ranking Calculations'!$B$21,'Old Ranking Calculations'!$C$21,AC52&gt;='Old Ranking Calculations'!$B$22,'Old Ranking Calculations'!$C$22,AC52&lt;'Old Ranking Calculations'!$B$23,'Old Ranking Calculations'!$C$23)</f>
        <v>17.5</v>
      </c>
      <c r="AE52" s="1">
        <f t="shared" si="1"/>
        <v>0</v>
      </c>
      <c r="AF52" s="1">
        <f>SUM($O$2:O52)/SUM($G$2:H52)</f>
        <v>1.4901960784313726</v>
      </c>
      <c r="AG52" s="16">
        <f>SUM($W$2:W52,Z52)</f>
        <v>383</v>
      </c>
    </row>
    <row r="53" spans="1:33" ht="15.75" customHeight="1" x14ac:dyDescent="0.2">
      <c r="A53" s="1">
        <v>2017</v>
      </c>
      <c r="B53" s="1" t="s">
        <v>26</v>
      </c>
      <c r="C53" s="1" t="str">
        <f>VLOOKUP(B53,Divisions!$A$1:$B$33,2,FALSE)</f>
        <v>AFC North</v>
      </c>
      <c r="D53" s="1">
        <v>13</v>
      </c>
      <c r="E53" s="1">
        <v>3</v>
      </c>
      <c r="G53" s="1">
        <v>1</v>
      </c>
      <c r="H53" s="1">
        <v>1</v>
      </c>
      <c r="I53" s="1">
        <v>0</v>
      </c>
      <c r="J53" s="1">
        <v>1</v>
      </c>
      <c r="K53" s="1">
        <v>1</v>
      </c>
      <c r="L53" s="1"/>
      <c r="M53" s="1"/>
      <c r="N53" s="1"/>
      <c r="O53" s="1">
        <v>2</v>
      </c>
      <c r="W53" s="1">
        <f>SUM(N53*'Ranking Calculations'!$C$2,M53*'Ranking Calculations'!$C$3,L53*'Ranking Calculations'!$C$4,K53*'Ranking Calculations'!$C$5,H53*'Ranking Calculations'!$C$7,G53*'Ranking Calculations'!$C$6,P53*'Ranking Calculations'!$C$8,Q53*'Ranking Calculations'!$C$9,R53*'Ranking Calculations'!$C$10,S53*'Ranking Calculations'!$C$11,T53*'Ranking Calculations'!$C$12,U53*'Ranking Calculations'!$C$13,V53*'Ranking Calculations'!$C$14)</f>
        <v>4</v>
      </c>
      <c r="X53" s="11">
        <f>(SUM($D$2:D53)+(SUM($F$2:F53)/2))/((SUM($D$2:D53)+SUM($E$2:E53)+SUM($F$2:F53)))</f>
        <v>0.58937499999999998</v>
      </c>
      <c r="Y53" s="24">
        <f>'Winning % Rank Over Time'!AC53</f>
        <v>2</v>
      </c>
      <c r="Z53" s="7">
        <f>'Winning % Rank Over Time'!$B53*VLOOKUP(Y53,'Share of Reg Season Points'!$A$2:$B$33,2)</f>
        <v>0</v>
      </c>
      <c r="AA53" s="1">
        <f>SUM($I$2:I53)/COUNT($G$2:G53)</f>
        <v>1.2333333333333334</v>
      </c>
      <c r="AB53" s="1" cm="1">
        <f t="array" ref="AB53">_xlfn.IFS(AA53&gt;='Old Ranking Calculations'!$B$25,'Old Ranking Calculations'!$C$25,AA53&gt;='Old Ranking Calculations'!$B$26,'Old Ranking Calculations'!$C$26,AA53&gt;='Old Ranking Calculations'!$B$27,'Old Ranking Calculations'!$C$27,AA53&gt;='Old Ranking Calculations'!$B$28,'Old Ranking Calculations'!$C$28,AA53&gt;='Old Ranking Calculations'!$B$29,'Old Ranking Calculations'!$C$29,AA53&gt;='Old Ranking Calculations'!$B$30,'Old Ranking Calculations'!$C$30,AA53&gt;='Old Ranking Calculations'!$B$31,'Old Ranking Calculations'!$C$31,AA53&lt;'Old Ranking Calculations'!$B$32,'Old Ranking Calculations'!$C$32)</f>
        <v>10</v>
      </c>
      <c r="AC53" s="1">
        <f>COUNT($G$2:G53)/COUNT($A$2:A53)</f>
        <v>0.57692307692307687</v>
      </c>
      <c r="AD53" s="1" cm="1">
        <f t="array" ref="AD53">_xlfn.IFS(AC53&gt;='Old Ranking Calculations'!$B$15,'Old Ranking Calculations'!$C$15,AC53&gt;='Old Ranking Calculations'!$B$16,'Old Ranking Calculations'!$C$16,AC53&gt;='Old Ranking Calculations'!$B$17,'Old Ranking Calculations'!$C$17,AC53&gt;='Old Ranking Calculations'!$B$18,'Old Ranking Calculations'!$C$18,AC53&gt;='Old Ranking Calculations'!$B$19,'Old Ranking Calculations'!$C$19,AC53&gt;='Old Ranking Calculations'!$B$20,'Old Ranking Calculations'!$C$20,AC53&gt;='Old Ranking Calculations'!$B$21,'Old Ranking Calculations'!$C$21,AC53&gt;='Old Ranking Calculations'!$B$22,'Old Ranking Calculations'!$C$22,AC53&lt;'Old Ranking Calculations'!$B$23,'Old Ranking Calculations'!$C$23)</f>
        <v>17.5</v>
      </c>
      <c r="AE53" s="1">
        <f t="shared" si="1"/>
        <v>0</v>
      </c>
      <c r="AF53" s="1">
        <f>SUM($O$2:O53)/SUM($G$2:H53)</f>
        <v>1.4716981132075471</v>
      </c>
      <c r="AG53" s="16">
        <f>SUM($W$2:W53,Z53)</f>
        <v>387</v>
      </c>
    </row>
    <row r="54" spans="1:33" ht="15.75" customHeight="1" x14ac:dyDescent="0.2">
      <c r="A54" s="1">
        <v>2018</v>
      </c>
      <c r="B54" s="1" t="s">
        <v>26</v>
      </c>
      <c r="C54" s="1" t="str">
        <f>VLOOKUP(B54,Divisions!$A$1:$B$33,2,FALSE)</f>
        <v>AFC North</v>
      </c>
      <c r="D54" s="1">
        <v>9</v>
      </c>
      <c r="E54" s="1">
        <v>6</v>
      </c>
      <c r="F54" s="1">
        <v>1</v>
      </c>
      <c r="W54" s="1">
        <f>SUM(N54*'Ranking Calculations'!$C$2,M54*'Ranking Calculations'!$C$3,L54*'Ranking Calculations'!$C$4,K54*'Ranking Calculations'!$C$5,H54*'Ranking Calculations'!$C$7,G54*'Ranking Calculations'!$C$6,P54*'Ranking Calculations'!$C$8,Q54*'Ranking Calculations'!$C$9,R54*'Ranking Calculations'!$C$10,S54*'Ranking Calculations'!$C$11,T54*'Ranking Calculations'!$C$12,U54*'Ranking Calculations'!$C$13,V54*'Ranking Calculations'!$C$14)</f>
        <v>0</v>
      </c>
      <c r="X54" s="11">
        <f>(SUM($D$2:D54)+(SUM($F$2:F54)/2))/((SUM($D$2:D54)+SUM($E$2:E54)+SUM($F$2:F54)))</f>
        <v>0.58946078431372551</v>
      </c>
      <c r="Y54" s="24">
        <f>'Winning % Rank Over Time'!AC54</f>
        <v>2</v>
      </c>
      <c r="Z54" s="7">
        <f>'Winning % Rank Over Time'!$B54*VLOOKUP(Y54,'Share of Reg Season Points'!$A$2:$B$33,2)</f>
        <v>0</v>
      </c>
      <c r="AA54" s="1">
        <f>SUM($I$2:I54)/COUNT($G$2:G54)</f>
        <v>1.2333333333333334</v>
      </c>
      <c r="AB54" s="1" cm="1">
        <f t="array" ref="AB54">_xlfn.IFS(AA54&gt;='Old Ranking Calculations'!$B$25,'Old Ranking Calculations'!$C$25,AA54&gt;='Old Ranking Calculations'!$B$26,'Old Ranking Calculations'!$C$26,AA54&gt;='Old Ranking Calculations'!$B$27,'Old Ranking Calculations'!$C$27,AA54&gt;='Old Ranking Calculations'!$B$28,'Old Ranking Calculations'!$C$28,AA54&gt;='Old Ranking Calculations'!$B$29,'Old Ranking Calculations'!$C$29,AA54&gt;='Old Ranking Calculations'!$B$30,'Old Ranking Calculations'!$C$30,AA54&gt;='Old Ranking Calculations'!$B$31,'Old Ranking Calculations'!$C$31,AA54&lt;'Old Ranking Calculations'!$B$32,'Old Ranking Calculations'!$C$32)</f>
        <v>10</v>
      </c>
      <c r="AC54" s="1">
        <f>COUNT($G$2:G54)/COUNT($A$2:A54)</f>
        <v>0.56603773584905659</v>
      </c>
      <c r="AD54" s="1" cm="1">
        <f t="array" ref="AD54">_xlfn.IFS(AC54&gt;='Old Ranking Calculations'!$B$15,'Old Ranking Calculations'!$C$15,AC54&gt;='Old Ranking Calculations'!$B$16,'Old Ranking Calculations'!$C$16,AC54&gt;='Old Ranking Calculations'!$B$17,'Old Ranking Calculations'!$C$17,AC54&gt;='Old Ranking Calculations'!$B$18,'Old Ranking Calculations'!$C$18,AC54&gt;='Old Ranking Calculations'!$B$19,'Old Ranking Calculations'!$C$19,AC54&gt;='Old Ranking Calculations'!$B$20,'Old Ranking Calculations'!$C$20,AC54&gt;='Old Ranking Calculations'!$B$21,'Old Ranking Calculations'!$C$21,AC54&gt;='Old Ranking Calculations'!$B$22,'Old Ranking Calculations'!$C$22,AC54&lt;'Old Ranking Calculations'!$B$23,'Old Ranking Calculations'!$C$23)</f>
        <v>17.5</v>
      </c>
      <c r="AE54" s="1">
        <f t="shared" si="1"/>
        <v>0</v>
      </c>
      <c r="AF54" s="1">
        <f>SUM($O$2:O54)/SUM($G$2:H54)</f>
        <v>1.4716981132075471</v>
      </c>
      <c r="AG54" s="16">
        <f>SUM($W$2:W54,Z54)</f>
        <v>387</v>
      </c>
    </row>
    <row r="55" spans="1:33" ht="15.75" customHeight="1" x14ac:dyDescent="0.2">
      <c r="A55" s="1">
        <v>2019</v>
      </c>
      <c r="B55" s="1" t="s">
        <v>26</v>
      </c>
      <c r="C55" s="1" t="str">
        <f>VLOOKUP(B55,Divisions!$A$1:$B$33,2,FALSE)</f>
        <v>AFC North</v>
      </c>
      <c r="D55" s="1">
        <v>8</v>
      </c>
      <c r="E55" s="1">
        <v>8</v>
      </c>
      <c r="W55" s="1">
        <f>SUM(N55*'Ranking Calculations'!$C$2,M55*'Ranking Calculations'!$C$3,L55*'Ranking Calculations'!$C$4,K55*'Ranking Calculations'!$C$5,H55*'Ranking Calculations'!$C$7,G55*'Ranking Calculations'!$C$6,P55*'Ranking Calculations'!$C$8,Q55*'Ranking Calculations'!$C$9,R55*'Ranking Calculations'!$C$10,S55*'Ranking Calculations'!$C$11,T55*'Ranking Calculations'!$C$12,U55*'Ranking Calculations'!$C$13,V55*'Ranking Calculations'!$C$14)</f>
        <v>0</v>
      </c>
      <c r="X55" s="11">
        <f>(SUM($D$2:D55)+(SUM($F$2:F55)/2))/((SUM($D$2:D55)+SUM($E$2:E55)+SUM($F$2:F55)))</f>
        <v>0.58774038461538458</v>
      </c>
      <c r="Y55" s="24">
        <f>'Winning % Rank Over Time'!AC55</f>
        <v>2</v>
      </c>
      <c r="Z55" s="7">
        <f>'Winning % Rank Over Time'!$B55*VLOOKUP(Y55,'Share of Reg Season Points'!$A$2:$B$33,2)</f>
        <v>0</v>
      </c>
      <c r="AA55" s="1">
        <f>SUM($I$2:I55)/COUNT($G$2:G55)</f>
        <v>1.2333333333333334</v>
      </c>
      <c r="AB55" s="1" cm="1">
        <f t="array" ref="AB55">_xlfn.IFS(AA55&gt;='Old Ranking Calculations'!$B$25,'Old Ranking Calculations'!$C$25,AA55&gt;='Old Ranking Calculations'!$B$26,'Old Ranking Calculations'!$C$26,AA55&gt;='Old Ranking Calculations'!$B$27,'Old Ranking Calculations'!$C$27,AA55&gt;='Old Ranking Calculations'!$B$28,'Old Ranking Calculations'!$C$28,AA55&gt;='Old Ranking Calculations'!$B$29,'Old Ranking Calculations'!$C$29,AA55&gt;='Old Ranking Calculations'!$B$30,'Old Ranking Calculations'!$C$30,AA55&gt;='Old Ranking Calculations'!$B$31,'Old Ranking Calculations'!$C$31,AA55&lt;'Old Ranking Calculations'!$B$32,'Old Ranking Calculations'!$C$32)</f>
        <v>10</v>
      </c>
      <c r="AC55" s="1">
        <f>COUNT($G$2:G55)/COUNT($A$2:A55)</f>
        <v>0.55555555555555558</v>
      </c>
      <c r="AD55" s="1" cm="1">
        <f t="array" ref="AD55">_xlfn.IFS(AC55&gt;='Old Ranking Calculations'!$B$15,'Old Ranking Calculations'!$C$15,AC55&gt;='Old Ranking Calculations'!$B$16,'Old Ranking Calculations'!$C$16,AC55&gt;='Old Ranking Calculations'!$B$17,'Old Ranking Calculations'!$C$17,AC55&gt;='Old Ranking Calculations'!$B$18,'Old Ranking Calculations'!$C$18,AC55&gt;='Old Ranking Calculations'!$B$19,'Old Ranking Calculations'!$C$19,AC55&gt;='Old Ranking Calculations'!$B$20,'Old Ranking Calculations'!$C$20,AC55&gt;='Old Ranking Calculations'!$B$21,'Old Ranking Calculations'!$C$21,AC55&gt;='Old Ranking Calculations'!$B$22,'Old Ranking Calculations'!$C$22,AC55&lt;'Old Ranking Calculations'!$B$23,'Old Ranking Calculations'!$C$23)</f>
        <v>17.5</v>
      </c>
      <c r="AE55" s="1">
        <f t="shared" si="1"/>
        <v>0</v>
      </c>
      <c r="AF55" s="1">
        <f>SUM($O$2:O55)/SUM($G$2:H55)</f>
        <v>1.4716981132075471</v>
      </c>
      <c r="AG55" s="16">
        <f>SUM($W$2:W55,Z55)</f>
        <v>387</v>
      </c>
    </row>
    <row r="56" spans="1:33" ht="15.75" customHeight="1" x14ac:dyDescent="0.2">
      <c r="A56" s="1">
        <v>2020</v>
      </c>
      <c r="B56" s="1" t="s">
        <v>26</v>
      </c>
      <c r="C56" s="1" t="str">
        <f>VLOOKUP(B56,Divisions!$A$1:$B$33,2,FALSE)</f>
        <v>AFC North</v>
      </c>
      <c r="D56" s="1">
        <v>12</v>
      </c>
      <c r="E56" s="1">
        <v>4</v>
      </c>
      <c r="G56" s="1">
        <v>1</v>
      </c>
      <c r="H56" s="1">
        <v>1</v>
      </c>
      <c r="I56" s="1">
        <v>0</v>
      </c>
      <c r="J56" s="1">
        <v>1</v>
      </c>
      <c r="K56" s="1"/>
      <c r="L56" s="1"/>
      <c r="M56" s="1"/>
      <c r="N56" s="1"/>
      <c r="O56" s="1">
        <v>1</v>
      </c>
      <c r="W56" s="1">
        <f>SUM(N56*'Ranking Calculations'!$C$2,M56*'Ranking Calculations'!$C$3,L56*'Ranking Calculations'!$C$4,K56*'Ranking Calculations'!$C$5,H56*'Ranking Calculations'!$C$7,G56*'Ranking Calculations'!$C$6,P56*'Ranking Calculations'!$C$8,Q56*'Ranking Calculations'!$C$9,R56*'Ranking Calculations'!$C$10,S56*'Ranking Calculations'!$C$11,T56*'Ranking Calculations'!$C$12,U56*'Ranking Calculations'!$C$13,V56*'Ranking Calculations'!$C$14)</f>
        <v>2</v>
      </c>
      <c r="X56" s="11">
        <f>(SUM($D$2:D56)+(SUM($F$2:F56)/2))/((SUM($D$2:D56)+SUM($E$2:E56)+SUM($F$2:F56)))</f>
        <v>0.59080188679245282</v>
      </c>
      <c r="Y56" s="24">
        <f>'Winning % Rank Over Time'!AC56</f>
        <v>2</v>
      </c>
      <c r="Z56" s="7">
        <f>'Winning % Rank Over Time'!$B56*VLOOKUP(Y56,'Share of Reg Season Points'!$A$2:$B$33,2)</f>
        <v>0</v>
      </c>
      <c r="AA56" s="1">
        <f>SUM($I$2:I56)/COUNT($G$2:G56)</f>
        <v>1.1935483870967742</v>
      </c>
      <c r="AB56" s="1" cm="1">
        <f t="array" ref="AB56">_xlfn.IFS(AA56&gt;='Old Ranking Calculations'!$B$25,'Old Ranking Calculations'!$C$25,AA56&gt;='Old Ranking Calculations'!$B$26,'Old Ranking Calculations'!$C$26,AA56&gt;='Old Ranking Calculations'!$B$27,'Old Ranking Calculations'!$C$27,AA56&gt;='Old Ranking Calculations'!$B$28,'Old Ranking Calculations'!$C$28,AA56&gt;='Old Ranking Calculations'!$B$29,'Old Ranking Calculations'!$C$29,AA56&gt;='Old Ranking Calculations'!$B$30,'Old Ranking Calculations'!$C$30,AA56&gt;='Old Ranking Calculations'!$B$31,'Old Ranking Calculations'!$C$31,AA56&lt;'Old Ranking Calculations'!$B$32,'Old Ranking Calculations'!$C$32)</f>
        <v>10</v>
      </c>
      <c r="AC56" s="1">
        <f>COUNT($G$2:G56)/COUNT($A$2:A56)</f>
        <v>0.5636363636363636</v>
      </c>
      <c r="AD56" s="1" cm="1">
        <f t="array" ref="AD56">_xlfn.IFS(AC56&gt;='Old Ranking Calculations'!$B$15,'Old Ranking Calculations'!$C$15,AC56&gt;='Old Ranking Calculations'!$B$16,'Old Ranking Calculations'!$C$16,AC56&gt;='Old Ranking Calculations'!$B$17,'Old Ranking Calculations'!$C$17,AC56&gt;='Old Ranking Calculations'!$B$18,'Old Ranking Calculations'!$C$18,AC56&gt;='Old Ranking Calculations'!$B$19,'Old Ranking Calculations'!$C$19,AC56&gt;='Old Ranking Calculations'!$B$20,'Old Ranking Calculations'!$C$20,AC56&gt;='Old Ranking Calculations'!$B$21,'Old Ranking Calculations'!$C$21,AC56&gt;='Old Ranking Calculations'!$B$22,'Old Ranking Calculations'!$C$22,AC56&lt;'Old Ranking Calculations'!$B$23,'Old Ranking Calculations'!$C$23)</f>
        <v>17.5</v>
      </c>
      <c r="AE56" s="1">
        <f t="shared" si="1"/>
        <v>0</v>
      </c>
      <c r="AF56" s="1">
        <f>SUM($O$2:O56)/SUM($G$2:H56)</f>
        <v>1.4363636363636363</v>
      </c>
      <c r="AG56" s="16">
        <f>SUM($W$2:W56,Z56)</f>
        <v>389</v>
      </c>
    </row>
    <row r="57" spans="1:33" ht="15.75" customHeight="1" x14ac:dyDescent="0.2">
      <c r="A57" s="1">
        <v>2021</v>
      </c>
      <c r="B57" s="1" t="s">
        <v>26</v>
      </c>
      <c r="C57" s="1" t="str">
        <f>VLOOKUP(B57,Divisions!$A$1:$B$33,2,FALSE)</f>
        <v>AFC North</v>
      </c>
      <c r="D57" s="1">
        <v>9</v>
      </c>
      <c r="E57" s="1">
        <v>7</v>
      </c>
      <c r="F57" s="1">
        <v>1</v>
      </c>
      <c r="G57" s="1">
        <v>1</v>
      </c>
      <c r="I57" s="1">
        <v>0</v>
      </c>
      <c r="J57" s="1">
        <v>1</v>
      </c>
      <c r="K57" s="1"/>
      <c r="L57" s="1"/>
      <c r="M57" s="1"/>
      <c r="N57" s="1"/>
      <c r="O57" s="1">
        <v>1</v>
      </c>
      <c r="R57">
        <v>1</v>
      </c>
      <c r="W57" s="1">
        <f>SUM(N57*'Ranking Calculations'!$C$2,M57*'Ranking Calculations'!$C$3,L57*'Ranking Calculations'!$C$4,K57*'Ranking Calculations'!$C$5,H57*'Ranking Calculations'!$C$7,G57*'Ranking Calculations'!$C$6,P57*'Ranking Calculations'!$C$8,Q57*'Ranking Calculations'!$C$9,R57*'Ranking Calculations'!$C$10,S57*'Ranking Calculations'!$C$11,T57*'Ranking Calculations'!$C$12,U57*'Ranking Calculations'!$C$13,V57*'Ranking Calculations'!$C$14)</f>
        <v>2</v>
      </c>
      <c r="X57" s="11">
        <f>(SUM($D$2:D57)+(SUM($F$2:F57)/2))/((SUM($D$2:D57)+SUM($E$2:E57)+SUM($F$2:F57)))</f>
        <v>0.59017341040462423</v>
      </c>
      <c r="Y57" s="24">
        <f>'Winning % Rank Over Time'!AC57</f>
        <v>2</v>
      </c>
      <c r="Z57" s="7">
        <f>'Winning % Rank Over Time'!$B57*VLOOKUP(Y57,'Share of Reg Season Points'!$A$2:$B$33,2)</f>
        <v>0</v>
      </c>
      <c r="AA57" s="1">
        <f>SUM($I$2:I57)/COUNT($G$2:G57)</f>
        <v>1.15625</v>
      </c>
      <c r="AB57" s="1" cm="1">
        <f t="array" ref="AB57">_xlfn.IFS(AA57&gt;='Old Ranking Calculations'!$B$25,'Old Ranking Calculations'!$C$25,AA57&gt;='Old Ranking Calculations'!$B$26,'Old Ranking Calculations'!$C$26,AA57&gt;='Old Ranking Calculations'!$B$27,'Old Ranking Calculations'!$C$27,AA57&gt;='Old Ranking Calculations'!$B$28,'Old Ranking Calculations'!$C$28,AA57&gt;='Old Ranking Calculations'!$B$29,'Old Ranking Calculations'!$C$29,AA57&gt;='Old Ranking Calculations'!$B$30,'Old Ranking Calculations'!$C$30,AA57&gt;='Old Ranking Calculations'!$B$31,'Old Ranking Calculations'!$C$31,AA57&lt;'Old Ranking Calculations'!$B$32,'Old Ranking Calculations'!$C$32)</f>
        <v>10</v>
      </c>
      <c r="AC57" s="1">
        <f>COUNT($G$2:G57)/COUNT($A$2:A57)</f>
        <v>0.5714285714285714</v>
      </c>
      <c r="AD57" s="1" cm="1">
        <f t="array" ref="AD57">_xlfn.IFS(AC57&gt;='Old Ranking Calculations'!$B$15,'Old Ranking Calculations'!$C$15,AC57&gt;='Old Ranking Calculations'!$B$16,'Old Ranking Calculations'!$C$16,AC57&gt;='Old Ranking Calculations'!$B$17,'Old Ranking Calculations'!$C$17,AC57&gt;='Old Ranking Calculations'!$B$18,'Old Ranking Calculations'!$C$18,AC57&gt;='Old Ranking Calculations'!$B$19,'Old Ranking Calculations'!$C$19,AC57&gt;='Old Ranking Calculations'!$B$20,'Old Ranking Calculations'!$C$20,AC57&gt;='Old Ranking Calculations'!$B$21,'Old Ranking Calculations'!$C$21,AC57&gt;='Old Ranking Calculations'!$B$22,'Old Ranking Calculations'!$C$22,AC57&lt;'Old Ranking Calculations'!$B$23,'Old Ranking Calculations'!$C$23)</f>
        <v>17.5</v>
      </c>
      <c r="AE57" s="1">
        <f t="shared" si="1"/>
        <v>0</v>
      </c>
      <c r="AF57" s="1">
        <f>SUM($O$2:O57)/SUM($G$2:H57)</f>
        <v>1.4285714285714286</v>
      </c>
      <c r="AG57" s="16">
        <f>SUM($W$2:W57,Z57)</f>
        <v>391</v>
      </c>
    </row>
    <row r="58" spans="1:33" ht="15.75" customHeight="1" x14ac:dyDescent="0.2">
      <c r="A58">
        <v>2022</v>
      </c>
      <c r="B58" s="1" t="s">
        <v>26</v>
      </c>
      <c r="C58" s="1" t="str">
        <f>VLOOKUP(B58,Divisions!$A$1:$B$33,2,FALSE)</f>
        <v>AFC North</v>
      </c>
      <c r="D58">
        <v>9</v>
      </c>
      <c r="E58">
        <v>8</v>
      </c>
      <c r="W58" s="1">
        <f>SUM(N58*'Ranking Calculations'!$C$2,M58*'Ranking Calculations'!$C$3,L58*'Ranking Calculations'!$C$4,K58*'Ranking Calculations'!$C$5,H58*'Ranking Calculations'!$C$7,G58*'Ranking Calculations'!$C$6,P58*'Ranking Calculations'!$C$8,Q58*'Ranking Calculations'!$C$9,R58*'Ranking Calculations'!$C$10,S58*'Ranking Calculations'!$C$11,T58*'Ranking Calculations'!$C$12,U58*'Ranking Calculations'!$C$13,V58*'Ranking Calculations'!$C$14)</f>
        <v>0</v>
      </c>
      <c r="X58" s="11">
        <f>(SUM($D$2:D58)+(SUM($F$2:F58)/2))/((SUM($D$2:D58)+SUM($E$2:E58)+SUM($F$2:F58)))</f>
        <v>0.58900226757369611</v>
      </c>
      <c r="Y58" s="24">
        <f>'Winning % Rank Over Time'!AC58</f>
        <v>2</v>
      </c>
      <c r="Z58" s="7">
        <f>'Winning % Rank Over Time'!$B58*VLOOKUP(Y58,'Share of Reg Season Points'!$A$2:$B$33,2)</f>
        <v>0</v>
      </c>
      <c r="AA58" s="1">
        <f>SUM($I$2:I58)/COUNT($G$2:G58)</f>
        <v>1.15625</v>
      </c>
      <c r="AB58" s="1" cm="1">
        <f t="array" ref="AB58">_xlfn.IFS(AA58&gt;='Old Ranking Calculations'!$B$25,'Old Ranking Calculations'!$C$25,AA58&gt;='Old Ranking Calculations'!$B$26,'Old Ranking Calculations'!$C$26,AA58&gt;='Old Ranking Calculations'!$B$27,'Old Ranking Calculations'!$C$27,AA58&gt;='Old Ranking Calculations'!$B$28,'Old Ranking Calculations'!$C$28,AA58&gt;='Old Ranking Calculations'!$B$29,'Old Ranking Calculations'!$C$29,AA58&gt;='Old Ranking Calculations'!$B$30,'Old Ranking Calculations'!$C$30,AA58&gt;='Old Ranking Calculations'!$B$31,'Old Ranking Calculations'!$C$31,AA58&lt;'Old Ranking Calculations'!$B$32,'Old Ranking Calculations'!$C$32)</f>
        <v>10</v>
      </c>
      <c r="AC58" s="1">
        <f>COUNT($G$2:G58)/COUNT($A$2:A58)</f>
        <v>0.56140350877192979</v>
      </c>
      <c r="AD58" s="1" cm="1">
        <f t="array" ref="AD58">_xlfn.IFS(AC58&gt;='Old Ranking Calculations'!$B$15,'Old Ranking Calculations'!$C$15,AC58&gt;='Old Ranking Calculations'!$B$16,'Old Ranking Calculations'!$C$16,AC58&gt;='Old Ranking Calculations'!$B$17,'Old Ranking Calculations'!$C$17,AC58&gt;='Old Ranking Calculations'!$B$18,'Old Ranking Calculations'!$C$18,AC58&gt;='Old Ranking Calculations'!$B$19,'Old Ranking Calculations'!$C$19,AC58&gt;='Old Ranking Calculations'!$B$20,'Old Ranking Calculations'!$C$20,AC58&gt;='Old Ranking Calculations'!$B$21,'Old Ranking Calculations'!$C$21,AC58&gt;='Old Ranking Calculations'!$B$22,'Old Ranking Calculations'!$C$22,AC58&lt;'Old Ranking Calculations'!$B$23,'Old Ranking Calculations'!$C$23)</f>
        <v>17.5</v>
      </c>
      <c r="AE58" s="1">
        <f t="shared" si="1"/>
        <v>0</v>
      </c>
      <c r="AF58" s="1">
        <f t="shared" ref="AF58" si="2">SUM($H$2:M58)/SUM($D$2:I58)</f>
        <v>0.13948717948717948</v>
      </c>
      <c r="AG58" s="16">
        <f>SUM($W$2:W58,Z58)</f>
        <v>391</v>
      </c>
    </row>
    <row r="59" spans="1:33" ht="15.75" customHeight="1" x14ac:dyDescent="0.2">
      <c r="A59">
        <v>2023</v>
      </c>
      <c r="B59" s="1" t="s">
        <v>26</v>
      </c>
      <c r="C59" s="1" t="str">
        <f>VLOOKUP(B59,Divisions!$A$1:$B$33,2,FALSE)</f>
        <v>AFC North</v>
      </c>
      <c r="D59">
        <v>10</v>
      </c>
      <c r="E59">
        <v>7</v>
      </c>
      <c r="G59">
        <v>1</v>
      </c>
      <c r="I59">
        <v>0</v>
      </c>
      <c r="J59">
        <v>1</v>
      </c>
      <c r="O59">
        <v>1</v>
      </c>
      <c r="W59" s="1">
        <f>SUM(N59*'Ranking Calculations'!$C$2,M59*'Ranking Calculations'!$C$3,L59*'Ranking Calculations'!$C$4,K59*'Ranking Calculations'!$C$5,H59*'Ranking Calculations'!$C$7,G59*'Ranking Calculations'!$C$6,P59*'Ranking Calculations'!$C$8,Q59*'Ranking Calculations'!$C$9,R59*'Ranking Calculations'!$C$10,S59*'Ranking Calculations'!$C$11,T59*'Ranking Calculations'!$C$12,U59*'Ranking Calculations'!$C$13,V59*'Ranking Calculations'!$C$14)</f>
        <v>1</v>
      </c>
      <c r="X59" s="11">
        <f>(SUM($D$2:D59)+(SUM($F$2:F59)/2))/((SUM($D$2:D59)+SUM($E$2:E59)+SUM($F$2:F59)))</f>
        <v>0.58898776418242493</v>
      </c>
      <c r="Y59" s="24">
        <f>'Winning % Rank Over Time'!AC59</f>
        <v>2</v>
      </c>
      <c r="Z59" s="7">
        <f>'Winning % Rank Over Time'!$B59*VLOOKUP(Y59,'Share of Reg Season Points'!$A$2:$B$33,2)</f>
        <v>0</v>
      </c>
      <c r="AA59" s="1">
        <f>SUM($I$2:I59)/COUNT($G$2:G59)</f>
        <v>1.1212121212121211</v>
      </c>
      <c r="AB59" s="1" cm="1">
        <f t="array" ref="AB59">_xlfn.IFS(AA59&gt;='Old Ranking Calculations'!$B$25,'Old Ranking Calculations'!$C$25,AA59&gt;='Old Ranking Calculations'!$B$26,'Old Ranking Calculations'!$C$26,AA59&gt;='Old Ranking Calculations'!$B$27,'Old Ranking Calculations'!$C$27,AA59&gt;='Old Ranking Calculations'!$B$28,'Old Ranking Calculations'!$C$28,AA59&gt;='Old Ranking Calculations'!$B$29,'Old Ranking Calculations'!$C$29,AA59&gt;='Old Ranking Calculations'!$B$30,'Old Ranking Calculations'!$C$30,AA59&gt;='Old Ranking Calculations'!$B$31,'Old Ranking Calculations'!$C$31,AA59&lt;'Old Ranking Calculations'!$B$32,'Old Ranking Calculations'!$C$32)</f>
        <v>10</v>
      </c>
      <c r="AC59" s="1">
        <f>COUNT($G$2:G59)/COUNT($A$2:A59)</f>
        <v>0.56896551724137934</v>
      </c>
      <c r="AD59" s="1" cm="1">
        <f t="array" ref="AD59">_xlfn.IFS(AC59&gt;='Old Ranking Calculations'!$B$15,'Old Ranking Calculations'!$C$15,AC59&gt;='Old Ranking Calculations'!$B$16,'Old Ranking Calculations'!$C$16,AC59&gt;='Old Ranking Calculations'!$B$17,'Old Ranking Calculations'!$C$17,AC59&gt;='Old Ranking Calculations'!$B$18,'Old Ranking Calculations'!$C$18,AC59&gt;='Old Ranking Calculations'!$B$19,'Old Ranking Calculations'!$C$19,AC59&gt;='Old Ranking Calculations'!$B$20,'Old Ranking Calculations'!$C$20,AC59&gt;='Old Ranking Calculations'!$B$21,'Old Ranking Calculations'!$C$21,AC59&gt;='Old Ranking Calculations'!$B$22,'Old Ranking Calculations'!$C$22,AC59&lt;'Old Ranking Calculations'!$B$23,'Old Ranking Calculations'!$C$23)</f>
        <v>17.5</v>
      </c>
      <c r="AE59" s="1">
        <f t="shared" si="1"/>
        <v>0</v>
      </c>
      <c r="AF59" s="1">
        <f t="shared" ref="AF59" si="3">SUM($H$2:M59)/SUM($D$2:I59)</f>
        <v>0.1379657603222558</v>
      </c>
      <c r="AG59" s="16">
        <f>SUM($W$2:W59,Z59)</f>
        <v>392</v>
      </c>
    </row>
    <row r="60" spans="1:33" ht="15.75" customHeight="1" x14ac:dyDescent="0.2">
      <c r="A60">
        <v>2024</v>
      </c>
      <c r="B60" s="1" t="s">
        <v>26</v>
      </c>
      <c r="C60" s="1" t="str">
        <f>VLOOKUP(B60,Divisions!$A$1:$B$33,2,FALSE)</f>
        <v>AFC North</v>
      </c>
      <c r="D60">
        <v>10</v>
      </c>
      <c r="E60">
        <v>7</v>
      </c>
      <c r="G60">
        <v>1</v>
      </c>
      <c r="I60">
        <v>0</v>
      </c>
      <c r="J60">
        <v>1</v>
      </c>
      <c r="O60">
        <v>1</v>
      </c>
      <c r="W60" s="1">
        <f>SUM(N60*'Ranking Calculations'!$C$2,M60*'Ranking Calculations'!$C$3,L60*'Ranking Calculations'!$C$4,K60*'Ranking Calculations'!$C$5,H60*'Ranking Calculations'!$C$7,G60*'Ranking Calculations'!$C$6,P60*'Ranking Calculations'!$C$8,Q60*'Ranking Calculations'!$C$9,R60*'Ranking Calculations'!$C$10,S60*'Ranking Calculations'!$C$11,T60*'Ranking Calculations'!$C$12,U60*'Ranking Calculations'!$C$13,V60*'Ranking Calculations'!$C$14)</f>
        <v>1</v>
      </c>
      <c r="X60" s="11">
        <f>(SUM($D$2:D60)+(SUM($F$2:F60)/2))/((SUM($D$2:D60)+SUM($E$2:E60)+SUM($F$2:F60)))</f>
        <v>0.58897379912663761</v>
      </c>
      <c r="Y60" s="24">
        <f>'Winning % Rank Over Time'!AC60</f>
        <v>2</v>
      </c>
      <c r="Z60" s="7">
        <f>'Winning % Rank Over Time'!$B60*VLOOKUP(Y60,'Share of Reg Season Points'!$A$2:$B$33,2)</f>
        <v>0</v>
      </c>
      <c r="AA60" s="1">
        <f>SUM($I$2:I60)/COUNT($G$2:G60)</f>
        <v>1.088235294117647</v>
      </c>
      <c r="AB60" s="1" cm="1">
        <f t="array" ref="AB60">_xlfn.IFS(AA60&gt;='Old Ranking Calculations'!$B$25,'Old Ranking Calculations'!$C$25,AA60&gt;='Old Ranking Calculations'!$B$26,'Old Ranking Calculations'!$C$26,AA60&gt;='Old Ranking Calculations'!$B$27,'Old Ranking Calculations'!$C$27,AA60&gt;='Old Ranking Calculations'!$B$28,'Old Ranking Calculations'!$C$28,AA60&gt;='Old Ranking Calculations'!$B$29,'Old Ranking Calculations'!$C$29,AA60&gt;='Old Ranking Calculations'!$B$30,'Old Ranking Calculations'!$C$30,AA60&gt;='Old Ranking Calculations'!$B$31,'Old Ranking Calculations'!$C$31,AA60&lt;'Old Ranking Calculations'!$B$32,'Old Ranking Calculations'!$C$32)</f>
        <v>10</v>
      </c>
      <c r="AC60" s="1">
        <f>COUNT($G$2:G60)/COUNT($A$2:A60)</f>
        <v>0.57627118644067798</v>
      </c>
      <c r="AD60" s="1" cm="1">
        <f t="array" ref="AD60">_xlfn.IFS(AC60&gt;='Old Ranking Calculations'!$B$15,'Old Ranking Calculations'!$C$15,AC60&gt;='Old Ranking Calculations'!$B$16,'Old Ranking Calculations'!$C$16,AC60&gt;='Old Ranking Calculations'!$B$17,'Old Ranking Calculations'!$C$17,AC60&gt;='Old Ranking Calculations'!$B$18,'Old Ranking Calculations'!$C$18,AC60&gt;='Old Ranking Calculations'!$B$19,'Old Ranking Calculations'!$C$19,AC60&gt;='Old Ranking Calculations'!$B$20,'Old Ranking Calculations'!$C$20,AC60&gt;='Old Ranking Calculations'!$B$21,'Old Ranking Calculations'!$C$21,AC60&gt;='Old Ranking Calculations'!$B$22,'Old Ranking Calculations'!$C$22,AC60&lt;'Old Ranking Calculations'!$B$23,'Old Ranking Calculations'!$C$23)</f>
        <v>17.5</v>
      </c>
      <c r="AE60" s="1">
        <f t="shared" si="1"/>
        <v>0</v>
      </c>
      <c r="AF60" s="1">
        <f t="shared" ref="AF60" si="4">SUM($I$2:M60)/SUM($E$2:I60)</f>
        <v>0.24</v>
      </c>
      <c r="AG60" s="16">
        <f>SUM($W$2:W60,Z60)</f>
        <v>393</v>
      </c>
    </row>
    <row r="61" spans="1:33" ht="15.75" customHeight="1" x14ac:dyDescent="0.2">
      <c r="A61">
        <v>2025</v>
      </c>
      <c r="B61" s="1" t="s">
        <v>26</v>
      </c>
      <c r="C61" s="1" t="str">
        <f>VLOOKUP(B61,Divisions!$A$1:$B$33,2,FALSE)</f>
        <v>AFC North</v>
      </c>
      <c r="D61">
        <v>10</v>
      </c>
      <c r="E61">
        <v>7</v>
      </c>
      <c r="G61">
        <v>1</v>
      </c>
      <c r="H61">
        <v>1</v>
      </c>
      <c r="I61">
        <v>0</v>
      </c>
      <c r="J61">
        <v>1</v>
      </c>
      <c r="O61">
        <v>1</v>
      </c>
      <c r="W61" s="1">
        <f>SUM(N61*'Ranking Calculations'!$C$2,M61*'Ranking Calculations'!$C$3,L61*'Ranking Calculations'!$C$4,K61*'Ranking Calculations'!$C$5,H61*'Ranking Calculations'!$C$7,G61*'Ranking Calculations'!$C$6,P61*'Ranking Calculations'!$C$8,Q61*'Ranking Calculations'!$C$9,R61*'Ranking Calculations'!$C$10,S61*'Ranking Calculations'!$C$11,T61*'Ranking Calculations'!$C$12,U61*'Ranking Calculations'!$C$13,V61*'Ranking Calculations'!$C$14)</f>
        <v>2</v>
      </c>
      <c r="X61" s="11">
        <f>(SUM($D$2:D61)+(SUM($F$2:F61)/2))/((SUM($D$2:D61)+SUM($E$2:E61)+SUM($F$2:F61)))</f>
        <v>0.58896034297963562</v>
      </c>
      <c r="Y61" s="24">
        <f>'Winning % Rank Over Time'!AC61</f>
        <v>2</v>
      </c>
      <c r="Z61" s="7">
        <f>'Winning % Rank Over Time'!$B61*VLOOKUP(Y61,'Share of Reg Season Points'!$A$2:$B$33,2)</f>
        <v>0</v>
      </c>
      <c r="AA61" s="1">
        <f>SUM($I$2:I61)/COUNT($G$2:G61)</f>
        <v>1.0571428571428572</v>
      </c>
      <c r="AB61" s="1" cm="1">
        <f t="array" ref="AB61">_xlfn.IFS(AA61&gt;='Old Ranking Calculations'!$B$25,'Old Ranking Calculations'!$C$25,AA61&gt;='Old Ranking Calculations'!$B$26,'Old Ranking Calculations'!$C$26,AA61&gt;='Old Ranking Calculations'!$B$27,'Old Ranking Calculations'!$C$27,AA61&gt;='Old Ranking Calculations'!$B$28,'Old Ranking Calculations'!$C$28,AA61&gt;='Old Ranking Calculations'!$B$29,'Old Ranking Calculations'!$C$29,AA61&gt;='Old Ranking Calculations'!$B$30,'Old Ranking Calculations'!$C$30,AA61&gt;='Old Ranking Calculations'!$B$31,'Old Ranking Calculations'!$C$31,AA61&lt;'Old Ranking Calculations'!$B$32,'Old Ranking Calculations'!$C$32)</f>
        <v>10</v>
      </c>
      <c r="AC61" s="1">
        <f>COUNT($G$2:G61)/COUNT($A$2:A61)</f>
        <v>0.58333333333333337</v>
      </c>
      <c r="AD61" s="1" cm="1">
        <f t="array" ref="AD61">_xlfn.IFS(AC61&gt;='Old Ranking Calculations'!$B$15,'Old Ranking Calculations'!$C$15,AC61&gt;='Old Ranking Calculations'!$B$16,'Old Ranking Calculations'!$C$16,AC61&gt;='Old Ranking Calculations'!$B$17,'Old Ranking Calculations'!$C$17,AC61&gt;='Old Ranking Calculations'!$B$18,'Old Ranking Calculations'!$C$18,AC61&gt;='Old Ranking Calculations'!$B$19,'Old Ranking Calculations'!$C$19,AC61&gt;='Old Ranking Calculations'!$B$20,'Old Ranking Calculations'!$C$20,AC61&gt;='Old Ranking Calculations'!$B$21,'Old Ranking Calculations'!$C$21,AC61&gt;='Old Ranking Calculations'!$B$22,'Old Ranking Calculations'!$C$22,AC61&lt;'Old Ranking Calculations'!$B$23,'Old Ranking Calculations'!$C$23)</f>
        <v>17.5</v>
      </c>
      <c r="AE61" s="1">
        <f t="shared" ref="AE61" si="5">IF((0.75*($A$2-1966))-(0.2*(A61-$A$2))&gt;0,(0.75*($A$2-1966))-(0.2*(A61-$A$2)),0)</f>
        <v>0</v>
      </c>
      <c r="AF61" s="1">
        <f t="shared" ref="AF61" si="6">SUM($I$2:M61)/SUM($E$2:I61)</f>
        <v>0.23760330578512398</v>
      </c>
      <c r="AG61" s="16">
        <f>SUM($W$2:W61,Z61)</f>
        <v>395</v>
      </c>
    </row>
    <row r="62" spans="1:33" ht="15.75" customHeight="1" x14ac:dyDescent="0.2"/>
    <row r="63" spans="1:33" ht="15.75" customHeight="1" x14ac:dyDescent="0.2"/>
    <row r="64" spans="1:33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  <headerFooter>
    <oddHeader>&amp;R&amp;"Calibri"&amp;10&amp;K000000 Business Use&amp;1#_x000D_</oddHeader>
  </headerFooter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44"/>
  <dimension ref="A1:AG1000"/>
  <sheetViews>
    <sheetView workbookViewId="0">
      <pane ySplit="1" topLeftCell="A32" activePane="bottomLeft" state="frozen"/>
      <selection pane="bottomLeft" activeCell="W61" sqref="W61"/>
    </sheetView>
  </sheetViews>
  <sheetFormatPr baseColWidth="10" defaultColWidth="11.1640625" defaultRowHeight="15" customHeight="1" x14ac:dyDescent="0.2"/>
  <cols>
    <col min="1" max="33" width="10.6640625" customWidth="1"/>
  </cols>
  <sheetData>
    <row r="1" spans="1:33" ht="15.75" customHeight="1" x14ac:dyDescent="0.2">
      <c r="A1" s="1" t="s">
        <v>51</v>
      </c>
      <c r="B1" s="1" t="s">
        <v>71</v>
      </c>
      <c r="C1" s="1" t="s">
        <v>139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57</v>
      </c>
      <c r="J1" s="1" t="s">
        <v>58</v>
      </c>
      <c r="K1" s="6" t="s">
        <v>161</v>
      </c>
      <c r="L1" s="6" t="s">
        <v>162</v>
      </c>
      <c r="M1" s="6" t="s">
        <v>163</v>
      </c>
      <c r="N1" s="6" t="s">
        <v>61</v>
      </c>
      <c r="O1" s="1" t="s">
        <v>72</v>
      </c>
      <c r="P1" s="1" t="s">
        <v>37</v>
      </c>
      <c r="Q1" s="1" t="s">
        <v>39</v>
      </c>
      <c r="R1" s="1" t="s">
        <v>40</v>
      </c>
      <c r="S1" s="1" t="s">
        <v>41</v>
      </c>
      <c r="T1" s="1" t="s">
        <v>42</v>
      </c>
      <c r="U1" s="1" t="s">
        <v>43</v>
      </c>
      <c r="V1" s="1" t="s">
        <v>44</v>
      </c>
      <c r="W1" s="1" t="s">
        <v>63</v>
      </c>
      <c r="X1" s="1" t="s">
        <v>64</v>
      </c>
      <c r="Y1" s="1" t="s">
        <v>198</v>
      </c>
      <c r="Z1" s="1" t="s">
        <v>65</v>
      </c>
      <c r="AA1" s="1" t="s">
        <v>66</v>
      </c>
      <c r="AB1" s="1" t="s">
        <v>67</v>
      </c>
      <c r="AC1" s="1" t="s">
        <v>79</v>
      </c>
      <c r="AD1" s="1" t="s">
        <v>68</v>
      </c>
      <c r="AE1" s="1" t="s">
        <v>69</v>
      </c>
      <c r="AF1" s="1" t="s">
        <v>73</v>
      </c>
      <c r="AG1" s="1" t="s">
        <v>70</v>
      </c>
    </row>
    <row r="2" spans="1:33" ht="15.75" customHeight="1" x14ac:dyDescent="0.2">
      <c r="A2" s="1">
        <v>1966</v>
      </c>
      <c r="B2" s="1" t="s">
        <v>27</v>
      </c>
      <c r="C2" s="1" t="str">
        <f>VLOOKUP(B2,Divisions!$A$1:$B$33,2,FALSE)</f>
        <v>NFC West</v>
      </c>
      <c r="D2" s="1">
        <v>6</v>
      </c>
      <c r="E2" s="1">
        <v>6</v>
      </c>
      <c r="F2" s="1">
        <v>2</v>
      </c>
      <c r="W2" s="1">
        <f>SUM(N2*'Ranking Calculations'!$C$2,M2*'Ranking Calculations'!$C$3,L2*'Ranking Calculations'!$C$4,K2*'Ranking Calculations'!$C$5,H2*'Ranking Calculations'!$C$7,G2*'Ranking Calculations'!$C$6,P2*'Ranking Calculations'!$C$8,Q2*'Ranking Calculations'!$C$9,R2*'Ranking Calculations'!$C$10,S2*'Ranking Calculations'!$C$11,T2*'Ranking Calculations'!$C$12,U2*'Ranking Calculations'!$C$13,V2*'Ranking Calculations'!$C$14)</f>
        <v>0</v>
      </c>
      <c r="X2" s="11">
        <f>(SUM(D2)+(SUM(F2)/2))/((SUM(D2)+SUM(E2)+SUM(F2)))</f>
        <v>0.5</v>
      </c>
      <c r="Y2" s="24">
        <f>'Winning % Rank Over Time'!AD2</f>
        <v>14</v>
      </c>
      <c r="Z2" s="7">
        <f>'Winning % Rank Over Time'!$B2*VLOOKUP(Y2,'Share of Reg Season Points'!$P$2:$Q$27,2)</f>
        <v>0</v>
      </c>
      <c r="AA2" s="1">
        <v>0</v>
      </c>
      <c r="AB2" s="1" cm="1">
        <f t="array" ref="AB2">_xlfn.IFS(AA2&gt;='Old Ranking Calculations'!$B$25,'Old Ranking Calculations'!$C$25,AA2&gt;='Old Ranking Calculations'!$B$26,'Old Ranking Calculations'!$C$26,AA2&gt;='Old Ranking Calculations'!$B$27,'Old Ranking Calculations'!$C$27,AA2&gt;='Old Ranking Calculations'!$B$28,'Old Ranking Calculations'!$C$28,AA2&gt;='Old Ranking Calculations'!$B$29,'Old Ranking Calculations'!$C$29,AA2&gt;='Old Ranking Calculations'!$B$30,'Old Ranking Calculations'!$C$30,AA2&gt;='Old Ranking Calculations'!$B$31,'Old Ranking Calculations'!$C$31,AA2&lt;'Old Ranking Calculations'!$B$32,'Old Ranking Calculations'!$C$32)</f>
        <v>0</v>
      </c>
      <c r="AC2" s="11">
        <f>COUNT(G2)/COUNT(A2)</f>
        <v>0</v>
      </c>
      <c r="AD2" s="1" cm="1">
        <f t="array" ref="AD2">_xlfn.IFS(AC2&gt;='Old Ranking Calculations'!$B$15,'Old Ranking Calculations'!$C$15,AC2&gt;='Old Ranking Calculations'!$B$16,'Old Ranking Calculations'!$C$16,AC2&gt;='Old Ranking Calculations'!$B$17,'Old Ranking Calculations'!$C$17,AC2&gt;='Old Ranking Calculations'!$B$18,'Old Ranking Calculations'!$C$18,AC2&gt;='Old Ranking Calculations'!$B$19,'Old Ranking Calculations'!$C$19,AC2&gt;='Old Ranking Calculations'!$B$20,'Old Ranking Calculations'!$C$20,AC2&gt;='Old Ranking Calculations'!$B$21,'Old Ranking Calculations'!$C$21,AC2&gt;='Old Ranking Calculations'!$B$22,'Old Ranking Calculations'!$C$22,AC2&lt;'Old Ranking Calculations'!$B$23,'Old Ranking Calculations'!$C$23)</f>
        <v>0</v>
      </c>
      <c r="AE2" s="1">
        <f t="shared" ref="AE2:AE33" si="0">IF((0.75*($A$2-1966))-(0.2*(A2-$A$2))&gt;0,(0.75*($A$2-1966))-(0.2*(A2-$A$2)),0)</f>
        <v>0</v>
      </c>
      <c r="AF2" s="1">
        <v>0</v>
      </c>
      <c r="AG2" s="16">
        <f>SUM($W$2:W2,Z2)</f>
        <v>0</v>
      </c>
    </row>
    <row r="3" spans="1:33" ht="15.75" customHeight="1" x14ac:dyDescent="0.2">
      <c r="A3" s="1">
        <v>1967</v>
      </c>
      <c r="B3" s="1" t="s">
        <v>27</v>
      </c>
      <c r="C3" s="1" t="str">
        <f>VLOOKUP(B3,Divisions!$A$1:$B$33,2,FALSE)</f>
        <v>NFC West</v>
      </c>
      <c r="D3" s="1">
        <v>7</v>
      </c>
      <c r="E3" s="1">
        <v>7</v>
      </c>
      <c r="W3" s="1">
        <f>SUM(N3*'Ranking Calculations'!$C$2,M3*'Ranking Calculations'!$C$3,L3*'Ranking Calculations'!$C$4,K3*'Ranking Calculations'!$C$5,H3*'Ranking Calculations'!$C$7,G3*'Ranking Calculations'!$C$6,P3*'Ranking Calculations'!$C$8,Q3*'Ranking Calculations'!$C$9,R3*'Ranking Calculations'!$C$10,S3*'Ranking Calculations'!$C$11,T3*'Ranking Calculations'!$C$12,U3*'Ranking Calculations'!$C$13,V3*'Ranking Calculations'!$C$14)</f>
        <v>0</v>
      </c>
      <c r="X3" s="11">
        <f>(SUM($D$2:D3)+(SUM($F$2:F3)/2))/((SUM($D$2:D3)+SUM($E$2:E3)+SUM($F$2:F3)))</f>
        <v>0.5</v>
      </c>
      <c r="Y3" s="24">
        <f>'Winning % Rank Over Time'!AD3</f>
        <v>12</v>
      </c>
      <c r="Z3" s="7">
        <f>'Winning % Rank Over Time'!$B3*VLOOKUP(Y3,'Share of Reg Season Points'!$P$2:$Q$27,2)</f>
        <v>0</v>
      </c>
      <c r="AA3" s="1">
        <v>0</v>
      </c>
      <c r="AB3" s="1" cm="1">
        <f t="array" ref="AB3">_xlfn.IFS(AA3&gt;='Old Ranking Calculations'!$B$25,'Old Ranking Calculations'!$C$25,AA3&gt;='Old Ranking Calculations'!$B$26,'Old Ranking Calculations'!$C$26,AA3&gt;='Old Ranking Calculations'!$B$27,'Old Ranking Calculations'!$C$27,AA3&gt;='Old Ranking Calculations'!$B$28,'Old Ranking Calculations'!$C$28,AA3&gt;='Old Ranking Calculations'!$B$29,'Old Ranking Calculations'!$C$29,AA3&gt;='Old Ranking Calculations'!$B$30,'Old Ranking Calculations'!$C$30,AA3&gt;='Old Ranking Calculations'!$B$31,'Old Ranking Calculations'!$C$31,AA3&lt;'Old Ranking Calculations'!$B$32,'Old Ranking Calculations'!$C$32)</f>
        <v>0</v>
      </c>
      <c r="AC3" s="11">
        <f>COUNT($G$2:G3)/COUNT($A$2:A3)</f>
        <v>0</v>
      </c>
      <c r="AD3" s="1" cm="1">
        <f t="array" ref="AD3">_xlfn.IFS(AC3&gt;='Old Ranking Calculations'!$B$15,'Old Ranking Calculations'!$C$15,AC3&gt;='Old Ranking Calculations'!$B$16,'Old Ranking Calculations'!$C$16,AC3&gt;='Old Ranking Calculations'!$B$17,'Old Ranking Calculations'!$C$17,AC3&gt;='Old Ranking Calculations'!$B$18,'Old Ranking Calculations'!$C$18,AC3&gt;='Old Ranking Calculations'!$B$19,'Old Ranking Calculations'!$C$19,AC3&gt;='Old Ranking Calculations'!$B$20,'Old Ranking Calculations'!$C$20,AC3&gt;='Old Ranking Calculations'!$B$21,'Old Ranking Calculations'!$C$21,AC3&gt;='Old Ranking Calculations'!$B$22,'Old Ranking Calculations'!$C$22,AC3&lt;'Old Ranking Calculations'!$B$23,'Old Ranking Calculations'!$C$23)</f>
        <v>0</v>
      </c>
      <c r="AE3" s="1">
        <f t="shared" si="0"/>
        <v>0</v>
      </c>
      <c r="AF3" s="1">
        <v>0</v>
      </c>
      <c r="AG3" s="16">
        <f>SUM($W$2:W3,Z3)</f>
        <v>0</v>
      </c>
    </row>
    <row r="4" spans="1:33" ht="15.75" customHeight="1" x14ac:dyDescent="0.2">
      <c r="A4" s="1">
        <v>1968</v>
      </c>
      <c r="B4" s="1" t="s">
        <v>27</v>
      </c>
      <c r="C4" s="1" t="str">
        <f>VLOOKUP(B4,Divisions!$A$1:$B$33,2,FALSE)</f>
        <v>NFC West</v>
      </c>
      <c r="D4" s="1">
        <v>7</v>
      </c>
      <c r="E4" s="1">
        <v>6</v>
      </c>
      <c r="F4" s="1">
        <v>1</v>
      </c>
      <c r="W4" s="1">
        <f>SUM(N4*'Ranking Calculations'!$C$2,M4*'Ranking Calculations'!$C$3,L4*'Ranking Calculations'!$C$4,K4*'Ranking Calculations'!$C$5,H4*'Ranking Calculations'!$C$7,G4*'Ranking Calculations'!$C$6,P4*'Ranking Calculations'!$C$8,Q4*'Ranking Calculations'!$C$9,R4*'Ranking Calculations'!$C$10,S4*'Ranking Calculations'!$C$11,T4*'Ranking Calculations'!$C$12,U4*'Ranking Calculations'!$C$13,V4*'Ranking Calculations'!$C$14)</f>
        <v>0</v>
      </c>
      <c r="X4" s="11">
        <f>(SUM($D$2:D4)+(SUM($F$2:F4)/2))/((SUM($D$2:D4)+SUM($E$2:E4)+SUM($F$2:F4)))</f>
        <v>0.51190476190476186</v>
      </c>
      <c r="Y4" s="24">
        <f>'Winning % Rank Over Time'!AD4</f>
        <v>11</v>
      </c>
      <c r="Z4" s="7">
        <f>'Winning % Rank Over Time'!$B4*VLOOKUP(Y4,'Share of Reg Season Points'!$P$2:$Q$27,2)</f>
        <v>0</v>
      </c>
      <c r="AA4" s="1">
        <v>0</v>
      </c>
      <c r="AB4" s="1" cm="1">
        <f t="array" ref="AB4">_xlfn.IFS(AA4&gt;='Old Ranking Calculations'!$B$25,'Old Ranking Calculations'!$C$25,AA4&gt;='Old Ranking Calculations'!$B$26,'Old Ranking Calculations'!$C$26,AA4&gt;='Old Ranking Calculations'!$B$27,'Old Ranking Calculations'!$C$27,AA4&gt;='Old Ranking Calculations'!$B$28,'Old Ranking Calculations'!$C$28,AA4&gt;='Old Ranking Calculations'!$B$29,'Old Ranking Calculations'!$C$29,AA4&gt;='Old Ranking Calculations'!$B$30,'Old Ranking Calculations'!$C$30,AA4&gt;='Old Ranking Calculations'!$B$31,'Old Ranking Calculations'!$C$31,AA4&lt;'Old Ranking Calculations'!$B$32,'Old Ranking Calculations'!$C$32)</f>
        <v>0</v>
      </c>
      <c r="AC4" s="11">
        <f>COUNT($G$2:G4)/COUNT($A$2:A4)</f>
        <v>0</v>
      </c>
      <c r="AD4" s="1" cm="1">
        <f t="array" ref="AD4">_xlfn.IFS(AC4&gt;='Old Ranking Calculations'!$B$15,'Old Ranking Calculations'!$C$15,AC4&gt;='Old Ranking Calculations'!$B$16,'Old Ranking Calculations'!$C$16,AC4&gt;='Old Ranking Calculations'!$B$17,'Old Ranking Calculations'!$C$17,AC4&gt;='Old Ranking Calculations'!$B$18,'Old Ranking Calculations'!$C$18,AC4&gt;='Old Ranking Calculations'!$B$19,'Old Ranking Calculations'!$C$19,AC4&gt;='Old Ranking Calculations'!$B$20,'Old Ranking Calculations'!$C$20,AC4&gt;='Old Ranking Calculations'!$B$21,'Old Ranking Calculations'!$C$21,AC4&gt;='Old Ranking Calculations'!$B$22,'Old Ranking Calculations'!$C$22,AC4&lt;'Old Ranking Calculations'!$B$23,'Old Ranking Calculations'!$C$23)</f>
        <v>0</v>
      </c>
      <c r="AE4" s="1">
        <f t="shared" si="0"/>
        <v>0</v>
      </c>
      <c r="AF4" s="1">
        <v>0</v>
      </c>
      <c r="AG4" s="16">
        <f>SUM($W$2:W4,Z4)</f>
        <v>0</v>
      </c>
    </row>
    <row r="5" spans="1:33" ht="15.75" customHeight="1" x14ac:dyDescent="0.2">
      <c r="A5" s="1">
        <v>1969</v>
      </c>
      <c r="B5" s="1" t="s">
        <v>27</v>
      </c>
      <c r="C5" s="1" t="str">
        <f>VLOOKUP(B5,Divisions!$A$1:$B$33,2,FALSE)</f>
        <v>NFC West</v>
      </c>
      <c r="D5" s="1">
        <v>4</v>
      </c>
      <c r="E5" s="1">
        <v>8</v>
      </c>
      <c r="F5" s="1">
        <v>2</v>
      </c>
      <c r="W5" s="1">
        <f>SUM(N5*'Ranking Calculations'!$C$2,M5*'Ranking Calculations'!$C$3,L5*'Ranking Calculations'!$C$4,K5*'Ranking Calculations'!$C$5,H5*'Ranking Calculations'!$C$7,G5*'Ranking Calculations'!$C$6,P5*'Ranking Calculations'!$C$8,Q5*'Ranking Calculations'!$C$9,R5*'Ranking Calculations'!$C$10,S5*'Ranking Calculations'!$C$11,T5*'Ranking Calculations'!$C$12,U5*'Ranking Calculations'!$C$13,V5*'Ranking Calculations'!$C$14)</f>
        <v>0</v>
      </c>
      <c r="X5" s="11">
        <f>(SUM($D$2:D5)+(SUM($F$2:F5)/2))/((SUM($D$2:D5)+SUM($E$2:E5)+SUM($F$2:F5)))</f>
        <v>0.4732142857142857</v>
      </c>
      <c r="Y5" s="24">
        <f>'Winning % Rank Over Time'!AD5</f>
        <v>13</v>
      </c>
      <c r="Z5" s="7">
        <f>'Winning % Rank Over Time'!$B5*VLOOKUP(Y5,'Share of Reg Season Points'!$P$2:$Q$27,2)</f>
        <v>0</v>
      </c>
      <c r="AA5" s="1">
        <v>0</v>
      </c>
      <c r="AB5" s="1" cm="1">
        <f t="array" ref="AB5">_xlfn.IFS(AA5&gt;='Old Ranking Calculations'!$B$25,'Old Ranking Calculations'!$C$25,AA5&gt;='Old Ranking Calculations'!$B$26,'Old Ranking Calculations'!$C$26,AA5&gt;='Old Ranking Calculations'!$B$27,'Old Ranking Calculations'!$C$27,AA5&gt;='Old Ranking Calculations'!$B$28,'Old Ranking Calculations'!$C$28,AA5&gt;='Old Ranking Calculations'!$B$29,'Old Ranking Calculations'!$C$29,AA5&gt;='Old Ranking Calculations'!$B$30,'Old Ranking Calculations'!$C$30,AA5&gt;='Old Ranking Calculations'!$B$31,'Old Ranking Calculations'!$C$31,AA5&lt;'Old Ranking Calculations'!$B$32,'Old Ranking Calculations'!$C$32)</f>
        <v>0</v>
      </c>
      <c r="AC5" s="11">
        <f>COUNT($G$2:G5)/COUNT($A$2:A5)</f>
        <v>0</v>
      </c>
      <c r="AD5" s="1" cm="1">
        <f t="array" ref="AD5">_xlfn.IFS(AC5&gt;='Old Ranking Calculations'!$B$15,'Old Ranking Calculations'!$C$15,AC5&gt;='Old Ranking Calculations'!$B$16,'Old Ranking Calculations'!$C$16,AC5&gt;='Old Ranking Calculations'!$B$17,'Old Ranking Calculations'!$C$17,AC5&gt;='Old Ranking Calculations'!$B$18,'Old Ranking Calculations'!$C$18,AC5&gt;='Old Ranking Calculations'!$B$19,'Old Ranking Calculations'!$C$19,AC5&gt;='Old Ranking Calculations'!$B$20,'Old Ranking Calculations'!$C$20,AC5&gt;='Old Ranking Calculations'!$B$21,'Old Ranking Calculations'!$C$21,AC5&gt;='Old Ranking Calculations'!$B$22,'Old Ranking Calculations'!$C$22,AC5&lt;'Old Ranking Calculations'!$B$23,'Old Ranking Calculations'!$C$23)</f>
        <v>0</v>
      </c>
      <c r="AE5" s="1">
        <f t="shared" si="0"/>
        <v>0</v>
      </c>
      <c r="AF5" s="1">
        <v>0</v>
      </c>
      <c r="AG5" s="16">
        <f>SUM($W$2:W5,Z5)</f>
        <v>0</v>
      </c>
    </row>
    <row r="6" spans="1:33" ht="15.75" customHeight="1" x14ac:dyDescent="0.2">
      <c r="A6" s="1">
        <v>1970</v>
      </c>
      <c r="B6" s="1" t="s">
        <v>27</v>
      </c>
      <c r="C6" s="1" t="str">
        <f>VLOOKUP(B6,Divisions!$A$1:$B$33,2,FALSE)</f>
        <v>NFC West</v>
      </c>
      <c r="D6" s="1">
        <v>10</v>
      </c>
      <c r="E6" s="1">
        <v>3</v>
      </c>
      <c r="F6" s="1">
        <v>1</v>
      </c>
      <c r="G6" s="1">
        <v>1</v>
      </c>
      <c r="H6" s="1">
        <v>1</v>
      </c>
      <c r="I6" s="1">
        <v>1</v>
      </c>
      <c r="J6" s="1">
        <v>1</v>
      </c>
      <c r="K6" s="1">
        <v>1</v>
      </c>
      <c r="L6" s="1">
        <v>1</v>
      </c>
      <c r="M6" s="1"/>
      <c r="N6" s="1"/>
      <c r="O6" s="1">
        <v>3</v>
      </c>
      <c r="P6" s="1">
        <v>1</v>
      </c>
      <c r="T6" s="1">
        <v>1</v>
      </c>
      <c r="W6" s="1">
        <f>SUM(N6*'Ranking Calculations'!$C$2,M6*'Ranking Calculations'!$C$3,L6*'Ranking Calculations'!$C$4,K6*'Ranking Calculations'!$C$5,H6*'Ranking Calculations'!$C$7,G6*'Ranking Calculations'!$C$6,P6*'Ranking Calculations'!$C$8,Q6*'Ranking Calculations'!$C$9,R6*'Ranking Calculations'!$C$10,S6*'Ranking Calculations'!$C$11,T6*'Ranking Calculations'!$C$12,U6*'Ranking Calculations'!$C$13,V6*'Ranking Calculations'!$C$14)</f>
        <v>11</v>
      </c>
      <c r="X6" s="11">
        <f>(SUM($D$2:D6)+(SUM($F$2:F6)/2))/((SUM($D$2:D6)+SUM($E$2:E6)+SUM($F$2:F6)))</f>
        <v>0.52857142857142858</v>
      </c>
      <c r="Y6" s="24">
        <f>'Winning % Rank Over Time'!AD6</f>
        <v>12</v>
      </c>
      <c r="Z6" s="7">
        <f>'Winning % Rank Over Time'!$B6*VLOOKUP(Y6,'Share of Reg Season Points'!$P$2:$Q$27,2)</f>
        <v>0</v>
      </c>
      <c r="AA6" s="1">
        <f>SUM($I$2:I6)/COUNT($G$2:G6)</f>
        <v>1</v>
      </c>
      <c r="AB6" s="1" cm="1">
        <f t="array" ref="AB6">_xlfn.IFS(AA6&gt;='Old Ranking Calculations'!$B$25,'Old Ranking Calculations'!$C$25,AA6&gt;='Old Ranking Calculations'!$B$26,'Old Ranking Calculations'!$C$26,AA6&gt;='Old Ranking Calculations'!$B$27,'Old Ranking Calculations'!$C$27,AA6&gt;='Old Ranking Calculations'!$B$28,'Old Ranking Calculations'!$C$28,AA6&gt;='Old Ranking Calculations'!$B$29,'Old Ranking Calculations'!$C$29,AA6&gt;='Old Ranking Calculations'!$B$30,'Old Ranking Calculations'!$C$30,AA6&gt;='Old Ranking Calculations'!$B$31,'Old Ranking Calculations'!$C$31,AA6&lt;'Old Ranking Calculations'!$B$32,'Old Ranking Calculations'!$C$32)</f>
        <v>10</v>
      </c>
      <c r="AC6" s="11">
        <f>COUNT($G$2:G6)/COUNT($A$2:A6)</f>
        <v>0.2</v>
      </c>
      <c r="AD6" s="1" cm="1">
        <f t="array" ref="AD6">_xlfn.IFS(AC6&gt;='Old Ranking Calculations'!$B$15,'Old Ranking Calculations'!$C$15,AC6&gt;='Old Ranking Calculations'!$B$16,'Old Ranking Calculations'!$C$16,AC6&gt;='Old Ranking Calculations'!$B$17,'Old Ranking Calculations'!$C$17,AC6&gt;='Old Ranking Calculations'!$B$18,'Old Ranking Calculations'!$C$18,AC6&gt;='Old Ranking Calculations'!$B$19,'Old Ranking Calculations'!$C$19,AC6&gt;='Old Ranking Calculations'!$B$20,'Old Ranking Calculations'!$C$20,AC6&gt;='Old Ranking Calculations'!$B$21,'Old Ranking Calculations'!$C$21,AC6&gt;='Old Ranking Calculations'!$B$22,'Old Ranking Calculations'!$C$22,AC6&lt;'Old Ranking Calculations'!$B$23,'Old Ranking Calculations'!$C$23)</f>
        <v>1</v>
      </c>
      <c r="AE6" s="1">
        <f t="shared" si="0"/>
        <v>0</v>
      </c>
      <c r="AF6" s="1">
        <f>SUM($O$2:O6)/SUM($G$2:H6)</f>
        <v>1.5</v>
      </c>
      <c r="AG6" s="16">
        <f>SUM($W$2:W6,Z6)</f>
        <v>11</v>
      </c>
    </row>
    <row r="7" spans="1:33" ht="15.75" customHeight="1" x14ac:dyDescent="0.2">
      <c r="A7" s="1">
        <v>1971</v>
      </c>
      <c r="B7" s="1" t="s">
        <v>27</v>
      </c>
      <c r="C7" s="1" t="str">
        <f>VLOOKUP(B7,Divisions!$A$1:$B$33,2,FALSE)</f>
        <v>NFC West</v>
      </c>
      <c r="D7" s="1">
        <v>9</v>
      </c>
      <c r="E7" s="1">
        <v>5</v>
      </c>
      <c r="G7" s="1">
        <v>1</v>
      </c>
      <c r="H7" s="1">
        <v>1</v>
      </c>
      <c r="I7" s="1">
        <v>1</v>
      </c>
      <c r="J7" s="1">
        <v>1</v>
      </c>
      <c r="K7" s="1">
        <v>1</v>
      </c>
      <c r="L7" s="1">
        <v>1</v>
      </c>
      <c r="M7" s="1"/>
      <c r="N7" s="1"/>
      <c r="O7" s="1">
        <v>3</v>
      </c>
      <c r="W7" s="1">
        <f>SUM(N7*'Ranking Calculations'!$C$2,M7*'Ranking Calculations'!$C$3,L7*'Ranking Calculations'!$C$4,K7*'Ranking Calculations'!$C$5,H7*'Ranking Calculations'!$C$7,G7*'Ranking Calculations'!$C$6,P7*'Ranking Calculations'!$C$8,Q7*'Ranking Calculations'!$C$9,R7*'Ranking Calculations'!$C$10,S7*'Ranking Calculations'!$C$11,T7*'Ranking Calculations'!$C$12,U7*'Ranking Calculations'!$C$13,V7*'Ranking Calculations'!$C$14)</f>
        <v>8</v>
      </c>
      <c r="X7" s="11">
        <f>(SUM($D$2:D7)+(SUM($F$2:F7)/2))/((SUM($D$2:D7)+SUM($E$2:E7)+SUM($F$2:F7)))</f>
        <v>0.54761904761904767</v>
      </c>
      <c r="Y7" s="24">
        <f>'Winning % Rank Over Time'!AD7</f>
        <v>10</v>
      </c>
      <c r="Z7" s="7">
        <f>'Winning % Rank Over Time'!$B7*VLOOKUP(Y7,'Share of Reg Season Points'!$P$2:$Q$27,2)</f>
        <v>0</v>
      </c>
      <c r="AA7" s="1">
        <f>SUM($I$2:I7)/COUNT($G$2:G7)</f>
        <v>1</v>
      </c>
      <c r="AB7" s="1" cm="1">
        <f t="array" ref="AB7">_xlfn.IFS(AA7&gt;='Old Ranking Calculations'!$B$25,'Old Ranking Calculations'!$C$25,AA7&gt;='Old Ranking Calculations'!$B$26,'Old Ranking Calculations'!$C$26,AA7&gt;='Old Ranking Calculations'!$B$27,'Old Ranking Calculations'!$C$27,AA7&gt;='Old Ranking Calculations'!$B$28,'Old Ranking Calculations'!$C$28,AA7&gt;='Old Ranking Calculations'!$B$29,'Old Ranking Calculations'!$C$29,AA7&gt;='Old Ranking Calculations'!$B$30,'Old Ranking Calculations'!$C$30,AA7&gt;='Old Ranking Calculations'!$B$31,'Old Ranking Calculations'!$C$31,AA7&lt;'Old Ranking Calculations'!$B$32,'Old Ranking Calculations'!$C$32)</f>
        <v>10</v>
      </c>
      <c r="AC7" s="11">
        <f>COUNT($G$2:G7)/COUNT($A$2:A7)</f>
        <v>0.33333333333333331</v>
      </c>
      <c r="AD7" s="1" cm="1">
        <f t="array" ref="AD7">_xlfn.IFS(AC7&gt;='Old Ranking Calculations'!$B$15,'Old Ranking Calculations'!$C$15,AC7&gt;='Old Ranking Calculations'!$B$16,'Old Ranking Calculations'!$C$16,AC7&gt;='Old Ranking Calculations'!$B$17,'Old Ranking Calculations'!$C$17,AC7&gt;='Old Ranking Calculations'!$B$18,'Old Ranking Calculations'!$C$18,AC7&gt;='Old Ranking Calculations'!$B$19,'Old Ranking Calculations'!$C$19,AC7&gt;='Old Ranking Calculations'!$B$20,'Old Ranking Calculations'!$C$20,AC7&gt;='Old Ranking Calculations'!$B$21,'Old Ranking Calculations'!$C$21,AC7&gt;='Old Ranking Calculations'!$B$22,'Old Ranking Calculations'!$C$22,AC7&lt;'Old Ranking Calculations'!$B$23,'Old Ranking Calculations'!$C$23)</f>
        <v>3</v>
      </c>
      <c r="AE7" s="1">
        <f t="shared" si="0"/>
        <v>0</v>
      </c>
      <c r="AF7" s="1">
        <f>SUM($O$2:O7)/SUM($G$2:H7)</f>
        <v>1.5</v>
      </c>
      <c r="AG7" s="16">
        <f>SUM($W$2:W7,Z7)</f>
        <v>19</v>
      </c>
    </row>
    <row r="8" spans="1:33" ht="15.75" customHeight="1" x14ac:dyDescent="0.2">
      <c r="A8" s="1">
        <v>1972</v>
      </c>
      <c r="B8" s="1" t="s">
        <v>27</v>
      </c>
      <c r="C8" s="1" t="str">
        <f>VLOOKUP(B8,Divisions!$A$1:$B$33,2,FALSE)</f>
        <v>NFC West</v>
      </c>
      <c r="D8" s="1">
        <v>8</v>
      </c>
      <c r="E8" s="1">
        <v>5</v>
      </c>
      <c r="F8" s="1">
        <v>1</v>
      </c>
      <c r="G8" s="1">
        <v>1</v>
      </c>
      <c r="H8" s="1">
        <v>1</v>
      </c>
      <c r="I8" s="1">
        <v>0</v>
      </c>
      <c r="J8" s="1">
        <v>1</v>
      </c>
      <c r="K8" s="1">
        <v>1</v>
      </c>
      <c r="L8" s="1"/>
      <c r="M8" s="1"/>
      <c r="N8" s="1"/>
      <c r="O8" s="1">
        <v>2</v>
      </c>
      <c r="W8" s="1">
        <f>SUM(N8*'Ranking Calculations'!$C$2,M8*'Ranking Calculations'!$C$3,L8*'Ranking Calculations'!$C$4,K8*'Ranking Calculations'!$C$5,H8*'Ranking Calculations'!$C$7,G8*'Ranking Calculations'!$C$6,P8*'Ranking Calculations'!$C$8,Q8*'Ranking Calculations'!$C$9,R8*'Ranking Calculations'!$C$10,S8*'Ranking Calculations'!$C$11,T8*'Ranking Calculations'!$C$12,U8*'Ranking Calculations'!$C$13,V8*'Ranking Calculations'!$C$14)</f>
        <v>4</v>
      </c>
      <c r="X8" s="11">
        <f>(SUM($D$2:D8)+(SUM($F$2:F8)/2))/((SUM($D$2:D8)+SUM($E$2:E8)+SUM($F$2:F8)))</f>
        <v>0.55612244897959184</v>
      </c>
      <c r="Y8" s="24">
        <f>'Winning % Rank Over Time'!AD8</f>
        <v>9</v>
      </c>
      <c r="Z8" s="7">
        <f>'Winning % Rank Over Time'!$B8*VLOOKUP(Y8,'Share of Reg Season Points'!$P$2:$Q$27,2)</f>
        <v>0</v>
      </c>
      <c r="AA8" s="1">
        <f>SUM($I$2:I8)/COUNT($G$2:G8)</f>
        <v>0.66666666666666663</v>
      </c>
      <c r="AB8" s="1" cm="1">
        <f t="array" ref="AB8">_xlfn.IFS(AA8&gt;='Old Ranking Calculations'!$B$25,'Old Ranking Calculations'!$C$25,AA8&gt;='Old Ranking Calculations'!$B$26,'Old Ranking Calculations'!$C$26,AA8&gt;='Old Ranking Calculations'!$B$27,'Old Ranking Calculations'!$C$27,AA8&gt;='Old Ranking Calculations'!$B$28,'Old Ranking Calculations'!$C$28,AA8&gt;='Old Ranking Calculations'!$B$29,'Old Ranking Calculations'!$C$29,AA8&gt;='Old Ranking Calculations'!$B$30,'Old Ranking Calculations'!$C$30,AA8&gt;='Old Ranking Calculations'!$B$31,'Old Ranking Calculations'!$C$31,AA8&lt;'Old Ranking Calculations'!$B$32,'Old Ranking Calculations'!$C$32)</f>
        <v>4</v>
      </c>
      <c r="AC8" s="11">
        <f>COUNT($G$2:G8)/COUNT($A$2:A8)</f>
        <v>0.42857142857142855</v>
      </c>
      <c r="AD8" s="1" cm="1">
        <f t="array" ref="AD8">_xlfn.IFS(AC8&gt;='Old Ranking Calculations'!$B$15,'Old Ranking Calculations'!$C$15,AC8&gt;='Old Ranking Calculations'!$B$16,'Old Ranking Calculations'!$C$16,AC8&gt;='Old Ranking Calculations'!$B$17,'Old Ranking Calculations'!$C$17,AC8&gt;='Old Ranking Calculations'!$B$18,'Old Ranking Calculations'!$C$18,AC8&gt;='Old Ranking Calculations'!$B$19,'Old Ranking Calculations'!$C$19,AC8&gt;='Old Ranking Calculations'!$B$20,'Old Ranking Calculations'!$C$20,AC8&gt;='Old Ranking Calculations'!$B$21,'Old Ranking Calculations'!$C$21,AC8&gt;='Old Ranking Calculations'!$B$22,'Old Ranking Calculations'!$C$22,AC8&lt;'Old Ranking Calculations'!$B$23,'Old Ranking Calculations'!$C$23)</f>
        <v>10</v>
      </c>
      <c r="AE8" s="1">
        <f t="shared" si="0"/>
        <v>0</v>
      </c>
      <c r="AF8" s="1">
        <f>SUM($O$2:O8)/SUM($G$2:H8)</f>
        <v>1.3333333333333333</v>
      </c>
      <c r="AG8" s="16">
        <f>SUM($W$2:W8,Z8)</f>
        <v>23</v>
      </c>
    </row>
    <row r="9" spans="1:33" ht="15.75" customHeight="1" x14ac:dyDescent="0.2">
      <c r="A9" s="1">
        <v>1973</v>
      </c>
      <c r="B9" s="1" t="s">
        <v>27</v>
      </c>
      <c r="C9" s="1" t="str">
        <f>VLOOKUP(B9,Divisions!$A$1:$B$33,2,FALSE)</f>
        <v>NFC West</v>
      </c>
      <c r="D9" s="1">
        <v>5</v>
      </c>
      <c r="E9" s="1">
        <v>9</v>
      </c>
      <c r="W9" s="1">
        <f>SUM(N9*'Ranking Calculations'!$C$2,M9*'Ranking Calculations'!$C$3,L9*'Ranking Calculations'!$C$4,K9*'Ranking Calculations'!$C$5,H9*'Ranking Calculations'!$C$7,G9*'Ranking Calculations'!$C$6,P9*'Ranking Calculations'!$C$8,Q9*'Ranking Calculations'!$C$9,R9*'Ranking Calculations'!$C$10,S9*'Ranking Calculations'!$C$11,T9*'Ranking Calculations'!$C$12,U9*'Ranking Calculations'!$C$13,V9*'Ranking Calculations'!$C$14)</f>
        <v>0</v>
      </c>
      <c r="X9" s="11">
        <f>(SUM($D$2:D9)+(SUM($F$2:F9)/2))/((SUM($D$2:D9)+SUM($E$2:E9)+SUM($F$2:F9)))</f>
        <v>0.53125</v>
      </c>
      <c r="Y9" s="24">
        <f>'Winning % Rank Over Time'!AD9</f>
        <v>11</v>
      </c>
      <c r="Z9" s="7">
        <f>'Winning % Rank Over Time'!$B9*VLOOKUP(Y9,'Share of Reg Season Points'!$P$2:$Q$27,2)</f>
        <v>0</v>
      </c>
      <c r="AA9" s="1">
        <f>SUM($I$2:I9)/COUNT($G$2:G9)</f>
        <v>0.66666666666666663</v>
      </c>
      <c r="AB9" s="1" cm="1">
        <f t="array" ref="AB9">_xlfn.IFS(AA9&gt;='Old Ranking Calculations'!$B$25,'Old Ranking Calculations'!$C$25,AA9&gt;='Old Ranking Calculations'!$B$26,'Old Ranking Calculations'!$C$26,AA9&gt;='Old Ranking Calculations'!$B$27,'Old Ranking Calculations'!$C$27,AA9&gt;='Old Ranking Calculations'!$B$28,'Old Ranking Calculations'!$C$28,AA9&gt;='Old Ranking Calculations'!$B$29,'Old Ranking Calculations'!$C$29,AA9&gt;='Old Ranking Calculations'!$B$30,'Old Ranking Calculations'!$C$30,AA9&gt;='Old Ranking Calculations'!$B$31,'Old Ranking Calculations'!$C$31,AA9&lt;'Old Ranking Calculations'!$B$32,'Old Ranking Calculations'!$C$32)</f>
        <v>4</v>
      </c>
      <c r="AC9" s="11">
        <f>COUNT($G$2:G9)/COUNT($A$2:A9)</f>
        <v>0.375</v>
      </c>
      <c r="AD9" s="1" cm="1">
        <f t="array" ref="AD9">_xlfn.IFS(AC9&gt;='Old Ranking Calculations'!$B$15,'Old Ranking Calculations'!$C$15,AC9&gt;='Old Ranking Calculations'!$B$16,'Old Ranking Calculations'!$C$16,AC9&gt;='Old Ranking Calculations'!$B$17,'Old Ranking Calculations'!$C$17,AC9&gt;='Old Ranking Calculations'!$B$18,'Old Ranking Calculations'!$C$18,AC9&gt;='Old Ranking Calculations'!$B$19,'Old Ranking Calculations'!$C$19,AC9&gt;='Old Ranking Calculations'!$B$20,'Old Ranking Calculations'!$C$20,AC9&gt;='Old Ranking Calculations'!$B$21,'Old Ranking Calculations'!$C$21,AC9&gt;='Old Ranking Calculations'!$B$22,'Old Ranking Calculations'!$C$22,AC9&lt;'Old Ranking Calculations'!$B$23,'Old Ranking Calculations'!$C$23)</f>
        <v>7</v>
      </c>
      <c r="AE9" s="1">
        <f t="shared" si="0"/>
        <v>0</v>
      </c>
      <c r="AF9" s="1">
        <f>SUM($O$2:O9)/SUM($G$2:H9)</f>
        <v>1.3333333333333333</v>
      </c>
      <c r="AG9" s="16">
        <f>SUM($W$2:W9,Z9)</f>
        <v>23</v>
      </c>
    </row>
    <row r="10" spans="1:33" ht="15.75" customHeight="1" x14ac:dyDescent="0.2">
      <c r="A10" s="1">
        <v>1974</v>
      </c>
      <c r="B10" s="1" t="s">
        <v>27</v>
      </c>
      <c r="C10" s="1" t="str">
        <f>VLOOKUP(B10,Divisions!$A$1:$B$33,2,FALSE)</f>
        <v>NFC West</v>
      </c>
      <c r="D10" s="1">
        <v>6</v>
      </c>
      <c r="E10" s="1">
        <v>8</v>
      </c>
      <c r="W10" s="1">
        <f>SUM(N10*'Ranking Calculations'!$C$2,M10*'Ranking Calculations'!$C$3,L10*'Ranking Calculations'!$C$4,K10*'Ranking Calculations'!$C$5,H10*'Ranking Calculations'!$C$7,G10*'Ranking Calculations'!$C$6,P10*'Ranking Calculations'!$C$8,Q10*'Ranking Calculations'!$C$9,R10*'Ranking Calculations'!$C$10,S10*'Ranking Calculations'!$C$11,T10*'Ranking Calculations'!$C$12,U10*'Ranking Calculations'!$C$13,V10*'Ranking Calculations'!$C$14)</f>
        <v>0</v>
      </c>
      <c r="X10" s="11">
        <f>(SUM($D$2:D10)+(SUM($F$2:F10)/2))/((SUM($D$2:D10)+SUM($E$2:E10)+SUM($F$2:F10)))</f>
        <v>0.51984126984126988</v>
      </c>
      <c r="Y10" s="24">
        <f>'Winning % Rank Over Time'!AD10</f>
        <v>11</v>
      </c>
      <c r="Z10" s="7">
        <f>'Winning % Rank Over Time'!$B10*VLOOKUP(Y10,'Share of Reg Season Points'!$P$2:$Q$27,2)</f>
        <v>0</v>
      </c>
      <c r="AA10" s="1">
        <f>SUM($I$2:I10)/COUNT($G$2:G10)</f>
        <v>0.66666666666666663</v>
      </c>
      <c r="AB10" s="1" cm="1">
        <f t="array" ref="AB10">_xlfn.IFS(AA10&gt;='Old Ranking Calculations'!$B$25,'Old Ranking Calculations'!$C$25,AA10&gt;='Old Ranking Calculations'!$B$26,'Old Ranking Calculations'!$C$26,AA10&gt;='Old Ranking Calculations'!$B$27,'Old Ranking Calculations'!$C$27,AA10&gt;='Old Ranking Calculations'!$B$28,'Old Ranking Calculations'!$C$28,AA10&gt;='Old Ranking Calculations'!$B$29,'Old Ranking Calculations'!$C$29,AA10&gt;='Old Ranking Calculations'!$B$30,'Old Ranking Calculations'!$C$30,AA10&gt;='Old Ranking Calculations'!$B$31,'Old Ranking Calculations'!$C$31,AA10&lt;'Old Ranking Calculations'!$B$32,'Old Ranking Calculations'!$C$32)</f>
        <v>4</v>
      </c>
      <c r="AC10" s="11">
        <f>COUNT($G$2:G10)/COUNT($A$2:A10)</f>
        <v>0.33333333333333331</v>
      </c>
      <c r="AD10" s="1" cm="1">
        <f t="array" ref="AD10">_xlfn.IFS(AC10&gt;='Old Ranking Calculations'!$B$15,'Old Ranking Calculations'!$C$15,AC10&gt;='Old Ranking Calculations'!$B$16,'Old Ranking Calculations'!$C$16,AC10&gt;='Old Ranking Calculations'!$B$17,'Old Ranking Calculations'!$C$17,AC10&gt;='Old Ranking Calculations'!$B$18,'Old Ranking Calculations'!$C$18,AC10&gt;='Old Ranking Calculations'!$B$19,'Old Ranking Calculations'!$C$19,AC10&gt;='Old Ranking Calculations'!$B$20,'Old Ranking Calculations'!$C$20,AC10&gt;='Old Ranking Calculations'!$B$21,'Old Ranking Calculations'!$C$21,AC10&gt;='Old Ranking Calculations'!$B$22,'Old Ranking Calculations'!$C$22,AC10&lt;'Old Ranking Calculations'!$B$23,'Old Ranking Calculations'!$C$23)</f>
        <v>3</v>
      </c>
      <c r="AE10" s="1">
        <f t="shared" si="0"/>
        <v>0</v>
      </c>
      <c r="AF10" s="1">
        <f>SUM($O$2:O10)/SUM($G$2:H10)</f>
        <v>1.3333333333333333</v>
      </c>
      <c r="AG10" s="16">
        <f>SUM($W$2:W10,Z10)</f>
        <v>23</v>
      </c>
    </row>
    <row r="11" spans="1:33" ht="15.75" customHeight="1" x14ac:dyDescent="0.2">
      <c r="A11" s="1">
        <v>1975</v>
      </c>
      <c r="B11" s="1" t="s">
        <v>27</v>
      </c>
      <c r="C11" s="1" t="str">
        <f>VLOOKUP(B11,Divisions!$A$1:$B$33,2,FALSE)</f>
        <v>NFC West</v>
      </c>
      <c r="D11" s="1">
        <v>5</v>
      </c>
      <c r="E11" s="1">
        <v>9</v>
      </c>
      <c r="W11" s="1">
        <f>SUM(N11*'Ranking Calculations'!$C$2,M11*'Ranking Calculations'!$C$3,L11*'Ranking Calculations'!$C$4,K11*'Ranking Calculations'!$C$5,H11*'Ranking Calculations'!$C$7,G11*'Ranking Calculations'!$C$6,P11*'Ranking Calculations'!$C$8,Q11*'Ranking Calculations'!$C$9,R11*'Ranking Calculations'!$C$10,S11*'Ranking Calculations'!$C$11,T11*'Ranking Calculations'!$C$12,U11*'Ranking Calculations'!$C$13,V11*'Ranking Calculations'!$C$14)</f>
        <v>0</v>
      </c>
      <c r="X11" s="11">
        <f>(SUM($D$2:D11)+(SUM($F$2:F11)/2))/((SUM($D$2:D11)+SUM($E$2:E11)+SUM($F$2:F11)))</f>
        <v>0.50357142857142856</v>
      </c>
      <c r="Y11" s="24">
        <f>'Winning % Rank Over Time'!AD11</f>
        <v>13</v>
      </c>
      <c r="Z11" s="7">
        <f>'Winning % Rank Over Time'!$B11*VLOOKUP(Y11,'Share of Reg Season Points'!$P$2:$Q$27,2)</f>
        <v>0</v>
      </c>
      <c r="AA11" s="1">
        <f>SUM($I$2:I11)/COUNT($G$2:G11)</f>
        <v>0.66666666666666663</v>
      </c>
      <c r="AB11" s="1" cm="1">
        <f t="array" ref="AB11">_xlfn.IFS(AA11&gt;='Old Ranking Calculations'!$B$25,'Old Ranking Calculations'!$C$25,AA11&gt;='Old Ranking Calculations'!$B$26,'Old Ranking Calculations'!$C$26,AA11&gt;='Old Ranking Calculations'!$B$27,'Old Ranking Calculations'!$C$27,AA11&gt;='Old Ranking Calculations'!$B$28,'Old Ranking Calculations'!$C$28,AA11&gt;='Old Ranking Calculations'!$B$29,'Old Ranking Calculations'!$C$29,AA11&gt;='Old Ranking Calculations'!$B$30,'Old Ranking Calculations'!$C$30,AA11&gt;='Old Ranking Calculations'!$B$31,'Old Ranking Calculations'!$C$31,AA11&lt;'Old Ranking Calculations'!$B$32,'Old Ranking Calculations'!$C$32)</f>
        <v>4</v>
      </c>
      <c r="AC11" s="11">
        <f>COUNT($G$2:G11)/COUNT($A$2:A11)</f>
        <v>0.3</v>
      </c>
      <c r="AD11" s="1" cm="1">
        <f t="array" ref="AD11">_xlfn.IFS(AC11&gt;='Old Ranking Calculations'!$B$15,'Old Ranking Calculations'!$C$15,AC11&gt;='Old Ranking Calculations'!$B$16,'Old Ranking Calculations'!$C$16,AC11&gt;='Old Ranking Calculations'!$B$17,'Old Ranking Calculations'!$C$17,AC11&gt;='Old Ranking Calculations'!$B$18,'Old Ranking Calculations'!$C$18,AC11&gt;='Old Ranking Calculations'!$B$19,'Old Ranking Calculations'!$C$19,AC11&gt;='Old Ranking Calculations'!$B$20,'Old Ranking Calculations'!$C$20,AC11&gt;='Old Ranking Calculations'!$B$21,'Old Ranking Calculations'!$C$21,AC11&gt;='Old Ranking Calculations'!$B$22,'Old Ranking Calculations'!$C$22,AC11&lt;'Old Ranking Calculations'!$B$23,'Old Ranking Calculations'!$C$23)</f>
        <v>3</v>
      </c>
      <c r="AE11" s="1">
        <f t="shared" si="0"/>
        <v>0</v>
      </c>
      <c r="AF11" s="1">
        <f>SUM($O$2:O11)/SUM($G$2:H11)</f>
        <v>1.3333333333333333</v>
      </c>
      <c r="AG11" s="16">
        <f>SUM($W$2:W11,Z11)</f>
        <v>23</v>
      </c>
    </row>
    <row r="12" spans="1:33" ht="15.75" customHeight="1" x14ac:dyDescent="0.2">
      <c r="A12" s="1">
        <v>1976</v>
      </c>
      <c r="B12" s="1" t="s">
        <v>27</v>
      </c>
      <c r="C12" s="1" t="str">
        <f>VLOOKUP(B12,Divisions!$A$1:$B$33,2,FALSE)</f>
        <v>NFC West</v>
      </c>
      <c r="D12" s="1">
        <v>8</v>
      </c>
      <c r="E12" s="1">
        <v>6</v>
      </c>
      <c r="W12" s="1">
        <f>SUM(N12*'Ranking Calculations'!$C$2,M12*'Ranking Calculations'!$C$3,L12*'Ranking Calculations'!$C$4,K12*'Ranking Calculations'!$C$5,H12*'Ranking Calculations'!$C$7,G12*'Ranking Calculations'!$C$6,P12*'Ranking Calculations'!$C$8,Q12*'Ranking Calculations'!$C$9,R12*'Ranking Calculations'!$C$10,S12*'Ranking Calculations'!$C$11,T12*'Ranking Calculations'!$C$12,U12*'Ranking Calculations'!$C$13,V12*'Ranking Calculations'!$C$14)</f>
        <v>0</v>
      </c>
      <c r="X12" s="11">
        <f>(SUM($D$2:D12)+(SUM($F$2:F12)/2))/((SUM($D$2:D12)+SUM($E$2:E12)+SUM($F$2:F12)))</f>
        <v>0.50974025974025972</v>
      </c>
      <c r="Y12" s="24">
        <f>'Winning % Rank Over Time'!AD12</f>
        <v>12</v>
      </c>
      <c r="Z12" s="7">
        <f>'Winning % Rank Over Time'!$B12*VLOOKUP(Y12,'Share of Reg Season Points'!$K$2:$L$30,2)</f>
        <v>0</v>
      </c>
      <c r="AA12" s="1">
        <f>SUM($I$2:I12)/COUNT($G$2:G12)</f>
        <v>0.66666666666666663</v>
      </c>
      <c r="AB12" s="1" cm="1">
        <f t="array" ref="AB12">_xlfn.IFS(AA12&gt;='Old Ranking Calculations'!$B$25,'Old Ranking Calculations'!$C$25,AA12&gt;='Old Ranking Calculations'!$B$26,'Old Ranking Calculations'!$C$26,AA12&gt;='Old Ranking Calculations'!$B$27,'Old Ranking Calculations'!$C$27,AA12&gt;='Old Ranking Calculations'!$B$28,'Old Ranking Calculations'!$C$28,AA12&gt;='Old Ranking Calculations'!$B$29,'Old Ranking Calculations'!$C$29,AA12&gt;='Old Ranking Calculations'!$B$30,'Old Ranking Calculations'!$C$30,AA12&gt;='Old Ranking Calculations'!$B$31,'Old Ranking Calculations'!$C$31,AA12&lt;'Old Ranking Calculations'!$B$32,'Old Ranking Calculations'!$C$32)</f>
        <v>4</v>
      </c>
      <c r="AC12" s="11">
        <f>COUNT($G$2:G12)/COUNT($A$2:A12)</f>
        <v>0.27272727272727271</v>
      </c>
      <c r="AD12" s="1" cm="1">
        <f t="array" ref="AD12">_xlfn.IFS(AC12&gt;='Old Ranking Calculations'!$B$15,'Old Ranking Calculations'!$C$15,AC12&gt;='Old Ranking Calculations'!$B$16,'Old Ranking Calculations'!$C$16,AC12&gt;='Old Ranking Calculations'!$B$17,'Old Ranking Calculations'!$C$17,AC12&gt;='Old Ranking Calculations'!$B$18,'Old Ranking Calculations'!$C$18,AC12&gt;='Old Ranking Calculations'!$B$19,'Old Ranking Calculations'!$C$19,AC12&gt;='Old Ranking Calculations'!$B$20,'Old Ranking Calculations'!$C$20,AC12&gt;='Old Ranking Calculations'!$B$21,'Old Ranking Calculations'!$C$21,AC12&gt;='Old Ranking Calculations'!$B$22,'Old Ranking Calculations'!$C$22,AC12&lt;'Old Ranking Calculations'!$B$23,'Old Ranking Calculations'!$C$23)</f>
        <v>3</v>
      </c>
      <c r="AE12" s="1">
        <f t="shared" si="0"/>
        <v>0</v>
      </c>
      <c r="AF12" s="1">
        <f>SUM($O$2:O12)/SUM($G$2:H12)</f>
        <v>1.3333333333333333</v>
      </c>
      <c r="AG12" s="16">
        <f>SUM($W$2:W12,Z12)</f>
        <v>23</v>
      </c>
    </row>
    <row r="13" spans="1:33" ht="15.75" customHeight="1" x14ac:dyDescent="0.2">
      <c r="A13" s="1">
        <v>1977</v>
      </c>
      <c r="B13" s="1" t="s">
        <v>27</v>
      </c>
      <c r="C13" s="1" t="str">
        <f>VLOOKUP(B13,Divisions!$A$1:$B$33,2,FALSE)</f>
        <v>NFC West</v>
      </c>
      <c r="D13" s="1">
        <v>5</v>
      </c>
      <c r="E13" s="1">
        <v>9</v>
      </c>
      <c r="W13" s="1">
        <f>SUM(N13*'Ranking Calculations'!$C$2,M13*'Ranking Calculations'!$C$3,L13*'Ranking Calculations'!$C$4,K13*'Ranking Calculations'!$C$5,H13*'Ranking Calculations'!$C$7,G13*'Ranking Calculations'!$C$6,P13*'Ranking Calculations'!$C$8,Q13*'Ranking Calculations'!$C$9,R13*'Ranking Calculations'!$C$10,S13*'Ranking Calculations'!$C$11,T13*'Ranking Calculations'!$C$12,U13*'Ranking Calculations'!$C$13,V13*'Ranking Calculations'!$C$14)</f>
        <v>0</v>
      </c>
      <c r="X13" s="11">
        <f>(SUM($D$2:D13)+(SUM($F$2:F13)/2))/((SUM($D$2:D13)+SUM($E$2:E13)+SUM($F$2:F13)))</f>
        <v>0.49702380952380953</v>
      </c>
      <c r="Y13" s="24">
        <f>'Winning % Rank Over Time'!AD13</f>
        <v>13</v>
      </c>
      <c r="Z13" s="7">
        <f>'Winning % Rank Over Time'!$B13*VLOOKUP(Y13,'Share of Reg Season Points'!$K$2:$L$30,2)</f>
        <v>0</v>
      </c>
      <c r="AA13" s="1">
        <f>SUM($I$2:I13)/COUNT($G$2:G13)</f>
        <v>0.66666666666666663</v>
      </c>
      <c r="AB13" s="1" cm="1">
        <f t="array" ref="AB13">_xlfn.IFS(AA13&gt;='Old Ranking Calculations'!$B$25,'Old Ranking Calculations'!$C$25,AA13&gt;='Old Ranking Calculations'!$B$26,'Old Ranking Calculations'!$C$26,AA13&gt;='Old Ranking Calculations'!$B$27,'Old Ranking Calculations'!$C$27,AA13&gt;='Old Ranking Calculations'!$B$28,'Old Ranking Calculations'!$C$28,AA13&gt;='Old Ranking Calculations'!$B$29,'Old Ranking Calculations'!$C$29,AA13&gt;='Old Ranking Calculations'!$B$30,'Old Ranking Calculations'!$C$30,AA13&gt;='Old Ranking Calculations'!$B$31,'Old Ranking Calculations'!$C$31,AA13&lt;'Old Ranking Calculations'!$B$32,'Old Ranking Calculations'!$C$32)</f>
        <v>4</v>
      </c>
      <c r="AC13" s="11">
        <f>COUNT($G$2:G13)/COUNT($A$2:A13)</f>
        <v>0.25</v>
      </c>
      <c r="AD13" s="1" cm="1">
        <f t="array" ref="AD13">_xlfn.IFS(AC13&gt;='Old Ranking Calculations'!$B$15,'Old Ranking Calculations'!$C$15,AC13&gt;='Old Ranking Calculations'!$B$16,'Old Ranking Calculations'!$C$16,AC13&gt;='Old Ranking Calculations'!$B$17,'Old Ranking Calculations'!$C$17,AC13&gt;='Old Ranking Calculations'!$B$18,'Old Ranking Calculations'!$C$18,AC13&gt;='Old Ranking Calculations'!$B$19,'Old Ranking Calculations'!$C$19,AC13&gt;='Old Ranking Calculations'!$B$20,'Old Ranking Calculations'!$C$20,AC13&gt;='Old Ranking Calculations'!$B$21,'Old Ranking Calculations'!$C$21,AC13&gt;='Old Ranking Calculations'!$B$22,'Old Ranking Calculations'!$C$22,AC13&lt;'Old Ranking Calculations'!$B$23,'Old Ranking Calculations'!$C$23)</f>
        <v>3</v>
      </c>
      <c r="AE13" s="1">
        <f t="shared" si="0"/>
        <v>0</v>
      </c>
      <c r="AF13" s="1">
        <f>SUM($O$2:O13)/SUM($G$2:H13)</f>
        <v>1.3333333333333333</v>
      </c>
      <c r="AG13" s="16">
        <f>SUM($W$2:W13,Z13)</f>
        <v>23</v>
      </c>
    </row>
    <row r="14" spans="1:33" ht="15.75" customHeight="1" x14ac:dyDescent="0.2">
      <c r="A14" s="1">
        <v>1978</v>
      </c>
      <c r="B14" s="1" t="s">
        <v>27</v>
      </c>
      <c r="C14" s="1" t="str">
        <f>VLOOKUP(B14,Divisions!$A$1:$B$33,2,FALSE)</f>
        <v>NFC West</v>
      </c>
      <c r="D14" s="1">
        <v>2</v>
      </c>
      <c r="E14" s="1">
        <v>14</v>
      </c>
      <c r="W14" s="1">
        <f>SUM(N14*'Ranking Calculations'!$C$2,M14*'Ranking Calculations'!$C$3,L14*'Ranking Calculations'!$C$4,K14*'Ranking Calculations'!$C$5,H14*'Ranking Calculations'!$C$7,G14*'Ranking Calculations'!$C$6,P14*'Ranking Calculations'!$C$8,Q14*'Ranking Calculations'!$C$9,R14*'Ranking Calculations'!$C$10,S14*'Ranking Calculations'!$C$11,T14*'Ranking Calculations'!$C$12,U14*'Ranking Calculations'!$C$13,V14*'Ranking Calculations'!$C$14)</f>
        <v>0</v>
      </c>
      <c r="X14" s="11">
        <f>(SUM($D$2:D14)+(SUM($F$2:F14)/2))/((SUM($D$2:D14)+SUM($E$2:E14)+SUM($F$2:F14)))</f>
        <v>0.46467391304347827</v>
      </c>
      <c r="Y14" s="24">
        <f>'Winning % Rank Over Time'!AD14</f>
        <v>15</v>
      </c>
      <c r="Z14" s="7">
        <f>'Winning % Rank Over Time'!$B14*VLOOKUP(Y14,'Share of Reg Season Points'!$K$2:$L$30,2)</f>
        <v>0</v>
      </c>
      <c r="AA14" s="1">
        <f>SUM($I$2:I14)/COUNT($G$2:G14)</f>
        <v>0.66666666666666663</v>
      </c>
      <c r="AB14" s="1" cm="1">
        <f t="array" ref="AB14">_xlfn.IFS(AA14&gt;='Old Ranking Calculations'!$B$25,'Old Ranking Calculations'!$C$25,AA14&gt;='Old Ranking Calculations'!$B$26,'Old Ranking Calculations'!$C$26,AA14&gt;='Old Ranking Calculations'!$B$27,'Old Ranking Calculations'!$C$27,AA14&gt;='Old Ranking Calculations'!$B$28,'Old Ranking Calculations'!$C$28,AA14&gt;='Old Ranking Calculations'!$B$29,'Old Ranking Calculations'!$C$29,AA14&gt;='Old Ranking Calculations'!$B$30,'Old Ranking Calculations'!$C$30,AA14&gt;='Old Ranking Calculations'!$B$31,'Old Ranking Calculations'!$C$31,AA14&lt;'Old Ranking Calculations'!$B$32,'Old Ranking Calculations'!$C$32)</f>
        <v>4</v>
      </c>
      <c r="AC14" s="11">
        <f>COUNT($G$2:G14)/COUNT($A$2:A14)</f>
        <v>0.23076923076923078</v>
      </c>
      <c r="AD14" s="1" cm="1">
        <f t="array" ref="AD14">_xlfn.IFS(AC14&gt;='Old Ranking Calculations'!$B$15,'Old Ranking Calculations'!$C$15,AC14&gt;='Old Ranking Calculations'!$B$16,'Old Ranking Calculations'!$C$16,AC14&gt;='Old Ranking Calculations'!$B$17,'Old Ranking Calculations'!$C$17,AC14&gt;='Old Ranking Calculations'!$B$18,'Old Ranking Calculations'!$C$18,AC14&gt;='Old Ranking Calculations'!$B$19,'Old Ranking Calculations'!$C$19,AC14&gt;='Old Ranking Calculations'!$B$20,'Old Ranking Calculations'!$C$20,AC14&gt;='Old Ranking Calculations'!$B$21,'Old Ranking Calculations'!$C$21,AC14&gt;='Old Ranking Calculations'!$B$22,'Old Ranking Calculations'!$C$22,AC14&lt;'Old Ranking Calculations'!$B$23,'Old Ranking Calculations'!$C$23)</f>
        <v>1</v>
      </c>
      <c r="AE14" s="1">
        <f t="shared" si="0"/>
        <v>0</v>
      </c>
      <c r="AF14" s="1">
        <f>SUM($O$2:O14)/SUM($G$2:H14)</f>
        <v>1.3333333333333333</v>
      </c>
      <c r="AG14" s="16">
        <f>SUM($W$2:W14,Z14)</f>
        <v>23</v>
      </c>
    </row>
    <row r="15" spans="1:33" ht="15.75" customHeight="1" x14ac:dyDescent="0.2">
      <c r="A15" s="1">
        <v>1979</v>
      </c>
      <c r="B15" s="1" t="s">
        <v>27</v>
      </c>
      <c r="C15" s="1" t="str">
        <f>VLOOKUP(B15,Divisions!$A$1:$B$33,2,FALSE)</f>
        <v>NFC West</v>
      </c>
      <c r="D15" s="1">
        <v>2</v>
      </c>
      <c r="E15" s="1">
        <v>14</v>
      </c>
      <c r="W15" s="1">
        <f>SUM(N15*'Ranking Calculations'!$C$2,M15*'Ranking Calculations'!$C$3,L15*'Ranking Calculations'!$C$4,K15*'Ranking Calculations'!$C$5,H15*'Ranking Calculations'!$C$7,G15*'Ranking Calculations'!$C$6,P15*'Ranking Calculations'!$C$8,Q15*'Ranking Calculations'!$C$9,R15*'Ranking Calculations'!$C$10,S15*'Ranking Calculations'!$C$11,T15*'Ranking Calculations'!$C$12,U15*'Ranking Calculations'!$C$13,V15*'Ranking Calculations'!$C$14)</f>
        <v>0</v>
      </c>
      <c r="X15" s="11">
        <f>(SUM($D$2:D15)+(SUM($F$2:F15)/2))/((SUM($D$2:D15)+SUM($E$2:E15)+SUM($F$2:F15)))</f>
        <v>0.4375</v>
      </c>
      <c r="Y15" s="24">
        <f>'Winning % Rank Over Time'!AD15</f>
        <v>18</v>
      </c>
      <c r="Z15" s="7">
        <f>'Winning % Rank Over Time'!$B15*VLOOKUP(Y15,'Share of Reg Season Points'!$K$2:$L$30,2)</f>
        <v>0</v>
      </c>
      <c r="AA15" s="1">
        <f>SUM($I$2:I15)/COUNT($G$2:G15)</f>
        <v>0.66666666666666663</v>
      </c>
      <c r="AB15" s="1" cm="1">
        <f t="array" ref="AB15">_xlfn.IFS(AA15&gt;='Old Ranking Calculations'!$B$25,'Old Ranking Calculations'!$C$25,AA15&gt;='Old Ranking Calculations'!$B$26,'Old Ranking Calculations'!$C$26,AA15&gt;='Old Ranking Calculations'!$B$27,'Old Ranking Calculations'!$C$27,AA15&gt;='Old Ranking Calculations'!$B$28,'Old Ranking Calculations'!$C$28,AA15&gt;='Old Ranking Calculations'!$B$29,'Old Ranking Calculations'!$C$29,AA15&gt;='Old Ranking Calculations'!$B$30,'Old Ranking Calculations'!$C$30,AA15&gt;='Old Ranking Calculations'!$B$31,'Old Ranking Calculations'!$C$31,AA15&lt;'Old Ranking Calculations'!$B$32,'Old Ranking Calculations'!$C$32)</f>
        <v>4</v>
      </c>
      <c r="AC15" s="11">
        <f>COUNT($G$2:G15)/COUNT($A$2:A15)</f>
        <v>0.21428571428571427</v>
      </c>
      <c r="AD15" s="1" cm="1">
        <f t="array" ref="AD15">_xlfn.IFS(AC15&gt;='Old Ranking Calculations'!$B$15,'Old Ranking Calculations'!$C$15,AC15&gt;='Old Ranking Calculations'!$B$16,'Old Ranking Calculations'!$C$16,AC15&gt;='Old Ranking Calculations'!$B$17,'Old Ranking Calculations'!$C$17,AC15&gt;='Old Ranking Calculations'!$B$18,'Old Ranking Calculations'!$C$18,AC15&gt;='Old Ranking Calculations'!$B$19,'Old Ranking Calculations'!$C$19,AC15&gt;='Old Ranking Calculations'!$B$20,'Old Ranking Calculations'!$C$20,AC15&gt;='Old Ranking Calculations'!$B$21,'Old Ranking Calculations'!$C$21,AC15&gt;='Old Ranking Calculations'!$B$22,'Old Ranking Calculations'!$C$22,AC15&lt;'Old Ranking Calculations'!$B$23,'Old Ranking Calculations'!$C$23)</f>
        <v>1</v>
      </c>
      <c r="AE15" s="1">
        <f t="shared" si="0"/>
        <v>0</v>
      </c>
      <c r="AF15" s="1">
        <f>SUM($O$2:O15)/SUM($G$2:H15)</f>
        <v>1.3333333333333333</v>
      </c>
      <c r="AG15" s="16">
        <f>SUM($W$2:W15,Z15)</f>
        <v>23</v>
      </c>
    </row>
    <row r="16" spans="1:33" ht="15.75" customHeight="1" x14ac:dyDescent="0.2">
      <c r="A16" s="1">
        <v>1980</v>
      </c>
      <c r="B16" s="1" t="s">
        <v>27</v>
      </c>
      <c r="C16" s="1" t="str">
        <f>VLOOKUP(B16,Divisions!$A$1:$B$33,2,FALSE)</f>
        <v>NFC West</v>
      </c>
      <c r="D16" s="1">
        <v>6</v>
      </c>
      <c r="E16" s="1">
        <v>10</v>
      </c>
      <c r="W16" s="1">
        <f>SUM(N16*'Ranking Calculations'!$C$2,M16*'Ranking Calculations'!$C$3,L16*'Ranking Calculations'!$C$4,K16*'Ranking Calculations'!$C$5,H16*'Ranking Calculations'!$C$7,G16*'Ranking Calculations'!$C$6,P16*'Ranking Calculations'!$C$8,Q16*'Ranking Calculations'!$C$9,R16*'Ranking Calculations'!$C$10,S16*'Ranking Calculations'!$C$11,T16*'Ranking Calculations'!$C$12,U16*'Ranking Calculations'!$C$13,V16*'Ranking Calculations'!$C$14)</f>
        <v>0</v>
      </c>
      <c r="X16" s="11">
        <f>(SUM($D$2:D16)+(SUM($F$2:F16)/2))/((SUM($D$2:D16)+SUM($E$2:E16)+SUM($F$2:F16)))</f>
        <v>0.43287037037037035</v>
      </c>
      <c r="Y16" s="24">
        <f>'Winning % Rank Over Time'!AD16</f>
        <v>19</v>
      </c>
      <c r="Z16" s="7">
        <f>'Winning % Rank Over Time'!$B16*VLOOKUP(Y16,'Share of Reg Season Points'!$K$2:$L$30,2)</f>
        <v>0</v>
      </c>
      <c r="AA16" s="1">
        <f>SUM($I$2:I16)/COUNT($G$2:G16)</f>
        <v>0.66666666666666663</v>
      </c>
      <c r="AB16" s="1" cm="1">
        <f t="array" ref="AB16">_xlfn.IFS(AA16&gt;='Old Ranking Calculations'!$B$25,'Old Ranking Calculations'!$C$25,AA16&gt;='Old Ranking Calculations'!$B$26,'Old Ranking Calculations'!$C$26,AA16&gt;='Old Ranking Calculations'!$B$27,'Old Ranking Calculations'!$C$27,AA16&gt;='Old Ranking Calculations'!$B$28,'Old Ranking Calculations'!$C$28,AA16&gt;='Old Ranking Calculations'!$B$29,'Old Ranking Calculations'!$C$29,AA16&gt;='Old Ranking Calculations'!$B$30,'Old Ranking Calculations'!$C$30,AA16&gt;='Old Ranking Calculations'!$B$31,'Old Ranking Calculations'!$C$31,AA16&lt;'Old Ranking Calculations'!$B$32,'Old Ranking Calculations'!$C$32)</f>
        <v>4</v>
      </c>
      <c r="AC16" s="11">
        <f>COUNT($G$2:G16)/COUNT($A$2:A16)</f>
        <v>0.2</v>
      </c>
      <c r="AD16" s="1" cm="1">
        <f t="array" ref="AD16">_xlfn.IFS(AC16&gt;='Old Ranking Calculations'!$B$15,'Old Ranking Calculations'!$C$15,AC16&gt;='Old Ranking Calculations'!$B$16,'Old Ranking Calculations'!$C$16,AC16&gt;='Old Ranking Calculations'!$B$17,'Old Ranking Calculations'!$C$17,AC16&gt;='Old Ranking Calculations'!$B$18,'Old Ranking Calculations'!$C$18,AC16&gt;='Old Ranking Calculations'!$B$19,'Old Ranking Calculations'!$C$19,AC16&gt;='Old Ranking Calculations'!$B$20,'Old Ranking Calculations'!$C$20,AC16&gt;='Old Ranking Calculations'!$B$21,'Old Ranking Calculations'!$C$21,AC16&gt;='Old Ranking Calculations'!$B$22,'Old Ranking Calculations'!$C$22,AC16&lt;'Old Ranking Calculations'!$B$23,'Old Ranking Calculations'!$C$23)</f>
        <v>1</v>
      </c>
      <c r="AE16" s="1">
        <f t="shared" si="0"/>
        <v>0</v>
      </c>
      <c r="AF16" s="1">
        <f>SUM($O$2:O16)/SUM($G$2:H16)</f>
        <v>1.3333333333333333</v>
      </c>
      <c r="AG16" s="16">
        <f>SUM($W$2:W16,Z16)</f>
        <v>23</v>
      </c>
    </row>
    <row r="17" spans="1:33" ht="15.75" customHeight="1" x14ac:dyDescent="0.2">
      <c r="A17" s="1">
        <v>1981</v>
      </c>
      <c r="B17" s="1" t="s">
        <v>27</v>
      </c>
      <c r="C17" s="1" t="str">
        <f>VLOOKUP(B17,Divisions!$A$1:$B$33,2,FALSE)</f>
        <v>NFC West</v>
      </c>
      <c r="D17" s="1">
        <v>13</v>
      </c>
      <c r="E17" s="1">
        <v>3</v>
      </c>
      <c r="G17" s="1">
        <v>1</v>
      </c>
      <c r="H17" s="1">
        <v>1</v>
      </c>
      <c r="I17" s="1">
        <v>3</v>
      </c>
      <c r="J17" s="1">
        <v>0</v>
      </c>
      <c r="K17" s="1">
        <v>1</v>
      </c>
      <c r="L17" s="1">
        <v>1</v>
      </c>
      <c r="M17" s="1">
        <v>1</v>
      </c>
      <c r="N17" s="1">
        <v>1</v>
      </c>
      <c r="O17" s="1">
        <v>4</v>
      </c>
      <c r="U17" s="1">
        <v>1</v>
      </c>
      <c r="W17" s="1">
        <f>SUM(N17*'Ranking Calculations'!$C$2,M17*'Ranking Calculations'!$C$3,L17*'Ranking Calculations'!$C$4,K17*'Ranking Calculations'!$C$5,H17*'Ranking Calculations'!$C$7,G17*'Ranking Calculations'!$C$6,P17*'Ranking Calculations'!$C$8,Q17*'Ranking Calculations'!$C$9,R17*'Ranking Calculations'!$C$10,S17*'Ranking Calculations'!$C$11,T17*'Ranking Calculations'!$C$12,U17*'Ranking Calculations'!$C$13,V17*'Ranking Calculations'!$C$14)</f>
        <v>40</v>
      </c>
      <c r="X17" s="11">
        <f>(SUM($D$2:D17)+(SUM($F$2:F17)/2))/((SUM($D$2:D17)+SUM($E$2:E17)+SUM($F$2:F17)))</f>
        <v>0.45905172413793105</v>
      </c>
      <c r="Y17" s="24">
        <f>'Winning % Rank Over Time'!AD17</f>
        <v>17</v>
      </c>
      <c r="Z17" s="7">
        <f>'Winning % Rank Over Time'!$B17*VLOOKUP(Y17,'Share of Reg Season Points'!$K$2:$L$30,2)</f>
        <v>0</v>
      </c>
      <c r="AA17" s="1">
        <f>SUM($I$2:I17)/COUNT($G$2:G17)</f>
        <v>1.25</v>
      </c>
      <c r="AB17" s="1" cm="1">
        <f t="array" ref="AB17">_xlfn.IFS(AA17&gt;='Old Ranking Calculations'!$B$25,'Old Ranking Calculations'!$C$25,AA17&gt;='Old Ranking Calculations'!$B$26,'Old Ranking Calculations'!$C$26,AA17&gt;='Old Ranking Calculations'!$B$27,'Old Ranking Calculations'!$C$27,AA17&gt;='Old Ranking Calculations'!$B$28,'Old Ranking Calculations'!$C$28,AA17&gt;='Old Ranking Calculations'!$B$29,'Old Ranking Calculations'!$C$29,AA17&gt;='Old Ranking Calculations'!$B$30,'Old Ranking Calculations'!$C$30,AA17&gt;='Old Ranking Calculations'!$B$31,'Old Ranking Calculations'!$C$31,AA17&lt;'Old Ranking Calculations'!$B$32,'Old Ranking Calculations'!$C$32)</f>
        <v>12</v>
      </c>
      <c r="AC17" s="11">
        <f>COUNT($G$2:G17)/COUNT($A$2:A17)</f>
        <v>0.25</v>
      </c>
      <c r="AD17" s="1" cm="1">
        <f t="array" ref="AD17">_xlfn.IFS(AC17&gt;='Old Ranking Calculations'!$B$15,'Old Ranking Calculations'!$C$15,AC17&gt;='Old Ranking Calculations'!$B$16,'Old Ranking Calculations'!$C$16,AC17&gt;='Old Ranking Calculations'!$B$17,'Old Ranking Calculations'!$C$17,AC17&gt;='Old Ranking Calculations'!$B$18,'Old Ranking Calculations'!$C$18,AC17&gt;='Old Ranking Calculations'!$B$19,'Old Ranking Calculations'!$C$19,AC17&gt;='Old Ranking Calculations'!$B$20,'Old Ranking Calculations'!$C$20,AC17&gt;='Old Ranking Calculations'!$B$21,'Old Ranking Calculations'!$C$21,AC17&gt;='Old Ranking Calculations'!$B$22,'Old Ranking Calculations'!$C$22,AC17&lt;'Old Ranking Calculations'!$B$23,'Old Ranking Calculations'!$C$23)</f>
        <v>3</v>
      </c>
      <c r="AE17" s="1">
        <f t="shared" si="0"/>
        <v>0</v>
      </c>
      <c r="AF17" s="1">
        <f>SUM($O$2:O17)/SUM($G$2:H17)</f>
        <v>1.5</v>
      </c>
      <c r="AG17" s="16">
        <f>SUM($W$2:W17,Z17)</f>
        <v>63</v>
      </c>
    </row>
    <row r="18" spans="1:33" ht="15.75" customHeight="1" x14ac:dyDescent="0.2">
      <c r="A18" s="1">
        <v>1982</v>
      </c>
      <c r="B18" s="1" t="s">
        <v>27</v>
      </c>
      <c r="C18" s="1" t="str">
        <f>VLOOKUP(B18,Divisions!$A$1:$B$33,2,FALSE)</f>
        <v>NFC West</v>
      </c>
      <c r="D18" s="1">
        <v>3</v>
      </c>
      <c r="E18" s="1">
        <v>6</v>
      </c>
      <c r="W18" s="1">
        <f>SUM(N18*'Ranking Calculations'!$C$2,M18*'Ranking Calculations'!$C$3,L18*'Ranking Calculations'!$C$4,K18*'Ranking Calculations'!$C$5,H18*'Ranking Calculations'!$C$7,G18*'Ranking Calculations'!$C$6,P18*'Ranking Calculations'!$C$8,Q18*'Ranking Calculations'!$C$9,R18*'Ranking Calculations'!$C$10,S18*'Ranking Calculations'!$C$11,T18*'Ranking Calculations'!$C$12,U18*'Ranking Calculations'!$C$13,V18*'Ranking Calculations'!$C$14)</f>
        <v>0</v>
      </c>
      <c r="X18" s="11">
        <f>(SUM($D$2:D18)+(SUM($F$2:F18)/2))/((SUM($D$2:D18)+SUM($E$2:E18)+SUM($F$2:F18)))</f>
        <v>0.45435684647302904</v>
      </c>
      <c r="Y18" s="24">
        <f>'Winning % Rank Over Time'!AD18</f>
        <v>18</v>
      </c>
      <c r="Z18" s="7">
        <f>'Winning % Rank Over Time'!$B18*VLOOKUP(Y18,'Share of Reg Season Points'!$K$2:$L$30,2)</f>
        <v>0</v>
      </c>
      <c r="AA18" s="1">
        <f>SUM($I$2:I18)/COUNT($G$2:G18)</f>
        <v>1.25</v>
      </c>
      <c r="AB18" s="1" cm="1">
        <f t="array" ref="AB18">_xlfn.IFS(AA18&gt;='Old Ranking Calculations'!$B$25,'Old Ranking Calculations'!$C$25,AA18&gt;='Old Ranking Calculations'!$B$26,'Old Ranking Calculations'!$C$26,AA18&gt;='Old Ranking Calculations'!$B$27,'Old Ranking Calculations'!$C$27,AA18&gt;='Old Ranking Calculations'!$B$28,'Old Ranking Calculations'!$C$28,AA18&gt;='Old Ranking Calculations'!$B$29,'Old Ranking Calculations'!$C$29,AA18&gt;='Old Ranking Calculations'!$B$30,'Old Ranking Calculations'!$C$30,AA18&gt;='Old Ranking Calculations'!$B$31,'Old Ranking Calculations'!$C$31,AA18&lt;'Old Ranking Calculations'!$B$32,'Old Ranking Calculations'!$C$32)</f>
        <v>12</v>
      </c>
      <c r="AC18" s="11">
        <f>COUNT($G$2:G18)/COUNT($A$2:A18)</f>
        <v>0.23529411764705882</v>
      </c>
      <c r="AD18" s="1" cm="1">
        <f t="array" ref="AD18">_xlfn.IFS(AC18&gt;='Old Ranking Calculations'!$B$15,'Old Ranking Calculations'!$C$15,AC18&gt;='Old Ranking Calculations'!$B$16,'Old Ranking Calculations'!$C$16,AC18&gt;='Old Ranking Calculations'!$B$17,'Old Ranking Calculations'!$C$17,AC18&gt;='Old Ranking Calculations'!$B$18,'Old Ranking Calculations'!$C$18,AC18&gt;='Old Ranking Calculations'!$B$19,'Old Ranking Calculations'!$C$19,AC18&gt;='Old Ranking Calculations'!$B$20,'Old Ranking Calculations'!$C$20,AC18&gt;='Old Ranking Calculations'!$B$21,'Old Ranking Calculations'!$C$21,AC18&gt;='Old Ranking Calculations'!$B$22,'Old Ranking Calculations'!$C$22,AC18&lt;'Old Ranking Calculations'!$B$23,'Old Ranking Calculations'!$C$23)</f>
        <v>1</v>
      </c>
      <c r="AE18" s="1">
        <f t="shared" si="0"/>
        <v>0</v>
      </c>
      <c r="AF18" s="1">
        <f>SUM($O$2:O18)/SUM($G$2:H18)</f>
        <v>1.5</v>
      </c>
      <c r="AG18" s="16">
        <f>SUM($W$2:W18,Z18)</f>
        <v>63</v>
      </c>
    </row>
    <row r="19" spans="1:33" ht="15.75" customHeight="1" x14ac:dyDescent="0.2">
      <c r="A19" s="1">
        <v>1983</v>
      </c>
      <c r="B19" s="1" t="s">
        <v>27</v>
      </c>
      <c r="C19" s="1" t="str">
        <f>VLOOKUP(B19,Divisions!$A$1:$B$33,2,FALSE)</f>
        <v>NFC West</v>
      </c>
      <c r="D19" s="1">
        <v>10</v>
      </c>
      <c r="E19" s="1">
        <v>6</v>
      </c>
      <c r="G19" s="1">
        <v>1</v>
      </c>
      <c r="H19" s="1">
        <v>1</v>
      </c>
      <c r="I19" s="1">
        <v>1</v>
      </c>
      <c r="J19" s="1">
        <v>1</v>
      </c>
      <c r="K19" s="1">
        <v>1</v>
      </c>
      <c r="L19" s="1">
        <v>1</v>
      </c>
      <c r="M19" s="1"/>
      <c r="N19" s="1"/>
      <c r="O19" s="1">
        <v>3</v>
      </c>
      <c r="W19" s="1">
        <f>SUM(N19*'Ranking Calculations'!$C$2,M19*'Ranking Calculations'!$C$3,L19*'Ranking Calculations'!$C$4,K19*'Ranking Calculations'!$C$5,H19*'Ranking Calculations'!$C$7,G19*'Ranking Calculations'!$C$6,P19*'Ranking Calculations'!$C$8,Q19*'Ranking Calculations'!$C$9,R19*'Ranking Calculations'!$C$10,S19*'Ranking Calculations'!$C$11,T19*'Ranking Calculations'!$C$12,U19*'Ranking Calculations'!$C$13,V19*'Ranking Calculations'!$C$14)</f>
        <v>8</v>
      </c>
      <c r="X19" s="11">
        <f>(SUM($D$2:D19)+(SUM($F$2:F19)/2))/((SUM($D$2:D19)+SUM($E$2:E19)+SUM($F$2:F19)))</f>
        <v>0.46498054474708173</v>
      </c>
      <c r="Y19" s="24">
        <f>'Winning % Rank Over Time'!AD19</f>
        <v>17</v>
      </c>
      <c r="Z19" s="7">
        <f>'Winning % Rank Over Time'!$B19*VLOOKUP(Y19,'Share of Reg Season Points'!$K$2:$L$30,2)</f>
        <v>0</v>
      </c>
      <c r="AA19" s="1">
        <f>SUM($I$2:I19)/COUNT($G$2:G19)</f>
        <v>1.2</v>
      </c>
      <c r="AB19" s="1" cm="1">
        <f t="array" ref="AB19">_xlfn.IFS(AA19&gt;='Old Ranking Calculations'!$B$25,'Old Ranking Calculations'!$C$25,AA19&gt;='Old Ranking Calculations'!$B$26,'Old Ranking Calculations'!$C$26,AA19&gt;='Old Ranking Calculations'!$B$27,'Old Ranking Calculations'!$C$27,AA19&gt;='Old Ranking Calculations'!$B$28,'Old Ranking Calculations'!$C$28,AA19&gt;='Old Ranking Calculations'!$B$29,'Old Ranking Calculations'!$C$29,AA19&gt;='Old Ranking Calculations'!$B$30,'Old Ranking Calculations'!$C$30,AA19&gt;='Old Ranking Calculations'!$B$31,'Old Ranking Calculations'!$C$31,AA19&lt;'Old Ranking Calculations'!$B$32,'Old Ranking Calculations'!$C$32)</f>
        <v>10</v>
      </c>
      <c r="AC19" s="11">
        <f>COUNT($G$2:G19)/COUNT($A$2:A19)</f>
        <v>0.27777777777777779</v>
      </c>
      <c r="AD19" s="1" cm="1">
        <f t="array" ref="AD19">_xlfn.IFS(AC19&gt;='Old Ranking Calculations'!$B$15,'Old Ranking Calculations'!$C$15,AC19&gt;='Old Ranking Calculations'!$B$16,'Old Ranking Calculations'!$C$16,AC19&gt;='Old Ranking Calculations'!$B$17,'Old Ranking Calculations'!$C$17,AC19&gt;='Old Ranking Calculations'!$B$18,'Old Ranking Calculations'!$C$18,AC19&gt;='Old Ranking Calculations'!$B$19,'Old Ranking Calculations'!$C$19,AC19&gt;='Old Ranking Calculations'!$B$20,'Old Ranking Calculations'!$C$20,AC19&gt;='Old Ranking Calculations'!$B$21,'Old Ranking Calculations'!$C$21,AC19&gt;='Old Ranking Calculations'!$B$22,'Old Ranking Calculations'!$C$22,AC19&lt;'Old Ranking Calculations'!$B$23,'Old Ranking Calculations'!$C$23)</f>
        <v>3</v>
      </c>
      <c r="AE19" s="1">
        <f t="shared" si="0"/>
        <v>0</v>
      </c>
      <c r="AF19" s="1">
        <f>SUM($O$2:O19)/SUM($G$2:H19)</f>
        <v>1.5</v>
      </c>
      <c r="AG19" s="16">
        <f>SUM($W$2:W19,Z19)</f>
        <v>71</v>
      </c>
    </row>
    <row r="20" spans="1:33" ht="15.75" customHeight="1" x14ac:dyDescent="0.2">
      <c r="A20" s="1">
        <v>1984</v>
      </c>
      <c r="B20" s="1" t="s">
        <v>27</v>
      </c>
      <c r="C20" s="1" t="str">
        <f>VLOOKUP(B20,Divisions!$A$1:$B$33,2,FALSE)</f>
        <v>NFC West</v>
      </c>
      <c r="D20" s="1">
        <v>15</v>
      </c>
      <c r="E20" s="1">
        <v>1</v>
      </c>
      <c r="G20" s="1">
        <v>1</v>
      </c>
      <c r="H20" s="1">
        <v>1</v>
      </c>
      <c r="I20" s="1">
        <v>3</v>
      </c>
      <c r="J20" s="1">
        <v>0</v>
      </c>
      <c r="K20" s="1">
        <v>1</v>
      </c>
      <c r="L20" s="1">
        <v>1</v>
      </c>
      <c r="M20" s="1">
        <v>1</v>
      </c>
      <c r="N20" s="1">
        <v>1</v>
      </c>
      <c r="O20" s="1">
        <v>4</v>
      </c>
      <c r="W20" s="1">
        <f>SUM(N20*'Ranking Calculations'!$C$2,M20*'Ranking Calculations'!$C$3,L20*'Ranking Calculations'!$C$4,K20*'Ranking Calculations'!$C$5,H20*'Ranking Calculations'!$C$7,G20*'Ranking Calculations'!$C$6,P20*'Ranking Calculations'!$C$8,Q20*'Ranking Calculations'!$C$9,R20*'Ranking Calculations'!$C$10,S20*'Ranking Calculations'!$C$11,T20*'Ranking Calculations'!$C$12,U20*'Ranking Calculations'!$C$13,V20*'Ranking Calculations'!$C$14)</f>
        <v>40</v>
      </c>
      <c r="X20" s="11">
        <f>(SUM($D$2:D20)+(SUM($F$2:F20)/2))/((SUM($D$2:D20)+SUM($E$2:E20)+SUM($F$2:F20)))</f>
        <v>0.4926739926739927</v>
      </c>
      <c r="Y20" s="24">
        <f>'Winning % Rank Over Time'!AD20</f>
        <v>13</v>
      </c>
      <c r="Z20" s="7">
        <f>'Winning % Rank Over Time'!$B20*VLOOKUP(Y20,'Share of Reg Season Points'!$K$2:$L$30,2)</f>
        <v>0</v>
      </c>
      <c r="AA20" s="1">
        <f>SUM($I$2:I20)/COUNT($G$2:G20)</f>
        <v>1.5</v>
      </c>
      <c r="AB20" s="1" cm="1">
        <f t="array" ref="AB20">_xlfn.IFS(AA20&gt;='Old Ranking Calculations'!$B$25,'Old Ranking Calculations'!$C$25,AA20&gt;='Old Ranking Calculations'!$B$26,'Old Ranking Calculations'!$C$26,AA20&gt;='Old Ranking Calculations'!$B$27,'Old Ranking Calculations'!$C$27,AA20&gt;='Old Ranking Calculations'!$B$28,'Old Ranking Calculations'!$C$28,AA20&gt;='Old Ranking Calculations'!$B$29,'Old Ranking Calculations'!$C$29,AA20&gt;='Old Ranking Calculations'!$B$30,'Old Ranking Calculations'!$C$30,AA20&gt;='Old Ranking Calculations'!$B$31,'Old Ranking Calculations'!$C$31,AA20&lt;'Old Ranking Calculations'!$B$32,'Old Ranking Calculations'!$C$32)</f>
        <v>15</v>
      </c>
      <c r="AC20" s="11">
        <f>COUNT($G$2:G20)/COUNT($A$2:A20)</f>
        <v>0.31578947368421051</v>
      </c>
      <c r="AD20" s="1" cm="1">
        <f t="array" ref="AD20">_xlfn.IFS(AC20&gt;='Old Ranking Calculations'!$B$15,'Old Ranking Calculations'!$C$15,AC20&gt;='Old Ranking Calculations'!$B$16,'Old Ranking Calculations'!$C$16,AC20&gt;='Old Ranking Calculations'!$B$17,'Old Ranking Calculations'!$C$17,AC20&gt;='Old Ranking Calculations'!$B$18,'Old Ranking Calculations'!$C$18,AC20&gt;='Old Ranking Calculations'!$B$19,'Old Ranking Calculations'!$C$19,AC20&gt;='Old Ranking Calculations'!$B$20,'Old Ranking Calculations'!$C$20,AC20&gt;='Old Ranking Calculations'!$B$21,'Old Ranking Calculations'!$C$21,AC20&gt;='Old Ranking Calculations'!$B$22,'Old Ranking Calculations'!$C$22,AC20&lt;'Old Ranking Calculations'!$B$23,'Old Ranking Calculations'!$C$23)</f>
        <v>3</v>
      </c>
      <c r="AE20" s="1">
        <f t="shared" si="0"/>
        <v>0</v>
      </c>
      <c r="AF20" s="1">
        <f>SUM($O$2:O20)/SUM($G$2:H20)</f>
        <v>1.5833333333333333</v>
      </c>
      <c r="AG20" s="16">
        <f>SUM($W$2:W20,Z20)</f>
        <v>111</v>
      </c>
    </row>
    <row r="21" spans="1:33" ht="15.75" customHeight="1" x14ac:dyDescent="0.2">
      <c r="A21" s="1">
        <v>1985</v>
      </c>
      <c r="B21" s="1" t="s">
        <v>27</v>
      </c>
      <c r="C21" s="1" t="str">
        <f>VLOOKUP(B21,Divisions!$A$1:$B$33,2,FALSE)</f>
        <v>NFC West</v>
      </c>
      <c r="D21" s="1">
        <v>10</v>
      </c>
      <c r="E21" s="1">
        <v>6</v>
      </c>
      <c r="G21" s="1">
        <v>1</v>
      </c>
      <c r="I21" s="1">
        <v>0</v>
      </c>
      <c r="J21" s="1">
        <v>1</v>
      </c>
      <c r="K21" s="1"/>
      <c r="L21" s="1"/>
      <c r="M21" s="1"/>
      <c r="N21" s="1"/>
      <c r="O21" s="1">
        <v>1</v>
      </c>
      <c r="W21" s="1">
        <f>SUM(N21*'Ranking Calculations'!$C$2,M21*'Ranking Calculations'!$C$3,L21*'Ranking Calculations'!$C$4,K21*'Ranking Calculations'!$C$5,H21*'Ranking Calculations'!$C$7,G21*'Ranking Calculations'!$C$6,P21*'Ranking Calculations'!$C$8,Q21*'Ranking Calculations'!$C$9,R21*'Ranking Calculations'!$C$10,S21*'Ranking Calculations'!$C$11,T21*'Ranking Calculations'!$C$12,U21*'Ranking Calculations'!$C$13,V21*'Ranking Calculations'!$C$14)</f>
        <v>1</v>
      </c>
      <c r="X21" s="11">
        <f>(SUM($D$2:D21)+(SUM($F$2:F21)/2))/((SUM($D$2:D21)+SUM($E$2:E21)+SUM($F$2:F21)))</f>
        <v>0.5</v>
      </c>
      <c r="Y21" s="24">
        <f>'Winning % Rank Over Time'!AD21</f>
        <v>11</v>
      </c>
      <c r="Z21" s="7">
        <f>'Winning % Rank Over Time'!$B21*VLOOKUP(Y21,'Share of Reg Season Points'!$K$2:$L$30,2)</f>
        <v>0</v>
      </c>
      <c r="AA21" s="1">
        <f>SUM($I$2:I21)/COUNT($G$2:G21)</f>
        <v>1.2857142857142858</v>
      </c>
      <c r="AB21" s="1" cm="1">
        <f t="array" ref="AB21">_xlfn.IFS(AA21&gt;='Old Ranking Calculations'!$B$25,'Old Ranking Calculations'!$C$25,AA21&gt;='Old Ranking Calculations'!$B$26,'Old Ranking Calculations'!$C$26,AA21&gt;='Old Ranking Calculations'!$B$27,'Old Ranking Calculations'!$C$27,AA21&gt;='Old Ranking Calculations'!$B$28,'Old Ranking Calculations'!$C$28,AA21&gt;='Old Ranking Calculations'!$B$29,'Old Ranking Calculations'!$C$29,AA21&gt;='Old Ranking Calculations'!$B$30,'Old Ranking Calculations'!$C$30,AA21&gt;='Old Ranking Calculations'!$B$31,'Old Ranking Calculations'!$C$31,AA21&lt;'Old Ranking Calculations'!$B$32,'Old Ranking Calculations'!$C$32)</f>
        <v>12</v>
      </c>
      <c r="AC21" s="11">
        <f>COUNT($G$2:G21)/COUNT($A$2:A21)</f>
        <v>0.35</v>
      </c>
      <c r="AD21" s="1" cm="1">
        <f t="array" ref="AD21">_xlfn.IFS(AC21&gt;='Old Ranking Calculations'!$B$15,'Old Ranking Calculations'!$C$15,AC21&gt;='Old Ranking Calculations'!$B$16,'Old Ranking Calculations'!$C$16,AC21&gt;='Old Ranking Calculations'!$B$17,'Old Ranking Calculations'!$C$17,AC21&gt;='Old Ranking Calculations'!$B$18,'Old Ranking Calculations'!$C$18,AC21&gt;='Old Ranking Calculations'!$B$19,'Old Ranking Calculations'!$C$19,AC21&gt;='Old Ranking Calculations'!$B$20,'Old Ranking Calculations'!$C$20,AC21&gt;='Old Ranking Calculations'!$B$21,'Old Ranking Calculations'!$C$21,AC21&gt;='Old Ranking Calculations'!$B$22,'Old Ranking Calculations'!$C$22,AC21&lt;'Old Ranking Calculations'!$B$23,'Old Ranking Calculations'!$C$23)</f>
        <v>7</v>
      </c>
      <c r="AE21" s="1">
        <f t="shared" si="0"/>
        <v>0</v>
      </c>
      <c r="AF21" s="1">
        <f>SUM($O$2:O21)/SUM($G$2:H21)</f>
        <v>1.5384615384615385</v>
      </c>
      <c r="AG21" s="16">
        <f>SUM($W$2:W21,Z21)</f>
        <v>112</v>
      </c>
    </row>
    <row r="22" spans="1:33" ht="15.75" customHeight="1" x14ac:dyDescent="0.2">
      <c r="A22" s="1">
        <v>1986</v>
      </c>
      <c r="B22" s="1" t="s">
        <v>27</v>
      </c>
      <c r="C22" s="1" t="str">
        <f>VLOOKUP(B22,Divisions!$A$1:$B$33,2,FALSE)</f>
        <v>NFC West</v>
      </c>
      <c r="D22" s="1">
        <v>10</v>
      </c>
      <c r="E22" s="1">
        <v>5</v>
      </c>
      <c r="F22" s="1">
        <v>1</v>
      </c>
      <c r="G22" s="1">
        <v>1</v>
      </c>
      <c r="H22" s="1">
        <v>1</v>
      </c>
      <c r="I22" s="1">
        <v>0</v>
      </c>
      <c r="J22" s="1">
        <v>1</v>
      </c>
      <c r="K22" s="1">
        <v>1</v>
      </c>
      <c r="L22" s="1"/>
      <c r="M22" s="1"/>
      <c r="N22" s="1"/>
      <c r="O22" s="1">
        <v>2</v>
      </c>
      <c r="V22" s="1">
        <v>1</v>
      </c>
      <c r="W22" s="1">
        <f>SUM(N22*'Ranking Calculations'!$C$2,M22*'Ranking Calculations'!$C$3,L22*'Ranking Calculations'!$C$4,K22*'Ranking Calculations'!$C$5,H22*'Ranking Calculations'!$C$7,G22*'Ranking Calculations'!$C$6,P22*'Ranking Calculations'!$C$8,Q22*'Ranking Calculations'!$C$9,R22*'Ranking Calculations'!$C$10,S22*'Ranking Calculations'!$C$11,T22*'Ranking Calculations'!$C$12,U22*'Ranking Calculations'!$C$13,V22*'Ranking Calculations'!$C$14)</f>
        <v>4</v>
      </c>
      <c r="X22" s="11">
        <f>(SUM($D$2:D22)+(SUM($F$2:F22)/2))/((SUM($D$2:D22)+SUM($E$2:E22)+SUM($F$2:F22)))</f>
        <v>0.50819672131147542</v>
      </c>
      <c r="Y22" s="24">
        <f>'Winning % Rank Over Time'!AD22</f>
        <v>11</v>
      </c>
      <c r="Z22" s="7">
        <f>'Winning % Rank Over Time'!$B22*VLOOKUP(Y22,'Share of Reg Season Points'!$K$2:$L$30,2)</f>
        <v>0</v>
      </c>
      <c r="AA22" s="1">
        <f>SUM($I$2:I22)/COUNT($G$2:G22)</f>
        <v>1.125</v>
      </c>
      <c r="AB22" s="1" cm="1">
        <f t="array" ref="AB22">_xlfn.IFS(AA22&gt;='Old Ranking Calculations'!$B$25,'Old Ranking Calculations'!$C$25,AA22&gt;='Old Ranking Calculations'!$B$26,'Old Ranking Calculations'!$C$26,AA22&gt;='Old Ranking Calculations'!$B$27,'Old Ranking Calculations'!$C$27,AA22&gt;='Old Ranking Calculations'!$B$28,'Old Ranking Calculations'!$C$28,AA22&gt;='Old Ranking Calculations'!$B$29,'Old Ranking Calculations'!$C$29,AA22&gt;='Old Ranking Calculations'!$B$30,'Old Ranking Calculations'!$C$30,AA22&gt;='Old Ranking Calculations'!$B$31,'Old Ranking Calculations'!$C$31,AA22&lt;'Old Ranking Calculations'!$B$32,'Old Ranking Calculations'!$C$32)</f>
        <v>10</v>
      </c>
      <c r="AC22" s="11">
        <f>COUNT($G$2:G22)/COUNT($A$2:A22)</f>
        <v>0.38095238095238093</v>
      </c>
      <c r="AD22" s="1" cm="1">
        <f t="array" ref="AD22">_xlfn.IFS(AC22&gt;='Old Ranking Calculations'!$B$15,'Old Ranking Calculations'!$C$15,AC22&gt;='Old Ranking Calculations'!$B$16,'Old Ranking Calculations'!$C$16,AC22&gt;='Old Ranking Calculations'!$B$17,'Old Ranking Calculations'!$C$17,AC22&gt;='Old Ranking Calculations'!$B$18,'Old Ranking Calculations'!$C$18,AC22&gt;='Old Ranking Calculations'!$B$19,'Old Ranking Calculations'!$C$19,AC22&gt;='Old Ranking Calculations'!$B$20,'Old Ranking Calculations'!$C$20,AC22&gt;='Old Ranking Calculations'!$B$21,'Old Ranking Calculations'!$C$21,AC22&gt;='Old Ranking Calculations'!$B$22,'Old Ranking Calculations'!$C$22,AC22&lt;'Old Ranking Calculations'!$B$23,'Old Ranking Calculations'!$C$23)</f>
        <v>7</v>
      </c>
      <c r="AE22" s="1">
        <f t="shared" si="0"/>
        <v>0</v>
      </c>
      <c r="AF22" s="1">
        <f>SUM($O$2:O22)/SUM($G$2:H22)</f>
        <v>1.4666666666666666</v>
      </c>
      <c r="AG22" s="16">
        <f>SUM($W$2:W22,Z22)</f>
        <v>116</v>
      </c>
    </row>
    <row r="23" spans="1:33" ht="15.75" customHeight="1" x14ac:dyDescent="0.2">
      <c r="A23" s="1">
        <v>1987</v>
      </c>
      <c r="B23" s="1" t="s">
        <v>27</v>
      </c>
      <c r="C23" s="1" t="str">
        <f>VLOOKUP(B23,Divisions!$A$1:$B$33,2,FALSE)</f>
        <v>NFC West</v>
      </c>
      <c r="D23" s="1">
        <v>13</v>
      </c>
      <c r="E23" s="1">
        <v>2</v>
      </c>
      <c r="G23" s="1">
        <v>1</v>
      </c>
      <c r="H23" s="1">
        <v>1</v>
      </c>
      <c r="I23" s="1">
        <v>0</v>
      </c>
      <c r="J23" s="1">
        <v>1</v>
      </c>
      <c r="K23" s="1">
        <v>1</v>
      </c>
      <c r="L23" s="1"/>
      <c r="M23" s="1"/>
      <c r="N23" s="1"/>
      <c r="O23" s="1">
        <v>2</v>
      </c>
      <c r="Q23" s="1">
        <v>1</v>
      </c>
      <c r="W23" s="1">
        <f>SUM(N23*'Ranking Calculations'!$C$2,M23*'Ranking Calculations'!$C$3,L23*'Ranking Calculations'!$C$4,K23*'Ranking Calculations'!$C$5,H23*'Ranking Calculations'!$C$7,G23*'Ranking Calculations'!$C$6,P23*'Ranking Calculations'!$C$8,Q23*'Ranking Calculations'!$C$9,R23*'Ranking Calculations'!$C$10,S23*'Ranking Calculations'!$C$11,T23*'Ranking Calculations'!$C$12,U23*'Ranking Calculations'!$C$13,V23*'Ranking Calculations'!$C$14)</f>
        <v>5</v>
      </c>
      <c r="X23" s="11">
        <f>(SUM($D$2:D23)+(SUM($F$2:F23)/2))/((SUM($D$2:D23)+SUM($E$2:E23)+SUM($F$2:F23)))</f>
        <v>0.52500000000000002</v>
      </c>
      <c r="Y23" s="24">
        <f>'Winning % Rank Over Time'!AD23</f>
        <v>10</v>
      </c>
      <c r="Z23" s="7">
        <f>'Winning % Rank Over Time'!$B23*VLOOKUP(Y23,'Share of Reg Season Points'!$K$2:$L$30,2)</f>
        <v>0</v>
      </c>
      <c r="AA23" s="1">
        <f>SUM($I$2:I23)/COUNT($G$2:G23)</f>
        <v>1</v>
      </c>
      <c r="AB23" s="1" cm="1">
        <f t="array" ref="AB23">_xlfn.IFS(AA23&gt;='Old Ranking Calculations'!$B$25,'Old Ranking Calculations'!$C$25,AA23&gt;='Old Ranking Calculations'!$B$26,'Old Ranking Calculations'!$C$26,AA23&gt;='Old Ranking Calculations'!$B$27,'Old Ranking Calculations'!$C$27,AA23&gt;='Old Ranking Calculations'!$B$28,'Old Ranking Calculations'!$C$28,AA23&gt;='Old Ranking Calculations'!$B$29,'Old Ranking Calculations'!$C$29,AA23&gt;='Old Ranking Calculations'!$B$30,'Old Ranking Calculations'!$C$30,AA23&gt;='Old Ranking Calculations'!$B$31,'Old Ranking Calculations'!$C$31,AA23&lt;'Old Ranking Calculations'!$B$32,'Old Ranking Calculations'!$C$32)</f>
        <v>10</v>
      </c>
      <c r="AC23" s="11">
        <f>COUNT($G$2:G23)/COUNT($A$2:A23)</f>
        <v>0.40909090909090912</v>
      </c>
      <c r="AD23" s="1" cm="1">
        <f t="array" ref="AD23">_xlfn.IFS(AC23&gt;='Old Ranking Calculations'!$B$15,'Old Ranking Calculations'!$C$15,AC23&gt;='Old Ranking Calculations'!$B$16,'Old Ranking Calculations'!$C$16,AC23&gt;='Old Ranking Calculations'!$B$17,'Old Ranking Calculations'!$C$17,AC23&gt;='Old Ranking Calculations'!$B$18,'Old Ranking Calculations'!$C$18,AC23&gt;='Old Ranking Calculations'!$B$19,'Old Ranking Calculations'!$C$19,AC23&gt;='Old Ranking Calculations'!$B$20,'Old Ranking Calculations'!$C$20,AC23&gt;='Old Ranking Calculations'!$B$21,'Old Ranking Calculations'!$C$21,AC23&gt;='Old Ranking Calculations'!$B$22,'Old Ranking Calculations'!$C$22,AC23&lt;'Old Ranking Calculations'!$B$23,'Old Ranking Calculations'!$C$23)</f>
        <v>10</v>
      </c>
      <c r="AE23" s="1">
        <f t="shared" si="0"/>
        <v>0</v>
      </c>
      <c r="AF23" s="1">
        <f>SUM($O$2:O23)/SUM($G$2:H23)</f>
        <v>1.411764705882353</v>
      </c>
      <c r="AG23" s="16">
        <f>SUM($W$2:W23,Z23)</f>
        <v>121</v>
      </c>
    </row>
    <row r="24" spans="1:33" ht="15.75" customHeight="1" x14ac:dyDescent="0.2">
      <c r="A24" s="1">
        <v>1988</v>
      </c>
      <c r="B24" s="1" t="s">
        <v>27</v>
      </c>
      <c r="C24" s="1" t="str">
        <f>VLOOKUP(B24,Divisions!$A$1:$B$33,2,FALSE)</f>
        <v>NFC West</v>
      </c>
      <c r="D24" s="1">
        <v>10</v>
      </c>
      <c r="E24" s="1">
        <v>6</v>
      </c>
      <c r="G24" s="1">
        <v>1</v>
      </c>
      <c r="H24" s="1">
        <v>1</v>
      </c>
      <c r="I24" s="1">
        <v>3</v>
      </c>
      <c r="J24" s="1">
        <v>0</v>
      </c>
      <c r="K24" s="1">
        <v>1</v>
      </c>
      <c r="L24" s="1">
        <v>1</v>
      </c>
      <c r="M24" s="1">
        <v>1</v>
      </c>
      <c r="N24" s="1">
        <v>1</v>
      </c>
      <c r="O24" s="1">
        <v>4</v>
      </c>
      <c r="Q24" s="1">
        <v>1</v>
      </c>
      <c r="W24" s="1">
        <f>SUM(N24*'Ranking Calculations'!$C$2,M24*'Ranking Calculations'!$C$3,L24*'Ranking Calculations'!$C$4,K24*'Ranking Calculations'!$C$5,H24*'Ranking Calculations'!$C$7,G24*'Ranking Calculations'!$C$6,P24*'Ranking Calculations'!$C$8,Q24*'Ranking Calculations'!$C$9,R24*'Ranking Calculations'!$C$10,S24*'Ranking Calculations'!$C$11,T24*'Ranking Calculations'!$C$12,U24*'Ranking Calculations'!$C$13,V24*'Ranking Calculations'!$C$14)</f>
        <v>41</v>
      </c>
      <c r="X24" s="11">
        <f>(SUM($D$2:D24)+(SUM($F$2:F24)/2))/((SUM($D$2:D24)+SUM($E$2:E24)+SUM($F$2:F24)))</f>
        <v>0.52976190476190477</v>
      </c>
      <c r="Y24" s="24">
        <f>'Winning % Rank Over Time'!AD24</f>
        <v>9</v>
      </c>
      <c r="Z24" s="7">
        <f>'Winning % Rank Over Time'!$B24*VLOOKUP(Y24,'Share of Reg Season Points'!$K$2:$L$30,2)</f>
        <v>0</v>
      </c>
      <c r="AA24" s="1">
        <f>SUM($I$2:I24)/COUNT($G$2:G24)</f>
        <v>1.2</v>
      </c>
      <c r="AB24" s="1" cm="1">
        <f t="array" ref="AB24">_xlfn.IFS(AA24&gt;='Old Ranking Calculations'!$B$25,'Old Ranking Calculations'!$C$25,AA24&gt;='Old Ranking Calculations'!$B$26,'Old Ranking Calculations'!$C$26,AA24&gt;='Old Ranking Calculations'!$B$27,'Old Ranking Calculations'!$C$27,AA24&gt;='Old Ranking Calculations'!$B$28,'Old Ranking Calculations'!$C$28,AA24&gt;='Old Ranking Calculations'!$B$29,'Old Ranking Calculations'!$C$29,AA24&gt;='Old Ranking Calculations'!$B$30,'Old Ranking Calculations'!$C$30,AA24&gt;='Old Ranking Calculations'!$B$31,'Old Ranking Calculations'!$C$31,AA24&lt;'Old Ranking Calculations'!$B$32,'Old Ranking Calculations'!$C$32)</f>
        <v>10</v>
      </c>
      <c r="AC24" s="11">
        <f>COUNT($G$2:G24)/COUNT($A$2:A24)</f>
        <v>0.43478260869565216</v>
      </c>
      <c r="AD24" s="1" cm="1">
        <f t="array" ref="AD24">_xlfn.IFS(AC24&gt;='Old Ranking Calculations'!$B$15,'Old Ranking Calculations'!$C$15,AC24&gt;='Old Ranking Calculations'!$B$16,'Old Ranking Calculations'!$C$16,AC24&gt;='Old Ranking Calculations'!$B$17,'Old Ranking Calculations'!$C$17,AC24&gt;='Old Ranking Calculations'!$B$18,'Old Ranking Calculations'!$C$18,AC24&gt;='Old Ranking Calculations'!$B$19,'Old Ranking Calculations'!$C$19,AC24&gt;='Old Ranking Calculations'!$B$20,'Old Ranking Calculations'!$C$20,AC24&gt;='Old Ranking Calculations'!$B$21,'Old Ranking Calculations'!$C$21,AC24&gt;='Old Ranking Calculations'!$B$22,'Old Ranking Calculations'!$C$22,AC24&lt;'Old Ranking Calculations'!$B$23,'Old Ranking Calculations'!$C$23)</f>
        <v>10</v>
      </c>
      <c r="AE24" s="1">
        <f t="shared" si="0"/>
        <v>0</v>
      </c>
      <c r="AF24" s="1">
        <f>SUM($O$2:O24)/SUM($G$2:H24)</f>
        <v>1.4736842105263157</v>
      </c>
      <c r="AG24" s="16">
        <f>SUM($W$2:W24,Z24)</f>
        <v>162</v>
      </c>
    </row>
    <row r="25" spans="1:33" ht="15.75" customHeight="1" x14ac:dyDescent="0.2">
      <c r="A25" s="1">
        <v>1989</v>
      </c>
      <c r="B25" s="1" t="s">
        <v>27</v>
      </c>
      <c r="C25" s="1" t="str">
        <f>VLOOKUP(B25,Divisions!$A$1:$B$33,2,FALSE)</f>
        <v>NFC West</v>
      </c>
      <c r="D25" s="1">
        <v>14</v>
      </c>
      <c r="E25" s="1">
        <v>2</v>
      </c>
      <c r="G25" s="1">
        <v>1</v>
      </c>
      <c r="H25" s="1">
        <v>1</v>
      </c>
      <c r="I25" s="1">
        <v>3</v>
      </c>
      <c r="J25" s="1">
        <v>0</v>
      </c>
      <c r="K25" s="1">
        <v>1</v>
      </c>
      <c r="L25" s="1">
        <v>1</v>
      </c>
      <c r="M25" s="1">
        <v>1</v>
      </c>
      <c r="N25" s="1">
        <v>1</v>
      </c>
      <c r="O25" s="1">
        <v>4</v>
      </c>
      <c r="P25" s="1">
        <v>1</v>
      </c>
      <c r="Q25" s="1">
        <v>1</v>
      </c>
      <c r="W25" s="1">
        <f>SUM(N25*'Ranking Calculations'!$C$2,M25*'Ranking Calculations'!$C$3,L25*'Ranking Calculations'!$C$4,K25*'Ranking Calculations'!$C$5,H25*'Ranking Calculations'!$C$7,G25*'Ranking Calculations'!$C$6,P25*'Ranking Calculations'!$C$8,Q25*'Ranking Calculations'!$C$9,R25*'Ranking Calculations'!$C$10,S25*'Ranking Calculations'!$C$11,T25*'Ranking Calculations'!$C$12,U25*'Ranking Calculations'!$C$13,V25*'Ranking Calculations'!$C$14)</f>
        <v>44</v>
      </c>
      <c r="X25" s="11">
        <f>(SUM($D$2:D25)+(SUM($F$2:F25)/2))/((SUM($D$2:D25)+SUM($E$2:E25)+SUM($F$2:F25)))</f>
        <v>0.54545454545454541</v>
      </c>
      <c r="Y25" s="24">
        <f>'Winning % Rank Over Time'!AD25</f>
        <v>8</v>
      </c>
      <c r="Z25" s="7">
        <f>'Winning % Rank Over Time'!$B25*VLOOKUP(Y25,'Share of Reg Season Points'!$K$2:$L$30,2)</f>
        <v>0</v>
      </c>
      <c r="AA25" s="1">
        <f>SUM($I$2:I25)/COUNT($G$2:G25)</f>
        <v>1.3636363636363635</v>
      </c>
      <c r="AB25" s="1" cm="1">
        <f t="array" ref="AB25">_xlfn.IFS(AA25&gt;='Old Ranking Calculations'!$B$25,'Old Ranking Calculations'!$C$25,AA25&gt;='Old Ranking Calculations'!$B$26,'Old Ranking Calculations'!$C$26,AA25&gt;='Old Ranking Calculations'!$B$27,'Old Ranking Calculations'!$C$27,AA25&gt;='Old Ranking Calculations'!$B$28,'Old Ranking Calculations'!$C$28,AA25&gt;='Old Ranking Calculations'!$B$29,'Old Ranking Calculations'!$C$29,AA25&gt;='Old Ranking Calculations'!$B$30,'Old Ranking Calculations'!$C$30,AA25&gt;='Old Ranking Calculations'!$B$31,'Old Ranking Calculations'!$C$31,AA25&lt;'Old Ranking Calculations'!$B$32,'Old Ranking Calculations'!$C$32)</f>
        <v>12</v>
      </c>
      <c r="AC25" s="11">
        <f>COUNT($G$2:G25)/COUNT($A$2:A25)</f>
        <v>0.45833333333333331</v>
      </c>
      <c r="AD25" s="1" cm="1">
        <f t="array" ref="AD25">_xlfn.IFS(AC25&gt;='Old Ranking Calculations'!$B$15,'Old Ranking Calculations'!$C$15,AC25&gt;='Old Ranking Calculations'!$B$16,'Old Ranking Calculations'!$C$16,AC25&gt;='Old Ranking Calculations'!$B$17,'Old Ranking Calculations'!$C$17,AC25&gt;='Old Ranking Calculations'!$B$18,'Old Ranking Calculations'!$C$18,AC25&gt;='Old Ranking Calculations'!$B$19,'Old Ranking Calculations'!$C$19,AC25&gt;='Old Ranking Calculations'!$B$20,'Old Ranking Calculations'!$C$20,AC25&gt;='Old Ranking Calculations'!$B$21,'Old Ranking Calculations'!$C$21,AC25&gt;='Old Ranking Calculations'!$B$22,'Old Ranking Calculations'!$C$22,AC25&lt;'Old Ranking Calculations'!$B$23,'Old Ranking Calculations'!$C$23)</f>
        <v>12</v>
      </c>
      <c r="AE25" s="1">
        <f t="shared" si="0"/>
        <v>0</v>
      </c>
      <c r="AF25" s="1">
        <f>SUM($O$2:O25)/SUM($G$2:H25)</f>
        <v>1.5238095238095237</v>
      </c>
      <c r="AG25" s="16">
        <f>SUM($W$2:W25,Z25)</f>
        <v>206</v>
      </c>
    </row>
    <row r="26" spans="1:33" ht="15.75" customHeight="1" x14ac:dyDescent="0.2">
      <c r="A26" s="1">
        <v>1990</v>
      </c>
      <c r="B26" s="1" t="s">
        <v>27</v>
      </c>
      <c r="C26" s="1" t="str">
        <f>VLOOKUP(B26,Divisions!$A$1:$B$33,2,FALSE)</f>
        <v>NFC West</v>
      </c>
      <c r="D26" s="1">
        <v>14</v>
      </c>
      <c r="E26" s="1">
        <v>2</v>
      </c>
      <c r="G26" s="1">
        <v>1</v>
      </c>
      <c r="H26" s="1">
        <v>1</v>
      </c>
      <c r="I26" s="1">
        <v>1</v>
      </c>
      <c r="J26" s="1">
        <v>1</v>
      </c>
      <c r="K26" s="1">
        <v>1</v>
      </c>
      <c r="L26" s="1">
        <v>1</v>
      </c>
      <c r="M26" s="1"/>
      <c r="N26" s="1"/>
      <c r="O26" s="1">
        <v>3</v>
      </c>
      <c r="P26" s="1">
        <v>1</v>
      </c>
      <c r="W26" s="1">
        <f>SUM(N26*'Ranking Calculations'!$C$2,M26*'Ranking Calculations'!$C$3,L26*'Ranking Calculations'!$C$4,K26*'Ranking Calculations'!$C$5,H26*'Ranking Calculations'!$C$7,G26*'Ranking Calculations'!$C$6,P26*'Ranking Calculations'!$C$8,Q26*'Ranking Calculations'!$C$9,R26*'Ranking Calculations'!$C$10,S26*'Ranking Calculations'!$C$11,T26*'Ranking Calculations'!$C$12,U26*'Ranking Calculations'!$C$13,V26*'Ranking Calculations'!$C$14)</f>
        <v>11</v>
      </c>
      <c r="X26" s="11">
        <f>(SUM($D$2:D26)+(SUM($F$2:F26)/2))/((SUM($D$2:D26)+SUM($E$2:E26)+SUM($F$2:F26)))</f>
        <v>0.55978260869565222</v>
      </c>
      <c r="Y26" s="24">
        <f>'Winning % Rank Over Time'!AD26</f>
        <v>7</v>
      </c>
      <c r="Z26" s="7">
        <f>'Winning % Rank Over Time'!$B26*VLOOKUP(Y26,'Share of Reg Season Points'!$K$2:$L$30,2)</f>
        <v>0</v>
      </c>
      <c r="AA26" s="1">
        <f>SUM($I$2:I26)/COUNT($G$2:G26)</f>
        <v>1.3333333333333333</v>
      </c>
      <c r="AB26" s="1" cm="1">
        <f t="array" ref="AB26">_xlfn.IFS(AA26&gt;='Old Ranking Calculations'!$B$25,'Old Ranking Calculations'!$C$25,AA26&gt;='Old Ranking Calculations'!$B$26,'Old Ranking Calculations'!$C$26,AA26&gt;='Old Ranking Calculations'!$B$27,'Old Ranking Calculations'!$C$27,AA26&gt;='Old Ranking Calculations'!$B$28,'Old Ranking Calculations'!$C$28,AA26&gt;='Old Ranking Calculations'!$B$29,'Old Ranking Calculations'!$C$29,AA26&gt;='Old Ranking Calculations'!$B$30,'Old Ranking Calculations'!$C$30,AA26&gt;='Old Ranking Calculations'!$B$31,'Old Ranking Calculations'!$C$31,AA26&lt;'Old Ranking Calculations'!$B$32,'Old Ranking Calculations'!$C$32)</f>
        <v>12</v>
      </c>
      <c r="AC26" s="11">
        <f>COUNT($G$2:G26)/COUNT($A$2:A26)</f>
        <v>0.48</v>
      </c>
      <c r="AD26" s="1" cm="1">
        <f t="array" ref="AD26">_xlfn.IFS(AC26&gt;='Old Ranking Calculations'!$B$15,'Old Ranking Calculations'!$C$15,AC26&gt;='Old Ranking Calculations'!$B$16,'Old Ranking Calculations'!$C$16,AC26&gt;='Old Ranking Calculations'!$B$17,'Old Ranking Calculations'!$C$17,AC26&gt;='Old Ranking Calculations'!$B$18,'Old Ranking Calculations'!$C$18,AC26&gt;='Old Ranking Calculations'!$B$19,'Old Ranking Calculations'!$C$19,AC26&gt;='Old Ranking Calculations'!$B$20,'Old Ranking Calculations'!$C$20,AC26&gt;='Old Ranking Calculations'!$B$21,'Old Ranking Calculations'!$C$21,AC26&gt;='Old Ranking Calculations'!$B$22,'Old Ranking Calculations'!$C$22,AC26&lt;'Old Ranking Calculations'!$B$23,'Old Ranking Calculations'!$C$23)</f>
        <v>12</v>
      </c>
      <c r="AE26" s="1">
        <f t="shared" si="0"/>
        <v>0</v>
      </c>
      <c r="AF26" s="1">
        <f>SUM($O$2:O26)/SUM($G$2:H26)</f>
        <v>1.5217391304347827</v>
      </c>
      <c r="AG26" s="16">
        <f>SUM($W$2:W26,Z26)</f>
        <v>217</v>
      </c>
    </row>
    <row r="27" spans="1:33" ht="15.75" customHeight="1" x14ac:dyDescent="0.2">
      <c r="A27" s="1">
        <v>1991</v>
      </c>
      <c r="B27" s="1" t="s">
        <v>27</v>
      </c>
      <c r="C27" s="1" t="str">
        <f>VLOOKUP(B27,Divisions!$A$1:$B$33,2,FALSE)</f>
        <v>NFC West</v>
      </c>
      <c r="D27" s="1">
        <v>10</v>
      </c>
      <c r="E27" s="1">
        <v>6</v>
      </c>
      <c r="W27" s="1">
        <f>SUM(N27*'Ranking Calculations'!$C$2,M27*'Ranking Calculations'!$C$3,L27*'Ranking Calculations'!$C$4,K27*'Ranking Calculations'!$C$5,H27*'Ranking Calculations'!$C$7,G27*'Ranking Calculations'!$C$6,P27*'Ranking Calculations'!$C$8,Q27*'Ranking Calculations'!$C$9,R27*'Ranking Calculations'!$C$10,S27*'Ranking Calculations'!$C$11,T27*'Ranking Calculations'!$C$12,U27*'Ranking Calculations'!$C$13,V27*'Ranking Calculations'!$C$14)</f>
        <v>0</v>
      </c>
      <c r="X27" s="11">
        <f>(SUM($D$2:D27)+(SUM($F$2:F27)/2))/((SUM($D$2:D27)+SUM($E$2:E27)+SUM($F$2:F27)))</f>
        <v>0.5625</v>
      </c>
      <c r="Y27" s="24">
        <f>'Winning % Rank Over Time'!AD27</f>
        <v>7</v>
      </c>
      <c r="Z27" s="7">
        <f>'Winning % Rank Over Time'!$B27*VLOOKUP(Y27,'Share of Reg Season Points'!$K$2:$L$30,2)</f>
        <v>0</v>
      </c>
      <c r="AA27" s="1">
        <f>SUM($I$2:I27)/COUNT($G$2:G27)</f>
        <v>1.3333333333333333</v>
      </c>
      <c r="AB27" s="1" cm="1">
        <f t="array" ref="AB27">_xlfn.IFS(AA27&gt;='Old Ranking Calculations'!$B$25,'Old Ranking Calculations'!$C$25,AA27&gt;='Old Ranking Calculations'!$B$26,'Old Ranking Calculations'!$C$26,AA27&gt;='Old Ranking Calculations'!$B$27,'Old Ranking Calculations'!$C$27,AA27&gt;='Old Ranking Calculations'!$B$28,'Old Ranking Calculations'!$C$28,AA27&gt;='Old Ranking Calculations'!$B$29,'Old Ranking Calculations'!$C$29,AA27&gt;='Old Ranking Calculations'!$B$30,'Old Ranking Calculations'!$C$30,AA27&gt;='Old Ranking Calculations'!$B$31,'Old Ranking Calculations'!$C$31,AA27&lt;'Old Ranking Calculations'!$B$32,'Old Ranking Calculations'!$C$32)</f>
        <v>12</v>
      </c>
      <c r="AC27" s="11">
        <f>COUNT($G$2:G27)/COUNT($A$2:A27)</f>
        <v>0.46153846153846156</v>
      </c>
      <c r="AD27" s="1" cm="1">
        <f t="array" ref="AD27">_xlfn.IFS(AC27&gt;='Old Ranking Calculations'!$B$15,'Old Ranking Calculations'!$C$15,AC27&gt;='Old Ranking Calculations'!$B$16,'Old Ranking Calculations'!$C$16,AC27&gt;='Old Ranking Calculations'!$B$17,'Old Ranking Calculations'!$C$17,AC27&gt;='Old Ranking Calculations'!$B$18,'Old Ranking Calculations'!$C$18,AC27&gt;='Old Ranking Calculations'!$B$19,'Old Ranking Calculations'!$C$19,AC27&gt;='Old Ranking Calculations'!$B$20,'Old Ranking Calculations'!$C$20,AC27&gt;='Old Ranking Calculations'!$B$21,'Old Ranking Calculations'!$C$21,AC27&gt;='Old Ranking Calculations'!$B$22,'Old Ranking Calculations'!$C$22,AC27&lt;'Old Ranking Calculations'!$B$23,'Old Ranking Calculations'!$C$23)</f>
        <v>12</v>
      </c>
      <c r="AE27" s="1">
        <f t="shared" si="0"/>
        <v>0</v>
      </c>
      <c r="AF27" s="1">
        <f>SUM($O$2:O27)/SUM($G$2:H27)</f>
        <v>1.5217391304347827</v>
      </c>
      <c r="AG27" s="16">
        <f>SUM($W$2:W27,Z27)</f>
        <v>217</v>
      </c>
    </row>
    <row r="28" spans="1:33" ht="15.75" customHeight="1" x14ac:dyDescent="0.2">
      <c r="A28" s="1">
        <v>1992</v>
      </c>
      <c r="B28" s="1" t="s">
        <v>27</v>
      </c>
      <c r="C28" s="1" t="str">
        <f>VLOOKUP(B28,Divisions!$A$1:$B$33,2,FALSE)</f>
        <v>NFC West</v>
      </c>
      <c r="D28" s="1">
        <v>14</v>
      </c>
      <c r="E28" s="1">
        <v>2</v>
      </c>
      <c r="G28" s="1">
        <v>1</v>
      </c>
      <c r="H28" s="1">
        <v>1</v>
      </c>
      <c r="I28" s="1">
        <v>1</v>
      </c>
      <c r="J28" s="1">
        <v>1</v>
      </c>
      <c r="K28" s="1">
        <v>1</v>
      </c>
      <c r="L28" s="1">
        <v>1</v>
      </c>
      <c r="M28" s="1"/>
      <c r="N28" s="1"/>
      <c r="O28" s="1">
        <v>3</v>
      </c>
      <c r="P28" s="1">
        <v>1</v>
      </c>
      <c r="Q28" s="1">
        <v>1</v>
      </c>
      <c r="W28" s="1">
        <f>SUM(N28*'Ranking Calculations'!$C$2,M28*'Ranking Calculations'!$C$3,L28*'Ranking Calculations'!$C$4,K28*'Ranking Calculations'!$C$5,H28*'Ranking Calculations'!$C$7,G28*'Ranking Calculations'!$C$6,P28*'Ranking Calculations'!$C$8,Q28*'Ranking Calculations'!$C$9,R28*'Ranking Calculations'!$C$10,S28*'Ranking Calculations'!$C$11,T28*'Ranking Calculations'!$C$12,U28*'Ranking Calculations'!$C$13,V28*'Ranking Calculations'!$C$14)</f>
        <v>12</v>
      </c>
      <c r="X28" s="11">
        <f>(SUM($D$2:D28)+(SUM($F$2:F28)/2))/((SUM($D$2:D28)+SUM($E$2:E28)+SUM($F$2:F28)))</f>
        <v>0.57499999999999996</v>
      </c>
      <c r="Y28" s="24">
        <f>'Winning % Rank Over Time'!AD28</f>
        <v>7</v>
      </c>
      <c r="Z28" s="7">
        <f>'Winning % Rank Over Time'!$B28*VLOOKUP(Y28,'Share of Reg Season Points'!$K$2:$L$30,2)</f>
        <v>0</v>
      </c>
      <c r="AA28" s="1">
        <f>SUM($I$2:I28)/COUNT($G$2:G28)</f>
        <v>1.3076923076923077</v>
      </c>
      <c r="AB28" s="1" cm="1">
        <f t="array" ref="AB28">_xlfn.IFS(AA28&gt;='Old Ranking Calculations'!$B$25,'Old Ranking Calculations'!$C$25,AA28&gt;='Old Ranking Calculations'!$B$26,'Old Ranking Calculations'!$C$26,AA28&gt;='Old Ranking Calculations'!$B$27,'Old Ranking Calculations'!$C$27,AA28&gt;='Old Ranking Calculations'!$B$28,'Old Ranking Calculations'!$C$28,AA28&gt;='Old Ranking Calculations'!$B$29,'Old Ranking Calculations'!$C$29,AA28&gt;='Old Ranking Calculations'!$B$30,'Old Ranking Calculations'!$C$30,AA28&gt;='Old Ranking Calculations'!$B$31,'Old Ranking Calculations'!$C$31,AA28&lt;'Old Ranking Calculations'!$B$32,'Old Ranking Calculations'!$C$32)</f>
        <v>12</v>
      </c>
      <c r="AC28" s="11">
        <f>COUNT($G$2:G28)/COUNT($A$2:A28)</f>
        <v>0.48148148148148145</v>
      </c>
      <c r="AD28" s="1" cm="1">
        <f t="array" ref="AD28">_xlfn.IFS(AC28&gt;='Old Ranking Calculations'!$B$15,'Old Ranking Calculations'!$C$15,AC28&gt;='Old Ranking Calculations'!$B$16,'Old Ranking Calculations'!$C$16,AC28&gt;='Old Ranking Calculations'!$B$17,'Old Ranking Calculations'!$C$17,AC28&gt;='Old Ranking Calculations'!$B$18,'Old Ranking Calculations'!$C$18,AC28&gt;='Old Ranking Calculations'!$B$19,'Old Ranking Calculations'!$C$19,AC28&gt;='Old Ranking Calculations'!$B$20,'Old Ranking Calculations'!$C$20,AC28&gt;='Old Ranking Calculations'!$B$21,'Old Ranking Calculations'!$C$21,AC28&gt;='Old Ranking Calculations'!$B$22,'Old Ranking Calculations'!$C$22,AC28&lt;'Old Ranking Calculations'!$B$23,'Old Ranking Calculations'!$C$23)</f>
        <v>12</v>
      </c>
      <c r="AE28" s="1">
        <f t="shared" si="0"/>
        <v>0</v>
      </c>
      <c r="AF28" s="1">
        <f>SUM($O$2:O28)/SUM($G$2:H28)</f>
        <v>1.52</v>
      </c>
      <c r="AG28" s="16">
        <f>SUM($W$2:W28,Z28)</f>
        <v>229</v>
      </c>
    </row>
    <row r="29" spans="1:33" ht="15.75" customHeight="1" x14ac:dyDescent="0.2">
      <c r="A29" s="1">
        <v>1993</v>
      </c>
      <c r="B29" s="1" t="s">
        <v>27</v>
      </c>
      <c r="C29" s="1" t="str">
        <f>VLOOKUP(B29,Divisions!$A$1:$B$33,2,FALSE)</f>
        <v>NFC West</v>
      </c>
      <c r="D29" s="1">
        <v>10</v>
      </c>
      <c r="E29" s="1">
        <v>6</v>
      </c>
      <c r="G29" s="1">
        <v>1</v>
      </c>
      <c r="H29" s="1">
        <v>1</v>
      </c>
      <c r="I29" s="1">
        <v>1</v>
      </c>
      <c r="J29" s="1">
        <v>1</v>
      </c>
      <c r="K29" s="1">
        <v>1</v>
      </c>
      <c r="L29" s="1">
        <v>1</v>
      </c>
      <c r="M29" s="1"/>
      <c r="N29" s="1"/>
      <c r="O29" s="1">
        <v>3</v>
      </c>
      <c r="Q29" s="1">
        <v>1</v>
      </c>
      <c r="T29" s="1">
        <v>1</v>
      </c>
      <c r="W29" s="1">
        <f>SUM(N29*'Ranking Calculations'!$C$2,M29*'Ranking Calculations'!$C$3,L29*'Ranking Calculations'!$C$4,K29*'Ranking Calculations'!$C$5,H29*'Ranking Calculations'!$C$7,G29*'Ranking Calculations'!$C$6,P29*'Ranking Calculations'!$C$8,Q29*'Ranking Calculations'!$C$9,R29*'Ranking Calculations'!$C$10,S29*'Ranking Calculations'!$C$11,T29*'Ranking Calculations'!$C$12,U29*'Ranking Calculations'!$C$13,V29*'Ranking Calculations'!$C$14)</f>
        <v>9</v>
      </c>
      <c r="X29" s="11">
        <f>(SUM($D$2:D29)+(SUM($F$2:F29)/2))/((SUM($D$2:D29)+SUM($E$2:E29)+SUM($F$2:F29)))</f>
        <v>0.57692307692307687</v>
      </c>
      <c r="Y29" s="24">
        <f>'Winning % Rank Over Time'!AD29</f>
        <v>6</v>
      </c>
      <c r="Z29" s="7">
        <f>'Winning % Rank Over Time'!$B29*VLOOKUP(Y29,'Share of Reg Season Points'!$K$2:$L$30,2)</f>
        <v>0</v>
      </c>
      <c r="AA29" s="1">
        <f>SUM($I$2:I29)/COUNT($G$2:G29)</f>
        <v>1.2857142857142858</v>
      </c>
      <c r="AB29" s="1" cm="1">
        <f t="array" ref="AB29">_xlfn.IFS(AA29&gt;='Old Ranking Calculations'!$B$25,'Old Ranking Calculations'!$C$25,AA29&gt;='Old Ranking Calculations'!$B$26,'Old Ranking Calculations'!$C$26,AA29&gt;='Old Ranking Calculations'!$B$27,'Old Ranking Calculations'!$C$27,AA29&gt;='Old Ranking Calculations'!$B$28,'Old Ranking Calculations'!$C$28,AA29&gt;='Old Ranking Calculations'!$B$29,'Old Ranking Calculations'!$C$29,AA29&gt;='Old Ranking Calculations'!$B$30,'Old Ranking Calculations'!$C$30,AA29&gt;='Old Ranking Calculations'!$B$31,'Old Ranking Calculations'!$C$31,AA29&lt;'Old Ranking Calculations'!$B$32,'Old Ranking Calculations'!$C$32)</f>
        <v>12</v>
      </c>
      <c r="AC29" s="11">
        <f>COUNT($G$2:G29)/COUNT($A$2:A29)</f>
        <v>0.5</v>
      </c>
      <c r="AD29" s="1" cm="1">
        <f t="array" ref="AD29">_xlfn.IFS(AC29&gt;='Old Ranking Calculations'!$B$15,'Old Ranking Calculations'!$C$15,AC29&gt;='Old Ranking Calculations'!$B$16,'Old Ranking Calculations'!$C$16,AC29&gt;='Old Ranking Calculations'!$B$17,'Old Ranking Calculations'!$C$17,AC29&gt;='Old Ranking Calculations'!$B$18,'Old Ranking Calculations'!$C$18,AC29&gt;='Old Ranking Calculations'!$B$19,'Old Ranking Calculations'!$C$19,AC29&gt;='Old Ranking Calculations'!$B$20,'Old Ranking Calculations'!$C$20,AC29&gt;='Old Ranking Calculations'!$B$21,'Old Ranking Calculations'!$C$21,AC29&gt;='Old Ranking Calculations'!$B$22,'Old Ranking Calculations'!$C$22,AC29&lt;'Old Ranking Calculations'!$B$23,'Old Ranking Calculations'!$C$23)</f>
        <v>15</v>
      </c>
      <c r="AE29" s="1">
        <f t="shared" si="0"/>
        <v>0</v>
      </c>
      <c r="AF29" s="1">
        <f>SUM($O$2:O29)/SUM($G$2:H29)</f>
        <v>1.5185185185185186</v>
      </c>
      <c r="AG29" s="16">
        <f>SUM($W$2:W29,Z29)</f>
        <v>238</v>
      </c>
    </row>
    <row r="30" spans="1:33" ht="15.75" customHeight="1" x14ac:dyDescent="0.2">
      <c r="A30" s="1">
        <v>1994</v>
      </c>
      <c r="B30" s="1" t="s">
        <v>27</v>
      </c>
      <c r="C30" s="1" t="str">
        <f>VLOOKUP(B30,Divisions!$A$1:$B$33,2,FALSE)</f>
        <v>NFC West</v>
      </c>
      <c r="D30" s="1">
        <v>13</v>
      </c>
      <c r="E30" s="1">
        <v>3</v>
      </c>
      <c r="G30" s="1">
        <v>1</v>
      </c>
      <c r="H30" s="1">
        <v>1</v>
      </c>
      <c r="I30" s="1">
        <v>3</v>
      </c>
      <c r="J30" s="1">
        <v>0</v>
      </c>
      <c r="K30" s="1">
        <v>1</v>
      </c>
      <c r="L30" s="1">
        <v>1</v>
      </c>
      <c r="M30" s="1">
        <v>1</v>
      </c>
      <c r="N30" s="1">
        <v>1</v>
      </c>
      <c r="O30" s="1">
        <v>4</v>
      </c>
      <c r="P30" s="1">
        <v>1</v>
      </c>
      <c r="R30" s="1">
        <v>1</v>
      </c>
      <c r="W30" s="1">
        <f>SUM(N30*'Ranking Calculations'!$C$2,M30*'Ranking Calculations'!$C$3,L30*'Ranking Calculations'!$C$4,K30*'Ranking Calculations'!$C$5,H30*'Ranking Calculations'!$C$7,G30*'Ranking Calculations'!$C$6,P30*'Ranking Calculations'!$C$8,Q30*'Ranking Calculations'!$C$9,R30*'Ranking Calculations'!$C$10,S30*'Ranking Calculations'!$C$11,T30*'Ranking Calculations'!$C$12,U30*'Ranking Calculations'!$C$13,V30*'Ranking Calculations'!$C$14)</f>
        <v>44</v>
      </c>
      <c r="X30" s="11">
        <f>(SUM($D$2:D30)+(SUM($F$2:F30)/2))/((SUM($D$2:D30)+SUM($E$2:E30)+SUM($F$2:F30)))</f>
        <v>0.58564814814814814</v>
      </c>
      <c r="Y30" s="24">
        <f>'Winning % Rank Over Time'!AD30</f>
        <v>5</v>
      </c>
      <c r="Z30" s="7">
        <f>'Winning % Rank Over Time'!$B30*VLOOKUP(Y30,'Share of Reg Season Points'!$K$2:$L$30,2)</f>
        <v>0</v>
      </c>
      <c r="AA30" s="1">
        <f>SUM($I$2:I30)/COUNT($G$2:G30)</f>
        <v>1.4</v>
      </c>
      <c r="AB30" s="1" cm="1">
        <f t="array" ref="AB30">_xlfn.IFS(AA30&gt;='Old Ranking Calculations'!$B$25,'Old Ranking Calculations'!$C$25,AA30&gt;='Old Ranking Calculations'!$B$26,'Old Ranking Calculations'!$C$26,AA30&gt;='Old Ranking Calculations'!$B$27,'Old Ranking Calculations'!$C$27,AA30&gt;='Old Ranking Calculations'!$B$28,'Old Ranking Calculations'!$C$28,AA30&gt;='Old Ranking Calculations'!$B$29,'Old Ranking Calculations'!$C$29,AA30&gt;='Old Ranking Calculations'!$B$30,'Old Ranking Calculations'!$C$30,AA30&gt;='Old Ranking Calculations'!$B$31,'Old Ranking Calculations'!$C$31,AA30&lt;'Old Ranking Calculations'!$B$32,'Old Ranking Calculations'!$C$32)</f>
        <v>12</v>
      </c>
      <c r="AC30" s="11">
        <f>COUNT($G$2:G30)/COUNT($A$2:A30)</f>
        <v>0.51724137931034486</v>
      </c>
      <c r="AD30" s="1" cm="1">
        <f t="array" ref="AD30">_xlfn.IFS(AC30&gt;='Old Ranking Calculations'!$B$15,'Old Ranking Calculations'!$C$15,AC30&gt;='Old Ranking Calculations'!$B$16,'Old Ranking Calculations'!$C$16,AC30&gt;='Old Ranking Calculations'!$B$17,'Old Ranking Calculations'!$C$17,AC30&gt;='Old Ranking Calculations'!$B$18,'Old Ranking Calculations'!$C$18,AC30&gt;='Old Ranking Calculations'!$B$19,'Old Ranking Calculations'!$C$19,AC30&gt;='Old Ranking Calculations'!$B$20,'Old Ranking Calculations'!$C$20,AC30&gt;='Old Ranking Calculations'!$B$21,'Old Ranking Calculations'!$C$21,AC30&gt;='Old Ranking Calculations'!$B$22,'Old Ranking Calculations'!$C$22,AC30&lt;'Old Ranking Calculations'!$B$23,'Old Ranking Calculations'!$C$23)</f>
        <v>15</v>
      </c>
      <c r="AE30" s="1">
        <f t="shared" si="0"/>
        <v>0</v>
      </c>
      <c r="AF30" s="1">
        <f>SUM($O$2:O30)/SUM($G$2:H30)</f>
        <v>1.5517241379310345</v>
      </c>
      <c r="AG30" s="16">
        <f>SUM($W$2:W30,Z30)</f>
        <v>282</v>
      </c>
    </row>
    <row r="31" spans="1:33" ht="15.75" customHeight="1" x14ac:dyDescent="0.2">
      <c r="A31" s="1">
        <v>1995</v>
      </c>
      <c r="B31" s="1" t="s">
        <v>27</v>
      </c>
      <c r="C31" s="1" t="str">
        <f>VLOOKUP(B31,Divisions!$A$1:$B$33,2,FALSE)</f>
        <v>NFC West</v>
      </c>
      <c r="D31" s="1">
        <v>11</v>
      </c>
      <c r="E31" s="1">
        <v>5</v>
      </c>
      <c r="G31" s="1">
        <v>1</v>
      </c>
      <c r="H31" s="1">
        <v>1</v>
      </c>
      <c r="I31" s="1">
        <v>0</v>
      </c>
      <c r="J31" s="1">
        <v>1</v>
      </c>
      <c r="K31" s="1">
        <v>1</v>
      </c>
      <c r="L31" s="1"/>
      <c r="M31" s="1"/>
      <c r="N31" s="1"/>
      <c r="O31" s="1">
        <v>2</v>
      </c>
      <c r="W31" s="1">
        <f>SUM(N31*'Ranking Calculations'!$C$2,M31*'Ranking Calculations'!$C$3,L31*'Ranking Calculations'!$C$4,K31*'Ranking Calculations'!$C$5,H31*'Ranking Calculations'!$C$7,G31*'Ranking Calculations'!$C$6,P31*'Ranking Calculations'!$C$8,Q31*'Ranking Calculations'!$C$9,R31*'Ranking Calculations'!$C$10,S31*'Ranking Calculations'!$C$11,T31*'Ranking Calculations'!$C$12,U31*'Ranking Calculations'!$C$13,V31*'Ranking Calculations'!$C$14)</f>
        <v>4</v>
      </c>
      <c r="X31" s="11">
        <f>(SUM($D$2:D31)+(SUM($F$2:F31)/2))/((SUM($D$2:D31)+SUM($E$2:E31)+SUM($F$2:F31)))</f>
        <v>0.5892857142857143</v>
      </c>
      <c r="Y31" s="24">
        <f>'Winning % Rank Over Time'!AD31</f>
        <v>4</v>
      </c>
      <c r="Z31" s="7">
        <f>'Winning % Rank Over Time'!$B31*VLOOKUP(Y31,'Share of Reg Season Points'!$F$2:$G$32,2)</f>
        <v>0</v>
      </c>
      <c r="AA31" s="1">
        <f>SUM($I$2:I31)/COUNT($G$2:G31)</f>
        <v>1.3125</v>
      </c>
      <c r="AB31" s="1" cm="1">
        <f t="array" ref="AB31">_xlfn.IFS(AA31&gt;='Old Ranking Calculations'!$B$25,'Old Ranking Calculations'!$C$25,AA31&gt;='Old Ranking Calculations'!$B$26,'Old Ranking Calculations'!$C$26,AA31&gt;='Old Ranking Calculations'!$B$27,'Old Ranking Calculations'!$C$27,AA31&gt;='Old Ranking Calculations'!$B$28,'Old Ranking Calculations'!$C$28,AA31&gt;='Old Ranking Calculations'!$B$29,'Old Ranking Calculations'!$C$29,AA31&gt;='Old Ranking Calculations'!$B$30,'Old Ranking Calculations'!$C$30,AA31&gt;='Old Ranking Calculations'!$B$31,'Old Ranking Calculations'!$C$31,AA31&lt;'Old Ranking Calculations'!$B$32,'Old Ranking Calculations'!$C$32)</f>
        <v>12</v>
      </c>
      <c r="AC31" s="11">
        <f>COUNT($G$2:G31)/COUNT($A$2:A31)</f>
        <v>0.53333333333333333</v>
      </c>
      <c r="AD31" s="1" cm="1">
        <f t="array" ref="AD31">_xlfn.IFS(AC31&gt;='Old Ranking Calculations'!$B$15,'Old Ranking Calculations'!$C$15,AC31&gt;='Old Ranking Calculations'!$B$16,'Old Ranking Calculations'!$C$16,AC31&gt;='Old Ranking Calculations'!$B$17,'Old Ranking Calculations'!$C$17,AC31&gt;='Old Ranking Calculations'!$B$18,'Old Ranking Calculations'!$C$18,AC31&gt;='Old Ranking Calculations'!$B$19,'Old Ranking Calculations'!$C$19,AC31&gt;='Old Ranking Calculations'!$B$20,'Old Ranking Calculations'!$C$20,AC31&gt;='Old Ranking Calculations'!$B$21,'Old Ranking Calculations'!$C$21,AC31&gt;='Old Ranking Calculations'!$B$22,'Old Ranking Calculations'!$C$22,AC31&lt;'Old Ranking Calculations'!$B$23,'Old Ranking Calculations'!$C$23)</f>
        <v>15</v>
      </c>
      <c r="AE31" s="1">
        <f t="shared" si="0"/>
        <v>0</v>
      </c>
      <c r="AF31" s="1">
        <f>SUM($O$2:O31)/SUM($G$2:H31)</f>
        <v>1.5161290322580645</v>
      </c>
      <c r="AG31" s="16">
        <f>SUM($W$2:W31,Z31)</f>
        <v>286</v>
      </c>
    </row>
    <row r="32" spans="1:33" ht="15.75" customHeight="1" x14ac:dyDescent="0.2">
      <c r="A32" s="1">
        <v>1996</v>
      </c>
      <c r="B32" s="1" t="s">
        <v>27</v>
      </c>
      <c r="C32" s="1" t="str">
        <f>VLOOKUP(B32,Divisions!$A$1:$B$33,2,FALSE)</f>
        <v>NFC West</v>
      </c>
      <c r="D32" s="1">
        <v>12</v>
      </c>
      <c r="E32" s="1">
        <v>4</v>
      </c>
      <c r="G32" s="1">
        <v>1</v>
      </c>
      <c r="I32" s="1">
        <v>1</v>
      </c>
      <c r="J32" s="1">
        <v>1</v>
      </c>
      <c r="K32" s="1">
        <v>1</v>
      </c>
      <c r="L32" s="1"/>
      <c r="M32" s="1"/>
      <c r="N32" s="1"/>
      <c r="O32" s="1">
        <v>2</v>
      </c>
      <c r="W32" s="1">
        <f>SUM(N32*'Ranking Calculations'!$C$2,M32*'Ranking Calculations'!$C$3,L32*'Ranking Calculations'!$C$4,K32*'Ranking Calculations'!$C$5,H32*'Ranking Calculations'!$C$7,G32*'Ranking Calculations'!$C$6,P32*'Ranking Calculations'!$C$8,Q32*'Ranking Calculations'!$C$9,R32*'Ranking Calculations'!$C$10,S32*'Ranking Calculations'!$C$11,T32*'Ranking Calculations'!$C$12,U32*'Ranking Calculations'!$C$13,V32*'Ranking Calculations'!$C$14)</f>
        <v>3</v>
      </c>
      <c r="X32" s="11">
        <f>(SUM($D$2:D32)+(SUM($F$2:F32)/2))/((SUM($D$2:D32)+SUM($E$2:E32)+SUM($F$2:F32)))</f>
        <v>0.59482758620689657</v>
      </c>
      <c r="Y32" s="24">
        <f>'Winning % Rank Over Time'!AD32</f>
        <v>4</v>
      </c>
      <c r="Z32" s="7">
        <f>'Winning % Rank Over Time'!$B32*VLOOKUP(Y32,'Share of Reg Season Points'!$F$2:$G$32,2)</f>
        <v>0</v>
      </c>
      <c r="AA32" s="1">
        <f>SUM($I$2:I32)/COUNT($G$2:G32)</f>
        <v>1.2941176470588236</v>
      </c>
      <c r="AB32" s="1" cm="1">
        <f t="array" ref="AB32">_xlfn.IFS(AA32&gt;='Old Ranking Calculations'!$B$25,'Old Ranking Calculations'!$C$25,AA32&gt;='Old Ranking Calculations'!$B$26,'Old Ranking Calculations'!$C$26,AA32&gt;='Old Ranking Calculations'!$B$27,'Old Ranking Calculations'!$C$27,AA32&gt;='Old Ranking Calculations'!$B$28,'Old Ranking Calculations'!$C$28,AA32&gt;='Old Ranking Calculations'!$B$29,'Old Ranking Calculations'!$C$29,AA32&gt;='Old Ranking Calculations'!$B$30,'Old Ranking Calculations'!$C$30,AA32&gt;='Old Ranking Calculations'!$B$31,'Old Ranking Calculations'!$C$31,AA32&lt;'Old Ranking Calculations'!$B$32,'Old Ranking Calculations'!$C$32)</f>
        <v>12</v>
      </c>
      <c r="AC32" s="11">
        <f>COUNT($G$2:G32)/COUNT($A$2:A32)</f>
        <v>0.54838709677419351</v>
      </c>
      <c r="AD32" s="1" cm="1">
        <f t="array" ref="AD32">_xlfn.IFS(AC32&gt;='Old Ranking Calculations'!$B$15,'Old Ranking Calculations'!$C$15,AC32&gt;='Old Ranking Calculations'!$B$16,'Old Ranking Calculations'!$C$16,AC32&gt;='Old Ranking Calculations'!$B$17,'Old Ranking Calculations'!$C$17,AC32&gt;='Old Ranking Calculations'!$B$18,'Old Ranking Calculations'!$C$18,AC32&gt;='Old Ranking Calculations'!$B$19,'Old Ranking Calculations'!$C$19,AC32&gt;='Old Ranking Calculations'!$B$20,'Old Ranking Calculations'!$C$20,AC32&gt;='Old Ranking Calculations'!$B$21,'Old Ranking Calculations'!$C$21,AC32&gt;='Old Ranking Calculations'!$B$22,'Old Ranking Calculations'!$C$22,AC32&lt;'Old Ranking Calculations'!$B$23,'Old Ranking Calculations'!$C$23)</f>
        <v>15</v>
      </c>
      <c r="AE32" s="1">
        <f t="shared" si="0"/>
        <v>0</v>
      </c>
      <c r="AF32" s="1">
        <f>SUM($O$2:O32)/SUM($G$2:H32)</f>
        <v>1.53125</v>
      </c>
      <c r="AG32" s="16">
        <f>SUM($W$2:W32,Z32)</f>
        <v>289</v>
      </c>
    </row>
    <row r="33" spans="1:33" ht="15.75" customHeight="1" x14ac:dyDescent="0.2">
      <c r="A33" s="1">
        <v>1997</v>
      </c>
      <c r="B33" s="1" t="s">
        <v>27</v>
      </c>
      <c r="C33" s="1" t="str">
        <f>VLOOKUP(B33,Divisions!$A$1:$B$33,2,FALSE)</f>
        <v>NFC West</v>
      </c>
      <c r="D33" s="1">
        <v>13</v>
      </c>
      <c r="E33" s="1">
        <v>3</v>
      </c>
      <c r="G33" s="1">
        <v>1</v>
      </c>
      <c r="H33" s="1">
        <v>1</v>
      </c>
      <c r="I33" s="1">
        <v>1</v>
      </c>
      <c r="J33" s="1">
        <v>1</v>
      </c>
      <c r="K33" s="1">
        <v>1</v>
      </c>
      <c r="L33" s="1">
        <v>1</v>
      </c>
      <c r="M33" s="1"/>
      <c r="N33" s="1"/>
      <c r="O33" s="1">
        <v>3</v>
      </c>
      <c r="R33" s="1">
        <v>1</v>
      </c>
      <c r="W33" s="1">
        <f>SUM(N33*'Ranking Calculations'!$C$2,M33*'Ranking Calculations'!$C$3,L33*'Ranking Calculations'!$C$4,K33*'Ranking Calculations'!$C$5,H33*'Ranking Calculations'!$C$7,G33*'Ranking Calculations'!$C$6,P33*'Ranking Calculations'!$C$8,Q33*'Ranking Calculations'!$C$9,R33*'Ranking Calculations'!$C$10,S33*'Ranking Calculations'!$C$11,T33*'Ranking Calculations'!$C$12,U33*'Ranking Calculations'!$C$13,V33*'Ranking Calculations'!$C$14)</f>
        <v>9</v>
      </c>
      <c r="X33" s="11">
        <f>(SUM($D$2:D33)+(SUM($F$2:F33)/2))/((SUM($D$2:D33)+SUM($E$2:E33)+SUM($F$2:F33)))</f>
        <v>0.6020833333333333</v>
      </c>
      <c r="Y33" s="24">
        <f>'Winning % Rank Over Time'!AD33</f>
        <v>4</v>
      </c>
      <c r="Z33" s="7">
        <f>'Winning % Rank Over Time'!$B33*VLOOKUP(Y33,'Share of Reg Season Points'!$F$2:$G$32,2)</f>
        <v>0</v>
      </c>
      <c r="AA33" s="1">
        <f>SUM($I$2:I33)/COUNT($G$2:G33)</f>
        <v>1.2777777777777777</v>
      </c>
      <c r="AB33" s="1" cm="1">
        <f t="array" ref="AB33">_xlfn.IFS(AA33&gt;='Old Ranking Calculations'!$B$25,'Old Ranking Calculations'!$C$25,AA33&gt;='Old Ranking Calculations'!$B$26,'Old Ranking Calculations'!$C$26,AA33&gt;='Old Ranking Calculations'!$B$27,'Old Ranking Calculations'!$C$27,AA33&gt;='Old Ranking Calculations'!$B$28,'Old Ranking Calculations'!$C$28,AA33&gt;='Old Ranking Calculations'!$B$29,'Old Ranking Calculations'!$C$29,AA33&gt;='Old Ranking Calculations'!$B$30,'Old Ranking Calculations'!$C$30,AA33&gt;='Old Ranking Calculations'!$B$31,'Old Ranking Calculations'!$C$31,AA33&lt;'Old Ranking Calculations'!$B$32,'Old Ranking Calculations'!$C$32)</f>
        <v>12</v>
      </c>
      <c r="AC33" s="11">
        <f>COUNT($G$2:G33)/COUNT($A$2:A33)</f>
        <v>0.5625</v>
      </c>
      <c r="AD33" s="1" cm="1">
        <f t="array" ref="AD33">_xlfn.IFS(AC33&gt;='Old Ranking Calculations'!$B$15,'Old Ranking Calculations'!$C$15,AC33&gt;='Old Ranking Calculations'!$B$16,'Old Ranking Calculations'!$C$16,AC33&gt;='Old Ranking Calculations'!$B$17,'Old Ranking Calculations'!$C$17,AC33&gt;='Old Ranking Calculations'!$B$18,'Old Ranking Calculations'!$C$18,AC33&gt;='Old Ranking Calculations'!$B$19,'Old Ranking Calculations'!$C$19,AC33&gt;='Old Ranking Calculations'!$B$20,'Old Ranking Calculations'!$C$20,AC33&gt;='Old Ranking Calculations'!$B$21,'Old Ranking Calculations'!$C$21,AC33&gt;='Old Ranking Calculations'!$B$22,'Old Ranking Calculations'!$C$22,AC33&lt;'Old Ranking Calculations'!$B$23,'Old Ranking Calculations'!$C$23)</f>
        <v>17.5</v>
      </c>
      <c r="AE33" s="1">
        <f t="shared" si="0"/>
        <v>0</v>
      </c>
      <c r="AF33" s="1">
        <f>SUM($O$2:O33)/SUM($G$2:H33)</f>
        <v>1.5294117647058822</v>
      </c>
      <c r="AG33" s="16">
        <f>SUM($W$2:W33,Z33)</f>
        <v>298</v>
      </c>
    </row>
    <row r="34" spans="1:33" ht="15.75" customHeight="1" x14ac:dyDescent="0.2">
      <c r="A34" s="1">
        <v>1998</v>
      </c>
      <c r="B34" s="1" t="s">
        <v>27</v>
      </c>
      <c r="C34" s="1" t="str">
        <f>VLOOKUP(B34,Divisions!$A$1:$B$33,2,FALSE)</f>
        <v>NFC West</v>
      </c>
      <c r="D34" s="1">
        <v>12</v>
      </c>
      <c r="E34" s="1">
        <v>4</v>
      </c>
      <c r="G34" s="1">
        <v>1</v>
      </c>
      <c r="I34" s="1">
        <v>1</v>
      </c>
      <c r="J34" s="1">
        <v>1</v>
      </c>
      <c r="K34" s="1">
        <v>1</v>
      </c>
      <c r="L34" s="1"/>
      <c r="M34" s="1"/>
      <c r="N34" s="1"/>
      <c r="O34" s="1">
        <v>2</v>
      </c>
      <c r="W34" s="1">
        <f>SUM(N34*'Ranking Calculations'!$C$2,M34*'Ranking Calculations'!$C$3,L34*'Ranking Calculations'!$C$4,K34*'Ranking Calculations'!$C$5,H34*'Ranking Calculations'!$C$7,G34*'Ranking Calculations'!$C$6,P34*'Ranking Calculations'!$C$8,Q34*'Ranking Calculations'!$C$9,R34*'Ranking Calculations'!$C$10,S34*'Ranking Calculations'!$C$11,T34*'Ranking Calculations'!$C$12,U34*'Ranking Calculations'!$C$13,V34*'Ranking Calculations'!$C$14)</f>
        <v>3</v>
      </c>
      <c r="X34" s="11">
        <f>(SUM($D$2:D34)+(SUM($F$2:F34)/2))/((SUM($D$2:D34)+SUM($E$2:E34)+SUM($F$2:F34)))</f>
        <v>0.60685483870967738</v>
      </c>
      <c r="Y34" s="24">
        <f>'Winning % Rank Over Time'!AD34</f>
        <v>4</v>
      </c>
      <c r="Z34" s="7">
        <f>'Winning % Rank Over Time'!$B34*VLOOKUP(Y34,'Share of Reg Season Points'!$F$2:$G$32,2)</f>
        <v>0</v>
      </c>
      <c r="AA34" s="1">
        <f>SUM($I$2:I34)/COUNT($G$2:G34)</f>
        <v>1.263157894736842</v>
      </c>
      <c r="AB34" s="1" cm="1">
        <f t="array" ref="AB34">_xlfn.IFS(AA34&gt;='Old Ranking Calculations'!$B$25,'Old Ranking Calculations'!$C$25,AA34&gt;='Old Ranking Calculations'!$B$26,'Old Ranking Calculations'!$C$26,AA34&gt;='Old Ranking Calculations'!$B$27,'Old Ranking Calculations'!$C$27,AA34&gt;='Old Ranking Calculations'!$B$28,'Old Ranking Calculations'!$C$28,AA34&gt;='Old Ranking Calculations'!$B$29,'Old Ranking Calculations'!$C$29,AA34&gt;='Old Ranking Calculations'!$B$30,'Old Ranking Calculations'!$C$30,AA34&gt;='Old Ranking Calculations'!$B$31,'Old Ranking Calculations'!$C$31,AA34&lt;'Old Ranking Calculations'!$B$32,'Old Ranking Calculations'!$C$32)</f>
        <v>12</v>
      </c>
      <c r="AC34" s="11">
        <f>COUNT($G$2:G34)/COUNT($A$2:A34)</f>
        <v>0.5757575757575758</v>
      </c>
      <c r="AD34" s="1" cm="1">
        <f t="array" ref="AD34">_xlfn.IFS(AC34&gt;='Old Ranking Calculations'!$B$15,'Old Ranking Calculations'!$C$15,AC34&gt;='Old Ranking Calculations'!$B$16,'Old Ranking Calculations'!$C$16,AC34&gt;='Old Ranking Calculations'!$B$17,'Old Ranking Calculations'!$C$17,AC34&gt;='Old Ranking Calculations'!$B$18,'Old Ranking Calculations'!$C$18,AC34&gt;='Old Ranking Calculations'!$B$19,'Old Ranking Calculations'!$C$19,AC34&gt;='Old Ranking Calculations'!$B$20,'Old Ranking Calculations'!$C$20,AC34&gt;='Old Ranking Calculations'!$B$21,'Old Ranking Calculations'!$C$21,AC34&gt;='Old Ranking Calculations'!$B$22,'Old Ranking Calculations'!$C$22,AC34&lt;'Old Ranking Calculations'!$B$23,'Old Ranking Calculations'!$C$23)</f>
        <v>17.5</v>
      </c>
      <c r="AE34" s="1">
        <f t="shared" ref="AE34:AE59" si="1">IF((0.75*($A$2-1966))-(0.2*(A34-$A$2))&gt;0,(0.75*($A$2-1966))-(0.2*(A34-$A$2)),0)</f>
        <v>0</v>
      </c>
      <c r="AF34" s="1">
        <f>SUM($O$2:O34)/SUM($G$2:H34)</f>
        <v>1.5428571428571429</v>
      </c>
      <c r="AG34" s="16">
        <f>SUM($W$2:W34,Z34)</f>
        <v>301</v>
      </c>
    </row>
    <row r="35" spans="1:33" ht="15.75" customHeight="1" x14ac:dyDescent="0.2">
      <c r="A35" s="1">
        <v>1999</v>
      </c>
      <c r="B35" s="1" t="s">
        <v>27</v>
      </c>
      <c r="C35" s="1" t="str">
        <f>VLOOKUP(B35,Divisions!$A$1:$B$33,2,FALSE)</f>
        <v>NFC West</v>
      </c>
      <c r="D35" s="1">
        <v>4</v>
      </c>
      <c r="E35" s="1">
        <v>12</v>
      </c>
      <c r="V35" s="1">
        <v>1</v>
      </c>
      <c r="W35" s="1">
        <f>SUM(N35*'Ranking Calculations'!$C$2,M35*'Ranking Calculations'!$C$3,L35*'Ranking Calculations'!$C$4,K35*'Ranking Calculations'!$C$5,H35*'Ranking Calculations'!$C$7,G35*'Ranking Calculations'!$C$6,P35*'Ranking Calculations'!$C$8,Q35*'Ranking Calculations'!$C$9,R35*'Ranking Calculations'!$C$10,S35*'Ranking Calculations'!$C$11,T35*'Ranking Calculations'!$C$12,U35*'Ranking Calculations'!$C$13,V35*'Ranking Calculations'!$C$14)</f>
        <v>0</v>
      </c>
      <c r="X35" s="11">
        <f>(SUM($D$2:D35)+(SUM($F$2:F35)/2))/((SUM($D$2:D35)+SUM($E$2:E35)+SUM($F$2:F35)))</f>
        <v>0.595703125</v>
      </c>
      <c r="Y35" s="24">
        <f>'Winning % Rank Over Time'!AD35</f>
        <v>5</v>
      </c>
      <c r="Z35" s="7">
        <f>'Winning % Rank Over Time'!$B35*VLOOKUP(Y35,'Share of Reg Season Points'!$F$2:$G$32,2)</f>
        <v>0</v>
      </c>
      <c r="AA35" s="1">
        <f>SUM($I$2:I35)/COUNT($G$2:G35)</f>
        <v>1.263157894736842</v>
      </c>
      <c r="AB35" s="1" cm="1">
        <f t="array" ref="AB35">_xlfn.IFS(AA35&gt;='Old Ranking Calculations'!$B$25,'Old Ranking Calculations'!$C$25,AA35&gt;='Old Ranking Calculations'!$B$26,'Old Ranking Calculations'!$C$26,AA35&gt;='Old Ranking Calculations'!$B$27,'Old Ranking Calculations'!$C$27,AA35&gt;='Old Ranking Calculations'!$B$28,'Old Ranking Calculations'!$C$28,AA35&gt;='Old Ranking Calculations'!$B$29,'Old Ranking Calculations'!$C$29,AA35&gt;='Old Ranking Calculations'!$B$30,'Old Ranking Calculations'!$C$30,AA35&gt;='Old Ranking Calculations'!$B$31,'Old Ranking Calculations'!$C$31,AA35&lt;'Old Ranking Calculations'!$B$32,'Old Ranking Calculations'!$C$32)</f>
        <v>12</v>
      </c>
      <c r="AC35" s="11">
        <f>COUNT($G$2:G35)/COUNT($A$2:A35)</f>
        <v>0.55882352941176472</v>
      </c>
      <c r="AD35" s="1" cm="1">
        <f t="array" ref="AD35">_xlfn.IFS(AC35&gt;='Old Ranking Calculations'!$B$15,'Old Ranking Calculations'!$C$15,AC35&gt;='Old Ranking Calculations'!$B$16,'Old Ranking Calculations'!$C$16,AC35&gt;='Old Ranking Calculations'!$B$17,'Old Ranking Calculations'!$C$17,AC35&gt;='Old Ranking Calculations'!$B$18,'Old Ranking Calculations'!$C$18,AC35&gt;='Old Ranking Calculations'!$B$19,'Old Ranking Calculations'!$C$19,AC35&gt;='Old Ranking Calculations'!$B$20,'Old Ranking Calculations'!$C$20,AC35&gt;='Old Ranking Calculations'!$B$21,'Old Ranking Calculations'!$C$21,AC35&gt;='Old Ranking Calculations'!$B$22,'Old Ranking Calculations'!$C$22,AC35&lt;'Old Ranking Calculations'!$B$23,'Old Ranking Calculations'!$C$23)</f>
        <v>17.5</v>
      </c>
      <c r="AE35" s="1">
        <f t="shared" si="1"/>
        <v>0</v>
      </c>
      <c r="AF35" s="1">
        <f>SUM($O$2:O35)/SUM($G$2:H35)</f>
        <v>1.5428571428571429</v>
      </c>
      <c r="AG35" s="16">
        <f>SUM($W$2:W35,Z35)</f>
        <v>301</v>
      </c>
    </row>
    <row r="36" spans="1:33" ht="15.75" customHeight="1" x14ac:dyDescent="0.2">
      <c r="A36" s="1">
        <v>2000</v>
      </c>
      <c r="B36" s="1" t="s">
        <v>27</v>
      </c>
      <c r="C36" s="1" t="str">
        <f>VLOOKUP(B36,Divisions!$A$1:$B$33,2,FALSE)</f>
        <v>NFC West</v>
      </c>
      <c r="D36" s="1">
        <v>6</v>
      </c>
      <c r="E36" s="1">
        <v>10</v>
      </c>
      <c r="W36" s="1">
        <f>SUM(N36*'Ranking Calculations'!$C$2,M36*'Ranking Calculations'!$C$3,L36*'Ranking Calculations'!$C$4,K36*'Ranking Calculations'!$C$5,H36*'Ranking Calculations'!$C$7,G36*'Ranking Calculations'!$C$6,P36*'Ranking Calculations'!$C$8,Q36*'Ranking Calculations'!$C$9,R36*'Ranking Calculations'!$C$10,S36*'Ranking Calculations'!$C$11,T36*'Ranking Calculations'!$C$12,U36*'Ranking Calculations'!$C$13,V36*'Ranking Calculations'!$C$14)</f>
        <v>0</v>
      </c>
      <c r="X36" s="11">
        <f>(SUM($D$2:D36)+(SUM($F$2:F36)/2))/((SUM($D$2:D36)+SUM($E$2:E36)+SUM($F$2:F36)))</f>
        <v>0.58901515151515149</v>
      </c>
      <c r="Y36" s="24">
        <f>'Winning % Rank Over Time'!AD36</f>
        <v>5</v>
      </c>
      <c r="Z36" s="7">
        <f>'Winning % Rank Over Time'!$B36*VLOOKUP(Y36,'Share of Reg Season Points'!$F$2:$G$32,2)</f>
        <v>0</v>
      </c>
      <c r="AA36" s="1">
        <f>SUM($I$2:I36)/COUNT($G$2:G36)</f>
        <v>1.263157894736842</v>
      </c>
      <c r="AB36" s="1" cm="1">
        <f t="array" ref="AB36">_xlfn.IFS(AA36&gt;='Old Ranking Calculations'!$B$25,'Old Ranking Calculations'!$C$25,AA36&gt;='Old Ranking Calculations'!$B$26,'Old Ranking Calculations'!$C$26,AA36&gt;='Old Ranking Calculations'!$B$27,'Old Ranking Calculations'!$C$27,AA36&gt;='Old Ranking Calculations'!$B$28,'Old Ranking Calculations'!$C$28,AA36&gt;='Old Ranking Calculations'!$B$29,'Old Ranking Calculations'!$C$29,AA36&gt;='Old Ranking Calculations'!$B$30,'Old Ranking Calculations'!$C$30,AA36&gt;='Old Ranking Calculations'!$B$31,'Old Ranking Calculations'!$C$31,AA36&lt;'Old Ranking Calculations'!$B$32,'Old Ranking Calculations'!$C$32)</f>
        <v>12</v>
      </c>
      <c r="AC36" s="11">
        <f>COUNT($G$2:G36)/COUNT($A$2:A36)</f>
        <v>0.54285714285714282</v>
      </c>
      <c r="AD36" s="1" cm="1">
        <f t="array" ref="AD36">_xlfn.IFS(AC36&gt;='Old Ranking Calculations'!$B$15,'Old Ranking Calculations'!$C$15,AC36&gt;='Old Ranking Calculations'!$B$16,'Old Ranking Calculations'!$C$16,AC36&gt;='Old Ranking Calculations'!$B$17,'Old Ranking Calculations'!$C$17,AC36&gt;='Old Ranking Calculations'!$B$18,'Old Ranking Calculations'!$C$18,AC36&gt;='Old Ranking Calculations'!$B$19,'Old Ranking Calculations'!$C$19,AC36&gt;='Old Ranking Calculations'!$B$20,'Old Ranking Calculations'!$C$20,AC36&gt;='Old Ranking Calculations'!$B$21,'Old Ranking Calculations'!$C$21,AC36&gt;='Old Ranking Calculations'!$B$22,'Old Ranking Calculations'!$C$22,AC36&lt;'Old Ranking Calculations'!$B$23,'Old Ranking Calculations'!$C$23)</f>
        <v>15</v>
      </c>
      <c r="AE36" s="1">
        <f t="shared" si="1"/>
        <v>0</v>
      </c>
      <c r="AF36" s="1">
        <f>SUM($O$2:O36)/SUM($G$2:H36)</f>
        <v>1.5428571428571429</v>
      </c>
      <c r="AG36" s="16">
        <f>SUM($W$2:W36,Z36)</f>
        <v>301</v>
      </c>
    </row>
    <row r="37" spans="1:33" ht="15.75" customHeight="1" x14ac:dyDescent="0.2">
      <c r="A37" s="1">
        <v>2001</v>
      </c>
      <c r="B37" s="1" t="s">
        <v>27</v>
      </c>
      <c r="C37" s="1" t="str">
        <f>VLOOKUP(B37,Divisions!$A$1:$B$33,2,FALSE)</f>
        <v>NFC West</v>
      </c>
      <c r="D37" s="1">
        <v>12</v>
      </c>
      <c r="E37" s="1">
        <v>4</v>
      </c>
      <c r="G37" s="1">
        <v>1</v>
      </c>
      <c r="I37" s="1">
        <v>0</v>
      </c>
      <c r="J37" s="1">
        <v>1</v>
      </c>
      <c r="K37" s="1"/>
      <c r="L37" s="1"/>
      <c r="M37" s="1"/>
      <c r="N37" s="1"/>
      <c r="O37" s="1">
        <v>1</v>
      </c>
      <c r="V37" s="1">
        <v>1</v>
      </c>
      <c r="W37" s="1">
        <f>SUM(N37*'Ranking Calculations'!$C$2,M37*'Ranking Calculations'!$C$3,L37*'Ranking Calculations'!$C$4,K37*'Ranking Calculations'!$C$5,H37*'Ranking Calculations'!$C$7,G37*'Ranking Calculations'!$C$6,P37*'Ranking Calculations'!$C$8,Q37*'Ranking Calculations'!$C$9,R37*'Ranking Calculations'!$C$10,S37*'Ranking Calculations'!$C$11,T37*'Ranking Calculations'!$C$12,U37*'Ranking Calculations'!$C$13,V37*'Ranking Calculations'!$C$14)</f>
        <v>1</v>
      </c>
      <c r="X37" s="11">
        <f>(SUM($D$2:D37)+(SUM($F$2:F37)/2))/((SUM($D$2:D37)+SUM($E$2:E37)+SUM($F$2:F37)))</f>
        <v>0.59375</v>
      </c>
      <c r="Y37" s="24">
        <f>'Winning % Rank Over Time'!AD37</f>
        <v>4</v>
      </c>
      <c r="Z37" s="7">
        <f>'Winning % Rank Over Time'!$B37*VLOOKUP(Y37,'Share of Reg Season Points'!$F$2:$G$32,2)</f>
        <v>0</v>
      </c>
      <c r="AA37" s="1">
        <f>SUM($I$2:I37)/COUNT($G$2:G37)</f>
        <v>1.2</v>
      </c>
      <c r="AB37" s="1" cm="1">
        <f t="array" ref="AB37">_xlfn.IFS(AA37&gt;='Old Ranking Calculations'!$B$25,'Old Ranking Calculations'!$C$25,AA37&gt;='Old Ranking Calculations'!$B$26,'Old Ranking Calculations'!$C$26,AA37&gt;='Old Ranking Calculations'!$B$27,'Old Ranking Calculations'!$C$27,AA37&gt;='Old Ranking Calculations'!$B$28,'Old Ranking Calculations'!$C$28,AA37&gt;='Old Ranking Calculations'!$B$29,'Old Ranking Calculations'!$C$29,AA37&gt;='Old Ranking Calculations'!$B$30,'Old Ranking Calculations'!$C$30,AA37&gt;='Old Ranking Calculations'!$B$31,'Old Ranking Calculations'!$C$31,AA37&lt;'Old Ranking Calculations'!$B$32,'Old Ranking Calculations'!$C$32)</f>
        <v>10</v>
      </c>
      <c r="AC37" s="11">
        <f>COUNT($G$2:G37)/COUNT($A$2:A37)</f>
        <v>0.55555555555555558</v>
      </c>
      <c r="AD37" s="1" cm="1">
        <f t="array" ref="AD37">_xlfn.IFS(AC37&gt;='Old Ranking Calculations'!$B$15,'Old Ranking Calculations'!$C$15,AC37&gt;='Old Ranking Calculations'!$B$16,'Old Ranking Calculations'!$C$16,AC37&gt;='Old Ranking Calculations'!$B$17,'Old Ranking Calculations'!$C$17,AC37&gt;='Old Ranking Calculations'!$B$18,'Old Ranking Calculations'!$C$18,AC37&gt;='Old Ranking Calculations'!$B$19,'Old Ranking Calculations'!$C$19,AC37&gt;='Old Ranking Calculations'!$B$20,'Old Ranking Calculations'!$C$20,AC37&gt;='Old Ranking Calculations'!$B$21,'Old Ranking Calculations'!$C$21,AC37&gt;='Old Ranking Calculations'!$B$22,'Old Ranking Calculations'!$C$22,AC37&lt;'Old Ranking Calculations'!$B$23,'Old Ranking Calculations'!$C$23)</f>
        <v>17.5</v>
      </c>
      <c r="AE37" s="1">
        <f t="shared" si="1"/>
        <v>0</v>
      </c>
      <c r="AF37" s="1">
        <f>SUM($O$2:O37)/SUM($G$2:H37)</f>
        <v>1.5277777777777777</v>
      </c>
      <c r="AG37" s="16">
        <f>SUM($W$2:W37,Z37)</f>
        <v>302</v>
      </c>
    </row>
    <row r="38" spans="1:33" ht="15.75" customHeight="1" x14ac:dyDescent="0.2">
      <c r="A38" s="1">
        <v>2002</v>
      </c>
      <c r="B38" s="1" t="s">
        <v>27</v>
      </c>
      <c r="C38" s="1" t="str">
        <f>VLOOKUP(B38,Divisions!$A$1:$B$33,2,FALSE)</f>
        <v>NFC West</v>
      </c>
      <c r="D38" s="1">
        <v>10</v>
      </c>
      <c r="E38" s="1">
        <v>6</v>
      </c>
      <c r="G38" s="1">
        <v>1</v>
      </c>
      <c r="H38" s="1">
        <v>1</v>
      </c>
      <c r="I38" s="1">
        <v>1</v>
      </c>
      <c r="J38" s="1">
        <v>1</v>
      </c>
      <c r="K38" s="1">
        <v>1</v>
      </c>
      <c r="L38" s="1"/>
      <c r="M38" s="1"/>
      <c r="N38" s="1"/>
      <c r="O38" s="1">
        <v>2</v>
      </c>
      <c r="W38" s="1">
        <f>SUM(N38*'Ranking Calculations'!$C$2,M38*'Ranking Calculations'!$C$3,L38*'Ranking Calculations'!$C$4,K38*'Ranking Calculations'!$C$5,H38*'Ranking Calculations'!$C$7,G38*'Ranking Calculations'!$C$6,P38*'Ranking Calculations'!$C$8,Q38*'Ranking Calculations'!$C$9,R38*'Ranking Calculations'!$C$10,S38*'Ranking Calculations'!$C$11,T38*'Ranking Calculations'!$C$12,U38*'Ranking Calculations'!$C$13,V38*'Ranking Calculations'!$C$14)</f>
        <v>4</v>
      </c>
      <c r="X38" s="11">
        <f>(SUM($D$2:D38)+(SUM($F$2:F38)/2))/((SUM($D$2:D38)+SUM($E$2:E38)+SUM($F$2:F38)))</f>
        <v>0.59464285714285714</v>
      </c>
      <c r="Y38" s="24">
        <f>'Winning % Rank Over Time'!AD38</f>
        <v>4</v>
      </c>
      <c r="Z38" s="7">
        <f>'Winning % Rank Over Time'!$B38*VLOOKUP(Y38,'Share of Reg Season Points'!$A$2:$B$33,2)</f>
        <v>0</v>
      </c>
      <c r="AA38" s="1">
        <f>SUM($I$2:I38)/COUNT($G$2:G38)</f>
        <v>1.1904761904761905</v>
      </c>
      <c r="AB38" s="1" cm="1">
        <f t="array" ref="AB38">_xlfn.IFS(AA38&gt;='Old Ranking Calculations'!$B$25,'Old Ranking Calculations'!$C$25,AA38&gt;='Old Ranking Calculations'!$B$26,'Old Ranking Calculations'!$C$26,AA38&gt;='Old Ranking Calculations'!$B$27,'Old Ranking Calculations'!$C$27,AA38&gt;='Old Ranking Calculations'!$B$28,'Old Ranking Calculations'!$C$28,AA38&gt;='Old Ranking Calculations'!$B$29,'Old Ranking Calculations'!$C$29,AA38&gt;='Old Ranking Calculations'!$B$30,'Old Ranking Calculations'!$C$30,AA38&gt;='Old Ranking Calculations'!$B$31,'Old Ranking Calculations'!$C$31,AA38&lt;'Old Ranking Calculations'!$B$32,'Old Ranking Calculations'!$C$32)</f>
        <v>10</v>
      </c>
      <c r="AC38" s="11">
        <f>COUNT($G$2:G38)/COUNT($A$2:A38)</f>
        <v>0.56756756756756754</v>
      </c>
      <c r="AD38" s="1" cm="1">
        <f t="array" ref="AD38">_xlfn.IFS(AC38&gt;='Old Ranking Calculations'!$B$15,'Old Ranking Calculations'!$C$15,AC38&gt;='Old Ranking Calculations'!$B$16,'Old Ranking Calculations'!$C$16,AC38&gt;='Old Ranking Calculations'!$B$17,'Old Ranking Calculations'!$C$17,AC38&gt;='Old Ranking Calculations'!$B$18,'Old Ranking Calculations'!$C$18,AC38&gt;='Old Ranking Calculations'!$B$19,'Old Ranking Calculations'!$C$19,AC38&gt;='Old Ranking Calculations'!$B$20,'Old Ranking Calculations'!$C$20,AC38&gt;='Old Ranking Calculations'!$B$21,'Old Ranking Calculations'!$C$21,AC38&gt;='Old Ranking Calculations'!$B$22,'Old Ranking Calculations'!$C$22,AC38&lt;'Old Ranking Calculations'!$B$23,'Old Ranking Calculations'!$C$23)</f>
        <v>17.5</v>
      </c>
      <c r="AE38" s="1">
        <f t="shared" si="1"/>
        <v>0</v>
      </c>
      <c r="AF38" s="1">
        <f>SUM($O$2:O38)/SUM($G$2:H38)</f>
        <v>1.5</v>
      </c>
      <c r="AG38" s="16">
        <f>SUM($W$2:W38,Z38)</f>
        <v>306</v>
      </c>
    </row>
    <row r="39" spans="1:33" ht="15.75" customHeight="1" x14ac:dyDescent="0.2">
      <c r="A39" s="1">
        <v>2003</v>
      </c>
      <c r="B39" s="1" t="s">
        <v>27</v>
      </c>
      <c r="C39" s="1" t="str">
        <f>VLOOKUP(B39,Divisions!$A$1:$B$33,2,FALSE)</f>
        <v>NFC West</v>
      </c>
      <c r="D39" s="1">
        <v>7</v>
      </c>
      <c r="E39" s="1">
        <v>9</v>
      </c>
      <c r="W39" s="1">
        <f>SUM(N39*'Ranking Calculations'!$C$2,M39*'Ranking Calculations'!$C$3,L39*'Ranking Calculations'!$C$4,K39*'Ranking Calculations'!$C$5,H39*'Ranking Calculations'!$C$7,G39*'Ranking Calculations'!$C$6,P39*'Ranking Calculations'!$C$8,Q39*'Ranking Calculations'!$C$9,R39*'Ranking Calculations'!$C$10,S39*'Ranking Calculations'!$C$11,T39*'Ranking Calculations'!$C$12,U39*'Ranking Calculations'!$C$13,V39*'Ranking Calculations'!$C$14)</f>
        <v>0</v>
      </c>
      <c r="X39" s="11">
        <f>(SUM($D$2:D39)+(SUM($F$2:F39)/2))/((SUM($D$2:D39)+SUM($E$2:E39)+SUM($F$2:F39)))</f>
        <v>0.59027777777777779</v>
      </c>
      <c r="Y39" s="24">
        <f>'Winning % Rank Over Time'!AD39</f>
        <v>4</v>
      </c>
      <c r="Z39" s="7">
        <f>'Winning % Rank Over Time'!$B39*VLOOKUP(Y39,'Share of Reg Season Points'!$A$2:$B$33,2)</f>
        <v>0</v>
      </c>
      <c r="AA39" s="1">
        <f>SUM($I$2:I39)/COUNT($G$2:G39)</f>
        <v>1.1904761904761905</v>
      </c>
      <c r="AB39" s="1" cm="1">
        <f t="array" ref="AB39">_xlfn.IFS(AA39&gt;='Old Ranking Calculations'!$B$25,'Old Ranking Calculations'!$C$25,AA39&gt;='Old Ranking Calculations'!$B$26,'Old Ranking Calculations'!$C$26,AA39&gt;='Old Ranking Calculations'!$B$27,'Old Ranking Calculations'!$C$27,AA39&gt;='Old Ranking Calculations'!$B$28,'Old Ranking Calculations'!$C$28,AA39&gt;='Old Ranking Calculations'!$B$29,'Old Ranking Calculations'!$C$29,AA39&gt;='Old Ranking Calculations'!$B$30,'Old Ranking Calculations'!$C$30,AA39&gt;='Old Ranking Calculations'!$B$31,'Old Ranking Calculations'!$C$31,AA39&lt;'Old Ranking Calculations'!$B$32,'Old Ranking Calculations'!$C$32)</f>
        <v>10</v>
      </c>
      <c r="AC39" s="11">
        <f>COUNT($G$2:G39)/COUNT($A$2:A39)</f>
        <v>0.55263157894736847</v>
      </c>
      <c r="AD39" s="1" cm="1">
        <f t="array" ref="AD39">_xlfn.IFS(AC39&gt;='Old Ranking Calculations'!$B$15,'Old Ranking Calculations'!$C$15,AC39&gt;='Old Ranking Calculations'!$B$16,'Old Ranking Calculations'!$C$16,AC39&gt;='Old Ranking Calculations'!$B$17,'Old Ranking Calculations'!$C$17,AC39&gt;='Old Ranking Calculations'!$B$18,'Old Ranking Calculations'!$C$18,AC39&gt;='Old Ranking Calculations'!$B$19,'Old Ranking Calculations'!$C$19,AC39&gt;='Old Ranking Calculations'!$B$20,'Old Ranking Calculations'!$C$20,AC39&gt;='Old Ranking Calculations'!$B$21,'Old Ranking Calculations'!$C$21,AC39&gt;='Old Ranking Calculations'!$B$22,'Old Ranking Calculations'!$C$22,AC39&lt;'Old Ranking Calculations'!$B$23,'Old Ranking Calculations'!$C$23)</f>
        <v>17.5</v>
      </c>
      <c r="AE39" s="1">
        <f t="shared" si="1"/>
        <v>0</v>
      </c>
      <c r="AF39" s="1">
        <f>SUM($O$2:O39)/SUM($G$2:H39)</f>
        <v>1.5</v>
      </c>
      <c r="AG39" s="16">
        <f>SUM($W$2:W39,Z39)</f>
        <v>306</v>
      </c>
    </row>
    <row r="40" spans="1:33" ht="15.75" customHeight="1" x14ac:dyDescent="0.2">
      <c r="A40" s="1">
        <v>2004</v>
      </c>
      <c r="B40" s="1" t="s">
        <v>27</v>
      </c>
      <c r="C40" s="1" t="str">
        <f>VLOOKUP(B40,Divisions!$A$1:$B$33,2,FALSE)</f>
        <v>NFC West</v>
      </c>
      <c r="D40" s="1">
        <v>2</v>
      </c>
      <c r="E40" s="1">
        <v>14</v>
      </c>
      <c r="W40" s="1">
        <f>SUM(N40*'Ranking Calculations'!$C$2,M40*'Ranking Calculations'!$C$3,L40*'Ranking Calculations'!$C$4,K40*'Ranking Calculations'!$C$5,H40*'Ranking Calculations'!$C$7,G40*'Ranking Calculations'!$C$6,P40*'Ranking Calculations'!$C$8,Q40*'Ranking Calculations'!$C$9,R40*'Ranking Calculations'!$C$10,S40*'Ranking Calculations'!$C$11,T40*'Ranking Calculations'!$C$12,U40*'Ranking Calculations'!$C$13,V40*'Ranking Calculations'!$C$14)</f>
        <v>0</v>
      </c>
      <c r="X40" s="11">
        <f>(SUM($D$2:D40)+(SUM($F$2:F40)/2))/((SUM($D$2:D40)+SUM($E$2:E40)+SUM($F$2:F40)))</f>
        <v>0.57770270270270274</v>
      </c>
      <c r="Y40" s="24">
        <f>'Winning % Rank Over Time'!AD40</f>
        <v>4</v>
      </c>
      <c r="Z40" s="7">
        <f>'Winning % Rank Over Time'!$B40*VLOOKUP(Y40,'Share of Reg Season Points'!$A$2:$B$33,2)</f>
        <v>0</v>
      </c>
      <c r="AA40" s="1">
        <f>SUM($I$2:I40)/COUNT($G$2:G40)</f>
        <v>1.1904761904761905</v>
      </c>
      <c r="AB40" s="1" cm="1">
        <f t="array" ref="AB40">_xlfn.IFS(AA40&gt;='Old Ranking Calculations'!$B$25,'Old Ranking Calculations'!$C$25,AA40&gt;='Old Ranking Calculations'!$B$26,'Old Ranking Calculations'!$C$26,AA40&gt;='Old Ranking Calculations'!$B$27,'Old Ranking Calculations'!$C$27,AA40&gt;='Old Ranking Calculations'!$B$28,'Old Ranking Calculations'!$C$28,AA40&gt;='Old Ranking Calculations'!$B$29,'Old Ranking Calculations'!$C$29,AA40&gt;='Old Ranking Calculations'!$B$30,'Old Ranking Calculations'!$C$30,AA40&gt;='Old Ranking Calculations'!$B$31,'Old Ranking Calculations'!$C$31,AA40&lt;'Old Ranking Calculations'!$B$32,'Old Ranking Calculations'!$C$32)</f>
        <v>10</v>
      </c>
      <c r="AC40" s="11">
        <f>COUNT($G$2:G40)/COUNT($A$2:A40)</f>
        <v>0.53846153846153844</v>
      </c>
      <c r="AD40" s="1" cm="1">
        <f t="array" ref="AD40">_xlfn.IFS(AC40&gt;='Old Ranking Calculations'!$B$15,'Old Ranking Calculations'!$C$15,AC40&gt;='Old Ranking Calculations'!$B$16,'Old Ranking Calculations'!$C$16,AC40&gt;='Old Ranking Calculations'!$B$17,'Old Ranking Calculations'!$C$17,AC40&gt;='Old Ranking Calculations'!$B$18,'Old Ranking Calculations'!$C$18,AC40&gt;='Old Ranking Calculations'!$B$19,'Old Ranking Calculations'!$C$19,AC40&gt;='Old Ranking Calculations'!$B$20,'Old Ranking Calculations'!$C$20,AC40&gt;='Old Ranking Calculations'!$B$21,'Old Ranking Calculations'!$C$21,AC40&gt;='Old Ranking Calculations'!$B$22,'Old Ranking Calculations'!$C$22,AC40&lt;'Old Ranking Calculations'!$B$23,'Old Ranking Calculations'!$C$23)</f>
        <v>15</v>
      </c>
      <c r="AE40" s="1">
        <f t="shared" si="1"/>
        <v>0</v>
      </c>
      <c r="AF40" s="1">
        <f>SUM($O$2:O40)/SUM($G$2:H40)</f>
        <v>1.5</v>
      </c>
      <c r="AG40" s="16">
        <f>SUM($W$2:W40,Z40)</f>
        <v>306</v>
      </c>
    </row>
    <row r="41" spans="1:33" ht="15.75" customHeight="1" x14ac:dyDescent="0.2">
      <c r="A41" s="1">
        <v>2005</v>
      </c>
      <c r="B41" s="1" t="s">
        <v>27</v>
      </c>
      <c r="C41" s="1" t="str">
        <f>VLOOKUP(B41,Divisions!$A$1:$B$33,2,FALSE)</f>
        <v>NFC West</v>
      </c>
      <c r="D41" s="1">
        <v>4</v>
      </c>
      <c r="E41" s="1">
        <v>12</v>
      </c>
      <c r="W41" s="1">
        <f>SUM(N41*'Ranking Calculations'!$C$2,M41*'Ranking Calculations'!$C$3,L41*'Ranking Calculations'!$C$4,K41*'Ranking Calculations'!$C$5,H41*'Ranking Calculations'!$C$7,G41*'Ranking Calculations'!$C$6,P41*'Ranking Calculations'!$C$8,Q41*'Ranking Calculations'!$C$9,R41*'Ranking Calculations'!$C$10,S41*'Ranking Calculations'!$C$11,T41*'Ranking Calculations'!$C$12,U41*'Ranking Calculations'!$C$13,V41*'Ranking Calculations'!$C$14)</f>
        <v>0</v>
      </c>
      <c r="X41" s="11">
        <f>(SUM($D$2:D41)+(SUM($F$2:F41)/2))/((SUM($D$2:D41)+SUM($E$2:E41)+SUM($F$2:F41)))</f>
        <v>0.56907894736842102</v>
      </c>
      <c r="Y41" s="24">
        <f>'Winning % Rank Over Time'!AD41</f>
        <v>6</v>
      </c>
      <c r="Z41" s="7">
        <f>'Winning % Rank Over Time'!$B41*VLOOKUP(Y41,'Share of Reg Season Points'!$A$2:$B$33,2)</f>
        <v>0</v>
      </c>
      <c r="AA41" s="1">
        <f>SUM($I$2:I41)/COUNT($G$2:G41)</f>
        <v>1.1904761904761905</v>
      </c>
      <c r="AB41" s="1" cm="1">
        <f t="array" ref="AB41">_xlfn.IFS(AA41&gt;='Old Ranking Calculations'!$B$25,'Old Ranking Calculations'!$C$25,AA41&gt;='Old Ranking Calculations'!$B$26,'Old Ranking Calculations'!$C$26,AA41&gt;='Old Ranking Calculations'!$B$27,'Old Ranking Calculations'!$C$27,AA41&gt;='Old Ranking Calculations'!$B$28,'Old Ranking Calculations'!$C$28,AA41&gt;='Old Ranking Calculations'!$B$29,'Old Ranking Calculations'!$C$29,AA41&gt;='Old Ranking Calculations'!$B$30,'Old Ranking Calculations'!$C$30,AA41&gt;='Old Ranking Calculations'!$B$31,'Old Ranking Calculations'!$C$31,AA41&lt;'Old Ranking Calculations'!$B$32,'Old Ranking Calculations'!$C$32)</f>
        <v>10</v>
      </c>
      <c r="AC41" s="11">
        <f>COUNT($G$2:G41)/COUNT($A$2:A41)</f>
        <v>0.52500000000000002</v>
      </c>
      <c r="AD41" s="1" cm="1">
        <f t="array" ref="AD41">_xlfn.IFS(AC41&gt;='Old Ranking Calculations'!$B$15,'Old Ranking Calculations'!$C$15,AC41&gt;='Old Ranking Calculations'!$B$16,'Old Ranking Calculations'!$C$16,AC41&gt;='Old Ranking Calculations'!$B$17,'Old Ranking Calculations'!$C$17,AC41&gt;='Old Ranking Calculations'!$B$18,'Old Ranking Calculations'!$C$18,AC41&gt;='Old Ranking Calculations'!$B$19,'Old Ranking Calculations'!$C$19,AC41&gt;='Old Ranking Calculations'!$B$20,'Old Ranking Calculations'!$C$20,AC41&gt;='Old Ranking Calculations'!$B$21,'Old Ranking Calculations'!$C$21,AC41&gt;='Old Ranking Calculations'!$B$22,'Old Ranking Calculations'!$C$22,AC41&lt;'Old Ranking Calculations'!$B$23,'Old Ranking Calculations'!$C$23)</f>
        <v>15</v>
      </c>
      <c r="AE41" s="1">
        <f t="shared" si="1"/>
        <v>0</v>
      </c>
      <c r="AF41" s="1">
        <f>SUM($O$2:O41)/SUM($G$2:H41)</f>
        <v>1.5</v>
      </c>
      <c r="AG41" s="16">
        <f>SUM($W$2:W41,Z41)</f>
        <v>306</v>
      </c>
    </row>
    <row r="42" spans="1:33" ht="15.75" customHeight="1" x14ac:dyDescent="0.2">
      <c r="A42" s="1">
        <v>2006</v>
      </c>
      <c r="B42" s="1" t="s">
        <v>27</v>
      </c>
      <c r="C42" s="1" t="str">
        <f>VLOOKUP(B42,Divisions!$A$1:$B$33,2,FALSE)</f>
        <v>NFC West</v>
      </c>
      <c r="D42" s="1">
        <v>7</v>
      </c>
      <c r="E42" s="1">
        <v>9</v>
      </c>
      <c r="W42" s="1">
        <f>SUM(N42*'Ranking Calculations'!$C$2,M42*'Ranking Calculations'!$C$3,L42*'Ranking Calculations'!$C$4,K42*'Ranking Calculations'!$C$5,H42*'Ranking Calculations'!$C$7,G42*'Ranking Calculations'!$C$6,P42*'Ranking Calculations'!$C$8,Q42*'Ranking Calculations'!$C$9,R42*'Ranking Calculations'!$C$10,S42*'Ranking Calculations'!$C$11,T42*'Ranking Calculations'!$C$12,U42*'Ranking Calculations'!$C$13,V42*'Ranking Calculations'!$C$14)</f>
        <v>0</v>
      </c>
      <c r="X42" s="11">
        <f>(SUM($D$2:D42)+(SUM($F$2:F42)/2))/((SUM($D$2:D42)+SUM($E$2:E42)+SUM($F$2:F42)))</f>
        <v>0.56570512820512819</v>
      </c>
      <c r="Y42" s="24">
        <f>'Winning % Rank Over Time'!AD42</f>
        <v>6</v>
      </c>
      <c r="Z42" s="7">
        <f>'Winning % Rank Over Time'!$B42*VLOOKUP(Y42,'Share of Reg Season Points'!$A$2:$B$33,2)</f>
        <v>0</v>
      </c>
      <c r="AA42" s="1">
        <f>SUM($I$2:I42)/COUNT($G$2:G42)</f>
        <v>1.1904761904761905</v>
      </c>
      <c r="AB42" s="1" cm="1">
        <f t="array" ref="AB42">_xlfn.IFS(AA42&gt;='Old Ranking Calculations'!$B$25,'Old Ranking Calculations'!$C$25,AA42&gt;='Old Ranking Calculations'!$B$26,'Old Ranking Calculations'!$C$26,AA42&gt;='Old Ranking Calculations'!$B$27,'Old Ranking Calculations'!$C$27,AA42&gt;='Old Ranking Calculations'!$B$28,'Old Ranking Calculations'!$C$28,AA42&gt;='Old Ranking Calculations'!$B$29,'Old Ranking Calculations'!$C$29,AA42&gt;='Old Ranking Calculations'!$B$30,'Old Ranking Calculations'!$C$30,AA42&gt;='Old Ranking Calculations'!$B$31,'Old Ranking Calculations'!$C$31,AA42&lt;'Old Ranking Calculations'!$B$32,'Old Ranking Calculations'!$C$32)</f>
        <v>10</v>
      </c>
      <c r="AC42" s="11">
        <f>COUNT($G$2:G42)/COUNT($A$2:A42)</f>
        <v>0.51219512195121952</v>
      </c>
      <c r="AD42" s="1" cm="1">
        <f t="array" ref="AD42">_xlfn.IFS(AC42&gt;='Old Ranking Calculations'!$B$15,'Old Ranking Calculations'!$C$15,AC42&gt;='Old Ranking Calculations'!$B$16,'Old Ranking Calculations'!$C$16,AC42&gt;='Old Ranking Calculations'!$B$17,'Old Ranking Calculations'!$C$17,AC42&gt;='Old Ranking Calculations'!$B$18,'Old Ranking Calculations'!$C$18,AC42&gt;='Old Ranking Calculations'!$B$19,'Old Ranking Calculations'!$C$19,AC42&gt;='Old Ranking Calculations'!$B$20,'Old Ranking Calculations'!$C$20,AC42&gt;='Old Ranking Calculations'!$B$21,'Old Ranking Calculations'!$C$21,AC42&gt;='Old Ranking Calculations'!$B$22,'Old Ranking Calculations'!$C$22,AC42&lt;'Old Ranking Calculations'!$B$23,'Old Ranking Calculations'!$C$23)</f>
        <v>15</v>
      </c>
      <c r="AE42" s="1">
        <f t="shared" si="1"/>
        <v>0</v>
      </c>
      <c r="AF42" s="1">
        <f>SUM($O$2:O42)/SUM($G$2:H42)</f>
        <v>1.5</v>
      </c>
      <c r="AG42" s="16">
        <f>SUM($W$2:W42,Z42)</f>
        <v>306</v>
      </c>
    </row>
    <row r="43" spans="1:33" ht="15.75" customHeight="1" x14ac:dyDescent="0.2">
      <c r="A43" s="1">
        <v>2007</v>
      </c>
      <c r="B43" s="1" t="s">
        <v>27</v>
      </c>
      <c r="C43" s="1" t="str">
        <f>VLOOKUP(B43,Divisions!$A$1:$B$33,2,FALSE)</f>
        <v>NFC West</v>
      </c>
      <c r="D43" s="1">
        <v>5</v>
      </c>
      <c r="E43" s="1">
        <v>11</v>
      </c>
      <c r="T43" s="1">
        <v>1</v>
      </c>
      <c r="W43" s="1">
        <f>SUM(N43*'Ranking Calculations'!$C$2,M43*'Ranking Calculations'!$C$3,L43*'Ranking Calculations'!$C$4,K43*'Ranking Calculations'!$C$5,H43*'Ranking Calculations'!$C$7,G43*'Ranking Calculations'!$C$6,P43*'Ranking Calculations'!$C$8,Q43*'Ranking Calculations'!$C$9,R43*'Ranking Calculations'!$C$10,S43*'Ranking Calculations'!$C$11,T43*'Ranking Calculations'!$C$12,U43*'Ranking Calculations'!$C$13,V43*'Ranking Calculations'!$C$14)</f>
        <v>0</v>
      </c>
      <c r="X43" s="11">
        <f>(SUM($D$2:D43)+(SUM($F$2:F43)/2))/((SUM($D$2:D43)+SUM($E$2:E43)+SUM($F$2:F43)))</f>
        <v>0.55937499999999996</v>
      </c>
      <c r="Y43" s="24">
        <f>'Winning % Rank Over Time'!AD43</f>
        <v>7</v>
      </c>
      <c r="Z43" s="7">
        <f>'Winning % Rank Over Time'!$B43*VLOOKUP(Y43,'Share of Reg Season Points'!$A$2:$B$33,2)</f>
        <v>0</v>
      </c>
      <c r="AA43" s="1">
        <f>SUM($I$2:I43)/COUNT($G$2:G43)</f>
        <v>1.1904761904761905</v>
      </c>
      <c r="AB43" s="1" cm="1">
        <f t="array" ref="AB43">_xlfn.IFS(AA43&gt;='Old Ranking Calculations'!$B$25,'Old Ranking Calculations'!$C$25,AA43&gt;='Old Ranking Calculations'!$B$26,'Old Ranking Calculations'!$C$26,AA43&gt;='Old Ranking Calculations'!$B$27,'Old Ranking Calculations'!$C$27,AA43&gt;='Old Ranking Calculations'!$B$28,'Old Ranking Calculations'!$C$28,AA43&gt;='Old Ranking Calculations'!$B$29,'Old Ranking Calculations'!$C$29,AA43&gt;='Old Ranking Calculations'!$B$30,'Old Ranking Calculations'!$C$30,AA43&gt;='Old Ranking Calculations'!$B$31,'Old Ranking Calculations'!$C$31,AA43&lt;'Old Ranking Calculations'!$B$32,'Old Ranking Calculations'!$C$32)</f>
        <v>10</v>
      </c>
      <c r="AC43" s="11">
        <f>COUNT($G$2:G43)/COUNT($A$2:A43)</f>
        <v>0.5</v>
      </c>
      <c r="AD43" s="1" cm="1">
        <f t="array" ref="AD43">_xlfn.IFS(AC43&gt;='Old Ranking Calculations'!$B$15,'Old Ranking Calculations'!$C$15,AC43&gt;='Old Ranking Calculations'!$B$16,'Old Ranking Calculations'!$C$16,AC43&gt;='Old Ranking Calculations'!$B$17,'Old Ranking Calculations'!$C$17,AC43&gt;='Old Ranking Calculations'!$B$18,'Old Ranking Calculations'!$C$18,AC43&gt;='Old Ranking Calculations'!$B$19,'Old Ranking Calculations'!$C$19,AC43&gt;='Old Ranking Calculations'!$B$20,'Old Ranking Calculations'!$C$20,AC43&gt;='Old Ranking Calculations'!$B$21,'Old Ranking Calculations'!$C$21,AC43&gt;='Old Ranking Calculations'!$B$22,'Old Ranking Calculations'!$C$22,AC43&lt;'Old Ranking Calculations'!$B$23,'Old Ranking Calculations'!$C$23)</f>
        <v>15</v>
      </c>
      <c r="AE43" s="1">
        <f t="shared" si="1"/>
        <v>0</v>
      </c>
      <c r="AF43" s="1">
        <f>SUM($O$2:O43)/SUM($G$2:H43)</f>
        <v>1.5</v>
      </c>
      <c r="AG43" s="16">
        <f>SUM($W$2:W43,Z43)</f>
        <v>306</v>
      </c>
    </row>
    <row r="44" spans="1:33" ht="15.75" customHeight="1" x14ac:dyDescent="0.2">
      <c r="A44" s="1">
        <v>2008</v>
      </c>
      <c r="B44" s="1" t="s">
        <v>27</v>
      </c>
      <c r="C44" s="1" t="str">
        <f>VLOOKUP(B44,Divisions!$A$1:$B$33,2,FALSE)</f>
        <v>NFC West</v>
      </c>
      <c r="D44" s="1">
        <v>7</v>
      </c>
      <c r="E44" s="1">
        <v>9</v>
      </c>
      <c r="W44" s="1">
        <f>SUM(N44*'Ranking Calculations'!$C$2,M44*'Ranking Calculations'!$C$3,L44*'Ranking Calculations'!$C$4,K44*'Ranking Calculations'!$C$5,H44*'Ranking Calculations'!$C$7,G44*'Ranking Calculations'!$C$6,P44*'Ranking Calculations'!$C$8,Q44*'Ranking Calculations'!$C$9,R44*'Ranking Calculations'!$C$10,S44*'Ranking Calculations'!$C$11,T44*'Ranking Calculations'!$C$12,U44*'Ranking Calculations'!$C$13,V44*'Ranking Calculations'!$C$14)</f>
        <v>0</v>
      </c>
      <c r="X44" s="11">
        <f>(SUM($D$2:D44)+(SUM($F$2:F44)/2))/((SUM($D$2:D44)+SUM($E$2:E44)+SUM($F$2:F44)))</f>
        <v>0.55640243902439024</v>
      </c>
      <c r="Y44" s="24">
        <f>'Winning % Rank Over Time'!AD44</f>
        <v>7</v>
      </c>
      <c r="Z44" s="7">
        <f>'Winning % Rank Over Time'!$B44*VLOOKUP(Y44,'Share of Reg Season Points'!$A$2:$B$33,2)</f>
        <v>0</v>
      </c>
      <c r="AA44" s="1">
        <f>SUM($I$2:I44)/COUNT($G$2:G44)</f>
        <v>1.1904761904761905</v>
      </c>
      <c r="AB44" s="1" cm="1">
        <f t="array" ref="AB44">_xlfn.IFS(AA44&gt;='Old Ranking Calculations'!$B$25,'Old Ranking Calculations'!$C$25,AA44&gt;='Old Ranking Calculations'!$B$26,'Old Ranking Calculations'!$C$26,AA44&gt;='Old Ranking Calculations'!$B$27,'Old Ranking Calculations'!$C$27,AA44&gt;='Old Ranking Calculations'!$B$28,'Old Ranking Calculations'!$C$28,AA44&gt;='Old Ranking Calculations'!$B$29,'Old Ranking Calculations'!$C$29,AA44&gt;='Old Ranking Calculations'!$B$30,'Old Ranking Calculations'!$C$30,AA44&gt;='Old Ranking Calculations'!$B$31,'Old Ranking Calculations'!$C$31,AA44&lt;'Old Ranking Calculations'!$B$32,'Old Ranking Calculations'!$C$32)</f>
        <v>10</v>
      </c>
      <c r="AC44" s="11">
        <f>COUNT($G$2:G44)/COUNT($A$2:A44)</f>
        <v>0.48837209302325579</v>
      </c>
      <c r="AD44" s="1" cm="1">
        <f t="array" ref="AD44">_xlfn.IFS(AC44&gt;='Old Ranking Calculations'!$B$15,'Old Ranking Calculations'!$C$15,AC44&gt;='Old Ranking Calculations'!$B$16,'Old Ranking Calculations'!$C$16,AC44&gt;='Old Ranking Calculations'!$B$17,'Old Ranking Calculations'!$C$17,AC44&gt;='Old Ranking Calculations'!$B$18,'Old Ranking Calculations'!$C$18,AC44&gt;='Old Ranking Calculations'!$B$19,'Old Ranking Calculations'!$C$19,AC44&gt;='Old Ranking Calculations'!$B$20,'Old Ranking Calculations'!$C$20,AC44&gt;='Old Ranking Calculations'!$B$21,'Old Ranking Calculations'!$C$21,AC44&gt;='Old Ranking Calculations'!$B$22,'Old Ranking Calculations'!$C$22,AC44&lt;'Old Ranking Calculations'!$B$23,'Old Ranking Calculations'!$C$23)</f>
        <v>12</v>
      </c>
      <c r="AE44" s="1">
        <f t="shared" si="1"/>
        <v>0</v>
      </c>
      <c r="AF44" s="1">
        <f>SUM($O$2:O44)/SUM($G$2:H44)</f>
        <v>1.5</v>
      </c>
      <c r="AG44" s="16">
        <f>SUM($W$2:W44,Z44)</f>
        <v>306</v>
      </c>
    </row>
    <row r="45" spans="1:33" ht="15.75" customHeight="1" x14ac:dyDescent="0.2">
      <c r="A45" s="1">
        <v>2009</v>
      </c>
      <c r="B45" s="1" t="s">
        <v>27</v>
      </c>
      <c r="C45" s="1" t="str">
        <f>VLOOKUP(B45,Divisions!$A$1:$B$33,2,FALSE)</f>
        <v>NFC West</v>
      </c>
      <c r="D45" s="1">
        <v>8</v>
      </c>
      <c r="E45" s="1">
        <v>8</v>
      </c>
      <c r="W45" s="1">
        <f>SUM(N45*'Ranking Calculations'!$C$2,M45*'Ranking Calculations'!$C$3,L45*'Ranking Calculations'!$C$4,K45*'Ranking Calculations'!$C$5,H45*'Ranking Calculations'!$C$7,G45*'Ranking Calculations'!$C$6,P45*'Ranking Calculations'!$C$8,Q45*'Ranking Calculations'!$C$9,R45*'Ranking Calculations'!$C$10,S45*'Ranking Calculations'!$C$11,T45*'Ranking Calculations'!$C$12,U45*'Ranking Calculations'!$C$13,V45*'Ranking Calculations'!$C$14)</f>
        <v>0</v>
      </c>
      <c r="X45" s="11">
        <f>(SUM($D$2:D45)+(SUM($F$2:F45)/2))/((SUM($D$2:D45)+SUM($E$2:E45)+SUM($F$2:F45)))</f>
        <v>0.55505952380952384</v>
      </c>
      <c r="Y45" s="24">
        <f>'Winning % Rank Over Time'!AD45</f>
        <v>7</v>
      </c>
      <c r="Z45" s="7">
        <f>'Winning % Rank Over Time'!$B45*VLOOKUP(Y45,'Share of Reg Season Points'!$A$2:$B$33,2)</f>
        <v>0</v>
      </c>
      <c r="AA45" s="1">
        <f>SUM($I$2:I45)/COUNT($G$2:G45)</f>
        <v>1.1904761904761905</v>
      </c>
      <c r="AB45" s="1" cm="1">
        <f t="array" ref="AB45">_xlfn.IFS(AA45&gt;='Old Ranking Calculations'!$B$25,'Old Ranking Calculations'!$C$25,AA45&gt;='Old Ranking Calculations'!$B$26,'Old Ranking Calculations'!$C$26,AA45&gt;='Old Ranking Calculations'!$B$27,'Old Ranking Calculations'!$C$27,AA45&gt;='Old Ranking Calculations'!$B$28,'Old Ranking Calculations'!$C$28,AA45&gt;='Old Ranking Calculations'!$B$29,'Old Ranking Calculations'!$C$29,AA45&gt;='Old Ranking Calculations'!$B$30,'Old Ranking Calculations'!$C$30,AA45&gt;='Old Ranking Calculations'!$B$31,'Old Ranking Calculations'!$C$31,AA45&lt;'Old Ranking Calculations'!$B$32,'Old Ranking Calculations'!$C$32)</f>
        <v>10</v>
      </c>
      <c r="AC45" s="11">
        <f>COUNT($G$2:G45)/COUNT($A$2:A45)</f>
        <v>0.47727272727272729</v>
      </c>
      <c r="AD45" s="1" cm="1">
        <f t="array" ref="AD45">_xlfn.IFS(AC45&gt;='Old Ranking Calculations'!$B$15,'Old Ranking Calculations'!$C$15,AC45&gt;='Old Ranking Calculations'!$B$16,'Old Ranking Calculations'!$C$16,AC45&gt;='Old Ranking Calculations'!$B$17,'Old Ranking Calculations'!$C$17,AC45&gt;='Old Ranking Calculations'!$B$18,'Old Ranking Calculations'!$C$18,AC45&gt;='Old Ranking Calculations'!$B$19,'Old Ranking Calculations'!$C$19,AC45&gt;='Old Ranking Calculations'!$B$20,'Old Ranking Calculations'!$C$20,AC45&gt;='Old Ranking Calculations'!$B$21,'Old Ranking Calculations'!$C$21,AC45&gt;='Old Ranking Calculations'!$B$22,'Old Ranking Calculations'!$C$22,AC45&lt;'Old Ranking Calculations'!$B$23,'Old Ranking Calculations'!$C$23)</f>
        <v>12</v>
      </c>
      <c r="AE45" s="1">
        <f t="shared" si="1"/>
        <v>0</v>
      </c>
      <c r="AF45" s="1">
        <f>SUM($O$2:O45)/SUM($G$2:H45)</f>
        <v>1.5</v>
      </c>
      <c r="AG45" s="16">
        <f>SUM($W$2:W45,Z45)</f>
        <v>306</v>
      </c>
    </row>
    <row r="46" spans="1:33" ht="15.75" customHeight="1" x14ac:dyDescent="0.2">
      <c r="A46" s="1">
        <v>2010</v>
      </c>
      <c r="B46" s="1" t="s">
        <v>27</v>
      </c>
      <c r="C46" s="1" t="str">
        <f>VLOOKUP(B46,Divisions!$A$1:$B$33,2,FALSE)</f>
        <v>NFC West</v>
      </c>
      <c r="D46" s="1">
        <v>6</v>
      </c>
      <c r="E46" s="1">
        <v>10</v>
      </c>
      <c r="W46" s="1">
        <f>SUM(N46*'Ranking Calculations'!$C$2,M46*'Ranking Calculations'!$C$3,L46*'Ranking Calculations'!$C$4,K46*'Ranking Calculations'!$C$5,H46*'Ranking Calculations'!$C$7,G46*'Ranking Calculations'!$C$6,P46*'Ranking Calculations'!$C$8,Q46*'Ranking Calculations'!$C$9,R46*'Ranking Calculations'!$C$10,S46*'Ranking Calculations'!$C$11,T46*'Ranking Calculations'!$C$12,U46*'Ranking Calculations'!$C$13,V46*'Ranking Calculations'!$C$14)</f>
        <v>0</v>
      </c>
      <c r="X46" s="11">
        <f>(SUM($D$2:D46)+(SUM($F$2:F46)/2))/((SUM($D$2:D46)+SUM($E$2:E46)+SUM($F$2:F46)))</f>
        <v>0.55087209302325579</v>
      </c>
      <c r="Y46" s="24">
        <f>'Winning % Rank Over Time'!AD46</f>
        <v>7</v>
      </c>
      <c r="Z46" s="7">
        <f>'Winning % Rank Over Time'!$B46*VLOOKUP(Y46,'Share of Reg Season Points'!$A$2:$B$33,2)</f>
        <v>0</v>
      </c>
      <c r="AA46" s="1">
        <f>SUM($I$2:I46)/COUNT($G$2:G46)</f>
        <v>1.1904761904761905</v>
      </c>
      <c r="AB46" s="1" cm="1">
        <f t="array" ref="AB46">_xlfn.IFS(AA46&gt;='Old Ranking Calculations'!$B$25,'Old Ranking Calculations'!$C$25,AA46&gt;='Old Ranking Calculations'!$B$26,'Old Ranking Calculations'!$C$26,AA46&gt;='Old Ranking Calculations'!$B$27,'Old Ranking Calculations'!$C$27,AA46&gt;='Old Ranking Calculations'!$B$28,'Old Ranking Calculations'!$C$28,AA46&gt;='Old Ranking Calculations'!$B$29,'Old Ranking Calculations'!$C$29,AA46&gt;='Old Ranking Calculations'!$B$30,'Old Ranking Calculations'!$C$30,AA46&gt;='Old Ranking Calculations'!$B$31,'Old Ranking Calculations'!$C$31,AA46&lt;'Old Ranking Calculations'!$B$32,'Old Ranking Calculations'!$C$32)</f>
        <v>10</v>
      </c>
      <c r="AC46" s="11">
        <f>COUNT($G$2:G46)/COUNT($A$2:A46)</f>
        <v>0.46666666666666667</v>
      </c>
      <c r="AD46" s="1" cm="1">
        <f t="array" ref="AD46">_xlfn.IFS(AC46&gt;='Old Ranking Calculations'!$B$15,'Old Ranking Calculations'!$C$15,AC46&gt;='Old Ranking Calculations'!$B$16,'Old Ranking Calculations'!$C$16,AC46&gt;='Old Ranking Calculations'!$B$17,'Old Ranking Calculations'!$C$17,AC46&gt;='Old Ranking Calculations'!$B$18,'Old Ranking Calculations'!$C$18,AC46&gt;='Old Ranking Calculations'!$B$19,'Old Ranking Calculations'!$C$19,AC46&gt;='Old Ranking Calculations'!$B$20,'Old Ranking Calculations'!$C$20,AC46&gt;='Old Ranking Calculations'!$B$21,'Old Ranking Calculations'!$C$21,AC46&gt;='Old Ranking Calculations'!$B$22,'Old Ranking Calculations'!$C$22,AC46&lt;'Old Ranking Calculations'!$B$23,'Old Ranking Calculations'!$C$23)</f>
        <v>12</v>
      </c>
      <c r="AE46" s="1">
        <f t="shared" si="1"/>
        <v>0</v>
      </c>
      <c r="AF46" s="1">
        <f>SUM($O$2:O46)/SUM($G$2:H46)</f>
        <v>1.5</v>
      </c>
      <c r="AG46" s="16">
        <f>SUM($W$2:W46,Z46)</f>
        <v>306</v>
      </c>
    </row>
    <row r="47" spans="1:33" ht="15.75" customHeight="1" x14ac:dyDescent="0.2">
      <c r="A47" s="1">
        <v>2011</v>
      </c>
      <c r="B47" s="1" t="s">
        <v>27</v>
      </c>
      <c r="C47" s="1" t="str">
        <f>VLOOKUP(B47,Divisions!$A$1:$B$33,2,FALSE)</f>
        <v>NFC West</v>
      </c>
      <c r="D47" s="1">
        <v>13</v>
      </c>
      <c r="E47" s="1">
        <v>3</v>
      </c>
      <c r="G47" s="1">
        <v>1</v>
      </c>
      <c r="H47" s="1">
        <v>1</v>
      </c>
      <c r="I47" s="1">
        <v>1</v>
      </c>
      <c r="J47" s="1">
        <v>1</v>
      </c>
      <c r="K47" s="1">
        <v>1</v>
      </c>
      <c r="L47" s="1">
        <v>1</v>
      </c>
      <c r="M47" s="1"/>
      <c r="N47" s="1"/>
      <c r="O47" s="1">
        <v>3</v>
      </c>
      <c r="U47" s="1">
        <v>1</v>
      </c>
      <c r="W47" s="1">
        <f>SUM(N47*'Ranking Calculations'!$C$2,M47*'Ranking Calculations'!$C$3,L47*'Ranking Calculations'!$C$4,K47*'Ranking Calculations'!$C$5,H47*'Ranking Calculations'!$C$7,G47*'Ranking Calculations'!$C$6,P47*'Ranking Calculations'!$C$8,Q47*'Ranking Calculations'!$C$9,R47*'Ranking Calculations'!$C$10,S47*'Ranking Calculations'!$C$11,T47*'Ranking Calculations'!$C$12,U47*'Ranking Calculations'!$C$13,V47*'Ranking Calculations'!$C$14)</f>
        <v>8</v>
      </c>
      <c r="X47" s="11">
        <f>(SUM($D$2:D47)+(SUM($F$2:F47)/2))/((SUM($D$2:D47)+SUM($E$2:E47)+SUM($F$2:F47)))</f>
        <v>0.55681818181818177</v>
      </c>
      <c r="Y47" s="24">
        <f>'Winning % Rank Over Time'!AD47</f>
        <v>6</v>
      </c>
      <c r="Z47" s="7">
        <f>'Winning % Rank Over Time'!$B47*VLOOKUP(Y47,'Share of Reg Season Points'!$A$2:$B$33,2)</f>
        <v>0</v>
      </c>
      <c r="AA47" s="1">
        <f>SUM($I$2:I47)/COUNT($G$2:G47)</f>
        <v>1.1818181818181819</v>
      </c>
      <c r="AB47" s="1" cm="1">
        <f t="array" ref="AB47">_xlfn.IFS(AA47&gt;='Old Ranking Calculations'!$B$25,'Old Ranking Calculations'!$C$25,AA47&gt;='Old Ranking Calculations'!$B$26,'Old Ranking Calculations'!$C$26,AA47&gt;='Old Ranking Calculations'!$B$27,'Old Ranking Calculations'!$C$27,AA47&gt;='Old Ranking Calculations'!$B$28,'Old Ranking Calculations'!$C$28,AA47&gt;='Old Ranking Calculations'!$B$29,'Old Ranking Calculations'!$C$29,AA47&gt;='Old Ranking Calculations'!$B$30,'Old Ranking Calculations'!$C$30,AA47&gt;='Old Ranking Calculations'!$B$31,'Old Ranking Calculations'!$C$31,AA47&lt;'Old Ranking Calculations'!$B$32,'Old Ranking Calculations'!$C$32)</f>
        <v>10</v>
      </c>
      <c r="AC47" s="11">
        <f>COUNT($G$2:G47)/COUNT($A$2:A47)</f>
        <v>0.47826086956521741</v>
      </c>
      <c r="AD47" s="1" cm="1">
        <f t="array" ref="AD47">_xlfn.IFS(AC47&gt;='Old Ranking Calculations'!$B$15,'Old Ranking Calculations'!$C$15,AC47&gt;='Old Ranking Calculations'!$B$16,'Old Ranking Calculations'!$C$16,AC47&gt;='Old Ranking Calculations'!$B$17,'Old Ranking Calculations'!$C$17,AC47&gt;='Old Ranking Calculations'!$B$18,'Old Ranking Calculations'!$C$18,AC47&gt;='Old Ranking Calculations'!$B$19,'Old Ranking Calculations'!$C$19,AC47&gt;='Old Ranking Calculations'!$B$20,'Old Ranking Calculations'!$C$20,AC47&gt;='Old Ranking Calculations'!$B$21,'Old Ranking Calculations'!$C$21,AC47&gt;='Old Ranking Calculations'!$B$22,'Old Ranking Calculations'!$C$22,AC47&lt;'Old Ranking Calculations'!$B$23,'Old Ranking Calculations'!$C$23)</f>
        <v>12</v>
      </c>
      <c r="AE47" s="1">
        <f t="shared" si="1"/>
        <v>0</v>
      </c>
      <c r="AF47" s="1">
        <f>SUM($O$2:O47)/SUM($G$2:H47)</f>
        <v>1.5</v>
      </c>
      <c r="AG47" s="16">
        <f>SUM($W$2:W47,Z47)</f>
        <v>314</v>
      </c>
    </row>
    <row r="48" spans="1:33" ht="15.75" customHeight="1" x14ac:dyDescent="0.2">
      <c r="A48" s="1">
        <v>2012</v>
      </c>
      <c r="B48" s="1" t="s">
        <v>27</v>
      </c>
      <c r="C48" s="1" t="str">
        <f>VLOOKUP(B48,Divisions!$A$1:$B$33,2,FALSE)</f>
        <v>NFC West</v>
      </c>
      <c r="D48" s="1">
        <v>11</v>
      </c>
      <c r="E48" s="1">
        <v>4</v>
      </c>
      <c r="F48" s="1">
        <v>1</v>
      </c>
      <c r="G48" s="1">
        <v>1</v>
      </c>
      <c r="H48" s="1">
        <v>1</v>
      </c>
      <c r="I48" s="1">
        <v>2</v>
      </c>
      <c r="J48" s="1">
        <v>1</v>
      </c>
      <c r="K48" s="1">
        <v>1</v>
      </c>
      <c r="L48" s="1">
        <v>1</v>
      </c>
      <c r="M48" s="1">
        <v>1</v>
      </c>
      <c r="N48" s="1"/>
      <c r="O48" s="1">
        <v>4</v>
      </c>
      <c r="W48" s="1">
        <f>SUM(N48*'Ranking Calculations'!$C$2,M48*'Ranking Calculations'!$C$3,L48*'Ranking Calculations'!$C$4,K48*'Ranking Calculations'!$C$5,H48*'Ranking Calculations'!$C$7,G48*'Ranking Calculations'!$C$6,P48*'Ranking Calculations'!$C$8,Q48*'Ranking Calculations'!$C$9,R48*'Ranking Calculations'!$C$10,S48*'Ranking Calculations'!$C$11,T48*'Ranking Calculations'!$C$12,U48*'Ranking Calculations'!$C$13,V48*'Ranking Calculations'!$C$14)</f>
        <v>17</v>
      </c>
      <c r="X48" s="11">
        <f>(SUM($D$2:D48)+(SUM($F$2:F48)/2))/((SUM($D$2:D48)+SUM($E$2:E48)+SUM($F$2:F48)))</f>
        <v>0.56041666666666667</v>
      </c>
      <c r="Y48" s="24">
        <f>'Winning % Rank Over Time'!AD48</f>
        <v>5</v>
      </c>
      <c r="Z48" s="7">
        <f>'Winning % Rank Over Time'!$B48*VLOOKUP(Y48,'Share of Reg Season Points'!$A$2:$B$33,2)</f>
        <v>0</v>
      </c>
      <c r="AA48" s="1">
        <f>SUM($I$2:I48)/COUNT($G$2:G48)</f>
        <v>1.2173913043478262</v>
      </c>
      <c r="AB48" s="1" cm="1">
        <f t="array" ref="AB48">_xlfn.IFS(AA48&gt;='Old Ranking Calculations'!$B$25,'Old Ranking Calculations'!$C$25,AA48&gt;='Old Ranking Calculations'!$B$26,'Old Ranking Calculations'!$C$26,AA48&gt;='Old Ranking Calculations'!$B$27,'Old Ranking Calculations'!$C$27,AA48&gt;='Old Ranking Calculations'!$B$28,'Old Ranking Calculations'!$C$28,AA48&gt;='Old Ranking Calculations'!$B$29,'Old Ranking Calculations'!$C$29,AA48&gt;='Old Ranking Calculations'!$B$30,'Old Ranking Calculations'!$C$30,AA48&gt;='Old Ranking Calculations'!$B$31,'Old Ranking Calculations'!$C$31,AA48&lt;'Old Ranking Calculations'!$B$32,'Old Ranking Calculations'!$C$32)</f>
        <v>10</v>
      </c>
      <c r="AC48" s="11">
        <f>COUNT($G$2:G48)/COUNT($A$2:A48)</f>
        <v>0.48936170212765956</v>
      </c>
      <c r="AD48" s="1" cm="1">
        <f t="array" ref="AD48">_xlfn.IFS(AC48&gt;='Old Ranking Calculations'!$B$15,'Old Ranking Calculations'!$C$15,AC48&gt;='Old Ranking Calculations'!$B$16,'Old Ranking Calculations'!$C$16,AC48&gt;='Old Ranking Calculations'!$B$17,'Old Ranking Calculations'!$C$17,AC48&gt;='Old Ranking Calculations'!$B$18,'Old Ranking Calculations'!$C$18,AC48&gt;='Old Ranking Calculations'!$B$19,'Old Ranking Calculations'!$C$19,AC48&gt;='Old Ranking Calculations'!$B$20,'Old Ranking Calculations'!$C$20,AC48&gt;='Old Ranking Calculations'!$B$21,'Old Ranking Calculations'!$C$21,AC48&gt;='Old Ranking Calculations'!$B$22,'Old Ranking Calculations'!$C$22,AC48&lt;'Old Ranking Calculations'!$B$23,'Old Ranking Calculations'!$C$23)</f>
        <v>12</v>
      </c>
      <c r="AE48" s="1">
        <f t="shared" si="1"/>
        <v>0</v>
      </c>
      <c r="AF48" s="1">
        <f>SUM($O$2:O48)/SUM($G$2:H48)</f>
        <v>1.5238095238095237</v>
      </c>
      <c r="AG48" s="16">
        <f>SUM($W$2:W48,Z48)</f>
        <v>331</v>
      </c>
    </row>
    <row r="49" spans="1:33" ht="15.75" customHeight="1" x14ac:dyDescent="0.2">
      <c r="A49" s="1">
        <v>2013</v>
      </c>
      <c r="B49" s="1" t="s">
        <v>27</v>
      </c>
      <c r="C49" s="1" t="str">
        <f>VLOOKUP(B49,Divisions!$A$1:$B$33,2,FALSE)</f>
        <v>NFC West</v>
      </c>
      <c r="D49" s="1">
        <v>12</v>
      </c>
      <c r="E49" s="1">
        <v>4</v>
      </c>
      <c r="G49" s="1">
        <v>1</v>
      </c>
      <c r="I49" s="1">
        <v>2</v>
      </c>
      <c r="J49" s="1">
        <v>1</v>
      </c>
      <c r="K49" s="1">
        <v>1</v>
      </c>
      <c r="L49" s="1">
        <v>1</v>
      </c>
      <c r="M49" s="1"/>
      <c r="N49" s="1"/>
      <c r="O49" s="1">
        <v>3</v>
      </c>
      <c r="W49" s="1">
        <f>SUM(N49*'Ranking Calculations'!$C$2,M49*'Ranking Calculations'!$C$3,L49*'Ranking Calculations'!$C$4,K49*'Ranking Calculations'!$C$5,H49*'Ranking Calculations'!$C$7,G49*'Ranking Calculations'!$C$6,P49*'Ranking Calculations'!$C$8,Q49*'Ranking Calculations'!$C$9,R49*'Ranking Calculations'!$C$10,S49*'Ranking Calculations'!$C$11,T49*'Ranking Calculations'!$C$12,U49*'Ranking Calculations'!$C$13,V49*'Ranking Calculations'!$C$14)</f>
        <v>7</v>
      </c>
      <c r="X49" s="11">
        <f>(SUM($D$2:D49)+(SUM($F$2:F49)/2))/((SUM($D$2:D49)+SUM($E$2:E49)+SUM($F$2:F49)))</f>
        <v>0.56453804347826086</v>
      </c>
      <c r="Y49" s="24">
        <f>'Winning % Rank Over Time'!AD49</f>
        <v>4</v>
      </c>
      <c r="Z49" s="7">
        <f>'Winning % Rank Over Time'!$B49*VLOOKUP(Y49,'Share of Reg Season Points'!$A$2:$B$33,2)</f>
        <v>0</v>
      </c>
      <c r="AA49" s="1">
        <f>SUM($I$2:I49)/COUNT($G$2:G49)</f>
        <v>1.25</v>
      </c>
      <c r="AB49" s="1" cm="1">
        <f t="array" ref="AB49">_xlfn.IFS(AA49&gt;='Old Ranking Calculations'!$B$25,'Old Ranking Calculations'!$C$25,AA49&gt;='Old Ranking Calculations'!$B$26,'Old Ranking Calculations'!$C$26,AA49&gt;='Old Ranking Calculations'!$B$27,'Old Ranking Calculations'!$C$27,AA49&gt;='Old Ranking Calculations'!$B$28,'Old Ranking Calculations'!$C$28,AA49&gt;='Old Ranking Calculations'!$B$29,'Old Ranking Calculations'!$C$29,AA49&gt;='Old Ranking Calculations'!$B$30,'Old Ranking Calculations'!$C$30,AA49&gt;='Old Ranking Calculations'!$B$31,'Old Ranking Calculations'!$C$31,AA49&lt;'Old Ranking Calculations'!$B$32,'Old Ranking Calculations'!$C$32)</f>
        <v>12</v>
      </c>
      <c r="AC49" s="11">
        <f>COUNT($G$2:G49)/COUNT($A$2:A49)</f>
        <v>0.5</v>
      </c>
      <c r="AD49" s="1" cm="1">
        <f t="array" ref="AD49">_xlfn.IFS(AC49&gt;='Old Ranking Calculations'!$B$15,'Old Ranking Calculations'!$C$15,AC49&gt;='Old Ranking Calculations'!$B$16,'Old Ranking Calculations'!$C$16,AC49&gt;='Old Ranking Calculations'!$B$17,'Old Ranking Calculations'!$C$17,AC49&gt;='Old Ranking Calculations'!$B$18,'Old Ranking Calculations'!$C$18,AC49&gt;='Old Ranking Calculations'!$B$19,'Old Ranking Calculations'!$C$19,AC49&gt;='Old Ranking Calculations'!$B$20,'Old Ranking Calculations'!$C$20,AC49&gt;='Old Ranking Calculations'!$B$21,'Old Ranking Calculations'!$C$21,AC49&gt;='Old Ranking Calculations'!$B$22,'Old Ranking Calculations'!$C$22,AC49&lt;'Old Ranking Calculations'!$B$23,'Old Ranking Calculations'!$C$23)</f>
        <v>15</v>
      </c>
      <c r="AE49" s="1">
        <f t="shared" si="1"/>
        <v>0</v>
      </c>
      <c r="AF49" s="1">
        <f>SUM($O$2:O49)/SUM($G$2:H49)</f>
        <v>1.558139534883721</v>
      </c>
      <c r="AG49" s="16">
        <f>SUM($W$2:W49,Z49)</f>
        <v>338</v>
      </c>
    </row>
    <row r="50" spans="1:33" ht="15.75" customHeight="1" x14ac:dyDescent="0.2">
      <c r="A50" s="1">
        <v>2014</v>
      </c>
      <c r="B50" s="1" t="s">
        <v>27</v>
      </c>
      <c r="C50" s="1" t="str">
        <f>VLOOKUP(B50,Divisions!$A$1:$B$33,2,FALSE)</f>
        <v>NFC West</v>
      </c>
      <c r="D50" s="1">
        <v>8</v>
      </c>
      <c r="E50" s="1">
        <v>8</v>
      </c>
      <c r="W50" s="1">
        <f>SUM(N50*'Ranking Calculations'!$C$2,M50*'Ranking Calculations'!$C$3,L50*'Ranking Calculations'!$C$4,K50*'Ranking Calculations'!$C$5,H50*'Ranking Calculations'!$C$7,G50*'Ranking Calculations'!$C$6,P50*'Ranking Calculations'!$C$8,Q50*'Ranking Calculations'!$C$9,R50*'Ranking Calculations'!$C$10,S50*'Ranking Calculations'!$C$11,T50*'Ranking Calculations'!$C$12,U50*'Ranking Calculations'!$C$13,V50*'Ranking Calculations'!$C$14)</f>
        <v>0</v>
      </c>
      <c r="X50" s="11">
        <f>(SUM($D$2:D50)+(SUM($F$2:F50)/2))/((SUM($D$2:D50)+SUM($E$2:E50)+SUM($F$2:F50)))</f>
        <v>0.56316489361702127</v>
      </c>
      <c r="Y50" s="24">
        <f>'Winning % Rank Over Time'!AD50</f>
        <v>5</v>
      </c>
      <c r="Z50" s="7">
        <f>'Winning % Rank Over Time'!$B50*VLOOKUP(Y50,'Share of Reg Season Points'!$A$2:$B$33,2)</f>
        <v>0</v>
      </c>
      <c r="AA50" s="1">
        <f>SUM($I$2:I50)/COUNT($G$2:G50)</f>
        <v>1.25</v>
      </c>
      <c r="AB50" s="1" cm="1">
        <f t="array" ref="AB50">_xlfn.IFS(AA50&gt;='Old Ranking Calculations'!$B$25,'Old Ranking Calculations'!$C$25,AA50&gt;='Old Ranking Calculations'!$B$26,'Old Ranking Calculations'!$C$26,AA50&gt;='Old Ranking Calculations'!$B$27,'Old Ranking Calculations'!$C$27,AA50&gt;='Old Ranking Calculations'!$B$28,'Old Ranking Calculations'!$C$28,AA50&gt;='Old Ranking Calculations'!$B$29,'Old Ranking Calculations'!$C$29,AA50&gt;='Old Ranking Calculations'!$B$30,'Old Ranking Calculations'!$C$30,AA50&gt;='Old Ranking Calculations'!$B$31,'Old Ranking Calculations'!$C$31,AA50&lt;'Old Ranking Calculations'!$B$32,'Old Ranking Calculations'!$C$32)</f>
        <v>12</v>
      </c>
      <c r="AC50" s="11">
        <f>COUNT($G$2:G50)/COUNT($A$2:A50)</f>
        <v>0.48979591836734693</v>
      </c>
      <c r="AD50" s="1" cm="1">
        <f t="array" ref="AD50">_xlfn.IFS(AC50&gt;='Old Ranking Calculations'!$B$15,'Old Ranking Calculations'!$C$15,AC50&gt;='Old Ranking Calculations'!$B$16,'Old Ranking Calculations'!$C$16,AC50&gt;='Old Ranking Calculations'!$B$17,'Old Ranking Calculations'!$C$17,AC50&gt;='Old Ranking Calculations'!$B$18,'Old Ranking Calculations'!$C$18,AC50&gt;='Old Ranking Calculations'!$B$19,'Old Ranking Calculations'!$C$19,AC50&gt;='Old Ranking Calculations'!$B$20,'Old Ranking Calculations'!$C$20,AC50&gt;='Old Ranking Calculations'!$B$21,'Old Ranking Calculations'!$C$21,AC50&gt;='Old Ranking Calculations'!$B$22,'Old Ranking Calculations'!$C$22,AC50&lt;'Old Ranking Calculations'!$B$23,'Old Ranking Calculations'!$C$23)</f>
        <v>12</v>
      </c>
      <c r="AE50" s="1">
        <f t="shared" si="1"/>
        <v>0</v>
      </c>
      <c r="AF50" s="1">
        <f>SUM($O$2:O50)/SUM($G$2:H50)</f>
        <v>1.558139534883721</v>
      </c>
      <c r="AG50" s="16">
        <f>SUM($W$2:W50,Z50)</f>
        <v>338</v>
      </c>
    </row>
    <row r="51" spans="1:33" ht="15.75" customHeight="1" x14ac:dyDescent="0.2">
      <c r="A51" s="1">
        <v>2015</v>
      </c>
      <c r="B51" s="1" t="s">
        <v>27</v>
      </c>
      <c r="C51" s="1" t="str">
        <f>VLOOKUP(B51,Divisions!$A$1:$B$33,2,FALSE)</f>
        <v>NFC West</v>
      </c>
      <c r="D51" s="1">
        <v>5</v>
      </c>
      <c r="E51" s="1">
        <v>11</v>
      </c>
      <c r="W51" s="1">
        <f>SUM(N51*'Ranking Calculations'!$C$2,M51*'Ranking Calculations'!$C$3,L51*'Ranking Calculations'!$C$4,K51*'Ranking Calculations'!$C$5,H51*'Ranking Calculations'!$C$7,G51*'Ranking Calculations'!$C$6,P51*'Ranking Calculations'!$C$8,Q51*'Ranking Calculations'!$C$9,R51*'Ranking Calculations'!$C$10,S51*'Ranking Calculations'!$C$11,T51*'Ranking Calculations'!$C$12,U51*'Ranking Calculations'!$C$13,V51*'Ranking Calculations'!$C$14)</f>
        <v>0</v>
      </c>
      <c r="X51" s="11">
        <f>(SUM($D$2:D51)+(SUM($F$2:F51)/2))/((SUM($D$2:D51)+SUM($E$2:E51)+SUM($F$2:F51)))</f>
        <v>0.55794270833333337</v>
      </c>
      <c r="Y51" s="24">
        <f>'Winning % Rank Over Time'!AD51</f>
        <v>5</v>
      </c>
      <c r="Z51" s="7">
        <f>'Winning % Rank Over Time'!$B51*VLOOKUP(Y51,'Share of Reg Season Points'!$A$2:$B$33,2)</f>
        <v>0</v>
      </c>
      <c r="AA51" s="1">
        <f>SUM($I$2:I51)/COUNT($G$2:G51)</f>
        <v>1.25</v>
      </c>
      <c r="AB51" s="1" cm="1">
        <f t="array" ref="AB51">_xlfn.IFS(AA51&gt;='Old Ranking Calculations'!$B$25,'Old Ranking Calculations'!$C$25,AA51&gt;='Old Ranking Calculations'!$B$26,'Old Ranking Calculations'!$C$26,AA51&gt;='Old Ranking Calculations'!$B$27,'Old Ranking Calculations'!$C$27,AA51&gt;='Old Ranking Calculations'!$B$28,'Old Ranking Calculations'!$C$28,AA51&gt;='Old Ranking Calculations'!$B$29,'Old Ranking Calculations'!$C$29,AA51&gt;='Old Ranking Calculations'!$B$30,'Old Ranking Calculations'!$C$30,AA51&gt;='Old Ranking Calculations'!$B$31,'Old Ranking Calculations'!$C$31,AA51&lt;'Old Ranking Calculations'!$B$32,'Old Ranking Calculations'!$C$32)</f>
        <v>12</v>
      </c>
      <c r="AC51" s="11">
        <f>COUNT($G$2:G51)/COUNT($A$2:A51)</f>
        <v>0.48</v>
      </c>
      <c r="AD51" s="1" cm="1">
        <f t="array" ref="AD51">_xlfn.IFS(AC51&gt;='Old Ranking Calculations'!$B$15,'Old Ranking Calculations'!$C$15,AC51&gt;='Old Ranking Calculations'!$B$16,'Old Ranking Calculations'!$C$16,AC51&gt;='Old Ranking Calculations'!$B$17,'Old Ranking Calculations'!$C$17,AC51&gt;='Old Ranking Calculations'!$B$18,'Old Ranking Calculations'!$C$18,AC51&gt;='Old Ranking Calculations'!$B$19,'Old Ranking Calculations'!$C$19,AC51&gt;='Old Ranking Calculations'!$B$20,'Old Ranking Calculations'!$C$20,AC51&gt;='Old Ranking Calculations'!$B$21,'Old Ranking Calculations'!$C$21,AC51&gt;='Old Ranking Calculations'!$B$22,'Old Ranking Calculations'!$C$22,AC51&lt;'Old Ranking Calculations'!$B$23,'Old Ranking Calculations'!$C$23)</f>
        <v>12</v>
      </c>
      <c r="AE51" s="1">
        <f t="shared" si="1"/>
        <v>0</v>
      </c>
      <c r="AF51" s="1">
        <f>SUM($O$2:O51)/SUM($G$2:H51)</f>
        <v>1.558139534883721</v>
      </c>
      <c r="AG51" s="16">
        <f>SUM($W$2:W51,Z51)</f>
        <v>338</v>
      </c>
    </row>
    <row r="52" spans="1:33" ht="15.75" customHeight="1" x14ac:dyDescent="0.2">
      <c r="A52" s="1">
        <v>2016</v>
      </c>
      <c r="B52" s="1" t="s">
        <v>27</v>
      </c>
      <c r="C52" s="1" t="str">
        <f>VLOOKUP(B52,Divisions!$A$1:$B$33,2,FALSE)</f>
        <v>NFC West</v>
      </c>
      <c r="D52" s="1">
        <v>2</v>
      </c>
      <c r="E52" s="1">
        <v>14</v>
      </c>
      <c r="W52" s="1">
        <f>SUM(N52*'Ranking Calculations'!$C$2,M52*'Ranking Calculations'!$C$3,L52*'Ranking Calculations'!$C$4,K52*'Ranking Calculations'!$C$5,H52*'Ranking Calculations'!$C$7,G52*'Ranking Calculations'!$C$6,P52*'Ranking Calculations'!$C$8,Q52*'Ranking Calculations'!$C$9,R52*'Ranking Calculations'!$C$10,S52*'Ranking Calculations'!$C$11,T52*'Ranking Calculations'!$C$12,U52*'Ranking Calculations'!$C$13,V52*'Ranking Calculations'!$C$14)</f>
        <v>0</v>
      </c>
      <c r="X52" s="11">
        <f>(SUM($D$2:D52)+(SUM($F$2:F52)/2))/((SUM($D$2:D52)+SUM($E$2:E52)+SUM($F$2:F52)))</f>
        <v>0.5491071428571429</v>
      </c>
      <c r="Y52" s="24">
        <f>'Winning % Rank Over Time'!AD52</f>
        <v>7</v>
      </c>
      <c r="Z52" s="7">
        <f>'Winning % Rank Over Time'!$B52*VLOOKUP(Y52,'Share of Reg Season Points'!$A$2:$B$33,2)</f>
        <v>0</v>
      </c>
      <c r="AA52" s="1">
        <f>SUM($I$2:I52)/COUNT($G$2:G52)</f>
        <v>1.25</v>
      </c>
      <c r="AB52" s="1" cm="1">
        <f t="array" ref="AB52">_xlfn.IFS(AA52&gt;='Old Ranking Calculations'!$B$25,'Old Ranking Calculations'!$C$25,AA52&gt;='Old Ranking Calculations'!$B$26,'Old Ranking Calculations'!$C$26,AA52&gt;='Old Ranking Calculations'!$B$27,'Old Ranking Calculations'!$C$27,AA52&gt;='Old Ranking Calculations'!$B$28,'Old Ranking Calculations'!$C$28,AA52&gt;='Old Ranking Calculations'!$B$29,'Old Ranking Calculations'!$C$29,AA52&gt;='Old Ranking Calculations'!$B$30,'Old Ranking Calculations'!$C$30,AA52&gt;='Old Ranking Calculations'!$B$31,'Old Ranking Calculations'!$C$31,AA52&lt;'Old Ranking Calculations'!$B$32,'Old Ranking Calculations'!$C$32)</f>
        <v>12</v>
      </c>
      <c r="AC52" s="11">
        <f>COUNT($G$2:G52)/COUNT($A$2:A52)</f>
        <v>0.47058823529411764</v>
      </c>
      <c r="AD52" s="1" cm="1">
        <f t="array" ref="AD52">_xlfn.IFS(AC52&gt;='Old Ranking Calculations'!$B$15,'Old Ranking Calculations'!$C$15,AC52&gt;='Old Ranking Calculations'!$B$16,'Old Ranking Calculations'!$C$16,AC52&gt;='Old Ranking Calculations'!$B$17,'Old Ranking Calculations'!$C$17,AC52&gt;='Old Ranking Calculations'!$B$18,'Old Ranking Calculations'!$C$18,AC52&gt;='Old Ranking Calculations'!$B$19,'Old Ranking Calculations'!$C$19,AC52&gt;='Old Ranking Calculations'!$B$20,'Old Ranking Calculations'!$C$20,AC52&gt;='Old Ranking Calculations'!$B$21,'Old Ranking Calculations'!$C$21,AC52&gt;='Old Ranking Calculations'!$B$22,'Old Ranking Calculations'!$C$22,AC52&lt;'Old Ranking Calculations'!$B$23,'Old Ranking Calculations'!$C$23)</f>
        <v>12</v>
      </c>
      <c r="AE52" s="1">
        <f t="shared" si="1"/>
        <v>0</v>
      </c>
      <c r="AF52" s="1">
        <f>SUM($O$2:O52)/SUM($G$2:H52)</f>
        <v>1.558139534883721</v>
      </c>
      <c r="AG52" s="16">
        <f>SUM($W$2:W52,Z52)</f>
        <v>338</v>
      </c>
    </row>
    <row r="53" spans="1:33" ht="15.75" customHeight="1" x14ac:dyDescent="0.2">
      <c r="A53" s="1">
        <v>2017</v>
      </c>
      <c r="B53" s="1" t="s">
        <v>27</v>
      </c>
      <c r="C53" s="1" t="str">
        <f>VLOOKUP(B53,Divisions!$A$1:$B$33,2,FALSE)</f>
        <v>NFC West</v>
      </c>
      <c r="D53" s="1">
        <v>6</v>
      </c>
      <c r="E53" s="1">
        <v>10</v>
      </c>
      <c r="W53" s="1">
        <f>SUM(N53*'Ranking Calculations'!$C$2,M53*'Ranking Calculations'!$C$3,L53*'Ranking Calculations'!$C$4,K53*'Ranking Calculations'!$C$5,H53*'Ranking Calculations'!$C$7,G53*'Ranking Calculations'!$C$6,P53*'Ranking Calculations'!$C$8,Q53*'Ranking Calculations'!$C$9,R53*'Ranking Calculations'!$C$10,S53*'Ranking Calculations'!$C$11,T53*'Ranking Calculations'!$C$12,U53*'Ranking Calculations'!$C$13,V53*'Ranking Calculations'!$C$14)</f>
        <v>0</v>
      </c>
      <c r="X53" s="11">
        <f>(SUM($D$2:D53)+(SUM($F$2:F53)/2))/((SUM($D$2:D53)+SUM($E$2:E53)+SUM($F$2:F53)))</f>
        <v>0.54562500000000003</v>
      </c>
      <c r="Y53" s="24">
        <f>'Winning % Rank Over Time'!AD53</f>
        <v>7</v>
      </c>
      <c r="Z53" s="7">
        <f>'Winning % Rank Over Time'!$B53*VLOOKUP(Y53,'Share of Reg Season Points'!$A$2:$B$33,2)</f>
        <v>0</v>
      </c>
      <c r="AA53" s="1">
        <f>SUM($I$2:I53)/COUNT($G$2:G53)</f>
        <v>1.25</v>
      </c>
      <c r="AB53" s="1" cm="1">
        <f t="array" ref="AB53">_xlfn.IFS(AA53&gt;='Old Ranking Calculations'!$B$25,'Old Ranking Calculations'!$C$25,AA53&gt;='Old Ranking Calculations'!$B$26,'Old Ranking Calculations'!$C$26,AA53&gt;='Old Ranking Calculations'!$B$27,'Old Ranking Calculations'!$C$27,AA53&gt;='Old Ranking Calculations'!$B$28,'Old Ranking Calculations'!$C$28,AA53&gt;='Old Ranking Calculations'!$B$29,'Old Ranking Calculations'!$C$29,AA53&gt;='Old Ranking Calculations'!$B$30,'Old Ranking Calculations'!$C$30,AA53&gt;='Old Ranking Calculations'!$B$31,'Old Ranking Calculations'!$C$31,AA53&lt;'Old Ranking Calculations'!$B$32,'Old Ranking Calculations'!$C$32)</f>
        <v>12</v>
      </c>
      <c r="AC53" s="11">
        <f>COUNT($G$2:G53)/COUNT($A$2:A53)</f>
        <v>0.46153846153846156</v>
      </c>
      <c r="AD53" s="1" cm="1">
        <f t="array" ref="AD53">_xlfn.IFS(AC53&gt;='Old Ranking Calculations'!$B$15,'Old Ranking Calculations'!$C$15,AC53&gt;='Old Ranking Calculations'!$B$16,'Old Ranking Calculations'!$C$16,AC53&gt;='Old Ranking Calculations'!$B$17,'Old Ranking Calculations'!$C$17,AC53&gt;='Old Ranking Calculations'!$B$18,'Old Ranking Calculations'!$C$18,AC53&gt;='Old Ranking Calculations'!$B$19,'Old Ranking Calculations'!$C$19,AC53&gt;='Old Ranking Calculations'!$B$20,'Old Ranking Calculations'!$C$20,AC53&gt;='Old Ranking Calculations'!$B$21,'Old Ranking Calculations'!$C$21,AC53&gt;='Old Ranking Calculations'!$B$22,'Old Ranking Calculations'!$C$22,AC53&lt;'Old Ranking Calculations'!$B$23,'Old Ranking Calculations'!$C$23)</f>
        <v>12</v>
      </c>
      <c r="AE53" s="1">
        <f t="shared" si="1"/>
        <v>0</v>
      </c>
      <c r="AF53" s="1">
        <f>SUM($O$2:O53)/SUM($G$2:H53)</f>
        <v>1.558139534883721</v>
      </c>
      <c r="AG53" s="16">
        <f>SUM($W$2:W53,Z53)</f>
        <v>338</v>
      </c>
    </row>
    <row r="54" spans="1:33" ht="15.75" customHeight="1" x14ac:dyDescent="0.2">
      <c r="A54" s="1">
        <v>2018</v>
      </c>
      <c r="B54" s="1" t="s">
        <v>27</v>
      </c>
      <c r="C54" s="1" t="str">
        <f>VLOOKUP(B54,Divisions!$A$1:$B$33,2,FALSE)</f>
        <v>NFC West</v>
      </c>
      <c r="D54" s="1">
        <v>4</v>
      </c>
      <c r="E54" s="1">
        <v>12</v>
      </c>
      <c r="W54" s="1">
        <f>SUM(N54*'Ranking Calculations'!$C$2,M54*'Ranking Calculations'!$C$3,L54*'Ranking Calculations'!$C$4,K54*'Ranking Calculations'!$C$5,H54*'Ranking Calculations'!$C$7,G54*'Ranking Calculations'!$C$6,P54*'Ranking Calculations'!$C$8,Q54*'Ranking Calculations'!$C$9,R54*'Ranking Calculations'!$C$10,S54*'Ranking Calculations'!$C$11,T54*'Ranking Calculations'!$C$12,U54*'Ranking Calculations'!$C$13,V54*'Ranking Calculations'!$C$14)</f>
        <v>0</v>
      </c>
      <c r="X54" s="11">
        <f>(SUM($D$2:D54)+(SUM($F$2:F54)/2))/((SUM($D$2:D54)+SUM($E$2:E54)+SUM($F$2:F54)))</f>
        <v>0.53982843137254899</v>
      </c>
      <c r="Y54" s="24">
        <f>'Winning % Rank Over Time'!AD54</f>
        <v>8</v>
      </c>
      <c r="Z54" s="7">
        <f>'Winning % Rank Over Time'!$B54*VLOOKUP(Y54,'Share of Reg Season Points'!$A$2:$B$33,2)</f>
        <v>0</v>
      </c>
      <c r="AA54" s="1">
        <f>SUM($I$2:I54)/COUNT($G$2:G54)</f>
        <v>1.25</v>
      </c>
      <c r="AB54" s="1" cm="1">
        <f t="array" ref="AB54">_xlfn.IFS(AA54&gt;='Old Ranking Calculations'!$B$25,'Old Ranking Calculations'!$C$25,AA54&gt;='Old Ranking Calculations'!$B$26,'Old Ranking Calculations'!$C$26,AA54&gt;='Old Ranking Calculations'!$B$27,'Old Ranking Calculations'!$C$27,AA54&gt;='Old Ranking Calculations'!$B$28,'Old Ranking Calculations'!$C$28,AA54&gt;='Old Ranking Calculations'!$B$29,'Old Ranking Calculations'!$C$29,AA54&gt;='Old Ranking Calculations'!$B$30,'Old Ranking Calculations'!$C$30,AA54&gt;='Old Ranking Calculations'!$B$31,'Old Ranking Calculations'!$C$31,AA54&lt;'Old Ranking Calculations'!$B$32,'Old Ranking Calculations'!$C$32)</f>
        <v>12</v>
      </c>
      <c r="AC54" s="11">
        <f>COUNT($G$2:G54)/COUNT($A$2:A54)</f>
        <v>0.45283018867924529</v>
      </c>
      <c r="AD54" s="1" cm="1">
        <f t="array" ref="AD54">_xlfn.IFS(AC54&gt;='Old Ranking Calculations'!$B$15,'Old Ranking Calculations'!$C$15,AC54&gt;='Old Ranking Calculations'!$B$16,'Old Ranking Calculations'!$C$16,AC54&gt;='Old Ranking Calculations'!$B$17,'Old Ranking Calculations'!$C$17,AC54&gt;='Old Ranking Calculations'!$B$18,'Old Ranking Calculations'!$C$18,AC54&gt;='Old Ranking Calculations'!$B$19,'Old Ranking Calculations'!$C$19,AC54&gt;='Old Ranking Calculations'!$B$20,'Old Ranking Calculations'!$C$20,AC54&gt;='Old Ranking Calculations'!$B$21,'Old Ranking Calculations'!$C$21,AC54&gt;='Old Ranking Calculations'!$B$22,'Old Ranking Calculations'!$C$22,AC54&lt;'Old Ranking Calculations'!$B$23,'Old Ranking Calculations'!$C$23)</f>
        <v>12</v>
      </c>
      <c r="AE54" s="1">
        <f t="shared" si="1"/>
        <v>0</v>
      </c>
      <c r="AF54" s="1">
        <f>SUM($O$2:O54)/SUM($G$2:H54)</f>
        <v>1.558139534883721</v>
      </c>
      <c r="AG54" s="16">
        <f>SUM($W$2:W54,Z54)</f>
        <v>338</v>
      </c>
    </row>
    <row r="55" spans="1:33" ht="15.75" customHeight="1" x14ac:dyDescent="0.2">
      <c r="A55" s="1">
        <v>2019</v>
      </c>
      <c r="B55" s="1" t="s">
        <v>27</v>
      </c>
      <c r="C55" s="1" t="str">
        <f>VLOOKUP(B55,Divisions!$A$1:$B$33,2,FALSE)</f>
        <v>NFC West</v>
      </c>
      <c r="D55" s="1">
        <v>13</v>
      </c>
      <c r="E55" s="1">
        <v>3</v>
      </c>
      <c r="G55" s="1">
        <v>1</v>
      </c>
      <c r="H55" s="1">
        <v>1</v>
      </c>
      <c r="I55" s="1">
        <v>2</v>
      </c>
      <c r="J55" s="1">
        <v>1</v>
      </c>
      <c r="K55" s="1">
        <v>1</v>
      </c>
      <c r="L55" s="1">
        <v>1</v>
      </c>
      <c r="M55" s="1">
        <v>1</v>
      </c>
      <c r="N55" s="1"/>
      <c r="O55" s="1">
        <v>4</v>
      </c>
      <c r="T55" s="1">
        <v>1</v>
      </c>
      <c r="W55" s="1">
        <f>SUM(N55*'Ranking Calculations'!$C$2,M55*'Ranking Calculations'!$C$3,L55*'Ranking Calculations'!$C$4,K55*'Ranking Calculations'!$C$5,H55*'Ranking Calculations'!$C$7,G55*'Ranking Calculations'!$C$6,P55*'Ranking Calculations'!$C$8,Q55*'Ranking Calculations'!$C$9,R55*'Ranking Calculations'!$C$10,S55*'Ranking Calculations'!$C$11,T55*'Ranking Calculations'!$C$12,U55*'Ranking Calculations'!$C$13,V55*'Ranking Calculations'!$C$14)</f>
        <v>17</v>
      </c>
      <c r="X55" s="11">
        <f>(SUM($D$2:D55)+(SUM($F$2:F55)/2))/((SUM($D$2:D55)+SUM($E$2:E55)+SUM($F$2:F55)))</f>
        <v>0.54507211538461542</v>
      </c>
      <c r="Y55" s="24">
        <f>'Winning % Rank Over Time'!AD55</f>
        <v>8</v>
      </c>
      <c r="Z55" s="7">
        <f>'Winning % Rank Over Time'!$B55*VLOOKUP(Y55,'Share of Reg Season Points'!$A$2:$B$33,2)</f>
        <v>0</v>
      </c>
      <c r="AA55" s="1">
        <f>SUM($I$2:I55)/COUNT($G$2:G55)</f>
        <v>1.28</v>
      </c>
      <c r="AB55" s="1" cm="1">
        <f t="array" ref="AB55">_xlfn.IFS(AA55&gt;='Old Ranking Calculations'!$B$25,'Old Ranking Calculations'!$C$25,AA55&gt;='Old Ranking Calculations'!$B$26,'Old Ranking Calculations'!$C$26,AA55&gt;='Old Ranking Calculations'!$B$27,'Old Ranking Calculations'!$C$27,AA55&gt;='Old Ranking Calculations'!$B$28,'Old Ranking Calculations'!$C$28,AA55&gt;='Old Ranking Calculations'!$B$29,'Old Ranking Calculations'!$C$29,AA55&gt;='Old Ranking Calculations'!$B$30,'Old Ranking Calculations'!$C$30,AA55&gt;='Old Ranking Calculations'!$B$31,'Old Ranking Calculations'!$C$31,AA55&lt;'Old Ranking Calculations'!$B$32,'Old Ranking Calculations'!$C$32)</f>
        <v>12</v>
      </c>
      <c r="AC55" s="11">
        <f>COUNT($G$2:G55)/COUNT($A$2:A55)</f>
        <v>0.46296296296296297</v>
      </c>
      <c r="AD55" s="1" cm="1">
        <f t="array" ref="AD55">_xlfn.IFS(AC55&gt;='Old Ranking Calculations'!$B$15,'Old Ranking Calculations'!$C$15,AC55&gt;='Old Ranking Calculations'!$B$16,'Old Ranking Calculations'!$C$16,AC55&gt;='Old Ranking Calculations'!$B$17,'Old Ranking Calculations'!$C$17,AC55&gt;='Old Ranking Calculations'!$B$18,'Old Ranking Calculations'!$C$18,AC55&gt;='Old Ranking Calculations'!$B$19,'Old Ranking Calculations'!$C$19,AC55&gt;='Old Ranking Calculations'!$B$20,'Old Ranking Calculations'!$C$20,AC55&gt;='Old Ranking Calculations'!$B$21,'Old Ranking Calculations'!$C$21,AC55&gt;='Old Ranking Calculations'!$B$22,'Old Ranking Calculations'!$C$22,AC55&lt;'Old Ranking Calculations'!$B$23,'Old Ranking Calculations'!$C$23)</f>
        <v>12</v>
      </c>
      <c r="AE55" s="1">
        <f t="shared" si="1"/>
        <v>0</v>
      </c>
      <c r="AF55" s="1">
        <f>SUM($O$2:O55)/SUM($G$2:H55)</f>
        <v>1.5777777777777777</v>
      </c>
      <c r="AG55" s="16">
        <f>SUM($W$2:W55,Z55)</f>
        <v>355</v>
      </c>
    </row>
    <row r="56" spans="1:33" ht="15.75" customHeight="1" x14ac:dyDescent="0.2">
      <c r="A56" s="1">
        <v>2020</v>
      </c>
      <c r="B56" s="1" t="s">
        <v>27</v>
      </c>
      <c r="C56" s="1" t="str">
        <f>VLOOKUP(B56,Divisions!$A$1:$B$33,2,FALSE)</f>
        <v>NFC West</v>
      </c>
      <c r="D56" s="1">
        <v>6</v>
      </c>
      <c r="E56" s="1">
        <v>10</v>
      </c>
      <c r="W56" s="1">
        <f>SUM(N56*'Ranking Calculations'!$C$2,M56*'Ranking Calculations'!$C$3,L56*'Ranking Calculations'!$C$4,K56*'Ranking Calculations'!$C$5,H56*'Ranking Calculations'!$C$7,G56*'Ranking Calculations'!$C$6,P56*'Ranking Calculations'!$C$8,Q56*'Ranking Calculations'!$C$9,R56*'Ranking Calculations'!$C$10,S56*'Ranking Calculations'!$C$11,T56*'Ranking Calculations'!$C$12,U56*'Ranking Calculations'!$C$13,V56*'Ranking Calculations'!$C$14)</f>
        <v>0</v>
      </c>
      <c r="X56" s="11">
        <f>(SUM($D$2:D56)+(SUM($F$2:F56)/2))/((SUM($D$2:D56)+SUM($E$2:E56)+SUM($F$2:F56)))</f>
        <v>0.54186320754716977</v>
      </c>
      <c r="Y56" s="24">
        <f>'Winning % Rank Over Time'!AD56</f>
        <v>9</v>
      </c>
      <c r="Z56" s="7">
        <f>'Winning % Rank Over Time'!$B56*VLOOKUP(Y56,'Share of Reg Season Points'!$A$2:$B$33,2)</f>
        <v>0</v>
      </c>
      <c r="AA56" s="1">
        <f>SUM($I$2:I56)/COUNT($G$2:G56)</f>
        <v>1.28</v>
      </c>
      <c r="AB56" s="1" cm="1">
        <f t="array" ref="AB56">_xlfn.IFS(AA56&gt;='Old Ranking Calculations'!$B$25,'Old Ranking Calculations'!$C$25,AA56&gt;='Old Ranking Calculations'!$B$26,'Old Ranking Calculations'!$C$26,AA56&gt;='Old Ranking Calculations'!$B$27,'Old Ranking Calculations'!$C$27,AA56&gt;='Old Ranking Calculations'!$B$28,'Old Ranking Calculations'!$C$28,AA56&gt;='Old Ranking Calculations'!$B$29,'Old Ranking Calculations'!$C$29,AA56&gt;='Old Ranking Calculations'!$B$30,'Old Ranking Calculations'!$C$30,AA56&gt;='Old Ranking Calculations'!$B$31,'Old Ranking Calculations'!$C$31,AA56&lt;'Old Ranking Calculations'!$B$32,'Old Ranking Calculations'!$C$32)</f>
        <v>12</v>
      </c>
      <c r="AC56" s="11">
        <f>COUNT($G$2:G56)/COUNT($A$2:A56)</f>
        <v>0.45454545454545453</v>
      </c>
      <c r="AD56" s="1" cm="1">
        <f t="array" ref="AD56">_xlfn.IFS(AC56&gt;='Old Ranking Calculations'!$B$15,'Old Ranking Calculations'!$C$15,AC56&gt;='Old Ranking Calculations'!$B$16,'Old Ranking Calculations'!$C$16,AC56&gt;='Old Ranking Calculations'!$B$17,'Old Ranking Calculations'!$C$17,AC56&gt;='Old Ranking Calculations'!$B$18,'Old Ranking Calculations'!$C$18,AC56&gt;='Old Ranking Calculations'!$B$19,'Old Ranking Calculations'!$C$19,AC56&gt;='Old Ranking Calculations'!$B$20,'Old Ranking Calculations'!$C$20,AC56&gt;='Old Ranking Calculations'!$B$21,'Old Ranking Calculations'!$C$21,AC56&gt;='Old Ranking Calculations'!$B$22,'Old Ranking Calculations'!$C$22,AC56&lt;'Old Ranking Calculations'!$B$23,'Old Ranking Calculations'!$C$23)</f>
        <v>12</v>
      </c>
      <c r="AE56" s="1">
        <f t="shared" si="1"/>
        <v>0</v>
      </c>
      <c r="AF56" s="1">
        <f>SUM($O$2:O56)/SUM($G$2:H56)</f>
        <v>1.5777777777777777</v>
      </c>
      <c r="AG56" s="16">
        <f>SUM($W$2:W56,Z56)</f>
        <v>355</v>
      </c>
    </row>
    <row r="57" spans="1:33" ht="15.75" customHeight="1" x14ac:dyDescent="0.2">
      <c r="A57" s="1">
        <v>2021</v>
      </c>
      <c r="B57" s="1" t="s">
        <v>27</v>
      </c>
      <c r="C57" s="1" t="str">
        <f>VLOOKUP(B57,Divisions!$A$1:$B$33,2,FALSE)</f>
        <v>NFC West</v>
      </c>
      <c r="D57" s="1">
        <v>10</v>
      </c>
      <c r="E57" s="1">
        <v>7</v>
      </c>
      <c r="G57" s="1">
        <v>1</v>
      </c>
      <c r="I57" s="1">
        <v>2</v>
      </c>
      <c r="J57" s="1">
        <v>1</v>
      </c>
      <c r="K57" s="1">
        <v>1</v>
      </c>
      <c r="L57" s="1">
        <v>1</v>
      </c>
      <c r="M57" s="1"/>
      <c r="N57" s="1"/>
      <c r="O57" s="1">
        <v>3</v>
      </c>
      <c r="W57" s="1">
        <f>SUM(N57*'Ranking Calculations'!$C$2,M57*'Ranking Calculations'!$C$3,L57*'Ranking Calculations'!$C$4,K57*'Ranking Calculations'!$C$5,H57*'Ranking Calculations'!$C$7,G57*'Ranking Calculations'!$C$6,P57*'Ranking Calculations'!$C$8,Q57*'Ranking Calculations'!$C$9,R57*'Ranking Calculations'!$C$10,S57*'Ranking Calculations'!$C$11,T57*'Ranking Calculations'!$C$12,U57*'Ranking Calculations'!$C$13,V57*'Ranking Calculations'!$C$14)</f>
        <v>7</v>
      </c>
      <c r="X57" s="11">
        <f>(SUM($D$2:D57)+(SUM($F$2:F57)/2))/((SUM($D$2:D57)+SUM($E$2:E57)+SUM($F$2:F57)))</f>
        <v>0.54277456647398847</v>
      </c>
      <c r="Y57" s="24">
        <f>'Winning % Rank Over Time'!AD57</f>
        <v>9</v>
      </c>
      <c r="Z57" s="7">
        <f>'Winning % Rank Over Time'!$B57*VLOOKUP(Y57,'Share of Reg Season Points'!$A$2:$B$33,2)</f>
        <v>0</v>
      </c>
      <c r="AA57" s="1">
        <f>SUM($I$2:I57)/COUNT($G$2:G57)</f>
        <v>1.3076923076923077</v>
      </c>
      <c r="AB57" s="1" cm="1">
        <f t="array" ref="AB57">_xlfn.IFS(AA57&gt;='Old Ranking Calculations'!$B$25,'Old Ranking Calculations'!$C$25,AA57&gt;='Old Ranking Calculations'!$B$26,'Old Ranking Calculations'!$C$26,AA57&gt;='Old Ranking Calculations'!$B$27,'Old Ranking Calculations'!$C$27,AA57&gt;='Old Ranking Calculations'!$B$28,'Old Ranking Calculations'!$C$28,AA57&gt;='Old Ranking Calculations'!$B$29,'Old Ranking Calculations'!$C$29,AA57&gt;='Old Ranking Calculations'!$B$30,'Old Ranking Calculations'!$C$30,AA57&gt;='Old Ranking Calculations'!$B$31,'Old Ranking Calculations'!$C$31,AA57&lt;'Old Ranking Calculations'!$B$32,'Old Ranking Calculations'!$C$32)</f>
        <v>12</v>
      </c>
      <c r="AC57" s="11">
        <f>COUNT($G$2:G57)/COUNT($A$2:A57)</f>
        <v>0.4642857142857143</v>
      </c>
      <c r="AD57" s="1" cm="1">
        <f t="array" ref="AD57">_xlfn.IFS(AC57&gt;='Old Ranking Calculations'!$B$15,'Old Ranking Calculations'!$C$15,AC57&gt;='Old Ranking Calculations'!$B$16,'Old Ranking Calculations'!$C$16,AC57&gt;='Old Ranking Calculations'!$B$17,'Old Ranking Calculations'!$C$17,AC57&gt;='Old Ranking Calculations'!$B$18,'Old Ranking Calculations'!$C$18,AC57&gt;='Old Ranking Calculations'!$B$19,'Old Ranking Calculations'!$C$19,AC57&gt;='Old Ranking Calculations'!$B$20,'Old Ranking Calculations'!$C$20,AC57&gt;='Old Ranking Calculations'!$B$21,'Old Ranking Calculations'!$C$21,AC57&gt;='Old Ranking Calculations'!$B$22,'Old Ranking Calculations'!$C$22,AC57&lt;'Old Ranking Calculations'!$B$23,'Old Ranking Calculations'!$C$23)</f>
        <v>12</v>
      </c>
      <c r="AE57" s="1">
        <f t="shared" si="1"/>
        <v>0</v>
      </c>
      <c r="AF57" s="1">
        <f>SUM($O$2:O57)/SUM($G$2:H57)</f>
        <v>1.6086956521739131</v>
      </c>
      <c r="AG57" s="16">
        <f>SUM($W$2:W57,Z57)</f>
        <v>362</v>
      </c>
    </row>
    <row r="58" spans="1:33" ht="15.75" customHeight="1" x14ac:dyDescent="0.2">
      <c r="A58">
        <v>2022</v>
      </c>
      <c r="B58" s="1" t="s">
        <v>27</v>
      </c>
      <c r="C58" s="1" t="str">
        <f>VLOOKUP(B58,Divisions!$A$1:$B$33,2,FALSE)</f>
        <v>NFC West</v>
      </c>
      <c r="D58">
        <v>13</v>
      </c>
      <c r="E58">
        <v>4</v>
      </c>
      <c r="G58">
        <v>1</v>
      </c>
      <c r="H58">
        <v>1</v>
      </c>
      <c r="I58">
        <v>2</v>
      </c>
      <c r="J58">
        <v>1</v>
      </c>
      <c r="K58">
        <v>1</v>
      </c>
      <c r="L58">
        <v>1</v>
      </c>
      <c r="O58">
        <v>3</v>
      </c>
      <c r="R58">
        <v>1</v>
      </c>
      <c r="W58" s="1">
        <f>SUM(N58*'Ranking Calculations'!$C$2,M58*'Ranking Calculations'!$C$3,L58*'Ranking Calculations'!$C$4,K58*'Ranking Calculations'!$C$5,H58*'Ranking Calculations'!$C$7,G58*'Ranking Calculations'!$C$6,P58*'Ranking Calculations'!$C$8,Q58*'Ranking Calculations'!$C$9,R58*'Ranking Calculations'!$C$10,S58*'Ranking Calculations'!$C$11,T58*'Ranking Calculations'!$C$12,U58*'Ranking Calculations'!$C$13,V58*'Ranking Calculations'!$C$14)</f>
        <v>9</v>
      </c>
      <c r="X58" s="11">
        <f>(SUM($D$2:D58)+(SUM($F$2:F58)/2))/((SUM($D$2:D58)+SUM($E$2:E58)+SUM($F$2:F58)))</f>
        <v>0.5470521541950113</v>
      </c>
      <c r="Y58" s="24">
        <f>'Winning % Rank Over Time'!AD58</f>
        <v>8</v>
      </c>
      <c r="Z58" s="7">
        <f>'Winning % Rank Over Time'!$B58*VLOOKUP(Y58,'Share of Reg Season Points'!$A$2:$B$33,2)</f>
        <v>0</v>
      </c>
      <c r="AA58" s="1">
        <f>SUM($I$2:I58)/COUNT($G$2:G58)</f>
        <v>1.3333333333333333</v>
      </c>
      <c r="AB58" s="1" cm="1">
        <f t="array" ref="AB58">_xlfn.IFS(AA58&gt;='Old Ranking Calculations'!$B$25,'Old Ranking Calculations'!$C$25,AA58&gt;='Old Ranking Calculations'!$B$26,'Old Ranking Calculations'!$C$26,AA58&gt;='Old Ranking Calculations'!$B$27,'Old Ranking Calculations'!$C$27,AA58&gt;='Old Ranking Calculations'!$B$28,'Old Ranking Calculations'!$C$28,AA58&gt;='Old Ranking Calculations'!$B$29,'Old Ranking Calculations'!$C$29,AA58&gt;='Old Ranking Calculations'!$B$30,'Old Ranking Calculations'!$C$30,AA58&gt;='Old Ranking Calculations'!$B$31,'Old Ranking Calculations'!$C$31,AA58&lt;'Old Ranking Calculations'!$B$32,'Old Ranking Calculations'!$C$32)</f>
        <v>12</v>
      </c>
      <c r="AC58" s="11">
        <f>COUNT($G$2:G58)/COUNT($A$2:A58)</f>
        <v>0.47368421052631576</v>
      </c>
      <c r="AD58" s="1" cm="1">
        <f t="array" ref="AD58">_xlfn.IFS(AC58&gt;='Old Ranking Calculations'!$B$15,'Old Ranking Calculations'!$C$15,AC58&gt;='Old Ranking Calculations'!$B$16,'Old Ranking Calculations'!$C$16,AC58&gt;='Old Ranking Calculations'!$B$17,'Old Ranking Calculations'!$C$17,AC58&gt;='Old Ranking Calculations'!$B$18,'Old Ranking Calculations'!$C$18,AC58&gt;='Old Ranking Calculations'!$B$19,'Old Ranking Calculations'!$C$19,AC58&gt;='Old Ranking Calculations'!$B$20,'Old Ranking Calculations'!$C$20,AC58&gt;='Old Ranking Calculations'!$B$21,'Old Ranking Calculations'!$C$21,AC58&gt;='Old Ranking Calculations'!$B$22,'Old Ranking Calculations'!$C$22,AC58&lt;'Old Ranking Calculations'!$B$23,'Old Ranking Calculations'!$C$23)</f>
        <v>12</v>
      </c>
      <c r="AE58" s="1">
        <f t="shared" si="1"/>
        <v>0</v>
      </c>
      <c r="AF58" s="1">
        <f t="shared" ref="AF58" si="2">SUM($J$2:M58)/SUM($F$2:I58)</f>
        <v>0.77419354838709675</v>
      </c>
      <c r="AG58" s="16">
        <f>SUM($W$2:W58,Z58)</f>
        <v>371</v>
      </c>
    </row>
    <row r="59" spans="1:33" ht="15.75" customHeight="1" x14ac:dyDescent="0.2">
      <c r="A59">
        <v>2023</v>
      </c>
      <c r="B59" s="1" t="s">
        <v>27</v>
      </c>
      <c r="C59" s="1" t="str">
        <f>VLOOKUP(B59,Divisions!$A$1:$B$33,2,FALSE)</f>
        <v>NFC West</v>
      </c>
      <c r="D59">
        <v>12</v>
      </c>
      <c r="E59">
        <v>5</v>
      </c>
      <c r="G59">
        <v>1</v>
      </c>
      <c r="H59">
        <v>1</v>
      </c>
      <c r="I59">
        <v>2</v>
      </c>
      <c r="J59">
        <v>1</v>
      </c>
      <c r="K59">
        <v>1</v>
      </c>
      <c r="L59">
        <v>1</v>
      </c>
      <c r="M59">
        <v>1</v>
      </c>
      <c r="O59">
        <v>4</v>
      </c>
      <c r="W59" s="1">
        <f>SUM(N59*'Ranking Calculations'!$C$2,M59*'Ranking Calculations'!$C$3,L59*'Ranking Calculations'!$C$4,K59*'Ranking Calculations'!$C$5,H59*'Ranking Calculations'!$C$7,G59*'Ranking Calculations'!$C$6,P59*'Ranking Calculations'!$C$8,Q59*'Ranking Calculations'!$C$9,R59*'Ranking Calculations'!$C$10,S59*'Ranking Calculations'!$C$11,T59*'Ranking Calculations'!$C$12,U59*'Ranking Calculations'!$C$13,V59*'Ranking Calculations'!$C$14)</f>
        <v>17</v>
      </c>
      <c r="X59" s="11">
        <f>(SUM($D$2:D59)+(SUM($F$2:F59)/2))/((SUM($D$2:D59)+SUM($E$2:E59)+SUM($F$2:F59)))</f>
        <v>0.55005561735261399</v>
      </c>
      <c r="Y59" s="24">
        <f>'Winning % Rank Over Time'!AD59</f>
        <v>8</v>
      </c>
      <c r="Z59" s="7">
        <f>'Winning % Rank Over Time'!$B59*VLOOKUP(Y59,'Share of Reg Season Points'!$A$2:$B$33,2)</f>
        <v>0</v>
      </c>
      <c r="AA59" s="1">
        <f>SUM($I$2:I59)/COUNT($G$2:G59)</f>
        <v>1.3571428571428572</v>
      </c>
      <c r="AB59" s="1" cm="1">
        <f t="array" ref="AB59">_xlfn.IFS(AA59&gt;='Old Ranking Calculations'!$B$25,'Old Ranking Calculations'!$C$25,AA59&gt;='Old Ranking Calculations'!$B$26,'Old Ranking Calculations'!$C$26,AA59&gt;='Old Ranking Calculations'!$B$27,'Old Ranking Calculations'!$C$27,AA59&gt;='Old Ranking Calculations'!$B$28,'Old Ranking Calculations'!$C$28,AA59&gt;='Old Ranking Calculations'!$B$29,'Old Ranking Calculations'!$C$29,AA59&gt;='Old Ranking Calculations'!$B$30,'Old Ranking Calculations'!$C$30,AA59&gt;='Old Ranking Calculations'!$B$31,'Old Ranking Calculations'!$C$31,AA59&lt;'Old Ranking Calculations'!$B$32,'Old Ranking Calculations'!$C$32)</f>
        <v>12</v>
      </c>
      <c r="AC59" s="11">
        <f>COUNT($G$2:G59)/COUNT($A$2:A59)</f>
        <v>0.48275862068965519</v>
      </c>
      <c r="AD59" s="1" cm="1">
        <f t="array" ref="AD59">_xlfn.IFS(AC59&gt;='Old Ranking Calculations'!$B$15,'Old Ranking Calculations'!$C$15,AC59&gt;='Old Ranking Calculations'!$B$16,'Old Ranking Calculations'!$C$16,AC59&gt;='Old Ranking Calculations'!$B$17,'Old Ranking Calculations'!$C$17,AC59&gt;='Old Ranking Calculations'!$B$18,'Old Ranking Calculations'!$C$18,AC59&gt;='Old Ranking Calculations'!$B$19,'Old Ranking Calculations'!$C$19,AC59&gt;='Old Ranking Calculations'!$B$20,'Old Ranking Calculations'!$C$20,AC59&gt;='Old Ranking Calculations'!$B$21,'Old Ranking Calculations'!$C$21,AC59&gt;='Old Ranking Calculations'!$B$22,'Old Ranking Calculations'!$C$22,AC59&lt;'Old Ranking Calculations'!$B$23,'Old Ranking Calculations'!$C$23)</f>
        <v>12</v>
      </c>
      <c r="AE59" s="1">
        <f t="shared" si="1"/>
        <v>0</v>
      </c>
      <c r="AF59" s="1">
        <f t="shared" ref="AF59" si="3">SUM($J$2:M59)/SUM($F$2:I59)</f>
        <v>0.78350515463917525</v>
      </c>
      <c r="AG59" s="16">
        <f>SUM($W$2:W59,Z59)</f>
        <v>388</v>
      </c>
    </row>
    <row r="60" spans="1:33" ht="15.75" customHeight="1" x14ac:dyDescent="0.2">
      <c r="A60">
        <v>2024</v>
      </c>
      <c r="B60" s="1" t="s">
        <v>27</v>
      </c>
      <c r="C60" s="1" t="str">
        <f>VLOOKUP(B60,Divisions!$A$1:$B$33,2,FALSE)</f>
        <v>NFC West</v>
      </c>
      <c r="D60">
        <v>6</v>
      </c>
      <c r="E60">
        <v>11</v>
      </c>
      <c r="W60" s="1">
        <f>SUM(N60*'Ranking Calculations'!$C$2,M60*'Ranking Calculations'!$C$3,L60*'Ranking Calculations'!$C$4,K60*'Ranking Calculations'!$C$5,H60*'Ranking Calculations'!$C$7,G60*'Ranking Calculations'!$C$6,P60*'Ranking Calculations'!$C$8,Q60*'Ranking Calculations'!$C$9,R60*'Ranking Calculations'!$C$10,S60*'Ranking Calculations'!$C$11,T60*'Ranking Calculations'!$C$12,U60*'Ranking Calculations'!$C$13,V60*'Ranking Calculations'!$C$14)</f>
        <v>0</v>
      </c>
      <c r="X60" s="11">
        <f>(SUM($D$2:D60)+(SUM($F$2:F60)/2))/((SUM($D$2:D60)+SUM($E$2:E60)+SUM($F$2:F60)))</f>
        <v>0.54639737991266379</v>
      </c>
      <c r="Y60" s="24">
        <f>'Winning % Rank Over Time'!AD60</f>
        <v>9</v>
      </c>
      <c r="Z60" s="7">
        <f>'Winning % Rank Over Time'!$B60*VLOOKUP(Y60,'Share of Reg Season Points'!$A$2:$B$33,2)</f>
        <v>0</v>
      </c>
      <c r="AA60" s="1">
        <f>SUM($I$2:I60)/COUNT($G$2:G60)</f>
        <v>1.3571428571428572</v>
      </c>
      <c r="AB60" s="1" cm="1">
        <f t="array" ref="AB60">_xlfn.IFS(AA60&gt;='Old Ranking Calculations'!$B$25,'Old Ranking Calculations'!$C$25,AA60&gt;='Old Ranking Calculations'!$B$26,'Old Ranking Calculations'!$C$26,AA60&gt;='Old Ranking Calculations'!$B$27,'Old Ranking Calculations'!$C$27,AA60&gt;='Old Ranking Calculations'!$B$28,'Old Ranking Calculations'!$C$28,AA60&gt;='Old Ranking Calculations'!$B$29,'Old Ranking Calculations'!$C$29,AA60&gt;='Old Ranking Calculations'!$B$30,'Old Ranking Calculations'!$C$30,AA60&gt;='Old Ranking Calculations'!$B$31,'Old Ranking Calculations'!$C$31,AA60&lt;'Old Ranking Calculations'!$B$32,'Old Ranking Calculations'!$C$32)</f>
        <v>12</v>
      </c>
      <c r="AC60" s="11">
        <f>COUNT($G$2:G60)/COUNT($A$2:A60)</f>
        <v>0.47457627118644069</v>
      </c>
      <c r="AD60" s="1" cm="1">
        <f t="array" ref="AD60">_xlfn.IFS(AC60&gt;='Old Ranking Calculations'!$B$15,'Old Ranking Calculations'!$C$15,AC60&gt;='Old Ranking Calculations'!$B$16,'Old Ranking Calculations'!$C$16,AC60&gt;='Old Ranking Calculations'!$B$17,'Old Ranking Calculations'!$C$17,AC60&gt;='Old Ranking Calculations'!$B$18,'Old Ranking Calculations'!$C$18,AC60&gt;='Old Ranking Calculations'!$B$19,'Old Ranking Calculations'!$C$19,AC60&gt;='Old Ranking Calculations'!$B$20,'Old Ranking Calculations'!$C$20,AC60&gt;='Old Ranking Calculations'!$B$21,'Old Ranking Calculations'!$C$21,AC60&gt;='Old Ranking Calculations'!$B$22,'Old Ranking Calculations'!$C$22,AC60&lt;'Old Ranking Calculations'!$B$23,'Old Ranking Calculations'!$C$23)</f>
        <v>12</v>
      </c>
      <c r="AE60" s="1">
        <f t="shared" ref="AE60" si="4">IF((0.75*($A$2-1966))-(0.2*(A60-$A$2))&gt;0,(0.75*($A$2-1966))-(0.2*(A60-$A$2)),0)</f>
        <v>0</v>
      </c>
      <c r="AF60" s="1">
        <f t="shared" ref="AF60" si="5">SUM($I$2:M60)/SUM($E$2:I60)</f>
        <v>0.22440944881889763</v>
      </c>
      <c r="AG60" s="16">
        <f>SUM($W$2:W60,Z60)</f>
        <v>388</v>
      </c>
    </row>
    <row r="61" spans="1:33" ht="15.75" customHeight="1" x14ac:dyDescent="0.2">
      <c r="A61">
        <v>2025</v>
      </c>
      <c r="B61" s="1" t="s">
        <v>27</v>
      </c>
      <c r="C61" s="1" t="str">
        <f>VLOOKUP(B61,Divisions!$A$1:$B$33,2,FALSE)</f>
        <v>NFC West</v>
      </c>
      <c r="D61">
        <v>12</v>
      </c>
      <c r="E61">
        <v>5</v>
      </c>
      <c r="G61">
        <v>1</v>
      </c>
      <c r="I61">
        <v>1</v>
      </c>
      <c r="J61">
        <v>1</v>
      </c>
      <c r="K61">
        <v>1</v>
      </c>
      <c r="O61">
        <v>2</v>
      </c>
      <c r="V61">
        <v>1</v>
      </c>
      <c r="W61" s="1">
        <f>SUM(N61*'Ranking Calculations'!$C$2,M61*'Ranking Calculations'!$C$3,L61*'Ranking Calculations'!$C$4,K61*'Ranking Calculations'!$C$5,H61*'Ranking Calculations'!$C$7,G61*'Ranking Calculations'!$C$6,P61*'Ranking Calculations'!$C$8,Q61*'Ranking Calculations'!$C$9,R61*'Ranking Calculations'!$C$10,S61*'Ranking Calculations'!$C$11,T61*'Ranking Calculations'!$C$12,U61*'Ranking Calculations'!$C$13,V61*'Ranking Calculations'!$C$14)</f>
        <v>3</v>
      </c>
      <c r="X61" s="11">
        <f>(SUM($D$2:D61)+(SUM($F$2:F61)/2))/((SUM($D$2:D61)+SUM($E$2:E61)+SUM($F$2:F61)))</f>
        <v>0.54930332261521975</v>
      </c>
      <c r="Y61" s="24">
        <f>'Winning % Rank Over Time'!AD61</f>
        <v>10</v>
      </c>
      <c r="Z61" s="7">
        <f>'Winning % Rank Over Time'!$B61*VLOOKUP(Y61,'Share of Reg Season Points'!$A$2:$B$33,2)</f>
        <v>0</v>
      </c>
      <c r="AA61" s="1">
        <f>SUM($I$2:I61)/COUNT($G$2:G61)</f>
        <v>1.3448275862068966</v>
      </c>
      <c r="AB61" s="1" cm="1">
        <f t="array" ref="AB61">_xlfn.IFS(AA61&gt;='Old Ranking Calculations'!$B$25,'Old Ranking Calculations'!$C$25,AA61&gt;='Old Ranking Calculations'!$B$26,'Old Ranking Calculations'!$C$26,AA61&gt;='Old Ranking Calculations'!$B$27,'Old Ranking Calculations'!$C$27,AA61&gt;='Old Ranking Calculations'!$B$28,'Old Ranking Calculations'!$C$28,AA61&gt;='Old Ranking Calculations'!$B$29,'Old Ranking Calculations'!$C$29,AA61&gt;='Old Ranking Calculations'!$B$30,'Old Ranking Calculations'!$C$30,AA61&gt;='Old Ranking Calculations'!$B$31,'Old Ranking Calculations'!$C$31,AA61&lt;'Old Ranking Calculations'!$B$32,'Old Ranking Calculations'!$C$32)</f>
        <v>12</v>
      </c>
      <c r="AC61" s="11">
        <f>COUNT($G$2:G61)/COUNT($A$2:A61)</f>
        <v>0.48333333333333334</v>
      </c>
      <c r="AD61" s="1" cm="1">
        <f t="array" ref="AD61">_xlfn.IFS(AC61&gt;='Old Ranking Calculations'!$B$15,'Old Ranking Calculations'!$C$15,AC61&gt;='Old Ranking Calculations'!$B$16,'Old Ranking Calculations'!$C$16,AC61&gt;='Old Ranking Calculations'!$B$17,'Old Ranking Calculations'!$C$17,AC61&gt;='Old Ranking Calculations'!$B$18,'Old Ranking Calculations'!$C$18,AC61&gt;='Old Ranking Calculations'!$B$19,'Old Ranking Calculations'!$C$19,AC61&gt;='Old Ranking Calculations'!$B$20,'Old Ranking Calculations'!$C$20,AC61&gt;='Old Ranking Calculations'!$B$21,'Old Ranking Calculations'!$C$21,AC61&gt;='Old Ranking Calculations'!$B$22,'Old Ranking Calculations'!$C$22,AC61&lt;'Old Ranking Calculations'!$B$23,'Old Ranking Calculations'!$C$23)</f>
        <v>12</v>
      </c>
      <c r="AE61" s="1">
        <f t="shared" ref="AE61" si="6">IF((0.75*($A$2-1966))-(0.2*(A61-$A$2))&gt;0,(0.75*($A$2-1966))-(0.2*(A61-$A$2)),0)</f>
        <v>0</v>
      </c>
      <c r="AF61" s="1">
        <f t="shared" ref="AF61" si="7">SUM($I$2:M61)/SUM($E$2:I61)</f>
        <v>0.22718446601941747</v>
      </c>
      <c r="AG61" s="16">
        <f>SUM($W$2:W61,Z61)</f>
        <v>391</v>
      </c>
    </row>
    <row r="62" spans="1:33" ht="15.75" customHeight="1" x14ac:dyDescent="0.2"/>
    <row r="63" spans="1:33" ht="15.75" customHeight="1" x14ac:dyDescent="0.2"/>
    <row r="64" spans="1:33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  <headerFooter>
    <oddHeader>&amp;R&amp;"Calibri"&amp;10&amp;K000000 Business Use&amp;1#_x000D_</oddHeader>
  </headerFooter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45"/>
  <dimension ref="A1:AG1000"/>
  <sheetViews>
    <sheetView workbookViewId="0">
      <pane ySplit="1" topLeftCell="A28" activePane="bottomLeft" state="frozen"/>
      <selection pane="bottomLeft" activeCell="AG53" sqref="AG53"/>
    </sheetView>
  </sheetViews>
  <sheetFormatPr baseColWidth="10" defaultColWidth="11.1640625" defaultRowHeight="15" customHeight="1" x14ac:dyDescent="0.2"/>
  <cols>
    <col min="1" max="33" width="10.6640625" customWidth="1"/>
  </cols>
  <sheetData>
    <row r="1" spans="1:33" ht="15.75" customHeight="1" x14ac:dyDescent="0.2">
      <c r="A1" s="1" t="s">
        <v>51</v>
      </c>
      <c r="B1" s="1" t="s">
        <v>71</v>
      </c>
      <c r="C1" s="1" t="s">
        <v>139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57</v>
      </c>
      <c r="J1" s="1" t="s">
        <v>58</v>
      </c>
      <c r="K1" s="6" t="s">
        <v>161</v>
      </c>
      <c r="L1" s="6" t="s">
        <v>162</v>
      </c>
      <c r="M1" s="6" t="s">
        <v>163</v>
      </c>
      <c r="N1" s="6" t="s">
        <v>61</v>
      </c>
      <c r="O1" s="1" t="s">
        <v>72</v>
      </c>
      <c r="P1" s="1" t="s">
        <v>37</v>
      </c>
      <c r="Q1" s="1" t="s">
        <v>39</v>
      </c>
      <c r="R1" s="1" t="s">
        <v>40</v>
      </c>
      <c r="S1" s="1" t="s">
        <v>41</v>
      </c>
      <c r="T1" s="1" t="s">
        <v>42</v>
      </c>
      <c r="U1" s="1" t="s">
        <v>43</v>
      </c>
      <c r="V1" s="1" t="s">
        <v>44</v>
      </c>
      <c r="W1" s="1" t="s">
        <v>63</v>
      </c>
      <c r="X1" s="1" t="s">
        <v>64</v>
      </c>
      <c r="Y1" s="1"/>
      <c r="Z1" s="1" t="s">
        <v>65</v>
      </c>
      <c r="AA1" s="1" t="s">
        <v>66</v>
      </c>
      <c r="AB1" s="1" t="s">
        <v>67</v>
      </c>
      <c r="AC1" s="1" t="s">
        <v>79</v>
      </c>
      <c r="AD1" s="1" t="s">
        <v>68</v>
      </c>
      <c r="AE1" s="1" t="s">
        <v>69</v>
      </c>
      <c r="AF1" s="1" t="s">
        <v>73</v>
      </c>
      <c r="AG1" s="1" t="s">
        <v>70</v>
      </c>
    </row>
    <row r="2" spans="1:33" ht="15.75" customHeight="1" x14ac:dyDescent="0.2">
      <c r="A2" s="1">
        <v>1976</v>
      </c>
      <c r="B2" s="1" t="s">
        <v>28</v>
      </c>
      <c r="C2" s="1" t="str">
        <f>VLOOKUP(B2,Divisions!$A$1:$B$33,2,FALSE)</f>
        <v>NFC West</v>
      </c>
      <c r="D2" s="1">
        <v>2</v>
      </c>
      <c r="E2" s="1">
        <v>12</v>
      </c>
      <c r="W2" s="1">
        <f>SUM(N2*'Ranking Calculations'!$C$2,M2*'Ranking Calculations'!$C$3,L2*'Ranking Calculations'!$C$4,K2*'Ranking Calculations'!$C$5,H2*'Ranking Calculations'!$C$7,G2*'Ranking Calculations'!$C$6,P2*'Ranking Calculations'!$C$8,Q2*'Ranking Calculations'!$C$9,R2*'Ranking Calculations'!$C$10,S2*'Ranking Calculations'!$C$11,T2*'Ranking Calculations'!$C$12,U2*'Ranking Calculations'!$C$13,V2*'Ranking Calculations'!$C$14)</f>
        <v>0</v>
      </c>
      <c r="X2" s="11">
        <f>(SUM(D2)+(SUM(F2)/2))/((SUM(D2)+SUM(E2)+SUM(F2)))</f>
        <v>0.14285714285714285</v>
      </c>
      <c r="Y2" s="24">
        <f>'Winning % Rank Over Time'!AE12</f>
        <v>27</v>
      </c>
      <c r="Z2" s="7">
        <f>'Winning % Rank Over Time'!$B2*VLOOKUP(Y2,'Share of Reg Season Points'!$K$2:$L$30,2)</f>
        <v>0</v>
      </c>
      <c r="AA2" s="1">
        <v>0</v>
      </c>
      <c r="AB2" s="1" cm="1">
        <f t="array" ref="AB2">_xlfn.IFS(AA2&gt;='Old Ranking Calculations'!$B$25,'Old Ranking Calculations'!$C$25,AA2&gt;='Old Ranking Calculations'!$B$26,'Old Ranking Calculations'!$C$26,AA2&gt;='Old Ranking Calculations'!$B$27,'Old Ranking Calculations'!$C$27,AA2&gt;='Old Ranking Calculations'!$B$28,'Old Ranking Calculations'!$C$28,AA2&gt;='Old Ranking Calculations'!$B$29,'Old Ranking Calculations'!$C$29,AA2&gt;='Old Ranking Calculations'!$B$30,'Old Ranking Calculations'!$C$30,AA2&gt;='Old Ranking Calculations'!$B$31,'Old Ranking Calculations'!$C$31,AA2&lt;'Old Ranking Calculations'!$B$32,'Old Ranking Calculations'!$C$32)</f>
        <v>0</v>
      </c>
      <c r="AC2" s="1">
        <f>COUNT(G2)/COUNT(A2)</f>
        <v>0</v>
      </c>
      <c r="AD2" s="1" cm="1">
        <f t="array" ref="AD2">_xlfn.IFS(AC2&gt;='Old Ranking Calculations'!$B$15,'Old Ranking Calculations'!$C$15,AC2&gt;='Old Ranking Calculations'!$B$16,'Old Ranking Calculations'!$C$16,AC2&gt;='Old Ranking Calculations'!$B$17,'Old Ranking Calculations'!$C$17,AC2&gt;='Old Ranking Calculations'!$B$18,'Old Ranking Calculations'!$C$18,AC2&gt;='Old Ranking Calculations'!$B$19,'Old Ranking Calculations'!$C$19,AC2&gt;='Old Ranking Calculations'!$B$20,'Old Ranking Calculations'!$C$20,AC2&gt;='Old Ranking Calculations'!$B$21,'Old Ranking Calculations'!$C$21,AC2&gt;='Old Ranking Calculations'!$B$22,'Old Ranking Calculations'!$C$22,AC2&lt;'Old Ranking Calculations'!$B$23,'Old Ranking Calculations'!$C$23)</f>
        <v>0</v>
      </c>
      <c r="AE2" s="7">
        <f>VLOOKUP(B3,'Curve Calculation'!$A$1:$F$33,6,FALSE)</f>
        <v>14.007096774193547</v>
      </c>
      <c r="AF2" s="1">
        <v>0</v>
      </c>
      <c r="AG2" s="16">
        <f>SUM($W$2:W2,Z2,AE2)</f>
        <v>14.007096774193547</v>
      </c>
    </row>
    <row r="3" spans="1:33" ht="15.75" customHeight="1" x14ac:dyDescent="0.2">
      <c r="A3" s="1">
        <v>1977</v>
      </c>
      <c r="B3" s="1" t="s">
        <v>28</v>
      </c>
      <c r="C3" s="1" t="str">
        <f>VLOOKUP(B3,Divisions!$A$1:$B$33,2,FALSE)</f>
        <v>NFC West</v>
      </c>
      <c r="D3" s="1">
        <v>5</v>
      </c>
      <c r="E3" s="1">
        <v>9</v>
      </c>
      <c r="W3" s="1">
        <f>SUM(N3*'Ranking Calculations'!$C$2,M3*'Ranking Calculations'!$C$3,L3*'Ranking Calculations'!$C$4,K3*'Ranking Calculations'!$C$5,H3*'Ranking Calculations'!$C$7,G3*'Ranking Calculations'!$C$6,P3*'Ranking Calculations'!$C$8,Q3*'Ranking Calculations'!$C$9,R3*'Ranking Calculations'!$C$10,S3*'Ranking Calculations'!$C$11,T3*'Ranking Calculations'!$C$12,U3*'Ranking Calculations'!$C$13,V3*'Ranking Calculations'!$C$14)</f>
        <v>0</v>
      </c>
      <c r="X3" s="11">
        <f>(SUM($D$2:D3)+(SUM($F$2:F3)/2))/((SUM($D$2:D3)+SUM($E$2:E3)+SUM($F$2:F3)))</f>
        <v>0.25</v>
      </c>
      <c r="Y3" s="24">
        <f>'Winning % Rank Over Time'!AE13</f>
        <v>27</v>
      </c>
      <c r="Z3" s="7">
        <f>'Winning % Rank Over Time'!$B3*VLOOKUP(Y3,'Share of Reg Season Points'!$K$2:$L$30,2)</f>
        <v>0</v>
      </c>
      <c r="AA3" s="1">
        <v>0</v>
      </c>
      <c r="AB3" s="1" cm="1">
        <f t="array" ref="AB3">_xlfn.IFS(AA3&gt;='Old Ranking Calculations'!$B$25,'Old Ranking Calculations'!$C$25,AA3&gt;='Old Ranking Calculations'!$B$26,'Old Ranking Calculations'!$C$26,AA3&gt;='Old Ranking Calculations'!$B$27,'Old Ranking Calculations'!$C$27,AA3&gt;='Old Ranking Calculations'!$B$28,'Old Ranking Calculations'!$C$28,AA3&gt;='Old Ranking Calculations'!$B$29,'Old Ranking Calculations'!$C$29,AA3&gt;='Old Ranking Calculations'!$B$30,'Old Ranking Calculations'!$C$30,AA3&gt;='Old Ranking Calculations'!$B$31,'Old Ranking Calculations'!$C$31,AA3&lt;'Old Ranking Calculations'!$B$32,'Old Ranking Calculations'!$C$32)</f>
        <v>0</v>
      </c>
      <c r="AC3" s="1">
        <f>COUNT($G$2:G3)/COUNT($A$2:A3)</f>
        <v>0</v>
      </c>
      <c r="AD3" s="1" cm="1">
        <f t="array" ref="AD3">_xlfn.IFS(AC3&gt;='Old Ranking Calculations'!$B$15,'Old Ranking Calculations'!$C$15,AC3&gt;='Old Ranking Calculations'!$B$16,'Old Ranking Calculations'!$C$16,AC3&gt;='Old Ranking Calculations'!$B$17,'Old Ranking Calculations'!$C$17,AC3&gt;='Old Ranking Calculations'!$B$18,'Old Ranking Calculations'!$C$18,AC3&gt;='Old Ranking Calculations'!$B$19,'Old Ranking Calculations'!$C$19,AC3&gt;='Old Ranking Calculations'!$B$20,'Old Ranking Calculations'!$C$20,AC3&gt;='Old Ranking Calculations'!$B$21,'Old Ranking Calculations'!$C$21,AC3&gt;='Old Ranking Calculations'!$B$22,'Old Ranking Calculations'!$C$22,AC3&lt;'Old Ranking Calculations'!$B$23,'Old Ranking Calculations'!$C$23)</f>
        <v>0</v>
      </c>
      <c r="AE3" s="1">
        <v>0</v>
      </c>
      <c r="AF3" s="1">
        <v>0</v>
      </c>
      <c r="AG3" s="16">
        <f>SUM($W$2:W3,Z3,$AE$2)</f>
        <v>14.007096774193547</v>
      </c>
    </row>
    <row r="4" spans="1:33" ht="15.75" customHeight="1" x14ac:dyDescent="0.2">
      <c r="A4" s="1">
        <v>1978</v>
      </c>
      <c r="B4" s="1" t="s">
        <v>28</v>
      </c>
      <c r="C4" s="1" t="str">
        <f>VLOOKUP(B4,Divisions!$A$1:$B$33,2,FALSE)</f>
        <v>NFC West</v>
      </c>
      <c r="D4" s="1">
        <v>9</v>
      </c>
      <c r="E4" s="1">
        <v>7</v>
      </c>
      <c r="U4" s="1">
        <v>1</v>
      </c>
      <c r="W4" s="1">
        <f>SUM(N4*'Ranking Calculations'!$C$2,M4*'Ranking Calculations'!$C$3,L4*'Ranking Calculations'!$C$4,K4*'Ranking Calculations'!$C$5,H4*'Ranking Calculations'!$C$7,G4*'Ranking Calculations'!$C$6,P4*'Ranking Calculations'!$C$8,Q4*'Ranking Calculations'!$C$9,R4*'Ranking Calculations'!$C$10,S4*'Ranking Calculations'!$C$11,T4*'Ranking Calculations'!$C$12,U4*'Ranking Calculations'!$C$13,V4*'Ranking Calculations'!$C$14)</f>
        <v>0</v>
      </c>
      <c r="X4" s="11">
        <f>(SUM($D$2:D4)+(SUM($F$2:F4)/2))/((SUM($D$2:D4)+SUM($E$2:E4)+SUM($F$2:F4)))</f>
        <v>0.36363636363636365</v>
      </c>
      <c r="Y4" s="24">
        <f>'Winning % Rank Over Time'!AE14</f>
        <v>24</v>
      </c>
      <c r="Z4" s="7">
        <f>'Winning % Rank Over Time'!$B4*VLOOKUP(Y4,'Share of Reg Season Points'!$K$2:$L$30,2)</f>
        <v>0</v>
      </c>
      <c r="AA4" s="1">
        <v>0</v>
      </c>
      <c r="AB4" s="1" cm="1">
        <f t="array" ref="AB4">_xlfn.IFS(AA4&gt;='Old Ranking Calculations'!$B$25,'Old Ranking Calculations'!$C$25,AA4&gt;='Old Ranking Calculations'!$B$26,'Old Ranking Calculations'!$C$26,AA4&gt;='Old Ranking Calculations'!$B$27,'Old Ranking Calculations'!$C$27,AA4&gt;='Old Ranking Calculations'!$B$28,'Old Ranking Calculations'!$C$28,AA4&gt;='Old Ranking Calculations'!$B$29,'Old Ranking Calculations'!$C$29,AA4&gt;='Old Ranking Calculations'!$B$30,'Old Ranking Calculations'!$C$30,AA4&gt;='Old Ranking Calculations'!$B$31,'Old Ranking Calculations'!$C$31,AA4&lt;'Old Ranking Calculations'!$B$32,'Old Ranking Calculations'!$C$32)</f>
        <v>0</v>
      </c>
      <c r="AC4" s="1">
        <f>COUNT($G$2:G4)/COUNT($A$2:A4)</f>
        <v>0</v>
      </c>
      <c r="AD4" s="1" cm="1">
        <f t="array" ref="AD4">_xlfn.IFS(AC4&gt;='Old Ranking Calculations'!$B$15,'Old Ranking Calculations'!$C$15,AC4&gt;='Old Ranking Calculations'!$B$16,'Old Ranking Calculations'!$C$16,AC4&gt;='Old Ranking Calculations'!$B$17,'Old Ranking Calculations'!$C$17,AC4&gt;='Old Ranking Calculations'!$B$18,'Old Ranking Calculations'!$C$18,AC4&gt;='Old Ranking Calculations'!$B$19,'Old Ranking Calculations'!$C$19,AC4&gt;='Old Ranking Calculations'!$B$20,'Old Ranking Calculations'!$C$20,AC4&gt;='Old Ranking Calculations'!$B$21,'Old Ranking Calculations'!$C$21,AC4&gt;='Old Ranking Calculations'!$B$22,'Old Ranking Calculations'!$C$22,AC4&lt;'Old Ranking Calculations'!$B$23,'Old Ranking Calculations'!$C$23)</f>
        <v>0</v>
      </c>
      <c r="AE4" s="1">
        <v>0</v>
      </c>
      <c r="AF4" s="1">
        <v>0</v>
      </c>
      <c r="AG4" s="16">
        <f>SUM($W$2:W4,Z4,$AE$2)</f>
        <v>14.007096774193547</v>
      </c>
    </row>
    <row r="5" spans="1:33" ht="15.75" customHeight="1" x14ac:dyDescent="0.2">
      <c r="A5" s="1">
        <v>1979</v>
      </c>
      <c r="B5" s="1" t="s">
        <v>28</v>
      </c>
      <c r="C5" s="1" t="str">
        <f>VLOOKUP(B5,Divisions!$A$1:$B$33,2,FALSE)</f>
        <v>NFC West</v>
      </c>
      <c r="D5" s="1">
        <v>9</v>
      </c>
      <c r="E5" s="1">
        <v>7</v>
      </c>
      <c r="W5" s="1">
        <f>SUM(N5*'Ranking Calculations'!$C$2,M5*'Ranking Calculations'!$C$3,L5*'Ranking Calculations'!$C$4,K5*'Ranking Calculations'!$C$5,H5*'Ranking Calculations'!$C$7,G5*'Ranking Calculations'!$C$6,P5*'Ranking Calculations'!$C$8,Q5*'Ranking Calculations'!$C$9,R5*'Ranking Calculations'!$C$10,S5*'Ranking Calculations'!$C$11,T5*'Ranking Calculations'!$C$12,U5*'Ranking Calculations'!$C$13,V5*'Ranking Calculations'!$C$14)</f>
        <v>0</v>
      </c>
      <c r="X5" s="11">
        <f>(SUM($D$2:D5)+(SUM($F$2:F5)/2))/((SUM($D$2:D5)+SUM($E$2:E5)+SUM($F$2:F5)))</f>
        <v>0.41666666666666669</v>
      </c>
      <c r="Y5" s="24">
        <f>'Winning % Rank Over Time'!AE15</f>
        <v>21</v>
      </c>
      <c r="Z5" s="7">
        <f>'Winning % Rank Over Time'!$B5*VLOOKUP(Y5,'Share of Reg Season Points'!$K$2:$L$30,2)</f>
        <v>0</v>
      </c>
      <c r="AA5" s="1">
        <v>0</v>
      </c>
      <c r="AB5" s="1" cm="1">
        <f t="array" ref="AB5">_xlfn.IFS(AA5&gt;='Old Ranking Calculations'!$B$25,'Old Ranking Calculations'!$C$25,AA5&gt;='Old Ranking Calculations'!$B$26,'Old Ranking Calculations'!$C$26,AA5&gt;='Old Ranking Calculations'!$B$27,'Old Ranking Calculations'!$C$27,AA5&gt;='Old Ranking Calculations'!$B$28,'Old Ranking Calculations'!$C$28,AA5&gt;='Old Ranking Calculations'!$B$29,'Old Ranking Calculations'!$C$29,AA5&gt;='Old Ranking Calculations'!$B$30,'Old Ranking Calculations'!$C$30,AA5&gt;='Old Ranking Calculations'!$B$31,'Old Ranking Calculations'!$C$31,AA5&lt;'Old Ranking Calculations'!$B$32,'Old Ranking Calculations'!$C$32)</f>
        <v>0</v>
      </c>
      <c r="AC5" s="1">
        <f>COUNT($G$2:G5)/COUNT($A$2:A5)</f>
        <v>0</v>
      </c>
      <c r="AD5" s="1" cm="1">
        <f t="array" ref="AD5">_xlfn.IFS(AC5&gt;='Old Ranking Calculations'!$B$15,'Old Ranking Calculations'!$C$15,AC5&gt;='Old Ranking Calculations'!$B$16,'Old Ranking Calculations'!$C$16,AC5&gt;='Old Ranking Calculations'!$B$17,'Old Ranking Calculations'!$C$17,AC5&gt;='Old Ranking Calculations'!$B$18,'Old Ranking Calculations'!$C$18,AC5&gt;='Old Ranking Calculations'!$B$19,'Old Ranking Calculations'!$C$19,AC5&gt;='Old Ranking Calculations'!$B$20,'Old Ranking Calculations'!$C$20,AC5&gt;='Old Ranking Calculations'!$B$21,'Old Ranking Calculations'!$C$21,AC5&gt;='Old Ranking Calculations'!$B$22,'Old Ranking Calculations'!$C$22,AC5&lt;'Old Ranking Calculations'!$B$23,'Old Ranking Calculations'!$C$23)</f>
        <v>0</v>
      </c>
      <c r="AE5" s="1">
        <v>0</v>
      </c>
      <c r="AF5" s="1">
        <v>0</v>
      </c>
      <c r="AG5" s="16">
        <f>SUM($W$2:W5,Z5,$AE$2)</f>
        <v>14.007096774193547</v>
      </c>
    </row>
    <row r="6" spans="1:33" ht="15.75" customHeight="1" x14ac:dyDescent="0.2">
      <c r="A6" s="1">
        <v>1980</v>
      </c>
      <c r="B6" s="1" t="s">
        <v>28</v>
      </c>
      <c r="C6" s="1" t="str">
        <f>VLOOKUP(B6,Divisions!$A$1:$B$33,2,FALSE)</f>
        <v>NFC West</v>
      </c>
      <c r="D6" s="1">
        <v>4</v>
      </c>
      <c r="E6" s="1">
        <v>12</v>
      </c>
      <c r="W6" s="1">
        <f>SUM(N6*'Ranking Calculations'!$C$2,M6*'Ranking Calculations'!$C$3,L6*'Ranking Calculations'!$C$4,K6*'Ranking Calculations'!$C$5,H6*'Ranking Calculations'!$C$7,G6*'Ranking Calculations'!$C$6,P6*'Ranking Calculations'!$C$8,Q6*'Ranking Calculations'!$C$9,R6*'Ranking Calculations'!$C$10,S6*'Ranking Calculations'!$C$11,T6*'Ranking Calculations'!$C$12,U6*'Ranking Calculations'!$C$13,V6*'Ranking Calculations'!$C$14)</f>
        <v>0</v>
      </c>
      <c r="X6" s="11">
        <f>(SUM($D$2:D6)+(SUM($F$2:F6)/2))/((SUM($D$2:D6)+SUM($E$2:E6)+SUM($F$2:F6)))</f>
        <v>0.38157894736842107</v>
      </c>
      <c r="Y6" s="24">
        <f>'Winning % Rank Over Time'!AE16</f>
        <v>24</v>
      </c>
      <c r="Z6" s="7">
        <f>'Winning % Rank Over Time'!$B6*VLOOKUP(Y6,'Share of Reg Season Points'!$K$2:$L$30,2)</f>
        <v>0</v>
      </c>
      <c r="AA6" s="1">
        <v>0</v>
      </c>
      <c r="AB6" s="1" cm="1">
        <f t="array" ref="AB6">_xlfn.IFS(AA6&gt;='Old Ranking Calculations'!$B$25,'Old Ranking Calculations'!$C$25,AA6&gt;='Old Ranking Calculations'!$B$26,'Old Ranking Calculations'!$C$26,AA6&gt;='Old Ranking Calculations'!$B$27,'Old Ranking Calculations'!$C$27,AA6&gt;='Old Ranking Calculations'!$B$28,'Old Ranking Calculations'!$C$28,AA6&gt;='Old Ranking Calculations'!$B$29,'Old Ranking Calculations'!$C$29,AA6&gt;='Old Ranking Calculations'!$B$30,'Old Ranking Calculations'!$C$30,AA6&gt;='Old Ranking Calculations'!$B$31,'Old Ranking Calculations'!$C$31,AA6&lt;'Old Ranking Calculations'!$B$32,'Old Ranking Calculations'!$C$32)</f>
        <v>0</v>
      </c>
      <c r="AC6" s="1">
        <f>COUNT($G$2:G6)/COUNT($A$2:A6)</f>
        <v>0</v>
      </c>
      <c r="AD6" s="1" cm="1">
        <f t="array" ref="AD6">_xlfn.IFS(AC6&gt;='Old Ranking Calculations'!$B$15,'Old Ranking Calculations'!$C$15,AC6&gt;='Old Ranking Calculations'!$B$16,'Old Ranking Calculations'!$C$16,AC6&gt;='Old Ranking Calculations'!$B$17,'Old Ranking Calculations'!$C$17,AC6&gt;='Old Ranking Calculations'!$B$18,'Old Ranking Calculations'!$C$18,AC6&gt;='Old Ranking Calculations'!$B$19,'Old Ranking Calculations'!$C$19,AC6&gt;='Old Ranking Calculations'!$B$20,'Old Ranking Calculations'!$C$20,AC6&gt;='Old Ranking Calculations'!$B$21,'Old Ranking Calculations'!$C$21,AC6&gt;='Old Ranking Calculations'!$B$22,'Old Ranking Calculations'!$C$22,AC6&lt;'Old Ranking Calculations'!$B$23,'Old Ranking Calculations'!$C$23)</f>
        <v>0</v>
      </c>
      <c r="AE6" s="1">
        <v>0</v>
      </c>
      <c r="AF6" s="1">
        <v>0</v>
      </c>
      <c r="AG6" s="16">
        <f>SUM($W$2:W6,Z6,$AE$2)</f>
        <v>14.007096774193547</v>
      </c>
    </row>
    <row r="7" spans="1:33" ht="15.75" customHeight="1" x14ac:dyDescent="0.2">
      <c r="A7" s="1">
        <v>1981</v>
      </c>
      <c r="B7" s="1" t="s">
        <v>28</v>
      </c>
      <c r="C7" s="1" t="str">
        <f>VLOOKUP(B7,Divisions!$A$1:$B$33,2,FALSE)</f>
        <v>NFC West</v>
      </c>
      <c r="D7" s="1">
        <v>6</v>
      </c>
      <c r="E7" s="1">
        <v>10</v>
      </c>
      <c r="W7" s="1">
        <f>SUM(N7*'Ranking Calculations'!$C$2,M7*'Ranking Calculations'!$C$3,L7*'Ranking Calculations'!$C$4,K7*'Ranking Calculations'!$C$5,H7*'Ranking Calculations'!$C$7,G7*'Ranking Calculations'!$C$6,P7*'Ranking Calculations'!$C$8,Q7*'Ranking Calculations'!$C$9,R7*'Ranking Calculations'!$C$10,S7*'Ranking Calculations'!$C$11,T7*'Ranking Calculations'!$C$12,U7*'Ranking Calculations'!$C$13,V7*'Ranking Calculations'!$C$14)</f>
        <v>0</v>
      </c>
      <c r="X7" s="11">
        <f>(SUM($D$2:D7)+(SUM($F$2:F7)/2))/((SUM($D$2:D7)+SUM($E$2:E7)+SUM($F$2:F7)))</f>
        <v>0.38043478260869568</v>
      </c>
      <c r="Y7" s="24">
        <f>'Winning % Rank Over Time'!AE17</f>
        <v>25</v>
      </c>
      <c r="Z7" s="7">
        <f>'Winning % Rank Over Time'!$B7*VLOOKUP(Y7,'Share of Reg Season Points'!$K$2:$L$30,2)</f>
        <v>0</v>
      </c>
      <c r="AA7" s="1">
        <v>0</v>
      </c>
      <c r="AB7" s="1" cm="1">
        <f t="array" ref="AB7">_xlfn.IFS(AA7&gt;='Old Ranking Calculations'!$B$25,'Old Ranking Calculations'!$C$25,AA7&gt;='Old Ranking Calculations'!$B$26,'Old Ranking Calculations'!$C$26,AA7&gt;='Old Ranking Calculations'!$B$27,'Old Ranking Calculations'!$C$27,AA7&gt;='Old Ranking Calculations'!$B$28,'Old Ranking Calculations'!$C$28,AA7&gt;='Old Ranking Calculations'!$B$29,'Old Ranking Calculations'!$C$29,AA7&gt;='Old Ranking Calculations'!$B$30,'Old Ranking Calculations'!$C$30,AA7&gt;='Old Ranking Calculations'!$B$31,'Old Ranking Calculations'!$C$31,AA7&lt;'Old Ranking Calculations'!$B$32,'Old Ranking Calculations'!$C$32)</f>
        <v>0</v>
      </c>
      <c r="AC7" s="1">
        <f>COUNT($G$2:G7)/COUNT($A$2:A7)</f>
        <v>0</v>
      </c>
      <c r="AD7" s="1" cm="1">
        <f t="array" ref="AD7">_xlfn.IFS(AC7&gt;='Old Ranking Calculations'!$B$15,'Old Ranking Calculations'!$C$15,AC7&gt;='Old Ranking Calculations'!$B$16,'Old Ranking Calculations'!$C$16,AC7&gt;='Old Ranking Calculations'!$B$17,'Old Ranking Calculations'!$C$17,AC7&gt;='Old Ranking Calculations'!$B$18,'Old Ranking Calculations'!$C$18,AC7&gt;='Old Ranking Calculations'!$B$19,'Old Ranking Calculations'!$C$19,AC7&gt;='Old Ranking Calculations'!$B$20,'Old Ranking Calculations'!$C$20,AC7&gt;='Old Ranking Calculations'!$B$21,'Old Ranking Calculations'!$C$21,AC7&gt;='Old Ranking Calculations'!$B$22,'Old Ranking Calculations'!$C$22,AC7&lt;'Old Ranking Calculations'!$B$23,'Old Ranking Calculations'!$C$23)</f>
        <v>0</v>
      </c>
      <c r="AE7" s="1">
        <v>0</v>
      </c>
      <c r="AF7" s="1">
        <v>0</v>
      </c>
      <c r="AG7" s="16">
        <f>SUM($W$2:W7,Z7,$AE$2)</f>
        <v>14.007096774193547</v>
      </c>
    </row>
    <row r="8" spans="1:33" ht="15.75" customHeight="1" x14ac:dyDescent="0.2">
      <c r="A8" s="1">
        <v>1982</v>
      </c>
      <c r="B8" s="1" t="s">
        <v>28</v>
      </c>
      <c r="C8" s="1" t="str">
        <f>VLOOKUP(B8,Divisions!$A$1:$B$33,2,FALSE)</f>
        <v>NFC West</v>
      </c>
      <c r="D8" s="1">
        <v>4</v>
      </c>
      <c r="E8" s="1">
        <v>5</v>
      </c>
      <c r="W8" s="1">
        <f>SUM(N8*'Ranking Calculations'!$C$2,M8*'Ranking Calculations'!$C$3,L8*'Ranking Calculations'!$C$4,K8*'Ranking Calculations'!$C$5,H8*'Ranking Calculations'!$C$7,G8*'Ranking Calculations'!$C$6,P8*'Ranking Calculations'!$C$8,Q8*'Ranking Calculations'!$C$9,R8*'Ranking Calculations'!$C$10,S8*'Ranking Calculations'!$C$11,T8*'Ranking Calculations'!$C$12,U8*'Ranking Calculations'!$C$13,V8*'Ranking Calculations'!$C$14)</f>
        <v>0</v>
      </c>
      <c r="X8" s="11">
        <f>(SUM($D$2:D8)+(SUM($F$2:F8)/2))/((SUM($D$2:D8)+SUM($E$2:E8)+SUM($F$2:F8)))</f>
        <v>0.38613861386138615</v>
      </c>
      <c r="Y8" s="24">
        <f>'Winning % Rank Over Time'!AE18</f>
        <v>25</v>
      </c>
      <c r="Z8" s="7">
        <f>'Winning % Rank Over Time'!$B8*VLOOKUP(Y8,'Share of Reg Season Points'!$K$2:$L$30,2)</f>
        <v>0</v>
      </c>
      <c r="AA8" s="1">
        <v>0</v>
      </c>
      <c r="AB8" s="1" cm="1">
        <f t="array" ref="AB8">_xlfn.IFS(AA8&gt;='Old Ranking Calculations'!$B$25,'Old Ranking Calculations'!$C$25,AA8&gt;='Old Ranking Calculations'!$B$26,'Old Ranking Calculations'!$C$26,AA8&gt;='Old Ranking Calculations'!$B$27,'Old Ranking Calculations'!$C$27,AA8&gt;='Old Ranking Calculations'!$B$28,'Old Ranking Calculations'!$C$28,AA8&gt;='Old Ranking Calculations'!$B$29,'Old Ranking Calculations'!$C$29,AA8&gt;='Old Ranking Calculations'!$B$30,'Old Ranking Calculations'!$C$30,AA8&gt;='Old Ranking Calculations'!$B$31,'Old Ranking Calculations'!$C$31,AA8&lt;'Old Ranking Calculations'!$B$32,'Old Ranking Calculations'!$C$32)</f>
        <v>0</v>
      </c>
      <c r="AC8" s="1">
        <f>COUNT($G$2:G8)/COUNT($A$2:A8)</f>
        <v>0</v>
      </c>
      <c r="AD8" s="1" cm="1">
        <f t="array" ref="AD8">_xlfn.IFS(AC8&gt;='Old Ranking Calculations'!$B$15,'Old Ranking Calculations'!$C$15,AC8&gt;='Old Ranking Calculations'!$B$16,'Old Ranking Calculations'!$C$16,AC8&gt;='Old Ranking Calculations'!$B$17,'Old Ranking Calculations'!$C$17,AC8&gt;='Old Ranking Calculations'!$B$18,'Old Ranking Calculations'!$C$18,AC8&gt;='Old Ranking Calculations'!$B$19,'Old Ranking Calculations'!$C$19,AC8&gt;='Old Ranking Calculations'!$B$20,'Old Ranking Calculations'!$C$20,AC8&gt;='Old Ranking Calculations'!$B$21,'Old Ranking Calculations'!$C$21,AC8&gt;='Old Ranking Calculations'!$B$22,'Old Ranking Calculations'!$C$22,AC8&lt;'Old Ranking Calculations'!$B$23,'Old Ranking Calculations'!$C$23)</f>
        <v>0</v>
      </c>
      <c r="AE8" s="1">
        <v>0</v>
      </c>
      <c r="AF8" s="1">
        <v>0</v>
      </c>
      <c r="AG8" s="16">
        <f>SUM($W$2:W8,Z8,$AE$2)</f>
        <v>14.007096774193547</v>
      </c>
    </row>
    <row r="9" spans="1:33" ht="15.75" customHeight="1" x14ac:dyDescent="0.2">
      <c r="A9" s="1">
        <v>1983</v>
      </c>
      <c r="B9" s="1" t="s">
        <v>28</v>
      </c>
      <c r="C9" s="1" t="str">
        <f>VLOOKUP(B9,Divisions!$A$1:$B$33,2,FALSE)</f>
        <v>NFC West</v>
      </c>
      <c r="D9" s="1">
        <v>9</v>
      </c>
      <c r="E9" s="1">
        <v>7</v>
      </c>
      <c r="G9" s="1">
        <v>1</v>
      </c>
      <c r="I9" s="1">
        <v>2</v>
      </c>
      <c r="J9" s="1">
        <v>1</v>
      </c>
      <c r="K9" s="1">
        <v>1</v>
      </c>
      <c r="L9" s="1">
        <v>1</v>
      </c>
      <c r="M9" s="1"/>
      <c r="N9" s="1"/>
      <c r="O9" s="1">
        <v>3</v>
      </c>
      <c r="W9" s="1">
        <f>SUM(N9*'Ranking Calculations'!$C$2,M9*'Ranking Calculations'!$C$3,L9*'Ranking Calculations'!$C$4,K9*'Ranking Calculations'!$C$5,H9*'Ranking Calculations'!$C$7,G9*'Ranking Calculations'!$C$6,P9*'Ranking Calculations'!$C$8,Q9*'Ranking Calculations'!$C$9,R9*'Ranking Calculations'!$C$10,S9*'Ranking Calculations'!$C$11,T9*'Ranking Calculations'!$C$12,U9*'Ranking Calculations'!$C$13,V9*'Ranking Calculations'!$C$14)</f>
        <v>7</v>
      </c>
      <c r="X9" s="11">
        <f>(SUM($D$2:D9)+(SUM($F$2:F9)/2))/((SUM($D$2:D9)+SUM($E$2:E9)+SUM($F$2:F9)))</f>
        <v>0.41025641025641024</v>
      </c>
      <c r="Y9" s="24">
        <f>'Winning % Rank Over Time'!AE19</f>
        <v>23</v>
      </c>
      <c r="Z9" s="7">
        <f>'Winning % Rank Over Time'!$B9*VLOOKUP(Y9,'Share of Reg Season Points'!$K$2:$L$30,2)</f>
        <v>0</v>
      </c>
      <c r="AA9" s="1">
        <f t="shared" ref="AA9:AA49" si="0">SUM($G$2:J9)/COUNT($E$2:H9)</f>
        <v>0.44444444444444442</v>
      </c>
      <c r="AB9" s="1" cm="1">
        <f t="array" ref="AB9">_xlfn.IFS(AA9&gt;='Old Ranking Calculations'!$B$25,'Old Ranking Calculations'!$C$25,AA9&gt;='Old Ranking Calculations'!$B$26,'Old Ranking Calculations'!$C$26,AA9&gt;='Old Ranking Calculations'!$B$27,'Old Ranking Calculations'!$C$27,AA9&gt;='Old Ranking Calculations'!$B$28,'Old Ranking Calculations'!$C$28,AA9&gt;='Old Ranking Calculations'!$B$29,'Old Ranking Calculations'!$C$29,AA9&gt;='Old Ranking Calculations'!$B$30,'Old Ranking Calculations'!$C$30,AA9&gt;='Old Ranking Calculations'!$B$31,'Old Ranking Calculations'!$C$31,AA9&lt;'Old Ranking Calculations'!$B$32,'Old Ranking Calculations'!$C$32)</f>
        <v>0</v>
      </c>
      <c r="AC9" s="1">
        <f>COUNT($G$2:G9)/COUNT($A$2:A9)</f>
        <v>0.125</v>
      </c>
      <c r="AD9" s="1" cm="1">
        <f t="array" ref="AD9">_xlfn.IFS(AC9&gt;='Old Ranking Calculations'!$B$15,'Old Ranking Calculations'!$C$15,AC9&gt;='Old Ranking Calculations'!$B$16,'Old Ranking Calculations'!$C$16,AC9&gt;='Old Ranking Calculations'!$B$17,'Old Ranking Calculations'!$C$17,AC9&gt;='Old Ranking Calculations'!$B$18,'Old Ranking Calculations'!$C$18,AC9&gt;='Old Ranking Calculations'!$B$19,'Old Ranking Calculations'!$C$19,AC9&gt;='Old Ranking Calculations'!$B$20,'Old Ranking Calculations'!$C$20,AC9&gt;='Old Ranking Calculations'!$B$21,'Old Ranking Calculations'!$C$21,AC9&gt;='Old Ranking Calculations'!$B$22,'Old Ranking Calculations'!$C$22,AC9&lt;'Old Ranking Calculations'!$B$23,'Old Ranking Calculations'!$C$23)</f>
        <v>0</v>
      </c>
      <c r="AE9" s="1">
        <v>0</v>
      </c>
      <c r="AF9" s="1">
        <f t="shared" ref="AF9:AF49" si="1">SUM($I$2:M9)/SUM($E$2:I9)</f>
        <v>6.9444444444444448E-2</v>
      </c>
      <c r="AG9" s="16">
        <f>SUM($W$2:W9,Z9,$AE$2)</f>
        <v>21.007096774193549</v>
      </c>
    </row>
    <row r="10" spans="1:33" ht="15.75" customHeight="1" x14ac:dyDescent="0.2">
      <c r="A10" s="1">
        <v>1984</v>
      </c>
      <c r="B10" s="1" t="s">
        <v>28</v>
      </c>
      <c r="C10" s="1" t="str">
        <f>VLOOKUP(B10,Divisions!$A$1:$B$33,2,FALSE)</f>
        <v>NFC West</v>
      </c>
      <c r="D10" s="1">
        <v>12</v>
      </c>
      <c r="E10" s="1">
        <v>4</v>
      </c>
      <c r="G10" s="1">
        <v>1</v>
      </c>
      <c r="I10" s="1">
        <v>1</v>
      </c>
      <c r="J10" s="1">
        <v>1</v>
      </c>
      <c r="K10" s="1">
        <v>1</v>
      </c>
      <c r="L10" s="1"/>
      <c r="M10" s="1"/>
      <c r="N10" s="1"/>
      <c r="O10" s="1">
        <v>2</v>
      </c>
      <c r="R10" s="1">
        <v>1</v>
      </c>
      <c r="U10" s="1">
        <v>1</v>
      </c>
      <c r="W10" s="1">
        <f>SUM(N10*'Ranking Calculations'!$C$2,M10*'Ranking Calculations'!$C$3,L10*'Ranking Calculations'!$C$4,K10*'Ranking Calculations'!$C$5,H10*'Ranking Calculations'!$C$7,G10*'Ranking Calculations'!$C$6,P10*'Ranking Calculations'!$C$8,Q10*'Ranking Calculations'!$C$9,R10*'Ranking Calculations'!$C$10,S10*'Ranking Calculations'!$C$11,T10*'Ranking Calculations'!$C$12,U10*'Ranking Calculations'!$C$13,V10*'Ranking Calculations'!$C$14)</f>
        <v>4</v>
      </c>
      <c r="X10" s="11">
        <f>(SUM($D$2:D10)+(SUM($F$2:F10)/2))/((SUM($D$2:D10)+SUM($E$2:E10)+SUM($F$2:F10)))</f>
        <v>0.45112781954887216</v>
      </c>
      <c r="Y10" s="24">
        <f>'Winning % Rank Over Time'!AE20</f>
        <v>19</v>
      </c>
      <c r="Z10" s="7">
        <f>'Winning % Rank Over Time'!$B10*VLOOKUP(Y10,'Share of Reg Season Points'!$K$2:$L$30,2)</f>
        <v>0</v>
      </c>
      <c r="AA10" s="1">
        <f t="shared" si="0"/>
        <v>0.63636363636363635</v>
      </c>
      <c r="AB10" s="1" cm="1">
        <f t="array" ref="AB10">_xlfn.IFS(AA10&gt;='Old Ranking Calculations'!$B$25,'Old Ranking Calculations'!$C$25,AA10&gt;='Old Ranking Calculations'!$B$26,'Old Ranking Calculations'!$C$26,AA10&gt;='Old Ranking Calculations'!$B$27,'Old Ranking Calculations'!$C$27,AA10&gt;='Old Ranking Calculations'!$B$28,'Old Ranking Calculations'!$C$28,AA10&gt;='Old Ranking Calculations'!$B$29,'Old Ranking Calculations'!$C$29,AA10&gt;='Old Ranking Calculations'!$B$30,'Old Ranking Calculations'!$C$30,AA10&gt;='Old Ranking Calculations'!$B$31,'Old Ranking Calculations'!$C$31,AA10&lt;'Old Ranking Calculations'!$B$32,'Old Ranking Calculations'!$C$32)</f>
        <v>4</v>
      </c>
      <c r="AC10" s="1">
        <f>COUNT($G$2:G10)/COUNT($A$2:A10)</f>
        <v>0.22222222222222221</v>
      </c>
      <c r="AD10" s="1" cm="1">
        <f t="array" ref="AD10">_xlfn.IFS(AC10&gt;='Old Ranking Calculations'!$B$15,'Old Ranking Calculations'!$C$15,AC10&gt;='Old Ranking Calculations'!$B$16,'Old Ranking Calculations'!$C$16,AC10&gt;='Old Ranking Calculations'!$B$17,'Old Ranking Calculations'!$C$17,AC10&gt;='Old Ranking Calculations'!$B$18,'Old Ranking Calculations'!$C$18,AC10&gt;='Old Ranking Calculations'!$B$19,'Old Ranking Calculations'!$C$19,AC10&gt;='Old Ranking Calculations'!$B$20,'Old Ranking Calculations'!$C$20,AC10&gt;='Old Ranking Calculations'!$B$21,'Old Ranking Calculations'!$C$21,AC10&gt;='Old Ranking Calculations'!$B$22,'Old Ranking Calculations'!$C$22,AC10&lt;'Old Ranking Calculations'!$B$23,'Old Ranking Calculations'!$C$23)</f>
        <v>1</v>
      </c>
      <c r="AE10" s="1">
        <v>0</v>
      </c>
      <c r="AF10" s="1">
        <f t="shared" si="1"/>
        <v>0.10256410256410256</v>
      </c>
      <c r="AG10" s="16">
        <f>SUM($W$2:W10,Z10,$AE$2)</f>
        <v>25.007096774193549</v>
      </c>
    </row>
    <row r="11" spans="1:33" ht="15.75" customHeight="1" x14ac:dyDescent="0.2">
      <c r="A11" s="1">
        <v>1985</v>
      </c>
      <c r="B11" s="1" t="s">
        <v>28</v>
      </c>
      <c r="C11" s="1" t="str">
        <f>VLOOKUP(B11,Divisions!$A$1:$B$33,2,FALSE)</f>
        <v>NFC West</v>
      </c>
      <c r="D11" s="1">
        <v>8</v>
      </c>
      <c r="E11" s="1">
        <v>8</v>
      </c>
      <c r="W11" s="1">
        <f>SUM(N11*'Ranking Calculations'!$C$2,M11*'Ranking Calculations'!$C$3,L11*'Ranking Calculations'!$C$4,K11*'Ranking Calculations'!$C$5,H11*'Ranking Calculations'!$C$7,G11*'Ranking Calculations'!$C$6,P11*'Ranking Calculations'!$C$8,Q11*'Ranking Calculations'!$C$9,R11*'Ranking Calculations'!$C$10,S11*'Ranking Calculations'!$C$11,T11*'Ranking Calculations'!$C$12,U11*'Ranking Calculations'!$C$13,V11*'Ranking Calculations'!$C$14)</f>
        <v>0</v>
      </c>
      <c r="X11" s="11">
        <f>(SUM($D$2:D11)+(SUM($F$2:F11)/2))/((SUM($D$2:D11)+SUM($E$2:E11)+SUM($F$2:F11)))</f>
        <v>0.4563758389261745</v>
      </c>
      <c r="Y11" s="24">
        <f>'Winning % Rank Over Time'!AE21</f>
        <v>19</v>
      </c>
      <c r="Z11" s="7">
        <f>'Winning % Rank Over Time'!$B11*VLOOKUP(Y11,'Share of Reg Season Points'!$K$2:$L$30,2)</f>
        <v>0</v>
      </c>
      <c r="AA11" s="1">
        <f t="shared" si="0"/>
        <v>0.58333333333333337</v>
      </c>
      <c r="AB11" s="1" cm="1">
        <f t="array" ref="AB11">_xlfn.IFS(AA11&gt;='Old Ranking Calculations'!$B$25,'Old Ranking Calculations'!$C$25,AA11&gt;='Old Ranking Calculations'!$B$26,'Old Ranking Calculations'!$C$26,AA11&gt;='Old Ranking Calculations'!$B$27,'Old Ranking Calculations'!$C$27,AA11&gt;='Old Ranking Calculations'!$B$28,'Old Ranking Calculations'!$C$28,AA11&gt;='Old Ranking Calculations'!$B$29,'Old Ranking Calculations'!$C$29,AA11&gt;='Old Ranking Calculations'!$B$30,'Old Ranking Calculations'!$C$30,AA11&gt;='Old Ranking Calculations'!$B$31,'Old Ranking Calculations'!$C$31,AA11&lt;'Old Ranking Calculations'!$B$32,'Old Ranking Calculations'!$C$32)</f>
        <v>3</v>
      </c>
      <c r="AC11" s="1">
        <f>COUNT($G$2:G11)/COUNT($A$2:A11)</f>
        <v>0.2</v>
      </c>
      <c r="AD11" s="1" cm="1">
        <f t="array" ref="AD11">_xlfn.IFS(AC11&gt;='Old Ranking Calculations'!$B$15,'Old Ranking Calculations'!$C$15,AC11&gt;='Old Ranking Calculations'!$B$16,'Old Ranking Calculations'!$C$16,AC11&gt;='Old Ranking Calculations'!$B$17,'Old Ranking Calculations'!$C$17,AC11&gt;='Old Ranking Calculations'!$B$18,'Old Ranking Calculations'!$C$18,AC11&gt;='Old Ranking Calculations'!$B$19,'Old Ranking Calculations'!$C$19,AC11&gt;='Old Ranking Calculations'!$B$20,'Old Ranking Calculations'!$C$20,AC11&gt;='Old Ranking Calculations'!$B$21,'Old Ranking Calculations'!$C$21,AC11&gt;='Old Ranking Calculations'!$B$22,'Old Ranking Calculations'!$C$22,AC11&lt;'Old Ranking Calculations'!$B$23,'Old Ranking Calculations'!$C$23)</f>
        <v>1</v>
      </c>
      <c r="AE11" s="1">
        <v>0</v>
      </c>
      <c r="AF11" s="1">
        <f t="shared" si="1"/>
        <v>9.3023255813953487E-2</v>
      </c>
      <c r="AG11" s="16">
        <f>SUM($W$2:W11,Z11,$AE$2)</f>
        <v>25.007096774193549</v>
      </c>
    </row>
    <row r="12" spans="1:33" ht="15.75" customHeight="1" x14ac:dyDescent="0.2">
      <c r="A12" s="1">
        <v>1986</v>
      </c>
      <c r="B12" s="1" t="s">
        <v>28</v>
      </c>
      <c r="C12" s="1" t="str">
        <f>VLOOKUP(B12,Divisions!$A$1:$B$33,2,FALSE)</f>
        <v>NFC West</v>
      </c>
      <c r="D12" s="1">
        <v>10</v>
      </c>
      <c r="E12" s="1">
        <v>6</v>
      </c>
      <c r="W12" s="1">
        <f>SUM(N12*'Ranking Calculations'!$C$2,M12*'Ranking Calculations'!$C$3,L12*'Ranking Calculations'!$C$4,K12*'Ranking Calculations'!$C$5,H12*'Ranking Calculations'!$C$7,G12*'Ranking Calculations'!$C$6,P12*'Ranking Calculations'!$C$8,Q12*'Ranking Calculations'!$C$9,R12*'Ranking Calculations'!$C$10,S12*'Ranking Calculations'!$C$11,T12*'Ranking Calculations'!$C$12,U12*'Ranking Calculations'!$C$13,V12*'Ranking Calculations'!$C$14)</f>
        <v>0</v>
      </c>
      <c r="X12" s="11">
        <f>(SUM($D$2:D12)+(SUM($F$2:F12)/2))/((SUM($D$2:D12)+SUM($E$2:E12)+SUM($F$2:F12)))</f>
        <v>0.47272727272727272</v>
      </c>
      <c r="Y12" s="24">
        <f>'Winning % Rank Over Time'!AE22</f>
        <v>17</v>
      </c>
      <c r="Z12" s="7">
        <f>'Winning % Rank Over Time'!$B12*VLOOKUP(Y12,'Share of Reg Season Points'!$K$2:$L$30,2)</f>
        <v>0</v>
      </c>
      <c r="AA12" s="1">
        <f t="shared" si="0"/>
        <v>0.53846153846153844</v>
      </c>
      <c r="AB12" s="1" cm="1">
        <f t="array" ref="AB12">_xlfn.IFS(AA12&gt;='Old Ranking Calculations'!$B$25,'Old Ranking Calculations'!$C$25,AA12&gt;='Old Ranking Calculations'!$B$26,'Old Ranking Calculations'!$C$26,AA12&gt;='Old Ranking Calculations'!$B$27,'Old Ranking Calculations'!$C$27,AA12&gt;='Old Ranking Calculations'!$B$28,'Old Ranking Calculations'!$C$28,AA12&gt;='Old Ranking Calculations'!$B$29,'Old Ranking Calculations'!$C$29,AA12&gt;='Old Ranking Calculations'!$B$30,'Old Ranking Calculations'!$C$30,AA12&gt;='Old Ranking Calculations'!$B$31,'Old Ranking Calculations'!$C$31,AA12&lt;'Old Ranking Calculations'!$B$32,'Old Ranking Calculations'!$C$32)</f>
        <v>3</v>
      </c>
      <c r="AC12" s="1">
        <f>COUNT($G$2:G12)/COUNT($A$2:A12)</f>
        <v>0.18181818181818182</v>
      </c>
      <c r="AD12" s="1" cm="1">
        <f t="array" ref="AD12">_xlfn.IFS(AC12&gt;='Old Ranking Calculations'!$B$15,'Old Ranking Calculations'!$C$15,AC12&gt;='Old Ranking Calculations'!$B$16,'Old Ranking Calculations'!$C$16,AC12&gt;='Old Ranking Calculations'!$B$17,'Old Ranking Calculations'!$C$17,AC12&gt;='Old Ranking Calculations'!$B$18,'Old Ranking Calculations'!$C$18,AC12&gt;='Old Ranking Calculations'!$B$19,'Old Ranking Calculations'!$C$19,AC12&gt;='Old Ranking Calculations'!$B$20,'Old Ranking Calculations'!$C$20,AC12&gt;='Old Ranking Calculations'!$B$21,'Old Ranking Calculations'!$C$21,AC12&gt;='Old Ranking Calculations'!$B$22,'Old Ranking Calculations'!$C$22,AC12&lt;'Old Ranking Calculations'!$B$23,'Old Ranking Calculations'!$C$23)</f>
        <v>0</v>
      </c>
      <c r="AE12" s="1">
        <v>0</v>
      </c>
      <c r="AF12" s="1">
        <f t="shared" si="1"/>
        <v>8.6956521739130432E-2</v>
      </c>
      <c r="AG12" s="16">
        <f>SUM($W$2:W12,Z12,$AE$2)</f>
        <v>25.007096774193549</v>
      </c>
    </row>
    <row r="13" spans="1:33" ht="15.75" customHeight="1" x14ac:dyDescent="0.2">
      <c r="A13" s="1">
        <v>1987</v>
      </c>
      <c r="B13" s="1" t="s">
        <v>28</v>
      </c>
      <c r="C13" s="1" t="str">
        <f>VLOOKUP(B13,Divisions!$A$1:$B$33,2,FALSE)</f>
        <v>NFC West</v>
      </c>
      <c r="D13" s="1">
        <v>9</v>
      </c>
      <c r="E13" s="1">
        <v>6</v>
      </c>
      <c r="G13" s="1">
        <v>1</v>
      </c>
      <c r="I13" s="1">
        <v>0</v>
      </c>
      <c r="J13" s="1">
        <v>1</v>
      </c>
      <c r="K13" s="1"/>
      <c r="L13" s="1"/>
      <c r="M13" s="1"/>
      <c r="N13" s="1"/>
      <c r="O13" s="1">
        <v>1</v>
      </c>
      <c r="W13" s="1">
        <f>SUM(N13*'Ranking Calculations'!$C$2,M13*'Ranking Calculations'!$C$3,L13*'Ranking Calculations'!$C$4,K13*'Ranking Calculations'!$C$5,H13*'Ranking Calculations'!$C$7,G13*'Ranking Calculations'!$C$6,P13*'Ranking Calculations'!$C$8,Q13*'Ranking Calculations'!$C$9,R13*'Ranking Calculations'!$C$10,S13*'Ranking Calculations'!$C$11,T13*'Ranking Calculations'!$C$12,U13*'Ranking Calculations'!$C$13,V13*'Ranking Calculations'!$C$14)</f>
        <v>1</v>
      </c>
      <c r="X13" s="11">
        <f>(SUM($D$2:D13)+(SUM($F$2:F13)/2))/((SUM($D$2:D13)+SUM($E$2:E13)+SUM($F$2:F13)))</f>
        <v>0.48333333333333334</v>
      </c>
      <c r="Y13" s="24">
        <f>'Winning % Rank Over Time'!AE23</f>
        <v>14</v>
      </c>
      <c r="Z13" s="7">
        <f>'Winning % Rank Over Time'!$B13*VLOOKUP(Y13,'Share of Reg Season Points'!$K$2:$L$30,2)</f>
        <v>0</v>
      </c>
      <c r="AA13" s="1">
        <f t="shared" si="0"/>
        <v>0.6</v>
      </c>
      <c r="AB13" s="1" cm="1">
        <f t="array" ref="AB13">_xlfn.IFS(AA13&gt;='Old Ranking Calculations'!$B$25,'Old Ranking Calculations'!$C$25,AA13&gt;='Old Ranking Calculations'!$B$26,'Old Ranking Calculations'!$C$26,AA13&gt;='Old Ranking Calculations'!$B$27,'Old Ranking Calculations'!$C$27,AA13&gt;='Old Ranking Calculations'!$B$28,'Old Ranking Calculations'!$C$28,AA13&gt;='Old Ranking Calculations'!$B$29,'Old Ranking Calculations'!$C$29,AA13&gt;='Old Ranking Calculations'!$B$30,'Old Ranking Calculations'!$C$30,AA13&gt;='Old Ranking Calculations'!$B$31,'Old Ranking Calculations'!$C$31,AA13&lt;'Old Ranking Calculations'!$B$32,'Old Ranking Calculations'!$C$32)</f>
        <v>4</v>
      </c>
      <c r="AC13" s="1">
        <f>COUNT($G$2:G13)/COUNT($A$2:A13)</f>
        <v>0.25</v>
      </c>
      <c r="AD13" s="1" cm="1">
        <f t="array" ref="AD13">_xlfn.IFS(AC13&gt;='Old Ranking Calculations'!$B$15,'Old Ranking Calculations'!$C$15,AC13&gt;='Old Ranking Calculations'!$B$16,'Old Ranking Calculations'!$C$16,AC13&gt;='Old Ranking Calculations'!$B$17,'Old Ranking Calculations'!$C$17,AC13&gt;='Old Ranking Calculations'!$B$18,'Old Ranking Calculations'!$C$18,AC13&gt;='Old Ranking Calculations'!$B$19,'Old Ranking Calculations'!$C$19,AC13&gt;='Old Ranking Calculations'!$B$20,'Old Ranking Calculations'!$C$20,AC13&gt;='Old Ranking Calculations'!$B$21,'Old Ranking Calculations'!$C$21,AC13&gt;='Old Ranking Calculations'!$B$22,'Old Ranking Calculations'!$C$22,AC13&lt;'Old Ranking Calculations'!$B$23,'Old Ranking Calculations'!$C$23)</f>
        <v>3</v>
      </c>
      <c r="AE13" s="1">
        <v>0</v>
      </c>
      <c r="AF13" s="1">
        <f t="shared" si="1"/>
        <v>9.0909090909090912E-2</v>
      </c>
      <c r="AG13" s="16">
        <f>SUM($W$2:W13,Z13,$AE$2)</f>
        <v>26.007096774193549</v>
      </c>
    </row>
    <row r="14" spans="1:33" ht="15.75" customHeight="1" x14ac:dyDescent="0.2">
      <c r="A14" s="1">
        <v>1988</v>
      </c>
      <c r="B14" s="1" t="s">
        <v>28</v>
      </c>
      <c r="C14" s="1" t="str">
        <f>VLOOKUP(B14,Divisions!$A$1:$B$33,2,FALSE)</f>
        <v>NFC West</v>
      </c>
      <c r="D14" s="1">
        <v>9</v>
      </c>
      <c r="E14" s="1">
        <v>7</v>
      </c>
      <c r="G14" s="1">
        <v>1</v>
      </c>
      <c r="H14" s="1">
        <v>1</v>
      </c>
      <c r="I14" s="1">
        <v>0</v>
      </c>
      <c r="J14" s="1">
        <v>1</v>
      </c>
      <c r="K14" s="1">
        <v>1</v>
      </c>
      <c r="L14" s="1"/>
      <c r="M14" s="1"/>
      <c r="N14" s="1"/>
      <c r="O14" s="1">
        <v>2</v>
      </c>
      <c r="W14" s="1">
        <f>SUM(N14*'Ranking Calculations'!$C$2,M14*'Ranking Calculations'!$C$3,L14*'Ranking Calculations'!$C$4,K14*'Ranking Calculations'!$C$5,H14*'Ranking Calculations'!$C$7,G14*'Ranking Calculations'!$C$6,P14*'Ranking Calculations'!$C$8,Q14*'Ranking Calculations'!$C$9,R14*'Ranking Calculations'!$C$10,S14*'Ranking Calculations'!$C$11,T14*'Ranking Calculations'!$C$12,U14*'Ranking Calculations'!$C$13,V14*'Ranking Calculations'!$C$14)</f>
        <v>4</v>
      </c>
      <c r="X14" s="11">
        <f>(SUM($D$2:D14)+(SUM($F$2:F14)/2))/((SUM($D$2:D14)+SUM($E$2:E14)+SUM($F$2:F14)))</f>
        <v>0.48979591836734693</v>
      </c>
      <c r="Y14" s="24">
        <f>'Winning % Rank Over Time'!AE24</f>
        <v>13</v>
      </c>
      <c r="Z14" s="7">
        <f>'Winning % Rank Over Time'!$B14*VLOOKUP(Y14,'Share of Reg Season Points'!$K$2:$L$30,2)</f>
        <v>0</v>
      </c>
      <c r="AA14" s="1">
        <f t="shared" si="0"/>
        <v>0.66666666666666663</v>
      </c>
      <c r="AB14" s="1" cm="1">
        <f t="array" ref="AB14">_xlfn.IFS(AA14&gt;='Old Ranking Calculations'!$B$25,'Old Ranking Calculations'!$C$25,AA14&gt;='Old Ranking Calculations'!$B$26,'Old Ranking Calculations'!$C$26,AA14&gt;='Old Ranking Calculations'!$B$27,'Old Ranking Calculations'!$C$27,AA14&gt;='Old Ranking Calculations'!$B$28,'Old Ranking Calculations'!$C$28,AA14&gt;='Old Ranking Calculations'!$B$29,'Old Ranking Calculations'!$C$29,AA14&gt;='Old Ranking Calculations'!$B$30,'Old Ranking Calculations'!$C$30,AA14&gt;='Old Ranking Calculations'!$B$31,'Old Ranking Calculations'!$C$31,AA14&lt;'Old Ranking Calculations'!$B$32,'Old Ranking Calculations'!$C$32)</f>
        <v>4</v>
      </c>
      <c r="AC14" s="1">
        <f>COUNT($G$2:G14)/COUNT($A$2:A14)</f>
        <v>0.30769230769230771</v>
      </c>
      <c r="AD14" s="1" cm="1">
        <f t="array" ref="AD14">_xlfn.IFS(AC14&gt;='Old Ranking Calculations'!$B$15,'Old Ranking Calculations'!$C$15,AC14&gt;='Old Ranking Calculations'!$B$16,'Old Ranking Calculations'!$C$16,AC14&gt;='Old Ranking Calculations'!$B$17,'Old Ranking Calculations'!$C$17,AC14&gt;='Old Ranking Calculations'!$B$18,'Old Ranking Calculations'!$C$18,AC14&gt;='Old Ranking Calculations'!$B$19,'Old Ranking Calculations'!$C$19,AC14&gt;='Old Ranking Calculations'!$B$20,'Old Ranking Calculations'!$C$20,AC14&gt;='Old Ranking Calculations'!$B$21,'Old Ranking Calculations'!$C$21,AC14&gt;='Old Ranking Calculations'!$B$22,'Old Ranking Calculations'!$C$22,AC14&lt;'Old Ranking Calculations'!$B$23,'Old Ranking Calculations'!$C$23)</f>
        <v>3</v>
      </c>
      <c r="AE14" s="1">
        <v>0</v>
      </c>
      <c r="AF14" s="1">
        <f t="shared" si="1"/>
        <v>0.10185185185185185</v>
      </c>
      <c r="AG14" s="16">
        <f>SUM($W$2:W14,Z14,$AE$2)</f>
        <v>30.007096774193549</v>
      </c>
    </row>
    <row r="15" spans="1:33" ht="15.75" customHeight="1" x14ac:dyDescent="0.2">
      <c r="A15" s="1">
        <v>1989</v>
      </c>
      <c r="B15" s="1" t="s">
        <v>28</v>
      </c>
      <c r="C15" s="1" t="str">
        <f>VLOOKUP(B15,Divisions!$A$1:$B$33,2,FALSE)</f>
        <v>NFC West</v>
      </c>
      <c r="D15" s="1">
        <v>7</v>
      </c>
      <c r="E15" s="1">
        <v>9</v>
      </c>
      <c r="W15" s="1">
        <f>SUM(N15*'Ranking Calculations'!$C$2,M15*'Ranking Calculations'!$C$3,L15*'Ranking Calculations'!$C$4,K15*'Ranking Calculations'!$C$5,H15*'Ranking Calculations'!$C$7,G15*'Ranking Calculations'!$C$6,P15*'Ranking Calculations'!$C$8,Q15*'Ranking Calculations'!$C$9,R15*'Ranking Calculations'!$C$10,S15*'Ranking Calculations'!$C$11,T15*'Ranking Calculations'!$C$12,U15*'Ranking Calculations'!$C$13,V15*'Ranking Calculations'!$C$14)</f>
        <v>0</v>
      </c>
      <c r="X15" s="11">
        <f>(SUM($D$2:D15)+(SUM($F$2:F15)/2))/((SUM($D$2:D15)+SUM($E$2:E15)+SUM($F$2:F15)))</f>
        <v>0.48584905660377359</v>
      </c>
      <c r="Y15" s="24">
        <f>'Winning % Rank Over Time'!AE25</f>
        <v>14</v>
      </c>
      <c r="Z15" s="7">
        <f>'Winning % Rank Over Time'!$B15*VLOOKUP(Y15,'Share of Reg Season Points'!$K$2:$L$30,2)</f>
        <v>0</v>
      </c>
      <c r="AA15" s="1">
        <f t="shared" si="0"/>
        <v>0.63157894736842102</v>
      </c>
      <c r="AB15" s="1" cm="1">
        <f t="array" ref="AB15">_xlfn.IFS(AA15&gt;='Old Ranking Calculations'!$B$25,'Old Ranking Calculations'!$C$25,AA15&gt;='Old Ranking Calculations'!$B$26,'Old Ranking Calculations'!$C$26,AA15&gt;='Old Ranking Calculations'!$B$27,'Old Ranking Calculations'!$C$27,AA15&gt;='Old Ranking Calculations'!$B$28,'Old Ranking Calculations'!$C$28,AA15&gt;='Old Ranking Calculations'!$B$29,'Old Ranking Calculations'!$C$29,AA15&gt;='Old Ranking Calculations'!$B$30,'Old Ranking Calculations'!$C$30,AA15&gt;='Old Ranking Calculations'!$B$31,'Old Ranking Calculations'!$C$31,AA15&lt;'Old Ranking Calculations'!$B$32,'Old Ranking Calculations'!$C$32)</f>
        <v>4</v>
      </c>
      <c r="AC15" s="1">
        <f>COUNT($G$2:G15)/COUNT($A$2:A15)</f>
        <v>0.2857142857142857</v>
      </c>
      <c r="AD15" s="1" cm="1">
        <f t="array" ref="AD15">_xlfn.IFS(AC15&gt;='Old Ranking Calculations'!$B$15,'Old Ranking Calculations'!$C$15,AC15&gt;='Old Ranking Calculations'!$B$16,'Old Ranking Calculations'!$C$16,AC15&gt;='Old Ranking Calculations'!$B$17,'Old Ranking Calculations'!$C$17,AC15&gt;='Old Ranking Calculations'!$B$18,'Old Ranking Calculations'!$C$18,AC15&gt;='Old Ranking Calculations'!$B$19,'Old Ranking Calculations'!$C$19,AC15&gt;='Old Ranking Calculations'!$B$20,'Old Ranking Calculations'!$C$20,AC15&gt;='Old Ranking Calculations'!$B$21,'Old Ranking Calculations'!$C$21,AC15&gt;='Old Ranking Calculations'!$B$22,'Old Ranking Calculations'!$C$22,AC15&lt;'Old Ranking Calculations'!$B$23,'Old Ranking Calculations'!$C$23)</f>
        <v>3</v>
      </c>
      <c r="AE15" s="1">
        <v>0</v>
      </c>
      <c r="AF15" s="1">
        <f t="shared" si="1"/>
        <v>9.4017094017094016E-2</v>
      </c>
      <c r="AG15" s="16">
        <f>SUM($W$2:W15,Z15,$AE$2)</f>
        <v>30.007096774193549</v>
      </c>
    </row>
    <row r="16" spans="1:33" ht="15.75" customHeight="1" x14ac:dyDescent="0.2">
      <c r="A16" s="1">
        <v>1990</v>
      </c>
      <c r="B16" s="1" t="s">
        <v>28</v>
      </c>
      <c r="C16" s="1" t="str">
        <f>VLOOKUP(B16,Divisions!$A$1:$B$33,2,FALSE)</f>
        <v>NFC West</v>
      </c>
      <c r="D16" s="1">
        <v>9</v>
      </c>
      <c r="E16" s="1">
        <v>7</v>
      </c>
      <c r="W16" s="1">
        <f>SUM(N16*'Ranking Calculations'!$C$2,M16*'Ranking Calculations'!$C$3,L16*'Ranking Calculations'!$C$4,K16*'Ranking Calculations'!$C$5,H16*'Ranking Calculations'!$C$7,G16*'Ranking Calculations'!$C$6,P16*'Ranking Calculations'!$C$8,Q16*'Ranking Calculations'!$C$9,R16*'Ranking Calculations'!$C$10,S16*'Ranking Calculations'!$C$11,T16*'Ranking Calculations'!$C$12,U16*'Ranking Calculations'!$C$13,V16*'Ranking Calculations'!$C$14)</f>
        <v>0</v>
      </c>
      <c r="X16" s="11">
        <f>(SUM($D$2:D16)+(SUM($F$2:F16)/2))/((SUM($D$2:D16)+SUM($E$2:E16)+SUM($F$2:F16)))</f>
        <v>0.49122807017543857</v>
      </c>
      <c r="Y16" s="24">
        <f>'Winning % Rank Over Time'!AE26</f>
        <v>14</v>
      </c>
      <c r="Z16" s="7">
        <f>'Winning % Rank Over Time'!$B16*VLOOKUP(Y16,'Share of Reg Season Points'!$K$2:$L$30,2)</f>
        <v>0</v>
      </c>
      <c r="AA16" s="1">
        <f t="shared" si="0"/>
        <v>0.6</v>
      </c>
      <c r="AB16" s="1" cm="1">
        <f t="array" ref="AB16">_xlfn.IFS(AA16&gt;='Old Ranking Calculations'!$B$25,'Old Ranking Calculations'!$C$25,AA16&gt;='Old Ranking Calculations'!$B$26,'Old Ranking Calculations'!$C$26,AA16&gt;='Old Ranking Calculations'!$B$27,'Old Ranking Calculations'!$C$27,AA16&gt;='Old Ranking Calculations'!$B$28,'Old Ranking Calculations'!$C$28,AA16&gt;='Old Ranking Calculations'!$B$29,'Old Ranking Calculations'!$C$29,AA16&gt;='Old Ranking Calculations'!$B$30,'Old Ranking Calculations'!$C$30,AA16&gt;='Old Ranking Calculations'!$B$31,'Old Ranking Calculations'!$C$31,AA16&lt;'Old Ranking Calculations'!$B$32,'Old Ranking Calculations'!$C$32)</f>
        <v>4</v>
      </c>
      <c r="AC16" s="1">
        <f>COUNT($G$2:G16)/COUNT($A$2:A16)</f>
        <v>0.26666666666666666</v>
      </c>
      <c r="AD16" s="1" cm="1">
        <f t="array" ref="AD16">_xlfn.IFS(AC16&gt;='Old Ranking Calculations'!$B$15,'Old Ranking Calculations'!$C$15,AC16&gt;='Old Ranking Calculations'!$B$16,'Old Ranking Calculations'!$C$16,AC16&gt;='Old Ranking Calculations'!$B$17,'Old Ranking Calculations'!$C$17,AC16&gt;='Old Ranking Calculations'!$B$18,'Old Ranking Calculations'!$C$18,AC16&gt;='Old Ranking Calculations'!$B$19,'Old Ranking Calculations'!$C$19,AC16&gt;='Old Ranking Calculations'!$B$20,'Old Ranking Calculations'!$C$20,AC16&gt;='Old Ranking Calculations'!$B$21,'Old Ranking Calculations'!$C$21,AC16&gt;='Old Ranking Calculations'!$B$22,'Old Ranking Calculations'!$C$22,AC16&lt;'Old Ranking Calculations'!$B$23,'Old Ranking Calculations'!$C$23)</f>
        <v>3</v>
      </c>
      <c r="AE16" s="1">
        <v>0</v>
      </c>
      <c r="AF16" s="1">
        <f t="shared" si="1"/>
        <v>8.8709677419354843E-2</v>
      </c>
      <c r="AG16" s="16">
        <f>SUM($W$2:W16,Z16,$AE$2)</f>
        <v>30.007096774193549</v>
      </c>
    </row>
    <row r="17" spans="1:33" ht="15.75" customHeight="1" x14ac:dyDescent="0.2">
      <c r="A17" s="1">
        <v>1991</v>
      </c>
      <c r="B17" s="1" t="s">
        <v>28</v>
      </c>
      <c r="C17" s="1" t="str">
        <f>VLOOKUP(B17,Divisions!$A$1:$B$33,2,FALSE)</f>
        <v>NFC West</v>
      </c>
      <c r="D17" s="1">
        <v>7</v>
      </c>
      <c r="E17" s="1">
        <v>9</v>
      </c>
      <c r="W17" s="1">
        <f>SUM(N17*'Ranking Calculations'!$C$2,M17*'Ranking Calculations'!$C$3,L17*'Ranking Calculations'!$C$4,K17*'Ranking Calculations'!$C$5,H17*'Ranking Calculations'!$C$7,G17*'Ranking Calculations'!$C$6,P17*'Ranking Calculations'!$C$8,Q17*'Ranking Calculations'!$C$9,R17*'Ranking Calculations'!$C$10,S17*'Ranking Calculations'!$C$11,T17*'Ranking Calculations'!$C$12,U17*'Ranking Calculations'!$C$13,V17*'Ranking Calculations'!$C$14)</f>
        <v>0</v>
      </c>
      <c r="X17" s="11">
        <f>(SUM($D$2:D17)+(SUM($F$2:F17)/2))/((SUM($D$2:D17)+SUM($E$2:E17)+SUM($F$2:F17)))</f>
        <v>0.48770491803278687</v>
      </c>
      <c r="Y17" s="24">
        <f>'Winning % Rank Over Time'!AE27</f>
        <v>14</v>
      </c>
      <c r="Z17" s="7">
        <f>'Winning % Rank Over Time'!$B17*VLOOKUP(Y17,'Share of Reg Season Points'!$K$2:$L$30,2)</f>
        <v>0</v>
      </c>
      <c r="AA17" s="1">
        <f t="shared" si="0"/>
        <v>0.5714285714285714</v>
      </c>
      <c r="AB17" s="1" cm="1">
        <f t="array" ref="AB17">_xlfn.IFS(AA17&gt;='Old Ranking Calculations'!$B$25,'Old Ranking Calculations'!$C$25,AA17&gt;='Old Ranking Calculations'!$B$26,'Old Ranking Calculations'!$C$26,AA17&gt;='Old Ranking Calculations'!$B$27,'Old Ranking Calculations'!$C$27,AA17&gt;='Old Ranking Calculations'!$B$28,'Old Ranking Calculations'!$C$28,AA17&gt;='Old Ranking Calculations'!$B$29,'Old Ranking Calculations'!$C$29,AA17&gt;='Old Ranking Calculations'!$B$30,'Old Ranking Calculations'!$C$30,AA17&gt;='Old Ranking Calculations'!$B$31,'Old Ranking Calculations'!$C$31,AA17&lt;'Old Ranking Calculations'!$B$32,'Old Ranking Calculations'!$C$32)</f>
        <v>3</v>
      </c>
      <c r="AC17" s="1">
        <f>COUNT($G$2:G17)/COUNT($A$2:A17)</f>
        <v>0.25</v>
      </c>
      <c r="AD17" s="1" cm="1">
        <f t="array" ref="AD17">_xlfn.IFS(AC17&gt;='Old Ranking Calculations'!$B$15,'Old Ranking Calculations'!$C$15,AC17&gt;='Old Ranking Calculations'!$B$16,'Old Ranking Calculations'!$C$16,AC17&gt;='Old Ranking Calculations'!$B$17,'Old Ranking Calculations'!$C$17,AC17&gt;='Old Ranking Calculations'!$B$18,'Old Ranking Calculations'!$C$18,AC17&gt;='Old Ranking Calculations'!$B$19,'Old Ranking Calculations'!$C$19,AC17&gt;='Old Ranking Calculations'!$B$20,'Old Ranking Calculations'!$C$20,AC17&gt;='Old Ranking Calculations'!$B$21,'Old Ranking Calculations'!$C$21,AC17&gt;='Old Ranking Calculations'!$B$22,'Old Ranking Calculations'!$C$22,AC17&lt;'Old Ranking Calculations'!$B$23,'Old Ranking Calculations'!$C$23)</f>
        <v>3</v>
      </c>
      <c r="AE17" s="1">
        <v>0</v>
      </c>
      <c r="AF17" s="1">
        <f t="shared" si="1"/>
        <v>8.2706766917293228E-2</v>
      </c>
      <c r="AG17" s="16">
        <f>SUM($W$2:W17,Z17,$AE$2)</f>
        <v>30.007096774193549</v>
      </c>
    </row>
    <row r="18" spans="1:33" ht="15.75" customHeight="1" x14ac:dyDescent="0.2">
      <c r="A18" s="1">
        <v>1992</v>
      </c>
      <c r="B18" s="1" t="s">
        <v>28</v>
      </c>
      <c r="C18" s="1" t="str">
        <f>VLOOKUP(B18,Divisions!$A$1:$B$33,2,FALSE)</f>
        <v>NFC West</v>
      </c>
      <c r="D18" s="1">
        <v>2</v>
      </c>
      <c r="E18" s="1">
        <v>14</v>
      </c>
      <c r="R18" s="1">
        <v>1</v>
      </c>
      <c r="W18" s="1">
        <f>SUM(N18*'Ranking Calculations'!$C$2,M18*'Ranking Calculations'!$C$3,L18*'Ranking Calculations'!$C$4,K18*'Ranking Calculations'!$C$5,H18*'Ranking Calculations'!$C$7,G18*'Ranking Calculations'!$C$6,P18*'Ranking Calculations'!$C$8,Q18*'Ranking Calculations'!$C$9,R18*'Ranking Calculations'!$C$10,S18*'Ranking Calculations'!$C$11,T18*'Ranking Calculations'!$C$12,U18*'Ranking Calculations'!$C$13,V18*'Ranking Calculations'!$C$14)</f>
        <v>1</v>
      </c>
      <c r="X18" s="11">
        <f>(SUM($D$2:D18)+(SUM($F$2:F18)/2))/((SUM($D$2:D18)+SUM($E$2:E18)+SUM($F$2:F18)))</f>
        <v>0.4653846153846154</v>
      </c>
      <c r="Y18" s="24">
        <f>'Winning % Rank Over Time'!AE28</f>
        <v>17</v>
      </c>
      <c r="Z18" s="7">
        <f>'Winning % Rank Over Time'!$B18*VLOOKUP(Y18,'Share of Reg Season Points'!$K$2:$L$30,2)</f>
        <v>0</v>
      </c>
      <c r="AA18" s="1">
        <f t="shared" si="0"/>
        <v>0.54545454545454541</v>
      </c>
      <c r="AB18" s="1" cm="1">
        <f t="array" ref="AB18">_xlfn.IFS(AA18&gt;='Old Ranking Calculations'!$B$25,'Old Ranking Calculations'!$C$25,AA18&gt;='Old Ranking Calculations'!$B$26,'Old Ranking Calculations'!$C$26,AA18&gt;='Old Ranking Calculations'!$B$27,'Old Ranking Calculations'!$C$27,AA18&gt;='Old Ranking Calculations'!$B$28,'Old Ranking Calculations'!$C$28,AA18&gt;='Old Ranking Calculations'!$B$29,'Old Ranking Calculations'!$C$29,AA18&gt;='Old Ranking Calculations'!$B$30,'Old Ranking Calculations'!$C$30,AA18&gt;='Old Ranking Calculations'!$B$31,'Old Ranking Calculations'!$C$31,AA18&lt;'Old Ranking Calculations'!$B$32,'Old Ranking Calculations'!$C$32)</f>
        <v>3</v>
      </c>
      <c r="AC18" s="1">
        <f>COUNT($G$2:G18)/COUNT($A$2:A18)</f>
        <v>0.23529411764705882</v>
      </c>
      <c r="AD18" s="1" cm="1">
        <f t="array" ref="AD18">_xlfn.IFS(AC18&gt;='Old Ranking Calculations'!$B$15,'Old Ranking Calculations'!$C$15,AC18&gt;='Old Ranking Calculations'!$B$16,'Old Ranking Calculations'!$C$16,AC18&gt;='Old Ranking Calculations'!$B$17,'Old Ranking Calculations'!$C$17,AC18&gt;='Old Ranking Calculations'!$B$18,'Old Ranking Calculations'!$C$18,AC18&gt;='Old Ranking Calculations'!$B$19,'Old Ranking Calculations'!$C$19,AC18&gt;='Old Ranking Calculations'!$B$20,'Old Ranking Calculations'!$C$20,AC18&gt;='Old Ranking Calculations'!$B$21,'Old Ranking Calculations'!$C$21,AC18&gt;='Old Ranking Calculations'!$B$22,'Old Ranking Calculations'!$C$22,AC18&lt;'Old Ranking Calculations'!$B$23,'Old Ranking Calculations'!$C$23)</f>
        <v>1</v>
      </c>
      <c r="AE18" s="1">
        <v>0</v>
      </c>
      <c r="AF18" s="1">
        <f t="shared" si="1"/>
        <v>7.4829931972789115E-2</v>
      </c>
      <c r="AG18" s="16">
        <f>SUM($W$2:W18,Z18,$AE$2)</f>
        <v>31.007096774193549</v>
      </c>
    </row>
    <row r="19" spans="1:33" ht="15.75" customHeight="1" x14ac:dyDescent="0.2">
      <c r="A19" s="1">
        <v>1993</v>
      </c>
      <c r="B19" s="1" t="s">
        <v>28</v>
      </c>
      <c r="C19" s="1" t="str">
        <f>VLOOKUP(B19,Divisions!$A$1:$B$33,2,FALSE)</f>
        <v>NFC West</v>
      </c>
      <c r="D19" s="1">
        <v>6</v>
      </c>
      <c r="E19" s="1">
        <v>10</v>
      </c>
      <c r="W19" s="1">
        <f>SUM(N19*'Ranking Calculations'!$C$2,M19*'Ranking Calculations'!$C$3,L19*'Ranking Calculations'!$C$4,K19*'Ranking Calculations'!$C$5,H19*'Ranking Calculations'!$C$7,G19*'Ranking Calculations'!$C$6,P19*'Ranking Calculations'!$C$8,Q19*'Ranking Calculations'!$C$9,R19*'Ranking Calculations'!$C$10,S19*'Ranking Calculations'!$C$11,T19*'Ranking Calculations'!$C$12,U19*'Ranking Calculations'!$C$13,V19*'Ranking Calculations'!$C$14)</f>
        <v>0</v>
      </c>
      <c r="X19" s="11">
        <f>(SUM($D$2:D19)+(SUM($F$2:F19)/2))/((SUM($D$2:D19)+SUM($E$2:E19)+SUM($F$2:F19)))</f>
        <v>0.46014492753623187</v>
      </c>
      <c r="Y19" s="24">
        <f>'Winning % Rank Over Time'!AE29</f>
        <v>19</v>
      </c>
      <c r="Z19" s="7">
        <f>'Winning % Rank Over Time'!$B19*VLOOKUP(Y19,'Share of Reg Season Points'!$K$2:$L$30,2)</f>
        <v>0</v>
      </c>
      <c r="AA19" s="1">
        <f t="shared" si="0"/>
        <v>0.52173913043478259</v>
      </c>
      <c r="AB19" s="1" cm="1">
        <f t="array" ref="AB19">_xlfn.IFS(AA19&gt;='Old Ranking Calculations'!$B$25,'Old Ranking Calculations'!$C$25,AA19&gt;='Old Ranking Calculations'!$B$26,'Old Ranking Calculations'!$C$26,AA19&gt;='Old Ranking Calculations'!$B$27,'Old Ranking Calculations'!$C$27,AA19&gt;='Old Ranking Calculations'!$B$28,'Old Ranking Calculations'!$C$28,AA19&gt;='Old Ranking Calculations'!$B$29,'Old Ranking Calculations'!$C$29,AA19&gt;='Old Ranking Calculations'!$B$30,'Old Ranking Calculations'!$C$30,AA19&gt;='Old Ranking Calculations'!$B$31,'Old Ranking Calculations'!$C$31,AA19&lt;'Old Ranking Calculations'!$B$32,'Old Ranking Calculations'!$C$32)</f>
        <v>3</v>
      </c>
      <c r="AC19" s="1">
        <f>COUNT($G$2:G19)/COUNT($A$2:A19)</f>
        <v>0.22222222222222221</v>
      </c>
      <c r="AD19" s="1" cm="1">
        <f t="array" ref="AD19">_xlfn.IFS(AC19&gt;='Old Ranking Calculations'!$B$15,'Old Ranking Calculations'!$C$15,AC19&gt;='Old Ranking Calculations'!$B$16,'Old Ranking Calculations'!$C$16,AC19&gt;='Old Ranking Calculations'!$B$17,'Old Ranking Calculations'!$C$17,AC19&gt;='Old Ranking Calculations'!$B$18,'Old Ranking Calculations'!$C$18,AC19&gt;='Old Ranking Calculations'!$B$19,'Old Ranking Calculations'!$C$19,AC19&gt;='Old Ranking Calculations'!$B$20,'Old Ranking Calculations'!$C$20,AC19&gt;='Old Ranking Calculations'!$B$21,'Old Ranking Calculations'!$C$21,AC19&gt;='Old Ranking Calculations'!$B$22,'Old Ranking Calculations'!$C$22,AC19&lt;'Old Ranking Calculations'!$B$23,'Old Ranking Calculations'!$C$23)</f>
        <v>1</v>
      </c>
      <c r="AE19" s="1">
        <v>0</v>
      </c>
      <c r="AF19" s="1">
        <f t="shared" si="1"/>
        <v>7.0063694267515922E-2</v>
      </c>
      <c r="AG19" s="16">
        <f>SUM($W$2:W19,Z19,$AE$2)</f>
        <v>31.007096774193549</v>
      </c>
    </row>
    <row r="20" spans="1:33" ht="15.75" customHeight="1" x14ac:dyDescent="0.2">
      <c r="A20" s="1">
        <v>1994</v>
      </c>
      <c r="B20" s="1" t="s">
        <v>28</v>
      </c>
      <c r="C20" s="1" t="str">
        <f>VLOOKUP(B20,Divisions!$A$1:$B$33,2,FALSE)</f>
        <v>NFC West</v>
      </c>
      <c r="D20" s="1">
        <v>6</v>
      </c>
      <c r="E20" s="1">
        <v>10</v>
      </c>
      <c r="W20" s="1">
        <f>SUM(N20*'Ranking Calculations'!$C$2,M20*'Ranking Calculations'!$C$3,L20*'Ranking Calculations'!$C$4,K20*'Ranking Calculations'!$C$5,H20*'Ranking Calculations'!$C$7,G20*'Ranking Calculations'!$C$6,P20*'Ranking Calculations'!$C$8,Q20*'Ranking Calculations'!$C$9,R20*'Ranking Calculations'!$C$10,S20*'Ranking Calculations'!$C$11,T20*'Ranking Calculations'!$C$12,U20*'Ranking Calculations'!$C$13,V20*'Ranking Calculations'!$C$14)</f>
        <v>0</v>
      </c>
      <c r="X20" s="11">
        <f>(SUM($D$2:D20)+(SUM($F$2:F20)/2))/((SUM($D$2:D20)+SUM($E$2:E20)+SUM($F$2:F20)))</f>
        <v>0.45547945205479451</v>
      </c>
      <c r="Y20" s="24">
        <f>'Winning % Rank Over Time'!AE30</f>
        <v>19</v>
      </c>
      <c r="Z20" s="7">
        <f>'Winning % Rank Over Time'!$B20*VLOOKUP(Y20,'Share of Reg Season Points'!$K$2:$L$30,2)</f>
        <v>0</v>
      </c>
      <c r="AA20" s="1">
        <f t="shared" si="0"/>
        <v>0.5</v>
      </c>
      <c r="AB20" s="1" cm="1">
        <f t="array" ref="AB20">_xlfn.IFS(AA20&gt;='Old Ranking Calculations'!$B$25,'Old Ranking Calculations'!$C$25,AA20&gt;='Old Ranking Calculations'!$B$26,'Old Ranking Calculations'!$C$26,AA20&gt;='Old Ranking Calculations'!$B$27,'Old Ranking Calculations'!$C$27,AA20&gt;='Old Ranking Calculations'!$B$28,'Old Ranking Calculations'!$C$28,AA20&gt;='Old Ranking Calculations'!$B$29,'Old Ranking Calculations'!$C$29,AA20&gt;='Old Ranking Calculations'!$B$30,'Old Ranking Calculations'!$C$30,AA20&gt;='Old Ranking Calculations'!$B$31,'Old Ranking Calculations'!$C$31,AA20&lt;'Old Ranking Calculations'!$B$32,'Old Ranking Calculations'!$C$32)</f>
        <v>3</v>
      </c>
      <c r="AC20" s="1">
        <f>COUNT($G$2:G20)/COUNT($A$2:A20)</f>
        <v>0.21052631578947367</v>
      </c>
      <c r="AD20" s="1" cm="1">
        <f t="array" ref="AD20">_xlfn.IFS(AC20&gt;='Old Ranking Calculations'!$B$15,'Old Ranking Calculations'!$C$15,AC20&gt;='Old Ranking Calculations'!$B$16,'Old Ranking Calculations'!$C$16,AC20&gt;='Old Ranking Calculations'!$B$17,'Old Ranking Calculations'!$C$17,AC20&gt;='Old Ranking Calculations'!$B$18,'Old Ranking Calculations'!$C$18,AC20&gt;='Old Ranking Calculations'!$B$19,'Old Ranking Calculations'!$C$19,AC20&gt;='Old Ranking Calculations'!$B$20,'Old Ranking Calculations'!$C$20,AC20&gt;='Old Ranking Calculations'!$B$21,'Old Ranking Calculations'!$C$21,AC20&gt;='Old Ranking Calculations'!$B$22,'Old Ranking Calculations'!$C$22,AC20&lt;'Old Ranking Calculations'!$B$23,'Old Ranking Calculations'!$C$23)</f>
        <v>1</v>
      </c>
      <c r="AE20" s="1">
        <v>0</v>
      </c>
      <c r="AF20" s="1">
        <f t="shared" si="1"/>
        <v>6.5868263473053898E-2</v>
      </c>
      <c r="AG20" s="16">
        <f>SUM($W$2:W20,Z20,$AE$2)</f>
        <v>31.007096774193549</v>
      </c>
    </row>
    <row r="21" spans="1:33" ht="15.75" customHeight="1" x14ac:dyDescent="0.2">
      <c r="A21" s="1">
        <v>1995</v>
      </c>
      <c r="B21" s="1" t="s">
        <v>28</v>
      </c>
      <c r="C21" s="1" t="str">
        <f>VLOOKUP(B21,Divisions!$A$1:$B$33,2,FALSE)</f>
        <v>NFC West</v>
      </c>
      <c r="D21" s="1">
        <v>8</v>
      </c>
      <c r="E21" s="1">
        <v>8</v>
      </c>
      <c r="W21" s="1">
        <f>SUM(N21*'Ranking Calculations'!$C$2,M21*'Ranking Calculations'!$C$3,L21*'Ranking Calculations'!$C$4,K21*'Ranking Calculations'!$C$5,H21*'Ranking Calculations'!$C$7,G21*'Ranking Calculations'!$C$6,P21*'Ranking Calculations'!$C$8,Q21*'Ranking Calculations'!$C$9,R21*'Ranking Calculations'!$C$10,S21*'Ranking Calculations'!$C$11,T21*'Ranking Calculations'!$C$12,U21*'Ranking Calculations'!$C$13,V21*'Ranking Calculations'!$C$14)</f>
        <v>0</v>
      </c>
      <c r="X21" s="11">
        <f>(SUM($D$2:D21)+(SUM($F$2:F21)/2))/((SUM($D$2:D21)+SUM($E$2:E21)+SUM($F$2:F21)))</f>
        <v>0.45779220779220781</v>
      </c>
      <c r="Y21" s="24">
        <f>'Winning % Rank Over Time'!AE31</f>
        <v>21</v>
      </c>
      <c r="Z21" s="7">
        <f>'Winning % Rank Over Time'!$B21*VLOOKUP(Y21,'Share of Reg Season Points'!$F$2:$G$32,2)</f>
        <v>0</v>
      </c>
      <c r="AA21" s="1">
        <f t="shared" si="0"/>
        <v>0.48</v>
      </c>
      <c r="AB21" s="1" cm="1">
        <f t="array" ref="AB21">_xlfn.IFS(AA21&gt;='Old Ranking Calculations'!$B$25,'Old Ranking Calculations'!$C$25,AA21&gt;='Old Ranking Calculations'!$B$26,'Old Ranking Calculations'!$C$26,AA21&gt;='Old Ranking Calculations'!$B$27,'Old Ranking Calculations'!$C$27,AA21&gt;='Old Ranking Calculations'!$B$28,'Old Ranking Calculations'!$C$28,AA21&gt;='Old Ranking Calculations'!$B$29,'Old Ranking Calculations'!$C$29,AA21&gt;='Old Ranking Calculations'!$B$30,'Old Ranking Calculations'!$C$30,AA21&gt;='Old Ranking Calculations'!$B$31,'Old Ranking Calculations'!$C$31,AA21&lt;'Old Ranking Calculations'!$B$32,'Old Ranking Calculations'!$C$32)</f>
        <v>0</v>
      </c>
      <c r="AC21" s="1">
        <f>COUNT($G$2:G21)/COUNT($A$2:A21)</f>
        <v>0.2</v>
      </c>
      <c r="AD21" s="1" cm="1">
        <f t="array" ref="AD21">_xlfn.IFS(AC21&gt;='Old Ranking Calculations'!$B$15,'Old Ranking Calculations'!$C$15,AC21&gt;='Old Ranking Calculations'!$B$16,'Old Ranking Calculations'!$C$16,AC21&gt;='Old Ranking Calculations'!$B$17,'Old Ranking Calculations'!$C$17,AC21&gt;='Old Ranking Calculations'!$B$18,'Old Ranking Calculations'!$C$18,AC21&gt;='Old Ranking Calculations'!$B$19,'Old Ranking Calculations'!$C$19,AC21&gt;='Old Ranking Calculations'!$B$20,'Old Ranking Calculations'!$C$20,AC21&gt;='Old Ranking Calculations'!$B$21,'Old Ranking Calculations'!$C$21,AC21&gt;='Old Ranking Calculations'!$B$22,'Old Ranking Calculations'!$C$22,AC21&lt;'Old Ranking Calculations'!$B$23,'Old Ranking Calculations'!$C$23)</f>
        <v>1</v>
      </c>
      <c r="AE21" s="1">
        <v>0</v>
      </c>
      <c r="AF21" s="1">
        <f t="shared" si="1"/>
        <v>6.2857142857142861E-2</v>
      </c>
      <c r="AG21" s="16">
        <f>SUM($W$2:W21,Z21,$AE$2)</f>
        <v>31.007096774193549</v>
      </c>
    </row>
    <row r="22" spans="1:33" ht="15.75" customHeight="1" x14ac:dyDescent="0.2">
      <c r="A22" s="1">
        <v>1996</v>
      </c>
      <c r="B22" s="1" t="s">
        <v>28</v>
      </c>
      <c r="C22" s="1" t="str">
        <f>VLOOKUP(B22,Divisions!$A$1:$B$33,2,FALSE)</f>
        <v>NFC West</v>
      </c>
      <c r="D22" s="1">
        <v>7</v>
      </c>
      <c r="E22" s="1">
        <v>9</v>
      </c>
      <c r="W22" s="1">
        <f>SUM(N22*'Ranking Calculations'!$C$2,M22*'Ranking Calculations'!$C$3,L22*'Ranking Calculations'!$C$4,K22*'Ranking Calculations'!$C$5,H22*'Ranking Calculations'!$C$7,G22*'Ranking Calculations'!$C$6,P22*'Ranking Calculations'!$C$8,Q22*'Ranking Calculations'!$C$9,R22*'Ranking Calculations'!$C$10,S22*'Ranking Calculations'!$C$11,T22*'Ranking Calculations'!$C$12,U22*'Ranking Calculations'!$C$13,V22*'Ranking Calculations'!$C$14)</f>
        <v>0</v>
      </c>
      <c r="X22" s="11">
        <f>(SUM($D$2:D22)+(SUM($F$2:F22)/2))/((SUM($D$2:D22)+SUM($E$2:E22)+SUM($F$2:F22)))</f>
        <v>0.4567901234567901</v>
      </c>
      <c r="Y22" s="24">
        <f>'Winning % Rank Over Time'!AE32</f>
        <v>20</v>
      </c>
      <c r="Z22" s="7">
        <f>'Winning % Rank Over Time'!$B22*VLOOKUP(Y22,'Share of Reg Season Points'!$F$2:$G$32,2)</f>
        <v>0</v>
      </c>
      <c r="AA22" s="1">
        <f t="shared" si="0"/>
        <v>0.46153846153846156</v>
      </c>
      <c r="AB22" s="1" cm="1">
        <f t="array" ref="AB22">_xlfn.IFS(AA22&gt;='Old Ranking Calculations'!$B$25,'Old Ranking Calculations'!$C$25,AA22&gt;='Old Ranking Calculations'!$B$26,'Old Ranking Calculations'!$C$26,AA22&gt;='Old Ranking Calculations'!$B$27,'Old Ranking Calculations'!$C$27,AA22&gt;='Old Ranking Calculations'!$B$28,'Old Ranking Calculations'!$C$28,AA22&gt;='Old Ranking Calculations'!$B$29,'Old Ranking Calculations'!$C$29,AA22&gt;='Old Ranking Calculations'!$B$30,'Old Ranking Calculations'!$C$30,AA22&gt;='Old Ranking Calculations'!$B$31,'Old Ranking Calculations'!$C$31,AA22&lt;'Old Ranking Calculations'!$B$32,'Old Ranking Calculations'!$C$32)</f>
        <v>0</v>
      </c>
      <c r="AC22" s="1">
        <f>COUNT($G$2:G22)/COUNT($A$2:A22)</f>
        <v>0.19047619047619047</v>
      </c>
      <c r="AD22" s="1" cm="1">
        <f t="array" ref="AD22">_xlfn.IFS(AC22&gt;='Old Ranking Calculations'!$B$15,'Old Ranking Calculations'!$C$15,AC22&gt;='Old Ranking Calculations'!$B$16,'Old Ranking Calculations'!$C$16,AC22&gt;='Old Ranking Calculations'!$B$17,'Old Ranking Calculations'!$C$17,AC22&gt;='Old Ranking Calculations'!$B$18,'Old Ranking Calculations'!$C$18,AC22&gt;='Old Ranking Calculations'!$B$19,'Old Ranking Calculations'!$C$19,AC22&gt;='Old Ranking Calculations'!$B$20,'Old Ranking Calculations'!$C$20,AC22&gt;='Old Ranking Calculations'!$B$21,'Old Ranking Calculations'!$C$21,AC22&gt;='Old Ranking Calculations'!$B$22,'Old Ranking Calculations'!$C$22,AC22&lt;'Old Ranking Calculations'!$B$23,'Old Ranking Calculations'!$C$23)</f>
        <v>0</v>
      </c>
      <c r="AE22" s="1">
        <v>0</v>
      </c>
      <c r="AF22" s="1">
        <f t="shared" si="1"/>
        <v>5.9782608695652176E-2</v>
      </c>
      <c r="AG22" s="16">
        <f>SUM($W$2:W22,Z22,$AE$2)</f>
        <v>31.007096774193549</v>
      </c>
    </row>
    <row r="23" spans="1:33" ht="15.75" customHeight="1" x14ac:dyDescent="0.2">
      <c r="A23" s="1">
        <v>1997</v>
      </c>
      <c r="B23" s="1" t="s">
        <v>28</v>
      </c>
      <c r="C23" s="1" t="str">
        <f>VLOOKUP(B23,Divisions!$A$1:$B$33,2,FALSE)</f>
        <v>NFC West</v>
      </c>
      <c r="D23" s="1">
        <v>8</v>
      </c>
      <c r="E23" s="1">
        <v>8</v>
      </c>
      <c r="W23" s="1">
        <f>SUM(N23*'Ranking Calculations'!$C$2,M23*'Ranking Calculations'!$C$3,L23*'Ranking Calculations'!$C$4,K23*'Ranking Calculations'!$C$5,H23*'Ranking Calculations'!$C$7,G23*'Ranking Calculations'!$C$6,P23*'Ranking Calculations'!$C$8,Q23*'Ranking Calculations'!$C$9,R23*'Ranking Calculations'!$C$10,S23*'Ranking Calculations'!$C$11,T23*'Ranking Calculations'!$C$12,U23*'Ranking Calculations'!$C$13,V23*'Ranking Calculations'!$C$14)</f>
        <v>0</v>
      </c>
      <c r="X23" s="11">
        <f>(SUM($D$2:D23)+(SUM($F$2:F23)/2))/((SUM($D$2:D23)+SUM($E$2:E23)+SUM($F$2:F23)))</f>
        <v>0.45882352941176469</v>
      </c>
      <c r="Y23" s="24">
        <f>'Winning % Rank Over Time'!AE33</f>
        <v>22</v>
      </c>
      <c r="Z23" s="7">
        <f>'Winning % Rank Over Time'!$B23*VLOOKUP(Y23,'Share of Reg Season Points'!$F$2:$G$32,2)</f>
        <v>0</v>
      </c>
      <c r="AA23" s="1">
        <f t="shared" si="0"/>
        <v>0.44444444444444442</v>
      </c>
      <c r="AB23" s="1" cm="1">
        <f t="array" ref="AB23">_xlfn.IFS(AA23&gt;='Old Ranking Calculations'!$B$25,'Old Ranking Calculations'!$C$25,AA23&gt;='Old Ranking Calculations'!$B$26,'Old Ranking Calculations'!$C$26,AA23&gt;='Old Ranking Calculations'!$B$27,'Old Ranking Calculations'!$C$27,AA23&gt;='Old Ranking Calculations'!$B$28,'Old Ranking Calculations'!$C$28,AA23&gt;='Old Ranking Calculations'!$B$29,'Old Ranking Calculations'!$C$29,AA23&gt;='Old Ranking Calculations'!$B$30,'Old Ranking Calculations'!$C$30,AA23&gt;='Old Ranking Calculations'!$B$31,'Old Ranking Calculations'!$C$31,AA23&lt;'Old Ranking Calculations'!$B$32,'Old Ranking Calculations'!$C$32)</f>
        <v>0</v>
      </c>
      <c r="AC23" s="1">
        <f>COUNT($G$2:G23)/COUNT($A$2:A23)</f>
        <v>0.18181818181818182</v>
      </c>
      <c r="AD23" s="1" cm="1">
        <f t="array" ref="AD23">_xlfn.IFS(AC23&gt;='Old Ranking Calculations'!$B$15,'Old Ranking Calculations'!$C$15,AC23&gt;='Old Ranking Calculations'!$B$16,'Old Ranking Calculations'!$C$16,AC23&gt;='Old Ranking Calculations'!$B$17,'Old Ranking Calculations'!$C$17,AC23&gt;='Old Ranking Calculations'!$B$18,'Old Ranking Calculations'!$C$18,AC23&gt;='Old Ranking Calculations'!$B$19,'Old Ranking Calculations'!$C$19,AC23&gt;='Old Ranking Calculations'!$B$20,'Old Ranking Calculations'!$C$20,AC23&gt;='Old Ranking Calculations'!$B$21,'Old Ranking Calculations'!$C$21,AC23&gt;='Old Ranking Calculations'!$B$22,'Old Ranking Calculations'!$C$22,AC23&lt;'Old Ranking Calculations'!$B$23,'Old Ranking Calculations'!$C$23)</f>
        <v>0</v>
      </c>
      <c r="AE23" s="1">
        <v>0</v>
      </c>
      <c r="AF23" s="1">
        <f t="shared" si="1"/>
        <v>5.7291666666666664E-2</v>
      </c>
      <c r="AG23" s="16">
        <f>SUM($W$2:W23,Z23,$AE$2)</f>
        <v>31.007096774193549</v>
      </c>
    </row>
    <row r="24" spans="1:33" ht="15.75" customHeight="1" x14ac:dyDescent="0.2">
      <c r="A24" s="1">
        <v>1998</v>
      </c>
      <c r="B24" s="1" t="s">
        <v>28</v>
      </c>
      <c r="C24" s="1" t="str">
        <f>VLOOKUP(B24,Divisions!$A$1:$B$33,2,FALSE)</f>
        <v>NFC West</v>
      </c>
      <c r="D24" s="1">
        <v>8</v>
      </c>
      <c r="E24" s="1">
        <v>8</v>
      </c>
      <c r="W24" s="1">
        <f>SUM(N24*'Ranking Calculations'!$C$2,M24*'Ranking Calculations'!$C$3,L24*'Ranking Calculations'!$C$4,K24*'Ranking Calculations'!$C$5,H24*'Ranking Calculations'!$C$7,G24*'Ranking Calculations'!$C$6,P24*'Ranking Calculations'!$C$8,Q24*'Ranking Calculations'!$C$9,R24*'Ranking Calculations'!$C$10,S24*'Ranking Calculations'!$C$11,T24*'Ranking Calculations'!$C$12,U24*'Ranking Calculations'!$C$13,V24*'Ranking Calculations'!$C$14)</f>
        <v>0</v>
      </c>
      <c r="X24" s="11">
        <f>(SUM($D$2:D24)+(SUM($F$2:F24)/2))/((SUM($D$2:D24)+SUM($E$2:E24)+SUM($F$2:F24)))</f>
        <v>0.4606741573033708</v>
      </c>
      <c r="Y24" s="24">
        <f>'Winning % Rank Over Time'!AE34</f>
        <v>20</v>
      </c>
      <c r="Z24" s="7">
        <f>'Winning % Rank Over Time'!$B24*VLOOKUP(Y24,'Share of Reg Season Points'!$F$2:$G$32,2)</f>
        <v>0</v>
      </c>
      <c r="AA24" s="1">
        <f t="shared" si="0"/>
        <v>0.42857142857142855</v>
      </c>
      <c r="AB24" s="1" cm="1">
        <f t="array" ref="AB24">_xlfn.IFS(AA24&gt;='Old Ranking Calculations'!$B$25,'Old Ranking Calculations'!$C$25,AA24&gt;='Old Ranking Calculations'!$B$26,'Old Ranking Calculations'!$C$26,AA24&gt;='Old Ranking Calculations'!$B$27,'Old Ranking Calculations'!$C$27,AA24&gt;='Old Ranking Calculations'!$B$28,'Old Ranking Calculations'!$C$28,AA24&gt;='Old Ranking Calculations'!$B$29,'Old Ranking Calculations'!$C$29,AA24&gt;='Old Ranking Calculations'!$B$30,'Old Ranking Calculations'!$C$30,AA24&gt;='Old Ranking Calculations'!$B$31,'Old Ranking Calculations'!$C$31,AA24&lt;'Old Ranking Calculations'!$B$32,'Old Ranking Calculations'!$C$32)</f>
        <v>0</v>
      </c>
      <c r="AC24" s="1">
        <f>COUNT($G$2:G24)/COUNT($A$2:A24)</f>
        <v>0.17391304347826086</v>
      </c>
      <c r="AD24" s="1" cm="1">
        <f t="array" ref="AD24">_xlfn.IFS(AC24&gt;='Old Ranking Calculations'!$B$15,'Old Ranking Calculations'!$C$15,AC24&gt;='Old Ranking Calculations'!$B$16,'Old Ranking Calculations'!$C$16,AC24&gt;='Old Ranking Calculations'!$B$17,'Old Ranking Calculations'!$C$17,AC24&gt;='Old Ranking Calculations'!$B$18,'Old Ranking Calculations'!$C$18,AC24&gt;='Old Ranking Calculations'!$B$19,'Old Ranking Calculations'!$C$19,AC24&gt;='Old Ranking Calculations'!$B$20,'Old Ranking Calculations'!$C$20,AC24&gt;='Old Ranking Calculations'!$B$21,'Old Ranking Calculations'!$C$21,AC24&gt;='Old Ranking Calculations'!$B$22,'Old Ranking Calculations'!$C$22,AC24&lt;'Old Ranking Calculations'!$B$23,'Old Ranking Calculations'!$C$23)</f>
        <v>0</v>
      </c>
      <c r="AE24" s="1">
        <v>0</v>
      </c>
      <c r="AF24" s="1">
        <f t="shared" si="1"/>
        <v>5.5E-2</v>
      </c>
      <c r="AG24" s="16">
        <f>SUM($W$2:W24,Z24,$AE$2)</f>
        <v>31.007096774193549</v>
      </c>
    </row>
    <row r="25" spans="1:33" ht="15.75" customHeight="1" x14ac:dyDescent="0.2">
      <c r="A25" s="1">
        <v>1999</v>
      </c>
      <c r="B25" s="1" t="s">
        <v>28</v>
      </c>
      <c r="C25" s="1" t="str">
        <f>VLOOKUP(B25,Divisions!$A$1:$B$33,2,FALSE)</f>
        <v>NFC West</v>
      </c>
      <c r="D25" s="1">
        <v>9</v>
      </c>
      <c r="E25" s="1">
        <v>7</v>
      </c>
      <c r="G25" s="1">
        <v>1</v>
      </c>
      <c r="H25" s="1">
        <v>1</v>
      </c>
      <c r="I25" s="1">
        <v>0</v>
      </c>
      <c r="J25" s="1">
        <v>1</v>
      </c>
      <c r="K25" s="1"/>
      <c r="L25" s="1"/>
      <c r="M25" s="1"/>
      <c r="N25" s="1"/>
      <c r="O25" s="1">
        <v>1</v>
      </c>
      <c r="W25" s="1">
        <f>SUM(N25*'Ranking Calculations'!$C$2,M25*'Ranking Calculations'!$C$3,L25*'Ranking Calculations'!$C$4,K25*'Ranking Calculations'!$C$5,H25*'Ranking Calculations'!$C$7,G25*'Ranking Calculations'!$C$6,P25*'Ranking Calculations'!$C$8,Q25*'Ranking Calculations'!$C$9,R25*'Ranking Calculations'!$C$10,S25*'Ranking Calculations'!$C$11,T25*'Ranking Calculations'!$C$12,U25*'Ranking Calculations'!$C$13,V25*'Ranking Calculations'!$C$14)</f>
        <v>2</v>
      </c>
      <c r="X25" s="11">
        <f>(SUM($D$2:D25)+(SUM($F$2:F25)/2))/((SUM($D$2:D25)+SUM($E$2:E25)+SUM($F$2:F25)))</f>
        <v>0.46505376344086019</v>
      </c>
      <c r="Y25" s="24">
        <f>'Winning % Rank Over Time'!AE35</f>
        <v>18</v>
      </c>
      <c r="Z25" s="7">
        <f>'Winning % Rank Over Time'!$B25*VLOOKUP(Y25,'Share of Reg Season Points'!$F$2:$G$32,2)</f>
        <v>0</v>
      </c>
      <c r="AA25" s="1">
        <f t="shared" si="0"/>
        <v>0.4838709677419355</v>
      </c>
      <c r="AB25" s="1" cm="1">
        <f t="array" ref="AB25">_xlfn.IFS(AA25&gt;='Old Ranking Calculations'!$B$25,'Old Ranking Calculations'!$C$25,AA25&gt;='Old Ranking Calculations'!$B$26,'Old Ranking Calculations'!$C$26,AA25&gt;='Old Ranking Calculations'!$B$27,'Old Ranking Calculations'!$C$27,AA25&gt;='Old Ranking Calculations'!$B$28,'Old Ranking Calculations'!$C$28,AA25&gt;='Old Ranking Calculations'!$B$29,'Old Ranking Calculations'!$C$29,AA25&gt;='Old Ranking Calculations'!$B$30,'Old Ranking Calculations'!$C$30,AA25&gt;='Old Ranking Calculations'!$B$31,'Old Ranking Calculations'!$C$31,AA25&lt;'Old Ranking Calculations'!$B$32,'Old Ranking Calculations'!$C$32)</f>
        <v>0</v>
      </c>
      <c r="AC25" s="1">
        <f>COUNT($G$2:G25)/COUNT($A$2:A25)</f>
        <v>0.20833333333333334</v>
      </c>
      <c r="AD25" s="1" cm="1">
        <f t="array" ref="AD25">_xlfn.IFS(AC25&gt;='Old Ranking Calculations'!$B$15,'Old Ranking Calculations'!$C$15,AC25&gt;='Old Ranking Calculations'!$B$16,'Old Ranking Calculations'!$C$16,AC25&gt;='Old Ranking Calculations'!$B$17,'Old Ranking Calculations'!$C$17,AC25&gt;='Old Ranking Calculations'!$B$18,'Old Ranking Calculations'!$C$18,AC25&gt;='Old Ranking Calculations'!$B$19,'Old Ranking Calculations'!$C$19,AC25&gt;='Old Ranking Calculations'!$B$20,'Old Ranking Calculations'!$C$20,AC25&gt;='Old Ranking Calculations'!$B$21,'Old Ranking Calculations'!$C$21,AC25&gt;='Old Ranking Calculations'!$B$22,'Old Ranking Calculations'!$C$22,AC25&lt;'Old Ranking Calculations'!$B$23,'Old Ranking Calculations'!$C$23)</f>
        <v>1</v>
      </c>
      <c r="AE25" s="1">
        <v>0</v>
      </c>
      <c r="AF25" s="1">
        <f t="shared" si="1"/>
        <v>5.7416267942583733E-2</v>
      </c>
      <c r="AG25" s="16">
        <f>SUM($W$2:W25,Z25,$AE$2)</f>
        <v>33.007096774193549</v>
      </c>
    </row>
    <row r="26" spans="1:33" ht="15.75" customHeight="1" x14ac:dyDescent="0.2">
      <c r="A26" s="1">
        <v>2000</v>
      </c>
      <c r="B26" s="1" t="s">
        <v>28</v>
      </c>
      <c r="C26" s="1" t="str">
        <f>VLOOKUP(B26,Divisions!$A$1:$B$33,2,FALSE)</f>
        <v>NFC West</v>
      </c>
      <c r="D26" s="1">
        <v>6</v>
      </c>
      <c r="E26" s="1">
        <v>10</v>
      </c>
      <c r="W26" s="1">
        <f>SUM(N26*'Ranking Calculations'!$C$2,M26*'Ranking Calculations'!$C$3,L26*'Ranking Calculations'!$C$4,K26*'Ranking Calculations'!$C$5,H26*'Ranking Calculations'!$C$7,G26*'Ranking Calculations'!$C$6,P26*'Ranking Calculations'!$C$8,Q26*'Ranking Calculations'!$C$9,R26*'Ranking Calculations'!$C$10,S26*'Ranking Calculations'!$C$11,T26*'Ranking Calculations'!$C$12,U26*'Ranking Calculations'!$C$13,V26*'Ranking Calculations'!$C$14)</f>
        <v>0</v>
      </c>
      <c r="X26" s="11">
        <f>(SUM($D$2:D26)+(SUM($F$2:F26)/2))/((SUM($D$2:D26)+SUM($E$2:E26)+SUM($F$2:F26)))</f>
        <v>0.46134020618556704</v>
      </c>
      <c r="Y26" s="24">
        <f>'Winning % Rank Over Time'!AE36</f>
        <v>21</v>
      </c>
      <c r="Z26" s="7">
        <f>'Winning % Rank Over Time'!$B26*VLOOKUP(Y26,'Share of Reg Season Points'!$F$2:$G$32,2)</f>
        <v>0</v>
      </c>
      <c r="AA26" s="1">
        <f t="shared" si="0"/>
        <v>0.46875</v>
      </c>
      <c r="AB26" s="1" cm="1">
        <f t="array" ref="AB26">_xlfn.IFS(AA26&gt;='Old Ranking Calculations'!$B$25,'Old Ranking Calculations'!$C$25,AA26&gt;='Old Ranking Calculations'!$B$26,'Old Ranking Calculations'!$C$26,AA26&gt;='Old Ranking Calculations'!$B$27,'Old Ranking Calculations'!$C$27,AA26&gt;='Old Ranking Calculations'!$B$28,'Old Ranking Calculations'!$C$28,AA26&gt;='Old Ranking Calculations'!$B$29,'Old Ranking Calculations'!$C$29,AA26&gt;='Old Ranking Calculations'!$B$30,'Old Ranking Calculations'!$C$30,AA26&gt;='Old Ranking Calculations'!$B$31,'Old Ranking Calculations'!$C$31,AA26&lt;'Old Ranking Calculations'!$B$32,'Old Ranking Calculations'!$C$32)</f>
        <v>0</v>
      </c>
      <c r="AC26" s="1">
        <f>COUNT($G$2:G26)/COUNT($A$2:A26)</f>
        <v>0.2</v>
      </c>
      <c r="AD26" s="1" cm="1">
        <f t="array" ref="AD26">_xlfn.IFS(AC26&gt;='Old Ranking Calculations'!$B$15,'Old Ranking Calculations'!$C$15,AC26&gt;='Old Ranking Calculations'!$B$16,'Old Ranking Calculations'!$C$16,AC26&gt;='Old Ranking Calculations'!$B$17,'Old Ranking Calculations'!$C$17,AC26&gt;='Old Ranking Calculations'!$B$18,'Old Ranking Calculations'!$C$18,AC26&gt;='Old Ranking Calculations'!$B$19,'Old Ranking Calculations'!$C$19,AC26&gt;='Old Ranking Calculations'!$B$20,'Old Ranking Calculations'!$C$20,AC26&gt;='Old Ranking Calculations'!$B$21,'Old Ranking Calculations'!$C$21,AC26&gt;='Old Ranking Calculations'!$B$22,'Old Ranking Calculations'!$C$22,AC26&lt;'Old Ranking Calculations'!$B$23,'Old Ranking Calculations'!$C$23)</f>
        <v>1</v>
      </c>
      <c r="AE26" s="1">
        <v>0</v>
      </c>
      <c r="AF26" s="1">
        <f t="shared" si="1"/>
        <v>5.4794520547945202E-2</v>
      </c>
      <c r="AG26" s="16">
        <f>SUM($W$2:W26,Z26,$AE$2)</f>
        <v>33.007096774193549</v>
      </c>
    </row>
    <row r="27" spans="1:33" ht="15.75" customHeight="1" x14ac:dyDescent="0.2">
      <c r="A27" s="1">
        <v>2001</v>
      </c>
      <c r="B27" s="1" t="s">
        <v>28</v>
      </c>
      <c r="C27" s="1" t="str">
        <f>VLOOKUP(B27,Divisions!$A$1:$B$33,2,FALSE)</f>
        <v>NFC West</v>
      </c>
      <c r="D27" s="1">
        <v>9</v>
      </c>
      <c r="E27" s="1">
        <v>7</v>
      </c>
      <c r="W27" s="1">
        <f>SUM(N27*'Ranking Calculations'!$C$2,M27*'Ranking Calculations'!$C$3,L27*'Ranking Calculations'!$C$4,K27*'Ranking Calculations'!$C$5,H27*'Ranking Calculations'!$C$7,G27*'Ranking Calculations'!$C$6,P27*'Ranking Calculations'!$C$8,Q27*'Ranking Calculations'!$C$9,R27*'Ranking Calculations'!$C$10,S27*'Ranking Calculations'!$C$11,T27*'Ranking Calculations'!$C$12,U27*'Ranking Calculations'!$C$13,V27*'Ranking Calculations'!$C$14)</f>
        <v>0</v>
      </c>
      <c r="X27" s="11">
        <f>(SUM($D$2:D27)+(SUM($F$2:F27)/2))/((SUM($D$2:D27)+SUM($E$2:E27)+SUM($F$2:F27)))</f>
        <v>0.46534653465346537</v>
      </c>
      <c r="Y27" s="24">
        <f>'Winning % Rank Over Time'!AE37</f>
        <v>20</v>
      </c>
      <c r="Z27" s="7">
        <f>'Winning % Rank Over Time'!$B27*VLOOKUP(Y27,'Share of Reg Season Points'!$F$2:$G$32,2)</f>
        <v>0</v>
      </c>
      <c r="AA27" s="1">
        <f t="shared" si="0"/>
        <v>0.45454545454545453</v>
      </c>
      <c r="AB27" s="1" cm="1">
        <f t="array" ref="AB27">_xlfn.IFS(AA27&gt;='Old Ranking Calculations'!$B$25,'Old Ranking Calculations'!$C$25,AA27&gt;='Old Ranking Calculations'!$B$26,'Old Ranking Calculations'!$C$26,AA27&gt;='Old Ranking Calculations'!$B$27,'Old Ranking Calculations'!$C$27,AA27&gt;='Old Ranking Calculations'!$B$28,'Old Ranking Calculations'!$C$28,AA27&gt;='Old Ranking Calculations'!$B$29,'Old Ranking Calculations'!$C$29,AA27&gt;='Old Ranking Calculations'!$B$30,'Old Ranking Calculations'!$C$30,AA27&gt;='Old Ranking Calculations'!$B$31,'Old Ranking Calculations'!$C$31,AA27&lt;'Old Ranking Calculations'!$B$32,'Old Ranking Calculations'!$C$32)</f>
        <v>0</v>
      </c>
      <c r="AC27" s="1">
        <f>COUNT($G$2:G27)/COUNT($A$2:A27)</f>
        <v>0.19230769230769232</v>
      </c>
      <c r="AD27" s="1" cm="1">
        <f t="array" ref="AD27">_xlfn.IFS(AC27&gt;='Old Ranking Calculations'!$B$15,'Old Ranking Calculations'!$C$15,AC27&gt;='Old Ranking Calculations'!$B$16,'Old Ranking Calculations'!$C$16,AC27&gt;='Old Ranking Calculations'!$B$17,'Old Ranking Calculations'!$C$17,AC27&gt;='Old Ranking Calculations'!$B$18,'Old Ranking Calculations'!$C$18,AC27&gt;='Old Ranking Calculations'!$B$19,'Old Ranking Calculations'!$C$19,AC27&gt;='Old Ranking Calculations'!$B$20,'Old Ranking Calculations'!$C$20,AC27&gt;='Old Ranking Calculations'!$B$21,'Old Ranking Calculations'!$C$21,AC27&gt;='Old Ranking Calculations'!$B$22,'Old Ranking Calculations'!$C$22,AC27&lt;'Old Ranking Calculations'!$B$23,'Old Ranking Calculations'!$C$23)</f>
        <v>0</v>
      </c>
      <c r="AE27" s="1">
        <v>0</v>
      </c>
      <c r="AF27" s="1">
        <f t="shared" si="1"/>
        <v>5.3097345132743362E-2</v>
      </c>
      <c r="AG27" s="16">
        <f>SUM($W$2:W27,Z27,$AE$2)</f>
        <v>33.007096774193549</v>
      </c>
    </row>
    <row r="28" spans="1:33" ht="15.75" customHeight="1" x14ac:dyDescent="0.2">
      <c r="A28" s="1">
        <v>2002</v>
      </c>
      <c r="B28" s="1" t="s">
        <v>28</v>
      </c>
      <c r="C28" s="1" t="str">
        <f>VLOOKUP(B28,Divisions!$A$1:$B$33,2,FALSE)</f>
        <v>NFC West</v>
      </c>
      <c r="D28" s="1">
        <v>7</v>
      </c>
      <c r="E28" s="1">
        <v>9</v>
      </c>
      <c r="W28" s="1">
        <f>SUM(N28*'Ranking Calculations'!$C$2,M28*'Ranking Calculations'!$C$3,L28*'Ranking Calculations'!$C$4,K28*'Ranking Calculations'!$C$5,H28*'Ranking Calculations'!$C$7,G28*'Ranking Calculations'!$C$6,P28*'Ranking Calculations'!$C$8,Q28*'Ranking Calculations'!$C$9,R28*'Ranking Calculations'!$C$10,S28*'Ranking Calculations'!$C$11,T28*'Ranking Calculations'!$C$12,U28*'Ranking Calculations'!$C$13,V28*'Ranking Calculations'!$C$14)</f>
        <v>0</v>
      </c>
      <c r="X28" s="11">
        <f>(SUM($D$2:D28)+(SUM($F$2:F28)/2))/((SUM($D$2:D28)+SUM($E$2:E28)+SUM($F$2:F28)))</f>
        <v>0.4642857142857143</v>
      </c>
      <c r="Y28" s="24">
        <f>'Winning % Rank Over Time'!AE38</f>
        <v>21</v>
      </c>
      <c r="Z28" s="7">
        <f>'Winning % Rank Over Time'!$B28*VLOOKUP(Y28,'Share of Reg Season Points'!$A$2:$B$33,2)</f>
        <v>0</v>
      </c>
      <c r="AA28" s="1">
        <f t="shared" si="0"/>
        <v>0.44117647058823528</v>
      </c>
      <c r="AB28" s="1" cm="1">
        <f t="array" ref="AB28">_xlfn.IFS(AA28&gt;='Old Ranking Calculations'!$B$25,'Old Ranking Calculations'!$C$25,AA28&gt;='Old Ranking Calculations'!$B$26,'Old Ranking Calculations'!$C$26,AA28&gt;='Old Ranking Calculations'!$B$27,'Old Ranking Calculations'!$C$27,AA28&gt;='Old Ranking Calculations'!$B$28,'Old Ranking Calculations'!$C$28,AA28&gt;='Old Ranking Calculations'!$B$29,'Old Ranking Calculations'!$C$29,AA28&gt;='Old Ranking Calculations'!$B$30,'Old Ranking Calculations'!$C$30,AA28&gt;='Old Ranking Calculations'!$B$31,'Old Ranking Calculations'!$C$31,AA28&lt;'Old Ranking Calculations'!$B$32,'Old Ranking Calculations'!$C$32)</f>
        <v>0</v>
      </c>
      <c r="AC28" s="1">
        <f>COUNT($G$2:G28)/COUNT($A$2:A28)</f>
        <v>0.18518518518518517</v>
      </c>
      <c r="AD28" s="1" cm="1">
        <f t="array" ref="AD28">_xlfn.IFS(AC28&gt;='Old Ranking Calculations'!$B$15,'Old Ranking Calculations'!$C$15,AC28&gt;='Old Ranking Calculations'!$B$16,'Old Ranking Calculations'!$C$16,AC28&gt;='Old Ranking Calculations'!$B$17,'Old Ranking Calculations'!$C$17,AC28&gt;='Old Ranking Calculations'!$B$18,'Old Ranking Calculations'!$C$18,AC28&gt;='Old Ranking Calculations'!$B$19,'Old Ranking Calculations'!$C$19,AC28&gt;='Old Ranking Calculations'!$B$20,'Old Ranking Calculations'!$C$20,AC28&gt;='Old Ranking Calculations'!$B$21,'Old Ranking Calculations'!$C$21,AC28&gt;='Old Ranking Calculations'!$B$22,'Old Ranking Calculations'!$C$22,AC28&lt;'Old Ranking Calculations'!$B$23,'Old Ranking Calculations'!$C$23)</f>
        <v>0</v>
      </c>
      <c r="AE28" s="1">
        <v>0</v>
      </c>
      <c r="AF28" s="1">
        <f t="shared" si="1"/>
        <v>5.106382978723404E-2</v>
      </c>
      <c r="AG28" s="16">
        <f>SUM($W$2:W28,Z28,$AE$2)</f>
        <v>33.007096774193549</v>
      </c>
    </row>
    <row r="29" spans="1:33" ht="15.75" customHeight="1" x14ac:dyDescent="0.2">
      <c r="A29" s="1">
        <v>2003</v>
      </c>
      <c r="B29" s="1" t="s">
        <v>28</v>
      </c>
      <c r="C29" s="1" t="str">
        <f>VLOOKUP(B29,Divisions!$A$1:$B$33,2,FALSE)</f>
        <v>NFC West</v>
      </c>
      <c r="D29" s="1">
        <v>10</v>
      </c>
      <c r="E29" s="1">
        <v>6</v>
      </c>
      <c r="G29" s="1">
        <v>1</v>
      </c>
      <c r="I29" s="1">
        <v>0</v>
      </c>
      <c r="J29" s="1">
        <v>1</v>
      </c>
      <c r="K29" s="1"/>
      <c r="L29" s="1"/>
      <c r="M29" s="1"/>
      <c r="N29" s="1"/>
      <c r="O29" s="1">
        <v>1</v>
      </c>
      <c r="W29" s="1">
        <f>SUM(N29*'Ranking Calculations'!$C$2,M29*'Ranking Calculations'!$C$3,L29*'Ranking Calculations'!$C$4,K29*'Ranking Calculations'!$C$5,H29*'Ranking Calculations'!$C$7,G29*'Ranking Calculations'!$C$6,P29*'Ranking Calculations'!$C$8,Q29*'Ranking Calculations'!$C$9,R29*'Ranking Calculations'!$C$10,S29*'Ranking Calculations'!$C$11,T29*'Ranking Calculations'!$C$12,U29*'Ranking Calculations'!$C$13,V29*'Ranking Calculations'!$C$14)</f>
        <v>1</v>
      </c>
      <c r="X29" s="11">
        <f>(SUM($D$2:D29)+(SUM($F$2:F29)/2))/((SUM($D$2:D29)+SUM($E$2:E29)+SUM($F$2:F29)))</f>
        <v>0.47018348623853212</v>
      </c>
      <c r="Y29" s="24">
        <f>'Winning % Rank Over Time'!AE39</f>
        <v>20</v>
      </c>
      <c r="Z29" s="7">
        <f>'Winning % Rank Over Time'!$B29*VLOOKUP(Y29,'Share of Reg Season Points'!$A$2:$B$33,2)</f>
        <v>0</v>
      </c>
      <c r="AA29" s="1">
        <f t="shared" si="0"/>
        <v>0.47222222222222221</v>
      </c>
      <c r="AB29" s="1" cm="1">
        <f t="array" ref="AB29">_xlfn.IFS(AA29&gt;='Old Ranking Calculations'!$B$25,'Old Ranking Calculations'!$C$25,AA29&gt;='Old Ranking Calculations'!$B$26,'Old Ranking Calculations'!$C$26,AA29&gt;='Old Ranking Calculations'!$B$27,'Old Ranking Calculations'!$C$27,AA29&gt;='Old Ranking Calculations'!$B$28,'Old Ranking Calculations'!$C$28,AA29&gt;='Old Ranking Calculations'!$B$29,'Old Ranking Calculations'!$C$29,AA29&gt;='Old Ranking Calculations'!$B$30,'Old Ranking Calculations'!$C$30,AA29&gt;='Old Ranking Calculations'!$B$31,'Old Ranking Calculations'!$C$31,AA29&lt;'Old Ranking Calculations'!$B$32,'Old Ranking Calculations'!$C$32)</f>
        <v>0</v>
      </c>
      <c r="AC29" s="1">
        <f>COUNT($G$2:G29)/COUNT($A$2:A29)</f>
        <v>0.21428571428571427</v>
      </c>
      <c r="AD29" s="1" cm="1">
        <f t="array" ref="AD29">_xlfn.IFS(AC29&gt;='Old Ranking Calculations'!$B$15,'Old Ranking Calculations'!$C$15,AC29&gt;='Old Ranking Calculations'!$B$16,'Old Ranking Calculations'!$C$16,AC29&gt;='Old Ranking Calculations'!$B$17,'Old Ranking Calculations'!$C$17,AC29&gt;='Old Ranking Calculations'!$B$18,'Old Ranking Calculations'!$C$18,AC29&gt;='Old Ranking Calculations'!$B$19,'Old Ranking Calculations'!$C$19,AC29&gt;='Old Ranking Calculations'!$B$20,'Old Ranking Calculations'!$C$20,AC29&gt;='Old Ranking Calculations'!$B$21,'Old Ranking Calculations'!$C$21,AC29&gt;='Old Ranking Calculations'!$B$22,'Old Ranking Calculations'!$C$22,AC29&lt;'Old Ranking Calculations'!$B$23,'Old Ranking Calculations'!$C$23)</f>
        <v>1</v>
      </c>
      <c r="AE29" s="1">
        <v>0</v>
      </c>
      <c r="AF29" s="1">
        <f t="shared" si="1"/>
        <v>5.3719008264462811E-2</v>
      </c>
      <c r="AG29" s="16">
        <f>SUM($W$2:W29,Z29,$AE$2)</f>
        <v>34.007096774193549</v>
      </c>
    </row>
    <row r="30" spans="1:33" ht="15.75" customHeight="1" x14ac:dyDescent="0.2">
      <c r="A30" s="1">
        <v>2004</v>
      </c>
      <c r="B30" s="1" t="s">
        <v>28</v>
      </c>
      <c r="C30" s="1" t="str">
        <f>VLOOKUP(B30,Divisions!$A$1:$B$33,2,FALSE)</f>
        <v>NFC West</v>
      </c>
      <c r="D30" s="1">
        <v>9</v>
      </c>
      <c r="E30" s="1">
        <v>7</v>
      </c>
      <c r="G30" s="1">
        <v>1</v>
      </c>
      <c r="H30" s="1">
        <v>1</v>
      </c>
      <c r="I30" s="1">
        <v>0</v>
      </c>
      <c r="J30" s="1">
        <v>1</v>
      </c>
      <c r="K30" s="1"/>
      <c r="L30" s="1"/>
      <c r="M30" s="1"/>
      <c r="N30" s="1"/>
      <c r="O30" s="1">
        <v>1</v>
      </c>
      <c r="W30" s="1">
        <f>SUM(N30*'Ranking Calculations'!$C$2,M30*'Ranking Calculations'!$C$3,L30*'Ranking Calculations'!$C$4,K30*'Ranking Calculations'!$C$5,H30*'Ranking Calculations'!$C$7,G30*'Ranking Calculations'!$C$6,P30*'Ranking Calculations'!$C$8,Q30*'Ranking Calculations'!$C$9,R30*'Ranking Calculations'!$C$10,S30*'Ranking Calculations'!$C$11,T30*'Ranking Calculations'!$C$12,U30*'Ranking Calculations'!$C$13,V30*'Ranking Calculations'!$C$14)</f>
        <v>2</v>
      </c>
      <c r="X30" s="11">
        <f>(SUM($D$2:D30)+(SUM($F$2:F30)/2))/((SUM($D$2:D30)+SUM($E$2:E30)+SUM($F$2:F30)))</f>
        <v>0.47345132743362833</v>
      </c>
      <c r="Y30" s="24">
        <f>'Winning % Rank Over Time'!AE40</f>
        <v>20</v>
      </c>
      <c r="Z30" s="7">
        <f>'Winning % Rank Over Time'!$B30*VLOOKUP(Y30,'Share of Reg Season Points'!$A$2:$B$33,2)</f>
        <v>0</v>
      </c>
      <c r="AA30" s="1">
        <f t="shared" si="0"/>
        <v>0.51282051282051277</v>
      </c>
      <c r="AB30" s="1" cm="1">
        <f t="array" ref="AB30">_xlfn.IFS(AA30&gt;='Old Ranking Calculations'!$B$25,'Old Ranking Calculations'!$C$25,AA30&gt;='Old Ranking Calculations'!$B$26,'Old Ranking Calculations'!$C$26,AA30&gt;='Old Ranking Calculations'!$B$27,'Old Ranking Calculations'!$C$27,AA30&gt;='Old Ranking Calculations'!$B$28,'Old Ranking Calculations'!$C$28,AA30&gt;='Old Ranking Calculations'!$B$29,'Old Ranking Calculations'!$C$29,AA30&gt;='Old Ranking Calculations'!$B$30,'Old Ranking Calculations'!$C$30,AA30&gt;='Old Ranking Calculations'!$B$31,'Old Ranking Calculations'!$C$31,AA30&lt;'Old Ranking Calculations'!$B$32,'Old Ranking Calculations'!$C$32)</f>
        <v>3</v>
      </c>
      <c r="AC30" s="1">
        <f>COUNT($G$2:G30)/COUNT($A$2:A30)</f>
        <v>0.2413793103448276</v>
      </c>
      <c r="AD30" s="1" cm="1">
        <f t="array" ref="AD30">_xlfn.IFS(AC30&gt;='Old Ranking Calculations'!$B$15,'Old Ranking Calculations'!$C$15,AC30&gt;='Old Ranking Calculations'!$B$16,'Old Ranking Calculations'!$C$16,AC30&gt;='Old Ranking Calculations'!$B$17,'Old Ranking Calculations'!$C$17,AC30&gt;='Old Ranking Calculations'!$B$18,'Old Ranking Calculations'!$C$18,AC30&gt;='Old Ranking Calculations'!$B$19,'Old Ranking Calculations'!$C$19,AC30&gt;='Old Ranking Calculations'!$B$20,'Old Ranking Calculations'!$C$20,AC30&gt;='Old Ranking Calculations'!$B$21,'Old Ranking Calculations'!$C$21,AC30&gt;='Old Ranking Calculations'!$B$22,'Old Ranking Calculations'!$C$22,AC30&lt;'Old Ranking Calculations'!$B$23,'Old Ranking Calculations'!$C$23)</f>
        <v>1</v>
      </c>
      <c r="AE30" s="1">
        <v>0</v>
      </c>
      <c r="AF30" s="1">
        <f t="shared" si="1"/>
        <v>5.5776892430278883E-2</v>
      </c>
      <c r="AG30" s="16">
        <f>SUM($W$2:W30,Z30,$AE$2)</f>
        <v>36.007096774193549</v>
      </c>
    </row>
    <row r="31" spans="1:33" ht="15.75" customHeight="1" x14ac:dyDescent="0.2">
      <c r="A31" s="1">
        <v>2005</v>
      </c>
      <c r="B31" s="1" t="s">
        <v>28</v>
      </c>
      <c r="C31" s="1" t="str">
        <f>VLOOKUP(B31,Divisions!$A$1:$B$33,2,FALSE)</f>
        <v>NFC West</v>
      </c>
      <c r="D31" s="1">
        <v>13</v>
      </c>
      <c r="E31" s="1">
        <v>3</v>
      </c>
      <c r="G31" s="1">
        <v>1</v>
      </c>
      <c r="H31" s="1">
        <v>1</v>
      </c>
      <c r="I31" s="1">
        <v>2</v>
      </c>
      <c r="J31" s="1">
        <v>1</v>
      </c>
      <c r="K31" s="1">
        <v>1</v>
      </c>
      <c r="L31" s="1">
        <v>1</v>
      </c>
      <c r="M31" s="1">
        <v>1</v>
      </c>
      <c r="N31" s="1"/>
      <c r="O31" s="1">
        <v>4</v>
      </c>
      <c r="P31" s="1">
        <v>1</v>
      </c>
      <c r="Q31" s="1">
        <v>1</v>
      </c>
      <c r="W31" s="1">
        <f>SUM(N31*'Ranking Calculations'!$C$2,M31*'Ranking Calculations'!$C$3,L31*'Ranking Calculations'!$C$4,K31*'Ranking Calculations'!$C$5,H31*'Ranking Calculations'!$C$7,G31*'Ranking Calculations'!$C$6,P31*'Ranking Calculations'!$C$8,Q31*'Ranking Calculations'!$C$9,R31*'Ranking Calculations'!$C$10,S31*'Ranking Calculations'!$C$11,T31*'Ranking Calculations'!$C$12,U31*'Ranking Calculations'!$C$13,V31*'Ranking Calculations'!$C$14)</f>
        <v>21</v>
      </c>
      <c r="X31" s="11">
        <f>(SUM($D$2:D31)+(SUM($F$2:F31)/2))/((SUM($D$2:D31)+SUM($E$2:E31)+SUM($F$2:F31)))</f>
        <v>0.48504273504273504</v>
      </c>
      <c r="Y31" s="24">
        <f>'Winning % Rank Over Time'!AE41</f>
        <v>18</v>
      </c>
      <c r="Z31" s="7">
        <f>'Winning % Rank Over Time'!$B31*VLOOKUP(Y31,'Share of Reg Season Points'!$A$2:$B$33,2)</f>
        <v>0</v>
      </c>
      <c r="AA31" s="1">
        <f t="shared" si="0"/>
        <v>0.59523809523809523</v>
      </c>
      <c r="AB31" s="1" cm="1">
        <f t="array" ref="AB31">_xlfn.IFS(AA31&gt;='Old Ranking Calculations'!$B$25,'Old Ranking Calculations'!$C$25,AA31&gt;='Old Ranking Calculations'!$B$26,'Old Ranking Calculations'!$C$26,AA31&gt;='Old Ranking Calculations'!$B$27,'Old Ranking Calculations'!$C$27,AA31&gt;='Old Ranking Calculations'!$B$28,'Old Ranking Calculations'!$C$28,AA31&gt;='Old Ranking Calculations'!$B$29,'Old Ranking Calculations'!$C$29,AA31&gt;='Old Ranking Calculations'!$B$30,'Old Ranking Calculations'!$C$30,AA31&gt;='Old Ranking Calculations'!$B$31,'Old Ranking Calculations'!$C$31,AA31&lt;'Old Ranking Calculations'!$B$32,'Old Ranking Calculations'!$C$32)</f>
        <v>3</v>
      </c>
      <c r="AC31" s="1">
        <f>COUNT($G$2:G31)/COUNT($A$2:A31)</f>
        <v>0.26666666666666666</v>
      </c>
      <c r="AD31" s="1" cm="1">
        <f t="array" ref="AD31">_xlfn.IFS(AC31&gt;='Old Ranking Calculations'!$B$15,'Old Ranking Calculations'!$C$15,AC31&gt;='Old Ranking Calculations'!$B$16,'Old Ranking Calculations'!$C$16,AC31&gt;='Old Ranking Calculations'!$B$17,'Old Ranking Calculations'!$C$17,AC31&gt;='Old Ranking Calculations'!$B$18,'Old Ranking Calculations'!$C$18,AC31&gt;='Old Ranking Calculations'!$B$19,'Old Ranking Calculations'!$C$19,AC31&gt;='Old Ranking Calculations'!$B$20,'Old Ranking Calculations'!$C$20,AC31&gt;='Old Ranking Calculations'!$B$21,'Old Ranking Calculations'!$C$21,AC31&gt;='Old Ranking Calculations'!$B$22,'Old Ranking Calculations'!$C$22,AC31&lt;'Old Ranking Calculations'!$B$23,'Old Ranking Calculations'!$C$23)</f>
        <v>3</v>
      </c>
      <c r="AE31" s="1">
        <v>0</v>
      </c>
      <c r="AF31" s="1">
        <f t="shared" si="1"/>
        <v>7.7519379844961239E-2</v>
      </c>
      <c r="AG31" s="16">
        <f>SUM($W$2:W31,Z31,$AE$2)</f>
        <v>57.007096774193549</v>
      </c>
    </row>
    <row r="32" spans="1:33" ht="15.75" customHeight="1" x14ac:dyDescent="0.2">
      <c r="A32" s="1">
        <v>2006</v>
      </c>
      <c r="B32" s="1" t="s">
        <v>28</v>
      </c>
      <c r="C32" s="1" t="str">
        <f>VLOOKUP(B32,Divisions!$A$1:$B$33,2,FALSE)</f>
        <v>NFC West</v>
      </c>
      <c r="D32" s="1">
        <v>9</v>
      </c>
      <c r="E32" s="1">
        <v>7</v>
      </c>
      <c r="G32" s="1">
        <v>1</v>
      </c>
      <c r="H32" s="1">
        <v>1</v>
      </c>
      <c r="I32" s="1">
        <v>1</v>
      </c>
      <c r="J32" s="1">
        <v>1</v>
      </c>
      <c r="K32" s="1">
        <v>1</v>
      </c>
      <c r="L32" s="1"/>
      <c r="M32" s="1"/>
      <c r="N32" s="1"/>
      <c r="O32" s="1">
        <v>2</v>
      </c>
      <c r="W32" s="1">
        <f>SUM(N32*'Ranking Calculations'!$C$2,M32*'Ranking Calculations'!$C$3,L32*'Ranking Calculations'!$C$4,K32*'Ranking Calculations'!$C$5,H32*'Ranking Calculations'!$C$7,G32*'Ranking Calculations'!$C$6,P32*'Ranking Calculations'!$C$8,Q32*'Ranking Calculations'!$C$9,R32*'Ranking Calculations'!$C$10,S32*'Ranking Calculations'!$C$11,T32*'Ranking Calculations'!$C$12,U32*'Ranking Calculations'!$C$13,V32*'Ranking Calculations'!$C$14)</f>
        <v>4</v>
      </c>
      <c r="X32" s="11">
        <f>(SUM($D$2:D32)+(SUM($F$2:F32)/2))/((SUM($D$2:D32)+SUM($E$2:E32)+SUM($F$2:F32)))</f>
        <v>0.48760330578512395</v>
      </c>
      <c r="Y32" s="24">
        <f>'Winning % Rank Over Time'!AE42</f>
        <v>18</v>
      </c>
      <c r="Z32" s="7">
        <f>'Winning % Rank Over Time'!$B32*VLOOKUP(Y32,'Share of Reg Season Points'!$A$2:$B$33,2)</f>
        <v>0</v>
      </c>
      <c r="AA32" s="1">
        <f t="shared" si="0"/>
        <v>0.64444444444444449</v>
      </c>
      <c r="AB32" s="1" cm="1">
        <f t="array" ref="AB32">_xlfn.IFS(AA32&gt;='Old Ranking Calculations'!$B$25,'Old Ranking Calculations'!$C$25,AA32&gt;='Old Ranking Calculations'!$B$26,'Old Ranking Calculations'!$C$26,AA32&gt;='Old Ranking Calculations'!$B$27,'Old Ranking Calculations'!$C$27,AA32&gt;='Old Ranking Calculations'!$B$28,'Old Ranking Calculations'!$C$28,AA32&gt;='Old Ranking Calculations'!$B$29,'Old Ranking Calculations'!$C$29,AA32&gt;='Old Ranking Calculations'!$B$30,'Old Ranking Calculations'!$C$30,AA32&gt;='Old Ranking Calculations'!$B$31,'Old Ranking Calculations'!$C$31,AA32&lt;'Old Ranking Calculations'!$B$32,'Old Ranking Calculations'!$C$32)</f>
        <v>4</v>
      </c>
      <c r="AC32" s="1">
        <f>COUNT($G$2:G32)/COUNT($A$2:A32)</f>
        <v>0.29032258064516131</v>
      </c>
      <c r="AD32" s="1" cm="1">
        <f t="array" ref="AD32">_xlfn.IFS(AC32&gt;='Old Ranking Calculations'!$B$15,'Old Ranking Calculations'!$C$15,AC32&gt;='Old Ranking Calculations'!$B$16,'Old Ranking Calculations'!$C$16,AC32&gt;='Old Ranking Calculations'!$B$17,'Old Ranking Calculations'!$C$17,AC32&gt;='Old Ranking Calculations'!$B$18,'Old Ranking Calculations'!$C$18,AC32&gt;='Old Ranking Calculations'!$B$19,'Old Ranking Calculations'!$C$19,AC32&gt;='Old Ranking Calculations'!$B$20,'Old Ranking Calculations'!$C$20,AC32&gt;='Old Ranking Calculations'!$B$21,'Old Ranking Calculations'!$C$21,AC32&gt;='Old Ranking Calculations'!$B$22,'Old Ranking Calculations'!$C$22,AC32&lt;'Old Ranking Calculations'!$B$23,'Old Ranking Calculations'!$C$23)</f>
        <v>3</v>
      </c>
      <c r="AE32" s="1">
        <v>0</v>
      </c>
      <c r="AF32" s="1">
        <f t="shared" si="1"/>
        <v>8.5820895522388058E-2</v>
      </c>
      <c r="AG32" s="16">
        <f>SUM($W$2:W32,Z32,$AE$2)</f>
        <v>61.007096774193549</v>
      </c>
    </row>
    <row r="33" spans="1:33" ht="15.75" customHeight="1" x14ac:dyDescent="0.2">
      <c r="A33" s="1">
        <v>2007</v>
      </c>
      <c r="B33" s="1" t="s">
        <v>28</v>
      </c>
      <c r="C33" s="1" t="str">
        <f>VLOOKUP(B33,Divisions!$A$1:$B$33,2,FALSE)</f>
        <v>NFC West</v>
      </c>
      <c r="D33" s="1">
        <v>10</v>
      </c>
      <c r="E33" s="1">
        <v>6</v>
      </c>
      <c r="G33" s="1">
        <v>1</v>
      </c>
      <c r="H33" s="1">
        <v>1</v>
      </c>
      <c r="I33" s="1">
        <v>1</v>
      </c>
      <c r="J33" s="1">
        <v>1</v>
      </c>
      <c r="K33" s="1">
        <v>1</v>
      </c>
      <c r="L33" s="1"/>
      <c r="M33" s="1"/>
      <c r="N33" s="1"/>
      <c r="O33" s="1">
        <v>2</v>
      </c>
      <c r="W33" s="1">
        <f>SUM(N33*'Ranking Calculations'!$C$2,M33*'Ranking Calculations'!$C$3,L33*'Ranking Calculations'!$C$4,K33*'Ranking Calculations'!$C$5,H33*'Ranking Calculations'!$C$7,G33*'Ranking Calculations'!$C$6,P33*'Ranking Calculations'!$C$8,Q33*'Ranking Calculations'!$C$9,R33*'Ranking Calculations'!$C$10,S33*'Ranking Calculations'!$C$11,T33*'Ranking Calculations'!$C$12,U33*'Ranking Calculations'!$C$13,V33*'Ranking Calculations'!$C$14)</f>
        <v>4</v>
      </c>
      <c r="X33" s="11">
        <f>(SUM($D$2:D33)+(SUM($F$2:F33)/2))/((SUM($D$2:D33)+SUM($E$2:E33)+SUM($F$2:F33)))</f>
        <v>0.49199999999999999</v>
      </c>
      <c r="Y33" s="24">
        <f>'Winning % Rank Over Time'!AE43</f>
        <v>17</v>
      </c>
      <c r="Z33" s="7">
        <f>'Winning % Rank Over Time'!$B33*VLOOKUP(Y33,'Share of Reg Season Points'!$A$2:$B$33,2)</f>
        <v>0</v>
      </c>
      <c r="AA33" s="1">
        <f t="shared" si="0"/>
        <v>0.6875</v>
      </c>
      <c r="AB33" s="1" cm="1">
        <f t="array" ref="AB33">_xlfn.IFS(AA33&gt;='Old Ranking Calculations'!$B$25,'Old Ranking Calculations'!$C$25,AA33&gt;='Old Ranking Calculations'!$B$26,'Old Ranking Calculations'!$C$26,AA33&gt;='Old Ranking Calculations'!$B$27,'Old Ranking Calculations'!$C$27,AA33&gt;='Old Ranking Calculations'!$B$28,'Old Ranking Calculations'!$C$28,AA33&gt;='Old Ranking Calculations'!$B$29,'Old Ranking Calculations'!$C$29,AA33&gt;='Old Ranking Calculations'!$B$30,'Old Ranking Calculations'!$C$30,AA33&gt;='Old Ranking Calculations'!$B$31,'Old Ranking Calculations'!$C$31,AA33&lt;'Old Ranking Calculations'!$B$32,'Old Ranking Calculations'!$C$32)</f>
        <v>4</v>
      </c>
      <c r="AC33" s="1">
        <f>COUNT($G$2:G33)/COUNT($A$2:A33)</f>
        <v>0.3125</v>
      </c>
      <c r="AD33" s="1" cm="1">
        <f t="array" ref="AD33">_xlfn.IFS(AC33&gt;='Old Ranking Calculations'!$B$15,'Old Ranking Calculations'!$C$15,AC33&gt;='Old Ranking Calculations'!$B$16,'Old Ranking Calculations'!$C$16,AC33&gt;='Old Ranking Calculations'!$B$17,'Old Ranking Calculations'!$C$17,AC33&gt;='Old Ranking Calculations'!$B$18,'Old Ranking Calculations'!$C$18,AC33&gt;='Old Ranking Calculations'!$B$19,'Old Ranking Calculations'!$C$19,AC33&gt;='Old Ranking Calculations'!$B$20,'Old Ranking Calculations'!$C$20,AC33&gt;='Old Ranking Calculations'!$B$21,'Old Ranking Calculations'!$C$21,AC33&gt;='Old Ranking Calculations'!$B$22,'Old Ranking Calculations'!$C$22,AC33&lt;'Old Ranking Calculations'!$B$23,'Old Ranking Calculations'!$C$23)</f>
        <v>3</v>
      </c>
      <c r="AE33" s="1">
        <v>0</v>
      </c>
      <c r="AF33" s="1">
        <f t="shared" si="1"/>
        <v>9.3862815884476536E-2</v>
      </c>
      <c r="AG33" s="16">
        <f>SUM($W$2:W33,Z33,$AE$2)</f>
        <v>65.007096774193542</v>
      </c>
    </row>
    <row r="34" spans="1:33" ht="15.75" customHeight="1" x14ac:dyDescent="0.2">
      <c r="A34" s="1">
        <v>2008</v>
      </c>
      <c r="B34" s="1" t="s">
        <v>28</v>
      </c>
      <c r="C34" s="1" t="str">
        <f>VLOOKUP(B34,Divisions!$A$1:$B$33,2,FALSE)</f>
        <v>NFC West</v>
      </c>
      <c r="D34" s="1">
        <v>4</v>
      </c>
      <c r="E34" s="1">
        <v>12</v>
      </c>
      <c r="W34" s="1">
        <f>SUM(N34*'Ranking Calculations'!$C$2,M34*'Ranking Calculations'!$C$3,L34*'Ranking Calculations'!$C$4,K34*'Ranking Calculations'!$C$5,H34*'Ranking Calculations'!$C$7,G34*'Ranking Calculations'!$C$6,P34*'Ranking Calculations'!$C$8,Q34*'Ranking Calculations'!$C$9,R34*'Ranking Calculations'!$C$10,S34*'Ranking Calculations'!$C$11,T34*'Ranking Calculations'!$C$12,U34*'Ranking Calculations'!$C$13,V34*'Ranking Calculations'!$C$14)</f>
        <v>0</v>
      </c>
      <c r="X34" s="11">
        <f>(SUM($D$2:D34)+(SUM($F$2:F34)/2))/((SUM($D$2:D34)+SUM($E$2:E34)+SUM($F$2:F34)))</f>
        <v>0.48449612403100772</v>
      </c>
      <c r="Y34" s="24">
        <f>'Winning % Rank Over Time'!AE44</f>
        <v>19</v>
      </c>
      <c r="Z34" s="7">
        <f>'Winning % Rank Over Time'!$B34*VLOOKUP(Y34,'Share of Reg Season Points'!$A$2:$B$33,2)</f>
        <v>0</v>
      </c>
      <c r="AA34" s="1">
        <f t="shared" si="0"/>
        <v>0.67346938775510201</v>
      </c>
      <c r="AB34" s="1" cm="1">
        <f t="array" ref="AB34">_xlfn.IFS(AA34&gt;='Old Ranking Calculations'!$B$25,'Old Ranking Calculations'!$C$25,AA34&gt;='Old Ranking Calculations'!$B$26,'Old Ranking Calculations'!$C$26,AA34&gt;='Old Ranking Calculations'!$B$27,'Old Ranking Calculations'!$C$27,AA34&gt;='Old Ranking Calculations'!$B$28,'Old Ranking Calculations'!$C$28,AA34&gt;='Old Ranking Calculations'!$B$29,'Old Ranking Calculations'!$C$29,AA34&gt;='Old Ranking Calculations'!$B$30,'Old Ranking Calculations'!$C$30,AA34&gt;='Old Ranking Calculations'!$B$31,'Old Ranking Calculations'!$C$31,AA34&lt;'Old Ranking Calculations'!$B$32,'Old Ranking Calculations'!$C$32)</f>
        <v>4</v>
      </c>
      <c r="AC34" s="1">
        <f>COUNT($G$2:G34)/COUNT($A$2:A34)</f>
        <v>0.30303030303030304</v>
      </c>
      <c r="AD34" s="1" cm="1">
        <f t="array" ref="AD34">_xlfn.IFS(AC34&gt;='Old Ranking Calculations'!$B$15,'Old Ranking Calculations'!$C$15,AC34&gt;='Old Ranking Calculations'!$B$16,'Old Ranking Calculations'!$C$16,AC34&gt;='Old Ranking Calculations'!$B$17,'Old Ranking Calculations'!$C$17,AC34&gt;='Old Ranking Calculations'!$B$18,'Old Ranking Calculations'!$C$18,AC34&gt;='Old Ranking Calculations'!$B$19,'Old Ranking Calculations'!$C$19,AC34&gt;='Old Ranking Calculations'!$B$20,'Old Ranking Calculations'!$C$20,AC34&gt;='Old Ranking Calculations'!$B$21,'Old Ranking Calculations'!$C$21,AC34&gt;='Old Ranking Calculations'!$B$22,'Old Ranking Calculations'!$C$22,AC34&lt;'Old Ranking Calculations'!$B$23,'Old Ranking Calculations'!$C$23)</f>
        <v>3</v>
      </c>
      <c r="AE34" s="1">
        <v>0</v>
      </c>
      <c r="AF34" s="1">
        <f t="shared" si="1"/>
        <v>8.9965397923875437E-2</v>
      </c>
      <c r="AG34" s="16">
        <f>SUM($W$2:W34,Z34,$AE$2)</f>
        <v>65.007096774193542</v>
      </c>
    </row>
    <row r="35" spans="1:33" ht="15.75" customHeight="1" x14ac:dyDescent="0.2">
      <c r="A35" s="1">
        <v>2009</v>
      </c>
      <c r="B35" s="1" t="s">
        <v>28</v>
      </c>
      <c r="C35" s="1" t="str">
        <f>VLOOKUP(B35,Divisions!$A$1:$B$33,2,FALSE)</f>
        <v>NFC West</v>
      </c>
      <c r="D35" s="1">
        <v>5</v>
      </c>
      <c r="E35" s="1">
        <v>11</v>
      </c>
      <c r="W35" s="1">
        <f>SUM(N35*'Ranking Calculations'!$C$2,M35*'Ranking Calculations'!$C$3,L35*'Ranking Calculations'!$C$4,K35*'Ranking Calculations'!$C$5,H35*'Ranking Calculations'!$C$7,G35*'Ranking Calculations'!$C$6,P35*'Ranking Calculations'!$C$8,Q35*'Ranking Calculations'!$C$9,R35*'Ranking Calculations'!$C$10,S35*'Ranking Calculations'!$C$11,T35*'Ranking Calculations'!$C$12,U35*'Ranking Calculations'!$C$13,V35*'Ranking Calculations'!$C$14)</f>
        <v>0</v>
      </c>
      <c r="X35" s="11">
        <f>(SUM($D$2:D35)+(SUM($F$2:F35)/2))/((SUM($D$2:D35)+SUM($E$2:E35)+SUM($F$2:F35)))</f>
        <v>0.47932330827067671</v>
      </c>
      <c r="Y35" s="24">
        <f>'Winning % Rank Over Time'!AE45</f>
        <v>22</v>
      </c>
      <c r="Z35" s="7">
        <f>'Winning % Rank Over Time'!$B35*VLOOKUP(Y35,'Share of Reg Season Points'!$A$2:$B$33,2)</f>
        <v>0</v>
      </c>
      <c r="AA35" s="1">
        <f t="shared" si="0"/>
        <v>0.66</v>
      </c>
      <c r="AB35" s="1" cm="1">
        <f t="array" ref="AB35">_xlfn.IFS(AA35&gt;='Old Ranking Calculations'!$B$25,'Old Ranking Calculations'!$C$25,AA35&gt;='Old Ranking Calculations'!$B$26,'Old Ranking Calculations'!$C$26,AA35&gt;='Old Ranking Calculations'!$B$27,'Old Ranking Calculations'!$C$27,AA35&gt;='Old Ranking Calculations'!$B$28,'Old Ranking Calculations'!$C$28,AA35&gt;='Old Ranking Calculations'!$B$29,'Old Ranking Calculations'!$C$29,AA35&gt;='Old Ranking Calculations'!$B$30,'Old Ranking Calculations'!$C$30,AA35&gt;='Old Ranking Calculations'!$B$31,'Old Ranking Calculations'!$C$31,AA35&lt;'Old Ranking Calculations'!$B$32,'Old Ranking Calculations'!$C$32)</f>
        <v>4</v>
      </c>
      <c r="AC35" s="1">
        <f>COUNT($G$2:G35)/COUNT($A$2:A35)</f>
        <v>0.29411764705882354</v>
      </c>
      <c r="AD35" s="1" cm="1">
        <f t="array" ref="AD35">_xlfn.IFS(AC35&gt;='Old Ranking Calculations'!$B$15,'Old Ranking Calculations'!$C$15,AC35&gt;='Old Ranking Calculations'!$B$16,'Old Ranking Calculations'!$C$16,AC35&gt;='Old Ranking Calculations'!$B$17,'Old Ranking Calculations'!$C$17,AC35&gt;='Old Ranking Calculations'!$B$18,'Old Ranking Calculations'!$C$18,AC35&gt;='Old Ranking Calculations'!$B$19,'Old Ranking Calculations'!$C$19,AC35&gt;='Old Ranking Calculations'!$B$20,'Old Ranking Calculations'!$C$20,AC35&gt;='Old Ranking Calculations'!$B$21,'Old Ranking Calculations'!$C$21,AC35&gt;='Old Ranking Calculations'!$B$22,'Old Ranking Calculations'!$C$22,AC35&lt;'Old Ranking Calculations'!$B$23,'Old Ranking Calculations'!$C$23)</f>
        <v>3</v>
      </c>
      <c r="AE35" s="1">
        <v>0</v>
      </c>
      <c r="AF35" s="1">
        <f t="shared" si="1"/>
        <v>8.666666666666667E-2</v>
      </c>
      <c r="AG35" s="16">
        <f>SUM($W$2:W35,Z35,$AE$2)</f>
        <v>65.007096774193542</v>
      </c>
    </row>
    <row r="36" spans="1:33" ht="15.75" customHeight="1" x14ac:dyDescent="0.2">
      <c r="A36" s="1">
        <v>2010</v>
      </c>
      <c r="B36" s="1" t="s">
        <v>28</v>
      </c>
      <c r="C36" s="1" t="str">
        <f>VLOOKUP(B36,Divisions!$A$1:$B$33,2,FALSE)</f>
        <v>NFC West</v>
      </c>
      <c r="D36" s="1">
        <v>7</v>
      </c>
      <c r="E36" s="1">
        <v>9</v>
      </c>
      <c r="G36" s="1">
        <v>1</v>
      </c>
      <c r="H36" s="1">
        <v>1</v>
      </c>
      <c r="I36" s="1">
        <v>1</v>
      </c>
      <c r="J36" s="1">
        <v>1</v>
      </c>
      <c r="K36" s="1">
        <v>1</v>
      </c>
      <c r="L36" s="1"/>
      <c r="M36" s="1"/>
      <c r="N36" s="1"/>
      <c r="O36" s="1">
        <v>2</v>
      </c>
      <c r="W36" s="1">
        <f>SUM(N36*'Ranking Calculations'!$C$2,M36*'Ranking Calculations'!$C$3,L36*'Ranking Calculations'!$C$4,K36*'Ranking Calculations'!$C$5,H36*'Ranking Calculations'!$C$7,G36*'Ranking Calculations'!$C$6,P36*'Ranking Calculations'!$C$8,Q36*'Ranking Calculations'!$C$9,R36*'Ranking Calculations'!$C$10,S36*'Ranking Calculations'!$C$11,T36*'Ranking Calculations'!$C$12,U36*'Ranking Calculations'!$C$13,V36*'Ranking Calculations'!$C$14)</f>
        <v>4</v>
      </c>
      <c r="X36" s="11">
        <f>(SUM($D$2:D36)+(SUM($F$2:F36)/2))/((SUM($D$2:D36)+SUM($E$2:E36)+SUM($F$2:F36)))</f>
        <v>0.47810218978102192</v>
      </c>
      <c r="Y36" s="24">
        <f>'Winning % Rank Over Time'!AE46</f>
        <v>21</v>
      </c>
      <c r="Z36" s="7">
        <f>'Winning % Rank Over Time'!$B36*VLOOKUP(Y36,'Share of Reg Season Points'!$A$2:$B$33,2)</f>
        <v>0</v>
      </c>
      <c r="AA36" s="1">
        <f t="shared" si="0"/>
        <v>0.69811320754716977</v>
      </c>
      <c r="AB36" s="1" cm="1">
        <f t="array" ref="AB36">_xlfn.IFS(AA36&gt;='Old Ranking Calculations'!$B$25,'Old Ranking Calculations'!$C$25,AA36&gt;='Old Ranking Calculations'!$B$26,'Old Ranking Calculations'!$C$26,AA36&gt;='Old Ranking Calculations'!$B$27,'Old Ranking Calculations'!$C$27,AA36&gt;='Old Ranking Calculations'!$B$28,'Old Ranking Calculations'!$C$28,AA36&gt;='Old Ranking Calculations'!$B$29,'Old Ranking Calculations'!$C$29,AA36&gt;='Old Ranking Calculations'!$B$30,'Old Ranking Calculations'!$C$30,AA36&gt;='Old Ranking Calculations'!$B$31,'Old Ranking Calculations'!$C$31,AA36&lt;'Old Ranking Calculations'!$B$32,'Old Ranking Calculations'!$C$32)</f>
        <v>4</v>
      </c>
      <c r="AC36" s="1">
        <f>COUNT($G$2:G36)/COUNT($A$2:A36)</f>
        <v>0.31428571428571428</v>
      </c>
      <c r="AD36" s="1" cm="1">
        <f t="array" ref="AD36">_xlfn.IFS(AC36&gt;='Old Ranking Calculations'!$B$15,'Old Ranking Calculations'!$C$15,AC36&gt;='Old Ranking Calculations'!$B$16,'Old Ranking Calculations'!$C$16,AC36&gt;='Old Ranking Calculations'!$B$17,'Old Ranking Calculations'!$C$17,AC36&gt;='Old Ranking Calculations'!$B$18,'Old Ranking Calculations'!$C$18,AC36&gt;='Old Ranking Calculations'!$B$19,'Old Ranking Calculations'!$C$19,AC36&gt;='Old Ranking Calculations'!$B$20,'Old Ranking Calculations'!$C$20,AC36&gt;='Old Ranking Calculations'!$B$21,'Old Ranking Calculations'!$C$21,AC36&gt;='Old Ranking Calculations'!$B$22,'Old Ranking Calculations'!$C$22,AC36&lt;'Old Ranking Calculations'!$B$23,'Old Ranking Calculations'!$C$23)</f>
        <v>3</v>
      </c>
      <c r="AE36" s="1">
        <v>0</v>
      </c>
      <c r="AF36" s="1">
        <f t="shared" si="1"/>
        <v>9.2948717948717952E-2</v>
      </c>
      <c r="AG36" s="16">
        <f>SUM($W$2:W36,Z36,$AE$2)</f>
        <v>69.007096774193542</v>
      </c>
    </row>
    <row r="37" spans="1:33" ht="15.75" customHeight="1" x14ac:dyDescent="0.2">
      <c r="A37" s="1">
        <v>2011</v>
      </c>
      <c r="B37" s="1" t="s">
        <v>28</v>
      </c>
      <c r="C37" s="1" t="str">
        <f>VLOOKUP(B37,Divisions!$A$1:$B$33,2,FALSE)</f>
        <v>NFC West</v>
      </c>
      <c r="D37" s="1">
        <v>7</v>
      </c>
      <c r="E37" s="1">
        <v>9</v>
      </c>
      <c r="W37" s="1">
        <f>SUM(N37*'Ranking Calculations'!$C$2,M37*'Ranking Calculations'!$C$3,L37*'Ranking Calculations'!$C$4,K37*'Ranking Calculations'!$C$5,H37*'Ranking Calculations'!$C$7,G37*'Ranking Calculations'!$C$6,P37*'Ranking Calculations'!$C$8,Q37*'Ranking Calculations'!$C$9,R37*'Ranking Calculations'!$C$10,S37*'Ranking Calculations'!$C$11,T37*'Ranking Calculations'!$C$12,U37*'Ranking Calculations'!$C$13,V37*'Ranking Calculations'!$C$14)</f>
        <v>0</v>
      </c>
      <c r="X37" s="11">
        <f>(SUM($D$2:D37)+(SUM($F$2:F37)/2))/((SUM($D$2:D37)+SUM($E$2:E37)+SUM($F$2:F37)))</f>
        <v>0.47695035460992907</v>
      </c>
      <c r="Y37" s="24">
        <f>'Winning % Rank Over Time'!AE47</f>
        <v>21</v>
      </c>
      <c r="Z37" s="7">
        <f>'Winning % Rank Over Time'!$B37*VLOOKUP(Y37,'Share of Reg Season Points'!$A$2:$B$33,2)</f>
        <v>0</v>
      </c>
      <c r="AA37" s="1">
        <f t="shared" si="0"/>
        <v>0.68518518518518523</v>
      </c>
      <c r="AB37" s="1" cm="1">
        <f t="array" ref="AB37">_xlfn.IFS(AA37&gt;='Old Ranking Calculations'!$B$25,'Old Ranking Calculations'!$C$25,AA37&gt;='Old Ranking Calculations'!$B$26,'Old Ranking Calculations'!$C$26,AA37&gt;='Old Ranking Calculations'!$B$27,'Old Ranking Calculations'!$C$27,AA37&gt;='Old Ranking Calculations'!$B$28,'Old Ranking Calculations'!$C$28,AA37&gt;='Old Ranking Calculations'!$B$29,'Old Ranking Calculations'!$C$29,AA37&gt;='Old Ranking Calculations'!$B$30,'Old Ranking Calculations'!$C$30,AA37&gt;='Old Ranking Calculations'!$B$31,'Old Ranking Calculations'!$C$31,AA37&lt;'Old Ranking Calculations'!$B$32,'Old Ranking Calculations'!$C$32)</f>
        <v>4</v>
      </c>
      <c r="AC37" s="1">
        <f>COUNT($G$2:G37)/COUNT($A$2:A37)</f>
        <v>0.30555555555555558</v>
      </c>
      <c r="AD37" s="1" cm="1">
        <f t="array" ref="AD37">_xlfn.IFS(AC37&gt;='Old Ranking Calculations'!$B$15,'Old Ranking Calculations'!$C$15,AC37&gt;='Old Ranking Calculations'!$B$16,'Old Ranking Calculations'!$C$16,AC37&gt;='Old Ranking Calculations'!$B$17,'Old Ranking Calculations'!$C$17,AC37&gt;='Old Ranking Calculations'!$B$18,'Old Ranking Calculations'!$C$18,AC37&gt;='Old Ranking Calculations'!$B$19,'Old Ranking Calculations'!$C$19,AC37&gt;='Old Ranking Calculations'!$B$20,'Old Ranking Calculations'!$C$20,AC37&gt;='Old Ranking Calculations'!$B$21,'Old Ranking Calculations'!$C$21,AC37&gt;='Old Ranking Calculations'!$B$22,'Old Ranking Calculations'!$C$22,AC37&lt;'Old Ranking Calculations'!$B$23,'Old Ranking Calculations'!$C$23)</f>
        <v>3</v>
      </c>
      <c r="AE37" s="1">
        <v>0</v>
      </c>
      <c r="AF37" s="1">
        <f t="shared" si="1"/>
        <v>9.0342679127725853E-2</v>
      </c>
      <c r="AG37" s="16">
        <f>SUM($W$2:W37,Z37,$AE$2)</f>
        <v>69.007096774193542</v>
      </c>
    </row>
    <row r="38" spans="1:33" ht="15.75" customHeight="1" x14ac:dyDescent="0.2">
      <c r="A38" s="1">
        <v>2012</v>
      </c>
      <c r="B38" s="1" t="s">
        <v>28</v>
      </c>
      <c r="C38" s="1" t="str">
        <f>VLOOKUP(B38,Divisions!$A$1:$B$33,2,FALSE)</f>
        <v>NFC West</v>
      </c>
      <c r="D38" s="1">
        <v>11</v>
      </c>
      <c r="E38" s="1">
        <v>5</v>
      </c>
      <c r="G38" s="1">
        <v>1</v>
      </c>
      <c r="I38" s="1">
        <v>1</v>
      </c>
      <c r="J38" s="1">
        <v>1</v>
      </c>
      <c r="K38" s="1">
        <v>1</v>
      </c>
      <c r="L38" s="1"/>
      <c r="M38" s="1"/>
      <c r="N38" s="1"/>
      <c r="O38" s="1">
        <v>2</v>
      </c>
      <c r="W38" s="1">
        <f>SUM(N38*'Ranking Calculations'!$C$2,M38*'Ranking Calculations'!$C$3,L38*'Ranking Calculations'!$C$4,K38*'Ranking Calculations'!$C$5,H38*'Ranking Calculations'!$C$7,G38*'Ranking Calculations'!$C$6,P38*'Ranking Calculations'!$C$8,Q38*'Ranking Calculations'!$C$9,R38*'Ranking Calculations'!$C$10,S38*'Ranking Calculations'!$C$11,T38*'Ranking Calculations'!$C$12,U38*'Ranking Calculations'!$C$13,V38*'Ranking Calculations'!$C$14)</f>
        <v>3</v>
      </c>
      <c r="X38" s="11">
        <f>(SUM($D$2:D38)+(SUM($F$2:F38)/2))/((SUM($D$2:D38)+SUM($E$2:E38)+SUM($F$2:F38)))</f>
        <v>0.48275862068965519</v>
      </c>
      <c r="Y38" s="24">
        <f>'Winning % Rank Over Time'!AE48</f>
        <v>21</v>
      </c>
      <c r="Z38" s="7">
        <f>'Winning % Rank Over Time'!$B38*VLOOKUP(Y38,'Share of Reg Season Points'!$A$2:$B$33,2)</f>
        <v>0</v>
      </c>
      <c r="AA38" s="1">
        <f t="shared" si="0"/>
        <v>0.7142857142857143</v>
      </c>
      <c r="AB38" s="1" cm="1">
        <f t="array" ref="AB38">_xlfn.IFS(AA38&gt;='Old Ranking Calculations'!$B$25,'Old Ranking Calculations'!$C$25,AA38&gt;='Old Ranking Calculations'!$B$26,'Old Ranking Calculations'!$C$26,AA38&gt;='Old Ranking Calculations'!$B$27,'Old Ranking Calculations'!$C$27,AA38&gt;='Old Ranking Calculations'!$B$28,'Old Ranking Calculations'!$C$28,AA38&gt;='Old Ranking Calculations'!$B$29,'Old Ranking Calculations'!$C$29,AA38&gt;='Old Ranking Calculations'!$B$30,'Old Ranking Calculations'!$C$30,AA38&gt;='Old Ranking Calculations'!$B$31,'Old Ranking Calculations'!$C$31,AA38&lt;'Old Ranking Calculations'!$B$32,'Old Ranking Calculations'!$C$32)</f>
        <v>4</v>
      </c>
      <c r="AC38" s="1">
        <f>COUNT($G$2:G38)/COUNT($A$2:A38)</f>
        <v>0.32432432432432434</v>
      </c>
      <c r="AD38" s="1" cm="1">
        <f t="array" ref="AD38">_xlfn.IFS(AC38&gt;='Old Ranking Calculations'!$B$15,'Old Ranking Calculations'!$C$15,AC38&gt;='Old Ranking Calculations'!$B$16,'Old Ranking Calculations'!$C$16,AC38&gt;='Old Ranking Calculations'!$B$17,'Old Ranking Calculations'!$C$17,AC38&gt;='Old Ranking Calculations'!$B$18,'Old Ranking Calculations'!$C$18,AC38&gt;='Old Ranking Calculations'!$B$19,'Old Ranking Calculations'!$C$19,AC38&gt;='Old Ranking Calculations'!$B$20,'Old Ranking Calculations'!$C$20,AC38&gt;='Old Ranking Calculations'!$B$21,'Old Ranking Calculations'!$C$21,AC38&gt;='Old Ranking Calculations'!$B$22,'Old Ranking Calculations'!$C$22,AC38&lt;'Old Ranking Calculations'!$B$23,'Old Ranking Calculations'!$C$23)</f>
        <v>3</v>
      </c>
      <c r="AE38" s="1">
        <v>0</v>
      </c>
      <c r="AF38" s="1">
        <f t="shared" si="1"/>
        <v>9.7560975609756101E-2</v>
      </c>
      <c r="AG38" s="16">
        <f>SUM($W$2:W38,Z38,$AE$2)</f>
        <v>72.007096774193542</v>
      </c>
    </row>
    <row r="39" spans="1:33" ht="15.75" customHeight="1" x14ac:dyDescent="0.2">
      <c r="A39" s="1">
        <v>2013</v>
      </c>
      <c r="B39" s="1" t="s">
        <v>28</v>
      </c>
      <c r="C39" s="1" t="str">
        <f>VLOOKUP(B39,Divisions!$A$1:$B$33,2,FALSE)</f>
        <v>NFC West</v>
      </c>
      <c r="D39" s="1">
        <v>13</v>
      </c>
      <c r="E39" s="1">
        <v>3</v>
      </c>
      <c r="G39" s="1">
        <v>1</v>
      </c>
      <c r="H39" s="1">
        <v>1</v>
      </c>
      <c r="I39" s="1">
        <v>3</v>
      </c>
      <c r="J39" s="1">
        <v>0</v>
      </c>
      <c r="K39" s="1">
        <v>1</v>
      </c>
      <c r="L39" s="1">
        <v>1</v>
      </c>
      <c r="M39" s="1">
        <v>1</v>
      </c>
      <c r="N39" s="1">
        <v>1</v>
      </c>
      <c r="O39" s="1">
        <v>4</v>
      </c>
      <c r="W39" s="1">
        <f>SUM(N39*'Ranking Calculations'!$C$2,M39*'Ranking Calculations'!$C$3,L39*'Ranking Calculations'!$C$4,K39*'Ranking Calculations'!$C$5,H39*'Ranking Calculations'!$C$7,G39*'Ranking Calculations'!$C$6,P39*'Ranking Calculations'!$C$8,Q39*'Ranking Calculations'!$C$9,R39*'Ranking Calculations'!$C$10,S39*'Ranking Calculations'!$C$11,T39*'Ranking Calculations'!$C$12,U39*'Ranking Calculations'!$C$13,V39*'Ranking Calculations'!$C$14)</f>
        <v>40</v>
      </c>
      <c r="X39" s="11">
        <f>(SUM($D$2:D39)+(SUM($F$2:F39)/2))/((SUM($D$2:D39)+SUM($E$2:E39)+SUM($F$2:F39)))</f>
        <v>0.49161073825503354</v>
      </c>
      <c r="Y39" s="24">
        <f>'Winning % Rank Over Time'!AE49</f>
        <v>17</v>
      </c>
      <c r="Z39" s="7">
        <f>'Winning % Rank Over Time'!$B39*VLOOKUP(Y39,'Share of Reg Season Points'!$A$2:$B$33,2)</f>
        <v>0</v>
      </c>
      <c r="AA39" s="1">
        <f t="shared" si="0"/>
        <v>0.76271186440677963</v>
      </c>
      <c r="AB39" s="1" cm="1">
        <f t="array" ref="AB39">_xlfn.IFS(AA39&gt;='Old Ranking Calculations'!$B$25,'Old Ranking Calculations'!$C$25,AA39&gt;='Old Ranking Calculations'!$B$26,'Old Ranking Calculations'!$C$26,AA39&gt;='Old Ranking Calculations'!$B$27,'Old Ranking Calculations'!$C$27,AA39&gt;='Old Ranking Calculations'!$B$28,'Old Ranking Calculations'!$C$28,AA39&gt;='Old Ranking Calculations'!$B$29,'Old Ranking Calculations'!$C$29,AA39&gt;='Old Ranking Calculations'!$B$30,'Old Ranking Calculations'!$C$30,AA39&gt;='Old Ranking Calculations'!$B$31,'Old Ranking Calculations'!$C$31,AA39&lt;'Old Ranking Calculations'!$B$32,'Old Ranking Calculations'!$C$32)</f>
        <v>6</v>
      </c>
      <c r="AC39" s="1">
        <f>COUNT($G$2:G39)/COUNT($A$2:A39)</f>
        <v>0.34210526315789475</v>
      </c>
      <c r="AD39" s="1" cm="1">
        <f t="array" ref="AD39">_xlfn.IFS(AC39&gt;='Old Ranking Calculations'!$B$15,'Old Ranking Calculations'!$C$15,AC39&gt;='Old Ranking Calculations'!$B$16,'Old Ranking Calculations'!$C$16,AC39&gt;='Old Ranking Calculations'!$B$17,'Old Ranking Calculations'!$C$17,AC39&gt;='Old Ranking Calculations'!$B$18,'Old Ranking Calculations'!$C$18,AC39&gt;='Old Ranking Calculations'!$B$19,'Old Ranking Calculations'!$C$19,AC39&gt;='Old Ranking Calculations'!$B$20,'Old Ranking Calculations'!$C$20,AC39&gt;='Old Ranking Calculations'!$B$21,'Old Ranking Calculations'!$C$21,AC39&gt;='Old Ranking Calculations'!$B$22,'Old Ranking Calculations'!$C$22,AC39&lt;'Old Ranking Calculations'!$B$23,'Old Ranking Calculations'!$C$23)</f>
        <v>3</v>
      </c>
      <c r="AE39" s="1">
        <v>0</v>
      </c>
      <c r="AF39" s="1">
        <f t="shared" si="1"/>
        <v>0.1130952380952381</v>
      </c>
      <c r="AG39" s="16">
        <f>SUM($W$2:W39,Z39,$AE$2)</f>
        <v>112.00709677419354</v>
      </c>
    </row>
    <row r="40" spans="1:33" ht="15.75" customHeight="1" x14ac:dyDescent="0.2">
      <c r="A40" s="1">
        <v>2014</v>
      </c>
      <c r="B40" s="1" t="s">
        <v>28</v>
      </c>
      <c r="C40" s="1" t="str">
        <f>VLOOKUP(B40,Divisions!$A$1:$B$33,2,FALSE)</f>
        <v>NFC West</v>
      </c>
      <c r="D40" s="1">
        <v>12</v>
      </c>
      <c r="E40" s="1">
        <v>4</v>
      </c>
      <c r="G40" s="1">
        <v>1</v>
      </c>
      <c r="H40" s="1">
        <v>1</v>
      </c>
      <c r="I40" s="1">
        <v>2</v>
      </c>
      <c r="J40" s="1">
        <v>1</v>
      </c>
      <c r="K40" s="1">
        <v>1</v>
      </c>
      <c r="L40" s="1">
        <v>1</v>
      </c>
      <c r="M40" s="1">
        <v>1</v>
      </c>
      <c r="N40" s="1"/>
      <c r="O40" s="1">
        <v>4</v>
      </c>
      <c r="W40" s="1">
        <f>SUM(N40*'Ranking Calculations'!$C$2,M40*'Ranking Calculations'!$C$3,L40*'Ranking Calculations'!$C$4,K40*'Ranking Calculations'!$C$5,H40*'Ranking Calculations'!$C$7,G40*'Ranking Calculations'!$C$6,P40*'Ranking Calculations'!$C$8,Q40*'Ranking Calculations'!$C$9,R40*'Ranking Calculations'!$C$10,S40*'Ranking Calculations'!$C$11,T40*'Ranking Calculations'!$C$12,U40*'Ranking Calculations'!$C$13,V40*'Ranking Calculations'!$C$14)</f>
        <v>17</v>
      </c>
      <c r="X40" s="11">
        <f>(SUM($D$2:D40)+(SUM($F$2:F40)/2))/((SUM($D$2:D40)+SUM($E$2:E40)+SUM($F$2:F40)))</f>
        <v>0.49836601307189543</v>
      </c>
      <c r="Y40" s="24">
        <f>'Winning % Rank Over Time'!AE50</f>
        <v>16</v>
      </c>
      <c r="Z40" s="7">
        <f>'Winning % Rank Over Time'!$B40*VLOOKUP(Y40,'Share of Reg Season Points'!$A$2:$B$33,2)</f>
        <v>0</v>
      </c>
      <c r="AA40" s="1">
        <f t="shared" si="0"/>
        <v>0.80645161290322576</v>
      </c>
      <c r="AB40" s="1" cm="1">
        <f t="array" ref="AB40">_xlfn.IFS(AA40&gt;='Old Ranking Calculations'!$B$25,'Old Ranking Calculations'!$C$25,AA40&gt;='Old Ranking Calculations'!$B$26,'Old Ranking Calculations'!$C$26,AA40&gt;='Old Ranking Calculations'!$B$27,'Old Ranking Calculations'!$C$27,AA40&gt;='Old Ranking Calculations'!$B$28,'Old Ranking Calculations'!$C$28,AA40&gt;='Old Ranking Calculations'!$B$29,'Old Ranking Calculations'!$C$29,AA40&gt;='Old Ranking Calculations'!$B$30,'Old Ranking Calculations'!$C$30,AA40&gt;='Old Ranking Calculations'!$B$31,'Old Ranking Calculations'!$C$31,AA40&lt;'Old Ranking Calculations'!$B$32,'Old Ranking Calculations'!$C$32)</f>
        <v>6</v>
      </c>
      <c r="AC40" s="1">
        <f>COUNT($G$2:G40)/COUNT($A$2:A40)</f>
        <v>0.35897435897435898</v>
      </c>
      <c r="AD40" s="1" cm="1">
        <f t="array" ref="AD40">_xlfn.IFS(AC40&gt;='Old Ranking Calculations'!$B$15,'Old Ranking Calculations'!$C$15,AC40&gt;='Old Ranking Calculations'!$B$16,'Old Ranking Calculations'!$C$16,AC40&gt;='Old Ranking Calculations'!$B$17,'Old Ranking Calculations'!$C$17,AC40&gt;='Old Ranking Calculations'!$B$18,'Old Ranking Calculations'!$C$18,AC40&gt;='Old Ranking Calculations'!$B$19,'Old Ranking Calculations'!$C$19,AC40&gt;='Old Ranking Calculations'!$B$20,'Old Ranking Calculations'!$C$20,AC40&gt;='Old Ranking Calculations'!$B$21,'Old Ranking Calculations'!$C$21,AC40&gt;='Old Ranking Calculations'!$B$22,'Old Ranking Calculations'!$C$22,AC40&lt;'Old Ranking Calculations'!$B$23,'Old Ranking Calculations'!$C$23)</f>
        <v>7</v>
      </c>
      <c r="AE40" s="1">
        <v>0</v>
      </c>
      <c r="AF40" s="1">
        <f t="shared" si="1"/>
        <v>0.12790697674418605</v>
      </c>
      <c r="AG40" s="16">
        <f>SUM($W$2:W40,Z40,$AE$2)</f>
        <v>129.00709677419354</v>
      </c>
    </row>
    <row r="41" spans="1:33" ht="15.75" customHeight="1" x14ac:dyDescent="0.2">
      <c r="A41" s="1">
        <v>2015</v>
      </c>
      <c r="B41" s="1" t="s">
        <v>28</v>
      </c>
      <c r="C41" s="1" t="str">
        <f>VLOOKUP(B41,Divisions!$A$1:$B$33,2,FALSE)</f>
        <v>NFC West</v>
      </c>
      <c r="D41" s="1">
        <v>10</v>
      </c>
      <c r="E41" s="1">
        <v>6</v>
      </c>
      <c r="G41" s="1">
        <v>1</v>
      </c>
      <c r="I41" s="1">
        <v>1</v>
      </c>
      <c r="J41" s="1">
        <v>1</v>
      </c>
      <c r="K41" s="1">
        <v>1</v>
      </c>
      <c r="L41" s="1"/>
      <c r="M41" s="1"/>
      <c r="N41" s="1"/>
      <c r="O41" s="1">
        <v>2</v>
      </c>
      <c r="W41" s="1">
        <f>SUM(N41*'Ranking Calculations'!$C$2,M41*'Ranking Calculations'!$C$3,L41*'Ranking Calculations'!$C$4,K41*'Ranking Calculations'!$C$5,H41*'Ranking Calculations'!$C$7,G41*'Ranking Calculations'!$C$6,P41*'Ranking Calculations'!$C$8,Q41*'Ranking Calculations'!$C$9,R41*'Ranking Calculations'!$C$10,S41*'Ranking Calculations'!$C$11,T41*'Ranking Calculations'!$C$12,U41*'Ranking Calculations'!$C$13,V41*'Ranking Calculations'!$C$14)</f>
        <v>3</v>
      </c>
      <c r="X41" s="11">
        <f>(SUM($D$2:D41)+(SUM($F$2:F41)/2))/((SUM($D$2:D41)+SUM($E$2:E41)+SUM($F$2:F41)))</f>
        <v>0.50159235668789814</v>
      </c>
      <c r="Y41" s="24">
        <f>'Winning % Rank Over Time'!AE51</f>
        <v>16</v>
      </c>
      <c r="Z41" s="7">
        <f>'Winning % Rank Over Time'!$B41*VLOOKUP(Y41,'Share of Reg Season Points'!$A$2:$B$33,2)</f>
        <v>0</v>
      </c>
      <c r="AA41" s="1">
        <f t="shared" si="0"/>
        <v>0.828125</v>
      </c>
      <c r="AB41" s="1" cm="1">
        <f t="array" ref="AB41">_xlfn.IFS(AA41&gt;='Old Ranking Calculations'!$B$25,'Old Ranking Calculations'!$C$25,AA41&gt;='Old Ranking Calculations'!$B$26,'Old Ranking Calculations'!$C$26,AA41&gt;='Old Ranking Calculations'!$B$27,'Old Ranking Calculations'!$C$27,AA41&gt;='Old Ranking Calculations'!$B$28,'Old Ranking Calculations'!$C$28,AA41&gt;='Old Ranking Calculations'!$B$29,'Old Ranking Calculations'!$C$29,AA41&gt;='Old Ranking Calculations'!$B$30,'Old Ranking Calculations'!$C$30,AA41&gt;='Old Ranking Calculations'!$B$31,'Old Ranking Calculations'!$C$31,AA41&lt;'Old Ranking Calculations'!$B$32,'Old Ranking Calculations'!$C$32)</f>
        <v>6</v>
      </c>
      <c r="AC41" s="1">
        <f>COUNT($G$2:G41)/COUNT($A$2:A41)</f>
        <v>0.375</v>
      </c>
      <c r="AD41" s="1" cm="1">
        <f t="array" ref="AD41">_xlfn.IFS(AC41&gt;='Old Ranking Calculations'!$B$15,'Old Ranking Calculations'!$C$15,AC41&gt;='Old Ranking Calculations'!$B$16,'Old Ranking Calculations'!$C$16,AC41&gt;='Old Ranking Calculations'!$B$17,'Old Ranking Calculations'!$C$17,AC41&gt;='Old Ranking Calculations'!$B$18,'Old Ranking Calculations'!$C$18,AC41&gt;='Old Ranking Calculations'!$B$19,'Old Ranking Calculations'!$C$19,AC41&gt;='Old Ranking Calculations'!$B$20,'Old Ranking Calculations'!$C$20,AC41&gt;='Old Ranking Calculations'!$B$21,'Old Ranking Calculations'!$C$21,AC41&gt;='Old Ranking Calculations'!$B$22,'Old Ranking Calculations'!$C$22,AC41&lt;'Old Ranking Calculations'!$B$23,'Old Ranking Calculations'!$C$23)</f>
        <v>7</v>
      </c>
      <c r="AE41" s="1">
        <v>0</v>
      </c>
      <c r="AF41" s="1">
        <f t="shared" si="1"/>
        <v>0.13352272727272727</v>
      </c>
      <c r="AG41" s="16">
        <f>SUM($W$2:W41,Z41,$AE$2)</f>
        <v>132.00709677419354</v>
      </c>
    </row>
    <row r="42" spans="1:33" ht="15.75" customHeight="1" x14ac:dyDescent="0.2">
      <c r="A42" s="1">
        <v>2016</v>
      </c>
      <c r="B42" s="1" t="s">
        <v>28</v>
      </c>
      <c r="C42" s="1" t="str">
        <f>VLOOKUP(B42,Divisions!$A$1:$B$33,2,FALSE)</f>
        <v>NFC West</v>
      </c>
      <c r="D42" s="1">
        <v>10</v>
      </c>
      <c r="E42" s="1">
        <v>5</v>
      </c>
      <c r="F42" s="1">
        <v>1</v>
      </c>
      <c r="G42" s="1">
        <v>1</v>
      </c>
      <c r="H42" s="1">
        <v>1</v>
      </c>
      <c r="I42" s="1">
        <v>1</v>
      </c>
      <c r="J42" s="1">
        <v>1</v>
      </c>
      <c r="K42" s="1">
        <v>1</v>
      </c>
      <c r="L42" s="1"/>
      <c r="M42" s="1"/>
      <c r="N42" s="1"/>
      <c r="O42" s="1">
        <v>2</v>
      </c>
      <c r="W42" s="1">
        <f>SUM(N42*'Ranking Calculations'!$C$2,M42*'Ranking Calculations'!$C$3,L42*'Ranking Calculations'!$C$4,K42*'Ranking Calculations'!$C$5,H42*'Ranking Calculations'!$C$7,G42*'Ranking Calculations'!$C$6,P42*'Ranking Calculations'!$C$8,Q42*'Ranking Calculations'!$C$9,R42*'Ranking Calculations'!$C$10,S42*'Ranking Calculations'!$C$11,T42*'Ranking Calculations'!$C$12,U42*'Ranking Calculations'!$C$13,V42*'Ranking Calculations'!$C$14)</f>
        <v>4</v>
      </c>
      <c r="X42" s="11">
        <f>(SUM($D$2:D42)+(SUM($F$2:F42)/2))/((SUM($D$2:D42)+SUM($E$2:E42)+SUM($F$2:F42)))</f>
        <v>0.50543478260869568</v>
      </c>
      <c r="Y42" s="24">
        <f>'Winning % Rank Over Time'!AE52</f>
        <v>16</v>
      </c>
      <c r="Z42" s="7">
        <f>'Winning % Rank Over Time'!$B42*VLOOKUP(Y42,'Share of Reg Season Points'!$A$2:$B$33,2)</f>
        <v>0</v>
      </c>
      <c r="AA42" s="1">
        <f t="shared" si="0"/>
        <v>0.83823529411764708</v>
      </c>
      <c r="AB42" s="1" cm="1">
        <f t="array" ref="AB42">_xlfn.IFS(AA42&gt;='Old Ranking Calculations'!$B$25,'Old Ranking Calculations'!$C$25,AA42&gt;='Old Ranking Calculations'!$B$26,'Old Ranking Calculations'!$C$26,AA42&gt;='Old Ranking Calculations'!$B$27,'Old Ranking Calculations'!$C$27,AA42&gt;='Old Ranking Calculations'!$B$28,'Old Ranking Calculations'!$C$28,AA42&gt;='Old Ranking Calculations'!$B$29,'Old Ranking Calculations'!$C$29,AA42&gt;='Old Ranking Calculations'!$B$30,'Old Ranking Calculations'!$C$30,AA42&gt;='Old Ranking Calculations'!$B$31,'Old Ranking Calculations'!$C$31,AA42&lt;'Old Ranking Calculations'!$B$32,'Old Ranking Calculations'!$C$32)</f>
        <v>6</v>
      </c>
      <c r="AC42" s="1">
        <f>COUNT($G$2:G42)/COUNT($A$2:A42)</f>
        <v>0.3902439024390244</v>
      </c>
      <c r="AD42" s="1" cm="1">
        <f t="array" ref="AD42">_xlfn.IFS(AC42&gt;='Old Ranking Calculations'!$B$15,'Old Ranking Calculations'!$C$15,AC42&gt;='Old Ranking Calculations'!$B$16,'Old Ranking Calculations'!$C$16,AC42&gt;='Old Ranking Calculations'!$B$17,'Old Ranking Calculations'!$C$17,AC42&gt;='Old Ranking Calculations'!$B$18,'Old Ranking Calculations'!$C$18,AC42&gt;='Old Ranking Calculations'!$B$19,'Old Ranking Calculations'!$C$19,AC42&gt;='Old Ranking Calculations'!$B$20,'Old Ranking Calculations'!$C$20,AC42&gt;='Old Ranking Calculations'!$B$21,'Old Ranking Calculations'!$C$21,AC42&gt;='Old Ranking Calculations'!$B$22,'Old Ranking Calculations'!$C$22,AC42&lt;'Old Ranking Calculations'!$B$23,'Old Ranking Calculations'!$C$23)</f>
        <v>7</v>
      </c>
      <c r="AE42" s="1">
        <v>0</v>
      </c>
      <c r="AF42" s="1">
        <f t="shared" si="1"/>
        <v>0.13850415512465375</v>
      </c>
      <c r="AG42" s="16">
        <f>SUM($W$2:W42,Z42,$AE$2)</f>
        <v>136.00709677419354</v>
      </c>
    </row>
    <row r="43" spans="1:33" ht="15.75" customHeight="1" x14ac:dyDescent="0.2">
      <c r="A43" s="1">
        <v>2017</v>
      </c>
      <c r="B43" s="1" t="s">
        <v>28</v>
      </c>
      <c r="C43" s="1" t="str">
        <f>VLOOKUP(B43,Divisions!$A$1:$B$33,2,FALSE)</f>
        <v>NFC West</v>
      </c>
      <c r="D43" s="1">
        <v>9</v>
      </c>
      <c r="E43" s="1">
        <v>7</v>
      </c>
      <c r="W43" s="1">
        <f>SUM(N43*'Ranking Calculations'!$C$2,M43*'Ranking Calculations'!$C$3,L43*'Ranking Calculations'!$C$4,K43*'Ranking Calculations'!$C$5,H43*'Ranking Calculations'!$C$7,G43*'Ranking Calculations'!$C$6,P43*'Ranking Calculations'!$C$8,Q43*'Ranking Calculations'!$C$9,R43*'Ranking Calculations'!$C$10,S43*'Ranking Calculations'!$C$11,T43*'Ranking Calculations'!$C$12,U43*'Ranking Calculations'!$C$13,V43*'Ranking Calculations'!$C$14)</f>
        <v>0</v>
      </c>
      <c r="X43" s="11">
        <f>(SUM($D$2:D43)+(SUM($F$2:F43)/2))/((SUM($D$2:D43)+SUM($E$2:E43)+SUM($F$2:F43)))</f>
        <v>0.50681818181818183</v>
      </c>
      <c r="Y43" s="24">
        <f>'Winning % Rank Over Time'!AE53</f>
        <v>16</v>
      </c>
      <c r="Z43" s="7">
        <f>'Winning % Rank Over Time'!$B43*VLOOKUP(Y43,'Share of Reg Season Points'!$A$2:$B$33,2)</f>
        <v>0</v>
      </c>
      <c r="AA43" s="1">
        <f t="shared" si="0"/>
        <v>0.82608695652173914</v>
      </c>
      <c r="AB43" s="1" cm="1">
        <f t="array" ref="AB43">_xlfn.IFS(AA43&gt;='Old Ranking Calculations'!$B$25,'Old Ranking Calculations'!$C$25,AA43&gt;='Old Ranking Calculations'!$B$26,'Old Ranking Calculations'!$C$26,AA43&gt;='Old Ranking Calculations'!$B$27,'Old Ranking Calculations'!$C$27,AA43&gt;='Old Ranking Calculations'!$B$28,'Old Ranking Calculations'!$C$28,AA43&gt;='Old Ranking Calculations'!$B$29,'Old Ranking Calculations'!$C$29,AA43&gt;='Old Ranking Calculations'!$B$30,'Old Ranking Calculations'!$C$30,AA43&gt;='Old Ranking Calculations'!$B$31,'Old Ranking Calculations'!$C$31,AA43&lt;'Old Ranking Calculations'!$B$32,'Old Ranking Calculations'!$C$32)</f>
        <v>6</v>
      </c>
      <c r="AC43" s="1">
        <f>COUNT($G$2:G43)/COUNT($A$2:A43)</f>
        <v>0.38095238095238093</v>
      </c>
      <c r="AD43" s="1" cm="1">
        <f t="array" ref="AD43">_xlfn.IFS(AC43&gt;='Old Ranking Calculations'!$B$15,'Old Ranking Calculations'!$C$15,AC43&gt;='Old Ranking Calculations'!$B$16,'Old Ranking Calculations'!$C$16,AC43&gt;='Old Ranking Calculations'!$B$17,'Old Ranking Calculations'!$C$17,AC43&gt;='Old Ranking Calculations'!$B$18,'Old Ranking Calculations'!$C$18,AC43&gt;='Old Ranking Calculations'!$B$19,'Old Ranking Calculations'!$C$19,AC43&gt;='Old Ranking Calculations'!$B$20,'Old Ranking Calculations'!$C$20,AC43&gt;='Old Ranking Calculations'!$B$21,'Old Ranking Calculations'!$C$21,AC43&gt;='Old Ranking Calculations'!$B$22,'Old Ranking Calculations'!$C$22,AC43&lt;'Old Ranking Calculations'!$B$23,'Old Ranking Calculations'!$C$23)</f>
        <v>7</v>
      </c>
      <c r="AE43" s="1">
        <v>0</v>
      </c>
      <c r="AF43" s="1">
        <f t="shared" si="1"/>
        <v>0.1358695652173913</v>
      </c>
      <c r="AG43" s="16">
        <f>SUM($W$2:W43,Z43,$AE$2)</f>
        <v>136.00709677419354</v>
      </c>
    </row>
    <row r="44" spans="1:33" ht="15.75" customHeight="1" x14ac:dyDescent="0.2">
      <c r="A44" s="1">
        <v>2018</v>
      </c>
      <c r="B44" s="1" t="s">
        <v>28</v>
      </c>
      <c r="C44" s="1" t="str">
        <f>VLOOKUP(B44,Divisions!$A$1:$B$33,2,FALSE)</f>
        <v>NFC West</v>
      </c>
      <c r="D44" s="1">
        <v>10</v>
      </c>
      <c r="E44" s="1">
        <v>6</v>
      </c>
      <c r="G44" s="1">
        <v>1</v>
      </c>
      <c r="I44" s="1">
        <v>0</v>
      </c>
      <c r="J44" s="1">
        <v>1</v>
      </c>
      <c r="K44" s="1"/>
      <c r="L44" s="1"/>
      <c r="M44" s="1"/>
      <c r="N44" s="1"/>
      <c r="O44" s="1">
        <v>1</v>
      </c>
      <c r="W44" s="1">
        <f>SUM(N44*'Ranking Calculations'!$C$2,M44*'Ranking Calculations'!$C$3,L44*'Ranking Calculations'!$C$4,K44*'Ranking Calculations'!$C$5,H44*'Ranking Calculations'!$C$7,G44*'Ranking Calculations'!$C$6,P44*'Ranking Calculations'!$C$8,Q44*'Ranking Calculations'!$C$9,R44*'Ranking Calculations'!$C$10,S44*'Ranking Calculations'!$C$11,T44*'Ranking Calculations'!$C$12,U44*'Ranking Calculations'!$C$13,V44*'Ranking Calculations'!$C$14)</f>
        <v>1</v>
      </c>
      <c r="X44" s="11">
        <f>(SUM($D$2:D44)+(SUM($F$2:F44)/2))/((SUM($D$2:D44)+SUM($E$2:E44)+SUM($F$2:F44)))</f>
        <v>0.50961538461538458</v>
      </c>
      <c r="Y44" s="24">
        <f>'Winning % Rank Over Time'!AE54</f>
        <v>16</v>
      </c>
      <c r="Z44" s="7">
        <f>'Winning % Rank Over Time'!$B44*VLOOKUP(Y44,'Share of Reg Season Points'!$A$2:$B$33,2)</f>
        <v>0</v>
      </c>
      <c r="AA44" s="1">
        <f t="shared" si="0"/>
        <v>0.83098591549295775</v>
      </c>
      <c r="AB44" s="1" cm="1">
        <f t="array" ref="AB44">_xlfn.IFS(AA44&gt;='Old Ranking Calculations'!$B$25,'Old Ranking Calculations'!$C$25,AA44&gt;='Old Ranking Calculations'!$B$26,'Old Ranking Calculations'!$C$26,AA44&gt;='Old Ranking Calculations'!$B$27,'Old Ranking Calculations'!$C$27,AA44&gt;='Old Ranking Calculations'!$B$28,'Old Ranking Calculations'!$C$28,AA44&gt;='Old Ranking Calculations'!$B$29,'Old Ranking Calculations'!$C$29,AA44&gt;='Old Ranking Calculations'!$B$30,'Old Ranking Calculations'!$C$30,AA44&gt;='Old Ranking Calculations'!$B$31,'Old Ranking Calculations'!$C$31,AA44&lt;'Old Ranking Calculations'!$B$32,'Old Ranking Calculations'!$C$32)</f>
        <v>6</v>
      </c>
      <c r="AC44" s="1">
        <f>COUNT($G$2:G44)/COUNT($A$2:A44)</f>
        <v>0.39534883720930231</v>
      </c>
      <c r="AD44" s="1" cm="1">
        <f t="array" ref="AD44">_xlfn.IFS(AC44&gt;='Old Ranking Calculations'!$B$15,'Old Ranking Calculations'!$C$15,AC44&gt;='Old Ranking Calculations'!$B$16,'Old Ranking Calculations'!$C$16,AC44&gt;='Old Ranking Calculations'!$B$17,'Old Ranking Calculations'!$C$17,AC44&gt;='Old Ranking Calculations'!$B$18,'Old Ranking Calculations'!$C$18,AC44&gt;='Old Ranking Calculations'!$B$19,'Old Ranking Calculations'!$C$19,AC44&gt;='Old Ranking Calculations'!$B$20,'Old Ranking Calculations'!$C$20,AC44&gt;='Old Ranking Calculations'!$B$21,'Old Ranking Calculations'!$C$21,AC44&gt;='Old Ranking Calculations'!$B$22,'Old Ranking Calculations'!$C$22,AC44&lt;'Old Ranking Calculations'!$B$23,'Old Ranking Calculations'!$C$23)</f>
        <v>7</v>
      </c>
      <c r="AE44" s="1">
        <v>0</v>
      </c>
      <c r="AF44" s="1">
        <f t="shared" si="1"/>
        <v>0.13600000000000001</v>
      </c>
      <c r="AG44" s="16">
        <f>SUM($W$2:W44,Z44,$AE$2)</f>
        <v>137.00709677419354</v>
      </c>
    </row>
    <row r="45" spans="1:33" ht="15.75" customHeight="1" x14ac:dyDescent="0.2">
      <c r="A45" s="1">
        <v>2019</v>
      </c>
      <c r="B45" s="1" t="s">
        <v>28</v>
      </c>
      <c r="C45" s="1" t="str">
        <f>VLOOKUP(B45,Divisions!$A$1:$B$33,2,FALSE)</f>
        <v>NFC West</v>
      </c>
      <c r="D45" s="1">
        <v>11</v>
      </c>
      <c r="E45" s="1">
        <v>5</v>
      </c>
      <c r="G45" s="1">
        <v>1</v>
      </c>
      <c r="I45" s="1">
        <v>1</v>
      </c>
      <c r="J45" s="1">
        <v>1</v>
      </c>
      <c r="K45" s="1">
        <v>1</v>
      </c>
      <c r="L45" s="1"/>
      <c r="M45" s="1"/>
      <c r="N45" s="1"/>
      <c r="O45" s="1">
        <v>2</v>
      </c>
      <c r="W45" s="1">
        <f>SUM(N45*'Ranking Calculations'!$C$2,M45*'Ranking Calculations'!$C$3,L45*'Ranking Calculations'!$C$4,K45*'Ranking Calculations'!$C$5,H45*'Ranking Calculations'!$C$7,G45*'Ranking Calculations'!$C$6,P45*'Ranking Calculations'!$C$8,Q45*'Ranking Calculations'!$C$9,R45*'Ranking Calculations'!$C$10,S45*'Ranking Calculations'!$C$11,T45*'Ranking Calculations'!$C$12,U45*'Ranking Calculations'!$C$13,V45*'Ranking Calculations'!$C$14)</f>
        <v>3</v>
      </c>
      <c r="X45" s="11">
        <f>(SUM($D$2:D45)+(SUM($F$2:F45)/2))/((SUM($D$2:D45)+SUM($E$2:E45)+SUM($F$2:F45)))</f>
        <v>0.51372832369942201</v>
      </c>
      <c r="Y45" s="24">
        <f>'Winning % Rank Over Time'!AE55</f>
        <v>15</v>
      </c>
      <c r="Z45" s="7">
        <f>'Winning % Rank Over Time'!$B45*VLOOKUP(Y45,'Share of Reg Season Points'!$A$2:$B$33,2)</f>
        <v>0</v>
      </c>
      <c r="AA45" s="1">
        <f t="shared" si="0"/>
        <v>0.84931506849315064</v>
      </c>
      <c r="AB45" s="1" cm="1">
        <f t="array" ref="AB45">_xlfn.IFS(AA45&gt;='Old Ranking Calculations'!$B$25,'Old Ranking Calculations'!$C$25,AA45&gt;='Old Ranking Calculations'!$B$26,'Old Ranking Calculations'!$C$26,AA45&gt;='Old Ranking Calculations'!$B$27,'Old Ranking Calculations'!$C$27,AA45&gt;='Old Ranking Calculations'!$B$28,'Old Ranking Calculations'!$C$28,AA45&gt;='Old Ranking Calculations'!$B$29,'Old Ranking Calculations'!$C$29,AA45&gt;='Old Ranking Calculations'!$B$30,'Old Ranking Calculations'!$C$30,AA45&gt;='Old Ranking Calculations'!$B$31,'Old Ranking Calculations'!$C$31,AA45&lt;'Old Ranking Calculations'!$B$32,'Old Ranking Calculations'!$C$32)</f>
        <v>6</v>
      </c>
      <c r="AC45" s="1">
        <f>COUNT($G$2:G45)/COUNT($A$2:A45)</f>
        <v>0.40909090909090912</v>
      </c>
      <c r="AD45" s="1" cm="1">
        <f t="array" ref="AD45">_xlfn.IFS(AC45&gt;='Old Ranking Calculations'!$B$15,'Old Ranking Calculations'!$C$15,AC45&gt;='Old Ranking Calculations'!$B$16,'Old Ranking Calculations'!$C$16,AC45&gt;='Old Ranking Calculations'!$B$17,'Old Ranking Calculations'!$C$17,AC45&gt;='Old Ranking Calculations'!$B$18,'Old Ranking Calculations'!$C$18,AC45&gt;='Old Ranking Calculations'!$B$19,'Old Ranking Calculations'!$C$19,AC45&gt;='Old Ranking Calculations'!$B$20,'Old Ranking Calculations'!$C$20,AC45&gt;='Old Ranking Calculations'!$B$21,'Old Ranking Calculations'!$C$21,AC45&gt;='Old Ranking Calculations'!$B$22,'Old Ranking Calculations'!$C$22,AC45&lt;'Old Ranking Calculations'!$B$23,'Old Ranking Calculations'!$C$23)</f>
        <v>10</v>
      </c>
      <c r="AE45" s="1">
        <v>0</v>
      </c>
      <c r="AF45" s="1">
        <f t="shared" si="1"/>
        <v>0.14136125654450263</v>
      </c>
      <c r="AG45" s="16">
        <f>SUM($W$2:W45,Z45,$AE$2)</f>
        <v>140.00709677419354</v>
      </c>
    </row>
    <row r="46" spans="1:33" ht="15.75" customHeight="1" x14ac:dyDescent="0.2">
      <c r="A46" s="1">
        <v>2020</v>
      </c>
      <c r="B46" s="1" t="s">
        <v>28</v>
      </c>
      <c r="C46" s="1" t="str">
        <f>VLOOKUP(B46,Divisions!$A$1:$B$33,2,FALSE)</f>
        <v>NFC West</v>
      </c>
      <c r="D46" s="1">
        <v>12</v>
      </c>
      <c r="E46" s="1">
        <v>4</v>
      </c>
      <c r="G46" s="1">
        <v>1</v>
      </c>
      <c r="H46" s="1">
        <v>1</v>
      </c>
      <c r="I46" s="1">
        <v>0</v>
      </c>
      <c r="J46" s="1">
        <v>1</v>
      </c>
      <c r="K46" s="1"/>
      <c r="L46" s="1"/>
      <c r="M46" s="1"/>
      <c r="N46" s="1"/>
      <c r="O46" s="1">
        <v>1</v>
      </c>
      <c r="W46" s="1">
        <f>SUM(N46*'Ranking Calculations'!$C$2,M46*'Ranking Calculations'!$C$3,L46*'Ranking Calculations'!$C$4,K46*'Ranking Calculations'!$C$5,H46*'Ranking Calculations'!$C$7,G46*'Ranking Calculations'!$C$6,P46*'Ranking Calculations'!$C$8,Q46*'Ranking Calculations'!$C$9,R46*'Ranking Calculations'!$C$10,S46*'Ranking Calculations'!$C$11,T46*'Ranking Calculations'!$C$12,U46*'Ranking Calculations'!$C$13,V46*'Ranking Calculations'!$C$14)</f>
        <v>2</v>
      </c>
      <c r="X46" s="11">
        <f>(SUM($D$2:D46)+(SUM($F$2:F46)/2))/((SUM($D$2:D46)+SUM($E$2:E46)+SUM($F$2:F46)))</f>
        <v>0.51906779661016944</v>
      </c>
      <c r="Y46" s="24">
        <f>'Winning % Rank Over Time'!AE56</f>
        <v>13</v>
      </c>
      <c r="Z46" s="7">
        <f>'Winning % Rank Over Time'!$B46*VLOOKUP(Y46,'Share of Reg Season Points'!$A$2:$B$33,2)</f>
        <v>0</v>
      </c>
      <c r="AA46" s="1">
        <f t="shared" si="0"/>
        <v>0.85526315789473684</v>
      </c>
      <c r="AB46" s="1" cm="1">
        <f t="array" ref="AB46">_xlfn.IFS(AA46&gt;='Old Ranking Calculations'!$B$25,'Old Ranking Calculations'!$C$25,AA46&gt;='Old Ranking Calculations'!$B$26,'Old Ranking Calculations'!$C$26,AA46&gt;='Old Ranking Calculations'!$B$27,'Old Ranking Calculations'!$C$27,AA46&gt;='Old Ranking Calculations'!$B$28,'Old Ranking Calculations'!$C$28,AA46&gt;='Old Ranking Calculations'!$B$29,'Old Ranking Calculations'!$C$29,AA46&gt;='Old Ranking Calculations'!$B$30,'Old Ranking Calculations'!$C$30,AA46&gt;='Old Ranking Calculations'!$B$31,'Old Ranking Calculations'!$C$31,AA46&lt;'Old Ranking Calculations'!$B$32,'Old Ranking Calculations'!$C$32)</f>
        <v>6</v>
      </c>
      <c r="AC46" s="1">
        <f>COUNT($G$2:G46)/COUNT($A$2:A46)</f>
        <v>0.42222222222222222</v>
      </c>
      <c r="AD46" s="1" cm="1">
        <f t="array" ref="AD46">_xlfn.IFS(AC46&gt;='Old Ranking Calculations'!$B$15,'Old Ranking Calculations'!$C$15,AC46&gt;='Old Ranking Calculations'!$B$16,'Old Ranking Calculations'!$C$16,AC46&gt;='Old Ranking Calculations'!$B$17,'Old Ranking Calculations'!$C$17,AC46&gt;='Old Ranking Calculations'!$B$18,'Old Ranking Calculations'!$C$18,AC46&gt;='Old Ranking Calculations'!$B$19,'Old Ranking Calculations'!$C$19,AC46&gt;='Old Ranking Calculations'!$B$20,'Old Ranking Calculations'!$C$20,AC46&gt;='Old Ranking Calculations'!$B$21,'Old Ranking Calculations'!$C$21,AC46&gt;='Old Ranking Calculations'!$B$22,'Old Ranking Calculations'!$C$22,AC46&lt;'Old Ranking Calculations'!$B$23,'Old Ranking Calculations'!$C$23)</f>
        <v>10</v>
      </c>
      <c r="AE46" s="1">
        <v>0</v>
      </c>
      <c r="AF46" s="1">
        <f t="shared" si="1"/>
        <v>0.14175257731958762</v>
      </c>
      <c r="AG46" s="16">
        <f>SUM($W$2:W46,Z46,$AE$2)</f>
        <v>142.00709677419354</v>
      </c>
    </row>
    <row r="47" spans="1:33" ht="15.75" customHeight="1" x14ac:dyDescent="0.2">
      <c r="A47" s="1">
        <v>2021</v>
      </c>
      <c r="B47" s="1" t="s">
        <v>28</v>
      </c>
      <c r="C47" s="1" t="str">
        <f>VLOOKUP(B47,Divisions!$A$1:$B$33,2,FALSE)</f>
        <v>NFC West</v>
      </c>
      <c r="D47" s="1">
        <v>7</v>
      </c>
      <c r="E47" s="1">
        <v>10</v>
      </c>
      <c r="W47" s="1">
        <f>SUM(N47*'Ranking Calculations'!$C$2,M47*'Ranking Calculations'!$C$3,L47*'Ranking Calculations'!$C$4,K47*'Ranking Calculations'!$C$5,H47*'Ranking Calculations'!$C$7,G47*'Ranking Calculations'!$C$6,P47*'Ranking Calculations'!$C$8,Q47*'Ranking Calculations'!$C$9,R47*'Ranking Calculations'!$C$10,S47*'Ranking Calculations'!$C$11,T47*'Ranking Calculations'!$C$12,U47*'Ranking Calculations'!$C$13,V47*'Ranking Calculations'!$C$14)</f>
        <v>0</v>
      </c>
      <c r="X47" s="11">
        <f>(SUM($D$2:D47)+(SUM($F$2:F47)/2))/((SUM($D$2:D47)+SUM($E$2:E47)+SUM($F$2:F47)))</f>
        <v>0.51655172413793105</v>
      </c>
      <c r="Y47" s="24">
        <f>'Winning % Rank Over Time'!AE57</f>
        <v>14</v>
      </c>
      <c r="Z47" s="7">
        <f>'Winning % Rank Over Time'!$B47*VLOOKUP(Y47,'Share of Reg Season Points'!$A$2:$B$33,2)</f>
        <v>0</v>
      </c>
      <c r="AA47" s="1">
        <f t="shared" si="0"/>
        <v>0.8441558441558441</v>
      </c>
      <c r="AB47" s="1" cm="1">
        <f t="array" ref="AB47">_xlfn.IFS(AA47&gt;='Old Ranking Calculations'!$B$25,'Old Ranking Calculations'!$C$25,AA47&gt;='Old Ranking Calculations'!$B$26,'Old Ranking Calculations'!$C$26,AA47&gt;='Old Ranking Calculations'!$B$27,'Old Ranking Calculations'!$C$27,AA47&gt;='Old Ranking Calculations'!$B$28,'Old Ranking Calculations'!$C$28,AA47&gt;='Old Ranking Calculations'!$B$29,'Old Ranking Calculations'!$C$29,AA47&gt;='Old Ranking Calculations'!$B$30,'Old Ranking Calculations'!$C$30,AA47&gt;='Old Ranking Calculations'!$B$31,'Old Ranking Calculations'!$C$31,AA47&lt;'Old Ranking Calculations'!$B$32,'Old Ranking Calculations'!$C$32)</f>
        <v>6</v>
      </c>
      <c r="AC47" s="1">
        <f>COUNT($G$2:G47)/COUNT($A$2:A47)</f>
        <v>0.41304347826086957</v>
      </c>
      <c r="AD47" s="1" cm="1">
        <f t="array" ref="AD47">_xlfn.IFS(AC47&gt;='Old Ranking Calculations'!$B$15,'Old Ranking Calculations'!$C$15,AC47&gt;='Old Ranking Calculations'!$B$16,'Old Ranking Calculations'!$C$16,AC47&gt;='Old Ranking Calculations'!$B$17,'Old Ranking Calculations'!$C$17,AC47&gt;='Old Ranking Calculations'!$B$18,'Old Ranking Calculations'!$C$18,AC47&gt;='Old Ranking Calculations'!$B$19,'Old Ranking Calculations'!$C$19,AC47&gt;='Old Ranking Calculations'!$B$20,'Old Ranking Calculations'!$C$20,AC47&gt;='Old Ranking Calculations'!$B$21,'Old Ranking Calculations'!$C$21,AC47&gt;='Old Ranking Calculations'!$B$22,'Old Ranking Calculations'!$C$22,AC47&lt;'Old Ranking Calculations'!$B$23,'Old Ranking Calculations'!$C$23)</f>
        <v>10</v>
      </c>
      <c r="AE47" s="1">
        <v>0</v>
      </c>
      <c r="AF47" s="1">
        <f t="shared" si="1"/>
        <v>0.13819095477386933</v>
      </c>
      <c r="AG47" s="16">
        <f>SUM($W$2:W47,Z47,$AE$2)</f>
        <v>142.00709677419354</v>
      </c>
    </row>
    <row r="48" spans="1:33" ht="15.75" customHeight="1" x14ac:dyDescent="0.2">
      <c r="A48">
        <v>2022</v>
      </c>
      <c r="B48" s="1" t="s">
        <v>28</v>
      </c>
      <c r="C48" s="1" t="str">
        <f>VLOOKUP(B48,Divisions!$A$1:$B$33,2,FALSE)</f>
        <v>NFC West</v>
      </c>
      <c r="D48">
        <v>9</v>
      </c>
      <c r="E48">
        <v>8</v>
      </c>
      <c r="G48">
        <v>1</v>
      </c>
      <c r="I48">
        <v>0</v>
      </c>
      <c r="J48">
        <v>1</v>
      </c>
      <c r="O48">
        <v>1</v>
      </c>
      <c r="V48">
        <v>1</v>
      </c>
      <c r="W48" s="1">
        <f>SUM(N48*'Ranking Calculations'!$C$2,M48*'Ranking Calculations'!$C$3,L48*'Ranking Calculations'!$C$4,K48*'Ranking Calculations'!$C$5,H48*'Ranking Calculations'!$C$7,G48*'Ranking Calculations'!$C$6,P48*'Ranking Calculations'!$C$8,Q48*'Ranking Calculations'!$C$9,R48*'Ranking Calculations'!$C$10,S48*'Ranking Calculations'!$C$11,T48*'Ranking Calculations'!$C$12,U48*'Ranking Calculations'!$C$13,V48*'Ranking Calculations'!$C$14)</f>
        <v>1</v>
      </c>
      <c r="X48" s="11">
        <f>(SUM($D$2:D48)+(SUM($F$2:F48)/2))/((SUM($D$2:D48)+SUM($E$2:E48)+SUM($F$2:F48)))</f>
        <v>0.51684636118598382</v>
      </c>
      <c r="Y48" s="24">
        <f>'Winning % Rank Over Time'!AE58</f>
        <v>14</v>
      </c>
      <c r="Z48" s="7">
        <f>'Winning % Rank Over Time'!$B48*VLOOKUP(Y48,'Share of Reg Season Points'!$A$2:$B$33,2)</f>
        <v>0</v>
      </c>
      <c r="AA48" s="1">
        <f t="shared" si="0"/>
        <v>0.84810126582278478</v>
      </c>
      <c r="AB48" s="1" cm="1">
        <f t="array" ref="AB48">_xlfn.IFS(AA48&gt;='Old Ranking Calculations'!$B$25,'Old Ranking Calculations'!$C$25,AA48&gt;='Old Ranking Calculations'!$B$26,'Old Ranking Calculations'!$C$26,AA48&gt;='Old Ranking Calculations'!$B$27,'Old Ranking Calculations'!$C$27,AA48&gt;='Old Ranking Calculations'!$B$28,'Old Ranking Calculations'!$C$28,AA48&gt;='Old Ranking Calculations'!$B$29,'Old Ranking Calculations'!$C$29,AA48&gt;='Old Ranking Calculations'!$B$30,'Old Ranking Calculations'!$C$30,AA48&gt;='Old Ranking Calculations'!$B$31,'Old Ranking Calculations'!$C$31,AA48&lt;'Old Ranking Calculations'!$B$32,'Old Ranking Calculations'!$C$32)</f>
        <v>6</v>
      </c>
      <c r="AC48" s="1">
        <f>COUNT($G$2:G48)/COUNT($A$2:A48)</f>
        <v>0.42553191489361702</v>
      </c>
      <c r="AD48" s="1" cm="1">
        <f t="array" ref="AD48">_xlfn.IFS(AC48&gt;='Old Ranking Calculations'!$B$15,'Old Ranking Calculations'!$C$15,AC48&gt;='Old Ranking Calculations'!$B$16,'Old Ranking Calculations'!$C$16,AC48&gt;='Old Ranking Calculations'!$B$17,'Old Ranking Calculations'!$C$17,AC48&gt;='Old Ranking Calculations'!$B$18,'Old Ranking Calculations'!$C$18,AC48&gt;='Old Ranking Calculations'!$B$19,'Old Ranking Calculations'!$C$19,AC48&gt;='Old Ranking Calculations'!$B$20,'Old Ranking Calculations'!$C$20,AC48&gt;='Old Ranking Calculations'!$B$21,'Old Ranking Calculations'!$C$21,AC48&gt;='Old Ranking Calculations'!$B$22,'Old Ranking Calculations'!$C$22,AC48&lt;'Old Ranking Calculations'!$B$23,'Old Ranking Calculations'!$C$23)</f>
        <v>10</v>
      </c>
      <c r="AE48" s="1">
        <v>0</v>
      </c>
      <c r="AF48" s="1">
        <f t="shared" si="1"/>
        <v>0.13759213759213759</v>
      </c>
      <c r="AG48" s="16">
        <f>SUM($W$2:W48,Z48,$AE$2)</f>
        <v>143.00709677419354</v>
      </c>
    </row>
    <row r="49" spans="1:33" ht="15.75" customHeight="1" x14ac:dyDescent="0.2">
      <c r="A49">
        <v>2023</v>
      </c>
      <c r="B49" s="1" t="s">
        <v>28</v>
      </c>
      <c r="C49" s="1" t="str">
        <f>VLOOKUP(B49,Divisions!$A$1:$B$33,2,FALSE)</f>
        <v>NFC West</v>
      </c>
      <c r="D49">
        <v>9</v>
      </c>
      <c r="E49">
        <v>8</v>
      </c>
      <c r="W49" s="1">
        <f>SUM(N49*'Ranking Calculations'!$C$2,M49*'Ranking Calculations'!$C$3,L49*'Ranking Calculations'!$C$4,K49*'Ranking Calculations'!$C$5,H49*'Ranking Calculations'!$C$7,G49*'Ranking Calculations'!$C$6,P49*'Ranking Calculations'!$C$8,Q49*'Ranking Calculations'!$C$9,R49*'Ranking Calculations'!$C$10,S49*'Ranking Calculations'!$C$11,T49*'Ranking Calculations'!$C$12,U49*'Ranking Calculations'!$C$13,V49*'Ranking Calculations'!$C$14)</f>
        <v>0</v>
      </c>
      <c r="X49" s="11">
        <f>(SUM($D$2:D49)+(SUM($F$2:F49)/2))/((SUM($D$2:D49)+SUM($E$2:E49)+SUM($F$2:F49)))</f>
        <v>0.51712779973649536</v>
      </c>
      <c r="Y49" s="24">
        <f>'Winning % Rank Over Time'!AE59</f>
        <v>15</v>
      </c>
      <c r="Z49" s="7">
        <f>'Winning % Rank Over Time'!$B49*VLOOKUP(Y49,'Share of Reg Season Points'!$A$2:$B$33,2)</f>
        <v>0</v>
      </c>
      <c r="AA49" s="1">
        <f t="shared" si="0"/>
        <v>0.83750000000000002</v>
      </c>
      <c r="AB49" s="1" cm="1">
        <f t="array" ref="AB49">_xlfn.IFS(AA49&gt;='Old Ranking Calculations'!$B$25,'Old Ranking Calculations'!$C$25,AA49&gt;='Old Ranking Calculations'!$B$26,'Old Ranking Calculations'!$C$26,AA49&gt;='Old Ranking Calculations'!$B$27,'Old Ranking Calculations'!$C$27,AA49&gt;='Old Ranking Calculations'!$B$28,'Old Ranking Calculations'!$C$28,AA49&gt;='Old Ranking Calculations'!$B$29,'Old Ranking Calculations'!$C$29,AA49&gt;='Old Ranking Calculations'!$B$30,'Old Ranking Calculations'!$C$30,AA49&gt;='Old Ranking Calculations'!$B$31,'Old Ranking Calculations'!$C$31,AA49&lt;'Old Ranking Calculations'!$B$32,'Old Ranking Calculations'!$C$32)</f>
        <v>6</v>
      </c>
      <c r="AC49" s="1">
        <f>COUNT($G$2:G49)/COUNT($A$2:A49)</f>
        <v>0.41666666666666669</v>
      </c>
      <c r="AD49" s="1" cm="1">
        <f t="array" ref="AD49">_xlfn.IFS(AC49&gt;='Old Ranking Calculations'!$B$15,'Old Ranking Calculations'!$C$15,AC49&gt;='Old Ranking Calculations'!$B$16,'Old Ranking Calculations'!$C$16,AC49&gt;='Old Ranking Calculations'!$B$17,'Old Ranking Calculations'!$C$17,AC49&gt;='Old Ranking Calculations'!$B$18,'Old Ranking Calculations'!$C$18,AC49&gt;='Old Ranking Calculations'!$B$19,'Old Ranking Calculations'!$C$19,AC49&gt;='Old Ranking Calculations'!$B$20,'Old Ranking Calculations'!$C$20,AC49&gt;='Old Ranking Calculations'!$B$21,'Old Ranking Calculations'!$C$21,AC49&gt;='Old Ranking Calculations'!$B$22,'Old Ranking Calculations'!$C$22,AC49&lt;'Old Ranking Calculations'!$B$23,'Old Ranking Calculations'!$C$23)</f>
        <v>10</v>
      </c>
      <c r="AE49" s="1">
        <v>0</v>
      </c>
      <c r="AF49" s="1">
        <f t="shared" si="1"/>
        <v>0.13493975903614458</v>
      </c>
      <c r="AG49" s="16">
        <f>SUM($W$2:W49,Z49,$AE$2)</f>
        <v>143.00709677419354</v>
      </c>
    </row>
    <row r="50" spans="1:33" ht="15.75" customHeight="1" x14ac:dyDescent="0.2">
      <c r="A50">
        <v>2024</v>
      </c>
      <c r="B50" s="1" t="s">
        <v>28</v>
      </c>
      <c r="C50" s="1" t="str">
        <f>VLOOKUP(B50,Divisions!$A$1:$B$33,2,FALSE)</f>
        <v>NFC West</v>
      </c>
      <c r="D50">
        <v>10</v>
      </c>
      <c r="E50">
        <v>7</v>
      </c>
      <c r="W50" s="1">
        <f>SUM(N50*'Ranking Calculations'!$C$2,M50*'Ranking Calculations'!$C$3,L50*'Ranking Calculations'!$C$4,K50*'Ranking Calculations'!$C$5,H50*'Ranking Calculations'!$C$7,G50*'Ranking Calculations'!$C$6,P50*'Ranking Calculations'!$C$8,Q50*'Ranking Calculations'!$C$9,R50*'Ranking Calculations'!$C$10,S50*'Ranking Calculations'!$C$11,T50*'Ranking Calculations'!$C$12,U50*'Ranking Calculations'!$C$13,V50*'Ranking Calculations'!$C$14)</f>
        <v>0</v>
      </c>
      <c r="X50" s="11">
        <f>(SUM($D$2:D50)+(SUM($F$2:F50)/2))/((SUM($D$2:D50)+SUM($E$2:E50)+SUM($F$2:F50)))</f>
        <v>0.51868556701030932</v>
      </c>
      <c r="Y50" s="24">
        <f>'Winning % Rank Over Time'!AE60</f>
        <v>14</v>
      </c>
      <c r="Z50" s="7">
        <f>'Winning % Rank Over Time'!$B50*VLOOKUP(Y50,'Share of Reg Season Points'!$A$2:$B$33,2)</f>
        <v>0</v>
      </c>
      <c r="AA50" s="1">
        <f t="shared" ref="AA50" si="2">SUM($G$2:J50)/COUNT($E$2:H50)</f>
        <v>0.8271604938271605</v>
      </c>
      <c r="AB50" s="1" cm="1">
        <f t="array" ref="AB50">_xlfn.IFS(AA50&gt;='Old Ranking Calculations'!$B$25,'Old Ranking Calculations'!$C$25,AA50&gt;='Old Ranking Calculations'!$B$26,'Old Ranking Calculations'!$C$26,AA50&gt;='Old Ranking Calculations'!$B$27,'Old Ranking Calculations'!$C$27,AA50&gt;='Old Ranking Calculations'!$B$28,'Old Ranking Calculations'!$C$28,AA50&gt;='Old Ranking Calculations'!$B$29,'Old Ranking Calculations'!$C$29,AA50&gt;='Old Ranking Calculations'!$B$30,'Old Ranking Calculations'!$C$30,AA50&gt;='Old Ranking Calculations'!$B$31,'Old Ranking Calculations'!$C$31,AA50&lt;'Old Ranking Calculations'!$B$32,'Old Ranking Calculations'!$C$32)</f>
        <v>6</v>
      </c>
      <c r="AC50" s="1">
        <f>COUNT($G$2:G50)/COUNT($A$2:A50)</f>
        <v>0.40816326530612246</v>
      </c>
      <c r="AD50" s="1" cm="1">
        <f t="array" ref="AD50">_xlfn.IFS(AC50&gt;='Old Ranking Calculations'!$B$15,'Old Ranking Calculations'!$C$15,AC50&gt;='Old Ranking Calculations'!$B$16,'Old Ranking Calculations'!$C$16,AC50&gt;='Old Ranking Calculations'!$B$17,'Old Ranking Calculations'!$C$17,AC50&gt;='Old Ranking Calculations'!$B$18,'Old Ranking Calculations'!$C$18,AC50&gt;='Old Ranking Calculations'!$B$19,'Old Ranking Calculations'!$C$19,AC50&gt;='Old Ranking Calculations'!$B$20,'Old Ranking Calculations'!$C$20,AC50&gt;='Old Ranking Calculations'!$B$21,'Old Ranking Calculations'!$C$21,AC50&gt;='Old Ranking Calculations'!$B$22,'Old Ranking Calculations'!$C$22,AC50&lt;'Old Ranking Calculations'!$B$23,'Old Ranking Calculations'!$C$23)</f>
        <v>10</v>
      </c>
      <c r="AE50" s="1">
        <v>1</v>
      </c>
      <c r="AF50" s="1">
        <f t="shared" ref="AF50" si="3">SUM($I$2:M50)/SUM($E$2:I50)</f>
        <v>0.13270142180094788</v>
      </c>
      <c r="AG50" s="16">
        <f>SUM($W$2:W50,Z50,$AE$2)</f>
        <v>143.00709677419354</v>
      </c>
    </row>
    <row r="51" spans="1:33" ht="15.75" customHeight="1" x14ac:dyDescent="0.2">
      <c r="A51" s="1">
        <v>2025</v>
      </c>
      <c r="B51" s="1" t="s">
        <v>28</v>
      </c>
      <c r="C51" s="1" t="str">
        <f>VLOOKUP(B51,Divisions!$A$1:$B$33,2,FALSE)</f>
        <v>NFC West</v>
      </c>
      <c r="D51">
        <v>14</v>
      </c>
      <c r="E51">
        <v>3</v>
      </c>
      <c r="G51">
        <v>1</v>
      </c>
      <c r="H51">
        <v>1</v>
      </c>
      <c r="I51">
        <v>3</v>
      </c>
      <c r="J51">
        <v>0</v>
      </c>
      <c r="K51">
        <v>1</v>
      </c>
      <c r="L51">
        <v>1</v>
      </c>
      <c r="M51">
        <v>1</v>
      </c>
      <c r="N51">
        <v>1</v>
      </c>
      <c r="O51">
        <v>4</v>
      </c>
      <c r="Q51">
        <v>1</v>
      </c>
      <c r="W51" s="1">
        <f>SUM(N51*'Ranking Calculations'!$C$2,M51*'Ranking Calculations'!$C$3,L51*'Ranking Calculations'!$C$4,K51*'Ranking Calculations'!$C$5,H51*'Ranking Calculations'!$C$7,G51*'Ranking Calculations'!$C$6,P51*'Ranking Calculations'!$C$8,Q51*'Ranking Calculations'!$C$9,R51*'Ranking Calculations'!$C$10,S51*'Ranking Calculations'!$C$11,T51*'Ranking Calculations'!$C$12,U51*'Ranking Calculations'!$C$13,V51*'Ranking Calculations'!$C$14)</f>
        <v>41</v>
      </c>
      <c r="X51" s="11">
        <f>(SUM($D$2:D51)+(SUM($F$2:F51)/2))/((SUM($D$2:D51)+SUM($E$2:E51)+SUM($F$2:F51)))</f>
        <v>0.52522068095838592</v>
      </c>
      <c r="Y51" s="24">
        <f>'Winning % Rank Over Time'!AE61</f>
        <v>12</v>
      </c>
      <c r="Z51" s="7">
        <f>'Winning % Rank Over Time'!$B51*VLOOKUP(Y51,'Share of Reg Season Points'!$A$2:$B$33,2)</f>
        <v>0</v>
      </c>
      <c r="AA51" s="1">
        <f t="shared" ref="AA51" si="4">SUM($G$2:J51)/COUNT($E$2:H51)</f>
        <v>0.8571428571428571</v>
      </c>
      <c r="AB51" s="1" cm="1">
        <f t="array" ref="AB51">_xlfn.IFS(AA51&gt;='Old Ranking Calculations'!$B$25,'Old Ranking Calculations'!$C$25,AA51&gt;='Old Ranking Calculations'!$B$26,'Old Ranking Calculations'!$C$26,AA51&gt;='Old Ranking Calculations'!$B$27,'Old Ranking Calculations'!$C$27,AA51&gt;='Old Ranking Calculations'!$B$28,'Old Ranking Calculations'!$C$28,AA51&gt;='Old Ranking Calculations'!$B$29,'Old Ranking Calculations'!$C$29,AA51&gt;='Old Ranking Calculations'!$B$30,'Old Ranking Calculations'!$C$30,AA51&gt;='Old Ranking Calculations'!$B$31,'Old Ranking Calculations'!$C$31,AA51&lt;'Old Ranking Calculations'!$B$32,'Old Ranking Calculations'!$C$32)</f>
        <v>6</v>
      </c>
      <c r="AC51" s="1">
        <f>COUNT($G$2:G51)/COUNT($A$2:A51)</f>
        <v>0.42</v>
      </c>
      <c r="AD51" s="1" cm="1">
        <f t="array" ref="AD51">_xlfn.IFS(AC51&gt;='Old Ranking Calculations'!$B$15,'Old Ranking Calculations'!$C$15,AC51&gt;='Old Ranking Calculations'!$B$16,'Old Ranking Calculations'!$C$16,AC51&gt;='Old Ranking Calculations'!$B$17,'Old Ranking Calculations'!$C$17,AC51&gt;='Old Ranking Calculations'!$B$18,'Old Ranking Calculations'!$C$18,AC51&gt;='Old Ranking Calculations'!$B$19,'Old Ranking Calculations'!$C$19,AC51&gt;='Old Ranking Calculations'!$B$20,'Old Ranking Calculations'!$C$20,AC51&gt;='Old Ranking Calculations'!$B$21,'Old Ranking Calculations'!$C$21,AC51&gt;='Old Ranking Calculations'!$B$22,'Old Ranking Calculations'!$C$22,AC51&lt;'Old Ranking Calculations'!$B$23,'Old Ranking Calculations'!$C$23)</f>
        <v>10</v>
      </c>
      <c r="AE51" s="1">
        <v>2</v>
      </c>
      <c r="AF51" s="1">
        <f t="shared" ref="AF51" si="5">SUM($I$2:M51)/SUM($E$2:I51)</f>
        <v>0.14418604651162792</v>
      </c>
      <c r="AG51" s="16">
        <f>SUM($W$2:W51,Z51,$AE$2)</f>
        <v>184.00709677419354</v>
      </c>
    </row>
    <row r="52" spans="1:33" ht="15.75" customHeight="1" x14ac:dyDescent="0.2">
      <c r="A52" s="1"/>
      <c r="B52" s="1"/>
      <c r="C52" s="1"/>
      <c r="W52" s="1"/>
      <c r="X52" s="11"/>
      <c r="Y52" s="1"/>
      <c r="Z52" s="1"/>
      <c r="AA52" s="1"/>
      <c r="AB52" s="1"/>
      <c r="AC52" s="1"/>
      <c r="AD52" s="1"/>
      <c r="AE52" s="1"/>
      <c r="AF52" s="1"/>
      <c r="AG52" s="1"/>
    </row>
    <row r="53" spans="1:33" ht="15.75" customHeight="1" x14ac:dyDescent="0.2">
      <c r="A53" s="1"/>
      <c r="B53" s="1"/>
      <c r="C53" s="1"/>
      <c r="W53" s="1"/>
      <c r="X53" s="11"/>
      <c r="Y53" s="1"/>
      <c r="Z53" s="1"/>
      <c r="AA53" s="1"/>
      <c r="AB53" s="1"/>
      <c r="AC53" s="1"/>
      <c r="AD53" s="1"/>
      <c r="AE53" s="1"/>
      <c r="AF53" s="1"/>
      <c r="AG53" s="1"/>
    </row>
    <row r="54" spans="1:33" ht="15.75" customHeight="1" x14ac:dyDescent="0.2">
      <c r="A54" s="1"/>
      <c r="B54" s="1"/>
      <c r="C54" s="1"/>
      <c r="W54" s="1"/>
      <c r="X54" s="11"/>
      <c r="Y54" s="1"/>
      <c r="Z54" s="1"/>
      <c r="AA54" s="1"/>
      <c r="AB54" s="1"/>
      <c r="AC54" s="1"/>
      <c r="AD54" s="1"/>
      <c r="AE54" s="1"/>
      <c r="AF54" s="1"/>
      <c r="AG54" s="1"/>
    </row>
    <row r="55" spans="1:33" ht="15.75" customHeight="1" x14ac:dyDescent="0.2">
      <c r="A55" s="1"/>
      <c r="B55" s="1"/>
      <c r="C55" s="1"/>
      <c r="W55" s="1"/>
      <c r="X55" s="11"/>
      <c r="Y55" s="1"/>
      <c r="Z55" s="1"/>
      <c r="AA55" s="1"/>
      <c r="AB55" s="1"/>
      <c r="AC55" s="1"/>
      <c r="AD55" s="1"/>
      <c r="AE55" s="1"/>
      <c r="AF55" s="1"/>
      <c r="AG55" s="1"/>
    </row>
    <row r="56" spans="1:33" ht="15.75" customHeight="1" x14ac:dyDescent="0.2">
      <c r="A56" s="1"/>
      <c r="B56" s="1"/>
      <c r="C56" s="1"/>
      <c r="W56" s="1"/>
      <c r="X56" s="11"/>
      <c r="Y56" s="1"/>
      <c r="Z56" s="1"/>
      <c r="AA56" s="1"/>
      <c r="AB56" s="1"/>
      <c r="AC56" s="1"/>
      <c r="AD56" s="1"/>
      <c r="AE56" s="1"/>
      <c r="AF56" s="1"/>
      <c r="AG56" s="1"/>
    </row>
    <row r="57" spans="1:33" ht="15.75" customHeight="1" x14ac:dyDescent="0.2">
      <c r="A57" s="1"/>
      <c r="B57" s="1"/>
      <c r="C57" s="1"/>
      <c r="W57" s="1"/>
      <c r="X57" s="11"/>
      <c r="Y57" s="1"/>
      <c r="Z57" s="1"/>
      <c r="AA57" s="1"/>
      <c r="AB57" s="1"/>
      <c r="AC57" s="1"/>
      <c r="AD57" s="1"/>
      <c r="AE57" s="1"/>
      <c r="AF57" s="1"/>
      <c r="AG57" s="1"/>
    </row>
    <row r="58" spans="1:33" ht="15.75" customHeight="1" x14ac:dyDescent="0.2"/>
    <row r="59" spans="1:33" ht="15.75" customHeight="1" x14ac:dyDescent="0.2"/>
    <row r="60" spans="1:33" ht="15.75" customHeight="1" x14ac:dyDescent="0.2"/>
    <row r="61" spans="1:33" ht="15.75" customHeight="1" x14ac:dyDescent="0.2"/>
    <row r="62" spans="1:33" ht="15.75" customHeight="1" x14ac:dyDescent="0.2"/>
    <row r="63" spans="1:33" ht="15.75" customHeight="1" x14ac:dyDescent="0.2"/>
    <row r="64" spans="1:33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  <headerFooter>
    <oddHeader>&amp;R&amp;"Calibri"&amp;10&amp;K000000 Business Use&amp;1#_x000D_</oddHeader>
  </headerFooter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46"/>
  <dimension ref="A1:AG999"/>
  <sheetViews>
    <sheetView topLeftCell="O1" workbookViewId="0">
      <pane ySplit="1" topLeftCell="A30" activePane="bottomLeft" state="frozen"/>
      <selection pane="bottomLeft" activeCell="W50" sqref="W50:AG51"/>
    </sheetView>
  </sheetViews>
  <sheetFormatPr baseColWidth="10" defaultColWidth="11.1640625" defaultRowHeight="15" customHeight="1" x14ac:dyDescent="0.2"/>
  <cols>
    <col min="1" max="22" width="10.6640625" customWidth="1"/>
    <col min="23" max="23" width="15.1640625" customWidth="1"/>
    <col min="24" max="31" width="10.6640625" customWidth="1"/>
    <col min="32" max="32" width="10.6640625" style="8" customWidth="1"/>
    <col min="33" max="33" width="10.6640625" customWidth="1"/>
  </cols>
  <sheetData>
    <row r="1" spans="1:33" ht="15.75" customHeight="1" x14ac:dyDescent="0.2">
      <c r="A1" s="1" t="s">
        <v>51</v>
      </c>
      <c r="B1" s="1" t="s">
        <v>71</v>
      </c>
      <c r="C1" s="1" t="s">
        <v>139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57</v>
      </c>
      <c r="J1" s="1" t="s">
        <v>58</v>
      </c>
      <c r="K1" s="6" t="s">
        <v>161</v>
      </c>
      <c r="L1" s="6" t="s">
        <v>162</v>
      </c>
      <c r="M1" s="6" t="s">
        <v>163</v>
      </c>
      <c r="N1" s="6" t="s">
        <v>61</v>
      </c>
      <c r="O1" s="1" t="s">
        <v>72</v>
      </c>
      <c r="P1" s="1" t="s">
        <v>37</v>
      </c>
      <c r="Q1" s="1" t="s">
        <v>39</v>
      </c>
      <c r="R1" s="1" t="s">
        <v>40</v>
      </c>
      <c r="S1" s="1" t="s">
        <v>41</v>
      </c>
      <c r="T1" s="1" t="s">
        <v>42</v>
      </c>
      <c r="U1" s="1" t="s">
        <v>43</v>
      </c>
      <c r="V1" s="1" t="s">
        <v>44</v>
      </c>
      <c r="W1" s="1" t="s">
        <v>63</v>
      </c>
      <c r="X1" s="1" t="s">
        <v>64</v>
      </c>
      <c r="Y1" s="1"/>
      <c r="Z1" s="1" t="s">
        <v>65</v>
      </c>
      <c r="AA1" s="1" t="s">
        <v>66</v>
      </c>
      <c r="AB1" s="1" t="s">
        <v>67</v>
      </c>
      <c r="AC1" s="1" t="s">
        <v>79</v>
      </c>
      <c r="AD1" s="1" t="s">
        <v>68</v>
      </c>
      <c r="AE1" s="1" t="s">
        <v>69</v>
      </c>
      <c r="AF1" s="7" t="s">
        <v>73</v>
      </c>
      <c r="AG1" s="1" t="s">
        <v>70</v>
      </c>
    </row>
    <row r="2" spans="1:33" ht="15.75" customHeight="1" x14ac:dyDescent="0.2">
      <c r="A2" s="1">
        <v>1976</v>
      </c>
      <c r="B2" s="1" t="s">
        <v>29</v>
      </c>
      <c r="C2" s="1" t="str">
        <f>VLOOKUP(B2,Divisions!$A$1:$B$33,2,FALSE)</f>
        <v>NFC South</v>
      </c>
      <c r="D2" s="1">
        <v>0</v>
      </c>
      <c r="E2" s="1">
        <v>14</v>
      </c>
      <c r="W2" s="1">
        <f>SUM(N2*'Ranking Calculations'!$C$2,M2*'Ranking Calculations'!$C$3,L2*'Ranking Calculations'!$C$4,K2*'Ranking Calculations'!$C$5,H2*'Ranking Calculations'!$C$7,G2*'Ranking Calculations'!$C$6,P2*'Ranking Calculations'!$C$8,Q2*'Ranking Calculations'!$C$9,R2*'Ranking Calculations'!$C$10,S2*'Ranking Calculations'!$C$11,T2*'Ranking Calculations'!$C$12,U2*'Ranking Calculations'!$C$13,V2*'Ranking Calculations'!$C$14)</f>
        <v>0</v>
      </c>
      <c r="X2" s="11">
        <f>(SUM(D2)+(SUM(F2)/2))/((SUM(D2)+SUM(E2)+SUM(F2)))</f>
        <v>0</v>
      </c>
      <c r="Y2" s="24">
        <f>'Winning % Rank Over Time'!AF12</f>
        <v>28</v>
      </c>
      <c r="Z2" s="7">
        <f>'Winning % Rank Over Time'!$B2*VLOOKUP(Y2,'Share of Reg Season Points'!$K$2:$L$30,2)</f>
        <v>0</v>
      </c>
      <c r="AA2" s="1">
        <v>0</v>
      </c>
      <c r="AB2" s="1" cm="1">
        <f t="array" ref="AB2">_xlfn.IFS(AA2&gt;='Old Ranking Calculations'!$B$25,'Old Ranking Calculations'!$C$25,AA2&gt;='Old Ranking Calculations'!$B$26,'Old Ranking Calculations'!$C$26,AA2&gt;='Old Ranking Calculations'!$B$27,'Old Ranking Calculations'!$C$27,AA2&gt;='Old Ranking Calculations'!$B$28,'Old Ranking Calculations'!$C$28,AA2&gt;='Old Ranking Calculations'!$B$29,'Old Ranking Calculations'!$C$29,AA2&gt;='Old Ranking Calculations'!$B$30,'Old Ranking Calculations'!$C$30,AA2&gt;='Old Ranking Calculations'!$B$31,'Old Ranking Calculations'!$C$31,AA2&lt;'Old Ranking Calculations'!$B$32,'Old Ranking Calculations'!$C$32)</f>
        <v>0</v>
      </c>
      <c r="AC2" s="1">
        <f>COUNT(G2)/COUNT(A2)</f>
        <v>0</v>
      </c>
      <c r="AD2" s="1" cm="1">
        <f t="array" ref="AD2">_xlfn.IFS(AC2&gt;='Old Ranking Calculations'!$B$15,'Old Ranking Calculations'!$C$15,AC2&gt;='Old Ranking Calculations'!$B$16,'Old Ranking Calculations'!$C$16,AC2&gt;='Old Ranking Calculations'!$B$17,'Old Ranking Calculations'!$C$17,AC2&gt;='Old Ranking Calculations'!$B$18,'Old Ranking Calculations'!$C$18,AC2&gt;='Old Ranking Calculations'!$B$19,'Old Ranking Calculations'!$C$19,AC2&gt;='Old Ranking Calculations'!$B$20,'Old Ranking Calculations'!$C$20,AC2&gt;='Old Ranking Calculations'!$B$21,'Old Ranking Calculations'!$C$21,AC2&gt;='Old Ranking Calculations'!$B$22,'Old Ranking Calculations'!$C$22,AC2&lt;'Old Ranking Calculations'!$B$23,'Old Ranking Calculations'!$C$23)</f>
        <v>0</v>
      </c>
      <c r="AE2" s="7">
        <f>VLOOKUP(B3,'Curve Calculation'!$A$1:$F$33,6,FALSE)</f>
        <v>18.009032258064515</v>
      </c>
      <c r="AF2" s="7">
        <v>0</v>
      </c>
      <c r="AG2" s="16">
        <f>SUM($W$2:W2,Z2,$AE$2)</f>
        <v>18.009032258064515</v>
      </c>
    </row>
    <row r="3" spans="1:33" ht="15.75" customHeight="1" x14ac:dyDescent="0.2">
      <c r="A3" s="1">
        <v>1977</v>
      </c>
      <c r="B3" s="1" t="s">
        <v>29</v>
      </c>
      <c r="C3" s="1" t="str">
        <f>VLOOKUP(B3,Divisions!$A$1:$B$33,2,FALSE)</f>
        <v>NFC South</v>
      </c>
      <c r="D3" s="1">
        <v>2</v>
      </c>
      <c r="E3" s="1">
        <v>12</v>
      </c>
      <c r="W3" s="1">
        <f>SUM(N3*'Ranking Calculations'!$C$2,M3*'Ranking Calculations'!$C$3,L3*'Ranking Calculations'!$C$4,K3*'Ranking Calculations'!$C$5,H3*'Ranking Calculations'!$C$7,G3*'Ranking Calculations'!$C$6,P3*'Ranking Calculations'!$C$8,Q3*'Ranking Calculations'!$C$9,R3*'Ranking Calculations'!$C$10,S3*'Ranking Calculations'!$C$11,T3*'Ranking Calculations'!$C$12,U3*'Ranking Calculations'!$C$13,V3*'Ranking Calculations'!$C$14)</f>
        <v>0</v>
      </c>
      <c r="X3" s="11">
        <f>(SUM($D$2:D3)+(SUM($F$2:F3)/2))/((SUM($D$2:D3)+SUM(E$2:E3)+SUM(F$2:F3)))</f>
        <v>7.1428571428571425E-2</v>
      </c>
      <c r="Y3" s="24">
        <f>'Winning % Rank Over Time'!AF13</f>
        <v>28</v>
      </c>
      <c r="Z3" s="7">
        <f>'Winning % Rank Over Time'!$B3*VLOOKUP(Y3,'Share of Reg Season Points'!$K$2:$L$30,2)</f>
        <v>0</v>
      </c>
      <c r="AA3" s="1">
        <v>0</v>
      </c>
      <c r="AB3" s="1" cm="1">
        <f t="array" ref="AB3">_xlfn.IFS(AA3&gt;='Old Ranking Calculations'!$B$25,'Old Ranking Calculations'!$C$25,AA3&gt;='Old Ranking Calculations'!$B$26,'Old Ranking Calculations'!$C$26,AA3&gt;='Old Ranking Calculations'!$B$27,'Old Ranking Calculations'!$C$27,AA3&gt;='Old Ranking Calculations'!$B$28,'Old Ranking Calculations'!$C$28,AA3&gt;='Old Ranking Calculations'!$B$29,'Old Ranking Calculations'!$C$29,AA3&gt;='Old Ranking Calculations'!$B$30,'Old Ranking Calculations'!$C$30,AA3&gt;='Old Ranking Calculations'!$B$31,'Old Ranking Calculations'!$C$31,AA3&lt;'Old Ranking Calculations'!$B$32,'Old Ranking Calculations'!$C$32)</f>
        <v>0</v>
      </c>
      <c r="AC3" s="11">
        <f>COUNT($G$2:G3)/COUNT($A$2:A3)</f>
        <v>0</v>
      </c>
      <c r="AD3" s="1" cm="1">
        <f t="array" ref="AD3">_xlfn.IFS(AC3&gt;='Old Ranking Calculations'!$B$15,'Old Ranking Calculations'!$C$15,AC3&gt;='Old Ranking Calculations'!$B$16,'Old Ranking Calculations'!$C$16,AC3&gt;='Old Ranking Calculations'!$B$17,'Old Ranking Calculations'!$C$17,AC3&gt;='Old Ranking Calculations'!$B$18,'Old Ranking Calculations'!$C$18,AC3&gt;='Old Ranking Calculations'!$B$19,'Old Ranking Calculations'!$C$19,AC3&gt;='Old Ranking Calculations'!$B$20,'Old Ranking Calculations'!$C$20,AC3&gt;='Old Ranking Calculations'!$B$21,'Old Ranking Calculations'!$C$21,AC3&gt;='Old Ranking Calculations'!$B$22,'Old Ranking Calculations'!$C$22,AC3&lt;'Old Ranking Calculations'!$B$23,'Old Ranking Calculations'!$C$23)</f>
        <v>0</v>
      </c>
      <c r="AE3" s="1">
        <v>0</v>
      </c>
      <c r="AF3" s="7">
        <v>0</v>
      </c>
      <c r="AG3" s="16">
        <f>SUM($W$2:W3,Z3,$AE$2)</f>
        <v>18.009032258064515</v>
      </c>
    </row>
    <row r="4" spans="1:33" ht="15.75" customHeight="1" x14ac:dyDescent="0.2">
      <c r="A4" s="1">
        <v>1978</v>
      </c>
      <c r="B4" s="1" t="s">
        <v>29</v>
      </c>
      <c r="C4" s="1" t="str">
        <f>VLOOKUP(B4,Divisions!$A$1:$B$33,2,FALSE)</f>
        <v>NFC South</v>
      </c>
      <c r="D4" s="1">
        <v>5</v>
      </c>
      <c r="E4" s="1">
        <v>11</v>
      </c>
      <c r="W4" s="1">
        <f>SUM(N4*'Ranking Calculations'!$C$2,M4*'Ranking Calculations'!$C$3,L4*'Ranking Calculations'!$C$4,K4*'Ranking Calculations'!$C$5,H4*'Ranking Calculations'!$C$7,G4*'Ranking Calculations'!$C$6,P4*'Ranking Calculations'!$C$8,Q4*'Ranking Calculations'!$C$9,R4*'Ranking Calculations'!$C$10,S4*'Ranking Calculations'!$C$11,T4*'Ranking Calculations'!$C$12,U4*'Ranking Calculations'!$C$13,V4*'Ranking Calculations'!$C$14)</f>
        <v>0</v>
      </c>
      <c r="X4" s="11">
        <f>(SUM($D$2:D4)+(SUM($F$2:F4)/2))/((SUM($D$2:D4)+SUM(E$2:E4)+SUM(F$2:F4)))</f>
        <v>0.15909090909090909</v>
      </c>
      <c r="Y4" s="24">
        <f>'Winning % Rank Over Time'!AF14</f>
        <v>28</v>
      </c>
      <c r="Z4" s="7">
        <f>'Winning % Rank Over Time'!$B4*VLOOKUP(Y4,'Share of Reg Season Points'!$K$2:$L$30,2)</f>
        <v>0</v>
      </c>
      <c r="AA4" s="1">
        <v>0</v>
      </c>
      <c r="AB4" s="1" cm="1">
        <f t="array" ref="AB4">_xlfn.IFS(AA4&gt;='Old Ranking Calculations'!$B$25,'Old Ranking Calculations'!$C$25,AA4&gt;='Old Ranking Calculations'!$B$26,'Old Ranking Calculations'!$C$26,AA4&gt;='Old Ranking Calculations'!$B$27,'Old Ranking Calculations'!$C$27,AA4&gt;='Old Ranking Calculations'!$B$28,'Old Ranking Calculations'!$C$28,AA4&gt;='Old Ranking Calculations'!$B$29,'Old Ranking Calculations'!$C$29,AA4&gt;='Old Ranking Calculations'!$B$30,'Old Ranking Calculations'!$C$30,AA4&gt;='Old Ranking Calculations'!$B$31,'Old Ranking Calculations'!$C$31,AA4&lt;'Old Ranking Calculations'!$B$32,'Old Ranking Calculations'!$C$32)</f>
        <v>0</v>
      </c>
      <c r="AC4" s="11">
        <f>COUNT($G$2:G4)/COUNT($A$2:A4)</f>
        <v>0</v>
      </c>
      <c r="AD4" s="1" cm="1">
        <f t="array" ref="AD4">_xlfn.IFS(AC4&gt;='Old Ranking Calculations'!$B$15,'Old Ranking Calculations'!$C$15,AC4&gt;='Old Ranking Calculations'!$B$16,'Old Ranking Calculations'!$C$16,AC4&gt;='Old Ranking Calculations'!$B$17,'Old Ranking Calculations'!$C$17,AC4&gt;='Old Ranking Calculations'!$B$18,'Old Ranking Calculations'!$C$18,AC4&gt;='Old Ranking Calculations'!$B$19,'Old Ranking Calculations'!$C$19,AC4&gt;='Old Ranking Calculations'!$B$20,'Old Ranking Calculations'!$C$20,AC4&gt;='Old Ranking Calculations'!$B$21,'Old Ranking Calculations'!$C$21,AC4&gt;='Old Ranking Calculations'!$B$22,'Old Ranking Calculations'!$C$22,AC4&lt;'Old Ranking Calculations'!$B$23,'Old Ranking Calculations'!$C$23)</f>
        <v>0</v>
      </c>
      <c r="AE4" s="1">
        <v>0</v>
      </c>
      <c r="AF4" s="7">
        <v>0</v>
      </c>
      <c r="AG4" s="16">
        <f>SUM($W$2:W4,Z4,$AE$2)</f>
        <v>18.009032258064515</v>
      </c>
    </row>
    <row r="5" spans="1:33" ht="15.75" customHeight="1" x14ac:dyDescent="0.2">
      <c r="A5" s="1">
        <v>1979</v>
      </c>
      <c r="B5" s="1" t="s">
        <v>29</v>
      </c>
      <c r="C5" s="1" t="str">
        <f>VLOOKUP(B5,Divisions!$A$1:$B$33,2,FALSE)</f>
        <v>NFC South</v>
      </c>
      <c r="D5" s="1">
        <v>10</v>
      </c>
      <c r="E5" s="1">
        <v>6</v>
      </c>
      <c r="G5" s="1">
        <v>1</v>
      </c>
      <c r="H5" s="1">
        <v>1</v>
      </c>
      <c r="I5" s="1">
        <v>1</v>
      </c>
      <c r="J5" s="1">
        <v>1</v>
      </c>
      <c r="K5" s="1">
        <v>1</v>
      </c>
      <c r="L5" s="1">
        <v>1</v>
      </c>
      <c r="M5" s="1"/>
      <c r="N5" s="1"/>
      <c r="O5" s="1">
        <v>3</v>
      </c>
      <c r="R5" s="1">
        <v>1</v>
      </c>
      <c r="W5" s="1">
        <f>SUM(N5*'Ranking Calculations'!$C$2,M5*'Ranking Calculations'!$C$3,L5*'Ranking Calculations'!$C$4,K5*'Ranking Calculations'!$C$5,H5*'Ranking Calculations'!$C$7,G5*'Ranking Calculations'!$C$6,P5*'Ranking Calculations'!$C$8,Q5*'Ranking Calculations'!$C$9,R5*'Ranking Calculations'!$C$10,S5*'Ranking Calculations'!$C$11,T5*'Ranking Calculations'!$C$12,U5*'Ranking Calculations'!$C$13,V5*'Ranking Calculations'!$C$14)</f>
        <v>9</v>
      </c>
      <c r="X5" s="11">
        <f>(SUM($D$2:D5)+(SUM($F$2:F5)/2))/((SUM($D$2:D5)+SUM(E$2:E5)+SUM(F$2:F5)))</f>
        <v>0.28333333333333333</v>
      </c>
      <c r="Y5" s="24">
        <f>'Winning % Rank Over Time'!AF15</f>
        <v>28</v>
      </c>
      <c r="Z5" s="7">
        <f>'Winning % Rank Over Time'!$B5*VLOOKUP(Y5,'Share of Reg Season Points'!$K$2:$L$30,2)</f>
        <v>0</v>
      </c>
      <c r="AA5" s="1">
        <f t="shared" ref="AA5:AA49" si="0">SUM($G$2:J5)/COUNT($E$2:H5)</f>
        <v>0.66666666666666663</v>
      </c>
      <c r="AB5" s="1" cm="1">
        <f t="array" ref="AB5">_xlfn.IFS(AA5&gt;='Old Ranking Calculations'!$B$25,'Old Ranking Calculations'!$C$25,AA5&gt;='Old Ranking Calculations'!$B$26,'Old Ranking Calculations'!$C$26,AA5&gt;='Old Ranking Calculations'!$B$27,'Old Ranking Calculations'!$C$27,AA5&gt;='Old Ranking Calculations'!$B$28,'Old Ranking Calculations'!$C$28,AA5&gt;='Old Ranking Calculations'!$B$29,'Old Ranking Calculations'!$C$29,AA5&gt;='Old Ranking Calculations'!$B$30,'Old Ranking Calculations'!$C$30,AA5&gt;='Old Ranking Calculations'!$B$31,'Old Ranking Calculations'!$C$31,AA5&lt;'Old Ranking Calculations'!$B$32,'Old Ranking Calculations'!$C$32)</f>
        <v>4</v>
      </c>
      <c r="AC5" s="11">
        <f>COUNT($G$2:G5)/COUNT($A$2:A5)</f>
        <v>0.25</v>
      </c>
      <c r="AD5" s="1" cm="1">
        <f t="array" ref="AD5">_xlfn.IFS(AC5&gt;='Old Ranking Calculations'!$B$15,'Old Ranking Calculations'!$C$15,AC5&gt;='Old Ranking Calculations'!$B$16,'Old Ranking Calculations'!$C$16,AC5&gt;='Old Ranking Calculations'!$B$17,'Old Ranking Calculations'!$C$17,AC5&gt;='Old Ranking Calculations'!$B$18,'Old Ranking Calculations'!$C$18,AC5&gt;='Old Ranking Calculations'!$B$19,'Old Ranking Calculations'!$C$19,AC5&gt;='Old Ranking Calculations'!$B$20,'Old Ranking Calculations'!$C$20,AC5&gt;='Old Ranking Calculations'!$B$21,'Old Ranking Calculations'!$C$21,AC5&gt;='Old Ranking Calculations'!$B$22,'Old Ranking Calculations'!$C$22,AC5&lt;'Old Ranking Calculations'!$B$23,'Old Ranking Calculations'!$C$23)</f>
        <v>3</v>
      </c>
      <c r="AE5" s="1">
        <v>0</v>
      </c>
      <c r="AF5" s="7">
        <f t="shared" ref="AF5:AF49" si="1">SUM($I$2:M5)/SUM($E$2:I5)</f>
        <v>8.6956521739130432E-2</v>
      </c>
      <c r="AG5" s="16">
        <f>SUM($W$2:W5,Z5,$AE$2)</f>
        <v>27.009032258064515</v>
      </c>
    </row>
    <row r="6" spans="1:33" ht="15.75" customHeight="1" x14ac:dyDescent="0.2">
      <c r="A6" s="1">
        <v>1980</v>
      </c>
      <c r="B6" s="1" t="s">
        <v>29</v>
      </c>
      <c r="C6" s="1" t="str">
        <f>VLOOKUP(B6,Divisions!$A$1:$B$33,2,FALSE)</f>
        <v>NFC South</v>
      </c>
      <c r="D6" s="1">
        <v>5</v>
      </c>
      <c r="E6" s="1">
        <v>10</v>
      </c>
      <c r="F6" s="1">
        <v>1</v>
      </c>
      <c r="W6" s="1">
        <f>SUM(N6*'Ranking Calculations'!$C$2,M6*'Ranking Calculations'!$C$3,L6*'Ranking Calculations'!$C$4,K6*'Ranking Calculations'!$C$5,H6*'Ranking Calculations'!$C$7,G6*'Ranking Calculations'!$C$6,P6*'Ranking Calculations'!$C$8,Q6*'Ranking Calculations'!$C$9,R6*'Ranking Calculations'!$C$10,S6*'Ranking Calculations'!$C$11,T6*'Ranking Calculations'!$C$12,U6*'Ranking Calculations'!$C$13,V6*'Ranking Calculations'!$C$14)</f>
        <v>0</v>
      </c>
      <c r="X6" s="11">
        <f>(SUM($D$2:D6)+(SUM($F$2:F6)/2))/((SUM($D$2:D6)+SUM(E$2:E6)+SUM(F$2:F6)))</f>
        <v>0.29605263157894735</v>
      </c>
      <c r="Y6" s="24">
        <f>'Winning % Rank Over Time'!AF16</f>
        <v>27</v>
      </c>
      <c r="Z6" s="7">
        <f>'Winning % Rank Over Time'!$B6*VLOOKUP(Y6,'Share of Reg Season Points'!$K$2:$L$30,2)</f>
        <v>0</v>
      </c>
      <c r="AA6" s="1">
        <f t="shared" si="0"/>
        <v>0.5</v>
      </c>
      <c r="AB6" s="1" cm="1">
        <f t="array" ref="AB6">_xlfn.IFS(AA6&gt;='Old Ranking Calculations'!$B$25,'Old Ranking Calculations'!$C$25,AA6&gt;='Old Ranking Calculations'!$B$26,'Old Ranking Calculations'!$C$26,AA6&gt;='Old Ranking Calculations'!$B$27,'Old Ranking Calculations'!$C$27,AA6&gt;='Old Ranking Calculations'!$B$28,'Old Ranking Calculations'!$C$28,AA6&gt;='Old Ranking Calculations'!$B$29,'Old Ranking Calculations'!$C$29,AA6&gt;='Old Ranking Calculations'!$B$30,'Old Ranking Calculations'!$C$30,AA6&gt;='Old Ranking Calculations'!$B$31,'Old Ranking Calculations'!$C$31,AA6&lt;'Old Ranking Calculations'!$B$32,'Old Ranking Calculations'!$C$32)</f>
        <v>3</v>
      </c>
      <c r="AC6" s="11">
        <f>COUNT($G$2:G6)/COUNT($A$2:A6)</f>
        <v>0.2</v>
      </c>
      <c r="AD6" s="1" cm="1">
        <f t="array" ref="AD6">_xlfn.IFS(AC6&gt;='Old Ranking Calculations'!$B$15,'Old Ranking Calculations'!$C$15,AC6&gt;='Old Ranking Calculations'!$B$16,'Old Ranking Calculations'!$C$16,AC6&gt;='Old Ranking Calculations'!$B$17,'Old Ranking Calculations'!$C$17,AC6&gt;='Old Ranking Calculations'!$B$18,'Old Ranking Calculations'!$C$18,AC6&gt;='Old Ranking Calculations'!$B$19,'Old Ranking Calculations'!$C$19,AC6&gt;='Old Ranking Calculations'!$B$20,'Old Ranking Calculations'!$C$20,AC6&gt;='Old Ranking Calculations'!$B$21,'Old Ranking Calculations'!$C$21,AC6&gt;='Old Ranking Calculations'!$B$22,'Old Ranking Calculations'!$C$22,AC6&lt;'Old Ranking Calculations'!$B$23,'Old Ranking Calculations'!$C$23)</f>
        <v>1</v>
      </c>
      <c r="AE6" s="1">
        <v>0</v>
      </c>
      <c r="AF6" s="7">
        <f t="shared" si="1"/>
        <v>7.0175438596491224E-2</v>
      </c>
      <c r="AG6" s="16">
        <f>SUM($W$2:W6,Z6,$AE$2)</f>
        <v>27.009032258064515</v>
      </c>
    </row>
    <row r="7" spans="1:33" ht="15.75" customHeight="1" x14ac:dyDescent="0.2">
      <c r="A7" s="1">
        <v>1981</v>
      </c>
      <c r="B7" s="1" t="s">
        <v>29</v>
      </c>
      <c r="C7" s="1" t="str">
        <f>VLOOKUP(B7,Divisions!$A$1:$B$33,2,FALSE)</f>
        <v>NFC South</v>
      </c>
      <c r="D7" s="1">
        <v>9</v>
      </c>
      <c r="E7" s="1">
        <v>7</v>
      </c>
      <c r="G7" s="1">
        <v>1</v>
      </c>
      <c r="H7" s="1">
        <v>1</v>
      </c>
      <c r="I7" s="1">
        <v>0</v>
      </c>
      <c r="J7" s="1">
        <v>1</v>
      </c>
      <c r="K7" s="1">
        <v>1</v>
      </c>
      <c r="L7" s="1"/>
      <c r="M7" s="1"/>
      <c r="N7" s="1"/>
      <c r="O7" s="1">
        <v>2</v>
      </c>
      <c r="W7" s="1">
        <f>SUM(N7*'Ranking Calculations'!$C$2,M7*'Ranking Calculations'!$C$3,L7*'Ranking Calculations'!$C$4,K7*'Ranking Calculations'!$C$5,H7*'Ranking Calculations'!$C$7,G7*'Ranking Calculations'!$C$6,P7*'Ranking Calculations'!$C$8,Q7*'Ranking Calculations'!$C$9,R7*'Ranking Calculations'!$C$10,S7*'Ranking Calculations'!$C$11,T7*'Ranking Calculations'!$C$12,U7*'Ranking Calculations'!$C$13,V7*'Ranking Calculations'!$C$14)</f>
        <v>4</v>
      </c>
      <c r="X7" s="11">
        <f>(SUM($D$2:D7)+(SUM($F$2:F7)/2))/((SUM($D$2:D7)+SUM(E$2:E7)+SUM(F$2:F7)))</f>
        <v>0.34239130434782611</v>
      </c>
      <c r="Y7" s="24">
        <f>'Winning % Rank Over Time'!AF17</f>
        <v>27</v>
      </c>
      <c r="Z7" s="7">
        <f>'Winning % Rank Over Time'!$B7*VLOOKUP(Y7,'Share of Reg Season Points'!$K$2:$L$30,2)</f>
        <v>0</v>
      </c>
      <c r="AA7" s="1">
        <f t="shared" si="0"/>
        <v>0.63636363636363635</v>
      </c>
      <c r="AB7" s="1" cm="1">
        <f t="array" ref="AB7">_xlfn.IFS(AA7&gt;='Old Ranking Calculations'!$B$25,'Old Ranking Calculations'!$C$25,AA7&gt;='Old Ranking Calculations'!$B$26,'Old Ranking Calculations'!$C$26,AA7&gt;='Old Ranking Calculations'!$B$27,'Old Ranking Calculations'!$C$27,AA7&gt;='Old Ranking Calculations'!$B$28,'Old Ranking Calculations'!$C$28,AA7&gt;='Old Ranking Calculations'!$B$29,'Old Ranking Calculations'!$C$29,AA7&gt;='Old Ranking Calculations'!$B$30,'Old Ranking Calculations'!$C$30,AA7&gt;='Old Ranking Calculations'!$B$31,'Old Ranking Calculations'!$C$31,AA7&lt;'Old Ranking Calculations'!$B$32,'Old Ranking Calculations'!$C$32)</f>
        <v>4</v>
      </c>
      <c r="AC7" s="11">
        <f>COUNT($G$2:G7)/COUNT($A$2:A7)</f>
        <v>0.33333333333333331</v>
      </c>
      <c r="AD7" s="1" cm="1">
        <f t="array" ref="AD7">_xlfn.IFS(AC7&gt;='Old Ranking Calculations'!$B$15,'Old Ranking Calculations'!$C$15,AC7&gt;='Old Ranking Calculations'!$B$16,'Old Ranking Calculations'!$C$16,AC7&gt;='Old Ranking Calculations'!$B$17,'Old Ranking Calculations'!$C$17,AC7&gt;='Old Ranking Calculations'!$B$18,'Old Ranking Calculations'!$C$18,AC7&gt;='Old Ranking Calculations'!$B$19,'Old Ranking Calculations'!$C$19,AC7&gt;='Old Ranking Calculations'!$B$20,'Old Ranking Calculations'!$C$20,AC7&gt;='Old Ranking Calculations'!$B$21,'Old Ranking Calculations'!$C$21,AC7&gt;='Old Ranking Calculations'!$B$22,'Old Ranking Calculations'!$C$22,AC7&lt;'Old Ranking Calculations'!$B$23,'Old Ranking Calculations'!$C$23)</f>
        <v>3</v>
      </c>
      <c r="AE7" s="1">
        <v>0</v>
      </c>
      <c r="AF7" s="7">
        <f t="shared" si="1"/>
        <v>9.0909090909090912E-2</v>
      </c>
      <c r="AG7" s="16">
        <f>SUM($W$2:W7,Z7,$AE$2)</f>
        <v>31.009032258064515</v>
      </c>
    </row>
    <row r="8" spans="1:33" ht="15.75" customHeight="1" x14ac:dyDescent="0.2">
      <c r="A8" s="1">
        <v>1982</v>
      </c>
      <c r="B8" s="1" t="s">
        <v>29</v>
      </c>
      <c r="C8" s="1" t="str">
        <f>VLOOKUP(B8,Divisions!$A$1:$B$33,2,FALSE)</f>
        <v>NFC South</v>
      </c>
      <c r="D8" s="1">
        <v>5</v>
      </c>
      <c r="E8" s="1">
        <v>4</v>
      </c>
      <c r="G8" s="1">
        <v>1</v>
      </c>
      <c r="I8" s="1">
        <v>0</v>
      </c>
      <c r="J8" s="1">
        <v>1</v>
      </c>
      <c r="K8" s="1"/>
      <c r="L8" s="1"/>
      <c r="M8" s="1"/>
      <c r="N8" s="1"/>
      <c r="O8" s="1">
        <v>1</v>
      </c>
      <c r="W8" s="1">
        <f>SUM(N8*'Ranking Calculations'!$C$2,M8*'Ranking Calculations'!$C$3,L8*'Ranking Calculations'!$C$4,K8*'Ranking Calculations'!$C$5,H8*'Ranking Calculations'!$C$7,G8*'Ranking Calculations'!$C$6,P8*'Ranking Calculations'!$C$8,Q8*'Ranking Calculations'!$C$9,R8*'Ranking Calculations'!$C$10,S8*'Ranking Calculations'!$C$11,T8*'Ranking Calculations'!$C$12,U8*'Ranking Calculations'!$C$13,V8*'Ranking Calculations'!$C$14)</f>
        <v>1</v>
      </c>
      <c r="X8" s="11">
        <f>(SUM($D$2:D8)+(SUM($F$2:F8)/2))/((SUM($D$2:D8)+SUM(E$2:E8)+SUM(F$2:F8)))</f>
        <v>0.36138613861386137</v>
      </c>
      <c r="Y8" s="24">
        <f>'Winning % Rank Over Time'!AF18</f>
        <v>27</v>
      </c>
      <c r="Z8" s="7">
        <f>'Winning % Rank Over Time'!$B8*VLOOKUP(Y8,'Share of Reg Season Points'!$K$2:$L$30,2)</f>
        <v>0</v>
      </c>
      <c r="AA8" s="1">
        <f t="shared" si="0"/>
        <v>0.69230769230769229</v>
      </c>
      <c r="AB8" s="1" cm="1">
        <f t="array" ref="AB8">_xlfn.IFS(AA8&gt;='Old Ranking Calculations'!$B$25,'Old Ranking Calculations'!$C$25,AA8&gt;='Old Ranking Calculations'!$B$26,'Old Ranking Calculations'!$C$26,AA8&gt;='Old Ranking Calculations'!$B$27,'Old Ranking Calculations'!$C$27,AA8&gt;='Old Ranking Calculations'!$B$28,'Old Ranking Calculations'!$C$28,AA8&gt;='Old Ranking Calculations'!$B$29,'Old Ranking Calculations'!$C$29,AA8&gt;='Old Ranking Calculations'!$B$30,'Old Ranking Calculations'!$C$30,AA8&gt;='Old Ranking Calculations'!$B$31,'Old Ranking Calculations'!$C$31,AA8&lt;'Old Ranking Calculations'!$B$32,'Old Ranking Calculations'!$C$32)</f>
        <v>4</v>
      </c>
      <c r="AC8" s="11">
        <f>COUNT($G$2:G8)/COUNT($A$2:A8)</f>
        <v>0.42857142857142855</v>
      </c>
      <c r="AD8" s="1" cm="1">
        <f t="array" ref="AD8">_xlfn.IFS(AC8&gt;='Old Ranking Calculations'!$B$15,'Old Ranking Calculations'!$C$15,AC8&gt;='Old Ranking Calculations'!$B$16,'Old Ranking Calculations'!$C$16,AC8&gt;='Old Ranking Calculations'!$B$17,'Old Ranking Calculations'!$C$17,AC8&gt;='Old Ranking Calculations'!$B$18,'Old Ranking Calculations'!$C$18,AC8&gt;='Old Ranking Calculations'!$B$19,'Old Ranking Calculations'!$C$19,AC8&gt;='Old Ranking Calculations'!$B$20,'Old Ranking Calculations'!$C$20,AC8&gt;='Old Ranking Calculations'!$B$21,'Old Ranking Calculations'!$C$21,AC8&gt;='Old Ranking Calculations'!$B$22,'Old Ranking Calculations'!$C$22,AC8&lt;'Old Ranking Calculations'!$B$23,'Old Ranking Calculations'!$C$23)</f>
        <v>10</v>
      </c>
      <c r="AE8" s="1">
        <v>0</v>
      </c>
      <c r="AF8" s="7">
        <f t="shared" si="1"/>
        <v>9.8591549295774641E-2</v>
      </c>
      <c r="AG8" s="16">
        <f>SUM($W$2:W8,Z8,$AE$2)</f>
        <v>32.009032258064515</v>
      </c>
    </row>
    <row r="9" spans="1:33" ht="15.75" customHeight="1" x14ac:dyDescent="0.2">
      <c r="A9" s="1">
        <v>1983</v>
      </c>
      <c r="B9" s="1" t="s">
        <v>29</v>
      </c>
      <c r="C9" s="1" t="str">
        <f>VLOOKUP(B9,Divisions!$A$1:$B$33,2,FALSE)</f>
        <v>NFC South</v>
      </c>
      <c r="D9" s="1">
        <v>2</v>
      </c>
      <c r="E9" s="1">
        <v>14</v>
      </c>
      <c r="W9" s="1">
        <f>SUM(N9*'Ranking Calculations'!$C$2,M9*'Ranking Calculations'!$C$3,L9*'Ranking Calculations'!$C$4,K9*'Ranking Calculations'!$C$5,H9*'Ranking Calculations'!$C$7,G9*'Ranking Calculations'!$C$6,P9*'Ranking Calculations'!$C$8,Q9*'Ranking Calculations'!$C$9,R9*'Ranking Calculations'!$C$10,S9*'Ranking Calculations'!$C$11,T9*'Ranking Calculations'!$C$12,U9*'Ranking Calculations'!$C$13,V9*'Ranking Calculations'!$C$14)</f>
        <v>0</v>
      </c>
      <c r="X9" s="11">
        <f>(SUM($D$2:D9)+(SUM($F$2:F9)/2))/((SUM($D$2:D9)+SUM(E$2:E9)+SUM(F$2:F9)))</f>
        <v>0.32905982905982906</v>
      </c>
      <c r="Y9" s="24">
        <f>'Winning % Rank Over Time'!AF19</f>
        <v>27</v>
      </c>
      <c r="Z9" s="7">
        <f>'Winning % Rank Over Time'!$B9*VLOOKUP(Y9,'Share of Reg Season Points'!$K$2:$L$30,2)</f>
        <v>0</v>
      </c>
      <c r="AA9" s="1">
        <f t="shared" si="0"/>
        <v>0.6428571428571429</v>
      </c>
      <c r="AB9" s="1" cm="1">
        <f t="array" ref="AB9">_xlfn.IFS(AA9&gt;='Old Ranking Calculations'!$B$25,'Old Ranking Calculations'!$C$25,AA9&gt;='Old Ranking Calculations'!$B$26,'Old Ranking Calculations'!$C$26,AA9&gt;='Old Ranking Calculations'!$B$27,'Old Ranking Calculations'!$C$27,AA9&gt;='Old Ranking Calculations'!$B$28,'Old Ranking Calculations'!$C$28,AA9&gt;='Old Ranking Calculations'!$B$29,'Old Ranking Calculations'!$C$29,AA9&gt;='Old Ranking Calculations'!$B$30,'Old Ranking Calculations'!$C$30,AA9&gt;='Old Ranking Calculations'!$B$31,'Old Ranking Calculations'!$C$31,AA9&lt;'Old Ranking Calculations'!$B$32,'Old Ranking Calculations'!$C$32)</f>
        <v>4</v>
      </c>
      <c r="AC9" s="11">
        <f>COUNT($G$2:G9)/COUNT($A$2:A9)</f>
        <v>0.375</v>
      </c>
      <c r="AD9" s="1" cm="1">
        <f t="array" ref="AD9">_xlfn.IFS(AC9&gt;='Old Ranking Calculations'!$B$15,'Old Ranking Calculations'!$C$15,AC9&gt;='Old Ranking Calculations'!$B$16,'Old Ranking Calculations'!$C$16,AC9&gt;='Old Ranking Calculations'!$B$17,'Old Ranking Calculations'!$C$17,AC9&gt;='Old Ranking Calculations'!$B$18,'Old Ranking Calculations'!$C$18,AC9&gt;='Old Ranking Calculations'!$B$19,'Old Ranking Calculations'!$C$19,AC9&gt;='Old Ranking Calculations'!$B$20,'Old Ranking Calculations'!$C$20,AC9&gt;='Old Ranking Calculations'!$B$21,'Old Ranking Calculations'!$C$21,AC9&gt;='Old Ranking Calculations'!$B$22,'Old Ranking Calculations'!$C$22,AC9&lt;'Old Ranking Calculations'!$B$23,'Old Ranking Calculations'!$C$23)</f>
        <v>7</v>
      </c>
      <c r="AE9" s="1">
        <v>0</v>
      </c>
      <c r="AF9" s="7">
        <f t="shared" si="1"/>
        <v>8.2352941176470587E-2</v>
      </c>
      <c r="AG9" s="16">
        <f>SUM($W$2:W9,Z9,$AE$2)</f>
        <v>32.009032258064515</v>
      </c>
    </row>
    <row r="10" spans="1:33" ht="15.75" customHeight="1" x14ac:dyDescent="0.2">
      <c r="A10" s="1">
        <v>1984</v>
      </c>
      <c r="B10" s="1" t="s">
        <v>29</v>
      </c>
      <c r="C10" s="1" t="str">
        <f>VLOOKUP(B10,Divisions!$A$1:$B$33,2,FALSE)</f>
        <v>NFC South</v>
      </c>
      <c r="D10" s="1">
        <v>6</v>
      </c>
      <c r="E10" s="1">
        <v>10</v>
      </c>
      <c r="W10" s="1">
        <f>SUM(N10*'Ranking Calculations'!$C$2,M10*'Ranking Calculations'!$C$3,L10*'Ranking Calculations'!$C$4,K10*'Ranking Calculations'!$C$5,H10*'Ranking Calculations'!$C$7,G10*'Ranking Calculations'!$C$6,P10*'Ranking Calculations'!$C$8,Q10*'Ranking Calculations'!$C$9,R10*'Ranking Calculations'!$C$10,S10*'Ranking Calculations'!$C$11,T10*'Ranking Calculations'!$C$12,U10*'Ranking Calculations'!$C$13,V10*'Ranking Calculations'!$C$14)</f>
        <v>0</v>
      </c>
      <c r="X10" s="11">
        <f>(SUM($D$2:D10)+(SUM($F$2:F10)/2))/((SUM($D$2:D10)+SUM(E$2:E10)+SUM(F$2:F10)))</f>
        <v>0.33458646616541354</v>
      </c>
      <c r="Y10" s="24">
        <f>'Winning % Rank Over Time'!AF20</f>
        <v>27</v>
      </c>
      <c r="Z10" s="7">
        <f>'Winning % Rank Over Time'!$B10*VLOOKUP(Y10,'Share of Reg Season Points'!$K$2:$L$30,2)</f>
        <v>0</v>
      </c>
      <c r="AA10" s="1">
        <f t="shared" si="0"/>
        <v>0.6</v>
      </c>
      <c r="AB10" s="1" cm="1">
        <f t="array" ref="AB10">_xlfn.IFS(AA10&gt;='Old Ranking Calculations'!$B$25,'Old Ranking Calculations'!$C$25,AA10&gt;='Old Ranking Calculations'!$B$26,'Old Ranking Calculations'!$C$26,AA10&gt;='Old Ranking Calculations'!$B$27,'Old Ranking Calculations'!$C$27,AA10&gt;='Old Ranking Calculations'!$B$28,'Old Ranking Calculations'!$C$28,AA10&gt;='Old Ranking Calculations'!$B$29,'Old Ranking Calculations'!$C$29,AA10&gt;='Old Ranking Calculations'!$B$30,'Old Ranking Calculations'!$C$30,AA10&gt;='Old Ranking Calculations'!$B$31,'Old Ranking Calculations'!$C$31,AA10&lt;'Old Ranking Calculations'!$B$32,'Old Ranking Calculations'!$C$32)</f>
        <v>4</v>
      </c>
      <c r="AC10" s="11">
        <f>COUNT($G$2:G10)/COUNT($A$2:A10)</f>
        <v>0.33333333333333331</v>
      </c>
      <c r="AD10" s="1" cm="1">
        <f t="array" ref="AD10">_xlfn.IFS(AC10&gt;='Old Ranking Calculations'!$B$15,'Old Ranking Calculations'!$C$15,AC10&gt;='Old Ranking Calculations'!$B$16,'Old Ranking Calculations'!$C$16,AC10&gt;='Old Ranking Calculations'!$B$17,'Old Ranking Calculations'!$C$17,AC10&gt;='Old Ranking Calculations'!$B$18,'Old Ranking Calculations'!$C$18,AC10&gt;='Old Ranking Calculations'!$B$19,'Old Ranking Calculations'!$C$19,AC10&gt;='Old Ranking Calculations'!$B$20,'Old Ranking Calculations'!$C$20,AC10&gt;='Old Ranking Calculations'!$B$21,'Old Ranking Calculations'!$C$21,AC10&gt;='Old Ranking Calculations'!$B$22,'Old Ranking Calculations'!$C$22,AC10&lt;'Old Ranking Calculations'!$B$23,'Old Ranking Calculations'!$C$23)</f>
        <v>3</v>
      </c>
      <c r="AE10" s="1">
        <v>0</v>
      </c>
      <c r="AF10" s="7">
        <f t="shared" si="1"/>
        <v>7.3684210526315783E-2</v>
      </c>
      <c r="AG10" s="16">
        <f>SUM($W$2:W10,Z10,$AE$2)</f>
        <v>32.009032258064515</v>
      </c>
    </row>
    <row r="11" spans="1:33" ht="15.75" customHeight="1" x14ac:dyDescent="0.2">
      <c r="A11" s="1">
        <v>1985</v>
      </c>
      <c r="B11" s="1" t="s">
        <v>29</v>
      </c>
      <c r="C11" s="1" t="str">
        <f>VLOOKUP(B11,Divisions!$A$1:$B$33,2,FALSE)</f>
        <v>NFC South</v>
      </c>
      <c r="D11" s="1">
        <v>2</v>
      </c>
      <c r="E11" s="1">
        <v>14</v>
      </c>
      <c r="W11" s="1">
        <f>SUM(N11*'Ranking Calculations'!$C$2,M11*'Ranking Calculations'!$C$3,L11*'Ranking Calculations'!$C$4,K11*'Ranking Calculations'!$C$5,H11*'Ranking Calculations'!$C$7,G11*'Ranking Calculations'!$C$6,P11*'Ranking Calculations'!$C$8,Q11*'Ranking Calculations'!$C$9,R11*'Ranking Calculations'!$C$10,S11*'Ranking Calculations'!$C$11,T11*'Ranking Calculations'!$C$12,U11*'Ranking Calculations'!$C$13,V11*'Ranking Calculations'!$C$14)</f>
        <v>0</v>
      </c>
      <c r="X11" s="11">
        <f>(SUM($D$2:D11)+(SUM($F$2:F11)/2))/((SUM($D$2:D11)+SUM(E$2:E11)+SUM(F$2:F11)))</f>
        <v>0.31208053691275167</v>
      </c>
      <c r="Y11" s="24">
        <f>'Winning % Rank Over Time'!AF21</f>
        <v>27</v>
      </c>
      <c r="Z11" s="7">
        <f>'Winning % Rank Over Time'!$B11*VLOOKUP(Y11,'Share of Reg Season Points'!$K$2:$L$30,2)</f>
        <v>0</v>
      </c>
      <c r="AA11" s="1">
        <f t="shared" si="0"/>
        <v>0.5625</v>
      </c>
      <c r="AB11" s="1" cm="1">
        <f t="array" ref="AB11">_xlfn.IFS(AA11&gt;='Old Ranking Calculations'!$B$25,'Old Ranking Calculations'!$C$25,AA11&gt;='Old Ranking Calculations'!$B$26,'Old Ranking Calculations'!$C$26,AA11&gt;='Old Ranking Calculations'!$B$27,'Old Ranking Calculations'!$C$27,AA11&gt;='Old Ranking Calculations'!$B$28,'Old Ranking Calculations'!$C$28,AA11&gt;='Old Ranking Calculations'!$B$29,'Old Ranking Calculations'!$C$29,AA11&gt;='Old Ranking Calculations'!$B$30,'Old Ranking Calculations'!$C$30,AA11&gt;='Old Ranking Calculations'!$B$31,'Old Ranking Calculations'!$C$31,AA11&lt;'Old Ranking Calculations'!$B$32,'Old Ranking Calculations'!$C$32)</f>
        <v>3</v>
      </c>
      <c r="AC11" s="11">
        <f>COUNT($G$2:G11)/COUNT($A$2:A11)</f>
        <v>0.3</v>
      </c>
      <c r="AD11" s="1" cm="1">
        <f t="array" ref="AD11">_xlfn.IFS(AC11&gt;='Old Ranking Calculations'!$B$15,'Old Ranking Calculations'!$C$15,AC11&gt;='Old Ranking Calculations'!$B$16,'Old Ranking Calculations'!$C$16,AC11&gt;='Old Ranking Calculations'!$B$17,'Old Ranking Calculations'!$C$17,AC11&gt;='Old Ranking Calculations'!$B$18,'Old Ranking Calculations'!$C$18,AC11&gt;='Old Ranking Calculations'!$B$19,'Old Ranking Calculations'!$C$19,AC11&gt;='Old Ranking Calculations'!$B$20,'Old Ranking Calculations'!$C$20,AC11&gt;='Old Ranking Calculations'!$B$21,'Old Ranking Calculations'!$C$21,AC11&gt;='Old Ranking Calculations'!$B$22,'Old Ranking Calculations'!$C$22,AC11&lt;'Old Ranking Calculations'!$B$23,'Old Ranking Calculations'!$C$23)</f>
        <v>3</v>
      </c>
      <c r="AE11" s="1">
        <v>0</v>
      </c>
      <c r="AF11" s="7">
        <f t="shared" si="1"/>
        <v>6.4220183486238536E-2</v>
      </c>
      <c r="AG11" s="16">
        <f>SUM($W$2:W11,Z11,$AE$2)</f>
        <v>32.009032258064515</v>
      </c>
    </row>
    <row r="12" spans="1:33" ht="15.75" customHeight="1" x14ac:dyDescent="0.2">
      <c r="A12" s="1">
        <v>1986</v>
      </c>
      <c r="B12" s="1" t="s">
        <v>29</v>
      </c>
      <c r="C12" s="1" t="str">
        <f>VLOOKUP(B12,Divisions!$A$1:$B$33,2,FALSE)</f>
        <v>NFC South</v>
      </c>
      <c r="D12" s="1">
        <v>2</v>
      </c>
      <c r="E12" s="1">
        <v>14</v>
      </c>
      <c r="W12" s="1">
        <f>SUM(N12*'Ranking Calculations'!$C$2,M12*'Ranking Calculations'!$C$3,L12*'Ranking Calculations'!$C$4,K12*'Ranking Calculations'!$C$5,H12*'Ranking Calculations'!$C$7,G12*'Ranking Calculations'!$C$6,P12*'Ranking Calculations'!$C$8,Q12*'Ranking Calculations'!$C$9,R12*'Ranking Calculations'!$C$10,S12*'Ranking Calculations'!$C$11,T12*'Ranking Calculations'!$C$12,U12*'Ranking Calculations'!$C$13,V12*'Ranking Calculations'!$C$14)</f>
        <v>0</v>
      </c>
      <c r="X12" s="11">
        <f>(SUM($D$2:D12)+(SUM($F$2:F12)/2))/((SUM($D$2:D12)+SUM(E$2:E12)+SUM(F$2:F12)))</f>
        <v>0.29393939393939394</v>
      </c>
      <c r="Y12" s="24">
        <f>'Winning % Rank Over Time'!AF22</f>
        <v>28</v>
      </c>
      <c r="Z12" s="7">
        <f>'Winning % Rank Over Time'!$B12*VLOOKUP(Y12,'Share of Reg Season Points'!$K$2:$L$30,2)</f>
        <v>0</v>
      </c>
      <c r="AA12" s="1">
        <f t="shared" si="0"/>
        <v>0.52941176470588236</v>
      </c>
      <c r="AB12" s="1" cm="1">
        <f t="array" ref="AB12">_xlfn.IFS(AA12&gt;='Old Ranking Calculations'!$B$25,'Old Ranking Calculations'!$C$25,AA12&gt;='Old Ranking Calculations'!$B$26,'Old Ranking Calculations'!$C$26,AA12&gt;='Old Ranking Calculations'!$B$27,'Old Ranking Calculations'!$C$27,AA12&gt;='Old Ranking Calculations'!$B$28,'Old Ranking Calculations'!$C$28,AA12&gt;='Old Ranking Calculations'!$B$29,'Old Ranking Calculations'!$C$29,AA12&gt;='Old Ranking Calculations'!$B$30,'Old Ranking Calculations'!$C$30,AA12&gt;='Old Ranking Calculations'!$B$31,'Old Ranking Calculations'!$C$31,AA12&lt;'Old Ranking Calculations'!$B$32,'Old Ranking Calculations'!$C$32)</f>
        <v>3</v>
      </c>
      <c r="AC12" s="11">
        <f>COUNT($G$2:G12)/COUNT($A$2:A12)</f>
        <v>0.27272727272727271</v>
      </c>
      <c r="AD12" s="1" cm="1">
        <f t="array" ref="AD12">_xlfn.IFS(AC12&gt;='Old Ranking Calculations'!$B$15,'Old Ranking Calculations'!$C$15,AC12&gt;='Old Ranking Calculations'!$B$16,'Old Ranking Calculations'!$C$16,AC12&gt;='Old Ranking Calculations'!$B$17,'Old Ranking Calculations'!$C$17,AC12&gt;='Old Ranking Calculations'!$B$18,'Old Ranking Calculations'!$C$18,AC12&gt;='Old Ranking Calculations'!$B$19,'Old Ranking Calculations'!$C$19,AC12&gt;='Old Ranking Calculations'!$B$20,'Old Ranking Calculations'!$C$20,AC12&gt;='Old Ranking Calculations'!$B$21,'Old Ranking Calculations'!$C$21,AC12&gt;='Old Ranking Calculations'!$B$22,'Old Ranking Calculations'!$C$22,AC12&lt;'Old Ranking Calculations'!$B$23,'Old Ranking Calculations'!$C$23)</f>
        <v>3</v>
      </c>
      <c r="AE12" s="1">
        <v>0</v>
      </c>
      <c r="AF12" s="7">
        <f t="shared" si="1"/>
        <v>5.6910569105691054E-2</v>
      </c>
      <c r="AG12" s="16">
        <f>SUM($W$2:W12,Z12,$AE$2)</f>
        <v>32.009032258064515</v>
      </c>
    </row>
    <row r="13" spans="1:33" ht="15.75" customHeight="1" x14ac:dyDescent="0.2">
      <c r="A13" s="1">
        <v>1987</v>
      </c>
      <c r="B13" s="1" t="s">
        <v>29</v>
      </c>
      <c r="C13" s="1" t="str">
        <f>VLOOKUP(B13,Divisions!$A$1:$B$33,2,FALSE)</f>
        <v>NFC South</v>
      </c>
      <c r="D13" s="1">
        <v>4</v>
      </c>
      <c r="E13" s="1">
        <v>11</v>
      </c>
      <c r="W13" s="1">
        <f>SUM(N13*'Ranking Calculations'!$C$2,M13*'Ranking Calculations'!$C$3,L13*'Ranking Calculations'!$C$4,K13*'Ranking Calculations'!$C$5,H13*'Ranking Calculations'!$C$7,G13*'Ranking Calculations'!$C$6,P13*'Ranking Calculations'!$C$8,Q13*'Ranking Calculations'!$C$9,R13*'Ranking Calculations'!$C$10,S13*'Ranking Calculations'!$C$11,T13*'Ranking Calculations'!$C$12,U13*'Ranking Calculations'!$C$13,V13*'Ranking Calculations'!$C$14)</f>
        <v>0</v>
      </c>
      <c r="X13" s="11">
        <f>(SUM($D$2:D13)+(SUM($F$2:F13)/2))/((SUM($D$2:D13)+SUM(E$2:E13)+SUM(F$2:F13)))</f>
        <v>0.29166666666666669</v>
      </c>
      <c r="Y13" s="24">
        <f>'Winning % Rank Over Time'!AF23</f>
        <v>28</v>
      </c>
      <c r="Z13" s="7">
        <f>'Winning % Rank Over Time'!$B13*VLOOKUP(Y13,'Share of Reg Season Points'!$K$2:$L$30,2)</f>
        <v>0</v>
      </c>
      <c r="AA13" s="1">
        <f t="shared" si="0"/>
        <v>0.5</v>
      </c>
      <c r="AB13" s="1" cm="1">
        <f t="array" ref="AB13">_xlfn.IFS(AA13&gt;='Old Ranking Calculations'!$B$25,'Old Ranking Calculations'!$C$25,AA13&gt;='Old Ranking Calculations'!$B$26,'Old Ranking Calculations'!$C$26,AA13&gt;='Old Ranking Calculations'!$B$27,'Old Ranking Calculations'!$C$27,AA13&gt;='Old Ranking Calculations'!$B$28,'Old Ranking Calculations'!$C$28,AA13&gt;='Old Ranking Calculations'!$B$29,'Old Ranking Calculations'!$C$29,AA13&gt;='Old Ranking Calculations'!$B$30,'Old Ranking Calculations'!$C$30,AA13&gt;='Old Ranking Calculations'!$B$31,'Old Ranking Calculations'!$C$31,AA13&lt;'Old Ranking Calculations'!$B$32,'Old Ranking Calculations'!$C$32)</f>
        <v>3</v>
      </c>
      <c r="AC13" s="11">
        <f>COUNT($G$2:G13)/COUNT($A$2:A13)</f>
        <v>0.25</v>
      </c>
      <c r="AD13" s="1" cm="1">
        <f t="array" ref="AD13">_xlfn.IFS(AC13&gt;='Old Ranking Calculations'!$B$15,'Old Ranking Calculations'!$C$15,AC13&gt;='Old Ranking Calculations'!$B$16,'Old Ranking Calculations'!$C$16,AC13&gt;='Old Ranking Calculations'!$B$17,'Old Ranking Calculations'!$C$17,AC13&gt;='Old Ranking Calculations'!$B$18,'Old Ranking Calculations'!$C$18,AC13&gt;='Old Ranking Calculations'!$B$19,'Old Ranking Calculations'!$C$19,AC13&gt;='Old Ranking Calculations'!$B$20,'Old Ranking Calculations'!$C$20,AC13&gt;='Old Ranking Calculations'!$B$21,'Old Ranking Calculations'!$C$21,AC13&gt;='Old Ranking Calculations'!$B$22,'Old Ranking Calculations'!$C$22,AC13&lt;'Old Ranking Calculations'!$B$23,'Old Ranking Calculations'!$C$23)</f>
        <v>3</v>
      </c>
      <c r="AE13" s="1">
        <v>0</v>
      </c>
      <c r="AF13" s="7">
        <f t="shared" si="1"/>
        <v>5.2238805970149252E-2</v>
      </c>
      <c r="AG13" s="16">
        <f>SUM($W$2:W13,Z13,$AE$2)</f>
        <v>32.009032258064515</v>
      </c>
    </row>
    <row r="14" spans="1:33" ht="15.75" customHeight="1" x14ac:dyDescent="0.2">
      <c r="A14" s="1">
        <v>1988</v>
      </c>
      <c r="B14" s="1" t="s">
        <v>29</v>
      </c>
      <c r="C14" s="1" t="str">
        <f>VLOOKUP(B14,Divisions!$A$1:$B$33,2,FALSE)</f>
        <v>NFC South</v>
      </c>
      <c r="D14" s="1">
        <v>5</v>
      </c>
      <c r="E14" s="1">
        <v>11</v>
      </c>
      <c r="W14" s="1">
        <f>SUM(N14*'Ranking Calculations'!$C$2,M14*'Ranking Calculations'!$C$3,L14*'Ranking Calculations'!$C$4,K14*'Ranking Calculations'!$C$5,H14*'Ranking Calculations'!$C$7,G14*'Ranking Calculations'!$C$6,P14*'Ranking Calculations'!$C$8,Q14*'Ranking Calculations'!$C$9,R14*'Ranking Calculations'!$C$10,S14*'Ranking Calculations'!$C$11,T14*'Ranking Calculations'!$C$12,U14*'Ranking Calculations'!$C$13,V14*'Ranking Calculations'!$C$14)</f>
        <v>0</v>
      </c>
      <c r="X14" s="11">
        <f>(SUM($D$2:D14)+(SUM($F$2:F14)/2))/((SUM($D$2:D14)+SUM(E$2:E14)+SUM(F$2:F14)))</f>
        <v>0.29336734693877553</v>
      </c>
      <c r="Y14" s="24">
        <f>'Winning % Rank Over Time'!AF24</f>
        <v>28</v>
      </c>
      <c r="Z14" s="7">
        <f>'Winning % Rank Over Time'!$B14*VLOOKUP(Y14,'Share of Reg Season Points'!$K$2:$L$30,2)</f>
        <v>0</v>
      </c>
      <c r="AA14" s="1">
        <f t="shared" si="0"/>
        <v>0.47368421052631576</v>
      </c>
      <c r="AB14" s="1" cm="1">
        <f t="array" ref="AB14">_xlfn.IFS(AA14&gt;='Old Ranking Calculations'!$B$25,'Old Ranking Calculations'!$C$25,AA14&gt;='Old Ranking Calculations'!$B$26,'Old Ranking Calculations'!$C$26,AA14&gt;='Old Ranking Calculations'!$B$27,'Old Ranking Calculations'!$C$27,AA14&gt;='Old Ranking Calculations'!$B$28,'Old Ranking Calculations'!$C$28,AA14&gt;='Old Ranking Calculations'!$B$29,'Old Ranking Calculations'!$C$29,AA14&gt;='Old Ranking Calculations'!$B$30,'Old Ranking Calculations'!$C$30,AA14&gt;='Old Ranking Calculations'!$B$31,'Old Ranking Calculations'!$C$31,AA14&lt;'Old Ranking Calculations'!$B$32,'Old Ranking Calculations'!$C$32)</f>
        <v>0</v>
      </c>
      <c r="AC14" s="11">
        <f>COUNT($G$2:G14)/COUNT($A$2:A14)</f>
        <v>0.23076923076923078</v>
      </c>
      <c r="AD14" s="1" cm="1">
        <f t="array" ref="AD14">_xlfn.IFS(AC14&gt;='Old Ranking Calculations'!$B$15,'Old Ranking Calculations'!$C$15,AC14&gt;='Old Ranking Calculations'!$B$16,'Old Ranking Calculations'!$C$16,AC14&gt;='Old Ranking Calculations'!$B$17,'Old Ranking Calculations'!$C$17,AC14&gt;='Old Ranking Calculations'!$B$18,'Old Ranking Calculations'!$C$18,AC14&gt;='Old Ranking Calculations'!$B$19,'Old Ranking Calculations'!$C$19,AC14&gt;='Old Ranking Calculations'!$B$20,'Old Ranking Calculations'!$C$20,AC14&gt;='Old Ranking Calculations'!$B$21,'Old Ranking Calculations'!$C$21,AC14&gt;='Old Ranking Calculations'!$B$22,'Old Ranking Calculations'!$C$22,AC14&lt;'Old Ranking Calculations'!$B$23,'Old Ranking Calculations'!$C$23)</f>
        <v>1</v>
      </c>
      <c r="AE14" s="1">
        <v>0</v>
      </c>
      <c r="AF14" s="7">
        <f t="shared" si="1"/>
        <v>4.8275862068965517E-2</v>
      </c>
      <c r="AG14" s="16">
        <f>SUM($W$2:W14,Z14,$AE$2)</f>
        <v>32.009032258064515</v>
      </c>
    </row>
    <row r="15" spans="1:33" ht="15.75" customHeight="1" x14ac:dyDescent="0.2">
      <c r="A15" s="1">
        <v>1989</v>
      </c>
      <c r="B15" s="1" t="s">
        <v>29</v>
      </c>
      <c r="C15" s="1" t="str">
        <f>VLOOKUP(B15,Divisions!$A$1:$B$33,2,FALSE)</f>
        <v>NFC South</v>
      </c>
      <c r="D15" s="1">
        <v>5</v>
      </c>
      <c r="E15" s="1">
        <v>11</v>
      </c>
      <c r="W15" s="1">
        <f>SUM(N15*'Ranking Calculations'!$C$2,M15*'Ranking Calculations'!$C$3,L15*'Ranking Calculations'!$C$4,K15*'Ranking Calculations'!$C$5,H15*'Ranking Calculations'!$C$7,G15*'Ranking Calculations'!$C$6,P15*'Ranking Calculations'!$C$8,Q15*'Ranking Calculations'!$C$9,R15*'Ranking Calculations'!$C$10,S15*'Ranking Calculations'!$C$11,T15*'Ranking Calculations'!$C$12,U15*'Ranking Calculations'!$C$13,V15*'Ranking Calculations'!$C$14)</f>
        <v>0</v>
      </c>
      <c r="X15" s="11">
        <f>(SUM($D$2:D15)+(SUM($F$2:F15)/2))/((SUM($D$2:D15)+SUM(E$2:E15)+SUM(F$2:F15)))</f>
        <v>0.294811320754717</v>
      </c>
      <c r="Y15" s="24">
        <f>'Winning % Rank Over Time'!AF25</f>
        <v>28</v>
      </c>
      <c r="Z15" s="7">
        <f>'Winning % Rank Over Time'!$B15*VLOOKUP(Y15,'Share of Reg Season Points'!$K$2:$L$30,2)</f>
        <v>0</v>
      </c>
      <c r="AA15" s="1">
        <f t="shared" si="0"/>
        <v>0.45</v>
      </c>
      <c r="AB15" s="1" cm="1">
        <f t="array" ref="AB15">_xlfn.IFS(AA15&gt;='Old Ranking Calculations'!$B$25,'Old Ranking Calculations'!$C$25,AA15&gt;='Old Ranking Calculations'!$B$26,'Old Ranking Calculations'!$C$26,AA15&gt;='Old Ranking Calculations'!$B$27,'Old Ranking Calculations'!$C$27,AA15&gt;='Old Ranking Calculations'!$B$28,'Old Ranking Calculations'!$C$28,AA15&gt;='Old Ranking Calculations'!$B$29,'Old Ranking Calculations'!$C$29,AA15&gt;='Old Ranking Calculations'!$B$30,'Old Ranking Calculations'!$C$30,AA15&gt;='Old Ranking Calculations'!$B$31,'Old Ranking Calculations'!$C$31,AA15&lt;'Old Ranking Calculations'!$B$32,'Old Ranking Calculations'!$C$32)</f>
        <v>0</v>
      </c>
      <c r="AC15" s="11">
        <f>COUNT($G$2:G15)/COUNT($A$2:A15)</f>
        <v>0.21428571428571427</v>
      </c>
      <c r="AD15" s="1" cm="1">
        <f t="array" ref="AD15">_xlfn.IFS(AC15&gt;='Old Ranking Calculations'!$B$15,'Old Ranking Calculations'!$C$15,AC15&gt;='Old Ranking Calculations'!$B$16,'Old Ranking Calculations'!$C$16,AC15&gt;='Old Ranking Calculations'!$B$17,'Old Ranking Calculations'!$C$17,AC15&gt;='Old Ranking Calculations'!$B$18,'Old Ranking Calculations'!$C$18,AC15&gt;='Old Ranking Calculations'!$B$19,'Old Ranking Calculations'!$C$19,AC15&gt;='Old Ranking Calculations'!$B$20,'Old Ranking Calculations'!$C$20,AC15&gt;='Old Ranking Calculations'!$B$21,'Old Ranking Calculations'!$C$21,AC15&gt;='Old Ranking Calculations'!$B$22,'Old Ranking Calculations'!$C$22,AC15&lt;'Old Ranking Calculations'!$B$23,'Old Ranking Calculations'!$C$23)</f>
        <v>1</v>
      </c>
      <c r="AE15" s="1">
        <v>0</v>
      </c>
      <c r="AF15" s="7">
        <f t="shared" si="1"/>
        <v>4.4871794871794872E-2</v>
      </c>
      <c r="AG15" s="16">
        <f>SUM($W$2:W15,Z15,$AE$2)</f>
        <v>32.009032258064515</v>
      </c>
    </row>
    <row r="16" spans="1:33" ht="15.75" customHeight="1" x14ac:dyDescent="0.2">
      <c r="A16" s="1">
        <v>1990</v>
      </c>
      <c r="B16" s="1" t="s">
        <v>29</v>
      </c>
      <c r="C16" s="1" t="str">
        <f>VLOOKUP(B16,Divisions!$A$1:$B$33,2,FALSE)</f>
        <v>NFC South</v>
      </c>
      <c r="D16" s="1">
        <v>6</v>
      </c>
      <c r="E16" s="1">
        <v>10</v>
      </c>
      <c r="W16" s="1">
        <f>SUM(N16*'Ranking Calculations'!$C$2,M16*'Ranking Calculations'!$C$3,L16*'Ranking Calculations'!$C$4,K16*'Ranking Calculations'!$C$5,H16*'Ranking Calculations'!$C$7,G16*'Ranking Calculations'!$C$6,P16*'Ranking Calculations'!$C$8,Q16*'Ranking Calculations'!$C$9,R16*'Ranking Calculations'!$C$10,S16*'Ranking Calculations'!$C$11,T16*'Ranking Calculations'!$C$12,U16*'Ranking Calculations'!$C$13,V16*'Ranking Calculations'!$C$14)</f>
        <v>0</v>
      </c>
      <c r="X16" s="11">
        <f>(SUM($D$2:D16)+(SUM($F$2:F16)/2))/((SUM($D$2:D16)+SUM(E$2:E16)+SUM(F$2:F16)))</f>
        <v>0.30043859649122806</v>
      </c>
      <c r="Y16" s="24">
        <f>'Winning % Rank Over Time'!AF26</f>
        <v>28</v>
      </c>
      <c r="Z16" s="7">
        <f>'Winning % Rank Over Time'!$B16*VLOOKUP(Y16,'Share of Reg Season Points'!$K$2:$L$30,2)</f>
        <v>0</v>
      </c>
      <c r="AA16" s="1">
        <f t="shared" si="0"/>
        <v>0.42857142857142855</v>
      </c>
      <c r="AB16" s="1" cm="1">
        <f t="array" ref="AB16">_xlfn.IFS(AA16&gt;='Old Ranking Calculations'!$B$25,'Old Ranking Calculations'!$C$25,AA16&gt;='Old Ranking Calculations'!$B$26,'Old Ranking Calculations'!$C$26,AA16&gt;='Old Ranking Calculations'!$B$27,'Old Ranking Calculations'!$C$27,AA16&gt;='Old Ranking Calculations'!$B$28,'Old Ranking Calculations'!$C$28,AA16&gt;='Old Ranking Calculations'!$B$29,'Old Ranking Calculations'!$C$29,AA16&gt;='Old Ranking Calculations'!$B$30,'Old Ranking Calculations'!$C$30,AA16&gt;='Old Ranking Calculations'!$B$31,'Old Ranking Calculations'!$C$31,AA16&lt;'Old Ranking Calculations'!$B$32,'Old Ranking Calculations'!$C$32)</f>
        <v>0</v>
      </c>
      <c r="AC16" s="11">
        <f>COUNT($G$2:G16)/COUNT($A$2:A16)</f>
        <v>0.2</v>
      </c>
      <c r="AD16" s="1" cm="1">
        <f t="array" ref="AD16">_xlfn.IFS(AC16&gt;='Old Ranking Calculations'!$B$15,'Old Ranking Calculations'!$C$15,AC16&gt;='Old Ranking Calculations'!$B$16,'Old Ranking Calculations'!$C$16,AC16&gt;='Old Ranking Calculations'!$B$17,'Old Ranking Calculations'!$C$17,AC16&gt;='Old Ranking Calculations'!$B$18,'Old Ranking Calculations'!$C$18,AC16&gt;='Old Ranking Calculations'!$B$19,'Old Ranking Calculations'!$C$19,AC16&gt;='Old Ranking Calculations'!$B$20,'Old Ranking Calculations'!$C$20,AC16&gt;='Old Ranking Calculations'!$B$21,'Old Ranking Calculations'!$C$21,AC16&gt;='Old Ranking Calculations'!$B$22,'Old Ranking Calculations'!$C$22,AC16&lt;'Old Ranking Calculations'!$B$23,'Old Ranking Calculations'!$C$23)</f>
        <v>1</v>
      </c>
      <c r="AE16" s="1">
        <v>0</v>
      </c>
      <c r="AF16" s="7">
        <f t="shared" si="1"/>
        <v>4.2168674698795178E-2</v>
      </c>
      <c r="AG16" s="16">
        <f>SUM($W$2:W16,Z16,$AE$2)</f>
        <v>32.009032258064515</v>
      </c>
    </row>
    <row r="17" spans="1:33" ht="15.75" customHeight="1" x14ac:dyDescent="0.2">
      <c r="A17" s="1">
        <v>1991</v>
      </c>
      <c r="B17" s="1" t="s">
        <v>29</v>
      </c>
      <c r="C17" s="1" t="str">
        <f>VLOOKUP(B17,Divisions!$A$1:$B$33,2,FALSE)</f>
        <v>NFC South</v>
      </c>
      <c r="D17" s="1">
        <v>3</v>
      </c>
      <c r="E17" s="1">
        <v>13</v>
      </c>
      <c r="W17" s="1">
        <f>SUM(N17*'Ranking Calculations'!$C$2,M17*'Ranking Calculations'!$C$3,L17*'Ranking Calculations'!$C$4,K17*'Ranking Calculations'!$C$5,H17*'Ranking Calculations'!$C$7,G17*'Ranking Calculations'!$C$6,P17*'Ranking Calculations'!$C$8,Q17*'Ranking Calculations'!$C$9,R17*'Ranking Calculations'!$C$10,S17*'Ranking Calculations'!$C$11,T17*'Ranking Calculations'!$C$12,U17*'Ranking Calculations'!$C$13,V17*'Ranking Calculations'!$C$14)</f>
        <v>0</v>
      </c>
      <c r="X17" s="11">
        <f>(SUM($D$2:D17)+(SUM($F$2:F17)/2))/((SUM($D$2:D17)+SUM(E$2:E17)+SUM(F$2:F17)))</f>
        <v>0.29303278688524592</v>
      </c>
      <c r="Y17" s="24">
        <f>'Winning % Rank Over Time'!AF27</f>
        <v>28</v>
      </c>
      <c r="Z17" s="7">
        <f>'Winning % Rank Over Time'!$B17*VLOOKUP(Y17,'Share of Reg Season Points'!$K$2:$L$30,2)</f>
        <v>0</v>
      </c>
      <c r="AA17" s="1">
        <f t="shared" si="0"/>
        <v>0.40909090909090912</v>
      </c>
      <c r="AB17" s="1" cm="1">
        <f t="array" ref="AB17">_xlfn.IFS(AA17&gt;='Old Ranking Calculations'!$B$25,'Old Ranking Calculations'!$C$25,AA17&gt;='Old Ranking Calculations'!$B$26,'Old Ranking Calculations'!$C$26,AA17&gt;='Old Ranking Calculations'!$B$27,'Old Ranking Calculations'!$C$27,AA17&gt;='Old Ranking Calculations'!$B$28,'Old Ranking Calculations'!$C$28,AA17&gt;='Old Ranking Calculations'!$B$29,'Old Ranking Calculations'!$C$29,AA17&gt;='Old Ranking Calculations'!$B$30,'Old Ranking Calculations'!$C$30,AA17&gt;='Old Ranking Calculations'!$B$31,'Old Ranking Calculations'!$C$31,AA17&lt;'Old Ranking Calculations'!$B$32,'Old Ranking Calculations'!$C$32)</f>
        <v>0</v>
      </c>
      <c r="AC17" s="11">
        <f>COUNT($G$2:G17)/COUNT($A$2:A17)</f>
        <v>0.1875</v>
      </c>
      <c r="AD17" s="1" cm="1">
        <f t="array" ref="AD17">_xlfn.IFS(AC17&gt;='Old Ranking Calculations'!$B$15,'Old Ranking Calculations'!$C$15,AC17&gt;='Old Ranking Calculations'!$B$16,'Old Ranking Calculations'!$C$16,AC17&gt;='Old Ranking Calculations'!$B$17,'Old Ranking Calculations'!$C$17,AC17&gt;='Old Ranking Calculations'!$B$18,'Old Ranking Calculations'!$C$18,AC17&gt;='Old Ranking Calculations'!$B$19,'Old Ranking Calculations'!$C$19,AC17&gt;='Old Ranking Calculations'!$B$20,'Old Ranking Calculations'!$C$20,AC17&gt;='Old Ranking Calculations'!$B$21,'Old Ranking Calculations'!$C$21,AC17&gt;='Old Ranking Calculations'!$B$22,'Old Ranking Calculations'!$C$22,AC17&lt;'Old Ranking Calculations'!$B$23,'Old Ranking Calculations'!$C$23)</f>
        <v>0</v>
      </c>
      <c r="AE17" s="1">
        <v>0</v>
      </c>
      <c r="AF17" s="7">
        <f t="shared" si="1"/>
        <v>3.9106145251396648E-2</v>
      </c>
      <c r="AG17" s="16">
        <f>SUM($W$2:W17,Z17,$AE$2)</f>
        <v>32.009032258064515</v>
      </c>
    </row>
    <row r="18" spans="1:33" ht="15.75" customHeight="1" x14ac:dyDescent="0.2">
      <c r="A18" s="1">
        <v>1992</v>
      </c>
      <c r="B18" s="1" t="s">
        <v>29</v>
      </c>
      <c r="C18" s="1" t="str">
        <f>VLOOKUP(B18,Divisions!$A$1:$B$33,2,FALSE)</f>
        <v>NFC South</v>
      </c>
      <c r="D18" s="1">
        <v>5</v>
      </c>
      <c r="E18" s="1">
        <v>11</v>
      </c>
      <c r="W18" s="1">
        <f>SUM(N18*'Ranking Calculations'!$C$2,M18*'Ranking Calculations'!$C$3,L18*'Ranking Calculations'!$C$4,K18*'Ranking Calculations'!$C$5,H18*'Ranking Calculations'!$C$7,G18*'Ranking Calculations'!$C$6,P18*'Ranking Calculations'!$C$8,Q18*'Ranking Calculations'!$C$9,R18*'Ranking Calculations'!$C$10,S18*'Ranking Calculations'!$C$11,T18*'Ranking Calculations'!$C$12,U18*'Ranking Calculations'!$C$13,V18*'Ranking Calculations'!$C$14)</f>
        <v>0</v>
      </c>
      <c r="X18" s="11">
        <f>(SUM($D$2:D18)+(SUM($F$2:F18)/2))/((SUM($D$2:D18)+SUM(E$2:E18)+SUM(F$2:F18)))</f>
        <v>0.29423076923076924</v>
      </c>
      <c r="Y18" s="24">
        <f>'Winning % Rank Over Time'!AF28</f>
        <v>28</v>
      </c>
      <c r="Z18" s="7">
        <f>'Winning % Rank Over Time'!$B18*VLOOKUP(Y18,'Share of Reg Season Points'!$K$2:$L$30,2)</f>
        <v>0</v>
      </c>
      <c r="AA18" s="1">
        <f t="shared" si="0"/>
        <v>0.39130434782608697</v>
      </c>
      <c r="AB18" s="1" cm="1">
        <f t="array" ref="AB18">_xlfn.IFS(AA18&gt;='Old Ranking Calculations'!$B$25,'Old Ranking Calculations'!$C$25,AA18&gt;='Old Ranking Calculations'!$B$26,'Old Ranking Calculations'!$C$26,AA18&gt;='Old Ranking Calculations'!$B$27,'Old Ranking Calculations'!$C$27,AA18&gt;='Old Ranking Calculations'!$B$28,'Old Ranking Calculations'!$C$28,AA18&gt;='Old Ranking Calculations'!$B$29,'Old Ranking Calculations'!$C$29,AA18&gt;='Old Ranking Calculations'!$B$30,'Old Ranking Calculations'!$C$30,AA18&gt;='Old Ranking Calculations'!$B$31,'Old Ranking Calculations'!$C$31,AA18&lt;'Old Ranking Calculations'!$B$32,'Old Ranking Calculations'!$C$32)</f>
        <v>0</v>
      </c>
      <c r="AC18" s="11">
        <f>COUNT($G$2:G18)/COUNT($A$2:A18)</f>
        <v>0.17647058823529413</v>
      </c>
      <c r="AD18" s="1" cm="1">
        <f t="array" ref="AD18">_xlfn.IFS(AC18&gt;='Old Ranking Calculations'!$B$15,'Old Ranking Calculations'!$C$15,AC18&gt;='Old Ranking Calculations'!$B$16,'Old Ranking Calculations'!$C$16,AC18&gt;='Old Ranking Calculations'!$B$17,'Old Ranking Calculations'!$C$17,AC18&gt;='Old Ranking Calculations'!$B$18,'Old Ranking Calculations'!$C$18,AC18&gt;='Old Ranking Calculations'!$B$19,'Old Ranking Calculations'!$C$19,AC18&gt;='Old Ranking Calculations'!$B$20,'Old Ranking Calculations'!$C$20,AC18&gt;='Old Ranking Calculations'!$B$21,'Old Ranking Calculations'!$C$21,AC18&gt;='Old Ranking Calculations'!$B$22,'Old Ranking Calculations'!$C$22,AC18&lt;'Old Ranking Calculations'!$B$23,'Old Ranking Calculations'!$C$23)</f>
        <v>0</v>
      </c>
      <c r="AE18" s="1">
        <v>0</v>
      </c>
      <c r="AF18" s="7">
        <f t="shared" si="1"/>
        <v>3.6842105263157891E-2</v>
      </c>
      <c r="AG18" s="16">
        <f>SUM($W$2:W18,Z18,$AE$2)</f>
        <v>32.009032258064515</v>
      </c>
    </row>
    <row r="19" spans="1:33" ht="15.75" customHeight="1" x14ac:dyDescent="0.2">
      <c r="A19" s="1">
        <v>1993</v>
      </c>
      <c r="B19" s="1" t="s">
        <v>29</v>
      </c>
      <c r="C19" s="1" t="str">
        <f>VLOOKUP(B19,Divisions!$A$1:$B$33,2,FALSE)</f>
        <v>NFC South</v>
      </c>
      <c r="D19" s="1">
        <v>5</v>
      </c>
      <c r="E19" s="1">
        <v>11</v>
      </c>
      <c r="W19" s="1">
        <f>SUM(N19*'Ranking Calculations'!$C$2,M19*'Ranking Calculations'!$C$3,L19*'Ranking Calculations'!$C$4,K19*'Ranking Calculations'!$C$5,H19*'Ranking Calculations'!$C$7,G19*'Ranking Calculations'!$C$6,P19*'Ranking Calculations'!$C$8,Q19*'Ranking Calculations'!$C$9,R19*'Ranking Calculations'!$C$10,S19*'Ranking Calculations'!$C$11,T19*'Ranking Calculations'!$C$12,U19*'Ranking Calculations'!$C$13,V19*'Ranking Calculations'!$C$14)</f>
        <v>0</v>
      </c>
      <c r="X19" s="11">
        <f>(SUM($D$2:D19)+(SUM($F$2:F19)/2))/((SUM($D$2:D19)+SUM(E$2:E19)+SUM(F$2:F19)))</f>
        <v>0.29528985507246375</v>
      </c>
      <c r="Y19" s="24">
        <f>'Winning % Rank Over Time'!AF29</f>
        <v>28</v>
      </c>
      <c r="Z19" s="7">
        <f>'Winning % Rank Over Time'!$B19*VLOOKUP(Y19,'Share of Reg Season Points'!$K$2:$L$30,2)</f>
        <v>0</v>
      </c>
      <c r="AA19" s="1">
        <f t="shared" si="0"/>
        <v>0.375</v>
      </c>
      <c r="AB19" s="1" cm="1">
        <f t="array" ref="AB19">_xlfn.IFS(AA19&gt;='Old Ranking Calculations'!$B$25,'Old Ranking Calculations'!$C$25,AA19&gt;='Old Ranking Calculations'!$B$26,'Old Ranking Calculations'!$C$26,AA19&gt;='Old Ranking Calculations'!$B$27,'Old Ranking Calculations'!$C$27,AA19&gt;='Old Ranking Calculations'!$B$28,'Old Ranking Calculations'!$C$28,AA19&gt;='Old Ranking Calculations'!$B$29,'Old Ranking Calculations'!$C$29,AA19&gt;='Old Ranking Calculations'!$B$30,'Old Ranking Calculations'!$C$30,AA19&gt;='Old Ranking Calculations'!$B$31,'Old Ranking Calculations'!$C$31,AA19&lt;'Old Ranking Calculations'!$B$32,'Old Ranking Calculations'!$C$32)</f>
        <v>0</v>
      </c>
      <c r="AC19" s="11">
        <f>COUNT($G$2:G19)/COUNT($A$2:A19)</f>
        <v>0.16666666666666666</v>
      </c>
      <c r="AD19" s="1" cm="1">
        <f t="array" ref="AD19">_xlfn.IFS(AC19&gt;='Old Ranking Calculations'!$B$15,'Old Ranking Calculations'!$C$15,AC19&gt;='Old Ranking Calculations'!$B$16,'Old Ranking Calculations'!$C$16,AC19&gt;='Old Ranking Calculations'!$B$17,'Old Ranking Calculations'!$C$17,AC19&gt;='Old Ranking Calculations'!$B$18,'Old Ranking Calculations'!$C$18,AC19&gt;='Old Ranking Calculations'!$B$19,'Old Ranking Calculations'!$C$19,AC19&gt;='Old Ranking Calculations'!$B$20,'Old Ranking Calculations'!$C$20,AC19&gt;='Old Ranking Calculations'!$B$21,'Old Ranking Calculations'!$C$21,AC19&gt;='Old Ranking Calculations'!$B$22,'Old Ranking Calculations'!$C$22,AC19&lt;'Old Ranking Calculations'!$B$23,'Old Ranking Calculations'!$C$23)</f>
        <v>0</v>
      </c>
      <c r="AE19" s="1">
        <v>0</v>
      </c>
      <c r="AF19" s="7">
        <f t="shared" si="1"/>
        <v>3.482587064676617E-2</v>
      </c>
      <c r="AG19" s="16">
        <f>SUM($W$2:W19,Z19,$AE$2)</f>
        <v>32.009032258064515</v>
      </c>
    </row>
    <row r="20" spans="1:33" ht="15.75" customHeight="1" x14ac:dyDescent="0.2">
      <c r="A20" s="1">
        <v>1994</v>
      </c>
      <c r="B20" s="1" t="s">
        <v>29</v>
      </c>
      <c r="C20" s="1" t="str">
        <f>VLOOKUP(B20,Divisions!$A$1:$B$33,2,FALSE)</f>
        <v>NFC South</v>
      </c>
      <c r="D20" s="1">
        <v>6</v>
      </c>
      <c r="E20" s="1">
        <v>10</v>
      </c>
      <c r="W20" s="1">
        <f>SUM(N20*'Ranking Calculations'!$C$2,M20*'Ranking Calculations'!$C$3,L20*'Ranking Calculations'!$C$4,K20*'Ranking Calculations'!$C$5,H20*'Ranking Calculations'!$C$7,G20*'Ranking Calculations'!$C$6,P20*'Ranking Calculations'!$C$8,Q20*'Ranking Calculations'!$C$9,R20*'Ranking Calculations'!$C$10,S20*'Ranking Calculations'!$C$11,T20*'Ranking Calculations'!$C$12,U20*'Ranking Calculations'!$C$13,V20*'Ranking Calculations'!$C$14)</f>
        <v>0</v>
      </c>
      <c r="X20" s="11">
        <f>(SUM($D$2:D20)+(SUM($F$2:F20)/2))/((SUM($D$2:D20)+SUM(E$2:E20)+SUM(F$2:F20)))</f>
        <v>0.29965753424657532</v>
      </c>
      <c r="Y20" s="24">
        <f>'Winning % Rank Over Time'!AF30</f>
        <v>28</v>
      </c>
      <c r="Z20" s="7">
        <f>'Winning % Rank Over Time'!$B20*VLOOKUP(Y20,'Share of Reg Season Points'!$K$2:$L$30,2)</f>
        <v>0</v>
      </c>
      <c r="AA20" s="1">
        <f t="shared" si="0"/>
        <v>0.36</v>
      </c>
      <c r="AB20" s="1" cm="1">
        <f t="array" ref="AB20">_xlfn.IFS(AA20&gt;='Old Ranking Calculations'!$B$25,'Old Ranking Calculations'!$C$25,AA20&gt;='Old Ranking Calculations'!$B$26,'Old Ranking Calculations'!$C$26,AA20&gt;='Old Ranking Calculations'!$B$27,'Old Ranking Calculations'!$C$27,AA20&gt;='Old Ranking Calculations'!$B$28,'Old Ranking Calculations'!$C$28,AA20&gt;='Old Ranking Calculations'!$B$29,'Old Ranking Calculations'!$C$29,AA20&gt;='Old Ranking Calculations'!$B$30,'Old Ranking Calculations'!$C$30,AA20&gt;='Old Ranking Calculations'!$B$31,'Old Ranking Calculations'!$C$31,AA20&lt;'Old Ranking Calculations'!$B$32,'Old Ranking Calculations'!$C$32)</f>
        <v>0</v>
      </c>
      <c r="AC20" s="11">
        <f>COUNT($G$2:G20)/COUNT($A$2:A20)</f>
        <v>0.15789473684210525</v>
      </c>
      <c r="AD20" s="1" cm="1">
        <f t="array" ref="AD20">_xlfn.IFS(AC20&gt;='Old Ranking Calculations'!$B$15,'Old Ranking Calculations'!$C$15,AC20&gt;='Old Ranking Calculations'!$B$16,'Old Ranking Calculations'!$C$16,AC20&gt;='Old Ranking Calculations'!$B$17,'Old Ranking Calculations'!$C$17,AC20&gt;='Old Ranking Calculations'!$B$18,'Old Ranking Calculations'!$C$18,AC20&gt;='Old Ranking Calculations'!$B$19,'Old Ranking Calculations'!$C$19,AC20&gt;='Old Ranking Calculations'!$B$20,'Old Ranking Calculations'!$C$20,AC20&gt;='Old Ranking Calculations'!$B$21,'Old Ranking Calculations'!$C$21,AC20&gt;='Old Ranking Calculations'!$B$22,'Old Ranking Calculations'!$C$22,AC20&lt;'Old Ranking Calculations'!$B$23,'Old Ranking Calculations'!$C$23)</f>
        <v>0</v>
      </c>
      <c r="AE20" s="1">
        <v>0</v>
      </c>
      <c r="AF20" s="7">
        <f t="shared" si="1"/>
        <v>3.3175355450236969E-2</v>
      </c>
      <c r="AG20" s="16">
        <f>SUM($W$2:W20,Z20,$AE$2)</f>
        <v>32.009032258064515</v>
      </c>
    </row>
    <row r="21" spans="1:33" ht="15.75" customHeight="1" x14ac:dyDescent="0.2">
      <c r="A21" s="1">
        <v>1995</v>
      </c>
      <c r="B21" s="1" t="s">
        <v>29</v>
      </c>
      <c r="C21" s="1" t="str">
        <f>VLOOKUP(B21,Divisions!$A$1:$B$33,2,FALSE)</f>
        <v>NFC South</v>
      </c>
      <c r="D21" s="1">
        <v>7</v>
      </c>
      <c r="E21" s="1">
        <v>9</v>
      </c>
      <c r="W21" s="1">
        <f>SUM(N21*'Ranking Calculations'!$C$2,M21*'Ranking Calculations'!$C$3,L21*'Ranking Calculations'!$C$4,K21*'Ranking Calculations'!$C$5,H21*'Ranking Calculations'!$C$7,G21*'Ranking Calculations'!$C$6,P21*'Ranking Calculations'!$C$8,Q21*'Ranking Calculations'!$C$9,R21*'Ranking Calculations'!$C$10,S21*'Ranking Calculations'!$C$11,T21*'Ranking Calculations'!$C$12,U21*'Ranking Calculations'!$C$13,V21*'Ranking Calculations'!$C$14)</f>
        <v>0</v>
      </c>
      <c r="X21" s="11">
        <f>(SUM($D$2:D21)+(SUM($F$2:F21)/2))/((SUM($D$2:D21)+SUM(E$2:E21)+SUM(F$2:F21)))</f>
        <v>0.30681818181818182</v>
      </c>
      <c r="Y21" s="24">
        <f>'Winning % Rank Over Time'!AF31</f>
        <v>29</v>
      </c>
      <c r="Z21" s="7">
        <f>'Winning % Rank Over Time'!$B21*VLOOKUP(Y21,'Share of Reg Season Points'!$F$2:$G$32,2)</f>
        <v>0</v>
      </c>
      <c r="AA21" s="1">
        <f t="shared" si="0"/>
        <v>0.34615384615384615</v>
      </c>
      <c r="AB21" s="1" cm="1">
        <f t="array" ref="AB21">_xlfn.IFS(AA21&gt;='Old Ranking Calculations'!$B$25,'Old Ranking Calculations'!$C$25,AA21&gt;='Old Ranking Calculations'!$B$26,'Old Ranking Calculations'!$C$26,AA21&gt;='Old Ranking Calculations'!$B$27,'Old Ranking Calculations'!$C$27,AA21&gt;='Old Ranking Calculations'!$B$28,'Old Ranking Calculations'!$C$28,AA21&gt;='Old Ranking Calculations'!$B$29,'Old Ranking Calculations'!$C$29,AA21&gt;='Old Ranking Calculations'!$B$30,'Old Ranking Calculations'!$C$30,AA21&gt;='Old Ranking Calculations'!$B$31,'Old Ranking Calculations'!$C$31,AA21&lt;'Old Ranking Calculations'!$B$32,'Old Ranking Calculations'!$C$32)</f>
        <v>0</v>
      </c>
      <c r="AC21" s="11">
        <f>COUNT($G$2:G21)/COUNT($A$2:A21)</f>
        <v>0.15</v>
      </c>
      <c r="AD21" s="1" cm="1">
        <f t="array" ref="AD21">_xlfn.IFS(AC21&gt;='Old Ranking Calculations'!$B$15,'Old Ranking Calculations'!$C$15,AC21&gt;='Old Ranking Calculations'!$B$16,'Old Ranking Calculations'!$C$16,AC21&gt;='Old Ranking Calculations'!$B$17,'Old Ranking Calculations'!$C$17,AC21&gt;='Old Ranking Calculations'!$B$18,'Old Ranking Calculations'!$C$18,AC21&gt;='Old Ranking Calculations'!$B$19,'Old Ranking Calculations'!$C$19,AC21&gt;='Old Ranking Calculations'!$B$20,'Old Ranking Calculations'!$C$20,AC21&gt;='Old Ranking Calculations'!$B$21,'Old Ranking Calculations'!$C$21,AC21&gt;='Old Ranking Calculations'!$B$22,'Old Ranking Calculations'!$C$22,AC21&lt;'Old Ranking Calculations'!$B$23,'Old Ranking Calculations'!$C$23)</f>
        <v>0</v>
      </c>
      <c r="AE21" s="1">
        <v>0</v>
      </c>
      <c r="AF21" s="7">
        <f t="shared" si="1"/>
        <v>3.1818181818181815E-2</v>
      </c>
      <c r="AG21" s="16">
        <f>SUM($W$2:W21,Z21,$AE$2)</f>
        <v>32.009032258064515</v>
      </c>
    </row>
    <row r="22" spans="1:33" ht="15.75" customHeight="1" x14ac:dyDescent="0.2">
      <c r="A22" s="1">
        <v>1996</v>
      </c>
      <c r="B22" s="1" t="s">
        <v>29</v>
      </c>
      <c r="C22" s="1" t="str">
        <f>VLOOKUP(B22,Divisions!$A$1:$B$33,2,FALSE)</f>
        <v>NFC South</v>
      </c>
      <c r="D22" s="1">
        <v>6</v>
      </c>
      <c r="E22" s="1">
        <v>10</v>
      </c>
      <c r="W22" s="1">
        <f>SUM(N22*'Ranking Calculations'!$C$2,M22*'Ranking Calculations'!$C$3,L22*'Ranking Calculations'!$C$4,K22*'Ranking Calculations'!$C$5,H22*'Ranking Calculations'!$C$7,G22*'Ranking Calculations'!$C$6,P22*'Ranking Calculations'!$C$8,Q22*'Ranking Calculations'!$C$9,R22*'Ranking Calculations'!$C$10,S22*'Ranking Calculations'!$C$11,T22*'Ranking Calculations'!$C$12,U22*'Ranking Calculations'!$C$13,V22*'Ranking Calculations'!$C$14)</f>
        <v>0</v>
      </c>
      <c r="X22" s="11">
        <f>(SUM($D$2:D22)+(SUM($F$2:F22)/2))/((SUM($D$2:D22)+SUM(E$2:E22)+SUM(F$2:F22)))</f>
        <v>0.31018518518518517</v>
      </c>
      <c r="Y22" s="24">
        <f>'Winning % Rank Over Time'!AF32</f>
        <v>30</v>
      </c>
      <c r="Z22" s="7">
        <f>'Winning % Rank Over Time'!$B22*VLOOKUP(Y22,'Share of Reg Season Points'!$F$2:$G$32,2)</f>
        <v>0</v>
      </c>
      <c r="AA22" s="1">
        <f t="shared" si="0"/>
        <v>0.33333333333333331</v>
      </c>
      <c r="AB22" s="1" cm="1">
        <f t="array" ref="AB22">_xlfn.IFS(AA22&gt;='Old Ranking Calculations'!$B$25,'Old Ranking Calculations'!$C$25,AA22&gt;='Old Ranking Calculations'!$B$26,'Old Ranking Calculations'!$C$26,AA22&gt;='Old Ranking Calculations'!$B$27,'Old Ranking Calculations'!$C$27,AA22&gt;='Old Ranking Calculations'!$B$28,'Old Ranking Calculations'!$C$28,AA22&gt;='Old Ranking Calculations'!$B$29,'Old Ranking Calculations'!$C$29,AA22&gt;='Old Ranking Calculations'!$B$30,'Old Ranking Calculations'!$C$30,AA22&gt;='Old Ranking Calculations'!$B$31,'Old Ranking Calculations'!$C$31,AA22&lt;'Old Ranking Calculations'!$B$32,'Old Ranking Calculations'!$C$32)</f>
        <v>0</v>
      </c>
      <c r="AC22" s="11">
        <f>COUNT($G$2:G22)/COUNT($A$2:A22)</f>
        <v>0.14285714285714285</v>
      </c>
      <c r="AD22" s="1" cm="1">
        <f t="array" ref="AD22">_xlfn.IFS(AC22&gt;='Old Ranking Calculations'!$B$15,'Old Ranking Calculations'!$C$15,AC22&gt;='Old Ranking Calculations'!$B$16,'Old Ranking Calculations'!$C$16,AC22&gt;='Old Ranking Calculations'!$B$17,'Old Ranking Calculations'!$C$17,AC22&gt;='Old Ranking Calculations'!$B$18,'Old Ranking Calculations'!$C$18,AC22&gt;='Old Ranking Calculations'!$B$19,'Old Ranking Calculations'!$C$19,AC22&gt;='Old Ranking Calculations'!$B$20,'Old Ranking Calculations'!$C$20,AC22&gt;='Old Ranking Calculations'!$B$21,'Old Ranking Calculations'!$C$21,AC22&gt;='Old Ranking Calculations'!$B$22,'Old Ranking Calculations'!$C$22,AC22&lt;'Old Ranking Calculations'!$B$23,'Old Ranking Calculations'!$C$23)</f>
        <v>0</v>
      </c>
      <c r="AE22" s="1">
        <v>0</v>
      </c>
      <c r="AF22" s="7">
        <f t="shared" si="1"/>
        <v>3.0434782608695653E-2</v>
      </c>
      <c r="AG22" s="16">
        <f>SUM($W$2:W22,Z22,$AE$2)</f>
        <v>32.009032258064515</v>
      </c>
    </row>
    <row r="23" spans="1:33" ht="15.75" customHeight="1" x14ac:dyDescent="0.2">
      <c r="A23" s="1">
        <v>1997</v>
      </c>
      <c r="B23" s="1" t="s">
        <v>29</v>
      </c>
      <c r="C23" s="1" t="str">
        <f>VLOOKUP(B23,Divisions!$A$1:$B$33,2,FALSE)</f>
        <v>NFC South</v>
      </c>
      <c r="D23" s="1">
        <v>10</v>
      </c>
      <c r="E23" s="1">
        <v>6</v>
      </c>
      <c r="G23" s="1">
        <v>1</v>
      </c>
      <c r="I23" s="1">
        <v>1</v>
      </c>
      <c r="J23" s="1">
        <v>1</v>
      </c>
      <c r="K23" s="1">
        <v>1</v>
      </c>
      <c r="L23" s="1"/>
      <c r="M23" s="1"/>
      <c r="N23" s="1"/>
      <c r="O23" s="1">
        <v>2</v>
      </c>
      <c r="S23" s="1">
        <v>1</v>
      </c>
      <c r="W23" s="1">
        <f>SUM(N23*'Ranking Calculations'!$C$2,M23*'Ranking Calculations'!$C$3,L23*'Ranking Calculations'!$C$4,K23*'Ranking Calculations'!$C$5,H23*'Ranking Calculations'!$C$7,G23*'Ranking Calculations'!$C$6,P23*'Ranking Calculations'!$C$8,Q23*'Ranking Calculations'!$C$9,R23*'Ranking Calculations'!$C$10,S23*'Ranking Calculations'!$C$11,T23*'Ranking Calculations'!$C$12,U23*'Ranking Calculations'!$C$13,V23*'Ranking Calculations'!$C$14)</f>
        <v>3</v>
      </c>
      <c r="X23" s="11">
        <f>(SUM($D$2:D23)+(SUM($F$2:F23)/2))/((SUM($D$2:D23)+SUM(E$2:E23)+SUM(F$2:F23)))</f>
        <v>0.32500000000000001</v>
      </c>
      <c r="Y23" s="24">
        <f>'Winning % Rank Over Time'!AF33</f>
        <v>31</v>
      </c>
      <c r="Z23" s="7">
        <f>'Winning % Rank Over Time'!$B23*VLOOKUP(Y23,'Share of Reg Season Points'!$F$2:$G$32,2)</f>
        <v>0</v>
      </c>
      <c r="AA23" s="1">
        <f t="shared" si="0"/>
        <v>0.41379310344827586</v>
      </c>
      <c r="AB23" s="1" cm="1">
        <f t="array" ref="AB23">_xlfn.IFS(AA23&gt;='Old Ranking Calculations'!$B$25,'Old Ranking Calculations'!$C$25,AA23&gt;='Old Ranking Calculations'!$B$26,'Old Ranking Calculations'!$C$26,AA23&gt;='Old Ranking Calculations'!$B$27,'Old Ranking Calculations'!$C$27,AA23&gt;='Old Ranking Calculations'!$B$28,'Old Ranking Calculations'!$C$28,AA23&gt;='Old Ranking Calculations'!$B$29,'Old Ranking Calculations'!$C$29,AA23&gt;='Old Ranking Calculations'!$B$30,'Old Ranking Calculations'!$C$30,AA23&gt;='Old Ranking Calculations'!$B$31,'Old Ranking Calculations'!$C$31,AA23&lt;'Old Ranking Calculations'!$B$32,'Old Ranking Calculations'!$C$32)</f>
        <v>0</v>
      </c>
      <c r="AC23" s="11">
        <f>COUNT($G$2:G23)/COUNT($A$2:A23)</f>
        <v>0.18181818181818182</v>
      </c>
      <c r="AD23" s="1" cm="1">
        <f t="array" ref="AD23">_xlfn.IFS(AC23&gt;='Old Ranking Calculations'!$B$15,'Old Ranking Calculations'!$C$15,AC23&gt;='Old Ranking Calculations'!$B$16,'Old Ranking Calculations'!$C$16,AC23&gt;='Old Ranking Calculations'!$B$17,'Old Ranking Calculations'!$C$17,AC23&gt;='Old Ranking Calculations'!$B$18,'Old Ranking Calculations'!$C$18,AC23&gt;='Old Ranking Calculations'!$B$19,'Old Ranking Calculations'!$C$19,AC23&gt;='Old Ranking Calculations'!$B$20,'Old Ranking Calculations'!$C$20,AC23&gt;='Old Ranking Calculations'!$B$21,'Old Ranking Calculations'!$C$21,AC23&gt;='Old Ranking Calculations'!$B$22,'Old Ranking Calculations'!$C$22,AC23&lt;'Old Ranking Calculations'!$B$23,'Old Ranking Calculations'!$C$23)</f>
        <v>0</v>
      </c>
      <c r="AE23" s="1">
        <v>0</v>
      </c>
      <c r="AF23" s="7">
        <f t="shared" si="1"/>
        <v>4.2016806722689079E-2</v>
      </c>
      <c r="AG23" s="16">
        <f>SUM($W$2:W23,Z23,$AE$2)</f>
        <v>35.009032258064515</v>
      </c>
    </row>
    <row r="24" spans="1:33" ht="15.75" customHeight="1" x14ac:dyDescent="0.2">
      <c r="A24" s="1">
        <v>1998</v>
      </c>
      <c r="B24" s="1" t="s">
        <v>29</v>
      </c>
      <c r="C24" s="1" t="str">
        <f>VLOOKUP(B24,Divisions!$A$1:$B$33,2,FALSE)</f>
        <v>NFC South</v>
      </c>
      <c r="D24" s="1">
        <v>8</v>
      </c>
      <c r="E24" s="1">
        <v>8</v>
      </c>
      <c r="W24" s="1">
        <f>SUM(N24*'Ranking Calculations'!$C$2,M24*'Ranking Calculations'!$C$3,L24*'Ranking Calculations'!$C$4,K24*'Ranking Calculations'!$C$5,H24*'Ranking Calculations'!$C$7,G24*'Ranking Calculations'!$C$6,P24*'Ranking Calculations'!$C$8,Q24*'Ranking Calculations'!$C$9,R24*'Ranking Calculations'!$C$10,S24*'Ranking Calculations'!$C$11,T24*'Ranking Calculations'!$C$12,U24*'Ranking Calculations'!$C$13,V24*'Ranking Calculations'!$C$14)</f>
        <v>0</v>
      </c>
      <c r="X24" s="11">
        <f>(SUM($D$2:D24)+(SUM($F$2:F24)/2))/((SUM($D$2:D24)+SUM(E$2:E24)+SUM(F$2:F24)))</f>
        <v>0.33286516853932585</v>
      </c>
      <c r="Y24" s="24">
        <f>'Winning % Rank Over Time'!AF34</f>
        <v>31</v>
      </c>
      <c r="Z24" s="7">
        <f>'Winning % Rank Over Time'!$B24*VLOOKUP(Y24,'Share of Reg Season Points'!$F$2:$G$32,2)</f>
        <v>0</v>
      </c>
      <c r="AA24" s="1">
        <f t="shared" si="0"/>
        <v>0.4</v>
      </c>
      <c r="AB24" s="1" cm="1">
        <f t="array" ref="AB24">_xlfn.IFS(AA24&gt;='Old Ranking Calculations'!$B$25,'Old Ranking Calculations'!$C$25,AA24&gt;='Old Ranking Calculations'!$B$26,'Old Ranking Calculations'!$C$26,AA24&gt;='Old Ranking Calculations'!$B$27,'Old Ranking Calculations'!$C$27,AA24&gt;='Old Ranking Calculations'!$B$28,'Old Ranking Calculations'!$C$28,AA24&gt;='Old Ranking Calculations'!$B$29,'Old Ranking Calculations'!$C$29,AA24&gt;='Old Ranking Calculations'!$B$30,'Old Ranking Calculations'!$C$30,AA24&gt;='Old Ranking Calculations'!$B$31,'Old Ranking Calculations'!$C$31,AA24&lt;'Old Ranking Calculations'!$B$32,'Old Ranking Calculations'!$C$32)</f>
        <v>0</v>
      </c>
      <c r="AC24" s="11">
        <f>COUNT($G$2:G24)/COUNT($A$2:A24)</f>
        <v>0.17391304347826086</v>
      </c>
      <c r="AD24" s="1" cm="1">
        <f t="array" ref="AD24">_xlfn.IFS(AC24&gt;='Old Ranking Calculations'!$B$15,'Old Ranking Calculations'!$C$15,AC24&gt;='Old Ranking Calculations'!$B$16,'Old Ranking Calculations'!$C$16,AC24&gt;='Old Ranking Calculations'!$B$17,'Old Ranking Calculations'!$C$17,AC24&gt;='Old Ranking Calculations'!$B$18,'Old Ranking Calculations'!$C$18,AC24&gt;='Old Ranking Calculations'!$B$19,'Old Ranking Calculations'!$C$19,AC24&gt;='Old Ranking Calculations'!$B$20,'Old Ranking Calculations'!$C$20,AC24&gt;='Old Ranking Calculations'!$B$21,'Old Ranking Calculations'!$C$21,AC24&gt;='Old Ranking Calculations'!$B$22,'Old Ranking Calculations'!$C$22,AC24&lt;'Old Ranking Calculations'!$B$23,'Old Ranking Calculations'!$C$23)</f>
        <v>0</v>
      </c>
      <c r="AE24" s="1">
        <v>0</v>
      </c>
      <c r="AF24" s="7">
        <f t="shared" si="1"/>
        <v>4.065040650406504E-2</v>
      </c>
      <c r="AG24" s="16">
        <f>SUM($W$2:W24,Z24,$AE$2)</f>
        <v>35.009032258064515</v>
      </c>
    </row>
    <row r="25" spans="1:33" ht="15.75" customHeight="1" x14ac:dyDescent="0.2">
      <c r="A25" s="1">
        <v>1999</v>
      </c>
      <c r="B25" s="1" t="s">
        <v>29</v>
      </c>
      <c r="C25" s="1" t="str">
        <f>VLOOKUP(B25,Divisions!$A$1:$B$33,2,FALSE)</f>
        <v>NFC South</v>
      </c>
      <c r="D25" s="1">
        <v>11</v>
      </c>
      <c r="E25" s="1">
        <v>5</v>
      </c>
      <c r="G25" s="1">
        <v>1</v>
      </c>
      <c r="H25" s="1">
        <v>1</v>
      </c>
      <c r="I25" s="1">
        <v>1</v>
      </c>
      <c r="J25" s="1">
        <v>1</v>
      </c>
      <c r="K25" s="1">
        <v>1</v>
      </c>
      <c r="L25" s="1">
        <v>1</v>
      </c>
      <c r="M25" s="1"/>
      <c r="N25" s="1"/>
      <c r="O25" s="1">
        <v>3</v>
      </c>
      <c r="R25" s="1">
        <v>1</v>
      </c>
      <c r="W25" s="1">
        <f>SUM(N25*'Ranking Calculations'!$C$2,M25*'Ranking Calculations'!$C$3,L25*'Ranking Calculations'!$C$4,K25*'Ranking Calculations'!$C$5,H25*'Ranking Calculations'!$C$7,G25*'Ranking Calculations'!$C$6,P25*'Ranking Calculations'!$C$8,Q25*'Ranking Calculations'!$C$9,R25*'Ranking Calculations'!$C$10,S25*'Ranking Calculations'!$C$11,T25*'Ranking Calculations'!$C$12,U25*'Ranking Calculations'!$C$13,V25*'Ranking Calculations'!$C$14)</f>
        <v>9</v>
      </c>
      <c r="X25" s="11">
        <f>(SUM($D$2:D25)+(SUM($F$2:F25)/2))/((SUM($D$2:D25)+SUM(E$2:E25)+SUM(F$2:F25)))</f>
        <v>0.3481182795698925</v>
      </c>
      <c r="Y25" s="24">
        <f>'Winning % Rank Over Time'!AF35</f>
        <v>31</v>
      </c>
      <c r="Z25" s="7">
        <f>'Winning % Rank Over Time'!$B25*VLOOKUP(Y25,'Share of Reg Season Points'!$F$2:$G$32,2)</f>
        <v>0</v>
      </c>
      <c r="AA25" s="1">
        <f t="shared" si="0"/>
        <v>0.48484848484848486</v>
      </c>
      <c r="AB25" s="1" cm="1">
        <f t="array" ref="AB25">_xlfn.IFS(AA25&gt;='Old Ranking Calculations'!$B$25,'Old Ranking Calculations'!$C$25,AA25&gt;='Old Ranking Calculations'!$B$26,'Old Ranking Calculations'!$C$26,AA25&gt;='Old Ranking Calculations'!$B$27,'Old Ranking Calculations'!$C$27,AA25&gt;='Old Ranking Calculations'!$B$28,'Old Ranking Calculations'!$C$28,AA25&gt;='Old Ranking Calculations'!$B$29,'Old Ranking Calculations'!$C$29,AA25&gt;='Old Ranking Calculations'!$B$30,'Old Ranking Calculations'!$C$30,AA25&gt;='Old Ranking Calculations'!$B$31,'Old Ranking Calculations'!$C$31,AA25&lt;'Old Ranking Calculations'!$B$32,'Old Ranking Calculations'!$C$32)</f>
        <v>0</v>
      </c>
      <c r="AC25" s="11">
        <f>COUNT($G$2:G25)/COUNT($A$2:A25)</f>
        <v>0.20833333333333334</v>
      </c>
      <c r="AD25" s="1" cm="1">
        <f t="array" ref="AD25">_xlfn.IFS(AC25&gt;='Old Ranking Calculations'!$B$15,'Old Ranking Calculations'!$C$15,AC25&gt;='Old Ranking Calculations'!$B$16,'Old Ranking Calculations'!$C$16,AC25&gt;='Old Ranking Calculations'!$B$17,'Old Ranking Calculations'!$C$17,AC25&gt;='Old Ranking Calculations'!$B$18,'Old Ranking Calculations'!$C$18,AC25&gt;='Old Ranking Calculations'!$B$19,'Old Ranking Calculations'!$C$19,AC25&gt;='Old Ranking Calculations'!$B$20,'Old Ranking Calculations'!$C$20,AC25&gt;='Old Ranking Calculations'!$B$21,'Old Ranking Calculations'!$C$21,AC25&gt;='Old Ranking Calculations'!$B$22,'Old Ranking Calculations'!$C$22,AC25&lt;'Old Ranking Calculations'!$B$23,'Old Ranking Calculations'!$C$23)</f>
        <v>1</v>
      </c>
      <c r="AE25" s="1">
        <v>0</v>
      </c>
      <c r="AF25" s="7">
        <f t="shared" si="1"/>
        <v>5.5118110236220472E-2</v>
      </c>
      <c r="AG25" s="16">
        <f>SUM($W$2:W25,Z25,$AE$2)</f>
        <v>44.009032258064515</v>
      </c>
    </row>
    <row r="26" spans="1:33" ht="15.75" customHeight="1" x14ac:dyDescent="0.2">
      <c r="A26" s="1">
        <v>2000</v>
      </c>
      <c r="B26" s="1" t="s">
        <v>29</v>
      </c>
      <c r="C26" s="1" t="str">
        <f>VLOOKUP(B26,Divisions!$A$1:$B$33,2,FALSE)</f>
        <v>NFC South</v>
      </c>
      <c r="D26" s="1">
        <v>10</v>
      </c>
      <c r="E26" s="1">
        <v>6</v>
      </c>
      <c r="G26" s="1">
        <v>1</v>
      </c>
      <c r="I26" s="1">
        <v>0</v>
      </c>
      <c r="J26" s="1">
        <v>1</v>
      </c>
      <c r="K26" s="1"/>
      <c r="L26" s="1"/>
      <c r="M26" s="1"/>
      <c r="N26" s="1"/>
      <c r="O26" s="1">
        <v>1</v>
      </c>
      <c r="W26" s="1">
        <f>SUM(N26*'Ranking Calculations'!$C$2,M26*'Ranking Calculations'!$C$3,L26*'Ranking Calculations'!$C$4,K26*'Ranking Calculations'!$C$5,H26*'Ranking Calculations'!$C$7,G26*'Ranking Calculations'!$C$6,P26*'Ranking Calculations'!$C$8,Q26*'Ranking Calculations'!$C$9,R26*'Ranking Calculations'!$C$10,S26*'Ranking Calculations'!$C$11,T26*'Ranking Calculations'!$C$12,U26*'Ranking Calculations'!$C$13,V26*'Ranking Calculations'!$C$14)</f>
        <v>1</v>
      </c>
      <c r="X26" s="11">
        <f>(SUM($D$2:D26)+(SUM($F$2:F26)/2))/((SUM($D$2:D26)+SUM(E$2:E26)+SUM(F$2:F26)))</f>
        <v>0.3595360824742268</v>
      </c>
      <c r="Y26" s="24">
        <f>'Winning % Rank Over Time'!AF36</f>
        <v>31</v>
      </c>
      <c r="Z26" s="7">
        <f>'Winning % Rank Over Time'!$B26*VLOOKUP(Y26,'Share of Reg Season Points'!$F$2:$G$32,2)</f>
        <v>0</v>
      </c>
      <c r="AA26" s="1">
        <f t="shared" si="0"/>
        <v>0.51428571428571423</v>
      </c>
      <c r="AB26" s="1" cm="1">
        <f t="array" ref="AB26">_xlfn.IFS(AA26&gt;='Old Ranking Calculations'!$B$25,'Old Ranking Calculations'!$C$25,AA26&gt;='Old Ranking Calculations'!$B$26,'Old Ranking Calculations'!$C$26,AA26&gt;='Old Ranking Calculations'!$B$27,'Old Ranking Calculations'!$C$27,AA26&gt;='Old Ranking Calculations'!$B$28,'Old Ranking Calculations'!$C$28,AA26&gt;='Old Ranking Calculations'!$B$29,'Old Ranking Calculations'!$C$29,AA26&gt;='Old Ranking Calculations'!$B$30,'Old Ranking Calculations'!$C$30,AA26&gt;='Old Ranking Calculations'!$B$31,'Old Ranking Calculations'!$C$31,AA26&lt;'Old Ranking Calculations'!$B$32,'Old Ranking Calculations'!$C$32)</f>
        <v>3</v>
      </c>
      <c r="AC26" s="11">
        <f>COUNT($G$2:G26)/COUNT($A$2:A26)</f>
        <v>0.24</v>
      </c>
      <c r="AD26" s="1" cm="1">
        <f t="array" ref="AD26">_xlfn.IFS(AC26&gt;='Old Ranking Calculations'!$B$15,'Old Ranking Calculations'!$C$15,AC26&gt;='Old Ranking Calculations'!$B$16,'Old Ranking Calculations'!$C$16,AC26&gt;='Old Ranking Calculations'!$B$17,'Old Ranking Calculations'!$C$17,AC26&gt;='Old Ranking Calculations'!$B$18,'Old Ranking Calculations'!$C$18,AC26&gt;='Old Ranking Calculations'!$B$19,'Old Ranking Calculations'!$C$19,AC26&gt;='Old Ranking Calculations'!$B$20,'Old Ranking Calculations'!$C$20,AC26&gt;='Old Ranking Calculations'!$B$21,'Old Ranking Calculations'!$C$21,AC26&gt;='Old Ranking Calculations'!$B$22,'Old Ranking Calculations'!$C$22,AC26&lt;'Old Ranking Calculations'!$B$23,'Old Ranking Calculations'!$C$23)</f>
        <v>1</v>
      </c>
      <c r="AE26" s="1">
        <v>0</v>
      </c>
      <c r="AF26" s="7">
        <f t="shared" si="1"/>
        <v>5.7471264367816091E-2</v>
      </c>
      <c r="AG26" s="16">
        <f>SUM($W$2:W26,Z26,$AE$2)</f>
        <v>45.009032258064515</v>
      </c>
    </row>
    <row r="27" spans="1:33" ht="15.75" customHeight="1" x14ac:dyDescent="0.2">
      <c r="A27" s="1">
        <v>2001</v>
      </c>
      <c r="B27" s="1" t="s">
        <v>29</v>
      </c>
      <c r="C27" s="1" t="str">
        <f>VLOOKUP(B27,Divisions!$A$1:$B$33,2,FALSE)</f>
        <v>NFC South</v>
      </c>
      <c r="D27" s="1">
        <v>9</v>
      </c>
      <c r="E27" s="1">
        <v>7</v>
      </c>
      <c r="G27" s="1">
        <v>1</v>
      </c>
      <c r="I27" s="1">
        <v>0</v>
      </c>
      <c r="J27" s="1">
        <v>1</v>
      </c>
      <c r="K27" s="1"/>
      <c r="L27" s="1"/>
      <c r="M27" s="1"/>
      <c r="N27" s="1"/>
      <c r="O27" s="1">
        <v>1</v>
      </c>
      <c r="W27" s="1">
        <f>SUM(N27*'Ranking Calculations'!$C$2,M27*'Ranking Calculations'!$C$3,L27*'Ranking Calculations'!$C$4,K27*'Ranking Calculations'!$C$5,H27*'Ranking Calculations'!$C$7,G27*'Ranking Calculations'!$C$6,P27*'Ranking Calculations'!$C$8,Q27*'Ranking Calculations'!$C$9,R27*'Ranking Calculations'!$C$10,S27*'Ranking Calculations'!$C$11,T27*'Ranking Calculations'!$C$12,U27*'Ranking Calculations'!$C$13,V27*'Ranking Calculations'!$C$14)</f>
        <v>1</v>
      </c>
      <c r="X27" s="11">
        <f>(SUM($D$2:D27)+(SUM($F$2:F27)/2))/((SUM($D$2:D27)+SUM(E$2:E27)+SUM(F$2:F27)))</f>
        <v>0.36757425742574257</v>
      </c>
      <c r="Y27" s="24">
        <f>'Winning % Rank Over Time'!AF37</f>
        <v>31</v>
      </c>
      <c r="Z27" s="7">
        <f>'Winning % Rank Over Time'!$B27*VLOOKUP(Y27,'Share of Reg Season Points'!$F$2:$G$32,2)</f>
        <v>0</v>
      </c>
      <c r="AA27" s="1">
        <f t="shared" si="0"/>
        <v>0.54054054054054057</v>
      </c>
      <c r="AB27" s="1" cm="1">
        <f t="array" ref="AB27">_xlfn.IFS(AA27&gt;='Old Ranking Calculations'!$B$25,'Old Ranking Calculations'!$C$25,AA27&gt;='Old Ranking Calculations'!$B$26,'Old Ranking Calculations'!$C$26,AA27&gt;='Old Ranking Calculations'!$B$27,'Old Ranking Calculations'!$C$27,AA27&gt;='Old Ranking Calculations'!$B$28,'Old Ranking Calculations'!$C$28,AA27&gt;='Old Ranking Calculations'!$B$29,'Old Ranking Calculations'!$C$29,AA27&gt;='Old Ranking Calculations'!$B$30,'Old Ranking Calculations'!$C$30,AA27&gt;='Old Ranking Calculations'!$B$31,'Old Ranking Calculations'!$C$31,AA27&lt;'Old Ranking Calculations'!$B$32,'Old Ranking Calculations'!$C$32)</f>
        <v>3</v>
      </c>
      <c r="AC27" s="11">
        <f>COUNT($G$2:G27)/COUNT($A$2:A27)</f>
        <v>0.26923076923076922</v>
      </c>
      <c r="AD27" s="1" cm="1">
        <f t="array" ref="AD27">_xlfn.IFS(AC27&gt;='Old Ranking Calculations'!$B$15,'Old Ranking Calculations'!$C$15,AC27&gt;='Old Ranking Calculations'!$B$16,'Old Ranking Calculations'!$C$16,AC27&gt;='Old Ranking Calculations'!$B$17,'Old Ranking Calculations'!$C$17,AC27&gt;='Old Ranking Calculations'!$B$18,'Old Ranking Calculations'!$C$18,AC27&gt;='Old Ranking Calculations'!$B$19,'Old Ranking Calculations'!$C$19,AC27&gt;='Old Ranking Calculations'!$B$20,'Old Ranking Calculations'!$C$20,AC27&gt;='Old Ranking Calculations'!$B$21,'Old Ranking Calculations'!$C$21,AC27&gt;='Old Ranking Calculations'!$B$22,'Old Ranking Calculations'!$C$22,AC27&lt;'Old Ranking Calculations'!$B$23,'Old Ranking Calculations'!$C$23)</f>
        <v>3</v>
      </c>
      <c r="AE27" s="1">
        <v>0</v>
      </c>
      <c r="AF27" s="7">
        <f t="shared" si="1"/>
        <v>5.9479553903345722E-2</v>
      </c>
      <c r="AG27" s="16">
        <f>SUM($W$2:W27,Z27,$AE$2)</f>
        <v>46.009032258064515</v>
      </c>
    </row>
    <row r="28" spans="1:33" ht="15.75" customHeight="1" x14ac:dyDescent="0.2">
      <c r="A28" s="1">
        <v>2002</v>
      </c>
      <c r="B28" s="1" t="s">
        <v>29</v>
      </c>
      <c r="C28" s="1" t="str">
        <f>VLOOKUP(B28,Divisions!$A$1:$B$33,2,FALSE)</f>
        <v>NFC South</v>
      </c>
      <c r="D28" s="1">
        <v>12</v>
      </c>
      <c r="E28" s="1">
        <v>4</v>
      </c>
      <c r="G28" s="1">
        <v>1</v>
      </c>
      <c r="H28" s="1">
        <v>1</v>
      </c>
      <c r="I28" s="1">
        <v>3</v>
      </c>
      <c r="J28" s="1">
        <v>0</v>
      </c>
      <c r="K28" s="1">
        <v>1</v>
      </c>
      <c r="L28" s="1">
        <v>1</v>
      </c>
      <c r="M28" s="1">
        <v>1</v>
      </c>
      <c r="N28" s="1">
        <v>1</v>
      </c>
      <c r="O28" s="1">
        <v>4</v>
      </c>
      <c r="R28" s="1">
        <v>1</v>
      </c>
      <c r="W28" s="1">
        <f>SUM(N28*'Ranking Calculations'!$C$2,M28*'Ranking Calculations'!$C$3,L28*'Ranking Calculations'!$C$4,K28*'Ranking Calculations'!$C$5,H28*'Ranking Calculations'!$C$7,G28*'Ranking Calculations'!$C$6,P28*'Ranking Calculations'!$C$8,Q28*'Ranking Calculations'!$C$9,R28*'Ranking Calculations'!$C$10,S28*'Ranking Calculations'!$C$11,T28*'Ranking Calculations'!$C$12,U28*'Ranking Calculations'!$C$13,V28*'Ranking Calculations'!$C$14)</f>
        <v>41</v>
      </c>
      <c r="X28" s="11">
        <f>(SUM($D$2:D28)+(SUM($F$2:F28)/2))/((SUM($D$2:D28)+SUM(E$2:E28)+SUM(F$2:F28)))</f>
        <v>0.38214285714285712</v>
      </c>
      <c r="Y28" s="24">
        <f>'Winning % Rank Over Time'!AF38</f>
        <v>31</v>
      </c>
      <c r="Z28" s="7">
        <f>'Winning % Rank Over Time'!$B28*VLOOKUP(Y28,'Share of Reg Season Points'!$A$2:$B$33,2)</f>
        <v>0</v>
      </c>
      <c r="AA28" s="1">
        <f t="shared" si="0"/>
        <v>0.625</v>
      </c>
      <c r="AB28" s="1" cm="1">
        <f t="array" ref="AB28">_xlfn.IFS(AA28&gt;='Old Ranking Calculations'!$B$25,'Old Ranking Calculations'!$C$25,AA28&gt;='Old Ranking Calculations'!$B$26,'Old Ranking Calculations'!$C$26,AA28&gt;='Old Ranking Calculations'!$B$27,'Old Ranking Calculations'!$C$27,AA28&gt;='Old Ranking Calculations'!$B$28,'Old Ranking Calculations'!$C$28,AA28&gt;='Old Ranking Calculations'!$B$29,'Old Ranking Calculations'!$C$29,AA28&gt;='Old Ranking Calculations'!$B$30,'Old Ranking Calculations'!$C$30,AA28&gt;='Old Ranking Calculations'!$B$31,'Old Ranking Calculations'!$C$31,AA28&lt;'Old Ranking Calculations'!$B$32,'Old Ranking Calculations'!$C$32)</f>
        <v>4</v>
      </c>
      <c r="AC28" s="11">
        <f>COUNT($G$2:G28)/COUNT($A$2:A28)</f>
        <v>0.29629629629629628</v>
      </c>
      <c r="AD28" s="1" cm="1">
        <f t="array" ref="AD28">_xlfn.IFS(AC28&gt;='Old Ranking Calculations'!$B$15,'Old Ranking Calculations'!$C$15,AC28&gt;='Old Ranking Calculations'!$B$16,'Old Ranking Calculations'!$C$16,AC28&gt;='Old Ranking Calculations'!$B$17,'Old Ranking Calculations'!$C$17,AC28&gt;='Old Ranking Calculations'!$B$18,'Old Ranking Calculations'!$C$18,AC28&gt;='Old Ranking Calculations'!$B$19,'Old Ranking Calculations'!$C$19,AC28&gt;='Old Ranking Calculations'!$B$20,'Old Ranking Calculations'!$C$20,AC28&gt;='Old Ranking Calculations'!$B$21,'Old Ranking Calculations'!$C$21,AC28&gt;='Old Ranking Calculations'!$B$22,'Old Ranking Calculations'!$C$22,AC28&lt;'Old Ranking Calculations'!$B$23,'Old Ranking Calculations'!$C$23)</f>
        <v>3</v>
      </c>
      <c r="AE28" s="1">
        <v>0</v>
      </c>
      <c r="AF28" s="7">
        <f t="shared" si="1"/>
        <v>7.9136690647482008E-2</v>
      </c>
      <c r="AG28" s="16">
        <f>SUM($W$2:W28,Z28,$AE$2)</f>
        <v>87.009032258064508</v>
      </c>
    </row>
    <row r="29" spans="1:33" ht="15.75" customHeight="1" x14ac:dyDescent="0.2">
      <c r="A29" s="1">
        <v>2003</v>
      </c>
      <c r="B29" s="1" t="s">
        <v>29</v>
      </c>
      <c r="C29" s="1" t="str">
        <f>VLOOKUP(B29,Divisions!$A$1:$B$33,2,FALSE)</f>
        <v>NFC South</v>
      </c>
      <c r="D29" s="1">
        <v>7</v>
      </c>
      <c r="E29" s="1">
        <v>9</v>
      </c>
      <c r="W29" s="1">
        <f>SUM(N29*'Ranking Calculations'!$C$2,M29*'Ranking Calculations'!$C$3,L29*'Ranking Calculations'!$C$4,K29*'Ranking Calculations'!$C$5,H29*'Ranking Calculations'!$C$7,G29*'Ranking Calculations'!$C$6,P29*'Ranking Calculations'!$C$8,Q29*'Ranking Calculations'!$C$9,R29*'Ranking Calculations'!$C$10,S29*'Ranking Calculations'!$C$11,T29*'Ranking Calculations'!$C$12,U29*'Ranking Calculations'!$C$13,V29*'Ranking Calculations'!$C$14)</f>
        <v>0</v>
      </c>
      <c r="X29" s="11">
        <f>(SUM($D$2:D29)+(SUM($F$2:F29)/2))/((SUM($D$2:D29)+SUM(E$2:E29)+SUM(F$2:F29)))</f>
        <v>0.38417431192660551</v>
      </c>
      <c r="Y29" s="24">
        <f>'Winning % Rank Over Time'!AF39</f>
        <v>31</v>
      </c>
      <c r="Z29" s="7">
        <f>'Winning % Rank Over Time'!$B29*VLOOKUP(Y29,'Share of Reg Season Points'!$A$2:$B$33,2)</f>
        <v>0</v>
      </c>
      <c r="AA29" s="1">
        <f t="shared" si="0"/>
        <v>0.6097560975609756</v>
      </c>
      <c r="AB29" s="1" cm="1">
        <f t="array" ref="AB29">_xlfn.IFS(AA29&gt;='Old Ranking Calculations'!$B$25,'Old Ranking Calculations'!$C$25,AA29&gt;='Old Ranking Calculations'!$B$26,'Old Ranking Calculations'!$C$26,AA29&gt;='Old Ranking Calculations'!$B$27,'Old Ranking Calculations'!$C$27,AA29&gt;='Old Ranking Calculations'!$B$28,'Old Ranking Calculations'!$C$28,AA29&gt;='Old Ranking Calculations'!$B$29,'Old Ranking Calculations'!$C$29,AA29&gt;='Old Ranking Calculations'!$B$30,'Old Ranking Calculations'!$C$30,AA29&gt;='Old Ranking Calculations'!$B$31,'Old Ranking Calculations'!$C$31,AA29&lt;'Old Ranking Calculations'!$B$32,'Old Ranking Calculations'!$C$32)</f>
        <v>4</v>
      </c>
      <c r="AC29" s="11">
        <f>COUNT($G$2:G29)/COUNT($A$2:A29)</f>
        <v>0.2857142857142857</v>
      </c>
      <c r="AD29" s="1" cm="1">
        <f t="array" ref="AD29">_xlfn.IFS(AC29&gt;='Old Ranking Calculations'!$B$15,'Old Ranking Calculations'!$C$15,AC29&gt;='Old Ranking Calculations'!$B$16,'Old Ranking Calculations'!$C$16,AC29&gt;='Old Ranking Calculations'!$B$17,'Old Ranking Calculations'!$C$17,AC29&gt;='Old Ranking Calculations'!$B$18,'Old Ranking Calculations'!$C$18,AC29&gt;='Old Ranking Calculations'!$B$19,'Old Ranking Calculations'!$C$19,AC29&gt;='Old Ranking Calculations'!$B$20,'Old Ranking Calculations'!$C$20,AC29&gt;='Old Ranking Calculations'!$B$21,'Old Ranking Calculations'!$C$21,AC29&gt;='Old Ranking Calculations'!$B$22,'Old Ranking Calculations'!$C$22,AC29&lt;'Old Ranking Calculations'!$B$23,'Old Ranking Calculations'!$C$23)</f>
        <v>3</v>
      </c>
      <c r="AE29" s="1">
        <v>0</v>
      </c>
      <c r="AF29" s="7">
        <f t="shared" si="1"/>
        <v>7.6655052264808357E-2</v>
      </c>
      <c r="AG29" s="16">
        <f>SUM($W$2:W29,Z29,$AE$2)</f>
        <v>87.009032258064508</v>
      </c>
    </row>
    <row r="30" spans="1:33" ht="15.75" customHeight="1" x14ac:dyDescent="0.2">
      <c r="A30" s="1">
        <v>2004</v>
      </c>
      <c r="B30" s="1" t="s">
        <v>29</v>
      </c>
      <c r="C30" s="1" t="str">
        <f>VLOOKUP(B30,Divisions!$A$1:$B$33,2,FALSE)</f>
        <v>NFC South</v>
      </c>
      <c r="D30" s="1">
        <v>5</v>
      </c>
      <c r="E30" s="1">
        <v>11</v>
      </c>
      <c r="W30" s="1">
        <f>SUM(N30*'Ranking Calculations'!$C$2,M30*'Ranking Calculations'!$C$3,L30*'Ranking Calculations'!$C$4,K30*'Ranking Calculations'!$C$5,H30*'Ranking Calculations'!$C$7,G30*'Ranking Calculations'!$C$6,P30*'Ranking Calculations'!$C$8,Q30*'Ranking Calculations'!$C$9,R30*'Ranking Calculations'!$C$10,S30*'Ranking Calculations'!$C$11,T30*'Ranking Calculations'!$C$12,U30*'Ranking Calculations'!$C$13,V30*'Ranking Calculations'!$C$14)</f>
        <v>0</v>
      </c>
      <c r="X30" s="11">
        <f>(SUM($D$2:D30)+(SUM($F$2:F30)/2))/((SUM($D$2:D30)+SUM(E$2:E30)+SUM(F$2:F30)))</f>
        <v>0.38163716814159293</v>
      </c>
      <c r="Y30" s="24">
        <f>'Winning % Rank Over Time'!AF40</f>
        <v>31</v>
      </c>
      <c r="Z30" s="7">
        <f>'Winning % Rank Over Time'!$B30*VLOOKUP(Y30,'Share of Reg Season Points'!$A$2:$B$33,2)</f>
        <v>0</v>
      </c>
      <c r="AA30" s="1">
        <f t="shared" si="0"/>
        <v>0.59523809523809523</v>
      </c>
      <c r="AB30" s="1" cm="1">
        <f t="array" ref="AB30">_xlfn.IFS(AA30&gt;='Old Ranking Calculations'!$B$25,'Old Ranking Calculations'!$C$25,AA30&gt;='Old Ranking Calculations'!$B$26,'Old Ranking Calculations'!$C$26,AA30&gt;='Old Ranking Calculations'!$B$27,'Old Ranking Calculations'!$C$27,AA30&gt;='Old Ranking Calculations'!$B$28,'Old Ranking Calculations'!$C$28,AA30&gt;='Old Ranking Calculations'!$B$29,'Old Ranking Calculations'!$C$29,AA30&gt;='Old Ranking Calculations'!$B$30,'Old Ranking Calculations'!$C$30,AA30&gt;='Old Ranking Calculations'!$B$31,'Old Ranking Calculations'!$C$31,AA30&lt;'Old Ranking Calculations'!$B$32,'Old Ranking Calculations'!$C$32)</f>
        <v>3</v>
      </c>
      <c r="AC30" s="11">
        <f>COUNT($G$2:G30)/COUNT($A$2:A30)</f>
        <v>0.27586206896551724</v>
      </c>
      <c r="AD30" s="1" cm="1">
        <f t="array" ref="AD30">_xlfn.IFS(AC30&gt;='Old Ranking Calculations'!$B$15,'Old Ranking Calculations'!$C$15,AC30&gt;='Old Ranking Calculations'!$B$16,'Old Ranking Calculations'!$C$16,AC30&gt;='Old Ranking Calculations'!$B$17,'Old Ranking Calculations'!$C$17,AC30&gt;='Old Ranking Calculations'!$B$18,'Old Ranking Calculations'!$C$18,AC30&gt;='Old Ranking Calculations'!$B$19,'Old Ranking Calculations'!$C$19,AC30&gt;='Old Ranking Calculations'!$B$20,'Old Ranking Calculations'!$C$20,AC30&gt;='Old Ranking Calculations'!$B$21,'Old Ranking Calculations'!$C$21,AC30&gt;='Old Ranking Calculations'!$B$22,'Old Ranking Calculations'!$C$22,AC30&lt;'Old Ranking Calculations'!$B$23,'Old Ranking Calculations'!$C$23)</f>
        <v>3</v>
      </c>
      <c r="AE30" s="1">
        <v>0</v>
      </c>
      <c r="AF30" s="7">
        <f t="shared" si="1"/>
        <v>7.3825503355704702E-2</v>
      </c>
      <c r="AG30" s="16">
        <f>SUM($W$2:W30,Z30,$AE$2)</f>
        <v>87.009032258064508</v>
      </c>
    </row>
    <row r="31" spans="1:33" ht="15.75" customHeight="1" x14ac:dyDescent="0.2">
      <c r="A31" s="1">
        <v>2005</v>
      </c>
      <c r="B31" s="1" t="s">
        <v>29</v>
      </c>
      <c r="C31" s="1" t="str">
        <f>VLOOKUP(B31,Divisions!$A$1:$B$33,2,FALSE)</f>
        <v>NFC South</v>
      </c>
      <c r="D31" s="1">
        <v>11</v>
      </c>
      <c r="E31" s="1">
        <v>5</v>
      </c>
      <c r="G31" s="1">
        <v>1</v>
      </c>
      <c r="H31" s="1">
        <v>1</v>
      </c>
      <c r="I31" s="1">
        <v>0</v>
      </c>
      <c r="J31" s="1">
        <v>1</v>
      </c>
      <c r="K31" s="1"/>
      <c r="L31" s="1"/>
      <c r="M31" s="1"/>
      <c r="N31" s="1"/>
      <c r="O31" s="1">
        <v>1</v>
      </c>
      <c r="S31" s="1">
        <v>1</v>
      </c>
      <c r="W31" s="1">
        <f>SUM(N31*'Ranking Calculations'!$C$2,M31*'Ranking Calculations'!$C$3,L31*'Ranking Calculations'!$C$4,K31*'Ranking Calculations'!$C$5,H31*'Ranking Calculations'!$C$7,G31*'Ranking Calculations'!$C$6,P31*'Ranking Calculations'!$C$8,Q31*'Ranking Calculations'!$C$9,R31*'Ranking Calculations'!$C$10,S31*'Ranking Calculations'!$C$11,T31*'Ranking Calculations'!$C$12,U31*'Ranking Calculations'!$C$13,V31*'Ranking Calculations'!$C$14)</f>
        <v>2</v>
      </c>
      <c r="X31" s="11">
        <f>(SUM($D$2:D31)+(SUM($F$2:F31)/2))/((SUM($D$2:D31)+SUM(E$2:E31)+SUM(F$2:F31)))</f>
        <v>0.39209401709401709</v>
      </c>
      <c r="Y31" s="24">
        <f>'Winning % Rank Over Time'!AF41</f>
        <v>31</v>
      </c>
      <c r="Z31" s="7">
        <f>'Winning % Rank Over Time'!$B31*VLOOKUP(Y31,'Share of Reg Season Points'!$A$2:$B$33,2)</f>
        <v>0</v>
      </c>
      <c r="AA31" s="1">
        <f t="shared" si="0"/>
        <v>0.62222222222222223</v>
      </c>
      <c r="AB31" s="1" cm="1">
        <f t="array" ref="AB31">_xlfn.IFS(AA31&gt;='Old Ranking Calculations'!$B$25,'Old Ranking Calculations'!$C$25,AA31&gt;='Old Ranking Calculations'!$B$26,'Old Ranking Calculations'!$C$26,AA31&gt;='Old Ranking Calculations'!$B$27,'Old Ranking Calculations'!$C$27,AA31&gt;='Old Ranking Calculations'!$B$28,'Old Ranking Calculations'!$C$28,AA31&gt;='Old Ranking Calculations'!$B$29,'Old Ranking Calculations'!$C$29,AA31&gt;='Old Ranking Calculations'!$B$30,'Old Ranking Calculations'!$C$30,AA31&gt;='Old Ranking Calculations'!$B$31,'Old Ranking Calculations'!$C$31,AA31&lt;'Old Ranking Calculations'!$B$32,'Old Ranking Calculations'!$C$32)</f>
        <v>4</v>
      </c>
      <c r="AC31" s="11">
        <f>COUNT($G$2:G31)/COUNT($A$2:A31)</f>
        <v>0.3</v>
      </c>
      <c r="AD31" s="1" cm="1">
        <f t="array" ref="AD31">_xlfn.IFS(AC31&gt;='Old Ranking Calculations'!$B$15,'Old Ranking Calculations'!$C$15,AC31&gt;='Old Ranking Calculations'!$B$16,'Old Ranking Calculations'!$C$16,AC31&gt;='Old Ranking Calculations'!$B$17,'Old Ranking Calculations'!$C$17,AC31&gt;='Old Ranking Calculations'!$B$18,'Old Ranking Calculations'!$C$18,AC31&gt;='Old Ranking Calculations'!$B$19,'Old Ranking Calculations'!$C$19,AC31&gt;='Old Ranking Calculations'!$B$20,'Old Ranking Calculations'!$C$20,AC31&gt;='Old Ranking Calculations'!$B$21,'Old Ranking Calculations'!$C$21,AC31&gt;='Old Ranking Calculations'!$B$22,'Old Ranking Calculations'!$C$22,AC31&lt;'Old Ranking Calculations'!$B$23,'Old Ranking Calculations'!$C$23)</f>
        <v>3</v>
      </c>
      <c r="AE31" s="1">
        <v>0</v>
      </c>
      <c r="AF31" s="7">
        <f t="shared" si="1"/>
        <v>7.5409836065573776E-2</v>
      </c>
      <c r="AG31" s="16">
        <f>SUM($W$2:W31,Z31,$AE$2)</f>
        <v>89.009032258064508</v>
      </c>
    </row>
    <row r="32" spans="1:33" ht="15.75" customHeight="1" x14ac:dyDescent="0.2">
      <c r="A32" s="1">
        <v>2006</v>
      </c>
      <c r="B32" s="1" t="s">
        <v>29</v>
      </c>
      <c r="C32" s="1" t="str">
        <f>VLOOKUP(B32,Divisions!$A$1:$B$33,2,FALSE)</f>
        <v>NFC South</v>
      </c>
      <c r="D32" s="1">
        <v>4</v>
      </c>
      <c r="E32" s="1">
        <v>12</v>
      </c>
      <c r="W32" s="1">
        <f>SUM(N32*'Ranking Calculations'!$C$2,M32*'Ranking Calculations'!$C$3,L32*'Ranking Calculations'!$C$4,K32*'Ranking Calculations'!$C$5,H32*'Ranking Calculations'!$C$7,G32*'Ranking Calculations'!$C$6,P32*'Ranking Calculations'!$C$8,Q32*'Ranking Calculations'!$C$9,R32*'Ranking Calculations'!$C$10,S32*'Ranking Calculations'!$C$11,T32*'Ranking Calculations'!$C$12,U32*'Ranking Calculations'!$C$13,V32*'Ranking Calculations'!$C$14)</f>
        <v>0</v>
      </c>
      <c r="X32" s="11">
        <f>(SUM($D$2:D32)+(SUM($F$2:F32)/2))/((SUM($D$2:D32)+SUM(E$2:E32)+SUM(F$2:F32)))</f>
        <v>0.38739669421487605</v>
      </c>
      <c r="Y32" s="24">
        <f>'Winning % Rank Over Time'!AF42</f>
        <v>31</v>
      </c>
      <c r="Z32" s="7">
        <f>'Winning % Rank Over Time'!$B32*VLOOKUP(Y32,'Share of Reg Season Points'!$A$2:$B$33,2)</f>
        <v>0</v>
      </c>
      <c r="AA32" s="1">
        <f t="shared" si="0"/>
        <v>0.60869565217391308</v>
      </c>
      <c r="AB32" s="1" cm="1">
        <f t="array" ref="AB32">_xlfn.IFS(AA32&gt;='Old Ranking Calculations'!$B$25,'Old Ranking Calculations'!$C$25,AA32&gt;='Old Ranking Calculations'!$B$26,'Old Ranking Calculations'!$C$26,AA32&gt;='Old Ranking Calculations'!$B$27,'Old Ranking Calculations'!$C$27,AA32&gt;='Old Ranking Calculations'!$B$28,'Old Ranking Calculations'!$C$28,AA32&gt;='Old Ranking Calculations'!$B$29,'Old Ranking Calculations'!$C$29,AA32&gt;='Old Ranking Calculations'!$B$30,'Old Ranking Calculations'!$C$30,AA32&gt;='Old Ranking Calculations'!$B$31,'Old Ranking Calculations'!$C$31,AA32&lt;'Old Ranking Calculations'!$B$32,'Old Ranking Calculations'!$C$32)</f>
        <v>4</v>
      </c>
      <c r="AC32" s="11">
        <f>COUNT($G$2:G32)/COUNT($A$2:A32)</f>
        <v>0.29032258064516131</v>
      </c>
      <c r="AD32" s="1" cm="1">
        <f t="array" ref="AD32">_xlfn.IFS(AC32&gt;='Old Ranking Calculations'!$B$15,'Old Ranking Calculations'!$C$15,AC32&gt;='Old Ranking Calculations'!$B$16,'Old Ranking Calculations'!$C$16,AC32&gt;='Old Ranking Calculations'!$B$17,'Old Ranking Calculations'!$C$17,AC32&gt;='Old Ranking Calculations'!$B$18,'Old Ranking Calculations'!$C$18,AC32&gt;='Old Ranking Calculations'!$B$19,'Old Ranking Calculations'!$C$19,AC32&gt;='Old Ranking Calculations'!$B$20,'Old Ranking Calculations'!$C$20,AC32&gt;='Old Ranking Calculations'!$B$21,'Old Ranking Calculations'!$C$21,AC32&gt;='Old Ranking Calculations'!$B$22,'Old Ranking Calculations'!$C$22,AC32&lt;'Old Ranking Calculations'!$B$23,'Old Ranking Calculations'!$C$23)</f>
        <v>3</v>
      </c>
      <c r="AE32" s="1">
        <v>0</v>
      </c>
      <c r="AF32" s="7">
        <f t="shared" si="1"/>
        <v>7.2555205047318619E-2</v>
      </c>
      <c r="AG32" s="16">
        <f>SUM($W$2:W32,Z32,$AE$2)</f>
        <v>89.009032258064508</v>
      </c>
    </row>
    <row r="33" spans="1:33" ht="15.75" customHeight="1" x14ac:dyDescent="0.2">
      <c r="A33" s="1">
        <v>2007</v>
      </c>
      <c r="B33" s="1" t="s">
        <v>29</v>
      </c>
      <c r="C33" s="1" t="str">
        <f>VLOOKUP(B33,Divisions!$A$1:$B$33,2,FALSE)</f>
        <v>NFC South</v>
      </c>
      <c r="D33" s="1">
        <v>9</v>
      </c>
      <c r="E33" s="1">
        <v>7</v>
      </c>
      <c r="G33" s="1">
        <v>1</v>
      </c>
      <c r="H33" s="1">
        <v>1</v>
      </c>
      <c r="I33" s="1">
        <v>0</v>
      </c>
      <c r="J33" s="1">
        <v>1</v>
      </c>
      <c r="K33" s="1"/>
      <c r="L33" s="1"/>
      <c r="M33" s="1"/>
      <c r="N33" s="1"/>
      <c r="O33" s="1">
        <v>1</v>
      </c>
      <c r="W33" s="1">
        <f>SUM(N33*'Ranking Calculations'!$C$2,M33*'Ranking Calculations'!$C$3,L33*'Ranking Calculations'!$C$4,K33*'Ranking Calculations'!$C$5,H33*'Ranking Calculations'!$C$7,G33*'Ranking Calculations'!$C$6,P33*'Ranking Calculations'!$C$8,Q33*'Ranking Calculations'!$C$9,R33*'Ranking Calculations'!$C$10,S33*'Ranking Calculations'!$C$11,T33*'Ranking Calculations'!$C$12,U33*'Ranking Calculations'!$C$13,V33*'Ranking Calculations'!$C$14)</f>
        <v>2</v>
      </c>
      <c r="X33" s="11">
        <f>(SUM($D$2:D33)+(SUM($F$2:F33)/2))/((SUM($D$2:D33)+SUM(E$2:E33)+SUM(F$2:F33)))</f>
        <v>0.39300000000000002</v>
      </c>
      <c r="Y33" s="24">
        <f>'Winning % Rank Over Time'!AF43</f>
        <v>31</v>
      </c>
      <c r="Z33" s="7">
        <f>'Winning % Rank Over Time'!$B33*VLOOKUP(Y33,'Share of Reg Season Points'!$A$2:$B$33,2)</f>
        <v>0</v>
      </c>
      <c r="AA33" s="1">
        <f t="shared" si="0"/>
        <v>0.63265306122448983</v>
      </c>
      <c r="AB33" s="1" cm="1">
        <f t="array" ref="AB33">_xlfn.IFS(AA33&gt;='Old Ranking Calculations'!$B$25,'Old Ranking Calculations'!$C$25,AA33&gt;='Old Ranking Calculations'!$B$26,'Old Ranking Calculations'!$C$26,AA33&gt;='Old Ranking Calculations'!$B$27,'Old Ranking Calculations'!$C$27,AA33&gt;='Old Ranking Calculations'!$B$28,'Old Ranking Calculations'!$C$28,AA33&gt;='Old Ranking Calculations'!$B$29,'Old Ranking Calculations'!$C$29,AA33&gt;='Old Ranking Calculations'!$B$30,'Old Ranking Calculations'!$C$30,AA33&gt;='Old Ranking Calculations'!$B$31,'Old Ranking Calculations'!$C$31,AA33&lt;'Old Ranking Calculations'!$B$32,'Old Ranking Calculations'!$C$32)</f>
        <v>4</v>
      </c>
      <c r="AC33" s="11">
        <f>COUNT($G$2:G33)/COUNT($A$2:A33)</f>
        <v>0.3125</v>
      </c>
      <c r="AD33" s="1" cm="1">
        <f t="array" ref="AD33">_xlfn.IFS(AC33&gt;='Old Ranking Calculations'!$B$15,'Old Ranking Calculations'!$C$15,AC33&gt;='Old Ranking Calculations'!$B$16,'Old Ranking Calculations'!$C$16,AC33&gt;='Old Ranking Calculations'!$B$17,'Old Ranking Calculations'!$C$17,AC33&gt;='Old Ranking Calculations'!$B$18,'Old Ranking Calculations'!$C$18,AC33&gt;='Old Ranking Calculations'!$B$19,'Old Ranking Calculations'!$C$19,AC33&gt;='Old Ranking Calculations'!$B$20,'Old Ranking Calculations'!$C$20,AC33&gt;='Old Ranking Calculations'!$B$21,'Old Ranking Calculations'!$C$21,AC33&gt;='Old Ranking Calculations'!$B$22,'Old Ranking Calculations'!$C$22,AC33&lt;'Old Ranking Calculations'!$B$23,'Old Ranking Calculations'!$C$23)</f>
        <v>3</v>
      </c>
      <c r="AE33" s="1">
        <v>0</v>
      </c>
      <c r="AF33" s="7">
        <f t="shared" si="1"/>
        <v>7.3619631901840496E-2</v>
      </c>
      <c r="AG33" s="16">
        <f>SUM($W$2:W33,Z33,$AE$2)</f>
        <v>91.009032258064508</v>
      </c>
    </row>
    <row r="34" spans="1:33" ht="15.75" customHeight="1" x14ac:dyDescent="0.2">
      <c r="A34" s="1">
        <v>2008</v>
      </c>
      <c r="B34" s="1" t="s">
        <v>29</v>
      </c>
      <c r="C34" s="1" t="str">
        <f>VLOOKUP(B34,Divisions!$A$1:$B$33,2,FALSE)</f>
        <v>NFC South</v>
      </c>
      <c r="D34" s="1">
        <v>9</v>
      </c>
      <c r="E34" s="1">
        <v>7</v>
      </c>
      <c r="W34" s="1">
        <f>SUM(N34*'Ranking Calculations'!$C$2,M34*'Ranking Calculations'!$C$3,L34*'Ranking Calculations'!$C$4,K34*'Ranking Calculations'!$C$5,H34*'Ranking Calculations'!$C$7,G34*'Ranking Calculations'!$C$6,P34*'Ranking Calculations'!$C$8,Q34*'Ranking Calculations'!$C$9,R34*'Ranking Calculations'!$C$10,S34*'Ranking Calculations'!$C$11,T34*'Ranking Calculations'!$C$12,U34*'Ranking Calculations'!$C$13,V34*'Ranking Calculations'!$C$14)</f>
        <v>0</v>
      </c>
      <c r="X34" s="11">
        <f>(SUM($D$2:D34)+(SUM($F$2:F34)/2))/((SUM($D$2:D34)+SUM(E$2:E34)+SUM(F$2:F34)))</f>
        <v>0.39825581395348836</v>
      </c>
      <c r="Y34" s="24">
        <f>'Winning % Rank Over Time'!AF44</f>
        <v>31</v>
      </c>
      <c r="Z34" s="7">
        <f>'Winning % Rank Over Time'!$B34*VLOOKUP(Y34,'Share of Reg Season Points'!$A$2:$B$33,2)</f>
        <v>0</v>
      </c>
      <c r="AA34" s="1">
        <f t="shared" si="0"/>
        <v>0.62</v>
      </c>
      <c r="AB34" s="1" cm="1">
        <f t="array" ref="AB34">_xlfn.IFS(AA34&gt;='Old Ranking Calculations'!$B$25,'Old Ranking Calculations'!$C$25,AA34&gt;='Old Ranking Calculations'!$B$26,'Old Ranking Calculations'!$C$26,AA34&gt;='Old Ranking Calculations'!$B$27,'Old Ranking Calculations'!$C$27,AA34&gt;='Old Ranking Calculations'!$B$28,'Old Ranking Calculations'!$C$28,AA34&gt;='Old Ranking Calculations'!$B$29,'Old Ranking Calculations'!$C$29,AA34&gt;='Old Ranking Calculations'!$B$30,'Old Ranking Calculations'!$C$30,AA34&gt;='Old Ranking Calculations'!$B$31,'Old Ranking Calculations'!$C$31,AA34&lt;'Old Ranking Calculations'!$B$32,'Old Ranking Calculations'!$C$32)</f>
        <v>4</v>
      </c>
      <c r="AC34" s="11">
        <f>COUNT($G$2:G34)/COUNT($A$2:A34)</f>
        <v>0.30303030303030304</v>
      </c>
      <c r="AD34" s="1" cm="1">
        <f t="array" ref="AD34">_xlfn.IFS(AC34&gt;='Old Ranking Calculations'!$B$15,'Old Ranking Calculations'!$C$15,AC34&gt;='Old Ranking Calculations'!$B$16,'Old Ranking Calculations'!$C$16,AC34&gt;='Old Ranking Calculations'!$B$17,'Old Ranking Calculations'!$C$17,AC34&gt;='Old Ranking Calculations'!$B$18,'Old Ranking Calculations'!$C$18,AC34&gt;='Old Ranking Calculations'!$B$19,'Old Ranking Calculations'!$C$19,AC34&gt;='Old Ranking Calculations'!$B$20,'Old Ranking Calculations'!$C$20,AC34&gt;='Old Ranking Calculations'!$B$21,'Old Ranking Calculations'!$C$21,AC34&gt;='Old Ranking Calculations'!$B$22,'Old Ranking Calculations'!$C$22,AC34&lt;'Old Ranking Calculations'!$B$23,'Old Ranking Calculations'!$C$23)</f>
        <v>3</v>
      </c>
      <c r="AE34" s="1">
        <v>0</v>
      </c>
      <c r="AF34" s="7">
        <f t="shared" si="1"/>
        <v>7.2072072072072071E-2</v>
      </c>
      <c r="AG34" s="16">
        <f>SUM($W$2:W34,Z34,$AE$2)</f>
        <v>91.009032258064508</v>
      </c>
    </row>
    <row r="35" spans="1:33" ht="15.75" customHeight="1" x14ac:dyDescent="0.2">
      <c r="A35" s="1">
        <v>2009</v>
      </c>
      <c r="B35" s="1" t="s">
        <v>29</v>
      </c>
      <c r="C35" s="1" t="str">
        <f>VLOOKUP(B35,Divisions!$A$1:$B$33,2,FALSE)</f>
        <v>NFC South</v>
      </c>
      <c r="D35" s="1">
        <v>3</v>
      </c>
      <c r="E35" s="1">
        <v>13</v>
      </c>
      <c r="W35" s="1">
        <f>SUM(N35*'Ranking Calculations'!$C$2,M35*'Ranking Calculations'!$C$3,L35*'Ranking Calculations'!$C$4,K35*'Ranking Calculations'!$C$5,H35*'Ranking Calculations'!$C$7,G35*'Ranking Calculations'!$C$6,P35*'Ranking Calculations'!$C$8,Q35*'Ranking Calculations'!$C$9,R35*'Ranking Calculations'!$C$10,S35*'Ranking Calculations'!$C$11,T35*'Ranking Calculations'!$C$12,U35*'Ranking Calculations'!$C$13,V35*'Ranking Calculations'!$C$14)</f>
        <v>0</v>
      </c>
      <c r="X35" s="11">
        <f>(SUM($D$2:D35)+(SUM($F$2:F35)/2))/((SUM($D$2:D35)+SUM(E$2:E35)+SUM(F$2:F35)))</f>
        <v>0.39191729323308272</v>
      </c>
      <c r="Y35" s="24">
        <f>'Winning % Rank Over Time'!AF45</f>
        <v>31</v>
      </c>
      <c r="Z35" s="7">
        <f>'Winning % Rank Over Time'!$B35*VLOOKUP(Y35,'Share of Reg Season Points'!$A$2:$B$33,2)</f>
        <v>0</v>
      </c>
      <c r="AA35" s="1">
        <f t="shared" si="0"/>
        <v>0.60784313725490191</v>
      </c>
      <c r="AB35" s="1" cm="1">
        <f t="array" ref="AB35">_xlfn.IFS(AA35&gt;='Old Ranking Calculations'!$B$25,'Old Ranking Calculations'!$C$25,AA35&gt;='Old Ranking Calculations'!$B$26,'Old Ranking Calculations'!$C$26,AA35&gt;='Old Ranking Calculations'!$B$27,'Old Ranking Calculations'!$C$27,AA35&gt;='Old Ranking Calculations'!$B$28,'Old Ranking Calculations'!$C$28,AA35&gt;='Old Ranking Calculations'!$B$29,'Old Ranking Calculations'!$C$29,AA35&gt;='Old Ranking Calculations'!$B$30,'Old Ranking Calculations'!$C$30,AA35&gt;='Old Ranking Calculations'!$B$31,'Old Ranking Calculations'!$C$31,AA35&lt;'Old Ranking Calculations'!$B$32,'Old Ranking Calculations'!$C$32)</f>
        <v>4</v>
      </c>
      <c r="AC35" s="11">
        <f>COUNT($G$2:G35)/COUNT($A$2:A35)</f>
        <v>0.29411764705882354</v>
      </c>
      <c r="AD35" s="1" cm="1">
        <f t="array" ref="AD35">_xlfn.IFS(AC35&gt;='Old Ranking Calculations'!$B$15,'Old Ranking Calculations'!$C$15,AC35&gt;='Old Ranking Calculations'!$B$16,'Old Ranking Calculations'!$C$16,AC35&gt;='Old Ranking Calculations'!$B$17,'Old Ranking Calculations'!$C$17,AC35&gt;='Old Ranking Calculations'!$B$18,'Old Ranking Calculations'!$C$18,AC35&gt;='Old Ranking Calculations'!$B$19,'Old Ranking Calculations'!$C$19,AC35&gt;='Old Ranking Calculations'!$B$20,'Old Ranking Calculations'!$C$20,AC35&gt;='Old Ranking Calculations'!$B$21,'Old Ranking Calculations'!$C$21,AC35&gt;='Old Ranking Calculations'!$B$22,'Old Ranking Calculations'!$C$22,AC35&lt;'Old Ranking Calculations'!$B$23,'Old Ranking Calculations'!$C$23)</f>
        <v>3</v>
      </c>
      <c r="AE35" s="1">
        <v>0</v>
      </c>
      <c r="AF35" s="7">
        <f t="shared" si="1"/>
        <v>6.9364161849710976E-2</v>
      </c>
      <c r="AG35" s="16">
        <f>SUM($W$2:W35,Z35,$AE$2)</f>
        <v>91.009032258064508</v>
      </c>
    </row>
    <row r="36" spans="1:33" ht="15.75" customHeight="1" x14ac:dyDescent="0.2">
      <c r="A36" s="1">
        <v>2010</v>
      </c>
      <c r="B36" s="1" t="s">
        <v>29</v>
      </c>
      <c r="C36" s="1" t="str">
        <f>VLOOKUP(B36,Divisions!$A$1:$B$33,2,FALSE)</f>
        <v>NFC South</v>
      </c>
      <c r="D36" s="1">
        <v>10</v>
      </c>
      <c r="E36" s="1">
        <v>6</v>
      </c>
      <c r="W36" s="1">
        <f>SUM(N36*'Ranking Calculations'!$C$2,M36*'Ranking Calculations'!$C$3,L36*'Ranking Calculations'!$C$4,K36*'Ranking Calculations'!$C$5,H36*'Ranking Calculations'!$C$7,G36*'Ranking Calculations'!$C$6,P36*'Ranking Calculations'!$C$8,Q36*'Ranking Calculations'!$C$9,R36*'Ranking Calculations'!$C$10,S36*'Ranking Calculations'!$C$11,T36*'Ranking Calculations'!$C$12,U36*'Ranking Calculations'!$C$13,V36*'Ranking Calculations'!$C$14)</f>
        <v>0</v>
      </c>
      <c r="X36" s="11">
        <f>(SUM($D$2:D36)+(SUM($F$2:F36)/2))/((SUM($D$2:D36)+SUM(E$2:E36)+SUM(F$2:F36)))</f>
        <v>0.39872262773722628</v>
      </c>
      <c r="Y36" s="24">
        <f>'Winning % Rank Over Time'!AF46</f>
        <v>31</v>
      </c>
      <c r="Z36" s="7">
        <f>'Winning % Rank Over Time'!$B36*VLOOKUP(Y36,'Share of Reg Season Points'!$A$2:$B$33,2)</f>
        <v>0</v>
      </c>
      <c r="AA36" s="1">
        <f t="shared" si="0"/>
        <v>0.59615384615384615</v>
      </c>
      <c r="AB36" s="1" cm="1">
        <f t="array" ref="AB36">_xlfn.IFS(AA36&gt;='Old Ranking Calculations'!$B$25,'Old Ranking Calculations'!$C$25,AA36&gt;='Old Ranking Calculations'!$B$26,'Old Ranking Calculations'!$C$26,AA36&gt;='Old Ranking Calculations'!$B$27,'Old Ranking Calculations'!$C$27,AA36&gt;='Old Ranking Calculations'!$B$28,'Old Ranking Calculations'!$C$28,AA36&gt;='Old Ranking Calculations'!$B$29,'Old Ranking Calculations'!$C$29,AA36&gt;='Old Ranking Calculations'!$B$30,'Old Ranking Calculations'!$C$30,AA36&gt;='Old Ranking Calculations'!$B$31,'Old Ranking Calculations'!$C$31,AA36&lt;'Old Ranking Calculations'!$B$32,'Old Ranking Calculations'!$C$32)</f>
        <v>3</v>
      </c>
      <c r="AC36" s="11">
        <f>COUNT($G$2:G36)/COUNT($A$2:A36)</f>
        <v>0.2857142857142857</v>
      </c>
      <c r="AD36" s="1" cm="1">
        <f t="array" ref="AD36">_xlfn.IFS(AC36&gt;='Old Ranking Calculations'!$B$15,'Old Ranking Calculations'!$C$15,AC36&gt;='Old Ranking Calculations'!$B$16,'Old Ranking Calculations'!$C$16,AC36&gt;='Old Ranking Calculations'!$B$17,'Old Ranking Calculations'!$C$17,AC36&gt;='Old Ranking Calculations'!$B$18,'Old Ranking Calculations'!$C$18,AC36&gt;='Old Ranking Calculations'!$B$19,'Old Ranking Calculations'!$C$19,AC36&gt;='Old Ranking Calculations'!$B$20,'Old Ranking Calculations'!$C$20,AC36&gt;='Old Ranking Calculations'!$B$21,'Old Ranking Calculations'!$C$21,AC36&gt;='Old Ranking Calculations'!$B$22,'Old Ranking Calculations'!$C$22,AC36&lt;'Old Ranking Calculations'!$B$23,'Old Ranking Calculations'!$C$23)</f>
        <v>3</v>
      </c>
      <c r="AE36" s="1">
        <v>0</v>
      </c>
      <c r="AF36" s="7">
        <f t="shared" si="1"/>
        <v>6.8181818181818177E-2</v>
      </c>
      <c r="AG36" s="16">
        <f>SUM($W$2:W36,Z36,$AE$2)</f>
        <v>91.009032258064508</v>
      </c>
    </row>
    <row r="37" spans="1:33" ht="15.75" customHeight="1" x14ac:dyDescent="0.2">
      <c r="A37" s="1">
        <v>2011</v>
      </c>
      <c r="B37" s="1" t="s">
        <v>29</v>
      </c>
      <c r="C37" s="1" t="str">
        <f>VLOOKUP(B37,Divisions!$A$1:$B$33,2,FALSE)</f>
        <v>NFC South</v>
      </c>
      <c r="D37" s="1">
        <v>4</v>
      </c>
      <c r="E37" s="1">
        <v>12</v>
      </c>
      <c r="W37" s="1">
        <f>SUM(N37*'Ranking Calculations'!$C$2,M37*'Ranking Calculations'!$C$3,L37*'Ranking Calculations'!$C$4,K37*'Ranking Calculations'!$C$5,H37*'Ranking Calculations'!$C$7,G37*'Ranking Calculations'!$C$6,P37*'Ranking Calculations'!$C$8,Q37*'Ranking Calculations'!$C$9,R37*'Ranking Calculations'!$C$10,S37*'Ranking Calculations'!$C$11,T37*'Ranking Calculations'!$C$12,U37*'Ranking Calculations'!$C$13,V37*'Ranking Calculations'!$C$14)</f>
        <v>0</v>
      </c>
      <c r="X37" s="11">
        <f>(SUM($D$2:D37)+(SUM($F$2:F37)/2))/((SUM($D$2:D37)+SUM(E$2:E37)+SUM(F$2:F37)))</f>
        <v>0.39450354609929078</v>
      </c>
      <c r="Y37" s="24">
        <f>'Winning % Rank Over Time'!AF47</f>
        <v>32</v>
      </c>
      <c r="Z37" s="7">
        <f>'Winning % Rank Over Time'!$B37*VLOOKUP(Y37,'Share of Reg Season Points'!$A$2:$B$33,2)</f>
        <v>0</v>
      </c>
      <c r="AA37" s="1">
        <f t="shared" si="0"/>
        <v>0.58490566037735847</v>
      </c>
      <c r="AB37" s="1" cm="1">
        <f t="array" ref="AB37">_xlfn.IFS(AA37&gt;='Old Ranking Calculations'!$B$25,'Old Ranking Calculations'!$C$25,AA37&gt;='Old Ranking Calculations'!$B$26,'Old Ranking Calculations'!$C$26,AA37&gt;='Old Ranking Calculations'!$B$27,'Old Ranking Calculations'!$C$27,AA37&gt;='Old Ranking Calculations'!$B$28,'Old Ranking Calculations'!$C$28,AA37&gt;='Old Ranking Calculations'!$B$29,'Old Ranking Calculations'!$C$29,AA37&gt;='Old Ranking Calculations'!$B$30,'Old Ranking Calculations'!$C$30,AA37&gt;='Old Ranking Calculations'!$B$31,'Old Ranking Calculations'!$C$31,AA37&lt;'Old Ranking Calculations'!$B$32,'Old Ranking Calculations'!$C$32)</f>
        <v>3</v>
      </c>
      <c r="AC37" s="11">
        <f>COUNT($G$2:G37)/COUNT($A$2:A37)</f>
        <v>0.27777777777777779</v>
      </c>
      <c r="AD37" s="1" cm="1">
        <f t="array" ref="AD37">_xlfn.IFS(AC37&gt;='Old Ranking Calculations'!$B$15,'Old Ranking Calculations'!$C$15,AC37&gt;='Old Ranking Calculations'!$B$16,'Old Ranking Calculations'!$C$16,AC37&gt;='Old Ranking Calculations'!$B$17,'Old Ranking Calculations'!$C$17,AC37&gt;='Old Ranking Calculations'!$B$18,'Old Ranking Calculations'!$C$18,AC37&gt;='Old Ranking Calculations'!$B$19,'Old Ranking Calculations'!$C$19,AC37&gt;='Old Ranking Calculations'!$B$20,'Old Ranking Calculations'!$C$20,AC37&gt;='Old Ranking Calculations'!$B$21,'Old Ranking Calculations'!$C$21,AC37&gt;='Old Ranking Calculations'!$B$22,'Old Ranking Calculations'!$C$22,AC37&lt;'Old Ranking Calculations'!$B$23,'Old Ranking Calculations'!$C$23)</f>
        <v>3</v>
      </c>
      <c r="AE37" s="1">
        <v>0</v>
      </c>
      <c r="AF37" s="7">
        <f t="shared" si="1"/>
        <v>6.5934065934065936E-2</v>
      </c>
      <c r="AG37" s="16">
        <f>SUM($W$2:W37,Z37,$AE$2)</f>
        <v>91.009032258064508</v>
      </c>
    </row>
    <row r="38" spans="1:33" ht="15.75" customHeight="1" x14ac:dyDescent="0.2">
      <c r="A38" s="1">
        <v>2012</v>
      </c>
      <c r="B38" s="1" t="s">
        <v>29</v>
      </c>
      <c r="C38" s="1" t="str">
        <f>VLOOKUP(B38,Divisions!$A$1:$B$33,2,FALSE)</f>
        <v>NFC South</v>
      </c>
      <c r="D38" s="1">
        <v>7</v>
      </c>
      <c r="E38" s="1">
        <v>9</v>
      </c>
      <c r="W38" s="1">
        <f>SUM(N38*'Ranking Calculations'!$C$2,M38*'Ranking Calculations'!$C$3,L38*'Ranking Calculations'!$C$4,K38*'Ranking Calculations'!$C$5,H38*'Ranking Calculations'!$C$7,G38*'Ranking Calculations'!$C$6,P38*'Ranking Calculations'!$C$8,Q38*'Ranking Calculations'!$C$9,R38*'Ranking Calculations'!$C$10,S38*'Ranking Calculations'!$C$11,T38*'Ranking Calculations'!$C$12,U38*'Ranking Calculations'!$C$13,V38*'Ranking Calculations'!$C$14)</f>
        <v>0</v>
      </c>
      <c r="X38" s="11">
        <f>(SUM($D$2:D38)+(SUM($F$2:F38)/2))/((SUM($D$2:D38)+SUM(E$2:E38)+SUM(F$2:F38)))</f>
        <v>0.39568965517241378</v>
      </c>
      <c r="Y38" s="24">
        <f>'Winning % Rank Over Time'!AF48</f>
        <v>32</v>
      </c>
      <c r="Z38" s="7">
        <f>'Winning % Rank Over Time'!$B38*VLOOKUP(Y38,'Share of Reg Season Points'!$A$2:$B$33,2)</f>
        <v>0</v>
      </c>
      <c r="AA38" s="1">
        <f t="shared" si="0"/>
        <v>0.57407407407407407</v>
      </c>
      <c r="AB38" s="1" cm="1">
        <f t="array" ref="AB38">_xlfn.IFS(AA38&gt;='Old Ranking Calculations'!$B$25,'Old Ranking Calculations'!$C$25,AA38&gt;='Old Ranking Calculations'!$B$26,'Old Ranking Calculations'!$C$26,AA38&gt;='Old Ranking Calculations'!$B$27,'Old Ranking Calculations'!$C$27,AA38&gt;='Old Ranking Calculations'!$B$28,'Old Ranking Calculations'!$C$28,AA38&gt;='Old Ranking Calculations'!$B$29,'Old Ranking Calculations'!$C$29,AA38&gt;='Old Ranking Calculations'!$B$30,'Old Ranking Calculations'!$C$30,AA38&gt;='Old Ranking Calculations'!$B$31,'Old Ranking Calculations'!$C$31,AA38&lt;'Old Ranking Calculations'!$B$32,'Old Ranking Calculations'!$C$32)</f>
        <v>3</v>
      </c>
      <c r="AC38" s="11">
        <f>COUNT($G$2:G38)/COUNT($A$2:A38)</f>
        <v>0.27027027027027029</v>
      </c>
      <c r="AD38" s="1" cm="1">
        <f t="array" ref="AD38">_xlfn.IFS(AC38&gt;='Old Ranking Calculations'!$B$15,'Old Ranking Calculations'!$C$15,AC38&gt;='Old Ranking Calculations'!$B$16,'Old Ranking Calculations'!$C$16,AC38&gt;='Old Ranking Calculations'!$B$17,'Old Ranking Calculations'!$C$17,AC38&gt;='Old Ranking Calculations'!$B$18,'Old Ranking Calculations'!$C$18,AC38&gt;='Old Ranking Calculations'!$B$19,'Old Ranking Calculations'!$C$19,AC38&gt;='Old Ranking Calculations'!$B$20,'Old Ranking Calculations'!$C$20,AC38&gt;='Old Ranking Calculations'!$B$21,'Old Ranking Calculations'!$C$21,AC38&gt;='Old Ranking Calculations'!$B$22,'Old Ranking Calculations'!$C$22,AC38&lt;'Old Ranking Calculations'!$B$23,'Old Ranking Calculations'!$C$23)</f>
        <v>3</v>
      </c>
      <c r="AE38" s="1">
        <v>0</v>
      </c>
      <c r="AF38" s="7">
        <f t="shared" si="1"/>
        <v>6.4343163538873996E-2</v>
      </c>
      <c r="AG38" s="16">
        <f>SUM($W$2:W38,Z38,$AE$2)</f>
        <v>91.009032258064508</v>
      </c>
    </row>
    <row r="39" spans="1:33" ht="15.75" customHeight="1" x14ac:dyDescent="0.2">
      <c r="A39" s="1">
        <v>2013</v>
      </c>
      <c r="B39" s="1" t="s">
        <v>29</v>
      </c>
      <c r="C39" s="1" t="str">
        <f>VLOOKUP(B39,Divisions!$A$1:$B$33,2,FALSE)</f>
        <v>NFC South</v>
      </c>
      <c r="D39" s="1">
        <v>4</v>
      </c>
      <c r="E39" s="1">
        <v>12</v>
      </c>
      <c r="W39" s="1">
        <f>SUM(N39*'Ranking Calculations'!$C$2,M39*'Ranking Calculations'!$C$3,L39*'Ranking Calculations'!$C$4,K39*'Ranking Calculations'!$C$5,H39*'Ranking Calculations'!$C$7,G39*'Ranking Calculations'!$C$6,P39*'Ranking Calculations'!$C$8,Q39*'Ranking Calculations'!$C$9,R39*'Ranking Calculations'!$C$10,S39*'Ranking Calculations'!$C$11,T39*'Ranking Calculations'!$C$12,U39*'Ranking Calculations'!$C$13,V39*'Ranking Calculations'!$C$14)</f>
        <v>0</v>
      </c>
      <c r="X39" s="11">
        <f>(SUM($D$2:D39)+(SUM($F$2:F39)/2))/((SUM($D$2:D39)+SUM(E$2:E39)+SUM(F$2:F39)))</f>
        <v>0.39177852348993286</v>
      </c>
      <c r="Y39" s="24">
        <f>'Winning % Rank Over Time'!AF49</f>
        <v>32</v>
      </c>
      <c r="Z39" s="7">
        <f>'Winning % Rank Over Time'!$B39*VLOOKUP(Y39,'Share of Reg Season Points'!$A$2:$B$33,2)</f>
        <v>0</v>
      </c>
      <c r="AA39" s="1">
        <f t="shared" si="0"/>
        <v>0.5636363636363636</v>
      </c>
      <c r="AB39" s="1" cm="1">
        <f t="array" ref="AB39">_xlfn.IFS(AA39&gt;='Old Ranking Calculations'!$B$25,'Old Ranking Calculations'!$C$25,AA39&gt;='Old Ranking Calculations'!$B$26,'Old Ranking Calculations'!$C$26,AA39&gt;='Old Ranking Calculations'!$B$27,'Old Ranking Calculations'!$C$27,AA39&gt;='Old Ranking Calculations'!$B$28,'Old Ranking Calculations'!$C$28,AA39&gt;='Old Ranking Calculations'!$B$29,'Old Ranking Calculations'!$C$29,AA39&gt;='Old Ranking Calculations'!$B$30,'Old Ranking Calculations'!$C$30,AA39&gt;='Old Ranking Calculations'!$B$31,'Old Ranking Calculations'!$C$31,AA39&lt;'Old Ranking Calculations'!$B$32,'Old Ranking Calculations'!$C$32)</f>
        <v>3</v>
      </c>
      <c r="AC39" s="11">
        <f>COUNT($G$2:G39)/COUNT($A$2:A39)</f>
        <v>0.26315789473684209</v>
      </c>
      <c r="AD39" s="1" cm="1">
        <f t="array" ref="AD39">_xlfn.IFS(AC39&gt;='Old Ranking Calculations'!$B$15,'Old Ranking Calculations'!$C$15,AC39&gt;='Old Ranking Calculations'!$B$16,'Old Ranking Calculations'!$C$16,AC39&gt;='Old Ranking Calculations'!$B$17,'Old Ranking Calculations'!$C$17,AC39&gt;='Old Ranking Calculations'!$B$18,'Old Ranking Calculations'!$C$18,AC39&gt;='Old Ranking Calculations'!$B$19,'Old Ranking Calculations'!$C$19,AC39&gt;='Old Ranking Calculations'!$B$20,'Old Ranking Calculations'!$C$20,AC39&gt;='Old Ranking Calculations'!$B$21,'Old Ranking Calculations'!$C$21,AC39&gt;='Old Ranking Calculations'!$B$22,'Old Ranking Calculations'!$C$22,AC39&lt;'Old Ranking Calculations'!$B$23,'Old Ranking Calculations'!$C$23)</f>
        <v>3</v>
      </c>
      <c r="AE39" s="1">
        <v>0</v>
      </c>
      <c r="AF39" s="7">
        <f t="shared" si="1"/>
        <v>6.2337662337662338E-2</v>
      </c>
      <c r="AG39" s="16">
        <f>SUM($W$2:W39,Z39,$AE$2)</f>
        <v>91.009032258064508</v>
      </c>
    </row>
    <row r="40" spans="1:33" ht="15.75" customHeight="1" x14ac:dyDescent="0.2">
      <c r="A40" s="1">
        <v>2014</v>
      </c>
      <c r="B40" s="1" t="s">
        <v>29</v>
      </c>
      <c r="C40" s="1" t="str">
        <f>VLOOKUP(B40,Divisions!$A$1:$B$33,2,FALSE)</f>
        <v>NFC South</v>
      </c>
      <c r="D40" s="1">
        <v>2</v>
      </c>
      <c r="E40" s="1">
        <v>14</v>
      </c>
      <c r="W40" s="1">
        <f>SUM(N40*'Ranking Calculations'!$C$2,M40*'Ranking Calculations'!$C$3,L40*'Ranking Calculations'!$C$4,K40*'Ranking Calculations'!$C$5,H40*'Ranking Calculations'!$C$7,G40*'Ranking Calculations'!$C$6,P40*'Ranking Calculations'!$C$8,Q40*'Ranking Calculations'!$C$9,R40*'Ranking Calculations'!$C$10,S40*'Ranking Calculations'!$C$11,T40*'Ranking Calculations'!$C$12,U40*'Ranking Calculations'!$C$13,V40*'Ranking Calculations'!$C$14)</f>
        <v>0</v>
      </c>
      <c r="X40" s="11">
        <f>(SUM($D$2:D40)+(SUM($F$2:F40)/2))/((SUM($D$2:D40)+SUM(E$2:E40)+SUM(F$2:F40)))</f>
        <v>0.38480392156862747</v>
      </c>
      <c r="Y40" s="24">
        <f>'Winning % Rank Over Time'!AF50</f>
        <v>32</v>
      </c>
      <c r="Z40" s="7">
        <f>'Winning % Rank Over Time'!$B40*VLOOKUP(Y40,'Share of Reg Season Points'!$A$2:$B$33,2)</f>
        <v>0</v>
      </c>
      <c r="AA40" s="1">
        <f t="shared" si="0"/>
        <v>0.5535714285714286</v>
      </c>
      <c r="AB40" s="1" cm="1">
        <f t="array" ref="AB40">_xlfn.IFS(AA40&gt;='Old Ranking Calculations'!$B$25,'Old Ranking Calculations'!$C$25,AA40&gt;='Old Ranking Calculations'!$B$26,'Old Ranking Calculations'!$C$26,AA40&gt;='Old Ranking Calculations'!$B$27,'Old Ranking Calculations'!$C$27,AA40&gt;='Old Ranking Calculations'!$B$28,'Old Ranking Calculations'!$C$28,AA40&gt;='Old Ranking Calculations'!$B$29,'Old Ranking Calculations'!$C$29,AA40&gt;='Old Ranking Calculations'!$B$30,'Old Ranking Calculations'!$C$30,AA40&gt;='Old Ranking Calculations'!$B$31,'Old Ranking Calculations'!$C$31,AA40&lt;'Old Ranking Calculations'!$B$32,'Old Ranking Calculations'!$C$32)</f>
        <v>3</v>
      </c>
      <c r="AC40" s="11">
        <f>COUNT($G$2:G40)/COUNT($A$2:A40)</f>
        <v>0.25641025641025639</v>
      </c>
      <c r="AD40" s="1" cm="1">
        <f t="array" ref="AD40">_xlfn.IFS(AC40&gt;='Old Ranking Calculations'!$B$15,'Old Ranking Calculations'!$C$15,AC40&gt;='Old Ranking Calculations'!$B$16,'Old Ranking Calculations'!$C$16,AC40&gt;='Old Ranking Calculations'!$B$17,'Old Ranking Calculations'!$C$17,AC40&gt;='Old Ranking Calculations'!$B$18,'Old Ranking Calculations'!$C$18,AC40&gt;='Old Ranking Calculations'!$B$19,'Old Ranking Calculations'!$C$19,AC40&gt;='Old Ranking Calculations'!$B$20,'Old Ranking Calculations'!$C$20,AC40&gt;='Old Ranking Calculations'!$B$21,'Old Ranking Calculations'!$C$21,AC40&gt;='Old Ranking Calculations'!$B$22,'Old Ranking Calculations'!$C$22,AC40&lt;'Old Ranking Calculations'!$B$23,'Old Ranking Calculations'!$C$23)</f>
        <v>3</v>
      </c>
      <c r="AE40" s="1">
        <v>0</v>
      </c>
      <c r="AF40" s="7">
        <f t="shared" si="1"/>
        <v>6.0150375939849621E-2</v>
      </c>
      <c r="AG40" s="16">
        <f>SUM($W$2:W40,Z40,$AE$2)</f>
        <v>91.009032258064508</v>
      </c>
    </row>
    <row r="41" spans="1:33" ht="15.75" customHeight="1" x14ac:dyDescent="0.2">
      <c r="A41" s="1">
        <v>2015</v>
      </c>
      <c r="B41" s="1" t="s">
        <v>29</v>
      </c>
      <c r="C41" s="1" t="str">
        <f>VLOOKUP(B41,Divisions!$A$1:$B$33,2,FALSE)</f>
        <v>NFC South</v>
      </c>
      <c r="D41" s="1">
        <v>6</v>
      </c>
      <c r="E41" s="1">
        <v>10</v>
      </c>
      <c r="W41" s="1">
        <f>SUM(N41*'Ranking Calculations'!$C$2,M41*'Ranking Calculations'!$C$3,L41*'Ranking Calculations'!$C$4,K41*'Ranking Calculations'!$C$5,H41*'Ranking Calculations'!$C$7,G41*'Ranking Calculations'!$C$6,P41*'Ranking Calculations'!$C$8,Q41*'Ranking Calculations'!$C$9,R41*'Ranking Calculations'!$C$10,S41*'Ranking Calculations'!$C$11,T41*'Ranking Calculations'!$C$12,U41*'Ranking Calculations'!$C$13,V41*'Ranking Calculations'!$C$14)</f>
        <v>0</v>
      </c>
      <c r="X41" s="11">
        <f>(SUM($D$2:D41)+(SUM($F$2:F41)/2))/((SUM($D$2:D41)+SUM(E$2:E41)+SUM(F$2:F41)))</f>
        <v>0.38455414012738853</v>
      </c>
      <c r="Y41" s="24">
        <f>'Winning % Rank Over Time'!AF51</f>
        <v>32</v>
      </c>
      <c r="Z41" s="7">
        <f>'Winning % Rank Over Time'!$B41*VLOOKUP(Y41,'Share of Reg Season Points'!$A$2:$B$33,2)</f>
        <v>0</v>
      </c>
      <c r="AA41" s="1">
        <f t="shared" si="0"/>
        <v>0.54385964912280704</v>
      </c>
      <c r="AB41" s="1" cm="1">
        <f t="array" ref="AB41">_xlfn.IFS(AA41&gt;='Old Ranking Calculations'!$B$25,'Old Ranking Calculations'!$C$25,AA41&gt;='Old Ranking Calculations'!$B$26,'Old Ranking Calculations'!$C$26,AA41&gt;='Old Ranking Calculations'!$B$27,'Old Ranking Calculations'!$C$27,AA41&gt;='Old Ranking Calculations'!$B$28,'Old Ranking Calculations'!$C$28,AA41&gt;='Old Ranking Calculations'!$B$29,'Old Ranking Calculations'!$C$29,AA41&gt;='Old Ranking Calculations'!$B$30,'Old Ranking Calculations'!$C$30,AA41&gt;='Old Ranking Calculations'!$B$31,'Old Ranking Calculations'!$C$31,AA41&lt;'Old Ranking Calculations'!$B$32,'Old Ranking Calculations'!$C$32)</f>
        <v>3</v>
      </c>
      <c r="AC41" s="11">
        <f>COUNT($G$2:G41)/COUNT($A$2:A41)</f>
        <v>0.25</v>
      </c>
      <c r="AD41" s="1" cm="1">
        <f t="array" ref="AD41">_xlfn.IFS(AC41&gt;='Old Ranking Calculations'!$B$15,'Old Ranking Calculations'!$C$15,AC41&gt;='Old Ranking Calculations'!$B$16,'Old Ranking Calculations'!$C$16,AC41&gt;='Old Ranking Calculations'!$B$17,'Old Ranking Calculations'!$C$17,AC41&gt;='Old Ranking Calculations'!$B$18,'Old Ranking Calculations'!$C$18,AC41&gt;='Old Ranking Calculations'!$B$19,'Old Ranking Calculations'!$C$19,AC41&gt;='Old Ranking Calculations'!$B$20,'Old Ranking Calculations'!$C$20,AC41&gt;='Old Ranking Calculations'!$B$21,'Old Ranking Calculations'!$C$21,AC41&gt;='Old Ranking Calculations'!$B$22,'Old Ranking Calculations'!$C$22,AC41&lt;'Old Ranking Calculations'!$B$23,'Old Ranking Calculations'!$C$23)</f>
        <v>3</v>
      </c>
      <c r="AE41" s="1">
        <v>0</v>
      </c>
      <c r="AF41" s="7">
        <f t="shared" si="1"/>
        <v>5.8679706601466992E-2</v>
      </c>
      <c r="AG41" s="16">
        <f>SUM($W$2:W41,Z41,$AE$2)</f>
        <v>91.009032258064508</v>
      </c>
    </row>
    <row r="42" spans="1:33" ht="15.75" customHeight="1" x14ac:dyDescent="0.2">
      <c r="A42" s="1">
        <v>2016</v>
      </c>
      <c r="B42" s="1" t="s">
        <v>29</v>
      </c>
      <c r="C42" s="1" t="str">
        <f>VLOOKUP(B42,Divisions!$A$1:$B$33,2,FALSE)</f>
        <v>NFC South</v>
      </c>
      <c r="D42" s="1">
        <v>9</v>
      </c>
      <c r="E42" s="1">
        <v>7</v>
      </c>
      <c r="W42" s="1">
        <f>SUM(N42*'Ranking Calculations'!$C$2,M42*'Ranking Calculations'!$C$3,L42*'Ranking Calculations'!$C$4,K42*'Ranking Calculations'!$C$5,H42*'Ranking Calculations'!$C$7,G42*'Ranking Calculations'!$C$6,P42*'Ranking Calculations'!$C$8,Q42*'Ranking Calculations'!$C$9,R42*'Ranking Calculations'!$C$10,S42*'Ranking Calculations'!$C$11,T42*'Ranking Calculations'!$C$12,U42*'Ranking Calculations'!$C$13,V42*'Ranking Calculations'!$C$14)</f>
        <v>0</v>
      </c>
      <c r="X42" s="11">
        <f>(SUM($D$2:D42)+(SUM($F$2:F42)/2))/((SUM($D$2:D42)+SUM(E$2:E42)+SUM(F$2:F42)))</f>
        <v>0.3889751552795031</v>
      </c>
      <c r="Y42" s="24">
        <f>'Winning % Rank Over Time'!AF52</f>
        <v>32</v>
      </c>
      <c r="Z42" s="7">
        <f>'Winning % Rank Over Time'!$B42*VLOOKUP(Y42,'Share of Reg Season Points'!$A$2:$B$33,2)</f>
        <v>0</v>
      </c>
      <c r="AA42" s="1">
        <f t="shared" si="0"/>
        <v>0.53448275862068961</v>
      </c>
      <c r="AB42" s="1" cm="1">
        <f t="array" ref="AB42">_xlfn.IFS(AA42&gt;='Old Ranking Calculations'!$B$25,'Old Ranking Calculations'!$C$25,AA42&gt;='Old Ranking Calculations'!$B$26,'Old Ranking Calculations'!$C$26,AA42&gt;='Old Ranking Calculations'!$B$27,'Old Ranking Calculations'!$C$27,AA42&gt;='Old Ranking Calculations'!$B$28,'Old Ranking Calculations'!$C$28,AA42&gt;='Old Ranking Calculations'!$B$29,'Old Ranking Calculations'!$C$29,AA42&gt;='Old Ranking Calculations'!$B$30,'Old Ranking Calculations'!$C$30,AA42&gt;='Old Ranking Calculations'!$B$31,'Old Ranking Calculations'!$C$31,AA42&lt;'Old Ranking Calculations'!$B$32,'Old Ranking Calculations'!$C$32)</f>
        <v>3</v>
      </c>
      <c r="AC42" s="11">
        <f>COUNT($G$2:G42)/COUNT($A$2:A42)</f>
        <v>0.24390243902439024</v>
      </c>
      <c r="AD42" s="1" cm="1">
        <f t="array" ref="AD42">_xlfn.IFS(AC42&gt;='Old Ranking Calculations'!$B$15,'Old Ranking Calculations'!$C$15,AC42&gt;='Old Ranking Calculations'!$B$16,'Old Ranking Calculations'!$C$16,AC42&gt;='Old Ranking Calculations'!$B$17,'Old Ranking Calculations'!$C$17,AC42&gt;='Old Ranking Calculations'!$B$18,'Old Ranking Calculations'!$C$18,AC42&gt;='Old Ranking Calculations'!$B$19,'Old Ranking Calculations'!$C$19,AC42&gt;='Old Ranking Calculations'!$B$20,'Old Ranking Calculations'!$C$20,AC42&gt;='Old Ranking Calculations'!$B$21,'Old Ranking Calculations'!$C$21,AC42&gt;='Old Ranking Calculations'!$B$22,'Old Ranking Calculations'!$C$22,AC42&lt;'Old Ranking Calculations'!$B$23,'Old Ranking Calculations'!$C$23)</f>
        <v>1</v>
      </c>
      <c r="AE42" s="1">
        <v>0</v>
      </c>
      <c r="AF42" s="7">
        <f t="shared" si="1"/>
        <v>5.7692307692307696E-2</v>
      </c>
      <c r="AG42" s="16">
        <f>SUM($W$2:W42,Z42,$AE$2)</f>
        <v>91.009032258064508</v>
      </c>
    </row>
    <row r="43" spans="1:33" ht="15.75" customHeight="1" x14ac:dyDescent="0.2">
      <c r="A43" s="1">
        <v>2017</v>
      </c>
      <c r="B43" s="1" t="s">
        <v>29</v>
      </c>
      <c r="C43" s="1" t="str">
        <f>VLOOKUP(B43,Divisions!$A$1:$B$33,2,FALSE)</f>
        <v>NFC South</v>
      </c>
      <c r="D43" s="1">
        <v>5</v>
      </c>
      <c r="E43" s="1">
        <v>11</v>
      </c>
      <c r="W43" s="1">
        <f>SUM(N43*'Ranking Calculations'!$C$2,M43*'Ranking Calculations'!$C$3,L43*'Ranking Calculations'!$C$4,K43*'Ranking Calculations'!$C$5,H43*'Ranking Calculations'!$C$7,G43*'Ranking Calculations'!$C$6,P43*'Ranking Calculations'!$C$8,Q43*'Ranking Calculations'!$C$9,R43*'Ranking Calculations'!$C$10,S43*'Ranking Calculations'!$C$11,T43*'Ranking Calculations'!$C$12,U43*'Ranking Calculations'!$C$13,V43*'Ranking Calculations'!$C$14)</f>
        <v>0</v>
      </c>
      <c r="X43" s="11">
        <f>(SUM($D$2:D43)+(SUM($F$2:F43)/2))/((SUM($D$2:D43)+SUM(E$2:E43)+SUM(F$2:F43)))</f>
        <v>0.38712121212121214</v>
      </c>
      <c r="Y43" s="24">
        <f>'Winning % Rank Over Time'!AF53</f>
        <v>32</v>
      </c>
      <c r="Z43" s="7">
        <f>'Winning % Rank Over Time'!$B43*VLOOKUP(Y43,'Share of Reg Season Points'!$A$2:$B$33,2)</f>
        <v>0</v>
      </c>
      <c r="AA43" s="1">
        <f t="shared" si="0"/>
        <v>0.52542372881355937</v>
      </c>
      <c r="AB43" s="1" cm="1">
        <f t="array" ref="AB43">_xlfn.IFS(AA43&gt;='Old Ranking Calculations'!$B$25,'Old Ranking Calculations'!$C$25,AA43&gt;='Old Ranking Calculations'!$B$26,'Old Ranking Calculations'!$C$26,AA43&gt;='Old Ranking Calculations'!$B$27,'Old Ranking Calculations'!$C$27,AA43&gt;='Old Ranking Calculations'!$B$28,'Old Ranking Calculations'!$C$28,AA43&gt;='Old Ranking Calculations'!$B$29,'Old Ranking Calculations'!$C$29,AA43&gt;='Old Ranking Calculations'!$B$30,'Old Ranking Calculations'!$C$30,AA43&gt;='Old Ranking Calculations'!$B$31,'Old Ranking Calculations'!$C$31,AA43&lt;'Old Ranking Calculations'!$B$32,'Old Ranking Calculations'!$C$32)</f>
        <v>3</v>
      </c>
      <c r="AC43" s="11">
        <f>COUNT($G$2:G43)/COUNT($A$2:A43)</f>
        <v>0.23809523809523808</v>
      </c>
      <c r="AD43" s="1" cm="1">
        <f t="array" ref="AD43">_xlfn.IFS(AC43&gt;='Old Ranking Calculations'!$B$15,'Old Ranking Calculations'!$C$15,AC43&gt;='Old Ranking Calculations'!$B$16,'Old Ranking Calculations'!$C$16,AC43&gt;='Old Ranking Calculations'!$B$17,'Old Ranking Calculations'!$C$17,AC43&gt;='Old Ranking Calculations'!$B$18,'Old Ranking Calculations'!$C$18,AC43&gt;='Old Ranking Calculations'!$B$19,'Old Ranking Calculations'!$C$19,AC43&gt;='Old Ranking Calculations'!$B$20,'Old Ranking Calculations'!$C$20,AC43&gt;='Old Ranking Calculations'!$B$21,'Old Ranking Calculations'!$C$21,AC43&gt;='Old Ranking Calculations'!$B$22,'Old Ranking Calculations'!$C$22,AC43&lt;'Old Ranking Calculations'!$B$23,'Old Ranking Calculations'!$C$23)</f>
        <v>1</v>
      </c>
      <c r="AE43" s="1">
        <v>0</v>
      </c>
      <c r="AF43" s="7">
        <f t="shared" si="1"/>
        <v>5.6206088992974239E-2</v>
      </c>
      <c r="AG43" s="16">
        <f>SUM($W$2:W43,Z43,$AE$2)</f>
        <v>91.009032258064508</v>
      </c>
    </row>
    <row r="44" spans="1:33" ht="15.75" customHeight="1" x14ac:dyDescent="0.2">
      <c r="A44" s="1">
        <v>2018</v>
      </c>
      <c r="B44" s="1" t="s">
        <v>29</v>
      </c>
      <c r="C44" s="1" t="str">
        <f>VLOOKUP(B44,Divisions!$A$1:$B$33,2,FALSE)</f>
        <v>NFC South</v>
      </c>
      <c r="D44" s="1">
        <v>5</v>
      </c>
      <c r="E44" s="1">
        <v>11</v>
      </c>
      <c r="W44" s="1">
        <f>SUM(N44*'Ranking Calculations'!$C$2,M44*'Ranking Calculations'!$C$3,L44*'Ranking Calculations'!$C$4,K44*'Ranking Calculations'!$C$5,H44*'Ranking Calculations'!$C$7,G44*'Ranking Calculations'!$C$6,P44*'Ranking Calculations'!$C$8,Q44*'Ranking Calculations'!$C$9,R44*'Ranking Calculations'!$C$10,S44*'Ranking Calculations'!$C$11,T44*'Ranking Calculations'!$C$12,U44*'Ranking Calculations'!$C$13,V44*'Ranking Calculations'!$C$14)</f>
        <v>0</v>
      </c>
      <c r="X44" s="11">
        <f>(SUM($D$2:D44)+(SUM($F$2:F44)/2))/((SUM($D$2:D44)+SUM(E$2:E44)+SUM(F$2:F44)))</f>
        <v>0.38535502958579881</v>
      </c>
      <c r="Y44" s="24">
        <f>'Winning % Rank Over Time'!AF54</f>
        <v>32</v>
      </c>
      <c r="Z44" s="7">
        <f>'Winning % Rank Over Time'!$B44*VLOOKUP(Y44,'Share of Reg Season Points'!$A$2:$B$33,2)</f>
        <v>0</v>
      </c>
      <c r="AA44" s="1">
        <f t="shared" si="0"/>
        <v>0.51666666666666672</v>
      </c>
      <c r="AB44" s="1" cm="1">
        <f t="array" ref="AB44">_xlfn.IFS(AA44&gt;='Old Ranking Calculations'!$B$25,'Old Ranking Calculations'!$C$25,AA44&gt;='Old Ranking Calculations'!$B$26,'Old Ranking Calculations'!$C$26,AA44&gt;='Old Ranking Calculations'!$B$27,'Old Ranking Calculations'!$C$27,AA44&gt;='Old Ranking Calculations'!$B$28,'Old Ranking Calculations'!$C$28,AA44&gt;='Old Ranking Calculations'!$B$29,'Old Ranking Calculations'!$C$29,AA44&gt;='Old Ranking Calculations'!$B$30,'Old Ranking Calculations'!$C$30,AA44&gt;='Old Ranking Calculations'!$B$31,'Old Ranking Calculations'!$C$31,AA44&lt;'Old Ranking Calculations'!$B$32,'Old Ranking Calculations'!$C$32)</f>
        <v>3</v>
      </c>
      <c r="AC44" s="11">
        <f>COUNT($G$2:G44)/COUNT($A$2:A44)</f>
        <v>0.23255813953488372</v>
      </c>
      <c r="AD44" s="1" cm="1">
        <f t="array" ref="AD44">_xlfn.IFS(AC44&gt;='Old Ranking Calculations'!$B$15,'Old Ranking Calculations'!$C$15,AC44&gt;='Old Ranking Calculations'!$B$16,'Old Ranking Calculations'!$C$16,AC44&gt;='Old Ranking Calculations'!$B$17,'Old Ranking Calculations'!$C$17,AC44&gt;='Old Ranking Calculations'!$B$18,'Old Ranking Calculations'!$C$18,AC44&gt;='Old Ranking Calculations'!$B$19,'Old Ranking Calculations'!$C$19,AC44&gt;='Old Ranking Calculations'!$B$20,'Old Ranking Calculations'!$C$20,AC44&gt;='Old Ranking Calculations'!$B$21,'Old Ranking Calculations'!$C$21,AC44&gt;='Old Ranking Calculations'!$B$22,'Old Ranking Calculations'!$C$22,AC44&lt;'Old Ranking Calculations'!$B$23,'Old Ranking Calculations'!$C$23)</f>
        <v>1</v>
      </c>
      <c r="AE44" s="1">
        <v>0</v>
      </c>
      <c r="AF44" s="7">
        <f t="shared" si="1"/>
        <v>5.4794520547945202E-2</v>
      </c>
      <c r="AG44" s="16">
        <f>SUM($W$2:W44,Z44,$AE$2)</f>
        <v>91.009032258064508</v>
      </c>
    </row>
    <row r="45" spans="1:33" ht="15.75" customHeight="1" x14ac:dyDescent="0.2">
      <c r="A45" s="1">
        <v>2019</v>
      </c>
      <c r="B45" s="1" t="s">
        <v>29</v>
      </c>
      <c r="C45" s="1" t="str">
        <f>VLOOKUP(B45,Divisions!$A$1:$B$33,2,FALSE)</f>
        <v>NFC South</v>
      </c>
      <c r="D45" s="1">
        <v>7</v>
      </c>
      <c r="E45" s="1">
        <v>9</v>
      </c>
      <c r="W45" s="1">
        <f>SUM(N45*'Ranking Calculations'!$C$2,M45*'Ranking Calculations'!$C$3,L45*'Ranking Calculations'!$C$4,K45*'Ranking Calculations'!$C$5,H45*'Ranking Calculations'!$C$7,G45*'Ranking Calculations'!$C$6,P45*'Ranking Calculations'!$C$8,Q45*'Ranking Calculations'!$C$9,R45*'Ranking Calculations'!$C$10,S45*'Ranking Calculations'!$C$11,T45*'Ranking Calculations'!$C$12,U45*'Ranking Calculations'!$C$13,V45*'Ranking Calculations'!$C$14)</f>
        <v>0</v>
      </c>
      <c r="X45" s="11">
        <f>(SUM($D$2:D45)+(SUM($F$2:F45)/2))/((SUM($D$2:D45)+SUM(E$2:E45)+SUM(F$2:F45)))</f>
        <v>0.38656069364161849</v>
      </c>
      <c r="Y45" s="24">
        <f>'Winning % Rank Over Time'!AF55</f>
        <v>32</v>
      </c>
      <c r="Z45" s="7">
        <f>'Winning % Rank Over Time'!$B45*VLOOKUP(Y45,'Share of Reg Season Points'!$A$2:$B$33,2)</f>
        <v>0</v>
      </c>
      <c r="AA45" s="1">
        <f t="shared" si="0"/>
        <v>0.50819672131147542</v>
      </c>
      <c r="AB45" s="1" cm="1">
        <f t="array" ref="AB45">_xlfn.IFS(AA45&gt;='Old Ranking Calculations'!$B$25,'Old Ranking Calculations'!$C$25,AA45&gt;='Old Ranking Calculations'!$B$26,'Old Ranking Calculations'!$C$26,AA45&gt;='Old Ranking Calculations'!$B$27,'Old Ranking Calculations'!$C$27,AA45&gt;='Old Ranking Calculations'!$B$28,'Old Ranking Calculations'!$C$28,AA45&gt;='Old Ranking Calculations'!$B$29,'Old Ranking Calculations'!$C$29,AA45&gt;='Old Ranking Calculations'!$B$30,'Old Ranking Calculations'!$C$30,AA45&gt;='Old Ranking Calculations'!$B$31,'Old Ranking Calculations'!$C$31,AA45&lt;'Old Ranking Calculations'!$B$32,'Old Ranking Calculations'!$C$32)</f>
        <v>3</v>
      </c>
      <c r="AC45" s="11">
        <f>COUNT($G$2:G45)/COUNT($A$2:A45)</f>
        <v>0.22727272727272727</v>
      </c>
      <c r="AD45" s="1" cm="1">
        <f t="array" ref="AD45">_xlfn.IFS(AC45&gt;='Old Ranking Calculations'!$B$15,'Old Ranking Calculations'!$C$15,AC45&gt;='Old Ranking Calculations'!$B$16,'Old Ranking Calculations'!$C$16,AC45&gt;='Old Ranking Calculations'!$B$17,'Old Ranking Calculations'!$C$17,AC45&gt;='Old Ranking Calculations'!$B$18,'Old Ranking Calculations'!$C$18,AC45&gt;='Old Ranking Calculations'!$B$19,'Old Ranking Calculations'!$C$19,AC45&gt;='Old Ranking Calculations'!$B$20,'Old Ranking Calculations'!$C$20,AC45&gt;='Old Ranking Calculations'!$B$21,'Old Ranking Calculations'!$C$21,AC45&gt;='Old Ranking Calculations'!$B$22,'Old Ranking Calculations'!$C$22,AC45&lt;'Old Ranking Calculations'!$B$23,'Old Ranking Calculations'!$C$23)</f>
        <v>1</v>
      </c>
      <c r="AE45" s="1">
        <v>0</v>
      </c>
      <c r="AF45" s="7">
        <f t="shared" si="1"/>
        <v>5.3691275167785234E-2</v>
      </c>
      <c r="AG45" s="16">
        <f>SUM($W$2:W45,Z45,$AE$2)</f>
        <v>91.009032258064508</v>
      </c>
    </row>
    <row r="46" spans="1:33" ht="15.75" customHeight="1" x14ac:dyDescent="0.2">
      <c r="A46" s="1">
        <v>2020</v>
      </c>
      <c r="B46" s="1" t="s">
        <v>29</v>
      </c>
      <c r="C46" s="1" t="str">
        <f>VLOOKUP(B46,Divisions!$A$1:$B$33,2,FALSE)</f>
        <v>NFC South</v>
      </c>
      <c r="D46" s="1">
        <v>11</v>
      </c>
      <c r="E46" s="1">
        <v>5</v>
      </c>
      <c r="G46" s="1">
        <v>1</v>
      </c>
      <c r="I46" s="1">
        <v>4</v>
      </c>
      <c r="J46" s="1">
        <v>0</v>
      </c>
      <c r="K46" s="1">
        <v>1</v>
      </c>
      <c r="L46" s="1">
        <v>1</v>
      </c>
      <c r="M46" s="1">
        <v>1</v>
      </c>
      <c r="N46" s="1">
        <v>1</v>
      </c>
      <c r="O46" s="1">
        <v>4</v>
      </c>
      <c r="W46" s="1">
        <f>SUM(N46*'Ranking Calculations'!$C$2,M46*'Ranking Calculations'!$C$3,L46*'Ranking Calculations'!$C$4,K46*'Ranking Calculations'!$C$5,H46*'Ranking Calculations'!$C$7,G46*'Ranking Calculations'!$C$6,P46*'Ranking Calculations'!$C$8,Q46*'Ranking Calculations'!$C$9,R46*'Ranking Calculations'!$C$10,S46*'Ranking Calculations'!$C$11,T46*'Ranking Calculations'!$C$12,U46*'Ranking Calculations'!$C$13,V46*'Ranking Calculations'!$C$14)</f>
        <v>39</v>
      </c>
      <c r="X46" s="11">
        <f>(SUM($D$2:D46)+(SUM($F$2:F46)/2))/((SUM($D$2:D46)+SUM(E$2:E46)+SUM(F$2:F46)))</f>
        <v>0.39336158192090398</v>
      </c>
      <c r="Y46" s="24">
        <f>'Winning % Rank Over Time'!AF56</f>
        <v>32</v>
      </c>
      <c r="Z46" s="7">
        <f>'Winning % Rank Over Time'!$B46*VLOOKUP(Y46,'Share of Reg Season Points'!$A$2:$B$33,2)</f>
        <v>0</v>
      </c>
      <c r="AA46" s="1">
        <f t="shared" si="0"/>
        <v>0.5714285714285714</v>
      </c>
      <c r="AB46" s="1" cm="1">
        <f t="array" ref="AB46">_xlfn.IFS(AA46&gt;='Old Ranking Calculations'!$B$25,'Old Ranking Calculations'!$C$25,AA46&gt;='Old Ranking Calculations'!$B$26,'Old Ranking Calculations'!$C$26,AA46&gt;='Old Ranking Calculations'!$B$27,'Old Ranking Calculations'!$C$27,AA46&gt;='Old Ranking Calculations'!$B$28,'Old Ranking Calculations'!$C$28,AA46&gt;='Old Ranking Calculations'!$B$29,'Old Ranking Calculations'!$C$29,AA46&gt;='Old Ranking Calculations'!$B$30,'Old Ranking Calculations'!$C$30,AA46&gt;='Old Ranking Calculations'!$B$31,'Old Ranking Calculations'!$C$31,AA46&lt;'Old Ranking Calculations'!$B$32,'Old Ranking Calculations'!$C$32)</f>
        <v>3</v>
      </c>
      <c r="AC46" s="11">
        <f>COUNT($G$2:G46)/COUNT($A$2:A46)</f>
        <v>0.24444444444444444</v>
      </c>
      <c r="AD46" s="1" cm="1">
        <f t="array" ref="AD46">_xlfn.IFS(AC46&gt;='Old Ranking Calculations'!$B$15,'Old Ranking Calculations'!$C$15,AC46&gt;='Old Ranking Calculations'!$B$16,'Old Ranking Calculations'!$C$16,AC46&gt;='Old Ranking Calculations'!$B$17,'Old Ranking Calculations'!$C$17,AC46&gt;='Old Ranking Calculations'!$B$18,'Old Ranking Calculations'!$C$18,AC46&gt;='Old Ranking Calculations'!$B$19,'Old Ranking Calculations'!$C$19,AC46&gt;='Old Ranking Calculations'!$B$20,'Old Ranking Calculations'!$C$20,AC46&gt;='Old Ranking Calculations'!$B$21,'Old Ranking Calculations'!$C$21,AC46&gt;='Old Ranking Calculations'!$B$22,'Old Ranking Calculations'!$C$22,AC46&lt;'Old Ranking Calculations'!$B$23,'Old Ranking Calculations'!$C$23)</f>
        <v>1</v>
      </c>
      <c r="AE46" s="1">
        <v>0</v>
      </c>
      <c r="AF46" s="7">
        <f t="shared" si="1"/>
        <v>6.7833698030634576E-2</v>
      </c>
      <c r="AG46" s="16">
        <f>SUM($W$2:W46,Z46,$AE$2)</f>
        <v>130.00903225806451</v>
      </c>
    </row>
    <row r="47" spans="1:33" ht="15.75" customHeight="1" x14ac:dyDescent="0.2">
      <c r="A47" s="1">
        <v>2021</v>
      </c>
      <c r="B47" s="1" t="s">
        <v>29</v>
      </c>
      <c r="C47" s="1" t="str">
        <f>VLOOKUP(B47,Divisions!$A$1:$B$33,2,FALSE)</f>
        <v>NFC South</v>
      </c>
      <c r="D47" s="1">
        <v>13</v>
      </c>
      <c r="E47" s="1">
        <v>4</v>
      </c>
      <c r="G47" s="1">
        <v>1</v>
      </c>
      <c r="H47" s="1">
        <v>1</v>
      </c>
      <c r="I47" s="1">
        <v>1</v>
      </c>
      <c r="J47" s="1">
        <v>1</v>
      </c>
      <c r="K47" s="1">
        <v>1</v>
      </c>
      <c r="L47" s="1"/>
      <c r="M47" s="1"/>
      <c r="N47" s="1"/>
      <c r="O47" s="1">
        <v>2</v>
      </c>
      <c r="W47" s="1">
        <f>SUM(N47*'Ranking Calculations'!$C$2,M47*'Ranking Calculations'!$C$3,L47*'Ranking Calculations'!$C$4,K47*'Ranking Calculations'!$C$5,H47*'Ranking Calculations'!$C$7,G47*'Ranking Calculations'!$C$6,P47*'Ranking Calculations'!$C$8,Q47*'Ranking Calculations'!$C$9,R47*'Ranking Calculations'!$C$10,S47*'Ranking Calculations'!$C$11,T47*'Ranking Calculations'!$C$12,U47*'Ranking Calculations'!$C$13,V47*'Ranking Calculations'!$C$14)</f>
        <v>4</v>
      </c>
      <c r="X47" s="11">
        <f>(SUM($D$2:D47)+(SUM($F$2:F47)/2))/((SUM($D$2:D47)+SUM(E$2:E47)+SUM(F$2:F47)))</f>
        <v>0.40206896551724136</v>
      </c>
      <c r="Y47" s="24">
        <f>'Winning % Rank Over Time'!AF57</f>
        <v>32</v>
      </c>
      <c r="Z47" s="7">
        <f>'Winning % Rank Over Time'!$B47*VLOOKUP(Y47,'Share of Reg Season Points'!$A$2:$B$33,2)</f>
        <v>0</v>
      </c>
      <c r="AA47" s="1">
        <f t="shared" si="0"/>
        <v>0.60606060606060608</v>
      </c>
      <c r="AB47" s="1" cm="1">
        <f t="array" ref="AB47">_xlfn.IFS(AA47&gt;='Old Ranking Calculations'!$B$25,'Old Ranking Calculations'!$C$25,AA47&gt;='Old Ranking Calculations'!$B$26,'Old Ranking Calculations'!$C$26,AA47&gt;='Old Ranking Calculations'!$B$27,'Old Ranking Calculations'!$C$27,AA47&gt;='Old Ranking Calculations'!$B$28,'Old Ranking Calculations'!$C$28,AA47&gt;='Old Ranking Calculations'!$B$29,'Old Ranking Calculations'!$C$29,AA47&gt;='Old Ranking Calculations'!$B$30,'Old Ranking Calculations'!$C$30,AA47&gt;='Old Ranking Calculations'!$B$31,'Old Ranking Calculations'!$C$31,AA47&lt;'Old Ranking Calculations'!$B$32,'Old Ranking Calculations'!$C$32)</f>
        <v>4</v>
      </c>
      <c r="AC47" s="11">
        <f>COUNT($G$2:G47)/COUNT($A$2:A47)</f>
        <v>0.2608695652173913</v>
      </c>
      <c r="AD47" s="1" cm="1">
        <f t="array" ref="AD47">_xlfn.IFS(AC47&gt;='Old Ranking Calculations'!$B$15,'Old Ranking Calculations'!$C$15,AC47&gt;='Old Ranking Calculations'!$B$16,'Old Ranking Calculations'!$C$16,AC47&gt;='Old Ranking Calculations'!$B$17,'Old Ranking Calculations'!$C$17,AC47&gt;='Old Ranking Calculations'!$B$18,'Old Ranking Calculations'!$C$18,AC47&gt;='Old Ranking Calculations'!$B$19,'Old Ranking Calculations'!$C$19,AC47&gt;='Old Ranking Calculations'!$B$20,'Old Ranking Calculations'!$C$20,AC47&gt;='Old Ranking Calculations'!$B$21,'Old Ranking Calculations'!$C$21,AC47&gt;='Old Ranking Calculations'!$B$22,'Old Ranking Calculations'!$C$22,AC47&lt;'Old Ranking Calculations'!$B$23,'Old Ranking Calculations'!$C$23)</f>
        <v>3</v>
      </c>
      <c r="AE47" s="1">
        <v>0</v>
      </c>
      <c r="AF47" s="7">
        <f t="shared" si="1"/>
        <v>7.3275862068965511E-2</v>
      </c>
      <c r="AG47" s="16">
        <f>SUM($W$2:W47,Z47,$AE$2)</f>
        <v>134.00903225806451</v>
      </c>
    </row>
    <row r="48" spans="1:33" ht="15.75" customHeight="1" x14ac:dyDescent="0.2">
      <c r="A48">
        <v>2022</v>
      </c>
      <c r="B48" s="1" t="s">
        <v>29</v>
      </c>
      <c r="C48" s="1" t="str">
        <f>VLOOKUP(B48,Divisions!$A$1:$B$33,2,FALSE)</f>
        <v>NFC South</v>
      </c>
      <c r="D48">
        <v>8</v>
      </c>
      <c r="E48">
        <v>9</v>
      </c>
      <c r="G48">
        <v>1</v>
      </c>
      <c r="H48">
        <v>1</v>
      </c>
      <c r="I48">
        <v>0</v>
      </c>
      <c r="J48">
        <v>1</v>
      </c>
      <c r="O48">
        <v>1</v>
      </c>
      <c r="W48" s="1">
        <f>SUM(N48*'Ranking Calculations'!$C$2,M48*'Ranking Calculations'!$C$3,L48*'Ranking Calculations'!$C$4,K48*'Ranking Calculations'!$C$5,H48*'Ranking Calculations'!$C$7,G48*'Ranking Calculations'!$C$6,P48*'Ranking Calculations'!$C$8,Q48*'Ranking Calculations'!$C$9,R48*'Ranking Calculations'!$C$10,S48*'Ranking Calculations'!$C$11,T48*'Ranking Calculations'!$C$12,U48*'Ranking Calculations'!$C$13,V48*'Ranking Calculations'!$C$14)</f>
        <v>2</v>
      </c>
      <c r="X48" s="11">
        <f>(SUM($D$2:D48)+(SUM($F$2:F48)/2))/((SUM($D$2:D48)+SUM(E$2:E48)+SUM(F$2:F48)))</f>
        <v>0.40363881401617252</v>
      </c>
      <c r="Y48" s="24">
        <f>'Winning % Rank Over Time'!AF58</f>
        <v>32</v>
      </c>
      <c r="Z48" s="7">
        <f>'Winning % Rank Over Time'!$B48*VLOOKUP(Y48,'Share of Reg Season Points'!$A$2:$B$33,2)</f>
        <v>0</v>
      </c>
      <c r="AA48" s="1">
        <f t="shared" si="0"/>
        <v>0.62318840579710144</v>
      </c>
      <c r="AB48" s="1" cm="1">
        <f t="array" ref="AB48">_xlfn.IFS(AA48&gt;='Old Ranking Calculations'!$B$25,'Old Ranking Calculations'!$C$25,AA48&gt;='Old Ranking Calculations'!$B$26,'Old Ranking Calculations'!$C$26,AA48&gt;='Old Ranking Calculations'!$B$27,'Old Ranking Calculations'!$C$27,AA48&gt;='Old Ranking Calculations'!$B$28,'Old Ranking Calculations'!$C$28,AA48&gt;='Old Ranking Calculations'!$B$29,'Old Ranking Calculations'!$C$29,AA48&gt;='Old Ranking Calculations'!$B$30,'Old Ranking Calculations'!$C$30,AA48&gt;='Old Ranking Calculations'!$B$31,'Old Ranking Calculations'!$C$31,AA48&lt;'Old Ranking Calculations'!$B$32,'Old Ranking Calculations'!$C$32)</f>
        <v>4</v>
      </c>
      <c r="AC48" s="11">
        <f>COUNT($G$2:G48)/COUNT($A$2:A48)</f>
        <v>0.27659574468085107</v>
      </c>
      <c r="AD48" s="1" cm="1">
        <f t="array" ref="AD48">_xlfn.IFS(AC48&gt;='Old Ranking Calculations'!$B$15,'Old Ranking Calculations'!$C$15,AC48&gt;='Old Ranking Calculations'!$B$16,'Old Ranking Calculations'!$C$16,AC48&gt;='Old Ranking Calculations'!$B$17,'Old Ranking Calculations'!$C$17,AC48&gt;='Old Ranking Calculations'!$B$18,'Old Ranking Calculations'!$C$18,AC48&gt;='Old Ranking Calculations'!$B$19,'Old Ranking Calculations'!$C$19,AC48&gt;='Old Ranking Calculations'!$B$20,'Old Ranking Calculations'!$C$20,AC48&gt;='Old Ranking Calculations'!$B$21,'Old Ranking Calculations'!$C$21,AC48&gt;='Old Ranking Calculations'!$B$22,'Old Ranking Calculations'!$C$22,AC48&lt;'Old Ranking Calculations'!$B$23,'Old Ranking Calculations'!$C$23)</f>
        <v>3</v>
      </c>
      <c r="AE48" s="1">
        <v>0</v>
      </c>
      <c r="AF48" s="7">
        <f t="shared" si="1"/>
        <v>7.3684210526315783E-2</v>
      </c>
      <c r="AG48" s="16">
        <f>SUM($W$2:W48,Z48,$AE$2)</f>
        <v>136.00903225806451</v>
      </c>
    </row>
    <row r="49" spans="1:33" ht="15.75" customHeight="1" x14ac:dyDescent="0.2">
      <c r="A49">
        <v>2023</v>
      </c>
      <c r="B49" s="1" t="s">
        <v>29</v>
      </c>
      <c r="C49" s="1" t="str">
        <f>VLOOKUP(B49,Divisions!$A$1:$B$33,2,FALSE)</f>
        <v>NFC South</v>
      </c>
      <c r="D49">
        <v>9</v>
      </c>
      <c r="E49">
        <v>8</v>
      </c>
      <c r="G49">
        <v>1</v>
      </c>
      <c r="H49">
        <v>1</v>
      </c>
      <c r="I49">
        <v>1</v>
      </c>
      <c r="J49">
        <v>1</v>
      </c>
      <c r="K49">
        <v>1</v>
      </c>
      <c r="O49">
        <v>2</v>
      </c>
      <c r="W49" s="1">
        <f>SUM(N49*'Ranking Calculations'!$C$2,M49*'Ranking Calculations'!$C$3,L49*'Ranking Calculations'!$C$4,K49*'Ranking Calculations'!$C$5,H49*'Ranking Calculations'!$C$7,G49*'Ranking Calculations'!$C$6,P49*'Ranking Calculations'!$C$8,Q49*'Ranking Calculations'!$C$9,R49*'Ranking Calculations'!$C$10,S49*'Ranking Calculations'!$C$11,T49*'Ranking Calculations'!$C$12,U49*'Ranking Calculations'!$C$13,V49*'Ranking Calculations'!$C$14)</f>
        <v>4</v>
      </c>
      <c r="X49" s="11">
        <f>(SUM($D$2:D49)+(SUM($F$2:F49)/2))/((SUM($D$2:D49)+SUM(E$2:E49)+SUM(F$2:F49)))</f>
        <v>0.40645586297760211</v>
      </c>
      <c r="Y49" s="24">
        <f>'Winning % Rank Over Time'!AF59</f>
        <v>32</v>
      </c>
      <c r="Z49" s="7">
        <f>'Winning % Rank Over Time'!$B49*VLOOKUP(Y49,'Share of Reg Season Points'!$A$2:$B$33,2)</f>
        <v>0</v>
      </c>
      <c r="AA49" s="1">
        <f t="shared" si="0"/>
        <v>0.65277777777777779</v>
      </c>
      <c r="AB49" s="1" cm="1">
        <f t="array" ref="AB49">_xlfn.IFS(AA49&gt;='Old Ranking Calculations'!$B$25,'Old Ranking Calculations'!$C$25,AA49&gt;='Old Ranking Calculations'!$B$26,'Old Ranking Calculations'!$C$26,AA49&gt;='Old Ranking Calculations'!$B$27,'Old Ranking Calculations'!$C$27,AA49&gt;='Old Ranking Calculations'!$B$28,'Old Ranking Calculations'!$C$28,AA49&gt;='Old Ranking Calculations'!$B$29,'Old Ranking Calculations'!$C$29,AA49&gt;='Old Ranking Calculations'!$B$30,'Old Ranking Calculations'!$C$30,AA49&gt;='Old Ranking Calculations'!$B$31,'Old Ranking Calculations'!$C$31,AA49&lt;'Old Ranking Calculations'!$B$32,'Old Ranking Calculations'!$C$32)</f>
        <v>4</v>
      </c>
      <c r="AC49" s="11">
        <f>COUNT($G$2:G49)/COUNT($A$2:A49)</f>
        <v>0.29166666666666669</v>
      </c>
      <c r="AD49" s="1" cm="1">
        <f t="array" ref="AD49">_xlfn.IFS(AC49&gt;='Old Ranking Calculations'!$B$15,'Old Ranking Calculations'!$C$15,AC49&gt;='Old Ranking Calculations'!$B$16,'Old Ranking Calculations'!$C$16,AC49&gt;='Old Ranking Calculations'!$B$17,'Old Ranking Calculations'!$C$17,AC49&gt;='Old Ranking Calculations'!$B$18,'Old Ranking Calculations'!$C$18,AC49&gt;='Old Ranking Calculations'!$B$19,'Old Ranking Calculations'!$C$19,AC49&gt;='Old Ranking Calculations'!$B$20,'Old Ranking Calculations'!$C$20,AC49&gt;='Old Ranking Calculations'!$B$21,'Old Ranking Calculations'!$C$21,AC49&gt;='Old Ranking Calculations'!$B$22,'Old Ranking Calculations'!$C$22,AC49&lt;'Old Ranking Calculations'!$B$23,'Old Ranking Calculations'!$C$23)</f>
        <v>3</v>
      </c>
      <c r="AE49" s="1">
        <v>0</v>
      </c>
      <c r="AF49" s="7">
        <f t="shared" si="1"/>
        <v>7.8189300411522639E-2</v>
      </c>
      <c r="AG49" s="16">
        <f>SUM($W$2:W49,Z49,$AE$2)</f>
        <v>140.00903225806451</v>
      </c>
    </row>
    <row r="50" spans="1:33" ht="15.75" customHeight="1" x14ac:dyDescent="0.2">
      <c r="A50">
        <v>2024</v>
      </c>
      <c r="B50" s="1" t="s">
        <v>29</v>
      </c>
      <c r="C50" s="1" t="str">
        <f>VLOOKUP(B50,Divisions!$A$1:$B$33,2,FALSE)</f>
        <v>NFC South</v>
      </c>
      <c r="D50">
        <v>10</v>
      </c>
      <c r="E50">
        <v>7</v>
      </c>
      <c r="G50">
        <v>1</v>
      </c>
      <c r="H50">
        <v>1</v>
      </c>
      <c r="I50">
        <v>0</v>
      </c>
      <c r="J50">
        <v>1</v>
      </c>
      <c r="O50">
        <v>1</v>
      </c>
      <c r="W50" s="1">
        <f>SUM(N50*'Ranking Calculations'!$C$2,M50*'Ranking Calculations'!$C$3,L50*'Ranking Calculations'!$C$4,K50*'Ranking Calculations'!$C$5,H50*'Ranking Calculations'!$C$7,G50*'Ranking Calculations'!$C$6,P50*'Ranking Calculations'!$C$8,Q50*'Ranking Calculations'!$C$9,R50*'Ranking Calculations'!$C$10,S50*'Ranking Calculations'!$C$11,T50*'Ranking Calculations'!$C$12,U50*'Ranking Calculations'!$C$13,V50*'Ranking Calculations'!$C$14)</f>
        <v>2</v>
      </c>
      <c r="X50" s="11">
        <f>(SUM($D$2:D50)+(SUM($F$2:F50)/2))/((SUM($D$2:D50)+SUM(E$2:E50)+SUM(F$2:F50)))</f>
        <v>0.41043814432989689</v>
      </c>
      <c r="Y50" s="24">
        <f>'Winning % Rank Over Time'!AF60</f>
        <v>32</v>
      </c>
      <c r="Z50" s="7">
        <f>'Winning % Rank Over Time'!$B50*VLOOKUP(Y50,'Share of Reg Season Points'!$A$2:$B$33,2)</f>
        <v>0</v>
      </c>
      <c r="AA50" s="1">
        <f t="shared" ref="AA50" si="2">SUM($G$2:J50)/COUNT($E$2:H50)</f>
        <v>0.66666666666666663</v>
      </c>
      <c r="AB50" s="1" cm="1">
        <f t="array" ref="AB50">_xlfn.IFS(AA50&gt;='Old Ranking Calculations'!$B$25,'Old Ranking Calculations'!$C$25,AA50&gt;='Old Ranking Calculations'!$B$26,'Old Ranking Calculations'!$C$26,AA50&gt;='Old Ranking Calculations'!$B$27,'Old Ranking Calculations'!$C$27,AA50&gt;='Old Ranking Calculations'!$B$28,'Old Ranking Calculations'!$C$28,AA50&gt;='Old Ranking Calculations'!$B$29,'Old Ranking Calculations'!$C$29,AA50&gt;='Old Ranking Calculations'!$B$30,'Old Ranking Calculations'!$C$30,AA50&gt;='Old Ranking Calculations'!$B$31,'Old Ranking Calculations'!$C$31,AA50&lt;'Old Ranking Calculations'!$B$32,'Old Ranking Calculations'!$C$32)</f>
        <v>4</v>
      </c>
      <c r="AC50" s="11">
        <f>COUNT($G$2:G50)/COUNT($A$2:A50)</f>
        <v>0.30612244897959184</v>
      </c>
      <c r="AD50" s="1" cm="1">
        <f t="array" ref="AD50">_xlfn.IFS(AC50&gt;='Old Ranking Calculations'!$B$15,'Old Ranking Calculations'!$C$15,AC50&gt;='Old Ranking Calculations'!$B$16,'Old Ranking Calculations'!$C$16,AC50&gt;='Old Ranking Calculations'!$B$17,'Old Ranking Calculations'!$C$17,AC50&gt;='Old Ranking Calculations'!$B$18,'Old Ranking Calculations'!$C$18,AC50&gt;='Old Ranking Calculations'!$B$19,'Old Ranking Calculations'!$C$19,AC50&gt;='Old Ranking Calculations'!$B$20,'Old Ranking Calculations'!$C$20,AC50&gt;='Old Ranking Calculations'!$B$21,'Old Ranking Calculations'!$C$21,AC50&gt;='Old Ranking Calculations'!$B$22,'Old Ranking Calculations'!$C$22,AC50&lt;'Old Ranking Calculations'!$B$23,'Old Ranking Calculations'!$C$23)</f>
        <v>3</v>
      </c>
      <c r="AE50" s="1">
        <v>1</v>
      </c>
      <c r="AF50" s="7">
        <f t="shared" ref="AF50" si="3">SUM($I$2:M50)/SUM($E$2:I50)</f>
        <v>7.8787878787878782E-2</v>
      </c>
      <c r="AG50" s="16">
        <f>SUM($W$2:W50,Z50,$AE$2)</f>
        <v>142.00903225806451</v>
      </c>
    </row>
    <row r="51" spans="1:33" ht="15.75" customHeight="1" x14ac:dyDescent="0.2">
      <c r="A51">
        <v>2025</v>
      </c>
      <c r="B51" s="1" t="s">
        <v>29</v>
      </c>
      <c r="C51" s="1" t="str">
        <f>VLOOKUP(B51,Divisions!$A$1:$B$33,2,FALSE)</f>
        <v>NFC South</v>
      </c>
      <c r="D51">
        <v>8</v>
      </c>
      <c r="E51">
        <v>9</v>
      </c>
      <c r="W51" s="1">
        <f>SUM(N51*'Ranking Calculations'!$C$2,M51*'Ranking Calculations'!$C$3,L51*'Ranking Calculations'!$C$4,K51*'Ranking Calculations'!$C$5,H51*'Ranking Calculations'!$C$7,G51*'Ranking Calculations'!$C$6,P51*'Ranking Calculations'!$C$8,Q51*'Ranking Calculations'!$C$9,R51*'Ranking Calculations'!$C$10,S51*'Ranking Calculations'!$C$11,T51*'Ranking Calculations'!$C$12,U51*'Ranking Calculations'!$C$13,V51*'Ranking Calculations'!$C$14)</f>
        <v>0</v>
      </c>
      <c r="X51" s="11">
        <f>(SUM($D$2:D51)+(SUM($F$2:F51)/2))/((SUM($D$2:D51)+SUM(E$2:E51)+SUM(F$2:F51)))</f>
        <v>0.41172761664564944</v>
      </c>
      <c r="Y51" s="24">
        <f>'Winning % Rank Over Time'!AF61</f>
        <v>32</v>
      </c>
      <c r="Z51" s="7">
        <f>'Winning % Rank Over Time'!$B51*VLOOKUP(Y51,'Share of Reg Season Points'!$A$2:$B$33,2)</f>
        <v>0</v>
      </c>
      <c r="AA51" s="1">
        <f t="shared" ref="AA51" si="4">SUM($G$2:J51)/COUNT($E$2:H51)</f>
        <v>0.65789473684210531</v>
      </c>
      <c r="AB51" s="1" cm="1">
        <f t="array" ref="AB51">_xlfn.IFS(AA51&gt;='Old Ranking Calculations'!$B$25,'Old Ranking Calculations'!$C$25,AA51&gt;='Old Ranking Calculations'!$B$26,'Old Ranking Calculations'!$C$26,AA51&gt;='Old Ranking Calculations'!$B$27,'Old Ranking Calculations'!$C$27,AA51&gt;='Old Ranking Calculations'!$B$28,'Old Ranking Calculations'!$C$28,AA51&gt;='Old Ranking Calculations'!$B$29,'Old Ranking Calculations'!$C$29,AA51&gt;='Old Ranking Calculations'!$B$30,'Old Ranking Calculations'!$C$30,AA51&gt;='Old Ranking Calculations'!$B$31,'Old Ranking Calculations'!$C$31,AA51&lt;'Old Ranking Calculations'!$B$32,'Old Ranking Calculations'!$C$32)</f>
        <v>4</v>
      </c>
      <c r="AC51" s="11">
        <f>COUNT($G$2:G51)/COUNT($A$2:A51)</f>
        <v>0.3</v>
      </c>
      <c r="AD51" s="1" cm="1">
        <f t="array" ref="AD51">_xlfn.IFS(AC51&gt;='Old Ranking Calculations'!$B$15,'Old Ranking Calculations'!$C$15,AC51&gt;='Old Ranking Calculations'!$B$16,'Old Ranking Calculations'!$C$16,AC51&gt;='Old Ranking Calculations'!$B$17,'Old Ranking Calculations'!$C$17,AC51&gt;='Old Ranking Calculations'!$B$18,'Old Ranking Calculations'!$C$18,AC51&gt;='Old Ranking Calculations'!$B$19,'Old Ranking Calculations'!$C$19,AC51&gt;='Old Ranking Calculations'!$B$20,'Old Ranking Calculations'!$C$20,AC51&gt;='Old Ranking Calculations'!$B$21,'Old Ranking Calculations'!$C$21,AC51&gt;='Old Ranking Calculations'!$B$22,'Old Ranking Calculations'!$C$22,AC51&lt;'Old Ranking Calculations'!$B$23,'Old Ranking Calculations'!$C$23)</f>
        <v>3</v>
      </c>
      <c r="AE51" s="1">
        <v>2</v>
      </c>
      <c r="AF51" s="7">
        <f t="shared" ref="AF51" si="5">SUM($I$2:M51)/SUM($E$2:I51)</f>
        <v>7.7380952380952384E-2</v>
      </c>
      <c r="AG51" s="16">
        <f>SUM($W$2:W51,Z51,$AE$2)</f>
        <v>142.00903225806451</v>
      </c>
    </row>
    <row r="52" spans="1:33" ht="15.75" customHeight="1" x14ac:dyDescent="0.2">
      <c r="A52" s="1"/>
      <c r="B52" s="1"/>
      <c r="C52" s="1"/>
      <c r="W52" s="1"/>
      <c r="X52" s="1"/>
      <c r="Y52" s="1"/>
      <c r="Z52" s="1"/>
      <c r="AA52" s="1"/>
      <c r="AB52" s="1"/>
      <c r="AC52" s="1"/>
      <c r="AD52" s="1"/>
      <c r="AE52" s="1"/>
      <c r="AF52" s="7"/>
      <c r="AG52" s="1"/>
    </row>
    <row r="53" spans="1:33" ht="15.75" customHeight="1" x14ac:dyDescent="0.2">
      <c r="A53" s="1"/>
      <c r="B53" s="1"/>
      <c r="C53" s="1"/>
      <c r="W53" s="1"/>
      <c r="X53" s="1"/>
      <c r="Y53" s="1"/>
      <c r="Z53" s="1"/>
      <c r="AA53" s="1"/>
      <c r="AB53" s="1"/>
      <c r="AC53" s="1"/>
      <c r="AD53" s="1"/>
      <c r="AE53" s="1"/>
      <c r="AF53" s="7"/>
      <c r="AG53" s="1"/>
    </row>
    <row r="54" spans="1:33" ht="15.75" customHeight="1" x14ac:dyDescent="0.2">
      <c r="A54" s="1"/>
      <c r="B54" s="1"/>
      <c r="C54" s="1"/>
      <c r="W54" s="1"/>
      <c r="X54" s="1"/>
      <c r="Y54" s="1"/>
      <c r="Z54" s="1"/>
      <c r="AA54" s="1"/>
      <c r="AB54" s="1"/>
      <c r="AC54" s="1"/>
      <c r="AD54" s="1"/>
      <c r="AE54" s="1"/>
      <c r="AF54" s="7"/>
      <c r="AG54" s="1"/>
    </row>
    <row r="55" spans="1:33" ht="15.75" customHeight="1" x14ac:dyDescent="0.2">
      <c r="A55" s="1"/>
      <c r="B55" s="1"/>
      <c r="C55" s="1"/>
      <c r="W55" s="1"/>
      <c r="X55" s="1"/>
      <c r="Y55" s="1"/>
      <c r="Z55" s="1"/>
      <c r="AA55" s="1"/>
      <c r="AB55" s="1"/>
      <c r="AC55" s="1"/>
      <c r="AD55" s="1"/>
      <c r="AE55" s="1"/>
      <c r="AF55" s="7"/>
      <c r="AG55" s="1"/>
    </row>
    <row r="56" spans="1:33" ht="15.75" customHeight="1" x14ac:dyDescent="0.2">
      <c r="A56" s="1"/>
      <c r="B56" s="1"/>
      <c r="C56" s="1"/>
      <c r="W56" s="1"/>
      <c r="X56" s="1"/>
      <c r="Y56" s="1"/>
      <c r="Z56" s="1"/>
      <c r="AA56" s="1"/>
      <c r="AB56" s="1"/>
      <c r="AC56" s="1"/>
      <c r="AD56" s="1"/>
      <c r="AE56" s="1"/>
      <c r="AF56" s="7"/>
      <c r="AG56" s="1"/>
    </row>
    <row r="57" spans="1:33" ht="15.75" customHeight="1" x14ac:dyDescent="0.2"/>
    <row r="58" spans="1:33" ht="15.75" customHeight="1" x14ac:dyDescent="0.2"/>
    <row r="59" spans="1:33" ht="15.75" customHeight="1" x14ac:dyDescent="0.2"/>
    <row r="60" spans="1:33" ht="15.75" customHeight="1" x14ac:dyDescent="0.2"/>
    <row r="61" spans="1:33" ht="15.75" customHeight="1" x14ac:dyDescent="0.2"/>
    <row r="62" spans="1:33" ht="15.75" customHeight="1" x14ac:dyDescent="0.2"/>
    <row r="63" spans="1:33" ht="15.75" customHeight="1" x14ac:dyDescent="0.2"/>
    <row r="64" spans="1:33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</sheetData>
  <pageMargins left="0.7" right="0.7" top="0.75" bottom="0.75" header="0" footer="0"/>
  <pageSetup orientation="landscape"/>
  <headerFooter>
    <oddHeader>&amp;R&amp;"Calibri"&amp;10&amp;K000000 Business Use&amp;1#_x000D_</oddHeader>
  </headerFooter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47"/>
  <dimension ref="A1:AG999"/>
  <sheetViews>
    <sheetView topLeftCell="P1" workbookViewId="0">
      <pane ySplit="1" topLeftCell="A33" activePane="bottomLeft" state="frozen"/>
      <selection pane="bottomLeft" activeCell="AH61" sqref="AH61"/>
    </sheetView>
  </sheetViews>
  <sheetFormatPr baseColWidth="10" defaultColWidth="11.1640625" defaultRowHeight="15" customHeight="1" x14ac:dyDescent="0.2"/>
  <cols>
    <col min="1" max="33" width="10.6640625" customWidth="1"/>
  </cols>
  <sheetData>
    <row r="1" spans="1:33" ht="15.75" customHeight="1" x14ac:dyDescent="0.2">
      <c r="A1" s="1" t="s">
        <v>51</v>
      </c>
      <c r="B1" s="1" t="s">
        <v>71</v>
      </c>
      <c r="C1" s="1" t="s">
        <v>139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57</v>
      </c>
      <c r="J1" s="1" t="s">
        <v>58</v>
      </c>
      <c r="K1" s="6" t="s">
        <v>161</v>
      </c>
      <c r="L1" s="6" t="s">
        <v>162</v>
      </c>
      <c r="M1" s="6" t="s">
        <v>163</v>
      </c>
      <c r="N1" s="6" t="s">
        <v>61</v>
      </c>
      <c r="O1" s="1" t="s">
        <v>72</v>
      </c>
      <c r="P1" s="1" t="s">
        <v>37</v>
      </c>
      <c r="Q1" s="1" t="s">
        <v>39</v>
      </c>
      <c r="R1" s="1" t="s">
        <v>40</v>
      </c>
      <c r="S1" s="1" t="s">
        <v>41</v>
      </c>
      <c r="T1" s="1" t="s">
        <v>42</v>
      </c>
      <c r="U1" s="1" t="s">
        <v>43</v>
      </c>
      <c r="V1" s="1" t="s">
        <v>44</v>
      </c>
      <c r="W1" s="1" t="s">
        <v>63</v>
      </c>
      <c r="X1" s="1" t="s">
        <v>64</v>
      </c>
      <c r="Y1" s="1" t="s">
        <v>198</v>
      </c>
      <c r="Z1" s="1" t="s">
        <v>65</v>
      </c>
      <c r="AA1" s="1" t="s">
        <v>66</v>
      </c>
      <c r="AB1" s="1" t="s">
        <v>67</v>
      </c>
      <c r="AC1" s="1" t="s">
        <v>68</v>
      </c>
      <c r="AD1" s="1" t="s">
        <v>68</v>
      </c>
      <c r="AE1" s="1" t="s">
        <v>69</v>
      </c>
      <c r="AF1" s="1" t="s">
        <v>73</v>
      </c>
      <c r="AG1" s="1" t="s">
        <v>70</v>
      </c>
    </row>
    <row r="2" spans="1:33" ht="15.75" customHeight="1" x14ac:dyDescent="0.2">
      <c r="A2" s="1">
        <v>1966</v>
      </c>
      <c r="B2" s="1" t="s">
        <v>30</v>
      </c>
      <c r="C2" s="1" t="str">
        <f>VLOOKUP(B2,Divisions!$A$1:$B$33,2,FALSE)</f>
        <v>AFC South</v>
      </c>
      <c r="D2" s="1">
        <v>3</v>
      </c>
      <c r="E2" s="1">
        <v>11</v>
      </c>
      <c r="F2" s="1"/>
      <c r="W2" s="1">
        <f>SUM(N2*'Ranking Calculations'!$C$2,M2*'Ranking Calculations'!$C$3,L2*'Ranking Calculations'!$C$4,K2*'Ranking Calculations'!$C$5,H2*'Ranking Calculations'!$C$7,G2*'Ranking Calculations'!$C$6,P2*'Ranking Calculations'!$C$8,Q2*'Ranking Calculations'!$C$9,R2*'Ranking Calculations'!$C$10,S2*'Ranking Calculations'!$C$11,T2*'Ranking Calculations'!$C$12,U2*'Ranking Calculations'!$C$13,V2*'Ranking Calculations'!$C$14)</f>
        <v>0</v>
      </c>
      <c r="X2" s="11">
        <f>(SUM(D2)+(SUM(F2)/2))/((SUM(D2)+SUM(E2)+SUM(F2)))</f>
        <v>0.21428571428571427</v>
      </c>
      <c r="Y2" s="24">
        <f>'Winning % Rank Over Time'!AG2</f>
        <v>22</v>
      </c>
      <c r="Z2" s="7">
        <f>'Winning % Rank Over Time'!$B2*VLOOKUP(Y2,'Share of Reg Season Points'!$P$2:$Q$27,2)</f>
        <v>0</v>
      </c>
      <c r="AA2" s="1">
        <v>0</v>
      </c>
      <c r="AB2" s="1" cm="1">
        <f t="array" ref="AB2">_xlfn.IFS(AA2&gt;='Old Ranking Calculations'!$B$25,'Old Ranking Calculations'!$C$25,AA2&gt;='Old Ranking Calculations'!$B$26,'Old Ranking Calculations'!$C$26,AA2&gt;='Old Ranking Calculations'!$B$27,'Old Ranking Calculations'!$C$27,AA2&gt;='Old Ranking Calculations'!$B$28,'Old Ranking Calculations'!$C$28,AA2&gt;='Old Ranking Calculations'!$B$29,'Old Ranking Calculations'!$C$29,AA2&gt;='Old Ranking Calculations'!$B$30,'Old Ranking Calculations'!$C$30,AA2&gt;='Old Ranking Calculations'!$B$31,'Old Ranking Calculations'!$C$31,AA2&lt;'Old Ranking Calculations'!$B$32,'Old Ranking Calculations'!$C$32)</f>
        <v>0</v>
      </c>
      <c r="AC2" s="1">
        <f>COUNT(G2)/COUNT(A2)</f>
        <v>0</v>
      </c>
      <c r="AD2" s="1" cm="1">
        <f t="array" ref="AD2">_xlfn.IFS(AC2&gt;='Old Ranking Calculations'!$B$15,'Old Ranking Calculations'!$C$15,AC2&gt;='Old Ranking Calculations'!$B$16,'Old Ranking Calculations'!$C$16,AC2&gt;='Old Ranking Calculations'!$B$17,'Old Ranking Calculations'!$C$17,AC2&gt;='Old Ranking Calculations'!$B$18,'Old Ranking Calculations'!$C$18,AC2&gt;='Old Ranking Calculations'!$B$19,'Old Ranking Calculations'!$C$19,AC2&gt;='Old Ranking Calculations'!$B$20,'Old Ranking Calculations'!$C$20,AC2&gt;='Old Ranking Calculations'!$B$21,'Old Ranking Calculations'!$C$21,AC2&gt;='Old Ranking Calculations'!$B$22,'Old Ranking Calculations'!$C$22,AC2&lt;'Old Ranking Calculations'!$B$23,'Old Ranking Calculations'!$C$23)</f>
        <v>0</v>
      </c>
      <c r="AE2" s="1">
        <f t="shared" ref="AE2:AE33" si="0">IF((0.75*($A$2-1966))-(0.2*(A2-$A$2))&gt;0,(0.75*($A$2-1966))-(0.2*(A2-$A$2)),0)</f>
        <v>0</v>
      </c>
      <c r="AF2" s="1">
        <v>0</v>
      </c>
      <c r="AG2" s="16">
        <f>SUM($W$2:W2,Z2)</f>
        <v>0</v>
      </c>
    </row>
    <row r="3" spans="1:33" ht="15.75" customHeight="1" x14ac:dyDescent="0.2">
      <c r="A3" s="1">
        <v>1967</v>
      </c>
      <c r="B3" s="1" t="s">
        <v>30</v>
      </c>
      <c r="C3" s="1" t="str">
        <f>VLOOKUP(B3,Divisions!$A$1:$B$33,2,FALSE)</f>
        <v>AFC South</v>
      </c>
      <c r="D3" s="1">
        <v>9</v>
      </c>
      <c r="E3" s="1">
        <v>4</v>
      </c>
      <c r="F3" s="1">
        <v>1</v>
      </c>
      <c r="G3" s="1">
        <v>1</v>
      </c>
      <c r="H3" s="1">
        <v>1</v>
      </c>
      <c r="I3" s="1">
        <v>1</v>
      </c>
      <c r="J3" s="1">
        <v>1</v>
      </c>
      <c r="K3" s="1">
        <v>1</v>
      </c>
      <c r="L3" s="1">
        <v>1</v>
      </c>
      <c r="M3" s="1"/>
      <c r="N3" s="1"/>
      <c r="O3" s="1">
        <v>3</v>
      </c>
      <c r="W3" s="1">
        <f>SUM(N3*'Ranking Calculations'!$C$2,M3*'Ranking Calculations'!$C$3,L3*'Ranking Calculations'!$C$4,K3*'Ranking Calculations'!$C$5,H3*'Ranking Calculations'!$C$7,G3*'Ranking Calculations'!$C$6,P3*'Ranking Calculations'!$C$8,Q3*'Ranking Calculations'!$C$9,R3*'Ranking Calculations'!$C$10,S3*'Ranking Calculations'!$C$11,T3*'Ranking Calculations'!$C$12,U3*'Ranking Calculations'!$C$13,V3*'Ranking Calculations'!$C$14)</f>
        <v>8</v>
      </c>
      <c r="X3" s="11">
        <f>(SUM($D$2:D3)+(SUM($F$2:F3)/2))/((SUM($D$2:D3)+SUM($E$2:E3)+SUM($F$2:F3)))</f>
        <v>0.44642857142857145</v>
      </c>
      <c r="Y3" s="24">
        <f>'Winning % Rank Over Time'!AG3</f>
        <v>16</v>
      </c>
      <c r="Z3" s="7">
        <f>'Winning % Rank Over Time'!$B3*VLOOKUP(Y3,'Share of Reg Season Points'!$P$2:$Q$27,2)</f>
        <v>0</v>
      </c>
      <c r="AA3" s="1">
        <f>SUM($I$2:I3)/COUNT($G$2:G3)</f>
        <v>1</v>
      </c>
      <c r="AB3" s="1" cm="1">
        <f t="array" ref="AB3">_xlfn.IFS(AA3&gt;='Old Ranking Calculations'!$B$25,'Old Ranking Calculations'!$C$25,AA3&gt;='Old Ranking Calculations'!$B$26,'Old Ranking Calculations'!$C$26,AA3&gt;='Old Ranking Calculations'!$B$27,'Old Ranking Calculations'!$C$27,AA3&gt;='Old Ranking Calculations'!$B$28,'Old Ranking Calculations'!$C$28,AA3&gt;='Old Ranking Calculations'!$B$29,'Old Ranking Calculations'!$C$29,AA3&gt;='Old Ranking Calculations'!$B$30,'Old Ranking Calculations'!$C$30,AA3&gt;='Old Ranking Calculations'!$B$31,'Old Ranking Calculations'!$C$31,AA3&lt;'Old Ranking Calculations'!$B$32,'Old Ranking Calculations'!$C$32)</f>
        <v>10</v>
      </c>
      <c r="AC3" s="1">
        <f>COUNT($G$2:G3)/COUNT($A$2:A3)</f>
        <v>0.5</v>
      </c>
      <c r="AD3" s="1" cm="1">
        <f t="array" ref="AD3">_xlfn.IFS(AC3&gt;='Old Ranking Calculations'!$B$15,'Old Ranking Calculations'!$C$15,AC3&gt;='Old Ranking Calculations'!$B$16,'Old Ranking Calculations'!$C$16,AC3&gt;='Old Ranking Calculations'!$B$17,'Old Ranking Calculations'!$C$17,AC3&gt;='Old Ranking Calculations'!$B$18,'Old Ranking Calculations'!$C$18,AC3&gt;='Old Ranking Calculations'!$B$19,'Old Ranking Calculations'!$C$19,AC3&gt;='Old Ranking Calculations'!$B$20,'Old Ranking Calculations'!$C$20,AC3&gt;='Old Ranking Calculations'!$B$21,'Old Ranking Calculations'!$C$21,AC3&gt;='Old Ranking Calculations'!$B$22,'Old Ranking Calculations'!$C$22,AC3&lt;'Old Ranking Calculations'!$B$23,'Old Ranking Calculations'!$C$23)</f>
        <v>15</v>
      </c>
      <c r="AE3" s="1">
        <f t="shared" si="0"/>
        <v>0</v>
      </c>
      <c r="AF3" s="1">
        <f>SUM($O$2:O3)/SUM($G$2:H3)</f>
        <v>1.5</v>
      </c>
      <c r="AG3" s="16">
        <f>SUM($W$2:W3,Z3)</f>
        <v>8</v>
      </c>
    </row>
    <row r="4" spans="1:33" ht="15.75" customHeight="1" x14ac:dyDescent="0.2">
      <c r="A4" s="1">
        <v>1968</v>
      </c>
      <c r="B4" s="1" t="s">
        <v>30</v>
      </c>
      <c r="C4" s="1" t="str">
        <f>VLOOKUP(B4,Divisions!$A$1:$B$33,2,FALSE)</f>
        <v>AFC South</v>
      </c>
      <c r="D4" s="1">
        <v>7</v>
      </c>
      <c r="E4" s="1">
        <v>7</v>
      </c>
      <c r="W4" s="1">
        <f>SUM(N4*'Ranking Calculations'!$C$2,M4*'Ranking Calculations'!$C$3,L4*'Ranking Calculations'!$C$4,K4*'Ranking Calculations'!$C$5,H4*'Ranking Calculations'!$C$7,G4*'Ranking Calculations'!$C$6,P4*'Ranking Calculations'!$C$8,Q4*'Ranking Calculations'!$C$9,R4*'Ranking Calculations'!$C$10,S4*'Ranking Calculations'!$C$11,T4*'Ranking Calculations'!$C$12,U4*'Ranking Calculations'!$C$13,V4*'Ranking Calculations'!$C$14)</f>
        <v>0</v>
      </c>
      <c r="X4" s="11">
        <f>(SUM($D$2:D4)+(SUM($F$2:F4)/2))/((SUM($D$2:D4)+SUM($E$2:E4)+SUM($F$2:F4)))</f>
        <v>0.4642857142857143</v>
      </c>
      <c r="Y4" s="24">
        <f>'Winning % Rank Over Time'!AG4</f>
        <v>13</v>
      </c>
      <c r="Z4" s="7">
        <f>'Winning % Rank Over Time'!$B4*VLOOKUP(Y4,'Share of Reg Season Points'!$P$2:$Q$27,2)</f>
        <v>0</v>
      </c>
      <c r="AA4" s="1">
        <f>SUM($I$2:I4)/COUNT($G$2:G4)</f>
        <v>1</v>
      </c>
      <c r="AB4" s="1" cm="1">
        <f t="array" ref="AB4">_xlfn.IFS(AA4&gt;='Old Ranking Calculations'!$B$25,'Old Ranking Calculations'!$C$25,AA4&gt;='Old Ranking Calculations'!$B$26,'Old Ranking Calculations'!$C$26,AA4&gt;='Old Ranking Calculations'!$B$27,'Old Ranking Calculations'!$C$27,AA4&gt;='Old Ranking Calculations'!$B$28,'Old Ranking Calculations'!$C$28,AA4&gt;='Old Ranking Calculations'!$B$29,'Old Ranking Calculations'!$C$29,AA4&gt;='Old Ranking Calculations'!$B$30,'Old Ranking Calculations'!$C$30,AA4&gt;='Old Ranking Calculations'!$B$31,'Old Ranking Calculations'!$C$31,AA4&lt;'Old Ranking Calculations'!$B$32,'Old Ranking Calculations'!$C$32)</f>
        <v>10</v>
      </c>
      <c r="AC4" s="1">
        <f>COUNT($G$2:G4)/COUNT($A$2:A4)</f>
        <v>0.33333333333333331</v>
      </c>
      <c r="AD4" s="1" cm="1">
        <f t="array" ref="AD4">_xlfn.IFS(AC4&gt;='Old Ranking Calculations'!$B$15,'Old Ranking Calculations'!$C$15,AC4&gt;='Old Ranking Calculations'!$B$16,'Old Ranking Calculations'!$C$16,AC4&gt;='Old Ranking Calculations'!$B$17,'Old Ranking Calculations'!$C$17,AC4&gt;='Old Ranking Calculations'!$B$18,'Old Ranking Calculations'!$C$18,AC4&gt;='Old Ranking Calculations'!$B$19,'Old Ranking Calculations'!$C$19,AC4&gt;='Old Ranking Calculations'!$B$20,'Old Ranking Calculations'!$C$20,AC4&gt;='Old Ranking Calculations'!$B$21,'Old Ranking Calculations'!$C$21,AC4&gt;='Old Ranking Calculations'!$B$22,'Old Ranking Calculations'!$C$22,AC4&lt;'Old Ranking Calculations'!$B$23,'Old Ranking Calculations'!$C$23)</f>
        <v>3</v>
      </c>
      <c r="AE4" s="1">
        <f t="shared" si="0"/>
        <v>0</v>
      </c>
      <c r="AF4" s="1">
        <f>SUM($O$2:O4)/SUM($G$2:H4)</f>
        <v>1.5</v>
      </c>
      <c r="AG4" s="16">
        <f>SUM($W$2:W4,Z4)</f>
        <v>8</v>
      </c>
    </row>
    <row r="5" spans="1:33" ht="15.75" customHeight="1" x14ac:dyDescent="0.2">
      <c r="A5" s="1">
        <v>1969</v>
      </c>
      <c r="B5" s="1" t="s">
        <v>30</v>
      </c>
      <c r="C5" s="1" t="str">
        <f>VLOOKUP(B5,Divisions!$A$1:$B$33,2,FALSE)</f>
        <v>AFC South</v>
      </c>
      <c r="D5" s="1">
        <v>6</v>
      </c>
      <c r="E5" s="1">
        <v>6</v>
      </c>
      <c r="F5" s="1">
        <v>2</v>
      </c>
      <c r="G5" s="1">
        <v>1</v>
      </c>
      <c r="I5" s="1">
        <v>0</v>
      </c>
      <c r="J5" s="1">
        <v>1</v>
      </c>
      <c r="K5" s="1">
        <v>1</v>
      </c>
      <c r="L5" s="1"/>
      <c r="M5" s="1"/>
      <c r="N5" s="1"/>
      <c r="O5" s="1">
        <v>2</v>
      </c>
      <c r="W5" s="1">
        <f>SUM(N5*'Ranking Calculations'!$C$2,M5*'Ranking Calculations'!$C$3,L5*'Ranking Calculations'!$C$4,K5*'Ranking Calculations'!$C$5,H5*'Ranking Calculations'!$C$7,G5*'Ranking Calculations'!$C$6,P5*'Ranking Calculations'!$C$8,Q5*'Ranking Calculations'!$C$9,R5*'Ranking Calculations'!$C$10,S5*'Ranking Calculations'!$C$11,T5*'Ranking Calculations'!$C$12,U5*'Ranking Calculations'!$C$13,V5*'Ranking Calculations'!$C$14)</f>
        <v>3</v>
      </c>
      <c r="X5" s="11">
        <f>(SUM($D$2:D5)+(SUM($F$2:F5)/2))/((SUM($D$2:D5)+SUM($E$2:E5)+SUM($F$2:F5)))</f>
        <v>0.4732142857142857</v>
      </c>
      <c r="Y5" s="24">
        <f>'Winning % Rank Over Time'!AG5</f>
        <v>13</v>
      </c>
      <c r="Z5" s="7">
        <f>'Winning % Rank Over Time'!$B5*VLOOKUP(Y5,'Share of Reg Season Points'!$P$2:$Q$27,2)</f>
        <v>0</v>
      </c>
      <c r="AA5" s="1">
        <f>SUM($I$2:I5)/COUNT($G$2:G5)</f>
        <v>0.5</v>
      </c>
      <c r="AB5" s="1" cm="1">
        <f t="array" ref="AB5">_xlfn.IFS(AA5&gt;='Old Ranking Calculations'!$B$25,'Old Ranking Calculations'!$C$25,AA5&gt;='Old Ranking Calculations'!$B$26,'Old Ranking Calculations'!$C$26,AA5&gt;='Old Ranking Calculations'!$B$27,'Old Ranking Calculations'!$C$27,AA5&gt;='Old Ranking Calculations'!$B$28,'Old Ranking Calculations'!$C$28,AA5&gt;='Old Ranking Calculations'!$B$29,'Old Ranking Calculations'!$C$29,AA5&gt;='Old Ranking Calculations'!$B$30,'Old Ranking Calculations'!$C$30,AA5&gt;='Old Ranking Calculations'!$B$31,'Old Ranking Calculations'!$C$31,AA5&lt;'Old Ranking Calculations'!$B$32,'Old Ranking Calculations'!$C$32)</f>
        <v>3</v>
      </c>
      <c r="AC5" s="1">
        <f>COUNT($G$2:G5)/COUNT($A$2:A5)</f>
        <v>0.5</v>
      </c>
      <c r="AD5" s="1" cm="1">
        <f t="array" ref="AD5">_xlfn.IFS(AC5&gt;='Old Ranking Calculations'!$B$15,'Old Ranking Calculations'!$C$15,AC5&gt;='Old Ranking Calculations'!$B$16,'Old Ranking Calculations'!$C$16,AC5&gt;='Old Ranking Calculations'!$B$17,'Old Ranking Calculations'!$C$17,AC5&gt;='Old Ranking Calculations'!$B$18,'Old Ranking Calculations'!$C$18,AC5&gt;='Old Ranking Calculations'!$B$19,'Old Ranking Calculations'!$C$19,AC5&gt;='Old Ranking Calculations'!$B$20,'Old Ranking Calculations'!$C$20,AC5&gt;='Old Ranking Calculations'!$B$21,'Old Ranking Calculations'!$C$21,AC5&gt;='Old Ranking Calculations'!$B$22,'Old Ranking Calculations'!$C$22,AC5&lt;'Old Ranking Calculations'!$B$23,'Old Ranking Calculations'!$C$23)</f>
        <v>15</v>
      </c>
      <c r="AE5" s="1">
        <f t="shared" si="0"/>
        <v>0</v>
      </c>
      <c r="AF5" s="1">
        <f>SUM($O$2:O5)/SUM($G$2:H5)</f>
        <v>1.6666666666666667</v>
      </c>
      <c r="AG5" s="16">
        <f>SUM($W$2:W5,Z5)</f>
        <v>11</v>
      </c>
    </row>
    <row r="6" spans="1:33" ht="15.75" customHeight="1" x14ac:dyDescent="0.2">
      <c r="A6" s="1">
        <v>1970</v>
      </c>
      <c r="B6" s="1" t="s">
        <v>30</v>
      </c>
      <c r="C6" s="1" t="str">
        <f>VLOOKUP(B6,Divisions!$A$1:$B$33,2,FALSE)</f>
        <v>AFC South</v>
      </c>
      <c r="D6" s="1">
        <v>3</v>
      </c>
      <c r="E6" s="1">
        <v>10</v>
      </c>
      <c r="F6" s="1">
        <v>1</v>
      </c>
      <c r="W6" s="1">
        <f>SUM(N6*'Ranking Calculations'!$C$2,M6*'Ranking Calculations'!$C$3,L6*'Ranking Calculations'!$C$4,K6*'Ranking Calculations'!$C$5,H6*'Ranking Calculations'!$C$7,G6*'Ranking Calculations'!$C$6,P6*'Ranking Calculations'!$C$8,Q6*'Ranking Calculations'!$C$9,R6*'Ranking Calculations'!$C$10,S6*'Ranking Calculations'!$C$11,T6*'Ranking Calculations'!$C$12,U6*'Ranking Calculations'!$C$13,V6*'Ranking Calculations'!$C$14)</f>
        <v>0</v>
      </c>
      <c r="X6" s="11">
        <f>(SUM($D$2:D6)+(SUM($F$2:F6)/2))/((SUM($D$2:D6)+SUM($E$2:E6)+SUM($F$2:F6)))</f>
        <v>0.42857142857142855</v>
      </c>
      <c r="Y6" s="24">
        <f>'Winning % Rank Over Time'!AG6</f>
        <v>16</v>
      </c>
      <c r="Z6" s="7">
        <f>'Winning % Rank Over Time'!$B6*VLOOKUP(Y6,'Share of Reg Season Points'!$P$2:$Q$27,2)</f>
        <v>0</v>
      </c>
      <c r="AA6" s="1">
        <f>SUM($I$2:I6)/COUNT($G$2:G6)</f>
        <v>0.5</v>
      </c>
      <c r="AB6" s="1" cm="1">
        <f t="array" ref="AB6">_xlfn.IFS(AA6&gt;='Old Ranking Calculations'!$B$25,'Old Ranking Calculations'!$C$25,AA6&gt;='Old Ranking Calculations'!$B$26,'Old Ranking Calculations'!$C$26,AA6&gt;='Old Ranking Calculations'!$B$27,'Old Ranking Calculations'!$C$27,AA6&gt;='Old Ranking Calculations'!$B$28,'Old Ranking Calculations'!$C$28,AA6&gt;='Old Ranking Calculations'!$B$29,'Old Ranking Calculations'!$C$29,AA6&gt;='Old Ranking Calculations'!$B$30,'Old Ranking Calculations'!$C$30,AA6&gt;='Old Ranking Calculations'!$B$31,'Old Ranking Calculations'!$C$31,AA6&lt;'Old Ranking Calculations'!$B$32,'Old Ranking Calculations'!$C$32)</f>
        <v>3</v>
      </c>
      <c r="AC6" s="1">
        <f>COUNT($G$2:G6)/COUNT($A$2:A6)</f>
        <v>0.4</v>
      </c>
      <c r="AD6" s="1" cm="1">
        <f t="array" ref="AD6">_xlfn.IFS(AC6&gt;='Old Ranking Calculations'!$B$15,'Old Ranking Calculations'!$C$15,AC6&gt;='Old Ranking Calculations'!$B$16,'Old Ranking Calculations'!$C$16,AC6&gt;='Old Ranking Calculations'!$B$17,'Old Ranking Calculations'!$C$17,AC6&gt;='Old Ranking Calculations'!$B$18,'Old Ranking Calculations'!$C$18,AC6&gt;='Old Ranking Calculations'!$B$19,'Old Ranking Calculations'!$C$19,AC6&gt;='Old Ranking Calculations'!$B$20,'Old Ranking Calculations'!$C$20,AC6&gt;='Old Ranking Calculations'!$B$21,'Old Ranking Calculations'!$C$21,AC6&gt;='Old Ranking Calculations'!$B$22,'Old Ranking Calculations'!$C$22,AC6&lt;'Old Ranking Calculations'!$B$23,'Old Ranking Calculations'!$C$23)</f>
        <v>10</v>
      </c>
      <c r="AE6" s="1">
        <f t="shared" si="0"/>
        <v>0</v>
      </c>
      <c r="AF6" s="1">
        <f>SUM($O$2:O6)/SUM($G$2:H6)</f>
        <v>1.6666666666666667</v>
      </c>
      <c r="AG6" s="16">
        <f>SUM($W$2:W6,Z6)</f>
        <v>11</v>
      </c>
    </row>
    <row r="7" spans="1:33" ht="15.75" customHeight="1" x14ac:dyDescent="0.2">
      <c r="A7" s="1">
        <v>1971</v>
      </c>
      <c r="B7" s="1" t="s">
        <v>30</v>
      </c>
      <c r="C7" s="1" t="str">
        <f>VLOOKUP(B7,Divisions!$A$1:$B$33,2,FALSE)</f>
        <v>AFC South</v>
      </c>
      <c r="D7" s="1">
        <v>4</v>
      </c>
      <c r="E7" s="1">
        <v>9</v>
      </c>
      <c r="F7" s="1">
        <v>1</v>
      </c>
      <c r="W7" s="1">
        <f>SUM(N7*'Ranking Calculations'!$C$2,M7*'Ranking Calculations'!$C$3,L7*'Ranking Calculations'!$C$4,K7*'Ranking Calculations'!$C$5,H7*'Ranking Calculations'!$C$7,G7*'Ranking Calculations'!$C$6,P7*'Ranking Calculations'!$C$8,Q7*'Ranking Calculations'!$C$9,R7*'Ranking Calculations'!$C$10,S7*'Ranking Calculations'!$C$11,T7*'Ranking Calculations'!$C$12,U7*'Ranking Calculations'!$C$13,V7*'Ranking Calculations'!$C$14)</f>
        <v>0</v>
      </c>
      <c r="X7" s="11">
        <f>(SUM($D$2:D7)+(SUM($F$2:F7)/2))/((SUM($D$2:D7)+SUM($E$2:E7)+SUM($F$2:F7)))</f>
        <v>0.4107142857142857</v>
      </c>
      <c r="Y7" s="24">
        <f>'Winning % Rank Over Time'!AG7</f>
        <v>16</v>
      </c>
      <c r="Z7" s="7">
        <f>'Winning % Rank Over Time'!$B7*VLOOKUP(Y7,'Share of Reg Season Points'!$P$2:$Q$27,2)</f>
        <v>0</v>
      </c>
      <c r="AA7" s="1">
        <f>SUM($I$2:I7)/COUNT($G$2:G7)</f>
        <v>0.5</v>
      </c>
      <c r="AB7" s="1" cm="1">
        <f t="array" ref="AB7">_xlfn.IFS(AA7&gt;='Old Ranking Calculations'!$B$25,'Old Ranking Calculations'!$C$25,AA7&gt;='Old Ranking Calculations'!$B$26,'Old Ranking Calculations'!$C$26,AA7&gt;='Old Ranking Calculations'!$B$27,'Old Ranking Calculations'!$C$27,AA7&gt;='Old Ranking Calculations'!$B$28,'Old Ranking Calculations'!$C$28,AA7&gt;='Old Ranking Calculations'!$B$29,'Old Ranking Calculations'!$C$29,AA7&gt;='Old Ranking Calculations'!$B$30,'Old Ranking Calculations'!$C$30,AA7&gt;='Old Ranking Calculations'!$B$31,'Old Ranking Calculations'!$C$31,AA7&lt;'Old Ranking Calculations'!$B$32,'Old Ranking Calculations'!$C$32)</f>
        <v>3</v>
      </c>
      <c r="AC7" s="1">
        <f>COUNT($G$2:G7)/COUNT($A$2:A7)</f>
        <v>0.33333333333333331</v>
      </c>
      <c r="AD7" s="1" cm="1">
        <f t="array" ref="AD7">_xlfn.IFS(AC7&gt;='Old Ranking Calculations'!$B$15,'Old Ranking Calculations'!$C$15,AC7&gt;='Old Ranking Calculations'!$B$16,'Old Ranking Calculations'!$C$16,AC7&gt;='Old Ranking Calculations'!$B$17,'Old Ranking Calculations'!$C$17,AC7&gt;='Old Ranking Calculations'!$B$18,'Old Ranking Calculations'!$C$18,AC7&gt;='Old Ranking Calculations'!$B$19,'Old Ranking Calculations'!$C$19,AC7&gt;='Old Ranking Calculations'!$B$20,'Old Ranking Calculations'!$C$20,AC7&gt;='Old Ranking Calculations'!$B$21,'Old Ranking Calculations'!$C$21,AC7&gt;='Old Ranking Calculations'!$B$22,'Old Ranking Calculations'!$C$22,AC7&lt;'Old Ranking Calculations'!$B$23,'Old Ranking Calculations'!$C$23)</f>
        <v>3</v>
      </c>
      <c r="AE7" s="1">
        <f t="shared" si="0"/>
        <v>0</v>
      </c>
      <c r="AF7" s="1">
        <f>SUM($O$2:O7)/SUM($G$2:H7)</f>
        <v>1.6666666666666667</v>
      </c>
      <c r="AG7" s="16">
        <f>SUM($W$2:W7,Z7)</f>
        <v>11</v>
      </c>
    </row>
    <row r="8" spans="1:33" ht="15.75" customHeight="1" x14ac:dyDescent="0.2">
      <c r="A8" s="1">
        <v>1972</v>
      </c>
      <c r="B8" s="1" t="s">
        <v>30</v>
      </c>
      <c r="C8" s="1" t="str">
        <f>VLOOKUP(B8,Divisions!$A$1:$B$33,2,FALSE)</f>
        <v>AFC South</v>
      </c>
      <c r="D8" s="1">
        <v>1</v>
      </c>
      <c r="E8" s="1">
        <v>13</v>
      </c>
      <c r="W8" s="1">
        <f>SUM(N8*'Ranking Calculations'!$C$2,M8*'Ranking Calculations'!$C$3,L8*'Ranking Calculations'!$C$4,K8*'Ranking Calculations'!$C$5,H8*'Ranking Calculations'!$C$7,G8*'Ranking Calculations'!$C$6,P8*'Ranking Calculations'!$C$8,Q8*'Ranking Calculations'!$C$9,R8*'Ranking Calculations'!$C$10,S8*'Ranking Calculations'!$C$11,T8*'Ranking Calculations'!$C$12,U8*'Ranking Calculations'!$C$13,V8*'Ranking Calculations'!$C$14)</f>
        <v>0</v>
      </c>
      <c r="X8" s="11">
        <f>(SUM($D$2:D8)+(SUM($F$2:F8)/2))/((SUM($D$2:D8)+SUM($E$2:E8)+SUM($F$2:F8)))</f>
        <v>0.36224489795918369</v>
      </c>
      <c r="Y8" s="24">
        <f>'Winning % Rank Over Time'!AG8</f>
        <v>19</v>
      </c>
      <c r="Z8" s="7">
        <f>'Winning % Rank Over Time'!$B8*VLOOKUP(Y8,'Share of Reg Season Points'!$P$2:$Q$27,2)</f>
        <v>0</v>
      </c>
      <c r="AA8" s="1">
        <f>SUM($I$2:I8)/COUNT($G$2:G8)</f>
        <v>0.5</v>
      </c>
      <c r="AB8" s="1" cm="1">
        <f t="array" ref="AB8">_xlfn.IFS(AA8&gt;='Old Ranking Calculations'!$B$25,'Old Ranking Calculations'!$C$25,AA8&gt;='Old Ranking Calculations'!$B$26,'Old Ranking Calculations'!$C$26,AA8&gt;='Old Ranking Calculations'!$B$27,'Old Ranking Calculations'!$C$27,AA8&gt;='Old Ranking Calculations'!$B$28,'Old Ranking Calculations'!$C$28,AA8&gt;='Old Ranking Calculations'!$B$29,'Old Ranking Calculations'!$C$29,AA8&gt;='Old Ranking Calculations'!$B$30,'Old Ranking Calculations'!$C$30,AA8&gt;='Old Ranking Calculations'!$B$31,'Old Ranking Calculations'!$C$31,AA8&lt;'Old Ranking Calculations'!$B$32,'Old Ranking Calculations'!$C$32)</f>
        <v>3</v>
      </c>
      <c r="AC8" s="1">
        <f>COUNT($G$2:G8)/COUNT($A$2:A8)</f>
        <v>0.2857142857142857</v>
      </c>
      <c r="AD8" s="1" cm="1">
        <f t="array" ref="AD8">_xlfn.IFS(AC8&gt;='Old Ranking Calculations'!$B$15,'Old Ranking Calculations'!$C$15,AC8&gt;='Old Ranking Calculations'!$B$16,'Old Ranking Calculations'!$C$16,AC8&gt;='Old Ranking Calculations'!$B$17,'Old Ranking Calculations'!$C$17,AC8&gt;='Old Ranking Calculations'!$B$18,'Old Ranking Calculations'!$C$18,AC8&gt;='Old Ranking Calculations'!$B$19,'Old Ranking Calculations'!$C$19,AC8&gt;='Old Ranking Calculations'!$B$20,'Old Ranking Calculations'!$C$20,AC8&gt;='Old Ranking Calculations'!$B$21,'Old Ranking Calculations'!$C$21,AC8&gt;='Old Ranking Calculations'!$B$22,'Old Ranking Calculations'!$C$22,AC8&lt;'Old Ranking Calculations'!$B$23,'Old Ranking Calculations'!$C$23)</f>
        <v>3</v>
      </c>
      <c r="AE8" s="1">
        <f t="shared" si="0"/>
        <v>0</v>
      </c>
      <c r="AF8" s="1">
        <f>SUM($O$2:O8)/SUM($G$2:H8)</f>
        <v>1.6666666666666667</v>
      </c>
      <c r="AG8" s="16">
        <f>SUM($W$2:W8,Z8)</f>
        <v>11</v>
      </c>
    </row>
    <row r="9" spans="1:33" ht="15.75" customHeight="1" x14ac:dyDescent="0.2">
      <c r="A9" s="1">
        <v>1973</v>
      </c>
      <c r="B9" s="1" t="s">
        <v>30</v>
      </c>
      <c r="C9" s="1" t="str">
        <f>VLOOKUP(B9,Divisions!$A$1:$B$33,2,FALSE)</f>
        <v>AFC South</v>
      </c>
      <c r="D9" s="1">
        <v>1</v>
      </c>
      <c r="E9" s="1">
        <v>13</v>
      </c>
      <c r="W9" s="1">
        <f>SUM(N9*'Ranking Calculations'!$C$2,M9*'Ranking Calculations'!$C$3,L9*'Ranking Calculations'!$C$4,K9*'Ranking Calculations'!$C$5,H9*'Ranking Calculations'!$C$7,G9*'Ranking Calculations'!$C$6,P9*'Ranking Calculations'!$C$8,Q9*'Ranking Calculations'!$C$9,R9*'Ranking Calculations'!$C$10,S9*'Ranking Calculations'!$C$11,T9*'Ranking Calculations'!$C$12,U9*'Ranking Calculations'!$C$13,V9*'Ranking Calculations'!$C$14)</f>
        <v>0</v>
      </c>
      <c r="X9" s="11">
        <f>(SUM($D$2:D9)+(SUM($F$2:F9)/2))/((SUM($D$2:D9)+SUM($E$2:E9)+SUM($F$2:F9)))</f>
        <v>0.32589285714285715</v>
      </c>
      <c r="Y9" s="24">
        <f>'Winning % Rank Over Time'!AG9</f>
        <v>24</v>
      </c>
      <c r="Z9" s="7">
        <f>'Winning % Rank Over Time'!$B9*VLOOKUP(Y9,'Share of Reg Season Points'!$P$2:$Q$27,2)</f>
        <v>0</v>
      </c>
      <c r="AA9" s="1">
        <f>SUM($I$2:I9)/COUNT($G$2:G9)</f>
        <v>0.5</v>
      </c>
      <c r="AB9" s="1" cm="1">
        <f t="array" ref="AB9">_xlfn.IFS(AA9&gt;='Old Ranking Calculations'!$B$25,'Old Ranking Calculations'!$C$25,AA9&gt;='Old Ranking Calculations'!$B$26,'Old Ranking Calculations'!$C$26,AA9&gt;='Old Ranking Calculations'!$B$27,'Old Ranking Calculations'!$C$27,AA9&gt;='Old Ranking Calculations'!$B$28,'Old Ranking Calculations'!$C$28,AA9&gt;='Old Ranking Calculations'!$B$29,'Old Ranking Calculations'!$C$29,AA9&gt;='Old Ranking Calculations'!$B$30,'Old Ranking Calculations'!$C$30,AA9&gt;='Old Ranking Calculations'!$B$31,'Old Ranking Calculations'!$C$31,AA9&lt;'Old Ranking Calculations'!$B$32,'Old Ranking Calculations'!$C$32)</f>
        <v>3</v>
      </c>
      <c r="AC9" s="1">
        <f>COUNT($G$2:G9)/COUNT($A$2:A9)</f>
        <v>0.25</v>
      </c>
      <c r="AD9" s="1" cm="1">
        <f t="array" ref="AD9">_xlfn.IFS(AC9&gt;='Old Ranking Calculations'!$B$15,'Old Ranking Calculations'!$C$15,AC9&gt;='Old Ranking Calculations'!$B$16,'Old Ranking Calculations'!$C$16,AC9&gt;='Old Ranking Calculations'!$B$17,'Old Ranking Calculations'!$C$17,AC9&gt;='Old Ranking Calculations'!$B$18,'Old Ranking Calculations'!$C$18,AC9&gt;='Old Ranking Calculations'!$B$19,'Old Ranking Calculations'!$C$19,AC9&gt;='Old Ranking Calculations'!$B$20,'Old Ranking Calculations'!$C$20,AC9&gt;='Old Ranking Calculations'!$B$21,'Old Ranking Calculations'!$C$21,AC9&gt;='Old Ranking Calculations'!$B$22,'Old Ranking Calculations'!$C$22,AC9&lt;'Old Ranking Calculations'!$B$23,'Old Ranking Calculations'!$C$23)</f>
        <v>3</v>
      </c>
      <c r="AE9" s="1">
        <f t="shared" si="0"/>
        <v>0</v>
      </c>
      <c r="AF9" s="1">
        <f>SUM($O$2:O9)/SUM($G$2:H9)</f>
        <v>1.6666666666666667</v>
      </c>
      <c r="AG9" s="16">
        <f>SUM($W$2:W9,Z9)</f>
        <v>11</v>
      </c>
    </row>
    <row r="10" spans="1:33" ht="15.75" customHeight="1" x14ac:dyDescent="0.2">
      <c r="A10" s="1">
        <v>1974</v>
      </c>
      <c r="B10" s="1" t="s">
        <v>30</v>
      </c>
      <c r="C10" s="1" t="str">
        <f>VLOOKUP(B10,Divisions!$A$1:$B$33,2,FALSE)</f>
        <v>AFC South</v>
      </c>
      <c r="D10" s="1">
        <v>7</v>
      </c>
      <c r="E10" s="1">
        <v>7</v>
      </c>
      <c r="W10" s="1">
        <f>SUM(N10*'Ranking Calculations'!$C$2,M10*'Ranking Calculations'!$C$3,L10*'Ranking Calculations'!$C$4,K10*'Ranking Calculations'!$C$5,H10*'Ranking Calculations'!$C$7,G10*'Ranking Calculations'!$C$6,P10*'Ranking Calculations'!$C$8,Q10*'Ranking Calculations'!$C$9,R10*'Ranking Calculations'!$C$10,S10*'Ranking Calculations'!$C$11,T10*'Ranking Calculations'!$C$12,U10*'Ranking Calculations'!$C$13,V10*'Ranking Calculations'!$C$14)</f>
        <v>0</v>
      </c>
      <c r="X10" s="11">
        <f>(SUM($D$2:D10)+(SUM($F$2:F10)/2))/((SUM($D$2:D10)+SUM($E$2:E10)+SUM($F$2:F10)))</f>
        <v>0.34523809523809523</v>
      </c>
      <c r="Y10" s="24">
        <f>'Winning % Rank Over Time'!AG10</f>
        <v>24</v>
      </c>
      <c r="Z10" s="7">
        <f>'Winning % Rank Over Time'!$B10*VLOOKUP(Y10,'Share of Reg Season Points'!$P$2:$Q$27,2)</f>
        <v>0</v>
      </c>
      <c r="AA10" s="1">
        <f>SUM($I$2:I10)/COUNT($G$2:G10)</f>
        <v>0.5</v>
      </c>
      <c r="AB10" s="1" cm="1">
        <f t="array" ref="AB10">_xlfn.IFS(AA10&gt;='Old Ranking Calculations'!$B$25,'Old Ranking Calculations'!$C$25,AA10&gt;='Old Ranking Calculations'!$B$26,'Old Ranking Calculations'!$C$26,AA10&gt;='Old Ranking Calculations'!$B$27,'Old Ranking Calculations'!$C$27,AA10&gt;='Old Ranking Calculations'!$B$28,'Old Ranking Calculations'!$C$28,AA10&gt;='Old Ranking Calculations'!$B$29,'Old Ranking Calculations'!$C$29,AA10&gt;='Old Ranking Calculations'!$B$30,'Old Ranking Calculations'!$C$30,AA10&gt;='Old Ranking Calculations'!$B$31,'Old Ranking Calculations'!$C$31,AA10&lt;'Old Ranking Calculations'!$B$32,'Old Ranking Calculations'!$C$32)</f>
        <v>3</v>
      </c>
      <c r="AC10" s="1">
        <f>COUNT($G$2:G10)/COUNT($A$2:A10)</f>
        <v>0.22222222222222221</v>
      </c>
      <c r="AD10" s="1" cm="1">
        <f t="array" ref="AD10">_xlfn.IFS(AC10&gt;='Old Ranking Calculations'!$B$15,'Old Ranking Calculations'!$C$15,AC10&gt;='Old Ranking Calculations'!$B$16,'Old Ranking Calculations'!$C$16,AC10&gt;='Old Ranking Calculations'!$B$17,'Old Ranking Calculations'!$C$17,AC10&gt;='Old Ranking Calculations'!$B$18,'Old Ranking Calculations'!$C$18,AC10&gt;='Old Ranking Calculations'!$B$19,'Old Ranking Calculations'!$C$19,AC10&gt;='Old Ranking Calculations'!$B$20,'Old Ranking Calculations'!$C$20,AC10&gt;='Old Ranking Calculations'!$B$21,'Old Ranking Calculations'!$C$21,AC10&gt;='Old Ranking Calculations'!$B$22,'Old Ranking Calculations'!$C$22,AC10&lt;'Old Ranking Calculations'!$B$23,'Old Ranking Calculations'!$C$23)</f>
        <v>1</v>
      </c>
      <c r="AE10" s="1">
        <f t="shared" si="0"/>
        <v>0</v>
      </c>
      <c r="AF10" s="1">
        <f>SUM($O$2:O10)/SUM($G$2:H10)</f>
        <v>1.6666666666666667</v>
      </c>
      <c r="AG10" s="16">
        <f>SUM($W$2:W10,Z10)</f>
        <v>11</v>
      </c>
    </row>
    <row r="11" spans="1:33" ht="15.75" customHeight="1" x14ac:dyDescent="0.2">
      <c r="A11" s="1">
        <v>1975</v>
      </c>
      <c r="B11" s="1" t="s">
        <v>30</v>
      </c>
      <c r="C11" s="1" t="str">
        <f>VLOOKUP(B11,Divisions!$A$1:$B$33,2,FALSE)</f>
        <v>AFC South</v>
      </c>
      <c r="D11" s="1">
        <v>10</v>
      </c>
      <c r="E11" s="1">
        <v>4</v>
      </c>
      <c r="T11" s="1">
        <v>1</v>
      </c>
      <c r="W11" s="1">
        <f>SUM(N11*'Ranking Calculations'!$C$2,M11*'Ranking Calculations'!$C$3,L11*'Ranking Calculations'!$C$4,K11*'Ranking Calculations'!$C$5,H11*'Ranking Calculations'!$C$7,G11*'Ranking Calculations'!$C$6,P11*'Ranking Calculations'!$C$8,Q11*'Ranking Calculations'!$C$9,R11*'Ranking Calculations'!$C$10,S11*'Ranking Calculations'!$C$11,T11*'Ranking Calculations'!$C$12,U11*'Ranking Calculations'!$C$13,V11*'Ranking Calculations'!$C$14)</f>
        <v>0</v>
      </c>
      <c r="X11" s="11">
        <f>(SUM($D$2:D11)+(SUM($F$2:F11)/2))/((SUM($D$2:D11)+SUM($E$2:E11)+SUM($F$2:F11)))</f>
        <v>0.38214285714285712</v>
      </c>
      <c r="Y11" s="24">
        <f>'Winning % Rank Over Time'!AG11</f>
        <v>20</v>
      </c>
      <c r="Z11" s="7">
        <f>'Winning % Rank Over Time'!$B11*VLOOKUP(Y11,'Share of Reg Season Points'!$P$2:$Q$27,2)</f>
        <v>0</v>
      </c>
      <c r="AA11" s="1">
        <f>SUM($I$2:I11)/COUNT($G$2:G11)</f>
        <v>0.5</v>
      </c>
      <c r="AB11" s="1" cm="1">
        <f t="array" ref="AB11">_xlfn.IFS(AA11&gt;='Old Ranking Calculations'!$B$25,'Old Ranking Calculations'!$C$25,AA11&gt;='Old Ranking Calculations'!$B$26,'Old Ranking Calculations'!$C$26,AA11&gt;='Old Ranking Calculations'!$B$27,'Old Ranking Calculations'!$C$27,AA11&gt;='Old Ranking Calculations'!$B$28,'Old Ranking Calculations'!$C$28,AA11&gt;='Old Ranking Calculations'!$B$29,'Old Ranking Calculations'!$C$29,AA11&gt;='Old Ranking Calculations'!$B$30,'Old Ranking Calculations'!$C$30,AA11&gt;='Old Ranking Calculations'!$B$31,'Old Ranking Calculations'!$C$31,AA11&lt;'Old Ranking Calculations'!$B$32,'Old Ranking Calculations'!$C$32)</f>
        <v>3</v>
      </c>
      <c r="AC11" s="1">
        <f>COUNT($G$2:G11)/COUNT($A$2:A11)</f>
        <v>0.2</v>
      </c>
      <c r="AD11" s="1" cm="1">
        <f t="array" ref="AD11">_xlfn.IFS(AC11&gt;='Old Ranking Calculations'!$B$15,'Old Ranking Calculations'!$C$15,AC11&gt;='Old Ranking Calculations'!$B$16,'Old Ranking Calculations'!$C$16,AC11&gt;='Old Ranking Calculations'!$B$17,'Old Ranking Calculations'!$C$17,AC11&gt;='Old Ranking Calculations'!$B$18,'Old Ranking Calculations'!$C$18,AC11&gt;='Old Ranking Calculations'!$B$19,'Old Ranking Calculations'!$C$19,AC11&gt;='Old Ranking Calculations'!$B$20,'Old Ranking Calculations'!$C$20,AC11&gt;='Old Ranking Calculations'!$B$21,'Old Ranking Calculations'!$C$21,AC11&gt;='Old Ranking Calculations'!$B$22,'Old Ranking Calculations'!$C$22,AC11&lt;'Old Ranking Calculations'!$B$23,'Old Ranking Calculations'!$C$23)</f>
        <v>1</v>
      </c>
      <c r="AE11" s="1">
        <f t="shared" si="0"/>
        <v>0</v>
      </c>
      <c r="AF11" s="1">
        <f>SUM($O$2:O11)/SUM($G$2:H11)</f>
        <v>1.6666666666666667</v>
      </c>
      <c r="AG11" s="16">
        <f>SUM($W$2:W11,Z11)</f>
        <v>11</v>
      </c>
    </row>
    <row r="12" spans="1:33" ht="15.75" customHeight="1" x14ac:dyDescent="0.2">
      <c r="A12" s="1">
        <v>1976</v>
      </c>
      <c r="B12" s="1" t="s">
        <v>30</v>
      </c>
      <c r="C12" s="1" t="str">
        <f>VLOOKUP(B12,Divisions!$A$1:$B$33,2,FALSE)</f>
        <v>AFC South</v>
      </c>
      <c r="D12" s="1">
        <v>5</v>
      </c>
      <c r="E12" s="1">
        <v>9</v>
      </c>
      <c r="W12" s="1">
        <f>SUM(N12*'Ranking Calculations'!$C$2,M12*'Ranking Calculations'!$C$3,L12*'Ranking Calculations'!$C$4,K12*'Ranking Calculations'!$C$5,H12*'Ranking Calculations'!$C$7,G12*'Ranking Calculations'!$C$6,P12*'Ranking Calculations'!$C$8,Q12*'Ranking Calculations'!$C$9,R12*'Ranking Calculations'!$C$10,S12*'Ranking Calculations'!$C$11,T12*'Ranking Calculations'!$C$12,U12*'Ranking Calculations'!$C$13,V12*'Ranking Calculations'!$C$14)</f>
        <v>0</v>
      </c>
      <c r="X12" s="11">
        <f>(SUM($D$2:D12)+(SUM($F$2:F12)/2))/((SUM($D$2:D12)+SUM($E$2:E12)+SUM($F$2:F12)))</f>
        <v>0.37987012987012986</v>
      </c>
      <c r="Y12" s="24">
        <f>'Winning % Rank Over Time'!AG12</f>
        <v>19</v>
      </c>
      <c r="Z12" s="7">
        <f>'Winning % Rank Over Time'!$B12*VLOOKUP(Y12,'Share of Reg Season Points'!$K$2:$L$30,2)</f>
        <v>0</v>
      </c>
      <c r="AA12" s="1">
        <f>SUM($I$2:I12)/COUNT($G$2:G12)</f>
        <v>0.5</v>
      </c>
      <c r="AB12" s="1" cm="1">
        <f t="array" ref="AB12">_xlfn.IFS(AA12&gt;='Old Ranking Calculations'!$B$25,'Old Ranking Calculations'!$C$25,AA12&gt;='Old Ranking Calculations'!$B$26,'Old Ranking Calculations'!$C$26,AA12&gt;='Old Ranking Calculations'!$B$27,'Old Ranking Calculations'!$C$27,AA12&gt;='Old Ranking Calculations'!$B$28,'Old Ranking Calculations'!$C$28,AA12&gt;='Old Ranking Calculations'!$B$29,'Old Ranking Calculations'!$C$29,AA12&gt;='Old Ranking Calculations'!$B$30,'Old Ranking Calculations'!$C$30,AA12&gt;='Old Ranking Calculations'!$B$31,'Old Ranking Calculations'!$C$31,AA12&lt;'Old Ranking Calculations'!$B$32,'Old Ranking Calculations'!$C$32)</f>
        <v>3</v>
      </c>
      <c r="AC12" s="1">
        <f>COUNT($G$2:G12)/COUNT($A$2:A12)</f>
        <v>0.18181818181818182</v>
      </c>
      <c r="AD12" s="1" cm="1">
        <f t="array" ref="AD12">_xlfn.IFS(AC12&gt;='Old Ranking Calculations'!$B$15,'Old Ranking Calculations'!$C$15,AC12&gt;='Old Ranking Calculations'!$B$16,'Old Ranking Calculations'!$C$16,AC12&gt;='Old Ranking Calculations'!$B$17,'Old Ranking Calculations'!$C$17,AC12&gt;='Old Ranking Calculations'!$B$18,'Old Ranking Calculations'!$C$18,AC12&gt;='Old Ranking Calculations'!$B$19,'Old Ranking Calculations'!$C$19,AC12&gt;='Old Ranking Calculations'!$B$20,'Old Ranking Calculations'!$C$20,AC12&gt;='Old Ranking Calculations'!$B$21,'Old Ranking Calculations'!$C$21,AC12&gt;='Old Ranking Calculations'!$B$22,'Old Ranking Calculations'!$C$22,AC12&lt;'Old Ranking Calculations'!$B$23,'Old Ranking Calculations'!$C$23)</f>
        <v>0</v>
      </c>
      <c r="AE12" s="1">
        <f t="shared" si="0"/>
        <v>0</v>
      </c>
      <c r="AF12" s="1">
        <f>SUM($O$2:O12)/SUM($G$2:H12)</f>
        <v>1.6666666666666667</v>
      </c>
      <c r="AG12" s="16">
        <f>SUM($W$2:W12,Z12)</f>
        <v>11</v>
      </c>
    </row>
    <row r="13" spans="1:33" ht="15.75" customHeight="1" x14ac:dyDescent="0.2">
      <c r="A13" s="1">
        <v>1977</v>
      </c>
      <c r="B13" s="1" t="s">
        <v>30</v>
      </c>
      <c r="C13" s="1" t="str">
        <f>VLOOKUP(B13,Divisions!$A$1:$B$33,2,FALSE)</f>
        <v>AFC South</v>
      </c>
      <c r="D13" s="1">
        <v>8</v>
      </c>
      <c r="E13" s="1">
        <v>6</v>
      </c>
      <c r="W13" s="1">
        <f>SUM(N13*'Ranking Calculations'!$C$2,M13*'Ranking Calculations'!$C$3,L13*'Ranking Calculations'!$C$4,K13*'Ranking Calculations'!$C$5,H13*'Ranking Calculations'!$C$7,G13*'Ranking Calculations'!$C$6,P13*'Ranking Calculations'!$C$8,Q13*'Ranking Calculations'!$C$9,R13*'Ranking Calculations'!$C$10,S13*'Ranking Calculations'!$C$11,T13*'Ranking Calculations'!$C$12,U13*'Ranking Calculations'!$C$13,V13*'Ranking Calculations'!$C$14)</f>
        <v>0</v>
      </c>
      <c r="X13" s="11">
        <f>(SUM($D$2:D13)+(SUM($F$2:F13)/2))/((SUM($D$2:D13)+SUM($E$2:E13)+SUM($F$2:F13)))</f>
        <v>0.39583333333333331</v>
      </c>
      <c r="Y13" s="24">
        <f>'Winning % Rank Over Time'!AG13</f>
        <v>19</v>
      </c>
      <c r="Z13" s="7">
        <f>'Winning % Rank Over Time'!$B13*VLOOKUP(Y13,'Share of Reg Season Points'!$K$2:$L$30,2)</f>
        <v>0</v>
      </c>
      <c r="AA13" s="1">
        <f>SUM($I$2:I13)/COUNT($G$2:G13)</f>
        <v>0.5</v>
      </c>
      <c r="AB13" s="1" cm="1">
        <f t="array" ref="AB13">_xlfn.IFS(AA13&gt;='Old Ranking Calculations'!$B$25,'Old Ranking Calculations'!$C$25,AA13&gt;='Old Ranking Calculations'!$B$26,'Old Ranking Calculations'!$C$26,AA13&gt;='Old Ranking Calculations'!$B$27,'Old Ranking Calculations'!$C$27,AA13&gt;='Old Ranking Calculations'!$B$28,'Old Ranking Calculations'!$C$28,AA13&gt;='Old Ranking Calculations'!$B$29,'Old Ranking Calculations'!$C$29,AA13&gt;='Old Ranking Calculations'!$B$30,'Old Ranking Calculations'!$C$30,AA13&gt;='Old Ranking Calculations'!$B$31,'Old Ranking Calculations'!$C$31,AA13&lt;'Old Ranking Calculations'!$B$32,'Old Ranking Calculations'!$C$32)</f>
        <v>3</v>
      </c>
      <c r="AC13" s="1">
        <f>COUNT($G$2:G13)/COUNT($A$2:A13)</f>
        <v>0.16666666666666666</v>
      </c>
      <c r="AD13" s="1" cm="1">
        <f t="array" ref="AD13">_xlfn.IFS(AC13&gt;='Old Ranking Calculations'!$B$15,'Old Ranking Calculations'!$C$15,AC13&gt;='Old Ranking Calculations'!$B$16,'Old Ranking Calculations'!$C$16,AC13&gt;='Old Ranking Calculations'!$B$17,'Old Ranking Calculations'!$C$17,AC13&gt;='Old Ranking Calculations'!$B$18,'Old Ranking Calculations'!$C$18,AC13&gt;='Old Ranking Calculations'!$B$19,'Old Ranking Calculations'!$C$19,AC13&gt;='Old Ranking Calculations'!$B$20,'Old Ranking Calculations'!$C$20,AC13&gt;='Old Ranking Calculations'!$B$21,'Old Ranking Calculations'!$C$21,AC13&gt;='Old Ranking Calculations'!$B$22,'Old Ranking Calculations'!$C$22,AC13&lt;'Old Ranking Calculations'!$B$23,'Old Ranking Calculations'!$C$23)</f>
        <v>0</v>
      </c>
      <c r="AE13" s="1">
        <f t="shared" si="0"/>
        <v>0</v>
      </c>
      <c r="AF13" s="1">
        <f>SUM($O$2:O13)/SUM($G$2:H13)</f>
        <v>1.6666666666666667</v>
      </c>
      <c r="AG13" s="16">
        <f>SUM($W$2:W13,Z13)</f>
        <v>11</v>
      </c>
    </row>
    <row r="14" spans="1:33" ht="15.75" customHeight="1" x14ac:dyDescent="0.2">
      <c r="A14" s="1">
        <v>1978</v>
      </c>
      <c r="B14" s="1" t="s">
        <v>30</v>
      </c>
      <c r="C14" s="1" t="str">
        <f>VLOOKUP(B14,Divisions!$A$1:$B$33,2,FALSE)</f>
        <v>AFC South</v>
      </c>
      <c r="D14" s="1">
        <v>10</v>
      </c>
      <c r="E14" s="1">
        <v>6</v>
      </c>
      <c r="G14" s="1">
        <v>1</v>
      </c>
      <c r="I14" s="1">
        <v>2</v>
      </c>
      <c r="J14" s="1">
        <v>1</v>
      </c>
      <c r="K14" s="1">
        <v>1</v>
      </c>
      <c r="L14" s="1">
        <v>1</v>
      </c>
      <c r="M14" s="1"/>
      <c r="N14" s="1"/>
      <c r="O14" s="1">
        <v>3</v>
      </c>
      <c r="Q14" s="1">
        <v>1</v>
      </c>
      <c r="S14" s="1">
        <v>1</v>
      </c>
      <c r="W14" s="1">
        <f>SUM(N14*'Ranking Calculations'!$C$2,M14*'Ranking Calculations'!$C$3,L14*'Ranking Calculations'!$C$4,K14*'Ranking Calculations'!$C$5,H14*'Ranking Calculations'!$C$7,G14*'Ranking Calculations'!$C$6,P14*'Ranking Calculations'!$C$8,Q14*'Ranking Calculations'!$C$9,R14*'Ranking Calculations'!$C$10,S14*'Ranking Calculations'!$C$11,T14*'Ranking Calculations'!$C$12,U14*'Ranking Calculations'!$C$13,V14*'Ranking Calculations'!$C$14)</f>
        <v>8</v>
      </c>
      <c r="X14" s="11">
        <f>(SUM($D$2:D14)+(SUM($F$2:F14)/2))/((SUM($D$2:D14)+SUM($E$2:E14)+SUM($F$2:F14)))</f>
        <v>0.41576086956521741</v>
      </c>
      <c r="Y14" s="24">
        <f>'Winning % Rank Over Time'!AG14</f>
        <v>20</v>
      </c>
      <c r="Z14" s="7">
        <f>'Winning % Rank Over Time'!$B14*VLOOKUP(Y14,'Share of Reg Season Points'!$K$2:$L$30,2)</f>
        <v>0</v>
      </c>
      <c r="AA14" s="1">
        <f>SUM($I$2:I14)/COUNT($G$2:G14)</f>
        <v>1</v>
      </c>
      <c r="AB14" s="1" cm="1">
        <f t="array" ref="AB14">_xlfn.IFS(AA14&gt;='Old Ranking Calculations'!$B$25,'Old Ranking Calculations'!$C$25,AA14&gt;='Old Ranking Calculations'!$B$26,'Old Ranking Calculations'!$C$26,AA14&gt;='Old Ranking Calculations'!$B$27,'Old Ranking Calculations'!$C$27,AA14&gt;='Old Ranking Calculations'!$B$28,'Old Ranking Calculations'!$C$28,AA14&gt;='Old Ranking Calculations'!$B$29,'Old Ranking Calculations'!$C$29,AA14&gt;='Old Ranking Calculations'!$B$30,'Old Ranking Calculations'!$C$30,AA14&gt;='Old Ranking Calculations'!$B$31,'Old Ranking Calculations'!$C$31,AA14&lt;'Old Ranking Calculations'!$B$32,'Old Ranking Calculations'!$C$32)</f>
        <v>10</v>
      </c>
      <c r="AC14" s="1">
        <f>COUNT($G$2:G14)/COUNT($A$2:A14)</f>
        <v>0.23076923076923078</v>
      </c>
      <c r="AD14" s="1" cm="1">
        <f t="array" ref="AD14">_xlfn.IFS(AC14&gt;='Old Ranking Calculations'!$B$15,'Old Ranking Calculations'!$C$15,AC14&gt;='Old Ranking Calculations'!$B$16,'Old Ranking Calculations'!$C$16,AC14&gt;='Old Ranking Calculations'!$B$17,'Old Ranking Calculations'!$C$17,AC14&gt;='Old Ranking Calculations'!$B$18,'Old Ranking Calculations'!$C$18,AC14&gt;='Old Ranking Calculations'!$B$19,'Old Ranking Calculations'!$C$19,AC14&gt;='Old Ranking Calculations'!$B$20,'Old Ranking Calculations'!$C$20,AC14&gt;='Old Ranking Calculations'!$B$21,'Old Ranking Calculations'!$C$21,AC14&gt;='Old Ranking Calculations'!$B$22,'Old Ranking Calculations'!$C$22,AC14&lt;'Old Ranking Calculations'!$B$23,'Old Ranking Calculations'!$C$23)</f>
        <v>1</v>
      </c>
      <c r="AE14" s="1">
        <f t="shared" si="0"/>
        <v>0</v>
      </c>
      <c r="AF14" s="1">
        <f>SUM($O$2:O14)/SUM($G$2:H14)</f>
        <v>2</v>
      </c>
      <c r="AG14" s="16">
        <f>SUM($W$2:W14,Z14)</f>
        <v>19</v>
      </c>
    </row>
    <row r="15" spans="1:33" ht="15.75" customHeight="1" x14ac:dyDescent="0.2">
      <c r="A15" s="1">
        <v>1979</v>
      </c>
      <c r="B15" s="1" t="s">
        <v>30</v>
      </c>
      <c r="C15" s="1" t="str">
        <f>VLOOKUP(B15,Divisions!$A$1:$B$33,2,FALSE)</f>
        <v>AFC South</v>
      </c>
      <c r="D15" s="1">
        <v>11</v>
      </c>
      <c r="E15" s="1">
        <v>5</v>
      </c>
      <c r="G15" s="1">
        <v>1</v>
      </c>
      <c r="I15" s="1">
        <v>2</v>
      </c>
      <c r="J15" s="1">
        <v>1</v>
      </c>
      <c r="K15" s="1">
        <v>1</v>
      </c>
      <c r="L15" s="1">
        <v>1</v>
      </c>
      <c r="M15" s="1"/>
      <c r="N15" s="1"/>
      <c r="O15" s="1">
        <v>3</v>
      </c>
      <c r="P15" s="1">
        <v>1</v>
      </c>
      <c r="Q15" s="1">
        <v>1</v>
      </c>
      <c r="W15" s="1">
        <f>SUM(N15*'Ranking Calculations'!$C$2,M15*'Ranking Calculations'!$C$3,L15*'Ranking Calculations'!$C$4,K15*'Ranking Calculations'!$C$5,H15*'Ranking Calculations'!$C$7,G15*'Ranking Calculations'!$C$6,P15*'Ranking Calculations'!$C$8,Q15*'Ranking Calculations'!$C$9,R15*'Ranking Calculations'!$C$10,S15*'Ranking Calculations'!$C$11,T15*'Ranking Calculations'!$C$12,U15*'Ranking Calculations'!$C$13,V15*'Ranking Calculations'!$C$14)</f>
        <v>11</v>
      </c>
      <c r="X15" s="11">
        <f>(SUM($D$2:D15)+(SUM($F$2:F15)/2))/((SUM($D$2:D15)+SUM($E$2:E15)+SUM($F$2:F15)))</f>
        <v>0.4375</v>
      </c>
      <c r="Y15" s="24">
        <f>'Winning % Rank Over Time'!AG15</f>
        <v>18</v>
      </c>
      <c r="Z15" s="7">
        <f>'Winning % Rank Over Time'!$B15*VLOOKUP(Y15,'Share of Reg Season Points'!$K$2:$L$30,2)</f>
        <v>0</v>
      </c>
      <c r="AA15" s="1">
        <f>SUM($I$2:I15)/COUNT($G$2:G15)</f>
        <v>1.25</v>
      </c>
      <c r="AB15" s="1" cm="1">
        <f t="array" ref="AB15">_xlfn.IFS(AA15&gt;='Old Ranking Calculations'!$B$25,'Old Ranking Calculations'!$C$25,AA15&gt;='Old Ranking Calculations'!$B$26,'Old Ranking Calculations'!$C$26,AA15&gt;='Old Ranking Calculations'!$B$27,'Old Ranking Calculations'!$C$27,AA15&gt;='Old Ranking Calculations'!$B$28,'Old Ranking Calculations'!$C$28,AA15&gt;='Old Ranking Calculations'!$B$29,'Old Ranking Calculations'!$C$29,AA15&gt;='Old Ranking Calculations'!$B$30,'Old Ranking Calculations'!$C$30,AA15&gt;='Old Ranking Calculations'!$B$31,'Old Ranking Calculations'!$C$31,AA15&lt;'Old Ranking Calculations'!$B$32,'Old Ranking Calculations'!$C$32)</f>
        <v>12</v>
      </c>
      <c r="AC15" s="1">
        <f>COUNT($G$2:G15)/COUNT($A$2:A15)</f>
        <v>0.2857142857142857</v>
      </c>
      <c r="AD15" s="1" cm="1">
        <f t="array" ref="AD15">_xlfn.IFS(AC15&gt;='Old Ranking Calculations'!$B$15,'Old Ranking Calculations'!$C$15,AC15&gt;='Old Ranking Calculations'!$B$16,'Old Ranking Calculations'!$C$16,AC15&gt;='Old Ranking Calculations'!$B$17,'Old Ranking Calculations'!$C$17,AC15&gt;='Old Ranking Calculations'!$B$18,'Old Ranking Calculations'!$C$18,AC15&gt;='Old Ranking Calculations'!$B$19,'Old Ranking Calculations'!$C$19,AC15&gt;='Old Ranking Calculations'!$B$20,'Old Ranking Calculations'!$C$20,AC15&gt;='Old Ranking Calculations'!$B$21,'Old Ranking Calculations'!$C$21,AC15&gt;='Old Ranking Calculations'!$B$22,'Old Ranking Calculations'!$C$22,AC15&lt;'Old Ranking Calculations'!$B$23,'Old Ranking Calculations'!$C$23)</f>
        <v>3</v>
      </c>
      <c r="AE15" s="1">
        <f t="shared" si="0"/>
        <v>0</v>
      </c>
      <c r="AF15" s="1">
        <f>SUM($O$2:O15)/SUM($G$2:H15)</f>
        <v>2.2000000000000002</v>
      </c>
      <c r="AG15" s="16">
        <f>SUM($W$2:W15,Z15)</f>
        <v>30</v>
      </c>
    </row>
    <row r="16" spans="1:33" ht="15.75" customHeight="1" x14ac:dyDescent="0.2">
      <c r="A16" s="1">
        <v>1980</v>
      </c>
      <c r="B16" s="1" t="s">
        <v>30</v>
      </c>
      <c r="C16" s="1" t="str">
        <f>VLOOKUP(B16,Divisions!$A$1:$B$33,2,FALSE)</f>
        <v>AFC South</v>
      </c>
      <c r="D16" s="1">
        <v>11</v>
      </c>
      <c r="E16" s="1">
        <v>5</v>
      </c>
      <c r="G16" s="1">
        <v>1</v>
      </c>
      <c r="I16" s="1">
        <v>0</v>
      </c>
      <c r="J16" s="1">
        <v>1</v>
      </c>
      <c r="K16" s="1"/>
      <c r="L16" s="1"/>
      <c r="M16" s="1"/>
      <c r="N16" s="1"/>
      <c r="O16" s="1">
        <v>1</v>
      </c>
      <c r="Q16" s="1">
        <v>1</v>
      </c>
      <c r="W16" s="1">
        <f>SUM(N16*'Ranking Calculations'!$C$2,M16*'Ranking Calculations'!$C$3,L16*'Ranking Calculations'!$C$4,K16*'Ranking Calculations'!$C$5,H16*'Ranking Calculations'!$C$7,G16*'Ranking Calculations'!$C$6,P16*'Ranking Calculations'!$C$8,Q16*'Ranking Calculations'!$C$9,R16*'Ranking Calculations'!$C$10,S16*'Ranking Calculations'!$C$11,T16*'Ranking Calculations'!$C$12,U16*'Ranking Calculations'!$C$13,V16*'Ranking Calculations'!$C$14)</f>
        <v>2</v>
      </c>
      <c r="X16" s="11">
        <f>(SUM($D$2:D16)+(SUM($F$2:F16)/2))/((SUM($D$2:D16)+SUM($E$2:E16)+SUM($F$2:F16)))</f>
        <v>0.45601851851851855</v>
      </c>
      <c r="Y16" s="24">
        <f>'Winning % Rank Over Time'!AG16</f>
        <v>17</v>
      </c>
      <c r="Z16" s="7">
        <f>'Winning % Rank Over Time'!$B16*VLOOKUP(Y16,'Share of Reg Season Points'!$K$2:$L$30,2)</f>
        <v>0</v>
      </c>
      <c r="AA16" s="1">
        <f>SUM($I$2:I16)/COUNT($G$2:G16)</f>
        <v>1</v>
      </c>
      <c r="AB16" s="1" cm="1">
        <f t="array" ref="AB16">_xlfn.IFS(AA16&gt;='Old Ranking Calculations'!$B$25,'Old Ranking Calculations'!$C$25,AA16&gt;='Old Ranking Calculations'!$B$26,'Old Ranking Calculations'!$C$26,AA16&gt;='Old Ranking Calculations'!$B$27,'Old Ranking Calculations'!$C$27,AA16&gt;='Old Ranking Calculations'!$B$28,'Old Ranking Calculations'!$C$28,AA16&gt;='Old Ranking Calculations'!$B$29,'Old Ranking Calculations'!$C$29,AA16&gt;='Old Ranking Calculations'!$B$30,'Old Ranking Calculations'!$C$30,AA16&gt;='Old Ranking Calculations'!$B$31,'Old Ranking Calculations'!$C$31,AA16&lt;'Old Ranking Calculations'!$B$32,'Old Ranking Calculations'!$C$32)</f>
        <v>10</v>
      </c>
      <c r="AC16" s="1">
        <f>COUNT($G$2:G16)/COUNT($A$2:A16)</f>
        <v>0.33333333333333331</v>
      </c>
      <c r="AD16" s="1" cm="1">
        <f t="array" ref="AD16">_xlfn.IFS(AC16&gt;='Old Ranking Calculations'!$B$15,'Old Ranking Calculations'!$C$15,AC16&gt;='Old Ranking Calculations'!$B$16,'Old Ranking Calculations'!$C$16,AC16&gt;='Old Ranking Calculations'!$B$17,'Old Ranking Calculations'!$C$17,AC16&gt;='Old Ranking Calculations'!$B$18,'Old Ranking Calculations'!$C$18,AC16&gt;='Old Ranking Calculations'!$B$19,'Old Ranking Calculations'!$C$19,AC16&gt;='Old Ranking Calculations'!$B$20,'Old Ranking Calculations'!$C$20,AC16&gt;='Old Ranking Calculations'!$B$21,'Old Ranking Calculations'!$C$21,AC16&gt;='Old Ranking Calculations'!$B$22,'Old Ranking Calculations'!$C$22,AC16&lt;'Old Ranking Calculations'!$B$23,'Old Ranking Calculations'!$C$23)</f>
        <v>3</v>
      </c>
      <c r="AE16" s="1">
        <f t="shared" si="0"/>
        <v>0</v>
      </c>
      <c r="AF16" s="1">
        <f>SUM($O$2:O16)/SUM($G$2:H16)</f>
        <v>2</v>
      </c>
      <c r="AG16" s="16">
        <f>SUM($W$2:W16,Z16)</f>
        <v>32</v>
      </c>
    </row>
    <row r="17" spans="1:33" ht="15.75" customHeight="1" x14ac:dyDescent="0.2">
      <c r="A17" s="1">
        <v>1981</v>
      </c>
      <c r="B17" s="1" t="s">
        <v>30</v>
      </c>
      <c r="C17" s="1" t="str">
        <f>VLOOKUP(B17,Divisions!$A$1:$B$33,2,FALSE)</f>
        <v>AFC South</v>
      </c>
      <c r="D17" s="1">
        <v>7</v>
      </c>
      <c r="E17" s="1">
        <v>9</v>
      </c>
      <c r="W17" s="1">
        <f>SUM(N17*'Ranking Calculations'!$C$2,M17*'Ranking Calculations'!$C$3,L17*'Ranking Calculations'!$C$4,K17*'Ranking Calculations'!$C$5,H17*'Ranking Calculations'!$C$7,G17*'Ranking Calculations'!$C$6,P17*'Ranking Calculations'!$C$8,Q17*'Ranking Calculations'!$C$9,R17*'Ranking Calculations'!$C$10,S17*'Ranking Calculations'!$C$11,T17*'Ranking Calculations'!$C$12,U17*'Ranking Calculations'!$C$13,V17*'Ranking Calculations'!$C$14)</f>
        <v>0</v>
      </c>
      <c r="X17" s="11">
        <f>(SUM($D$2:D17)+(SUM($F$2:F17)/2))/((SUM($D$2:D17)+SUM($E$2:E17)+SUM($F$2:F17)))</f>
        <v>0.45474137931034481</v>
      </c>
      <c r="Y17" s="24">
        <f>'Winning % Rank Over Time'!AG17</f>
        <v>18</v>
      </c>
      <c r="Z17" s="7">
        <f>'Winning % Rank Over Time'!$B17*VLOOKUP(Y17,'Share of Reg Season Points'!$K$2:$L$30,2)</f>
        <v>0</v>
      </c>
      <c r="AA17" s="1">
        <f>SUM($I$2:I17)/COUNT($G$2:G17)</f>
        <v>1</v>
      </c>
      <c r="AB17" s="1" cm="1">
        <f t="array" ref="AB17">_xlfn.IFS(AA17&gt;='Old Ranking Calculations'!$B$25,'Old Ranking Calculations'!$C$25,AA17&gt;='Old Ranking Calculations'!$B$26,'Old Ranking Calculations'!$C$26,AA17&gt;='Old Ranking Calculations'!$B$27,'Old Ranking Calculations'!$C$27,AA17&gt;='Old Ranking Calculations'!$B$28,'Old Ranking Calculations'!$C$28,AA17&gt;='Old Ranking Calculations'!$B$29,'Old Ranking Calculations'!$C$29,AA17&gt;='Old Ranking Calculations'!$B$30,'Old Ranking Calculations'!$C$30,AA17&gt;='Old Ranking Calculations'!$B$31,'Old Ranking Calculations'!$C$31,AA17&lt;'Old Ranking Calculations'!$B$32,'Old Ranking Calculations'!$C$32)</f>
        <v>10</v>
      </c>
      <c r="AC17" s="1">
        <f>COUNT($G$2:G17)/COUNT($A$2:A17)</f>
        <v>0.3125</v>
      </c>
      <c r="AD17" s="1" cm="1">
        <f t="array" ref="AD17">_xlfn.IFS(AC17&gt;='Old Ranking Calculations'!$B$15,'Old Ranking Calculations'!$C$15,AC17&gt;='Old Ranking Calculations'!$B$16,'Old Ranking Calculations'!$C$16,AC17&gt;='Old Ranking Calculations'!$B$17,'Old Ranking Calculations'!$C$17,AC17&gt;='Old Ranking Calculations'!$B$18,'Old Ranking Calculations'!$C$18,AC17&gt;='Old Ranking Calculations'!$B$19,'Old Ranking Calculations'!$C$19,AC17&gt;='Old Ranking Calculations'!$B$20,'Old Ranking Calculations'!$C$20,AC17&gt;='Old Ranking Calculations'!$B$21,'Old Ranking Calculations'!$C$21,AC17&gt;='Old Ranking Calculations'!$B$22,'Old Ranking Calculations'!$C$22,AC17&lt;'Old Ranking Calculations'!$B$23,'Old Ranking Calculations'!$C$23)</f>
        <v>3</v>
      </c>
      <c r="AE17" s="1">
        <f t="shared" si="0"/>
        <v>0</v>
      </c>
      <c r="AF17" s="1">
        <f>SUM($O$2:O17)/SUM($G$2:H17)</f>
        <v>2</v>
      </c>
      <c r="AG17" s="16">
        <f>SUM($W$2:W17,Z17)</f>
        <v>32</v>
      </c>
    </row>
    <row r="18" spans="1:33" ht="15.75" customHeight="1" x14ac:dyDescent="0.2">
      <c r="A18" s="1">
        <v>1982</v>
      </c>
      <c r="B18" s="1" t="s">
        <v>30</v>
      </c>
      <c r="C18" s="1" t="str">
        <f>VLOOKUP(B18,Divisions!$A$1:$B$33,2,FALSE)</f>
        <v>AFC South</v>
      </c>
      <c r="D18" s="1">
        <v>1</v>
      </c>
      <c r="E18" s="1">
        <v>8</v>
      </c>
      <c r="W18" s="1">
        <f>SUM(N18*'Ranking Calculations'!$C$2,M18*'Ranking Calculations'!$C$3,L18*'Ranking Calculations'!$C$4,K18*'Ranking Calculations'!$C$5,H18*'Ranking Calculations'!$C$7,G18*'Ranking Calculations'!$C$6,P18*'Ranking Calculations'!$C$8,Q18*'Ranking Calculations'!$C$9,R18*'Ranking Calculations'!$C$10,S18*'Ranking Calculations'!$C$11,T18*'Ranking Calculations'!$C$12,U18*'Ranking Calculations'!$C$13,V18*'Ranking Calculations'!$C$14)</f>
        <v>0</v>
      </c>
      <c r="X18" s="11">
        <f>(SUM($D$2:D18)+(SUM($F$2:F18)/2))/((SUM($D$2:D18)+SUM($E$2:E18)+SUM($F$2:F18)))</f>
        <v>0.44190871369294604</v>
      </c>
      <c r="Y18" s="24">
        <f>'Winning % Rank Over Time'!AG18</f>
        <v>19</v>
      </c>
      <c r="Z18" s="7">
        <f>'Winning % Rank Over Time'!$B18*VLOOKUP(Y18,'Share of Reg Season Points'!$K$2:$L$30,2)</f>
        <v>0</v>
      </c>
      <c r="AA18" s="1">
        <f>SUM($I$2:I18)/COUNT($G$2:G18)</f>
        <v>1</v>
      </c>
      <c r="AB18" s="1" cm="1">
        <f t="array" ref="AB18">_xlfn.IFS(AA18&gt;='Old Ranking Calculations'!$B$25,'Old Ranking Calculations'!$C$25,AA18&gt;='Old Ranking Calculations'!$B$26,'Old Ranking Calculations'!$C$26,AA18&gt;='Old Ranking Calculations'!$B$27,'Old Ranking Calculations'!$C$27,AA18&gt;='Old Ranking Calculations'!$B$28,'Old Ranking Calculations'!$C$28,AA18&gt;='Old Ranking Calculations'!$B$29,'Old Ranking Calculations'!$C$29,AA18&gt;='Old Ranking Calculations'!$B$30,'Old Ranking Calculations'!$C$30,AA18&gt;='Old Ranking Calculations'!$B$31,'Old Ranking Calculations'!$C$31,AA18&lt;'Old Ranking Calculations'!$B$32,'Old Ranking Calculations'!$C$32)</f>
        <v>10</v>
      </c>
      <c r="AC18" s="1">
        <f>COUNT($G$2:G18)/COUNT($A$2:A18)</f>
        <v>0.29411764705882354</v>
      </c>
      <c r="AD18" s="1" cm="1">
        <f t="array" ref="AD18">_xlfn.IFS(AC18&gt;='Old Ranking Calculations'!$B$15,'Old Ranking Calculations'!$C$15,AC18&gt;='Old Ranking Calculations'!$B$16,'Old Ranking Calculations'!$C$16,AC18&gt;='Old Ranking Calculations'!$B$17,'Old Ranking Calculations'!$C$17,AC18&gt;='Old Ranking Calculations'!$B$18,'Old Ranking Calculations'!$C$18,AC18&gt;='Old Ranking Calculations'!$B$19,'Old Ranking Calculations'!$C$19,AC18&gt;='Old Ranking Calculations'!$B$20,'Old Ranking Calculations'!$C$20,AC18&gt;='Old Ranking Calculations'!$B$21,'Old Ranking Calculations'!$C$21,AC18&gt;='Old Ranking Calculations'!$B$22,'Old Ranking Calculations'!$C$22,AC18&lt;'Old Ranking Calculations'!$B$23,'Old Ranking Calculations'!$C$23)</f>
        <v>3</v>
      </c>
      <c r="AE18" s="1">
        <f t="shared" si="0"/>
        <v>0</v>
      </c>
      <c r="AF18" s="1">
        <f>SUM($O$2:O18)/SUM($G$2:H18)</f>
        <v>2</v>
      </c>
      <c r="AG18" s="16">
        <f>SUM($W$2:W18,Z18)</f>
        <v>32</v>
      </c>
    </row>
    <row r="19" spans="1:33" ht="15.75" customHeight="1" x14ac:dyDescent="0.2">
      <c r="A19" s="1">
        <v>1983</v>
      </c>
      <c r="B19" s="1" t="s">
        <v>30</v>
      </c>
      <c r="C19" s="1" t="str">
        <f>VLOOKUP(B19,Divisions!$A$1:$B$33,2,FALSE)</f>
        <v>AFC South</v>
      </c>
      <c r="D19" s="1">
        <v>2</v>
      </c>
      <c r="E19" s="1">
        <v>14</v>
      </c>
      <c r="W19" s="1">
        <f>SUM(N19*'Ranking Calculations'!$C$2,M19*'Ranking Calculations'!$C$3,L19*'Ranking Calculations'!$C$4,K19*'Ranking Calculations'!$C$5,H19*'Ranking Calculations'!$C$7,G19*'Ranking Calculations'!$C$6,P19*'Ranking Calculations'!$C$8,Q19*'Ranking Calculations'!$C$9,R19*'Ranking Calculations'!$C$10,S19*'Ranking Calculations'!$C$11,T19*'Ranking Calculations'!$C$12,U19*'Ranking Calculations'!$C$13,V19*'Ranking Calculations'!$C$14)</f>
        <v>0</v>
      </c>
      <c r="X19" s="11">
        <f>(SUM($D$2:D19)+(SUM($F$2:F19)/2))/((SUM($D$2:D19)+SUM($E$2:E19)+SUM($F$2:F19)))</f>
        <v>0.42217898832684825</v>
      </c>
      <c r="Y19" s="24">
        <f>'Winning % Rank Over Time'!AG19</f>
        <v>21</v>
      </c>
      <c r="Z19" s="7">
        <f>'Winning % Rank Over Time'!$B19*VLOOKUP(Y19,'Share of Reg Season Points'!$K$2:$L$30,2)</f>
        <v>0</v>
      </c>
      <c r="AA19" s="1">
        <f>SUM($I$2:I19)/COUNT($G$2:G19)</f>
        <v>1</v>
      </c>
      <c r="AB19" s="1" cm="1">
        <f t="array" ref="AB19">_xlfn.IFS(AA19&gt;='Old Ranking Calculations'!$B$25,'Old Ranking Calculations'!$C$25,AA19&gt;='Old Ranking Calculations'!$B$26,'Old Ranking Calculations'!$C$26,AA19&gt;='Old Ranking Calculations'!$B$27,'Old Ranking Calculations'!$C$27,AA19&gt;='Old Ranking Calculations'!$B$28,'Old Ranking Calculations'!$C$28,AA19&gt;='Old Ranking Calculations'!$B$29,'Old Ranking Calculations'!$C$29,AA19&gt;='Old Ranking Calculations'!$B$30,'Old Ranking Calculations'!$C$30,AA19&gt;='Old Ranking Calculations'!$B$31,'Old Ranking Calculations'!$C$31,AA19&lt;'Old Ranking Calculations'!$B$32,'Old Ranking Calculations'!$C$32)</f>
        <v>10</v>
      </c>
      <c r="AC19" s="1">
        <f>COUNT($G$2:G19)/COUNT($A$2:A19)</f>
        <v>0.27777777777777779</v>
      </c>
      <c r="AD19" s="1" cm="1">
        <f t="array" ref="AD19">_xlfn.IFS(AC19&gt;='Old Ranking Calculations'!$B$15,'Old Ranking Calculations'!$C$15,AC19&gt;='Old Ranking Calculations'!$B$16,'Old Ranking Calculations'!$C$16,AC19&gt;='Old Ranking Calculations'!$B$17,'Old Ranking Calculations'!$C$17,AC19&gt;='Old Ranking Calculations'!$B$18,'Old Ranking Calculations'!$C$18,AC19&gt;='Old Ranking Calculations'!$B$19,'Old Ranking Calculations'!$C$19,AC19&gt;='Old Ranking Calculations'!$B$20,'Old Ranking Calculations'!$C$20,AC19&gt;='Old Ranking Calculations'!$B$21,'Old Ranking Calculations'!$C$21,AC19&gt;='Old Ranking Calculations'!$B$22,'Old Ranking Calculations'!$C$22,AC19&lt;'Old Ranking Calculations'!$B$23,'Old Ranking Calculations'!$C$23)</f>
        <v>3</v>
      </c>
      <c r="AE19" s="1">
        <f t="shared" si="0"/>
        <v>0</v>
      </c>
      <c r="AF19" s="1">
        <f>SUM($O$2:O19)/SUM($G$2:H19)</f>
        <v>2</v>
      </c>
      <c r="AG19" s="16">
        <f>SUM($W$2:W19,Z19)</f>
        <v>32</v>
      </c>
    </row>
    <row r="20" spans="1:33" ht="15.75" customHeight="1" x14ac:dyDescent="0.2">
      <c r="A20" s="1">
        <v>1984</v>
      </c>
      <c r="B20" s="1" t="s">
        <v>30</v>
      </c>
      <c r="C20" s="1" t="str">
        <f>VLOOKUP(B20,Divisions!$A$1:$B$33,2,FALSE)</f>
        <v>AFC South</v>
      </c>
      <c r="D20" s="1">
        <v>3</v>
      </c>
      <c r="E20" s="1">
        <v>13</v>
      </c>
      <c r="W20" s="1">
        <f>SUM(N20*'Ranking Calculations'!$C$2,M20*'Ranking Calculations'!$C$3,L20*'Ranking Calculations'!$C$4,K20*'Ranking Calculations'!$C$5,H20*'Ranking Calculations'!$C$7,G20*'Ranking Calculations'!$C$6,P20*'Ranking Calculations'!$C$8,Q20*'Ranking Calculations'!$C$9,R20*'Ranking Calculations'!$C$10,S20*'Ranking Calculations'!$C$11,T20*'Ranking Calculations'!$C$12,U20*'Ranking Calculations'!$C$13,V20*'Ranking Calculations'!$C$14)</f>
        <v>0</v>
      </c>
      <c r="X20" s="11">
        <f>(SUM($D$2:D20)+(SUM($F$2:F20)/2))/((SUM($D$2:D20)+SUM($E$2:E20)+SUM($F$2:F20)))</f>
        <v>0.40842490842490842</v>
      </c>
      <c r="Y20" s="24">
        <f>'Winning % Rank Over Time'!AG20</f>
        <v>23</v>
      </c>
      <c r="Z20" s="7">
        <f>'Winning % Rank Over Time'!$B20*VLOOKUP(Y20,'Share of Reg Season Points'!$K$2:$L$30,2)</f>
        <v>0</v>
      </c>
      <c r="AA20" s="1">
        <f>SUM($I$2:I20)/COUNT($G$2:G20)</f>
        <v>1</v>
      </c>
      <c r="AB20" s="1" cm="1">
        <f t="array" ref="AB20">_xlfn.IFS(AA20&gt;='Old Ranking Calculations'!$B$25,'Old Ranking Calculations'!$C$25,AA20&gt;='Old Ranking Calculations'!$B$26,'Old Ranking Calculations'!$C$26,AA20&gt;='Old Ranking Calculations'!$B$27,'Old Ranking Calculations'!$C$27,AA20&gt;='Old Ranking Calculations'!$B$28,'Old Ranking Calculations'!$C$28,AA20&gt;='Old Ranking Calculations'!$B$29,'Old Ranking Calculations'!$C$29,AA20&gt;='Old Ranking Calculations'!$B$30,'Old Ranking Calculations'!$C$30,AA20&gt;='Old Ranking Calculations'!$B$31,'Old Ranking Calculations'!$C$31,AA20&lt;'Old Ranking Calculations'!$B$32,'Old Ranking Calculations'!$C$32)</f>
        <v>10</v>
      </c>
      <c r="AC20" s="1">
        <f>COUNT($G$2:G20)/COUNT($A$2:A20)</f>
        <v>0.26315789473684209</v>
      </c>
      <c r="AD20" s="1" cm="1">
        <f t="array" ref="AD20">_xlfn.IFS(AC20&gt;='Old Ranking Calculations'!$B$15,'Old Ranking Calculations'!$C$15,AC20&gt;='Old Ranking Calculations'!$B$16,'Old Ranking Calculations'!$C$16,AC20&gt;='Old Ranking Calculations'!$B$17,'Old Ranking Calculations'!$C$17,AC20&gt;='Old Ranking Calculations'!$B$18,'Old Ranking Calculations'!$C$18,AC20&gt;='Old Ranking Calculations'!$B$19,'Old Ranking Calculations'!$C$19,AC20&gt;='Old Ranking Calculations'!$B$20,'Old Ranking Calculations'!$C$20,AC20&gt;='Old Ranking Calculations'!$B$21,'Old Ranking Calculations'!$C$21,AC20&gt;='Old Ranking Calculations'!$B$22,'Old Ranking Calculations'!$C$22,AC20&lt;'Old Ranking Calculations'!$B$23,'Old Ranking Calculations'!$C$23)</f>
        <v>3</v>
      </c>
      <c r="AE20" s="1">
        <f t="shared" si="0"/>
        <v>0</v>
      </c>
      <c r="AF20" s="1">
        <f>SUM($O$2:O20)/SUM($G$2:H20)</f>
        <v>2</v>
      </c>
      <c r="AG20" s="16">
        <f>SUM($W$2:W20,Z20)</f>
        <v>32</v>
      </c>
    </row>
    <row r="21" spans="1:33" ht="15.75" customHeight="1" x14ac:dyDescent="0.2">
      <c r="A21" s="1">
        <v>1985</v>
      </c>
      <c r="B21" s="1" t="s">
        <v>30</v>
      </c>
      <c r="C21" s="1" t="str">
        <f>VLOOKUP(B21,Divisions!$A$1:$B$33,2,FALSE)</f>
        <v>AFC South</v>
      </c>
      <c r="D21" s="1">
        <v>5</v>
      </c>
      <c r="E21" s="1">
        <v>11</v>
      </c>
      <c r="W21" s="1">
        <f>SUM(N21*'Ranking Calculations'!$C$2,M21*'Ranking Calculations'!$C$3,L21*'Ranking Calculations'!$C$4,K21*'Ranking Calculations'!$C$5,H21*'Ranking Calculations'!$C$7,G21*'Ranking Calculations'!$C$6,P21*'Ranking Calculations'!$C$8,Q21*'Ranking Calculations'!$C$9,R21*'Ranking Calculations'!$C$10,S21*'Ranking Calculations'!$C$11,T21*'Ranking Calculations'!$C$12,U21*'Ranking Calculations'!$C$13,V21*'Ranking Calculations'!$C$14)</f>
        <v>0</v>
      </c>
      <c r="X21" s="11">
        <f>(SUM($D$2:D21)+(SUM($F$2:F21)/2))/((SUM($D$2:D21)+SUM($E$2:E21)+SUM($F$2:F21)))</f>
        <v>0.40311418685121109</v>
      </c>
      <c r="Y21" s="24">
        <f>'Winning % Rank Over Time'!AG21</f>
        <v>23</v>
      </c>
      <c r="Z21" s="7">
        <f>'Winning % Rank Over Time'!$B21*VLOOKUP(Y21,'Share of Reg Season Points'!$K$2:$L$30,2)</f>
        <v>0</v>
      </c>
      <c r="AA21" s="1">
        <f>SUM($I$2:I21)/COUNT($G$2:G21)</f>
        <v>1</v>
      </c>
      <c r="AB21" s="1" cm="1">
        <f t="array" ref="AB21">_xlfn.IFS(AA21&gt;='Old Ranking Calculations'!$B$25,'Old Ranking Calculations'!$C$25,AA21&gt;='Old Ranking Calculations'!$B$26,'Old Ranking Calculations'!$C$26,AA21&gt;='Old Ranking Calculations'!$B$27,'Old Ranking Calculations'!$C$27,AA21&gt;='Old Ranking Calculations'!$B$28,'Old Ranking Calculations'!$C$28,AA21&gt;='Old Ranking Calculations'!$B$29,'Old Ranking Calculations'!$C$29,AA21&gt;='Old Ranking Calculations'!$B$30,'Old Ranking Calculations'!$C$30,AA21&gt;='Old Ranking Calculations'!$B$31,'Old Ranking Calculations'!$C$31,AA21&lt;'Old Ranking Calculations'!$B$32,'Old Ranking Calculations'!$C$32)</f>
        <v>10</v>
      </c>
      <c r="AC21" s="1">
        <f>COUNT($G$2:G21)/COUNT($A$2:A21)</f>
        <v>0.25</v>
      </c>
      <c r="AD21" s="1" cm="1">
        <f t="array" ref="AD21">_xlfn.IFS(AC21&gt;='Old Ranking Calculations'!$B$15,'Old Ranking Calculations'!$C$15,AC21&gt;='Old Ranking Calculations'!$B$16,'Old Ranking Calculations'!$C$16,AC21&gt;='Old Ranking Calculations'!$B$17,'Old Ranking Calculations'!$C$17,AC21&gt;='Old Ranking Calculations'!$B$18,'Old Ranking Calculations'!$C$18,AC21&gt;='Old Ranking Calculations'!$B$19,'Old Ranking Calculations'!$C$19,AC21&gt;='Old Ranking Calculations'!$B$20,'Old Ranking Calculations'!$C$20,AC21&gt;='Old Ranking Calculations'!$B$21,'Old Ranking Calculations'!$C$21,AC21&gt;='Old Ranking Calculations'!$B$22,'Old Ranking Calculations'!$C$22,AC21&lt;'Old Ranking Calculations'!$B$23,'Old Ranking Calculations'!$C$23)</f>
        <v>3</v>
      </c>
      <c r="AE21" s="1">
        <f t="shared" si="0"/>
        <v>0</v>
      </c>
      <c r="AF21" s="1">
        <f>SUM($O$2:O21)/SUM($G$2:H21)</f>
        <v>2</v>
      </c>
      <c r="AG21" s="16">
        <f>SUM($W$2:W21,Z21)</f>
        <v>32</v>
      </c>
    </row>
    <row r="22" spans="1:33" ht="15.75" customHeight="1" x14ac:dyDescent="0.2">
      <c r="A22" s="1">
        <v>1986</v>
      </c>
      <c r="B22" s="1" t="s">
        <v>30</v>
      </c>
      <c r="C22" s="1" t="str">
        <f>VLOOKUP(B22,Divisions!$A$1:$B$33,2,FALSE)</f>
        <v>AFC South</v>
      </c>
      <c r="D22" s="1">
        <v>5</v>
      </c>
      <c r="E22" s="1">
        <v>11</v>
      </c>
      <c r="W22" s="1">
        <f>SUM(N22*'Ranking Calculations'!$C$2,M22*'Ranking Calculations'!$C$3,L22*'Ranking Calculations'!$C$4,K22*'Ranking Calculations'!$C$5,H22*'Ranking Calculations'!$C$7,G22*'Ranking Calculations'!$C$6,P22*'Ranking Calculations'!$C$8,Q22*'Ranking Calculations'!$C$9,R22*'Ranking Calculations'!$C$10,S22*'Ranking Calculations'!$C$11,T22*'Ranking Calculations'!$C$12,U22*'Ranking Calculations'!$C$13,V22*'Ranking Calculations'!$C$14)</f>
        <v>0</v>
      </c>
      <c r="X22" s="11">
        <f>(SUM($D$2:D22)+(SUM($F$2:F22)/2))/((SUM($D$2:D22)+SUM($E$2:E22)+SUM($F$2:F22)))</f>
        <v>0.39836065573770491</v>
      </c>
      <c r="Y22" s="24">
        <f>'Winning % Rank Over Time'!AG22</f>
        <v>24</v>
      </c>
      <c r="Z22" s="7">
        <f>'Winning % Rank Over Time'!$B22*VLOOKUP(Y22,'Share of Reg Season Points'!$K$2:$L$30,2)</f>
        <v>0</v>
      </c>
      <c r="AA22" s="1">
        <f>SUM($I$2:I22)/COUNT($G$2:G22)</f>
        <v>1</v>
      </c>
      <c r="AB22" s="1" cm="1">
        <f t="array" ref="AB22">_xlfn.IFS(AA22&gt;='Old Ranking Calculations'!$B$25,'Old Ranking Calculations'!$C$25,AA22&gt;='Old Ranking Calculations'!$B$26,'Old Ranking Calculations'!$C$26,AA22&gt;='Old Ranking Calculations'!$B$27,'Old Ranking Calculations'!$C$27,AA22&gt;='Old Ranking Calculations'!$B$28,'Old Ranking Calculations'!$C$28,AA22&gt;='Old Ranking Calculations'!$B$29,'Old Ranking Calculations'!$C$29,AA22&gt;='Old Ranking Calculations'!$B$30,'Old Ranking Calculations'!$C$30,AA22&gt;='Old Ranking Calculations'!$B$31,'Old Ranking Calculations'!$C$31,AA22&lt;'Old Ranking Calculations'!$B$32,'Old Ranking Calculations'!$C$32)</f>
        <v>10</v>
      </c>
      <c r="AC22" s="1">
        <f>COUNT($G$2:G22)/COUNT($A$2:A22)</f>
        <v>0.23809523809523808</v>
      </c>
      <c r="AD22" s="1" cm="1">
        <f t="array" ref="AD22">_xlfn.IFS(AC22&gt;='Old Ranking Calculations'!$B$15,'Old Ranking Calculations'!$C$15,AC22&gt;='Old Ranking Calculations'!$B$16,'Old Ranking Calculations'!$C$16,AC22&gt;='Old Ranking Calculations'!$B$17,'Old Ranking Calculations'!$C$17,AC22&gt;='Old Ranking Calculations'!$B$18,'Old Ranking Calculations'!$C$18,AC22&gt;='Old Ranking Calculations'!$B$19,'Old Ranking Calculations'!$C$19,AC22&gt;='Old Ranking Calculations'!$B$20,'Old Ranking Calculations'!$C$20,AC22&gt;='Old Ranking Calculations'!$B$21,'Old Ranking Calculations'!$C$21,AC22&gt;='Old Ranking Calculations'!$B$22,'Old Ranking Calculations'!$C$22,AC22&lt;'Old Ranking Calculations'!$B$23,'Old Ranking Calculations'!$C$23)</f>
        <v>1</v>
      </c>
      <c r="AE22" s="1">
        <f t="shared" si="0"/>
        <v>0</v>
      </c>
      <c r="AF22" s="1">
        <f>SUM($O$2:O22)/SUM($G$2:H22)</f>
        <v>2</v>
      </c>
      <c r="AG22" s="16">
        <f>SUM($W$2:W22,Z22)</f>
        <v>32</v>
      </c>
    </row>
    <row r="23" spans="1:33" ht="15.75" customHeight="1" x14ac:dyDescent="0.2">
      <c r="A23" s="1">
        <v>1987</v>
      </c>
      <c r="B23" s="1" t="s">
        <v>30</v>
      </c>
      <c r="C23" s="1" t="str">
        <f>VLOOKUP(B23,Divisions!$A$1:$B$33,2,FALSE)</f>
        <v>AFC South</v>
      </c>
      <c r="D23" s="1">
        <v>9</v>
      </c>
      <c r="E23" s="1">
        <v>6</v>
      </c>
      <c r="G23" s="1">
        <v>1</v>
      </c>
      <c r="I23" s="1">
        <v>1</v>
      </c>
      <c r="J23" s="1">
        <v>1</v>
      </c>
      <c r="K23" s="1">
        <v>1</v>
      </c>
      <c r="L23" s="1"/>
      <c r="M23" s="1"/>
      <c r="N23" s="1"/>
      <c r="O23" s="1">
        <v>2</v>
      </c>
      <c r="W23" s="1">
        <f>SUM(N23*'Ranking Calculations'!$C$2,M23*'Ranking Calculations'!$C$3,L23*'Ranking Calculations'!$C$4,K23*'Ranking Calculations'!$C$5,H23*'Ranking Calculations'!$C$7,G23*'Ranking Calculations'!$C$6,P23*'Ranking Calculations'!$C$8,Q23*'Ranking Calculations'!$C$9,R23*'Ranking Calculations'!$C$10,S23*'Ranking Calculations'!$C$11,T23*'Ranking Calculations'!$C$12,U23*'Ranking Calculations'!$C$13,V23*'Ranking Calculations'!$C$14)</f>
        <v>3</v>
      </c>
      <c r="X23" s="11">
        <f>(SUM($D$2:D23)+(SUM($F$2:F23)/2))/((SUM($D$2:D23)+SUM($E$2:E23)+SUM($F$2:F23)))</f>
        <v>0.40781250000000002</v>
      </c>
      <c r="Y23" s="24">
        <f>'Winning % Rank Over Time'!AG23</f>
        <v>24</v>
      </c>
      <c r="Z23" s="7">
        <f>'Winning % Rank Over Time'!$B23*VLOOKUP(Y23,'Share of Reg Season Points'!$K$2:$L$30,2)</f>
        <v>0</v>
      </c>
      <c r="AA23" s="1">
        <f>SUM($I$2:I23)/COUNT($G$2:G23)</f>
        <v>1</v>
      </c>
      <c r="AB23" s="1" cm="1">
        <f t="array" ref="AB23">_xlfn.IFS(AA23&gt;='Old Ranking Calculations'!$B$25,'Old Ranking Calculations'!$C$25,AA23&gt;='Old Ranking Calculations'!$B$26,'Old Ranking Calculations'!$C$26,AA23&gt;='Old Ranking Calculations'!$B$27,'Old Ranking Calculations'!$C$27,AA23&gt;='Old Ranking Calculations'!$B$28,'Old Ranking Calculations'!$C$28,AA23&gt;='Old Ranking Calculations'!$B$29,'Old Ranking Calculations'!$C$29,AA23&gt;='Old Ranking Calculations'!$B$30,'Old Ranking Calculations'!$C$30,AA23&gt;='Old Ranking Calculations'!$B$31,'Old Ranking Calculations'!$C$31,AA23&lt;'Old Ranking Calculations'!$B$32,'Old Ranking Calculations'!$C$32)</f>
        <v>10</v>
      </c>
      <c r="AC23" s="1">
        <f>COUNT($G$2:G23)/COUNT($A$2:A23)</f>
        <v>0.27272727272727271</v>
      </c>
      <c r="AD23" s="1" cm="1">
        <f t="array" ref="AD23">_xlfn.IFS(AC23&gt;='Old Ranking Calculations'!$B$15,'Old Ranking Calculations'!$C$15,AC23&gt;='Old Ranking Calculations'!$B$16,'Old Ranking Calculations'!$C$16,AC23&gt;='Old Ranking Calculations'!$B$17,'Old Ranking Calculations'!$C$17,AC23&gt;='Old Ranking Calculations'!$B$18,'Old Ranking Calculations'!$C$18,AC23&gt;='Old Ranking Calculations'!$B$19,'Old Ranking Calculations'!$C$19,AC23&gt;='Old Ranking Calculations'!$B$20,'Old Ranking Calculations'!$C$20,AC23&gt;='Old Ranking Calculations'!$B$21,'Old Ranking Calculations'!$C$21,AC23&gt;='Old Ranking Calculations'!$B$22,'Old Ranking Calculations'!$C$22,AC23&lt;'Old Ranking Calculations'!$B$23,'Old Ranking Calculations'!$C$23)</f>
        <v>3</v>
      </c>
      <c r="AE23" s="1">
        <f t="shared" si="0"/>
        <v>0</v>
      </c>
      <c r="AF23" s="1">
        <f>SUM($O$2:O23)/SUM($G$2:H23)</f>
        <v>2</v>
      </c>
      <c r="AG23" s="16">
        <f>SUM($W$2:W23,Z23)</f>
        <v>35</v>
      </c>
    </row>
    <row r="24" spans="1:33" ht="15.75" customHeight="1" x14ac:dyDescent="0.2">
      <c r="A24" s="1">
        <v>1988</v>
      </c>
      <c r="B24" s="1" t="s">
        <v>30</v>
      </c>
      <c r="C24" s="1" t="str">
        <f>VLOOKUP(B24,Divisions!$A$1:$B$33,2,FALSE)</f>
        <v>AFC South</v>
      </c>
      <c r="D24" s="1">
        <v>10</v>
      </c>
      <c r="E24" s="1">
        <v>6</v>
      </c>
      <c r="G24" s="1">
        <v>1</v>
      </c>
      <c r="I24" s="1">
        <v>1</v>
      </c>
      <c r="J24" s="1">
        <v>1</v>
      </c>
      <c r="K24" s="1">
        <v>1</v>
      </c>
      <c r="L24" s="1"/>
      <c r="M24" s="1"/>
      <c r="N24" s="1"/>
      <c r="O24" s="1">
        <v>2</v>
      </c>
      <c r="W24" s="1">
        <f>SUM(N24*'Ranking Calculations'!$C$2,M24*'Ranking Calculations'!$C$3,L24*'Ranking Calculations'!$C$4,K24*'Ranking Calculations'!$C$5,H24*'Ranking Calculations'!$C$7,G24*'Ranking Calculations'!$C$6,P24*'Ranking Calculations'!$C$8,Q24*'Ranking Calculations'!$C$9,R24*'Ranking Calculations'!$C$10,S24*'Ranking Calculations'!$C$11,T24*'Ranking Calculations'!$C$12,U24*'Ranking Calculations'!$C$13,V24*'Ranking Calculations'!$C$14)</f>
        <v>3</v>
      </c>
      <c r="X24" s="11">
        <f>(SUM($D$2:D24)+(SUM($F$2:F24)/2))/((SUM($D$2:D24)+SUM($E$2:E24)+SUM($F$2:F24)))</f>
        <v>0.41815476190476192</v>
      </c>
      <c r="Y24" s="24">
        <f>'Winning % Rank Over Time'!AG24</f>
        <v>24</v>
      </c>
      <c r="Z24" s="7">
        <f>'Winning % Rank Over Time'!$B24*VLOOKUP(Y24,'Share of Reg Season Points'!$K$2:$L$30,2)</f>
        <v>0</v>
      </c>
      <c r="AA24" s="1">
        <f>SUM($I$2:I24)/COUNT($G$2:G24)</f>
        <v>1</v>
      </c>
      <c r="AB24" s="1" cm="1">
        <f t="array" ref="AB24">_xlfn.IFS(AA24&gt;='Old Ranking Calculations'!$B$25,'Old Ranking Calculations'!$C$25,AA24&gt;='Old Ranking Calculations'!$B$26,'Old Ranking Calculations'!$C$26,AA24&gt;='Old Ranking Calculations'!$B$27,'Old Ranking Calculations'!$C$27,AA24&gt;='Old Ranking Calculations'!$B$28,'Old Ranking Calculations'!$C$28,AA24&gt;='Old Ranking Calculations'!$B$29,'Old Ranking Calculations'!$C$29,AA24&gt;='Old Ranking Calculations'!$B$30,'Old Ranking Calculations'!$C$30,AA24&gt;='Old Ranking Calculations'!$B$31,'Old Ranking Calculations'!$C$31,AA24&lt;'Old Ranking Calculations'!$B$32,'Old Ranking Calculations'!$C$32)</f>
        <v>10</v>
      </c>
      <c r="AC24" s="1">
        <f>COUNT($G$2:G24)/COUNT($A$2:A24)</f>
        <v>0.30434782608695654</v>
      </c>
      <c r="AD24" s="1" cm="1">
        <f t="array" ref="AD24">_xlfn.IFS(AC24&gt;='Old Ranking Calculations'!$B$15,'Old Ranking Calculations'!$C$15,AC24&gt;='Old Ranking Calculations'!$B$16,'Old Ranking Calculations'!$C$16,AC24&gt;='Old Ranking Calculations'!$B$17,'Old Ranking Calculations'!$C$17,AC24&gt;='Old Ranking Calculations'!$B$18,'Old Ranking Calculations'!$C$18,AC24&gt;='Old Ranking Calculations'!$B$19,'Old Ranking Calculations'!$C$19,AC24&gt;='Old Ranking Calculations'!$B$20,'Old Ranking Calculations'!$C$20,AC24&gt;='Old Ranking Calculations'!$B$21,'Old Ranking Calculations'!$C$21,AC24&gt;='Old Ranking Calculations'!$B$22,'Old Ranking Calculations'!$C$22,AC24&lt;'Old Ranking Calculations'!$B$23,'Old Ranking Calculations'!$C$23)</f>
        <v>3</v>
      </c>
      <c r="AE24" s="1">
        <f t="shared" si="0"/>
        <v>0</v>
      </c>
      <c r="AF24" s="1">
        <f>SUM($O$2:O24)/SUM($G$2:H24)</f>
        <v>2</v>
      </c>
      <c r="AG24" s="16">
        <f>SUM($W$2:W24,Z24)</f>
        <v>38</v>
      </c>
    </row>
    <row r="25" spans="1:33" ht="15.75" customHeight="1" x14ac:dyDescent="0.2">
      <c r="A25" s="1">
        <v>1989</v>
      </c>
      <c r="B25" s="1" t="s">
        <v>30</v>
      </c>
      <c r="C25" s="1" t="str">
        <f>VLOOKUP(B25,Divisions!$A$1:$B$33,2,FALSE)</f>
        <v>AFC South</v>
      </c>
      <c r="D25" s="1">
        <v>9</v>
      </c>
      <c r="E25" s="1">
        <v>7</v>
      </c>
      <c r="G25" s="1">
        <v>1</v>
      </c>
      <c r="I25" s="1">
        <v>0</v>
      </c>
      <c r="J25" s="1">
        <v>1</v>
      </c>
      <c r="K25" s="1"/>
      <c r="L25" s="1"/>
      <c r="M25" s="1"/>
      <c r="N25" s="1"/>
      <c r="O25" s="1">
        <v>1</v>
      </c>
      <c r="W25" s="1">
        <f>SUM(N25*'Ranking Calculations'!$C$2,M25*'Ranking Calculations'!$C$3,L25*'Ranking Calculations'!$C$4,K25*'Ranking Calculations'!$C$5,H25*'Ranking Calculations'!$C$7,G25*'Ranking Calculations'!$C$6,P25*'Ranking Calculations'!$C$8,Q25*'Ranking Calculations'!$C$9,R25*'Ranking Calculations'!$C$10,S25*'Ranking Calculations'!$C$11,T25*'Ranking Calculations'!$C$12,U25*'Ranking Calculations'!$C$13,V25*'Ranking Calculations'!$C$14)</f>
        <v>1</v>
      </c>
      <c r="X25" s="11">
        <f>(SUM($D$2:D25)+(SUM($F$2:F25)/2))/((SUM($D$2:D25)+SUM($E$2:E25)+SUM($F$2:F25)))</f>
        <v>0.42471590909090912</v>
      </c>
      <c r="Y25" s="24">
        <f>'Winning % Rank Over Time'!AG25</f>
        <v>24</v>
      </c>
      <c r="Z25" s="7">
        <f>'Winning % Rank Over Time'!$B25*VLOOKUP(Y25,'Share of Reg Season Points'!$K$2:$L$30,2)</f>
        <v>0</v>
      </c>
      <c r="AA25" s="1">
        <f>SUM($I$2:I25)/COUNT($G$2:G25)</f>
        <v>0.875</v>
      </c>
      <c r="AB25" s="1" cm="1">
        <f t="array" ref="AB25">_xlfn.IFS(AA25&gt;='Old Ranking Calculations'!$B$25,'Old Ranking Calculations'!$C$25,AA25&gt;='Old Ranking Calculations'!$B$26,'Old Ranking Calculations'!$C$26,AA25&gt;='Old Ranking Calculations'!$B$27,'Old Ranking Calculations'!$C$27,AA25&gt;='Old Ranking Calculations'!$B$28,'Old Ranking Calculations'!$C$28,AA25&gt;='Old Ranking Calculations'!$B$29,'Old Ranking Calculations'!$C$29,AA25&gt;='Old Ranking Calculations'!$B$30,'Old Ranking Calculations'!$C$30,AA25&gt;='Old Ranking Calculations'!$B$31,'Old Ranking Calculations'!$C$31,AA25&lt;'Old Ranking Calculations'!$B$32,'Old Ranking Calculations'!$C$32)</f>
        <v>6</v>
      </c>
      <c r="AC25" s="1">
        <f>COUNT($G$2:G25)/COUNT($A$2:A25)</f>
        <v>0.33333333333333331</v>
      </c>
      <c r="AD25" s="1" cm="1">
        <f t="array" ref="AD25">_xlfn.IFS(AC25&gt;='Old Ranking Calculations'!$B$15,'Old Ranking Calculations'!$C$15,AC25&gt;='Old Ranking Calculations'!$B$16,'Old Ranking Calculations'!$C$16,AC25&gt;='Old Ranking Calculations'!$B$17,'Old Ranking Calculations'!$C$17,AC25&gt;='Old Ranking Calculations'!$B$18,'Old Ranking Calculations'!$C$18,AC25&gt;='Old Ranking Calculations'!$B$19,'Old Ranking Calculations'!$C$19,AC25&gt;='Old Ranking Calculations'!$B$20,'Old Ranking Calculations'!$C$20,AC25&gt;='Old Ranking Calculations'!$B$21,'Old Ranking Calculations'!$C$21,AC25&gt;='Old Ranking Calculations'!$B$22,'Old Ranking Calculations'!$C$22,AC25&lt;'Old Ranking Calculations'!$B$23,'Old Ranking Calculations'!$C$23)</f>
        <v>3</v>
      </c>
      <c r="AE25" s="1">
        <f t="shared" si="0"/>
        <v>0</v>
      </c>
      <c r="AF25" s="1">
        <f>SUM($O$2:O25)/SUM($G$2:H25)</f>
        <v>1.8888888888888888</v>
      </c>
      <c r="AG25" s="16">
        <f>SUM($W$2:W25,Z25)</f>
        <v>39</v>
      </c>
    </row>
    <row r="26" spans="1:33" ht="15.75" customHeight="1" x14ac:dyDescent="0.2">
      <c r="A26" s="1">
        <v>1990</v>
      </c>
      <c r="B26" s="1" t="s">
        <v>30</v>
      </c>
      <c r="C26" s="1" t="str">
        <f>VLOOKUP(B26,Divisions!$A$1:$B$33,2,FALSE)</f>
        <v>AFC South</v>
      </c>
      <c r="D26" s="1">
        <v>9</v>
      </c>
      <c r="E26" s="1">
        <v>7</v>
      </c>
      <c r="G26" s="1">
        <v>1</v>
      </c>
      <c r="I26" s="1">
        <v>0</v>
      </c>
      <c r="J26" s="1">
        <v>1</v>
      </c>
      <c r="K26" s="1"/>
      <c r="L26" s="1"/>
      <c r="M26" s="1"/>
      <c r="N26" s="1"/>
      <c r="O26" s="1">
        <v>1</v>
      </c>
      <c r="Q26" s="1">
        <v>1</v>
      </c>
      <c r="W26" s="1">
        <f>SUM(N26*'Ranking Calculations'!$C$2,M26*'Ranking Calculations'!$C$3,L26*'Ranking Calculations'!$C$4,K26*'Ranking Calculations'!$C$5,H26*'Ranking Calculations'!$C$7,G26*'Ranking Calculations'!$C$6,P26*'Ranking Calculations'!$C$8,Q26*'Ranking Calculations'!$C$9,R26*'Ranking Calculations'!$C$10,S26*'Ranking Calculations'!$C$11,T26*'Ranking Calculations'!$C$12,U26*'Ranking Calculations'!$C$13,V26*'Ranking Calculations'!$C$14)</f>
        <v>2</v>
      </c>
      <c r="X26" s="11">
        <f>(SUM($D$2:D26)+(SUM($F$2:F26)/2))/((SUM($D$2:D26)+SUM($E$2:E26)+SUM($F$2:F26)))</f>
        <v>0.43070652173913043</v>
      </c>
      <c r="Y26" s="24">
        <f>'Winning % Rank Over Time'!AG26</f>
        <v>24</v>
      </c>
      <c r="Z26" s="7">
        <f>'Winning % Rank Over Time'!$B26*VLOOKUP(Y26,'Share of Reg Season Points'!$K$2:$L$30,2)</f>
        <v>0</v>
      </c>
      <c r="AA26" s="1">
        <f>SUM($I$2:I26)/COUNT($G$2:G26)</f>
        <v>0.77777777777777779</v>
      </c>
      <c r="AB26" s="1" cm="1">
        <f t="array" ref="AB26">_xlfn.IFS(AA26&gt;='Old Ranking Calculations'!$B$25,'Old Ranking Calculations'!$C$25,AA26&gt;='Old Ranking Calculations'!$B$26,'Old Ranking Calculations'!$C$26,AA26&gt;='Old Ranking Calculations'!$B$27,'Old Ranking Calculations'!$C$27,AA26&gt;='Old Ranking Calculations'!$B$28,'Old Ranking Calculations'!$C$28,AA26&gt;='Old Ranking Calculations'!$B$29,'Old Ranking Calculations'!$C$29,AA26&gt;='Old Ranking Calculations'!$B$30,'Old Ranking Calculations'!$C$30,AA26&gt;='Old Ranking Calculations'!$B$31,'Old Ranking Calculations'!$C$31,AA26&lt;'Old Ranking Calculations'!$B$32,'Old Ranking Calculations'!$C$32)</f>
        <v>6</v>
      </c>
      <c r="AC26" s="1">
        <f>COUNT($G$2:G26)/COUNT($A$2:A26)</f>
        <v>0.36</v>
      </c>
      <c r="AD26" s="1" cm="1">
        <f t="array" ref="AD26">_xlfn.IFS(AC26&gt;='Old Ranking Calculations'!$B$15,'Old Ranking Calculations'!$C$15,AC26&gt;='Old Ranking Calculations'!$B$16,'Old Ranking Calculations'!$C$16,AC26&gt;='Old Ranking Calculations'!$B$17,'Old Ranking Calculations'!$C$17,AC26&gt;='Old Ranking Calculations'!$B$18,'Old Ranking Calculations'!$C$18,AC26&gt;='Old Ranking Calculations'!$B$19,'Old Ranking Calculations'!$C$19,AC26&gt;='Old Ranking Calculations'!$B$20,'Old Ranking Calculations'!$C$20,AC26&gt;='Old Ranking Calculations'!$B$21,'Old Ranking Calculations'!$C$21,AC26&gt;='Old Ranking Calculations'!$B$22,'Old Ranking Calculations'!$C$22,AC26&lt;'Old Ranking Calculations'!$B$23,'Old Ranking Calculations'!$C$23)</f>
        <v>7</v>
      </c>
      <c r="AE26" s="1">
        <f t="shared" si="0"/>
        <v>0</v>
      </c>
      <c r="AF26" s="1">
        <f>SUM($O$2:O26)/SUM($G$2:H26)</f>
        <v>1.8</v>
      </c>
      <c r="AG26" s="16">
        <f>SUM($W$2:W26,Z26)</f>
        <v>41</v>
      </c>
    </row>
    <row r="27" spans="1:33" ht="15.75" customHeight="1" x14ac:dyDescent="0.2">
      <c r="A27" s="1">
        <v>1991</v>
      </c>
      <c r="B27" s="1" t="s">
        <v>30</v>
      </c>
      <c r="C27" s="1" t="str">
        <f>VLOOKUP(B27,Divisions!$A$1:$B$33,2,FALSE)</f>
        <v>AFC South</v>
      </c>
      <c r="D27" s="1">
        <v>11</v>
      </c>
      <c r="E27" s="1">
        <v>5</v>
      </c>
      <c r="G27" s="1">
        <v>1</v>
      </c>
      <c r="H27" s="1">
        <v>1</v>
      </c>
      <c r="I27" s="1">
        <v>1</v>
      </c>
      <c r="J27" s="1">
        <v>1</v>
      </c>
      <c r="K27" s="1">
        <v>1</v>
      </c>
      <c r="L27" s="1"/>
      <c r="M27" s="1"/>
      <c r="N27" s="1"/>
      <c r="O27" s="1">
        <v>2</v>
      </c>
      <c r="W27" s="1">
        <f>SUM(N27*'Ranking Calculations'!$C$2,M27*'Ranking Calculations'!$C$3,L27*'Ranking Calculations'!$C$4,K27*'Ranking Calculations'!$C$5,H27*'Ranking Calculations'!$C$7,G27*'Ranking Calculations'!$C$6,P27*'Ranking Calculations'!$C$8,Q27*'Ranking Calculations'!$C$9,R27*'Ranking Calculations'!$C$10,S27*'Ranking Calculations'!$C$11,T27*'Ranking Calculations'!$C$12,U27*'Ranking Calculations'!$C$13,V27*'Ranking Calculations'!$C$14)</f>
        <v>4</v>
      </c>
      <c r="X27" s="11">
        <f>(SUM($D$2:D27)+(SUM($F$2:F27)/2))/((SUM($D$2:D27)+SUM($E$2:E27)+SUM($F$2:F27)))</f>
        <v>0.44140625</v>
      </c>
      <c r="Y27" s="24">
        <f>'Winning % Rank Over Time'!AG27</f>
        <v>24</v>
      </c>
      <c r="Z27" s="7">
        <f>'Winning % Rank Over Time'!$B27*VLOOKUP(Y27,'Share of Reg Season Points'!$K$2:$L$30,2)</f>
        <v>0</v>
      </c>
      <c r="AA27" s="1">
        <f>SUM($I$2:I27)/COUNT($G$2:G27)</f>
        <v>0.8</v>
      </c>
      <c r="AB27" s="1" cm="1">
        <f t="array" ref="AB27">_xlfn.IFS(AA27&gt;='Old Ranking Calculations'!$B$25,'Old Ranking Calculations'!$C$25,AA27&gt;='Old Ranking Calculations'!$B$26,'Old Ranking Calculations'!$C$26,AA27&gt;='Old Ranking Calculations'!$B$27,'Old Ranking Calculations'!$C$27,AA27&gt;='Old Ranking Calculations'!$B$28,'Old Ranking Calculations'!$C$28,AA27&gt;='Old Ranking Calculations'!$B$29,'Old Ranking Calculations'!$C$29,AA27&gt;='Old Ranking Calculations'!$B$30,'Old Ranking Calculations'!$C$30,AA27&gt;='Old Ranking Calculations'!$B$31,'Old Ranking Calculations'!$C$31,AA27&lt;'Old Ranking Calculations'!$B$32,'Old Ranking Calculations'!$C$32)</f>
        <v>6</v>
      </c>
      <c r="AC27" s="1">
        <f>COUNT($G$2:G27)/COUNT($A$2:A27)</f>
        <v>0.38461538461538464</v>
      </c>
      <c r="AD27" s="1" cm="1">
        <f t="array" ref="AD27">_xlfn.IFS(AC27&gt;='Old Ranking Calculations'!$B$15,'Old Ranking Calculations'!$C$15,AC27&gt;='Old Ranking Calculations'!$B$16,'Old Ranking Calculations'!$C$16,AC27&gt;='Old Ranking Calculations'!$B$17,'Old Ranking Calculations'!$C$17,AC27&gt;='Old Ranking Calculations'!$B$18,'Old Ranking Calculations'!$C$18,AC27&gt;='Old Ranking Calculations'!$B$19,'Old Ranking Calculations'!$C$19,AC27&gt;='Old Ranking Calculations'!$B$20,'Old Ranking Calculations'!$C$20,AC27&gt;='Old Ranking Calculations'!$B$21,'Old Ranking Calculations'!$C$21,AC27&gt;='Old Ranking Calculations'!$B$22,'Old Ranking Calculations'!$C$22,AC27&lt;'Old Ranking Calculations'!$B$23,'Old Ranking Calculations'!$C$23)</f>
        <v>7</v>
      </c>
      <c r="AE27" s="1">
        <f t="shared" si="0"/>
        <v>0</v>
      </c>
      <c r="AF27" s="1">
        <f>SUM($O$2:O27)/SUM($G$2:H27)</f>
        <v>1.6666666666666667</v>
      </c>
      <c r="AG27" s="16">
        <f>SUM($W$2:W27,Z27)</f>
        <v>45</v>
      </c>
    </row>
    <row r="28" spans="1:33" ht="15.75" customHeight="1" x14ac:dyDescent="0.2">
      <c r="A28" s="1">
        <v>1992</v>
      </c>
      <c r="B28" s="1" t="s">
        <v>30</v>
      </c>
      <c r="C28" s="1" t="str">
        <f>VLOOKUP(B28,Divisions!$A$1:$B$33,2,FALSE)</f>
        <v>AFC South</v>
      </c>
      <c r="D28" s="1">
        <v>10</v>
      </c>
      <c r="E28" s="1">
        <v>6</v>
      </c>
      <c r="G28" s="1">
        <v>1</v>
      </c>
      <c r="I28" s="1">
        <v>0</v>
      </c>
      <c r="J28" s="1">
        <v>1</v>
      </c>
      <c r="K28" s="1"/>
      <c r="L28" s="1"/>
      <c r="M28" s="1"/>
      <c r="N28" s="1"/>
      <c r="O28" s="1">
        <v>1</v>
      </c>
      <c r="W28" s="1">
        <f>SUM(N28*'Ranking Calculations'!$C$2,M28*'Ranking Calculations'!$C$3,L28*'Ranking Calculations'!$C$4,K28*'Ranking Calculations'!$C$5,H28*'Ranking Calculations'!$C$7,G28*'Ranking Calculations'!$C$6,P28*'Ranking Calculations'!$C$8,Q28*'Ranking Calculations'!$C$9,R28*'Ranking Calculations'!$C$10,S28*'Ranking Calculations'!$C$11,T28*'Ranking Calculations'!$C$12,U28*'Ranking Calculations'!$C$13,V28*'Ranking Calculations'!$C$14)</f>
        <v>1</v>
      </c>
      <c r="X28" s="11">
        <f>(SUM($D$2:D28)+(SUM($F$2:F28)/2))/((SUM($D$2:D28)+SUM($E$2:E28)+SUM($F$2:F28)))</f>
        <v>0.44874999999999998</v>
      </c>
      <c r="Y28" s="24">
        <f>'Winning % Rank Over Time'!AG28</f>
        <v>21</v>
      </c>
      <c r="Z28" s="7">
        <f>'Winning % Rank Over Time'!$B28*VLOOKUP(Y28,'Share of Reg Season Points'!$K$2:$L$30,2)</f>
        <v>0</v>
      </c>
      <c r="AA28" s="1">
        <f>SUM($I$2:I28)/COUNT($G$2:G28)</f>
        <v>0.72727272727272729</v>
      </c>
      <c r="AB28" s="1" cm="1">
        <f t="array" ref="AB28">_xlfn.IFS(AA28&gt;='Old Ranking Calculations'!$B$25,'Old Ranking Calculations'!$C$25,AA28&gt;='Old Ranking Calculations'!$B$26,'Old Ranking Calculations'!$C$26,AA28&gt;='Old Ranking Calculations'!$B$27,'Old Ranking Calculations'!$C$27,AA28&gt;='Old Ranking Calculations'!$B$28,'Old Ranking Calculations'!$C$28,AA28&gt;='Old Ranking Calculations'!$B$29,'Old Ranking Calculations'!$C$29,AA28&gt;='Old Ranking Calculations'!$B$30,'Old Ranking Calculations'!$C$30,AA28&gt;='Old Ranking Calculations'!$B$31,'Old Ranking Calculations'!$C$31,AA28&lt;'Old Ranking Calculations'!$B$32,'Old Ranking Calculations'!$C$32)</f>
        <v>4</v>
      </c>
      <c r="AC28" s="1">
        <f>COUNT($G$2:G28)/COUNT($A$2:A28)</f>
        <v>0.40740740740740738</v>
      </c>
      <c r="AD28" s="1" cm="1">
        <f t="array" ref="AD28">_xlfn.IFS(AC28&gt;='Old Ranking Calculations'!$B$15,'Old Ranking Calculations'!$C$15,AC28&gt;='Old Ranking Calculations'!$B$16,'Old Ranking Calculations'!$C$16,AC28&gt;='Old Ranking Calculations'!$B$17,'Old Ranking Calculations'!$C$17,AC28&gt;='Old Ranking Calculations'!$B$18,'Old Ranking Calculations'!$C$18,AC28&gt;='Old Ranking Calculations'!$B$19,'Old Ranking Calculations'!$C$19,AC28&gt;='Old Ranking Calculations'!$B$20,'Old Ranking Calculations'!$C$20,AC28&gt;='Old Ranking Calculations'!$B$21,'Old Ranking Calculations'!$C$21,AC28&gt;='Old Ranking Calculations'!$B$22,'Old Ranking Calculations'!$C$22,AC28&lt;'Old Ranking Calculations'!$B$23,'Old Ranking Calculations'!$C$23)</f>
        <v>10</v>
      </c>
      <c r="AE28" s="1">
        <f t="shared" si="0"/>
        <v>0</v>
      </c>
      <c r="AF28" s="1">
        <f>SUM($O$2:O28)/SUM($G$2:H28)</f>
        <v>1.6153846153846154</v>
      </c>
      <c r="AG28" s="16">
        <f>SUM($W$2:W28,Z28)</f>
        <v>46</v>
      </c>
    </row>
    <row r="29" spans="1:33" ht="15.75" customHeight="1" x14ac:dyDescent="0.2">
      <c r="A29" s="1">
        <v>1993</v>
      </c>
      <c r="B29" s="1" t="s">
        <v>30</v>
      </c>
      <c r="C29" s="1" t="str">
        <f>VLOOKUP(B29,Divisions!$A$1:$B$33,2,FALSE)</f>
        <v>AFC South</v>
      </c>
      <c r="D29" s="1">
        <v>12</v>
      </c>
      <c r="E29" s="1">
        <v>4</v>
      </c>
      <c r="G29" s="1">
        <v>1</v>
      </c>
      <c r="H29" s="1">
        <v>1</v>
      </c>
      <c r="I29" s="1">
        <v>0</v>
      </c>
      <c r="J29" s="1">
        <v>1</v>
      </c>
      <c r="K29" s="1">
        <v>1</v>
      </c>
      <c r="L29" s="1"/>
      <c r="M29" s="1"/>
      <c r="N29" s="1"/>
      <c r="O29" s="1">
        <v>2</v>
      </c>
      <c r="W29" s="1">
        <f>SUM(N29*'Ranking Calculations'!$C$2,M29*'Ranking Calculations'!$C$3,L29*'Ranking Calculations'!$C$4,K29*'Ranking Calculations'!$C$5,H29*'Ranking Calculations'!$C$7,G29*'Ranking Calculations'!$C$6,P29*'Ranking Calculations'!$C$8,Q29*'Ranking Calculations'!$C$9,R29*'Ranking Calculations'!$C$10,S29*'Ranking Calculations'!$C$11,T29*'Ranking Calculations'!$C$12,U29*'Ranking Calculations'!$C$13,V29*'Ranking Calculations'!$C$14)</f>
        <v>4</v>
      </c>
      <c r="X29" s="11">
        <f>(SUM($D$2:D29)+(SUM($F$2:F29)/2))/((SUM($D$2:D29)+SUM($E$2:E29)+SUM($F$2:F29)))</f>
        <v>0.46033653846153844</v>
      </c>
      <c r="Y29" s="24">
        <f>'Winning % Rank Over Time'!AG29</f>
        <v>17</v>
      </c>
      <c r="Z29" s="7">
        <f>'Winning % Rank Over Time'!$B29*VLOOKUP(Y29,'Share of Reg Season Points'!$K$2:$L$30,2)</f>
        <v>0</v>
      </c>
      <c r="AA29" s="1">
        <f>SUM($I$2:I29)/COUNT($G$2:G29)</f>
        <v>0.66666666666666663</v>
      </c>
      <c r="AB29" s="1" cm="1">
        <f t="array" ref="AB29">_xlfn.IFS(AA29&gt;='Old Ranking Calculations'!$B$25,'Old Ranking Calculations'!$C$25,AA29&gt;='Old Ranking Calculations'!$B$26,'Old Ranking Calculations'!$C$26,AA29&gt;='Old Ranking Calculations'!$B$27,'Old Ranking Calculations'!$C$27,AA29&gt;='Old Ranking Calculations'!$B$28,'Old Ranking Calculations'!$C$28,AA29&gt;='Old Ranking Calculations'!$B$29,'Old Ranking Calculations'!$C$29,AA29&gt;='Old Ranking Calculations'!$B$30,'Old Ranking Calculations'!$C$30,AA29&gt;='Old Ranking Calculations'!$B$31,'Old Ranking Calculations'!$C$31,AA29&lt;'Old Ranking Calculations'!$B$32,'Old Ranking Calculations'!$C$32)</f>
        <v>4</v>
      </c>
      <c r="AC29" s="1">
        <f>COUNT($G$2:G29)/COUNT($A$2:A29)</f>
        <v>0.42857142857142855</v>
      </c>
      <c r="AD29" s="1" cm="1">
        <f t="array" ref="AD29">_xlfn.IFS(AC29&gt;='Old Ranking Calculations'!$B$15,'Old Ranking Calculations'!$C$15,AC29&gt;='Old Ranking Calculations'!$B$16,'Old Ranking Calculations'!$C$16,AC29&gt;='Old Ranking Calculations'!$B$17,'Old Ranking Calculations'!$C$17,AC29&gt;='Old Ranking Calculations'!$B$18,'Old Ranking Calculations'!$C$18,AC29&gt;='Old Ranking Calculations'!$B$19,'Old Ranking Calculations'!$C$19,AC29&gt;='Old Ranking Calculations'!$B$20,'Old Ranking Calculations'!$C$20,AC29&gt;='Old Ranking Calculations'!$B$21,'Old Ranking Calculations'!$C$21,AC29&gt;='Old Ranking Calculations'!$B$22,'Old Ranking Calculations'!$C$22,AC29&lt;'Old Ranking Calculations'!$B$23,'Old Ranking Calculations'!$C$23)</f>
        <v>10</v>
      </c>
      <c r="AE29" s="1">
        <f t="shared" si="0"/>
        <v>0</v>
      </c>
      <c r="AF29" s="1">
        <f>SUM($O$2:O29)/SUM($G$2:H29)</f>
        <v>1.5333333333333334</v>
      </c>
      <c r="AG29" s="16">
        <f>SUM($W$2:W29,Z29)</f>
        <v>50</v>
      </c>
    </row>
    <row r="30" spans="1:33" ht="15.75" customHeight="1" x14ac:dyDescent="0.2">
      <c r="A30" s="1">
        <v>1994</v>
      </c>
      <c r="B30" s="1" t="s">
        <v>30</v>
      </c>
      <c r="C30" s="1" t="str">
        <f>VLOOKUP(B30,Divisions!$A$1:$B$33,2,FALSE)</f>
        <v>AFC South</v>
      </c>
      <c r="D30" s="1">
        <v>2</v>
      </c>
      <c r="E30" s="1">
        <v>14</v>
      </c>
      <c r="W30" s="1">
        <f>SUM(N30*'Ranking Calculations'!$C$2,M30*'Ranking Calculations'!$C$3,L30*'Ranking Calculations'!$C$4,K30*'Ranking Calculations'!$C$5,H30*'Ranking Calculations'!$C$7,G30*'Ranking Calculations'!$C$6,P30*'Ranking Calculations'!$C$8,Q30*'Ranking Calculations'!$C$9,R30*'Ranking Calculations'!$C$10,S30*'Ranking Calculations'!$C$11,T30*'Ranking Calculations'!$C$12,U30*'Ranking Calculations'!$C$13,V30*'Ranking Calculations'!$C$14)</f>
        <v>0</v>
      </c>
      <c r="X30" s="11">
        <f>(SUM($D$2:D30)+(SUM($F$2:F30)/2))/((SUM($D$2:D30)+SUM($E$2:E30)+SUM($F$2:F30)))</f>
        <v>0.44791666666666669</v>
      </c>
      <c r="Y30" s="24">
        <f>'Winning % Rank Over Time'!AG30</f>
        <v>23</v>
      </c>
      <c r="Z30" s="7">
        <f>'Winning % Rank Over Time'!$B30*VLOOKUP(Y30,'Share of Reg Season Points'!$K$2:$L$30,2)</f>
        <v>0</v>
      </c>
      <c r="AA30" s="1">
        <f>SUM($I$2:I30)/COUNT($G$2:G30)</f>
        <v>0.66666666666666663</v>
      </c>
      <c r="AB30" s="1" cm="1">
        <f t="array" ref="AB30">_xlfn.IFS(AA30&gt;='Old Ranking Calculations'!$B$25,'Old Ranking Calculations'!$C$25,AA30&gt;='Old Ranking Calculations'!$B$26,'Old Ranking Calculations'!$C$26,AA30&gt;='Old Ranking Calculations'!$B$27,'Old Ranking Calculations'!$C$27,AA30&gt;='Old Ranking Calculations'!$B$28,'Old Ranking Calculations'!$C$28,AA30&gt;='Old Ranking Calculations'!$B$29,'Old Ranking Calculations'!$C$29,AA30&gt;='Old Ranking Calculations'!$B$30,'Old Ranking Calculations'!$C$30,AA30&gt;='Old Ranking Calculations'!$B$31,'Old Ranking Calculations'!$C$31,AA30&lt;'Old Ranking Calculations'!$B$32,'Old Ranking Calculations'!$C$32)</f>
        <v>4</v>
      </c>
      <c r="AC30" s="1">
        <f>COUNT($G$2:G30)/COUNT($A$2:A30)</f>
        <v>0.41379310344827586</v>
      </c>
      <c r="AD30" s="1" cm="1">
        <f t="array" ref="AD30">_xlfn.IFS(AC30&gt;='Old Ranking Calculations'!$B$15,'Old Ranking Calculations'!$C$15,AC30&gt;='Old Ranking Calculations'!$B$16,'Old Ranking Calculations'!$C$16,AC30&gt;='Old Ranking Calculations'!$B$17,'Old Ranking Calculations'!$C$17,AC30&gt;='Old Ranking Calculations'!$B$18,'Old Ranking Calculations'!$C$18,AC30&gt;='Old Ranking Calculations'!$B$19,'Old Ranking Calculations'!$C$19,AC30&gt;='Old Ranking Calculations'!$B$20,'Old Ranking Calculations'!$C$20,AC30&gt;='Old Ranking Calculations'!$B$21,'Old Ranking Calculations'!$C$21,AC30&gt;='Old Ranking Calculations'!$B$22,'Old Ranking Calculations'!$C$22,AC30&lt;'Old Ranking Calculations'!$B$23,'Old Ranking Calculations'!$C$23)</f>
        <v>10</v>
      </c>
      <c r="AE30" s="1">
        <f t="shared" si="0"/>
        <v>0</v>
      </c>
      <c r="AF30" s="1">
        <f>SUM($O$2:O30)/SUM($G$2:H30)</f>
        <v>1.5333333333333334</v>
      </c>
      <c r="AG30" s="16">
        <f>SUM($W$2:W30,Z30)</f>
        <v>50</v>
      </c>
    </row>
    <row r="31" spans="1:33" ht="15.75" customHeight="1" x14ac:dyDescent="0.2">
      <c r="A31" s="1">
        <v>1995</v>
      </c>
      <c r="B31" s="1" t="s">
        <v>30</v>
      </c>
      <c r="C31" s="1" t="str">
        <f>VLOOKUP(B31,Divisions!$A$1:$B$33,2,FALSE)</f>
        <v>AFC South</v>
      </c>
      <c r="D31" s="1">
        <v>7</v>
      </c>
      <c r="E31" s="1">
        <v>9</v>
      </c>
      <c r="W31" s="1">
        <f>SUM(N31*'Ranking Calculations'!$C$2,M31*'Ranking Calculations'!$C$3,L31*'Ranking Calculations'!$C$4,K31*'Ranking Calculations'!$C$5,H31*'Ranking Calculations'!$C$7,G31*'Ranking Calculations'!$C$6,P31*'Ranking Calculations'!$C$8,Q31*'Ranking Calculations'!$C$9,R31*'Ranking Calculations'!$C$10,S31*'Ranking Calculations'!$C$11,T31*'Ranking Calculations'!$C$12,U31*'Ranking Calculations'!$C$13,V31*'Ranking Calculations'!$C$14)</f>
        <v>0</v>
      </c>
      <c r="X31" s="11">
        <f>(SUM($D$2:D31)+(SUM($F$2:F31)/2))/((SUM($D$2:D31)+SUM($E$2:E31)+SUM($F$2:F31)))</f>
        <v>0.44754464285714285</v>
      </c>
      <c r="Y31" s="24">
        <f>'Winning % Rank Over Time'!AG31</f>
        <v>22</v>
      </c>
      <c r="Z31" s="7">
        <f>'Winning % Rank Over Time'!$B31*VLOOKUP(Y31,'Share of Reg Season Points'!$F$2:$G$32,2)</f>
        <v>0</v>
      </c>
      <c r="AA31" s="1">
        <f>SUM($I$2:I31)/COUNT($G$2:G31)</f>
        <v>0.66666666666666663</v>
      </c>
      <c r="AB31" s="1" cm="1">
        <f t="array" ref="AB31">_xlfn.IFS(AA31&gt;='Old Ranking Calculations'!$B$25,'Old Ranking Calculations'!$C$25,AA31&gt;='Old Ranking Calculations'!$B$26,'Old Ranking Calculations'!$C$26,AA31&gt;='Old Ranking Calculations'!$B$27,'Old Ranking Calculations'!$C$27,AA31&gt;='Old Ranking Calculations'!$B$28,'Old Ranking Calculations'!$C$28,AA31&gt;='Old Ranking Calculations'!$B$29,'Old Ranking Calculations'!$C$29,AA31&gt;='Old Ranking Calculations'!$B$30,'Old Ranking Calculations'!$C$30,AA31&gt;='Old Ranking Calculations'!$B$31,'Old Ranking Calculations'!$C$31,AA31&lt;'Old Ranking Calculations'!$B$32,'Old Ranking Calculations'!$C$32)</f>
        <v>4</v>
      </c>
      <c r="AC31" s="1">
        <f>COUNT($G$2:G31)/COUNT($A$2:A31)</f>
        <v>0.4</v>
      </c>
      <c r="AD31" s="1" cm="1">
        <f t="array" ref="AD31">_xlfn.IFS(AC31&gt;='Old Ranking Calculations'!$B$15,'Old Ranking Calculations'!$C$15,AC31&gt;='Old Ranking Calculations'!$B$16,'Old Ranking Calculations'!$C$16,AC31&gt;='Old Ranking Calculations'!$B$17,'Old Ranking Calculations'!$C$17,AC31&gt;='Old Ranking Calculations'!$B$18,'Old Ranking Calculations'!$C$18,AC31&gt;='Old Ranking Calculations'!$B$19,'Old Ranking Calculations'!$C$19,AC31&gt;='Old Ranking Calculations'!$B$20,'Old Ranking Calculations'!$C$20,AC31&gt;='Old Ranking Calculations'!$B$21,'Old Ranking Calculations'!$C$21,AC31&gt;='Old Ranking Calculations'!$B$22,'Old Ranking Calculations'!$C$22,AC31&lt;'Old Ranking Calculations'!$B$23,'Old Ranking Calculations'!$C$23)</f>
        <v>10</v>
      </c>
      <c r="AE31" s="1">
        <f t="shared" si="0"/>
        <v>0</v>
      </c>
      <c r="AF31" s="1">
        <f>SUM($O$2:O31)/SUM($G$2:H31)</f>
        <v>1.5333333333333334</v>
      </c>
      <c r="AG31" s="16">
        <f>SUM($W$2:W31,Z31)</f>
        <v>50</v>
      </c>
    </row>
    <row r="32" spans="1:33" ht="15.75" customHeight="1" x14ac:dyDescent="0.2">
      <c r="A32" s="1">
        <v>1996</v>
      </c>
      <c r="B32" s="1" t="s">
        <v>30</v>
      </c>
      <c r="C32" s="1" t="str">
        <f>VLOOKUP(B32,Divisions!$A$1:$B$33,2,FALSE)</f>
        <v>AFC South</v>
      </c>
      <c r="D32" s="1">
        <v>8</v>
      </c>
      <c r="E32" s="1">
        <v>8</v>
      </c>
      <c r="S32" s="1">
        <v>1</v>
      </c>
      <c r="W32" s="1">
        <f>SUM(N32*'Ranking Calculations'!$C$2,M32*'Ranking Calculations'!$C$3,L32*'Ranking Calculations'!$C$4,K32*'Ranking Calculations'!$C$5,H32*'Ranking Calculations'!$C$7,G32*'Ranking Calculations'!$C$6,P32*'Ranking Calculations'!$C$8,Q32*'Ranking Calculations'!$C$9,R32*'Ranking Calculations'!$C$10,S32*'Ranking Calculations'!$C$11,T32*'Ranking Calculations'!$C$12,U32*'Ranking Calculations'!$C$13,V32*'Ranking Calculations'!$C$14)</f>
        <v>0</v>
      </c>
      <c r="X32" s="11">
        <f>(SUM($D$2:D32)+(SUM($F$2:F32)/2))/((SUM($D$2:D32)+SUM($E$2:E32)+SUM($F$2:F32)))</f>
        <v>0.44935344827586204</v>
      </c>
      <c r="Y32" s="24">
        <f>'Winning % Rank Over Time'!AG32</f>
        <v>23</v>
      </c>
      <c r="Z32" s="7">
        <f>'Winning % Rank Over Time'!$B32*VLOOKUP(Y32,'Share of Reg Season Points'!$F$2:$G$32,2)</f>
        <v>0</v>
      </c>
      <c r="AA32" s="1">
        <f>SUM($I$2:I32)/COUNT($G$2:G32)</f>
        <v>0.66666666666666663</v>
      </c>
      <c r="AB32" s="1" cm="1">
        <f t="array" ref="AB32">_xlfn.IFS(AA32&gt;='Old Ranking Calculations'!$B$25,'Old Ranking Calculations'!$C$25,AA32&gt;='Old Ranking Calculations'!$B$26,'Old Ranking Calculations'!$C$26,AA32&gt;='Old Ranking Calculations'!$B$27,'Old Ranking Calculations'!$C$27,AA32&gt;='Old Ranking Calculations'!$B$28,'Old Ranking Calculations'!$C$28,AA32&gt;='Old Ranking Calculations'!$B$29,'Old Ranking Calculations'!$C$29,AA32&gt;='Old Ranking Calculations'!$B$30,'Old Ranking Calculations'!$C$30,AA32&gt;='Old Ranking Calculations'!$B$31,'Old Ranking Calculations'!$C$31,AA32&lt;'Old Ranking Calculations'!$B$32,'Old Ranking Calculations'!$C$32)</f>
        <v>4</v>
      </c>
      <c r="AC32" s="1">
        <f>COUNT($G$2:G32)/COUNT($A$2:A32)</f>
        <v>0.38709677419354838</v>
      </c>
      <c r="AD32" s="1" cm="1">
        <f t="array" ref="AD32">_xlfn.IFS(AC32&gt;='Old Ranking Calculations'!$B$15,'Old Ranking Calculations'!$C$15,AC32&gt;='Old Ranking Calculations'!$B$16,'Old Ranking Calculations'!$C$16,AC32&gt;='Old Ranking Calculations'!$B$17,'Old Ranking Calculations'!$C$17,AC32&gt;='Old Ranking Calculations'!$B$18,'Old Ranking Calculations'!$C$18,AC32&gt;='Old Ranking Calculations'!$B$19,'Old Ranking Calculations'!$C$19,AC32&gt;='Old Ranking Calculations'!$B$20,'Old Ranking Calculations'!$C$20,AC32&gt;='Old Ranking Calculations'!$B$21,'Old Ranking Calculations'!$C$21,AC32&gt;='Old Ranking Calculations'!$B$22,'Old Ranking Calculations'!$C$22,AC32&lt;'Old Ranking Calculations'!$B$23,'Old Ranking Calculations'!$C$23)</f>
        <v>7</v>
      </c>
      <c r="AE32" s="1">
        <f t="shared" si="0"/>
        <v>0</v>
      </c>
      <c r="AF32" s="1">
        <f>SUM($O$2:O32)/SUM($G$2:H32)</f>
        <v>1.5333333333333334</v>
      </c>
      <c r="AG32" s="16">
        <f>SUM($W$2:W32,Z32)</f>
        <v>50</v>
      </c>
    </row>
    <row r="33" spans="1:33" ht="15.75" customHeight="1" x14ac:dyDescent="0.2">
      <c r="A33" s="1">
        <v>1997</v>
      </c>
      <c r="B33" s="1" t="s">
        <v>30</v>
      </c>
      <c r="C33" s="1" t="str">
        <f>VLOOKUP(B33,Divisions!$A$1:$B$33,2,FALSE)</f>
        <v>AFC South</v>
      </c>
      <c r="D33" s="1">
        <v>8</v>
      </c>
      <c r="E33" s="1">
        <v>8</v>
      </c>
      <c r="W33" s="1">
        <f>SUM(N33*'Ranking Calculations'!$C$2,M33*'Ranking Calculations'!$C$3,L33*'Ranking Calculations'!$C$4,K33*'Ranking Calculations'!$C$5,H33*'Ranking Calculations'!$C$7,G33*'Ranking Calculations'!$C$6,P33*'Ranking Calculations'!$C$8,Q33*'Ranking Calculations'!$C$9,R33*'Ranking Calculations'!$C$10,S33*'Ranking Calculations'!$C$11,T33*'Ranking Calculations'!$C$12,U33*'Ranking Calculations'!$C$13,V33*'Ranking Calculations'!$C$14)</f>
        <v>0</v>
      </c>
      <c r="X33" s="11">
        <f>(SUM($D$2:D33)+(SUM($F$2:F33)/2))/((SUM($D$2:D33)+SUM($E$2:E33)+SUM($F$2:F33)))</f>
        <v>0.45104166666666667</v>
      </c>
      <c r="Y33" s="24">
        <f>'Winning % Rank Over Time'!AG33</f>
        <v>24</v>
      </c>
      <c r="Z33" s="7">
        <f>'Winning % Rank Over Time'!$B33*VLOOKUP(Y33,'Share of Reg Season Points'!$F$2:$G$32,2)</f>
        <v>0</v>
      </c>
      <c r="AA33" s="1">
        <f>SUM($I$2:I33)/COUNT($G$2:G33)</f>
        <v>0.66666666666666663</v>
      </c>
      <c r="AB33" s="1" cm="1">
        <f t="array" ref="AB33">_xlfn.IFS(AA33&gt;='Old Ranking Calculations'!$B$25,'Old Ranking Calculations'!$C$25,AA33&gt;='Old Ranking Calculations'!$B$26,'Old Ranking Calculations'!$C$26,AA33&gt;='Old Ranking Calculations'!$B$27,'Old Ranking Calculations'!$C$27,AA33&gt;='Old Ranking Calculations'!$B$28,'Old Ranking Calculations'!$C$28,AA33&gt;='Old Ranking Calculations'!$B$29,'Old Ranking Calculations'!$C$29,AA33&gt;='Old Ranking Calculations'!$B$30,'Old Ranking Calculations'!$C$30,AA33&gt;='Old Ranking Calculations'!$B$31,'Old Ranking Calculations'!$C$31,AA33&lt;'Old Ranking Calculations'!$B$32,'Old Ranking Calculations'!$C$32)</f>
        <v>4</v>
      </c>
      <c r="AC33" s="1">
        <f>COUNT($G$2:G33)/COUNT($A$2:A33)</f>
        <v>0.375</v>
      </c>
      <c r="AD33" s="1" cm="1">
        <f t="array" ref="AD33">_xlfn.IFS(AC33&gt;='Old Ranking Calculations'!$B$15,'Old Ranking Calculations'!$C$15,AC33&gt;='Old Ranking Calculations'!$B$16,'Old Ranking Calculations'!$C$16,AC33&gt;='Old Ranking Calculations'!$B$17,'Old Ranking Calculations'!$C$17,AC33&gt;='Old Ranking Calculations'!$B$18,'Old Ranking Calculations'!$C$18,AC33&gt;='Old Ranking Calculations'!$B$19,'Old Ranking Calculations'!$C$19,AC33&gt;='Old Ranking Calculations'!$B$20,'Old Ranking Calculations'!$C$20,AC33&gt;='Old Ranking Calculations'!$B$21,'Old Ranking Calculations'!$C$21,AC33&gt;='Old Ranking Calculations'!$B$22,'Old Ranking Calculations'!$C$22,AC33&lt;'Old Ranking Calculations'!$B$23,'Old Ranking Calculations'!$C$23)</f>
        <v>7</v>
      </c>
      <c r="AE33" s="1">
        <f t="shared" si="0"/>
        <v>0</v>
      </c>
      <c r="AF33" s="1">
        <f>SUM($O$2:O33)/SUM($G$2:H33)</f>
        <v>1.5333333333333334</v>
      </c>
      <c r="AG33" s="16">
        <f>SUM($W$2:W33,Z33)</f>
        <v>50</v>
      </c>
    </row>
    <row r="34" spans="1:33" ht="15.75" customHeight="1" x14ac:dyDescent="0.2">
      <c r="A34" s="1">
        <v>1998</v>
      </c>
      <c r="B34" s="1" t="s">
        <v>30</v>
      </c>
      <c r="C34" s="1" t="str">
        <f>VLOOKUP(B34,Divisions!$A$1:$B$33,2,FALSE)</f>
        <v>AFC South</v>
      </c>
      <c r="D34" s="1">
        <v>8</v>
      </c>
      <c r="E34" s="1">
        <v>8</v>
      </c>
      <c r="W34" s="1">
        <f>SUM(N34*'Ranking Calculations'!$C$2,M34*'Ranking Calculations'!$C$3,L34*'Ranking Calculations'!$C$4,K34*'Ranking Calculations'!$C$5,H34*'Ranking Calculations'!$C$7,G34*'Ranking Calculations'!$C$6,P34*'Ranking Calculations'!$C$8,Q34*'Ranking Calculations'!$C$9,R34*'Ranking Calculations'!$C$10,S34*'Ranking Calculations'!$C$11,T34*'Ranking Calculations'!$C$12,U34*'Ranking Calculations'!$C$13,V34*'Ranking Calculations'!$C$14)</f>
        <v>0</v>
      </c>
      <c r="X34" s="11">
        <f>(SUM($D$2:D34)+(SUM($F$2:F34)/2))/((SUM($D$2:D34)+SUM($E$2:E34)+SUM($F$2:F34)))</f>
        <v>0.4526209677419355</v>
      </c>
      <c r="Y34" s="24">
        <f>'Winning % Rank Over Time'!AG34</f>
        <v>22</v>
      </c>
      <c r="Z34" s="7">
        <f>'Winning % Rank Over Time'!$B34*VLOOKUP(Y34,'Share of Reg Season Points'!$F$2:$G$32,2)</f>
        <v>0</v>
      </c>
      <c r="AA34" s="1">
        <f>SUM($I$2:I34)/COUNT($G$2:G34)</f>
        <v>0.66666666666666663</v>
      </c>
      <c r="AB34" s="1" cm="1">
        <f t="array" ref="AB34">_xlfn.IFS(AA34&gt;='Old Ranking Calculations'!$B$25,'Old Ranking Calculations'!$C$25,AA34&gt;='Old Ranking Calculations'!$B$26,'Old Ranking Calculations'!$C$26,AA34&gt;='Old Ranking Calculations'!$B$27,'Old Ranking Calculations'!$C$27,AA34&gt;='Old Ranking Calculations'!$B$28,'Old Ranking Calculations'!$C$28,AA34&gt;='Old Ranking Calculations'!$B$29,'Old Ranking Calculations'!$C$29,AA34&gt;='Old Ranking Calculations'!$B$30,'Old Ranking Calculations'!$C$30,AA34&gt;='Old Ranking Calculations'!$B$31,'Old Ranking Calculations'!$C$31,AA34&lt;'Old Ranking Calculations'!$B$32,'Old Ranking Calculations'!$C$32)</f>
        <v>4</v>
      </c>
      <c r="AC34" s="1">
        <f>COUNT($G$2:G34)/COUNT($A$2:A34)</f>
        <v>0.36363636363636365</v>
      </c>
      <c r="AD34" s="1" cm="1">
        <f t="array" ref="AD34">_xlfn.IFS(AC34&gt;='Old Ranking Calculations'!$B$15,'Old Ranking Calculations'!$C$15,AC34&gt;='Old Ranking Calculations'!$B$16,'Old Ranking Calculations'!$C$16,AC34&gt;='Old Ranking Calculations'!$B$17,'Old Ranking Calculations'!$C$17,AC34&gt;='Old Ranking Calculations'!$B$18,'Old Ranking Calculations'!$C$18,AC34&gt;='Old Ranking Calculations'!$B$19,'Old Ranking Calculations'!$C$19,AC34&gt;='Old Ranking Calculations'!$B$20,'Old Ranking Calculations'!$C$20,AC34&gt;='Old Ranking Calculations'!$B$21,'Old Ranking Calculations'!$C$21,AC34&gt;='Old Ranking Calculations'!$B$22,'Old Ranking Calculations'!$C$22,AC34&lt;'Old Ranking Calculations'!$B$23,'Old Ranking Calculations'!$C$23)</f>
        <v>7</v>
      </c>
      <c r="AE34" s="1">
        <f t="shared" ref="AE34:AE59" si="1">IF((0.75*($A$2-1966))-(0.2*(A34-$A$2))&gt;0,(0.75*($A$2-1966))-(0.2*(A34-$A$2)),0)</f>
        <v>0</v>
      </c>
      <c r="AF34" s="1">
        <f>SUM($O$2:O34)/SUM($G$2:H34)</f>
        <v>1.5333333333333334</v>
      </c>
      <c r="AG34" s="16">
        <f>SUM($W$2:W34,Z34)</f>
        <v>50</v>
      </c>
    </row>
    <row r="35" spans="1:33" ht="15.75" customHeight="1" x14ac:dyDescent="0.2">
      <c r="A35" s="1">
        <v>1999</v>
      </c>
      <c r="B35" s="1" t="s">
        <v>30</v>
      </c>
      <c r="C35" s="1" t="str">
        <f>VLOOKUP(B35,Divisions!$A$1:$B$33,2,FALSE)</f>
        <v>AFC South</v>
      </c>
      <c r="D35" s="1">
        <v>13</v>
      </c>
      <c r="E35" s="1">
        <v>3</v>
      </c>
      <c r="G35" s="1">
        <v>1</v>
      </c>
      <c r="H35" s="1"/>
      <c r="I35" s="1">
        <v>3</v>
      </c>
      <c r="J35" s="1">
        <v>1</v>
      </c>
      <c r="K35" s="1">
        <v>1</v>
      </c>
      <c r="L35" s="1">
        <v>1</v>
      </c>
      <c r="M35" s="1">
        <v>1</v>
      </c>
      <c r="N35" s="1"/>
      <c r="O35" s="1">
        <v>4</v>
      </c>
      <c r="T35" s="1">
        <v>1</v>
      </c>
      <c r="W35" s="1">
        <f>SUM(N35*'Ranking Calculations'!$C$2,M35*'Ranking Calculations'!$C$3,L35*'Ranking Calculations'!$C$4,K35*'Ranking Calculations'!$C$5,H35*'Ranking Calculations'!$C$7,G35*'Ranking Calculations'!$C$6,P35*'Ranking Calculations'!$C$8,Q35*'Ranking Calculations'!$C$9,R35*'Ranking Calculations'!$C$10,S35*'Ranking Calculations'!$C$11,T35*'Ranking Calculations'!$C$12,U35*'Ranking Calculations'!$C$13,V35*'Ranking Calculations'!$C$14)</f>
        <v>16</v>
      </c>
      <c r="X35" s="11">
        <f>(SUM($D$2:D35)+(SUM($F$2:F35)/2))/((SUM($D$2:D35)+SUM($E$2:E35)+SUM($F$2:F35)))</f>
        <v>0.4638671875</v>
      </c>
      <c r="Y35" s="24">
        <f>'Winning % Rank Over Time'!AG35</f>
        <v>19</v>
      </c>
      <c r="Z35" s="7">
        <f>'Winning % Rank Over Time'!$B35*VLOOKUP(Y35,'Share of Reg Season Points'!$F$2:$G$32,2)</f>
        <v>0</v>
      </c>
      <c r="AA35" s="1">
        <f>SUM($I$2:I35)/COUNT($G$2:G35)</f>
        <v>0.84615384615384615</v>
      </c>
      <c r="AB35" s="1" cm="1">
        <f t="array" ref="AB35">_xlfn.IFS(AA35&gt;='Old Ranking Calculations'!$B$25,'Old Ranking Calculations'!$C$25,AA35&gt;='Old Ranking Calculations'!$B$26,'Old Ranking Calculations'!$C$26,AA35&gt;='Old Ranking Calculations'!$B$27,'Old Ranking Calculations'!$C$27,AA35&gt;='Old Ranking Calculations'!$B$28,'Old Ranking Calculations'!$C$28,AA35&gt;='Old Ranking Calculations'!$B$29,'Old Ranking Calculations'!$C$29,AA35&gt;='Old Ranking Calculations'!$B$30,'Old Ranking Calculations'!$C$30,AA35&gt;='Old Ranking Calculations'!$B$31,'Old Ranking Calculations'!$C$31,AA35&lt;'Old Ranking Calculations'!$B$32,'Old Ranking Calculations'!$C$32)</f>
        <v>6</v>
      </c>
      <c r="AC35" s="1">
        <f>COUNT($G$2:G35)/COUNT($A$2:A35)</f>
        <v>0.38235294117647056</v>
      </c>
      <c r="AD35" s="1" cm="1">
        <f t="array" ref="AD35">_xlfn.IFS(AC35&gt;='Old Ranking Calculations'!$B$15,'Old Ranking Calculations'!$C$15,AC35&gt;='Old Ranking Calculations'!$B$16,'Old Ranking Calculations'!$C$16,AC35&gt;='Old Ranking Calculations'!$B$17,'Old Ranking Calculations'!$C$17,AC35&gt;='Old Ranking Calculations'!$B$18,'Old Ranking Calculations'!$C$18,AC35&gt;='Old Ranking Calculations'!$B$19,'Old Ranking Calculations'!$C$19,AC35&gt;='Old Ranking Calculations'!$B$20,'Old Ranking Calculations'!$C$20,AC35&gt;='Old Ranking Calculations'!$B$21,'Old Ranking Calculations'!$C$21,AC35&gt;='Old Ranking Calculations'!$B$22,'Old Ranking Calculations'!$C$22,AC35&lt;'Old Ranking Calculations'!$B$23,'Old Ranking Calculations'!$C$23)</f>
        <v>7</v>
      </c>
      <c r="AE35" s="1">
        <f t="shared" si="1"/>
        <v>0</v>
      </c>
      <c r="AF35" s="1">
        <f>SUM($O$2:O35)/SUM($G$2:H35)</f>
        <v>1.6875</v>
      </c>
      <c r="AG35" s="16">
        <f>SUM($W$2:W35,Z35)</f>
        <v>66</v>
      </c>
    </row>
    <row r="36" spans="1:33" ht="15.75" customHeight="1" x14ac:dyDescent="0.2">
      <c r="A36" s="1">
        <v>2000</v>
      </c>
      <c r="B36" s="1" t="s">
        <v>30</v>
      </c>
      <c r="C36" s="1" t="str">
        <f>VLOOKUP(B36,Divisions!$A$1:$B$33,2,FALSE)</f>
        <v>AFC South</v>
      </c>
      <c r="D36" s="1">
        <v>13</v>
      </c>
      <c r="E36" s="1">
        <v>3</v>
      </c>
      <c r="G36" s="1">
        <v>1</v>
      </c>
      <c r="H36" s="1">
        <v>1</v>
      </c>
      <c r="I36" s="1">
        <v>0</v>
      </c>
      <c r="J36" s="1">
        <v>1</v>
      </c>
      <c r="K36" s="1">
        <v>1</v>
      </c>
      <c r="L36" s="1"/>
      <c r="M36" s="1"/>
      <c r="N36" s="1"/>
      <c r="O36" s="1">
        <v>2</v>
      </c>
      <c r="W36" s="1">
        <f>SUM(N36*'Ranking Calculations'!$C$2,M36*'Ranking Calculations'!$C$3,L36*'Ranking Calculations'!$C$4,K36*'Ranking Calculations'!$C$5,H36*'Ranking Calculations'!$C$7,G36*'Ranking Calculations'!$C$6,P36*'Ranking Calculations'!$C$8,Q36*'Ranking Calculations'!$C$9,R36*'Ranking Calculations'!$C$10,S36*'Ranking Calculations'!$C$11,T36*'Ranking Calculations'!$C$12,U36*'Ranking Calculations'!$C$13,V36*'Ranking Calculations'!$C$14)</f>
        <v>4</v>
      </c>
      <c r="X36" s="11">
        <f>(SUM($D$2:D36)+(SUM($F$2:F36)/2))/((SUM($D$2:D36)+SUM($E$2:E36)+SUM($F$2:F36)))</f>
        <v>0.47443181818181818</v>
      </c>
      <c r="Y36" s="24">
        <f>'Winning % Rank Over Time'!AG36</f>
        <v>16</v>
      </c>
      <c r="Z36" s="7">
        <f>'Winning % Rank Over Time'!$B36*VLOOKUP(Y36,'Share of Reg Season Points'!$F$2:$G$32,2)</f>
        <v>0</v>
      </c>
      <c r="AA36" s="1">
        <f>SUM($I$2:I36)/COUNT($G$2:G36)</f>
        <v>0.7857142857142857</v>
      </c>
      <c r="AB36" s="1" cm="1">
        <f t="array" ref="AB36">_xlfn.IFS(AA36&gt;='Old Ranking Calculations'!$B$25,'Old Ranking Calculations'!$C$25,AA36&gt;='Old Ranking Calculations'!$B$26,'Old Ranking Calculations'!$C$26,AA36&gt;='Old Ranking Calculations'!$B$27,'Old Ranking Calculations'!$C$27,AA36&gt;='Old Ranking Calculations'!$B$28,'Old Ranking Calculations'!$C$28,AA36&gt;='Old Ranking Calculations'!$B$29,'Old Ranking Calculations'!$C$29,AA36&gt;='Old Ranking Calculations'!$B$30,'Old Ranking Calculations'!$C$30,AA36&gt;='Old Ranking Calculations'!$B$31,'Old Ranking Calculations'!$C$31,AA36&lt;'Old Ranking Calculations'!$B$32,'Old Ranking Calculations'!$C$32)</f>
        <v>6</v>
      </c>
      <c r="AC36" s="1">
        <f>COUNT($G$2:G36)/COUNT($A$2:A36)</f>
        <v>0.4</v>
      </c>
      <c r="AD36" s="1" cm="1">
        <f t="array" ref="AD36">_xlfn.IFS(AC36&gt;='Old Ranking Calculations'!$B$15,'Old Ranking Calculations'!$C$15,AC36&gt;='Old Ranking Calculations'!$B$16,'Old Ranking Calculations'!$C$16,AC36&gt;='Old Ranking Calculations'!$B$17,'Old Ranking Calculations'!$C$17,AC36&gt;='Old Ranking Calculations'!$B$18,'Old Ranking Calculations'!$C$18,AC36&gt;='Old Ranking Calculations'!$B$19,'Old Ranking Calculations'!$C$19,AC36&gt;='Old Ranking Calculations'!$B$20,'Old Ranking Calculations'!$C$20,AC36&gt;='Old Ranking Calculations'!$B$21,'Old Ranking Calculations'!$C$21,AC36&gt;='Old Ranking Calculations'!$B$22,'Old Ranking Calculations'!$C$22,AC36&lt;'Old Ranking Calculations'!$B$23,'Old Ranking Calculations'!$C$23)</f>
        <v>10</v>
      </c>
      <c r="AE36" s="1">
        <f t="shared" si="1"/>
        <v>0</v>
      </c>
      <c r="AF36" s="1">
        <f>SUM($O$2:O36)/SUM($G$2:H36)</f>
        <v>1.6111111111111112</v>
      </c>
      <c r="AG36" s="16">
        <f>SUM($W$2:W36,Z36)</f>
        <v>70</v>
      </c>
    </row>
    <row r="37" spans="1:33" ht="15.75" customHeight="1" x14ac:dyDescent="0.2">
      <c r="A37" s="1">
        <v>2001</v>
      </c>
      <c r="B37" s="1" t="s">
        <v>30</v>
      </c>
      <c r="C37" s="1" t="str">
        <f>VLOOKUP(B37,Divisions!$A$1:$B$33,2,FALSE)</f>
        <v>AFC South</v>
      </c>
      <c r="D37" s="1">
        <v>7</v>
      </c>
      <c r="E37" s="1">
        <v>9</v>
      </c>
      <c r="W37" s="1">
        <f>SUM(N37*'Ranking Calculations'!$C$2,M37*'Ranking Calculations'!$C$3,L37*'Ranking Calculations'!$C$4,K37*'Ranking Calculations'!$C$5,H37*'Ranking Calculations'!$C$7,G37*'Ranking Calculations'!$C$6,P37*'Ranking Calculations'!$C$8,Q37*'Ranking Calculations'!$C$9,R37*'Ranking Calculations'!$C$10,S37*'Ranking Calculations'!$C$11,T37*'Ranking Calculations'!$C$12,U37*'Ranking Calculations'!$C$13,V37*'Ranking Calculations'!$C$14)</f>
        <v>0</v>
      </c>
      <c r="X37" s="11">
        <f>(SUM($D$2:D37)+(SUM($F$2:F37)/2))/((SUM($D$2:D37)+SUM($E$2:E37)+SUM($F$2:F37)))</f>
        <v>0.4733455882352941</v>
      </c>
      <c r="Y37" s="24">
        <f>'Winning % Rank Over Time'!AG37</f>
        <v>17</v>
      </c>
      <c r="Z37" s="7">
        <f>'Winning % Rank Over Time'!$B37*VLOOKUP(Y37,'Share of Reg Season Points'!$F$2:$G$32,2)</f>
        <v>0</v>
      </c>
      <c r="AA37" s="1">
        <f>SUM($I$2:I37)/COUNT($G$2:G37)</f>
        <v>0.7857142857142857</v>
      </c>
      <c r="AB37" s="1" cm="1">
        <f t="array" ref="AB37">_xlfn.IFS(AA37&gt;='Old Ranking Calculations'!$B$25,'Old Ranking Calculations'!$C$25,AA37&gt;='Old Ranking Calculations'!$B$26,'Old Ranking Calculations'!$C$26,AA37&gt;='Old Ranking Calculations'!$B$27,'Old Ranking Calculations'!$C$27,AA37&gt;='Old Ranking Calculations'!$B$28,'Old Ranking Calculations'!$C$28,AA37&gt;='Old Ranking Calculations'!$B$29,'Old Ranking Calculations'!$C$29,AA37&gt;='Old Ranking Calculations'!$B$30,'Old Ranking Calculations'!$C$30,AA37&gt;='Old Ranking Calculations'!$B$31,'Old Ranking Calculations'!$C$31,AA37&lt;'Old Ranking Calculations'!$B$32,'Old Ranking Calculations'!$C$32)</f>
        <v>6</v>
      </c>
      <c r="AC37" s="1">
        <f>COUNT($G$2:G37)/COUNT($A$2:A37)</f>
        <v>0.3888888888888889</v>
      </c>
      <c r="AD37" s="1" cm="1">
        <f t="array" ref="AD37">_xlfn.IFS(AC37&gt;='Old Ranking Calculations'!$B$15,'Old Ranking Calculations'!$C$15,AC37&gt;='Old Ranking Calculations'!$B$16,'Old Ranking Calculations'!$C$16,AC37&gt;='Old Ranking Calculations'!$B$17,'Old Ranking Calculations'!$C$17,AC37&gt;='Old Ranking Calculations'!$B$18,'Old Ranking Calculations'!$C$18,AC37&gt;='Old Ranking Calculations'!$B$19,'Old Ranking Calculations'!$C$19,AC37&gt;='Old Ranking Calculations'!$B$20,'Old Ranking Calculations'!$C$20,AC37&gt;='Old Ranking Calculations'!$B$21,'Old Ranking Calculations'!$C$21,AC37&gt;='Old Ranking Calculations'!$B$22,'Old Ranking Calculations'!$C$22,AC37&lt;'Old Ranking Calculations'!$B$23,'Old Ranking Calculations'!$C$23)</f>
        <v>7</v>
      </c>
      <c r="AE37" s="1">
        <f t="shared" si="1"/>
        <v>0</v>
      </c>
      <c r="AF37" s="1">
        <f>SUM($O$2:O37)/SUM($G$2:H37)</f>
        <v>1.6111111111111112</v>
      </c>
      <c r="AG37" s="16">
        <f>SUM($W$2:W37,Z37)</f>
        <v>70</v>
      </c>
    </row>
    <row r="38" spans="1:33" ht="15.75" customHeight="1" x14ac:dyDescent="0.2">
      <c r="A38" s="1">
        <v>2002</v>
      </c>
      <c r="B38" s="1" t="s">
        <v>30</v>
      </c>
      <c r="C38" s="1" t="str">
        <f>VLOOKUP(B38,Divisions!$A$1:$B$33,2,FALSE)</f>
        <v>AFC South</v>
      </c>
      <c r="D38" s="1">
        <v>11</v>
      </c>
      <c r="E38" s="1">
        <v>5</v>
      </c>
      <c r="G38" s="1">
        <v>1</v>
      </c>
      <c r="H38" s="1">
        <v>1</v>
      </c>
      <c r="I38" s="1">
        <v>1</v>
      </c>
      <c r="J38" s="1">
        <v>1</v>
      </c>
      <c r="K38" s="1">
        <v>1</v>
      </c>
      <c r="L38" s="1">
        <v>1</v>
      </c>
      <c r="M38" s="1"/>
      <c r="N38" s="1"/>
      <c r="O38" s="1">
        <v>3</v>
      </c>
      <c r="W38" s="1">
        <f>SUM(N38*'Ranking Calculations'!$C$2,M38*'Ranking Calculations'!$C$3,L38*'Ranking Calculations'!$C$4,K38*'Ranking Calculations'!$C$5,H38*'Ranking Calculations'!$C$7,G38*'Ranking Calculations'!$C$6,P38*'Ranking Calculations'!$C$8,Q38*'Ranking Calculations'!$C$9,R38*'Ranking Calculations'!$C$10,S38*'Ranking Calculations'!$C$11,T38*'Ranking Calculations'!$C$12,U38*'Ranking Calculations'!$C$13,V38*'Ranking Calculations'!$C$14)</f>
        <v>8</v>
      </c>
      <c r="X38" s="11">
        <f>(SUM($D$2:D38)+(SUM($F$2:F38)/2))/((SUM($D$2:D38)+SUM($E$2:E38)+SUM($F$2:F38)))</f>
        <v>0.47946428571428573</v>
      </c>
      <c r="Y38" s="24">
        <f>'Winning % Rank Over Time'!AG38</f>
        <v>16</v>
      </c>
      <c r="Z38" s="7">
        <f>'Winning % Rank Over Time'!$B38*VLOOKUP(Y38,'Share of Reg Season Points'!$A$2:$B$33,2)</f>
        <v>0</v>
      </c>
      <c r="AA38" s="1">
        <f>SUM($I$2:I38)/COUNT($G$2:G38)</f>
        <v>0.8</v>
      </c>
      <c r="AB38" s="1" cm="1">
        <f t="array" ref="AB38">_xlfn.IFS(AA38&gt;='Old Ranking Calculations'!$B$25,'Old Ranking Calculations'!$C$25,AA38&gt;='Old Ranking Calculations'!$B$26,'Old Ranking Calculations'!$C$26,AA38&gt;='Old Ranking Calculations'!$B$27,'Old Ranking Calculations'!$C$27,AA38&gt;='Old Ranking Calculations'!$B$28,'Old Ranking Calculations'!$C$28,AA38&gt;='Old Ranking Calculations'!$B$29,'Old Ranking Calculations'!$C$29,AA38&gt;='Old Ranking Calculations'!$B$30,'Old Ranking Calculations'!$C$30,AA38&gt;='Old Ranking Calculations'!$B$31,'Old Ranking Calculations'!$C$31,AA38&lt;'Old Ranking Calculations'!$B$32,'Old Ranking Calculations'!$C$32)</f>
        <v>6</v>
      </c>
      <c r="AC38" s="1">
        <f>COUNT($G$2:G38)/COUNT($A$2:A38)</f>
        <v>0.40540540540540543</v>
      </c>
      <c r="AD38" s="1" cm="1">
        <f t="array" ref="AD38">_xlfn.IFS(AC38&gt;='Old Ranking Calculations'!$B$15,'Old Ranking Calculations'!$C$15,AC38&gt;='Old Ranking Calculations'!$B$16,'Old Ranking Calculations'!$C$16,AC38&gt;='Old Ranking Calculations'!$B$17,'Old Ranking Calculations'!$C$17,AC38&gt;='Old Ranking Calculations'!$B$18,'Old Ranking Calculations'!$C$18,AC38&gt;='Old Ranking Calculations'!$B$19,'Old Ranking Calculations'!$C$19,AC38&gt;='Old Ranking Calculations'!$B$20,'Old Ranking Calculations'!$C$20,AC38&gt;='Old Ranking Calculations'!$B$21,'Old Ranking Calculations'!$C$21,AC38&gt;='Old Ranking Calculations'!$B$22,'Old Ranking Calculations'!$C$22,AC38&lt;'Old Ranking Calculations'!$B$23,'Old Ranking Calculations'!$C$23)</f>
        <v>10</v>
      </c>
      <c r="AE38" s="1">
        <f t="shared" si="1"/>
        <v>0</v>
      </c>
      <c r="AF38" s="1">
        <f>SUM($O$2:O38)/SUM($G$2:H38)</f>
        <v>1.6</v>
      </c>
      <c r="AG38" s="16">
        <f>SUM($W$2:W38,Z38)</f>
        <v>78</v>
      </c>
    </row>
    <row r="39" spans="1:33" ht="15.75" customHeight="1" x14ac:dyDescent="0.2">
      <c r="A39" s="1">
        <v>2003</v>
      </c>
      <c r="B39" s="1" t="s">
        <v>30</v>
      </c>
      <c r="C39" s="1" t="str">
        <f>VLOOKUP(B39,Divisions!$A$1:$B$33,2,FALSE)</f>
        <v>AFC South</v>
      </c>
      <c r="D39" s="1">
        <v>12</v>
      </c>
      <c r="E39" s="1">
        <v>4</v>
      </c>
      <c r="G39" s="1">
        <v>1</v>
      </c>
      <c r="I39" s="1">
        <v>1</v>
      </c>
      <c r="J39" s="1">
        <v>1</v>
      </c>
      <c r="K39" s="1">
        <v>1</v>
      </c>
      <c r="L39" s="1"/>
      <c r="M39" s="1"/>
      <c r="N39" s="1"/>
      <c r="O39" s="1">
        <v>2</v>
      </c>
      <c r="P39" s="1">
        <v>1</v>
      </c>
      <c r="W39" s="1">
        <f>SUM(N39*'Ranking Calculations'!$C$2,M39*'Ranking Calculations'!$C$3,L39*'Ranking Calculations'!$C$4,K39*'Ranking Calculations'!$C$5,H39*'Ranking Calculations'!$C$7,G39*'Ranking Calculations'!$C$6,P39*'Ranking Calculations'!$C$8,Q39*'Ranking Calculations'!$C$9,R39*'Ranking Calculations'!$C$10,S39*'Ranking Calculations'!$C$11,T39*'Ranking Calculations'!$C$12,U39*'Ranking Calculations'!$C$13,V39*'Ranking Calculations'!$C$14)</f>
        <v>6</v>
      </c>
      <c r="X39" s="11">
        <f>(SUM($D$2:D39)+(SUM($F$2:F39)/2))/((SUM($D$2:D39)+SUM($E$2:E39)+SUM($F$2:F39)))</f>
        <v>0.48697916666666669</v>
      </c>
      <c r="Y39" s="24">
        <f>'Winning % Rank Over Time'!AG39</f>
        <v>16</v>
      </c>
      <c r="Z39" s="7">
        <f>'Winning % Rank Over Time'!$B39*VLOOKUP(Y39,'Share of Reg Season Points'!$A$2:$B$33,2)</f>
        <v>0</v>
      </c>
      <c r="AA39" s="1">
        <f>SUM($I$2:I39)/COUNT($G$2:G39)</f>
        <v>0.8125</v>
      </c>
      <c r="AB39" s="1" cm="1">
        <f t="array" ref="AB39">_xlfn.IFS(AA39&gt;='Old Ranking Calculations'!$B$25,'Old Ranking Calculations'!$C$25,AA39&gt;='Old Ranking Calculations'!$B$26,'Old Ranking Calculations'!$C$26,AA39&gt;='Old Ranking Calculations'!$B$27,'Old Ranking Calculations'!$C$27,AA39&gt;='Old Ranking Calculations'!$B$28,'Old Ranking Calculations'!$C$28,AA39&gt;='Old Ranking Calculations'!$B$29,'Old Ranking Calculations'!$C$29,AA39&gt;='Old Ranking Calculations'!$B$30,'Old Ranking Calculations'!$C$30,AA39&gt;='Old Ranking Calculations'!$B$31,'Old Ranking Calculations'!$C$31,AA39&lt;'Old Ranking Calculations'!$B$32,'Old Ranking Calculations'!$C$32)</f>
        <v>6</v>
      </c>
      <c r="AC39" s="1">
        <f>COUNT($G$2:G39)/COUNT($A$2:A39)</f>
        <v>0.42105263157894735</v>
      </c>
      <c r="AD39" s="1" cm="1">
        <f t="array" ref="AD39">_xlfn.IFS(AC39&gt;='Old Ranking Calculations'!$B$15,'Old Ranking Calculations'!$C$15,AC39&gt;='Old Ranking Calculations'!$B$16,'Old Ranking Calculations'!$C$16,AC39&gt;='Old Ranking Calculations'!$B$17,'Old Ranking Calculations'!$C$17,AC39&gt;='Old Ranking Calculations'!$B$18,'Old Ranking Calculations'!$C$18,AC39&gt;='Old Ranking Calculations'!$B$19,'Old Ranking Calculations'!$C$19,AC39&gt;='Old Ranking Calculations'!$B$20,'Old Ranking Calculations'!$C$20,AC39&gt;='Old Ranking Calculations'!$B$21,'Old Ranking Calculations'!$C$21,AC39&gt;='Old Ranking Calculations'!$B$22,'Old Ranking Calculations'!$C$22,AC39&lt;'Old Ranking Calculations'!$B$23,'Old Ranking Calculations'!$C$23)</f>
        <v>10</v>
      </c>
      <c r="AE39" s="1">
        <f t="shared" si="1"/>
        <v>0</v>
      </c>
      <c r="AF39" s="1">
        <f>SUM($O$2:O39)/SUM($G$2:H39)</f>
        <v>1.6190476190476191</v>
      </c>
      <c r="AG39" s="16">
        <f>SUM($W$2:W39,Z39)</f>
        <v>84</v>
      </c>
    </row>
    <row r="40" spans="1:33" ht="15.75" customHeight="1" x14ac:dyDescent="0.2">
      <c r="A40" s="1">
        <v>2004</v>
      </c>
      <c r="B40" s="1" t="s">
        <v>30</v>
      </c>
      <c r="C40" s="1" t="str">
        <f>VLOOKUP(B40,Divisions!$A$1:$B$33,2,FALSE)</f>
        <v>AFC South</v>
      </c>
      <c r="D40" s="1">
        <v>5</v>
      </c>
      <c r="E40" s="1">
        <v>11</v>
      </c>
      <c r="W40" s="1">
        <f>SUM(N40*'Ranking Calculations'!$C$2,M40*'Ranking Calculations'!$C$3,L40*'Ranking Calculations'!$C$4,K40*'Ranking Calculations'!$C$5,H40*'Ranking Calculations'!$C$7,G40*'Ranking Calculations'!$C$6,P40*'Ranking Calculations'!$C$8,Q40*'Ranking Calculations'!$C$9,R40*'Ranking Calculations'!$C$10,S40*'Ranking Calculations'!$C$11,T40*'Ranking Calculations'!$C$12,U40*'Ranking Calculations'!$C$13,V40*'Ranking Calculations'!$C$14)</f>
        <v>0</v>
      </c>
      <c r="X40" s="11">
        <f>(SUM($D$2:D40)+(SUM($F$2:F40)/2))/((SUM($D$2:D40)+SUM($E$2:E40)+SUM($F$2:F40)))</f>
        <v>0.48226351351351349</v>
      </c>
      <c r="Y40" s="24">
        <f>'Winning % Rank Over Time'!AG40</f>
        <v>17</v>
      </c>
      <c r="Z40" s="7">
        <f>'Winning % Rank Over Time'!$B40*VLOOKUP(Y40,'Share of Reg Season Points'!$A$2:$B$33,2)</f>
        <v>0</v>
      </c>
      <c r="AA40" s="1">
        <f>SUM($I$2:I40)/COUNT($G$2:G40)</f>
        <v>0.8125</v>
      </c>
      <c r="AB40" s="1" cm="1">
        <f t="array" ref="AB40">_xlfn.IFS(AA40&gt;='Old Ranking Calculations'!$B$25,'Old Ranking Calculations'!$C$25,AA40&gt;='Old Ranking Calculations'!$B$26,'Old Ranking Calculations'!$C$26,AA40&gt;='Old Ranking Calculations'!$B$27,'Old Ranking Calculations'!$C$27,AA40&gt;='Old Ranking Calculations'!$B$28,'Old Ranking Calculations'!$C$28,AA40&gt;='Old Ranking Calculations'!$B$29,'Old Ranking Calculations'!$C$29,AA40&gt;='Old Ranking Calculations'!$B$30,'Old Ranking Calculations'!$C$30,AA40&gt;='Old Ranking Calculations'!$B$31,'Old Ranking Calculations'!$C$31,AA40&lt;'Old Ranking Calculations'!$B$32,'Old Ranking Calculations'!$C$32)</f>
        <v>6</v>
      </c>
      <c r="AC40" s="1">
        <f>COUNT($G$2:G40)/COUNT($A$2:A40)</f>
        <v>0.41025641025641024</v>
      </c>
      <c r="AD40" s="1" cm="1">
        <f t="array" ref="AD40">_xlfn.IFS(AC40&gt;='Old Ranking Calculations'!$B$15,'Old Ranking Calculations'!$C$15,AC40&gt;='Old Ranking Calculations'!$B$16,'Old Ranking Calculations'!$C$16,AC40&gt;='Old Ranking Calculations'!$B$17,'Old Ranking Calculations'!$C$17,AC40&gt;='Old Ranking Calculations'!$B$18,'Old Ranking Calculations'!$C$18,AC40&gt;='Old Ranking Calculations'!$B$19,'Old Ranking Calculations'!$C$19,AC40&gt;='Old Ranking Calculations'!$B$20,'Old Ranking Calculations'!$C$20,AC40&gt;='Old Ranking Calculations'!$B$21,'Old Ranking Calculations'!$C$21,AC40&gt;='Old Ranking Calculations'!$B$22,'Old Ranking Calculations'!$C$22,AC40&lt;'Old Ranking Calculations'!$B$23,'Old Ranking Calculations'!$C$23)</f>
        <v>10</v>
      </c>
      <c r="AE40" s="1">
        <f t="shared" si="1"/>
        <v>0</v>
      </c>
      <c r="AF40" s="1">
        <f>SUM($O$2:O40)/SUM($G$2:H40)</f>
        <v>1.6190476190476191</v>
      </c>
      <c r="AG40" s="16">
        <f>SUM($W$2:W40,Z40)</f>
        <v>84</v>
      </c>
    </row>
    <row r="41" spans="1:33" ht="15.75" customHeight="1" x14ac:dyDescent="0.2">
      <c r="A41" s="1">
        <v>2005</v>
      </c>
      <c r="B41" s="1" t="s">
        <v>30</v>
      </c>
      <c r="C41" s="1" t="str">
        <f>VLOOKUP(B41,Divisions!$A$1:$B$33,2,FALSE)</f>
        <v>AFC South</v>
      </c>
      <c r="D41" s="1">
        <v>4</v>
      </c>
      <c r="E41" s="1">
        <v>12</v>
      </c>
      <c r="W41" s="1">
        <f>SUM(N41*'Ranking Calculations'!$C$2,M41*'Ranking Calculations'!$C$3,L41*'Ranking Calculations'!$C$4,K41*'Ranking Calculations'!$C$5,H41*'Ranking Calculations'!$C$7,G41*'Ranking Calculations'!$C$6,P41*'Ranking Calculations'!$C$8,Q41*'Ranking Calculations'!$C$9,R41*'Ranking Calculations'!$C$10,S41*'Ranking Calculations'!$C$11,T41*'Ranking Calculations'!$C$12,U41*'Ranking Calculations'!$C$13,V41*'Ranking Calculations'!$C$14)</f>
        <v>0</v>
      </c>
      <c r="X41" s="11">
        <f>(SUM($D$2:D41)+(SUM($F$2:F41)/2))/((SUM($D$2:D41)+SUM($E$2:E41)+SUM($F$2:F41)))</f>
        <v>0.47615131578947367</v>
      </c>
      <c r="Y41" s="24">
        <f>'Winning % Rank Over Time'!AG41</f>
        <v>20</v>
      </c>
      <c r="Z41" s="7">
        <f>'Winning % Rank Over Time'!$B41*VLOOKUP(Y41,'Share of Reg Season Points'!$A$2:$B$33,2)</f>
        <v>0</v>
      </c>
      <c r="AA41" s="1">
        <f>SUM($I$2:I41)/COUNT($G$2:G41)</f>
        <v>0.8125</v>
      </c>
      <c r="AB41" s="1" cm="1">
        <f t="array" ref="AB41">_xlfn.IFS(AA41&gt;='Old Ranking Calculations'!$B$25,'Old Ranking Calculations'!$C$25,AA41&gt;='Old Ranking Calculations'!$B$26,'Old Ranking Calculations'!$C$26,AA41&gt;='Old Ranking Calculations'!$B$27,'Old Ranking Calculations'!$C$27,AA41&gt;='Old Ranking Calculations'!$B$28,'Old Ranking Calculations'!$C$28,AA41&gt;='Old Ranking Calculations'!$B$29,'Old Ranking Calculations'!$C$29,AA41&gt;='Old Ranking Calculations'!$B$30,'Old Ranking Calculations'!$C$30,AA41&gt;='Old Ranking Calculations'!$B$31,'Old Ranking Calculations'!$C$31,AA41&lt;'Old Ranking Calculations'!$B$32,'Old Ranking Calculations'!$C$32)</f>
        <v>6</v>
      </c>
      <c r="AC41" s="1">
        <f>COUNT($G$2:G41)/COUNT($A$2:A41)</f>
        <v>0.4</v>
      </c>
      <c r="AD41" s="1" cm="1">
        <f t="array" ref="AD41">_xlfn.IFS(AC41&gt;='Old Ranking Calculations'!$B$15,'Old Ranking Calculations'!$C$15,AC41&gt;='Old Ranking Calculations'!$B$16,'Old Ranking Calculations'!$C$16,AC41&gt;='Old Ranking Calculations'!$B$17,'Old Ranking Calculations'!$C$17,AC41&gt;='Old Ranking Calculations'!$B$18,'Old Ranking Calculations'!$C$18,AC41&gt;='Old Ranking Calculations'!$B$19,'Old Ranking Calculations'!$C$19,AC41&gt;='Old Ranking Calculations'!$B$20,'Old Ranking Calculations'!$C$20,AC41&gt;='Old Ranking Calculations'!$B$21,'Old Ranking Calculations'!$C$21,AC41&gt;='Old Ranking Calculations'!$B$22,'Old Ranking Calculations'!$C$22,AC41&lt;'Old Ranking Calculations'!$B$23,'Old Ranking Calculations'!$C$23)</f>
        <v>10</v>
      </c>
      <c r="AE41" s="1">
        <f t="shared" si="1"/>
        <v>0</v>
      </c>
      <c r="AF41" s="1">
        <f>SUM($O$2:O41)/SUM($G$2:H41)</f>
        <v>1.6190476190476191</v>
      </c>
      <c r="AG41" s="16">
        <f>SUM($W$2:W41,Z41)</f>
        <v>84</v>
      </c>
    </row>
    <row r="42" spans="1:33" ht="15.75" customHeight="1" x14ac:dyDescent="0.2">
      <c r="A42" s="1">
        <v>2006</v>
      </c>
      <c r="B42" s="1" t="s">
        <v>30</v>
      </c>
      <c r="C42" s="1" t="str">
        <f>VLOOKUP(B42,Divisions!$A$1:$B$33,2,FALSE)</f>
        <v>AFC South</v>
      </c>
      <c r="D42" s="1">
        <v>8</v>
      </c>
      <c r="E42" s="1">
        <v>8</v>
      </c>
      <c r="S42" s="1">
        <v>1</v>
      </c>
      <c r="W42" s="1">
        <f>SUM(N42*'Ranking Calculations'!$C$2,M42*'Ranking Calculations'!$C$3,L42*'Ranking Calculations'!$C$4,K42*'Ranking Calculations'!$C$5,H42*'Ranking Calculations'!$C$7,G42*'Ranking Calculations'!$C$6,P42*'Ranking Calculations'!$C$8,Q42*'Ranking Calculations'!$C$9,R42*'Ranking Calculations'!$C$10,S42*'Ranking Calculations'!$C$11,T42*'Ranking Calculations'!$C$12,U42*'Ranking Calculations'!$C$13,V42*'Ranking Calculations'!$C$14)</f>
        <v>0</v>
      </c>
      <c r="X42" s="11">
        <f>(SUM($D$2:D42)+(SUM($F$2:F42)/2))/((SUM($D$2:D42)+SUM($E$2:E42)+SUM($F$2:F42)))</f>
        <v>0.47676282051282054</v>
      </c>
      <c r="Y42" s="24">
        <f>'Winning % Rank Over Time'!AG42</f>
        <v>20</v>
      </c>
      <c r="Z42" s="7">
        <f>'Winning % Rank Over Time'!$B42*VLOOKUP(Y42,'Share of Reg Season Points'!$A$2:$B$33,2)</f>
        <v>0</v>
      </c>
      <c r="AA42" s="1">
        <f>SUM($I$2:I42)/COUNT($G$2:G42)</f>
        <v>0.8125</v>
      </c>
      <c r="AB42" s="1" cm="1">
        <f t="array" ref="AB42">_xlfn.IFS(AA42&gt;='Old Ranking Calculations'!$B$25,'Old Ranking Calculations'!$C$25,AA42&gt;='Old Ranking Calculations'!$B$26,'Old Ranking Calculations'!$C$26,AA42&gt;='Old Ranking Calculations'!$B$27,'Old Ranking Calculations'!$C$27,AA42&gt;='Old Ranking Calculations'!$B$28,'Old Ranking Calculations'!$C$28,AA42&gt;='Old Ranking Calculations'!$B$29,'Old Ranking Calculations'!$C$29,AA42&gt;='Old Ranking Calculations'!$B$30,'Old Ranking Calculations'!$C$30,AA42&gt;='Old Ranking Calculations'!$B$31,'Old Ranking Calculations'!$C$31,AA42&lt;'Old Ranking Calculations'!$B$32,'Old Ranking Calculations'!$C$32)</f>
        <v>6</v>
      </c>
      <c r="AC42" s="1">
        <f>COUNT($G$2:G42)/COUNT($A$2:A42)</f>
        <v>0.3902439024390244</v>
      </c>
      <c r="AD42" s="1" cm="1">
        <f t="array" ref="AD42">_xlfn.IFS(AC42&gt;='Old Ranking Calculations'!$B$15,'Old Ranking Calculations'!$C$15,AC42&gt;='Old Ranking Calculations'!$B$16,'Old Ranking Calculations'!$C$16,AC42&gt;='Old Ranking Calculations'!$B$17,'Old Ranking Calculations'!$C$17,AC42&gt;='Old Ranking Calculations'!$B$18,'Old Ranking Calculations'!$C$18,AC42&gt;='Old Ranking Calculations'!$B$19,'Old Ranking Calculations'!$C$19,AC42&gt;='Old Ranking Calculations'!$B$20,'Old Ranking Calculations'!$C$20,AC42&gt;='Old Ranking Calculations'!$B$21,'Old Ranking Calculations'!$C$21,AC42&gt;='Old Ranking Calculations'!$B$22,'Old Ranking Calculations'!$C$22,AC42&lt;'Old Ranking Calculations'!$B$23,'Old Ranking Calculations'!$C$23)</f>
        <v>7</v>
      </c>
      <c r="AE42" s="1">
        <f t="shared" si="1"/>
        <v>0</v>
      </c>
      <c r="AF42" s="1">
        <f>SUM($O$2:O42)/SUM($G$2:H42)</f>
        <v>1.6190476190476191</v>
      </c>
      <c r="AG42" s="16">
        <f>SUM($W$2:W42,Z42)</f>
        <v>84</v>
      </c>
    </row>
    <row r="43" spans="1:33" ht="15.75" customHeight="1" x14ac:dyDescent="0.2">
      <c r="A43" s="1">
        <v>2007</v>
      </c>
      <c r="B43" s="1" t="s">
        <v>30</v>
      </c>
      <c r="C43" s="1" t="str">
        <f>VLOOKUP(B43,Divisions!$A$1:$B$33,2,FALSE)</f>
        <v>AFC South</v>
      </c>
      <c r="D43" s="1">
        <v>10</v>
      </c>
      <c r="E43" s="1">
        <v>6</v>
      </c>
      <c r="G43" s="1">
        <v>1</v>
      </c>
      <c r="I43" s="1">
        <v>0</v>
      </c>
      <c r="J43" s="1">
        <v>1</v>
      </c>
      <c r="K43" s="1"/>
      <c r="L43" s="1"/>
      <c r="M43" s="1"/>
      <c r="N43" s="1"/>
      <c r="O43" s="1">
        <v>1</v>
      </c>
      <c r="W43" s="1">
        <f>SUM(N43*'Ranking Calculations'!$C$2,M43*'Ranking Calculations'!$C$3,L43*'Ranking Calculations'!$C$4,K43*'Ranking Calculations'!$C$5,H43*'Ranking Calculations'!$C$7,G43*'Ranking Calculations'!$C$6,P43*'Ranking Calculations'!$C$8,Q43*'Ranking Calculations'!$C$9,R43*'Ranking Calculations'!$C$10,S43*'Ranking Calculations'!$C$11,T43*'Ranking Calculations'!$C$12,U43*'Ranking Calculations'!$C$13,V43*'Ranking Calculations'!$C$14)</f>
        <v>1</v>
      </c>
      <c r="X43" s="11">
        <f>(SUM($D$2:D43)+(SUM($F$2:F43)/2))/((SUM($D$2:D43)+SUM($E$2:E43)+SUM($F$2:F43)))</f>
        <v>0.48046875</v>
      </c>
      <c r="Y43" s="24">
        <f>'Winning % Rank Over Time'!AG43</f>
        <v>20</v>
      </c>
      <c r="Z43" s="7">
        <f>'Winning % Rank Over Time'!$B43*VLOOKUP(Y43,'Share of Reg Season Points'!$A$2:$B$33,2)</f>
        <v>0</v>
      </c>
      <c r="AA43" s="1">
        <f>SUM($I$2:I43)/COUNT($G$2:G43)</f>
        <v>0.76470588235294112</v>
      </c>
      <c r="AB43" s="1" cm="1">
        <f t="array" ref="AB43">_xlfn.IFS(AA43&gt;='Old Ranking Calculations'!$B$25,'Old Ranking Calculations'!$C$25,AA43&gt;='Old Ranking Calculations'!$B$26,'Old Ranking Calculations'!$C$26,AA43&gt;='Old Ranking Calculations'!$B$27,'Old Ranking Calculations'!$C$27,AA43&gt;='Old Ranking Calculations'!$B$28,'Old Ranking Calculations'!$C$28,AA43&gt;='Old Ranking Calculations'!$B$29,'Old Ranking Calculations'!$C$29,AA43&gt;='Old Ranking Calculations'!$B$30,'Old Ranking Calculations'!$C$30,AA43&gt;='Old Ranking Calculations'!$B$31,'Old Ranking Calculations'!$C$31,AA43&lt;'Old Ranking Calculations'!$B$32,'Old Ranking Calculations'!$C$32)</f>
        <v>6</v>
      </c>
      <c r="AC43" s="1">
        <f>COUNT($G$2:G43)/COUNT($A$2:A43)</f>
        <v>0.40476190476190477</v>
      </c>
      <c r="AD43" s="1" cm="1">
        <f t="array" ref="AD43">_xlfn.IFS(AC43&gt;='Old Ranking Calculations'!$B$15,'Old Ranking Calculations'!$C$15,AC43&gt;='Old Ranking Calculations'!$B$16,'Old Ranking Calculations'!$C$16,AC43&gt;='Old Ranking Calculations'!$B$17,'Old Ranking Calculations'!$C$17,AC43&gt;='Old Ranking Calculations'!$B$18,'Old Ranking Calculations'!$C$18,AC43&gt;='Old Ranking Calculations'!$B$19,'Old Ranking Calculations'!$C$19,AC43&gt;='Old Ranking Calculations'!$B$20,'Old Ranking Calculations'!$C$20,AC43&gt;='Old Ranking Calculations'!$B$21,'Old Ranking Calculations'!$C$21,AC43&gt;='Old Ranking Calculations'!$B$22,'Old Ranking Calculations'!$C$22,AC43&lt;'Old Ranking Calculations'!$B$23,'Old Ranking Calculations'!$C$23)</f>
        <v>10</v>
      </c>
      <c r="AE43" s="1">
        <f t="shared" si="1"/>
        <v>0</v>
      </c>
      <c r="AF43" s="1">
        <f>SUM($O$2:O43)/SUM($G$2:H43)</f>
        <v>1.5909090909090908</v>
      </c>
      <c r="AG43" s="16">
        <f>SUM($W$2:W43,Z43)</f>
        <v>85</v>
      </c>
    </row>
    <row r="44" spans="1:33" ht="15.75" customHeight="1" x14ac:dyDescent="0.2">
      <c r="A44" s="1">
        <v>2008</v>
      </c>
      <c r="B44" s="1" t="s">
        <v>30</v>
      </c>
      <c r="C44" s="1" t="str">
        <f>VLOOKUP(B44,Divisions!$A$1:$B$33,2,FALSE)</f>
        <v>AFC South</v>
      </c>
      <c r="D44" s="1">
        <v>13</v>
      </c>
      <c r="E44" s="1">
        <v>3</v>
      </c>
      <c r="G44" s="1">
        <v>1</v>
      </c>
      <c r="H44" s="1">
        <v>1</v>
      </c>
      <c r="I44" s="1">
        <v>0</v>
      </c>
      <c r="J44" s="1">
        <v>1</v>
      </c>
      <c r="K44" s="1">
        <v>1</v>
      </c>
      <c r="L44" s="1"/>
      <c r="M44" s="1"/>
      <c r="N44" s="1"/>
      <c r="O44" s="1">
        <v>2</v>
      </c>
      <c r="W44" s="1">
        <f>SUM(N44*'Ranking Calculations'!$C$2,M44*'Ranking Calculations'!$C$3,L44*'Ranking Calculations'!$C$4,K44*'Ranking Calculations'!$C$5,H44*'Ranking Calculations'!$C$7,G44*'Ranking Calculations'!$C$6,P44*'Ranking Calculations'!$C$8,Q44*'Ranking Calculations'!$C$9,R44*'Ranking Calculations'!$C$10,S44*'Ranking Calculations'!$C$11,T44*'Ranking Calculations'!$C$12,U44*'Ranking Calculations'!$C$13,V44*'Ranking Calculations'!$C$14)</f>
        <v>4</v>
      </c>
      <c r="X44" s="11">
        <f>(SUM($D$2:D44)+(SUM($F$2:F44)/2))/((SUM($D$2:D44)+SUM($E$2:E44)+SUM($F$2:F44)))</f>
        <v>0.48856707317073172</v>
      </c>
      <c r="Y44" s="24">
        <f>'Winning % Rank Over Time'!AG44</f>
        <v>18</v>
      </c>
      <c r="Z44" s="7">
        <f>'Winning % Rank Over Time'!$B44*VLOOKUP(Y44,'Share of Reg Season Points'!$A$2:$B$33,2)</f>
        <v>0</v>
      </c>
      <c r="AA44" s="1">
        <f>SUM($I$2:I44)/COUNT($G$2:G44)</f>
        <v>0.72222222222222221</v>
      </c>
      <c r="AB44" s="1" cm="1">
        <f t="array" ref="AB44">_xlfn.IFS(AA44&gt;='Old Ranking Calculations'!$B$25,'Old Ranking Calculations'!$C$25,AA44&gt;='Old Ranking Calculations'!$B$26,'Old Ranking Calculations'!$C$26,AA44&gt;='Old Ranking Calculations'!$B$27,'Old Ranking Calculations'!$C$27,AA44&gt;='Old Ranking Calculations'!$B$28,'Old Ranking Calculations'!$C$28,AA44&gt;='Old Ranking Calculations'!$B$29,'Old Ranking Calculations'!$C$29,AA44&gt;='Old Ranking Calculations'!$B$30,'Old Ranking Calculations'!$C$30,AA44&gt;='Old Ranking Calculations'!$B$31,'Old Ranking Calculations'!$C$31,AA44&lt;'Old Ranking Calculations'!$B$32,'Old Ranking Calculations'!$C$32)</f>
        <v>4</v>
      </c>
      <c r="AC44" s="1">
        <f>COUNT($G$2:G44)/COUNT($A$2:A44)</f>
        <v>0.41860465116279072</v>
      </c>
      <c r="AD44" s="1" cm="1">
        <f t="array" ref="AD44">_xlfn.IFS(AC44&gt;='Old Ranking Calculations'!$B$15,'Old Ranking Calculations'!$C$15,AC44&gt;='Old Ranking Calculations'!$B$16,'Old Ranking Calculations'!$C$16,AC44&gt;='Old Ranking Calculations'!$B$17,'Old Ranking Calculations'!$C$17,AC44&gt;='Old Ranking Calculations'!$B$18,'Old Ranking Calculations'!$C$18,AC44&gt;='Old Ranking Calculations'!$B$19,'Old Ranking Calculations'!$C$19,AC44&gt;='Old Ranking Calculations'!$B$20,'Old Ranking Calculations'!$C$20,AC44&gt;='Old Ranking Calculations'!$B$21,'Old Ranking Calculations'!$C$21,AC44&gt;='Old Ranking Calculations'!$B$22,'Old Ranking Calculations'!$C$22,AC44&lt;'Old Ranking Calculations'!$B$23,'Old Ranking Calculations'!$C$23)</f>
        <v>10</v>
      </c>
      <c r="AE44" s="1">
        <f t="shared" si="1"/>
        <v>0</v>
      </c>
      <c r="AF44" s="1">
        <f>SUM($O$2:O44)/SUM($G$2:H44)</f>
        <v>1.5416666666666667</v>
      </c>
      <c r="AG44" s="16">
        <f>SUM($W$2:W44,Z44)</f>
        <v>89</v>
      </c>
    </row>
    <row r="45" spans="1:33" ht="15.75" customHeight="1" x14ac:dyDescent="0.2">
      <c r="A45" s="1">
        <v>2009</v>
      </c>
      <c r="B45" s="1" t="s">
        <v>30</v>
      </c>
      <c r="C45" s="1" t="str">
        <f>VLOOKUP(B45,Divisions!$A$1:$B$33,2,FALSE)</f>
        <v>AFC South</v>
      </c>
      <c r="D45" s="1">
        <v>8</v>
      </c>
      <c r="E45" s="1">
        <v>8</v>
      </c>
      <c r="Q45" s="1">
        <v>1</v>
      </c>
      <c r="W45" s="1">
        <f>SUM(N45*'Ranking Calculations'!$C$2,M45*'Ranking Calculations'!$C$3,L45*'Ranking Calculations'!$C$4,K45*'Ranking Calculations'!$C$5,H45*'Ranking Calculations'!$C$7,G45*'Ranking Calculations'!$C$6,P45*'Ranking Calculations'!$C$8,Q45*'Ranking Calculations'!$C$9,R45*'Ranking Calculations'!$C$10,S45*'Ranking Calculations'!$C$11,T45*'Ranking Calculations'!$C$12,U45*'Ranking Calculations'!$C$13,V45*'Ranking Calculations'!$C$14)</f>
        <v>1</v>
      </c>
      <c r="X45" s="11">
        <f>(SUM($D$2:D45)+(SUM($F$2:F45)/2))/((SUM($D$2:D45)+SUM($E$2:E45)+SUM($F$2:F45)))</f>
        <v>0.4888392857142857</v>
      </c>
      <c r="Y45" s="24">
        <f>'Winning % Rank Over Time'!AG45</f>
        <v>17</v>
      </c>
      <c r="Z45" s="7">
        <f>'Winning % Rank Over Time'!$B45*VLOOKUP(Y45,'Share of Reg Season Points'!$A$2:$B$33,2)</f>
        <v>0</v>
      </c>
      <c r="AA45" s="1">
        <f>SUM($I$2:I45)/COUNT($G$2:G45)</f>
        <v>0.72222222222222221</v>
      </c>
      <c r="AB45" s="1" cm="1">
        <f t="array" ref="AB45">_xlfn.IFS(AA45&gt;='Old Ranking Calculations'!$B$25,'Old Ranking Calculations'!$C$25,AA45&gt;='Old Ranking Calculations'!$B$26,'Old Ranking Calculations'!$C$26,AA45&gt;='Old Ranking Calculations'!$B$27,'Old Ranking Calculations'!$C$27,AA45&gt;='Old Ranking Calculations'!$B$28,'Old Ranking Calculations'!$C$28,AA45&gt;='Old Ranking Calculations'!$B$29,'Old Ranking Calculations'!$C$29,AA45&gt;='Old Ranking Calculations'!$B$30,'Old Ranking Calculations'!$C$30,AA45&gt;='Old Ranking Calculations'!$B$31,'Old Ranking Calculations'!$C$31,AA45&lt;'Old Ranking Calculations'!$B$32,'Old Ranking Calculations'!$C$32)</f>
        <v>4</v>
      </c>
      <c r="AC45" s="1">
        <f>COUNT($G$2:G45)/COUNT($A$2:A45)</f>
        <v>0.40909090909090912</v>
      </c>
      <c r="AD45" s="1" cm="1">
        <f t="array" ref="AD45">_xlfn.IFS(AC45&gt;='Old Ranking Calculations'!$B$15,'Old Ranking Calculations'!$C$15,AC45&gt;='Old Ranking Calculations'!$B$16,'Old Ranking Calculations'!$C$16,AC45&gt;='Old Ranking Calculations'!$B$17,'Old Ranking Calculations'!$C$17,AC45&gt;='Old Ranking Calculations'!$B$18,'Old Ranking Calculations'!$C$18,AC45&gt;='Old Ranking Calculations'!$B$19,'Old Ranking Calculations'!$C$19,AC45&gt;='Old Ranking Calculations'!$B$20,'Old Ranking Calculations'!$C$20,AC45&gt;='Old Ranking Calculations'!$B$21,'Old Ranking Calculations'!$C$21,AC45&gt;='Old Ranking Calculations'!$B$22,'Old Ranking Calculations'!$C$22,AC45&lt;'Old Ranking Calculations'!$B$23,'Old Ranking Calculations'!$C$23)</f>
        <v>10</v>
      </c>
      <c r="AE45" s="1">
        <f t="shared" si="1"/>
        <v>0</v>
      </c>
      <c r="AF45" s="1">
        <f>SUM($O$2:O45)/SUM($G$2:H45)</f>
        <v>1.5416666666666667</v>
      </c>
      <c r="AG45" s="16">
        <f>SUM($W$2:W45,Z45)</f>
        <v>90</v>
      </c>
    </row>
    <row r="46" spans="1:33" ht="15.75" customHeight="1" x14ac:dyDescent="0.2">
      <c r="A46" s="1">
        <v>2010</v>
      </c>
      <c r="B46" s="1" t="s">
        <v>30</v>
      </c>
      <c r="C46" s="1" t="str">
        <f>VLOOKUP(B46,Divisions!$A$1:$B$33,2,FALSE)</f>
        <v>AFC South</v>
      </c>
      <c r="D46" s="1">
        <v>6</v>
      </c>
      <c r="E46" s="1">
        <v>10</v>
      </c>
      <c r="W46" s="1">
        <f>SUM(N46*'Ranking Calculations'!$C$2,M46*'Ranking Calculations'!$C$3,L46*'Ranking Calculations'!$C$4,K46*'Ranking Calculations'!$C$5,H46*'Ranking Calculations'!$C$7,G46*'Ranking Calculations'!$C$6,P46*'Ranking Calculations'!$C$8,Q46*'Ranking Calculations'!$C$9,R46*'Ranking Calculations'!$C$10,S46*'Ranking Calculations'!$C$11,T46*'Ranking Calculations'!$C$12,U46*'Ranking Calculations'!$C$13,V46*'Ranking Calculations'!$C$14)</f>
        <v>0</v>
      </c>
      <c r="X46" s="11">
        <f>(SUM($D$2:D46)+(SUM($F$2:F46)/2))/((SUM($D$2:D46)+SUM($E$2:E46)+SUM($F$2:F46)))</f>
        <v>0.48619186046511625</v>
      </c>
      <c r="Y46" s="24">
        <f>'Winning % Rank Over Time'!AG46</f>
        <v>19</v>
      </c>
      <c r="Z46" s="7">
        <f>'Winning % Rank Over Time'!$B46*VLOOKUP(Y46,'Share of Reg Season Points'!$A$2:$B$33,2)</f>
        <v>0</v>
      </c>
      <c r="AA46" s="1">
        <f>SUM($I$2:I46)/COUNT($G$2:G46)</f>
        <v>0.72222222222222221</v>
      </c>
      <c r="AB46" s="1" cm="1">
        <f t="array" ref="AB46">_xlfn.IFS(AA46&gt;='Old Ranking Calculations'!$B$25,'Old Ranking Calculations'!$C$25,AA46&gt;='Old Ranking Calculations'!$B$26,'Old Ranking Calculations'!$C$26,AA46&gt;='Old Ranking Calculations'!$B$27,'Old Ranking Calculations'!$C$27,AA46&gt;='Old Ranking Calculations'!$B$28,'Old Ranking Calculations'!$C$28,AA46&gt;='Old Ranking Calculations'!$B$29,'Old Ranking Calculations'!$C$29,AA46&gt;='Old Ranking Calculations'!$B$30,'Old Ranking Calculations'!$C$30,AA46&gt;='Old Ranking Calculations'!$B$31,'Old Ranking Calculations'!$C$31,AA46&lt;'Old Ranking Calculations'!$B$32,'Old Ranking Calculations'!$C$32)</f>
        <v>4</v>
      </c>
      <c r="AC46" s="1">
        <f>COUNT($G$2:G46)/COUNT($A$2:A46)</f>
        <v>0.4</v>
      </c>
      <c r="AD46" s="1" cm="1">
        <f t="array" ref="AD46">_xlfn.IFS(AC46&gt;='Old Ranking Calculations'!$B$15,'Old Ranking Calculations'!$C$15,AC46&gt;='Old Ranking Calculations'!$B$16,'Old Ranking Calculations'!$C$16,AC46&gt;='Old Ranking Calculations'!$B$17,'Old Ranking Calculations'!$C$17,AC46&gt;='Old Ranking Calculations'!$B$18,'Old Ranking Calculations'!$C$18,AC46&gt;='Old Ranking Calculations'!$B$19,'Old Ranking Calculations'!$C$19,AC46&gt;='Old Ranking Calculations'!$B$20,'Old Ranking Calculations'!$C$20,AC46&gt;='Old Ranking Calculations'!$B$21,'Old Ranking Calculations'!$C$21,AC46&gt;='Old Ranking Calculations'!$B$22,'Old Ranking Calculations'!$C$22,AC46&lt;'Old Ranking Calculations'!$B$23,'Old Ranking Calculations'!$C$23)</f>
        <v>10</v>
      </c>
      <c r="AE46" s="1">
        <f t="shared" si="1"/>
        <v>0</v>
      </c>
      <c r="AF46" s="1">
        <f>SUM($O$2:O46)/SUM($G$2:H46)</f>
        <v>1.5416666666666667</v>
      </c>
      <c r="AG46" s="16">
        <f>SUM($W$2:W46,Z46)</f>
        <v>90</v>
      </c>
    </row>
    <row r="47" spans="1:33" ht="15.75" customHeight="1" x14ac:dyDescent="0.2">
      <c r="A47" s="1">
        <v>2011</v>
      </c>
      <c r="B47" s="1" t="s">
        <v>30</v>
      </c>
      <c r="C47" s="1" t="str">
        <f>VLOOKUP(B47,Divisions!$A$1:$B$33,2,FALSE)</f>
        <v>AFC South</v>
      </c>
      <c r="D47" s="1">
        <v>9</v>
      </c>
      <c r="E47" s="1">
        <v>7</v>
      </c>
      <c r="W47" s="1">
        <f>SUM(N47*'Ranking Calculations'!$C$2,M47*'Ranking Calculations'!$C$3,L47*'Ranking Calculations'!$C$4,K47*'Ranking Calculations'!$C$5,H47*'Ranking Calculations'!$C$7,G47*'Ranking Calculations'!$C$6,P47*'Ranking Calculations'!$C$8,Q47*'Ranking Calculations'!$C$9,R47*'Ranking Calculations'!$C$10,S47*'Ranking Calculations'!$C$11,T47*'Ranking Calculations'!$C$12,U47*'Ranking Calculations'!$C$13,V47*'Ranking Calculations'!$C$14)</f>
        <v>0</v>
      </c>
      <c r="X47" s="11">
        <f>(SUM($D$2:D47)+(SUM($F$2:F47)/2))/((SUM($D$2:D47)+SUM($E$2:E47)+SUM($F$2:F47)))</f>
        <v>0.48792613636363635</v>
      </c>
      <c r="Y47" s="24">
        <f>'Winning % Rank Over Time'!AG47</f>
        <v>19</v>
      </c>
      <c r="Z47" s="7">
        <f>'Winning % Rank Over Time'!$B47*VLOOKUP(Y47,'Share of Reg Season Points'!$A$2:$B$33,2)</f>
        <v>0</v>
      </c>
      <c r="AA47" s="1">
        <f>SUM($I$2:I47)/COUNT($G$2:G47)</f>
        <v>0.72222222222222221</v>
      </c>
      <c r="AB47" s="1" cm="1">
        <f t="array" ref="AB47">_xlfn.IFS(AA47&gt;='Old Ranking Calculations'!$B$25,'Old Ranking Calculations'!$C$25,AA47&gt;='Old Ranking Calculations'!$B$26,'Old Ranking Calculations'!$C$26,AA47&gt;='Old Ranking Calculations'!$B$27,'Old Ranking Calculations'!$C$27,AA47&gt;='Old Ranking Calculations'!$B$28,'Old Ranking Calculations'!$C$28,AA47&gt;='Old Ranking Calculations'!$B$29,'Old Ranking Calculations'!$C$29,AA47&gt;='Old Ranking Calculations'!$B$30,'Old Ranking Calculations'!$C$30,AA47&gt;='Old Ranking Calculations'!$B$31,'Old Ranking Calculations'!$C$31,AA47&lt;'Old Ranking Calculations'!$B$32,'Old Ranking Calculations'!$C$32)</f>
        <v>4</v>
      </c>
      <c r="AC47" s="1">
        <f>COUNT($G$2:G47)/COUNT($A$2:A47)</f>
        <v>0.39130434782608697</v>
      </c>
      <c r="AD47" s="1" cm="1">
        <f t="array" ref="AD47">_xlfn.IFS(AC47&gt;='Old Ranking Calculations'!$B$15,'Old Ranking Calculations'!$C$15,AC47&gt;='Old Ranking Calculations'!$B$16,'Old Ranking Calculations'!$C$16,AC47&gt;='Old Ranking Calculations'!$B$17,'Old Ranking Calculations'!$C$17,AC47&gt;='Old Ranking Calculations'!$B$18,'Old Ranking Calculations'!$C$18,AC47&gt;='Old Ranking Calculations'!$B$19,'Old Ranking Calculations'!$C$19,AC47&gt;='Old Ranking Calculations'!$B$20,'Old Ranking Calculations'!$C$20,AC47&gt;='Old Ranking Calculations'!$B$21,'Old Ranking Calculations'!$C$21,AC47&gt;='Old Ranking Calculations'!$B$22,'Old Ranking Calculations'!$C$22,AC47&lt;'Old Ranking Calculations'!$B$23,'Old Ranking Calculations'!$C$23)</f>
        <v>7</v>
      </c>
      <c r="AE47" s="1">
        <f t="shared" si="1"/>
        <v>0</v>
      </c>
      <c r="AF47" s="1">
        <f>SUM($O$2:O47)/SUM($G$2:H47)</f>
        <v>1.5416666666666667</v>
      </c>
      <c r="AG47" s="16">
        <f>SUM($W$2:W47,Z47)</f>
        <v>90</v>
      </c>
    </row>
    <row r="48" spans="1:33" ht="15.75" customHeight="1" x14ac:dyDescent="0.2">
      <c r="A48" s="1">
        <v>2012</v>
      </c>
      <c r="B48" s="1" t="s">
        <v>30</v>
      </c>
      <c r="C48" s="1" t="str">
        <f>VLOOKUP(B48,Divisions!$A$1:$B$33,2,FALSE)</f>
        <v>AFC South</v>
      </c>
      <c r="D48" s="1">
        <v>6</v>
      </c>
      <c r="E48" s="1">
        <v>10</v>
      </c>
      <c r="W48" s="1">
        <f>SUM(N48*'Ranking Calculations'!$C$2,M48*'Ranking Calculations'!$C$3,L48*'Ranking Calculations'!$C$4,K48*'Ranking Calculations'!$C$5,H48*'Ranking Calculations'!$C$7,G48*'Ranking Calculations'!$C$6,P48*'Ranking Calculations'!$C$8,Q48*'Ranking Calculations'!$C$9,R48*'Ranking Calculations'!$C$10,S48*'Ranking Calculations'!$C$11,T48*'Ranking Calculations'!$C$12,U48*'Ranking Calculations'!$C$13,V48*'Ranking Calculations'!$C$14)</f>
        <v>0</v>
      </c>
      <c r="X48" s="11">
        <f>(SUM($D$2:D48)+(SUM($F$2:F48)/2))/((SUM($D$2:D48)+SUM($E$2:E48)+SUM($F$2:F48)))</f>
        <v>0.48541666666666666</v>
      </c>
      <c r="Y48" s="24">
        <f>'Winning % Rank Over Time'!AG48</f>
        <v>19</v>
      </c>
      <c r="Z48" s="7">
        <f>'Winning % Rank Over Time'!$B48*VLOOKUP(Y48,'Share of Reg Season Points'!$A$2:$B$33,2)</f>
        <v>0</v>
      </c>
      <c r="AA48" s="1">
        <f>SUM($I$2:I48)/COUNT($G$2:G48)</f>
        <v>0.72222222222222221</v>
      </c>
      <c r="AB48" s="1" cm="1">
        <f t="array" ref="AB48">_xlfn.IFS(AA48&gt;='Old Ranking Calculations'!$B$25,'Old Ranking Calculations'!$C$25,AA48&gt;='Old Ranking Calculations'!$B$26,'Old Ranking Calculations'!$C$26,AA48&gt;='Old Ranking Calculations'!$B$27,'Old Ranking Calculations'!$C$27,AA48&gt;='Old Ranking Calculations'!$B$28,'Old Ranking Calculations'!$C$28,AA48&gt;='Old Ranking Calculations'!$B$29,'Old Ranking Calculations'!$C$29,AA48&gt;='Old Ranking Calculations'!$B$30,'Old Ranking Calculations'!$C$30,AA48&gt;='Old Ranking Calculations'!$B$31,'Old Ranking Calculations'!$C$31,AA48&lt;'Old Ranking Calculations'!$B$32,'Old Ranking Calculations'!$C$32)</f>
        <v>4</v>
      </c>
      <c r="AC48" s="1">
        <f>COUNT($G$2:G48)/COUNT($A$2:A48)</f>
        <v>0.38297872340425532</v>
      </c>
      <c r="AD48" s="1" cm="1">
        <f t="array" ref="AD48">_xlfn.IFS(AC48&gt;='Old Ranking Calculations'!$B$15,'Old Ranking Calculations'!$C$15,AC48&gt;='Old Ranking Calculations'!$B$16,'Old Ranking Calculations'!$C$16,AC48&gt;='Old Ranking Calculations'!$B$17,'Old Ranking Calculations'!$C$17,AC48&gt;='Old Ranking Calculations'!$B$18,'Old Ranking Calculations'!$C$18,AC48&gt;='Old Ranking Calculations'!$B$19,'Old Ranking Calculations'!$C$19,AC48&gt;='Old Ranking Calculations'!$B$20,'Old Ranking Calculations'!$C$20,AC48&gt;='Old Ranking Calculations'!$B$21,'Old Ranking Calculations'!$C$21,AC48&gt;='Old Ranking Calculations'!$B$22,'Old Ranking Calculations'!$C$22,AC48&lt;'Old Ranking Calculations'!$B$23,'Old Ranking Calculations'!$C$23)</f>
        <v>7</v>
      </c>
      <c r="AE48" s="1">
        <f t="shared" si="1"/>
        <v>0</v>
      </c>
      <c r="AF48" s="1">
        <f>SUM($O$2:O48)/SUM($G$2:H48)</f>
        <v>1.5416666666666667</v>
      </c>
      <c r="AG48" s="16">
        <f>SUM($W$2:W48,Z48)</f>
        <v>90</v>
      </c>
    </row>
    <row r="49" spans="1:33" ht="15.75" customHeight="1" x14ac:dyDescent="0.2">
      <c r="A49" s="1">
        <v>2013</v>
      </c>
      <c r="B49" s="1" t="s">
        <v>30</v>
      </c>
      <c r="C49" s="1" t="str">
        <f>VLOOKUP(B49,Divisions!$A$1:$B$33,2,FALSE)</f>
        <v>AFC South</v>
      </c>
      <c r="D49" s="1">
        <v>7</v>
      </c>
      <c r="E49" s="1">
        <v>9</v>
      </c>
      <c r="W49" s="1">
        <f>SUM(N49*'Ranking Calculations'!$C$2,M49*'Ranking Calculations'!$C$3,L49*'Ranking Calculations'!$C$4,K49*'Ranking Calculations'!$C$5,H49*'Ranking Calculations'!$C$7,G49*'Ranking Calculations'!$C$6,P49*'Ranking Calculations'!$C$8,Q49*'Ranking Calculations'!$C$9,R49*'Ranking Calculations'!$C$10,S49*'Ranking Calculations'!$C$11,T49*'Ranking Calculations'!$C$12,U49*'Ranking Calculations'!$C$13,V49*'Ranking Calculations'!$C$14)</f>
        <v>0</v>
      </c>
      <c r="X49" s="11">
        <f>(SUM($D$2:D49)+(SUM($F$2:F49)/2))/((SUM($D$2:D49)+SUM($E$2:E49)+SUM($F$2:F49)))</f>
        <v>0.484375</v>
      </c>
      <c r="Y49" s="24">
        <f>'Winning % Rank Over Time'!AG49</f>
        <v>20</v>
      </c>
      <c r="Z49" s="7">
        <f>'Winning % Rank Over Time'!$B49*VLOOKUP(Y49,'Share of Reg Season Points'!$A$2:$B$33,2)</f>
        <v>0</v>
      </c>
      <c r="AA49" s="1">
        <f>SUM($I$2:I49)/COUNT($G$2:G49)</f>
        <v>0.72222222222222221</v>
      </c>
      <c r="AB49" s="1" cm="1">
        <f t="array" ref="AB49">_xlfn.IFS(AA49&gt;='Old Ranking Calculations'!$B$25,'Old Ranking Calculations'!$C$25,AA49&gt;='Old Ranking Calculations'!$B$26,'Old Ranking Calculations'!$C$26,AA49&gt;='Old Ranking Calculations'!$B$27,'Old Ranking Calculations'!$C$27,AA49&gt;='Old Ranking Calculations'!$B$28,'Old Ranking Calculations'!$C$28,AA49&gt;='Old Ranking Calculations'!$B$29,'Old Ranking Calculations'!$C$29,AA49&gt;='Old Ranking Calculations'!$B$30,'Old Ranking Calculations'!$C$30,AA49&gt;='Old Ranking Calculations'!$B$31,'Old Ranking Calculations'!$C$31,AA49&lt;'Old Ranking Calculations'!$B$32,'Old Ranking Calculations'!$C$32)</f>
        <v>4</v>
      </c>
      <c r="AC49" s="1">
        <f>COUNT($G$2:G49)/COUNT($A$2:A49)</f>
        <v>0.375</v>
      </c>
      <c r="AD49" s="1" cm="1">
        <f t="array" ref="AD49">_xlfn.IFS(AC49&gt;='Old Ranking Calculations'!$B$15,'Old Ranking Calculations'!$C$15,AC49&gt;='Old Ranking Calculations'!$B$16,'Old Ranking Calculations'!$C$16,AC49&gt;='Old Ranking Calculations'!$B$17,'Old Ranking Calculations'!$C$17,AC49&gt;='Old Ranking Calculations'!$B$18,'Old Ranking Calculations'!$C$18,AC49&gt;='Old Ranking Calculations'!$B$19,'Old Ranking Calculations'!$C$19,AC49&gt;='Old Ranking Calculations'!$B$20,'Old Ranking Calculations'!$C$20,AC49&gt;='Old Ranking Calculations'!$B$21,'Old Ranking Calculations'!$C$21,AC49&gt;='Old Ranking Calculations'!$B$22,'Old Ranking Calculations'!$C$22,AC49&lt;'Old Ranking Calculations'!$B$23,'Old Ranking Calculations'!$C$23)</f>
        <v>7</v>
      </c>
      <c r="AE49" s="1">
        <f t="shared" si="1"/>
        <v>0</v>
      </c>
      <c r="AF49" s="1">
        <f>SUM($O$2:O49)/SUM($G$2:H49)</f>
        <v>1.5416666666666667</v>
      </c>
      <c r="AG49" s="16">
        <f>SUM($W$2:W49,Z49)</f>
        <v>90</v>
      </c>
    </row>
    <row r="50" spans="1:33" ht="15.75" customHeight="1" x14ac:dyDescent="0.2">
      <c r="A50" s="1">
        <v>2014</v>
      </c>
      <c r="B50" s="1" t="s">
        <v>30</v>
      </c>
      <c r="C50" s="1" t="str">
        <f>VLOOKUP(B50,Divisions!$A$1:$B$33,2,FALSE)</f>
        <v>AFC South</v>
      </c>
      <c r="D50" s="1">
        <v>2</v>
      </c>
      <c r="E50" s="1">
        <v>14</v>
      </c>
      <c r="W50" s="1">
        <f>SUM(N50*'Ranking Calculations'!$C$2,M50*'Ranking Calculations'!$C$3,L50*'Ranking Calculations'!$C$4,K50*'Ranking Calculations'!$C$5,H50*'Ranking Calculations'!$C$7,G50*'Ranking Calculations'!$C$6,P50*'Ranking Calculations'!$C$8,Q50*'Ranking Calculations'!$C$9,R50*'Ranking Calculations'!$C$10,S50*'Ranking Calculations'!$C$11,T50*'Ranking Calculations'!$C$12,U50*'Ranking Calculations'!$C$13,V50*'Ranking Calculations'!$C$14)</f>
        <v>0</v>
      </c>
      <c r="X50" s="11">
        <f>(SUM($D$2:D50)+(SUM($F$2:F50)/2))/((SUM($D$2:D50)+SUM($E$2:E50)+SUM($F$2:F50)))</f>
        <v>0.47672872340425532</v>
      </c>
      <c r="Y50" s="24">
        <f>'Winning % Rank Over Time'!AG50</f>
        <v>20</v>
      </c>
      <c r="Z50" s="7">
        <f>'Winning % Rank Over Time'!$B50*VLOOKUP(Y50,'Share of Reg Season Points'!$A$2:$B$33,2)</f>
        <v>0</v>
      </c>
      <c r="AA50" s="1">
        <f>SUM($I$2:I50)/COUNT($G$2:G50)</f>
        <v>0.72222222222222221</v>
      </c>
      <c r="AB50" s="1" cm="1">
        <f t="array" ref="AB50">_xlfn.IFS(AA50&gt;='Old Ranking Calculations'!$B$25,'Old Ranking Calculations'!$C$25,AA50&gt;='Old Ranking Calculations'!$B$26,'Old Ranking Calculations'!$C$26,AA50&gt;='Old Ranking Calculations'!$B$27,'Old Ranking Calculations'!$C$27,AA50&gt;='Old Ranking Calculations'!$B$28,'Old Ranking Calculations'!$C$28,AA50&gt;='Old Ranking Calculations'!$B$29,'Old Ranking Calculations'!$C$29,AA50&gt;='Old Ranking Calculations'!$B$30,'Old Ranking Calculations'!$C$30,AA50&gt;='Old Ranking Calculations'!$B$31,'Old Ranking Calculations'!$C$31,AA50&lt;'Old Ranking Calculations'!$B$32,'Old Ranking Calculations'!$C$32)</f>
        <v>4</v>
      </c>
      <c r="AC50" s="1">
        <f>COUNT($G$2:G50)/COUNT($A$2:A50)</f>
        <v>0.36734693877551022</v>
      </c>
      <c r="AD50" s="1" cm="1">
        <f t="array" ref="AD50">_xlfn.IFS(AC50&gt;='Old Ranking Calculations'!$B$15,'Old Ranking Calculations'!$C$15,AC50&gt;='Old Ranking Calculations'!$B$16,'Old Ranking Calculations'!$C$16,AC50&gt;='Old Ranking Calculations'!$B$17,'Old Ranking Calculations'!$C$17,AC50&gt;='Old Ranking Calculations'!$B$18,'Old Ranking Calculations'!$C$18,AC50&gt;='Old Ranking Calculations'!$B$19,'Old Ranking Calculations'!$C$19,AC50&gt;='Old Ranking Calculations'!$B$20,'Old Ranking Calculations'!$C$20,AC50&gt;='Old Ranking Calculations'!$B$21,'Old Ranking Calculations'!$C$21,AC50&gt;='Old Ranking Calculations'!$B$22,'Old Ranking Calculations'!$C$22,AC50&lt;'Old Ranking Calculations'!$B$23,'Old Ranking Calculations'!$C$23)</f>
        <v>7</v>
      </c>
      <c r="AE50" s="1">
        <f t="shared" si="1"/>
        <v>0</v>
      </c>
      <c r="AF50" s="1">
        <f>SUM($O$2:O50)/SUM($G$2:H50)</f>
        <v>1.5416666666666667</v>
      </c>
      <c r="AG50" s="16">
        <f>SUM($W$2:W50,Z50)</f>
        <v>90</v>
      </c>
    </row>
    <row r="51" spans="1:33" ht="15.75" customHeight="1" x14ac:dyDescent="0.2">
      <c r="A51" s="1">
        <v>2015</v>
      </c>
      <c r="B51" s="1" t="s">
        <v>30</v>
      </c>
      <c r="C51" s="1" t="str">
        <f>VLOOKUP(B51,Divisions!$A$1:$B$33,2,FALSE)</f>
        <v>AFC South</v>
      </c>
      <c r="D51" s="1">
        <v>3</v>
      </c>
      <c r="E51" s="1">
        <v>13</v>
      </c>
      <c r="W51" s="1">
        <f>SUM(N51*'Ranking Calculations'!$C$2,M51*'Ranking Calculations'!$C$3,L51*'Ranking Calculations'!$C$4,K51*'Ranking Calculations'!$C$5,H51*'Ranking Calculations'!$C$7,G51*'Ranking Calculations'!$C$6,P51*'Ranking Calculations'!$C$8,Q51*'Ranking Calculations'!$C$9,R51*'Ranking Calculations'!$C$10,S51*'Ranking Calculations'!$C$11,T51*'Ranking Calculations'!$C$12,U51*'Ranking Calculations'!$C$13,V51*'Ranking Calculations'!$C$14)</f>
        <v>0</v>
      </c>
      <c r="X51" s="11">
        <f>(SUM($D$2:D51)+(SUM($F$2:F51)/2))/((SUM($D$2:D51)+SUM($E$2:E51)+SUM($F$2:F51)))</f>
        <v>0.470703125</v>
      </c>
      <c r="Y51" s="24">
        <f>'Winning % Rank Over Time'!AG51</f>
        <v>21</v>
      </c>
      <c r="Z51" s="7">
        <f>'Winning % Rank Over Time'!$B51*VLOOKUP(Y51,'Share of Reg Season Points'!$A$2:$B$33,2)</f>
        <v>0</v>
      </c>
      <c r="AA51" s="1">
        <f>SUM($I$2:I51)/COUNT($G$2:G51)</f>
        <v>0.72222222222222221</v>
      </c>
      <c r="AB51" s="1" cm="1">
        <f t="array" ref="AB51">_xlfn.IFS(AA51&gt;='Old Ranking Calculations'!$B$25,'Old Ranking Calculations'!$C$25,AA51&gt;='Old Ranking Calculations'!$B$26,'Old Ranking Calculations'!$C$26,AA51&gt;='Old Ranking Calculations'!$B$27,'Old Ranking Calculations'!$C$27,AA51&gt;='Old Ranking Calculations'!$B$28,'Old Ranking Calculations'!$C$28,AA51&gt;='Old Ranking Calculations'!$B$29,'Old Ranking Calculations'!$C$29,AA51&gt;='Old Ranking Calculations'!$B$30,'Old Ranking Calculations'!$C$30,AA51&gt;='Old Ranking Calculations'!$B$31,'Old Ranking Calculations'!$C$31,AA51&lt;'Old Ranking Calculations'!$B$32,'Old Ranking Calculations'!$C$32)</f>
        <v>4</v>
      </c>
      <c r="AC51" s="1">
        <f>COUNT($G$2:G51)/COUNT($A$2:A51)</f>
        <v>0.36</v>
      </c>
      <c r="AD51" s="1" cm="1">
        <f t="array" ref="AD51">_xlfn.IFS(AC51&gt;='Old Ranking Calculations'!$B$15,'Old Ranking Calculations'!$C$15,AC51&gt;='Old Ranking Calculations'!$B$16,'Old Ranking Calculations'!$C$16,AC51&gt;='Old Ranking Calculations'!$B$17,'Old Ranking Calculations'!$C$17,AC51&gt;='Old Ranking Calculations'!$B$18,'Old Ranking Calculations'!$C$18,AC51&gt;='Old Ranking Calculations'!$B$19,'Old Ranking Calculations'!$C$19,AC51&gt;='Old Ranking Calculations'!$B$20,'Old Ranking Calculations'!$C$20,AC51&gt;='Old Ranking Calculations'!$B$21,'Old Ranking Calculations'!$C$21,AC51&gt;='Old Ranking Calculations'!$B$22,'Old Ranking Calculations'!$C$22,AC51&lt;'Old Ranking Calculations'!$B$23,'Old Ranking Calculations'!$C$23)</f>
        <v>7</v>
      </c>
      <c r="AE51" s="1">
        <f t="shared" si="1"/>
        <v>0</v>
      </c>
      <c r="AF51" s="1">
        <f>SUM($O$2:O51)/SUM($G$2:H51)</f>
        <v>1.5416666666666667</v>
      </c>
      <c r="AG51" s="16">
        <f>SUM($W$2:W51,Z51)</f>
        <v>90</v>
      </c>
    </row>
    <row r="52" spans="1:33" ht="15.75" customHeight="1" x14ac:dyDescent="0.2">
      <c r="A52" s="1">
        <v>2016</v>
      </c>
      <c r="B52" s="1" t="s">
        <v>30</v>
      </c>
      <c r="C52" s="1" t="str">
        <f>VLOOKUP(B52,Divisions!$A$1:$B$33,2,FALSE)</f>
        <v>AFC South</v>
      </c>
      <c r="D52" s="1">
        <v>9</v>
      </c>
      <c r="E52" s="1">
        <v>7</v>
      </c>
      <c r="W52" s="1">
        <f>SUM(N52*'Ranking Calculations'!$C$2,M52*'Ranking Calculations'!$C$3,L52*'Ranking Calculations'!$C$4,K52*'Ranking Calculations'!$C$5,H52*'Ranking Calculations'!$C$7,G52*'Ranking Calculations'!$C$6,P52*'Ranking Calculations'!$C$8,Q52*'Ranking Calculations'!$C$9,R52*'Ranking Calculations'!$C$10,S52*'Ranking Calculations'!$C$11,T52*'Ranking Calculations'!$C$12,U52*'Ranking Calculations'!$C$13,V52*'Ranking Calculations'!$C$14)</f>
        <v>0</v>
      </c>
      <c r="X52" s="11">
        <f>(SUM($D$2:D52)+(SUM($F$2:F52)/2))/((SUM($D$2:D52)+SUM($E$2:E52)+SUM($F$2:F52)))</f>
        <v>0.47257653061224492</v>
      </c>
      <c r="Y52" s="24">
        <f>'Winning % Rank Over Time'!AG52</f>
        <v>21</v>
      </c>
      <c r="Z52" s="7">
        <f>'Winning % Rank Over Time'!$B52*VLOOKUP(Y52,'Share of Reg Season Points'!$A$2:$B$33,2)</f>
        <v>0</v>
      </c>
      <c r="AA52" s="1">
        <f>SUM($I$2:I52)/COUNT($G$2:G52)</f>
        <v>0.72222222222222221</v>
      </c>
      <c r="AB52" s="1" cm="1">
        <f t="array" ref="AB52">_xlfn.IFS(AA52&gt;='Old Ranking Calculations'!$B$25,'Old Ranking Calculations'!$C$25,AA52&gt;='Old Ranking Calculations'!$B$26,'Old Ranking Calculations'!$C$26,AA52&gt;='Old Ranking Calculations'!$B$27,'Old Ranking Calculations'!$C$27,AA52&gt;='Old Ranking Calculations'!$B$28,'Old Ranking Calculations'!$C$28,AA52&gt;='Old Ranking Calculations'!$B$29,'Old Ranking Calculations'!$C$29,AA52&gt;='Old Ranking Calculations'!$B$30,'Old Ranking Calculations'!$C$30,AA52&gt;='Old Ranking Calculations'!$B$31,'Old Ranking Calculations'!$C$31,AA52&lt;'Old Ranking Calculations'!$B$32,'Old Ranking Calculations'!$C$32)</f>
        <v>4</v>
      </c>
      <c r="AC52" s="1">
        <f>COUNT($G$2:G52)/COUNT($A$2:A52)</f>
        <v>0.35294117647058826</v>
      </c>
      <c r="AD52" s="1" cm="1">
        <f t="array" ref="AD52">_xlfn.IFS(AC52&gt;='Old Ranking Calculations'!$B$15,'Old Ranking Calculations'!$C$15,AC52&gt;='Old Ranking Calculations'!$B$16,'Old Ranking Calculations'!$C$16,AC52&gt;='Old Ranking Calculations'!$B$17,'Old Ranking Calculations'!$C$17,AC52&gt;='Old Ranking Calculations'!$B$18,'Old Ranking Calculations'!$C$18,AC52&gt;='Old Ranking Calculations'!$B$19,'Old Ranking Calculations'!$C$19,AC52&gt;='Old Ranking Calculations'!$B$20,'Old Ranking Calculations'!$C$20,AC52&gt;='Old Ranking Calculations'!$B$21,'Old Ranking Calculations'!$C$21,AC52&gt;='Old Ranking Calculations'!$B$22,'Old Ranking Calculations'!$C$22,AC52&lt;'Old Ranking Calculations'!$B$23,'Old Ranking Calculations'!$C$23)</f>
        <v>7</v>
      </c>
      <c r="AE52" s="1">
        <f t="shared" si="1"/>
        <v>0</v>
      </c>
      <c r="AF52" s="1">
        <f>SUM($O$2:O52)/SUM($G$2:H52)</f>
        <v>1.5416666666666667</v>
      </c>
      <c r="AG52" s="16">
        <f>SUM($W$2:W52,Z52)</f>
        <v>90</v>
      </c>
    </row>
    <row r="53" spans="1:33" ht="15.75" customHeight="1" x14ac:dyDescent="0.2">
      <c r="A53" s="1">
        <v>2017</v>
      </c>
      <c r="B53" s="1" t="s">
        <v>30</v>
      </c>
      <c r="C53" s="1" t="str">
        <f>VLOOKUP(B53,Divisions!$A$1:$B$33,2,FALSE)</f>
        <v>AFC South</v>
      </c>
      <c r="D53" s="1">
        <v>9</v>
      </c>
      <c r="E53" s="1">
        <v>7</v>
      </c>
      <c r="G53" s="1">
        <v>1</v>
      </c>
      <c r="I53" s="1">
        <v>1</v>
      </c>
      <c r="J53" s="1">
        <v>1</v>
      </c>
      <c r="K53" s="1">
        <v>1</v>
      </c>
      <c r="L53" s="1"/>
      <c r="M53" s="1"/>
      <c r="N53" s="1"/>
      <c r="O53" s="1">
        <v>2</v>
      </c>
      <c r="W53" s="1">
        <f>SUM(N53*'Ranking Calculations'!$C$2,M53*'Ranking Calculations'!$C$3,L53*'Ranking Calculations'!$C$4,K53*'Ranking Calculations'!$C$5,H53*'Ranking Calculations'!$C$7,G53*'Ranking Calculations'!$C$6,P53*'Ranking Calculations'!$C$8,Q53*'Ranking Calculations'!$C$9,R53*'Ranking Calculations'!$C$10,S53*'Ranking Calculations'!$C$11,T53*'Ranking Calculations'!$C$12,U53*'Ranking Calculations'!$C$13,V53*'Ranking Calculations'!$C$14)</f>
        <v>3</v>
      </c>
      <c r="X53" s="11">
        <f>(SUM($D$2:D53)+(SUM($F$2:F53)/2))/((SUM($D$2:D53)+SUM($E$2:E53)+SUM($F$2:F53)))</f>
        <v>0.47437499999999999</v>
      </c>
      <c r="Y53" s="24">
        <f>'Winning % Rank Over Time'!AG53</f>
        <v>21</v>
      </c>
      <c r="Z53" s="7">
        <f>'Winning % Rank Over Time'!$B53*VLOOKUP(Y53,'Share of Reg Season Points'!$A$2:$B$33,2)</f>
        <v>0</v>
      </c>
      <c r="AA53" s="1">
        <f>SUM($I$2:I53)/COUNT($G$2:G53)</f>
        <v>0.73684210526315785</v>
      </c>
      <c r="AB53" s="1" cm="1">
        <f t="array" ref="AB53">_xlfn.IFS(AA53&gt;='Old Ranking Calculations'!$B$25,'Old Ranking Calculations'!$C$25,AA53&gt;='Old Ranking Calculations'!$B$26,'Old Ranking Calculations'!$C$26,AA53&gt;='Old Ranking Calculations'!$B$27,'Old Ranking Calculations'!$C$27,AA53&gt;='Old Ranking Calculations'!$B$28,'Old Ranking Calculations'!$C$28,AA53&gt;='Old Ranking Calculations'!$B$29,'Old Ranking Calculations'!$C$29,AA53&gt;='Old Ranking Calculations'!$B$30,'Old Ranking Calculations'!$C$30,AA53&gt;='Old Ranking Calculations'!$B$31,'Old Ranking Calculations'!$C$31,AA53&lt;'Old Ranking Calculations'!$B$32,'Old Ranking Calculations'!$C$32)</f>
        <v>4</v>
      </c>
      <c r="AC53" s="1">
        <f>COUNT($G$2:G53)/COUNT($A$2:A53)</f>
        <v>0.36538461538461536</v>
      </c>
      <c r="AD53" s="1" cm="1">
        <f t="array" ref="AD53">_xlfn.IFS(AC53&gt;='Old Ranking Calculations'!$B$15,'Old Ranking Calculations'!$C$15,AC53&gt;='Old Ranking Calculations'!$B$16,'Old Ranking Calculations'!$C$16,AC53&gt;='Old Ranking Calculations'!$B$17,'Old Ranking Calculations'!$C$17,AC53&gt;='Old Ranking Calculations'!$B$18,'Old Ranking Calculations'!$C$18,AC53&gt;='Old Ranking Calculations'!$B$19,'Old Ranking Calculations'!$C$19,AC53&gt;='Old Ranking Calculations'!$B$20,'Old Ranking Calculations'!$C$20,AC53&gt;='Old Ranking Calculations'!$B$21,'Old Ranking Calculations'!$C$21,AC53&gt;='Old Ranking Calculations'!$B$22,'Old Ranking Calculations'!$C$22,AC53&lt;'Old Ranking Calculations'!$B$23,'Old Ranking Calculations'!$C$23)</f>
        <v>7</v>
      </c>
      <c r="AE53" s="1">
        <f t="shared" si="1"/>
        <v>0</v>
      </c>
      <c r="AF53" s="1">
        <f>SUM($O$2:O53)/SUM($G$2:H53)</f>
        <v>1.56</v>
      </c>
      <c r="AG53" s="16">
        <f>SUM($W$2:W53,Z53)</f>
        <v>93</v>
      </c>
    </row>
    <row r="54" spans="1:33" ht="15.75" customHeight="1" x14ac:dyDescent="0.2">
      <c r="A54" s="1">
        <v>2018</v>
      </c>
      <c r="B54" s="1" t="s">
        <v>30</v>
      </c>
      <c r="C54" s="1" t="str">
        <f>VLOOKUP(B54,Divisions!$A$1:$B$33,2,FALSE)</f>
        <v>AFC South</v>
      </c>
      <c r="D54" s="1">
        <v>9</v>
      </c>
      <c r="E54" s="1">
        <v>7</v>
      </c>
      <c r="W54" s="1">
        <f>SUM(N54*'Ranking Calculations'!$C$2,M54*'Ranking Calculations'!$C$3,L54*'Ranking Calculations'!$C$4,K54*'Ranking Calculations'!$C$5,H54*'Ranking Calculations'!$C$7,G54*'Ranking Calculations'!$C$6,P54*'Ranking Calculations'!$C$8,Q54*'Ranking Calculations'!$C$9,R54*'Ranking Calculations'!$C$10,S54*'Ranking Calculations'!$C$11,T54*'Ranking Calculations'!$C$12,U54*'Ranking Calculations'!$C$13,V54*'Ranking Calculations'!$C$14)</f>
        <v>0</v>
      </c>
      <c r="X54" s="11">
        <f>(SUM($D$2:D54)+(SUM($F$2:F54)/2))/((SUM($D$2:D54)+SUM($E$2:E54)+SUM($F$2:F54)))</f>
        <v>0.47610294117647056</v>
      </c>
      <c r="Y54" s="24">
        <f>'Winning % Rank Over Time'!AG54</f>
        <v>21</v>
      </c>
      <c r="Z54" s="7">
        <f>'Winning % Rank Over Time'!$B54*VLOOKUP(Y54,'Share of Reg Season Points'!$A$2:$B$33,2)</f>
        <v>0</v>
      </c>
      <c r="AA54" s="1">
        <f>SUM($I$2:I54)/COUNT($G$2:G54)</f>
        <v>0.73684210526315785</v>
      </c>
      <c r="AB54" s="1" cm="1">
        <f t="array" ref="AB54">_xlfn.IFS(AA54&gt;='Old Ranking Calculations'!$B$25,'Old Ranking Calculations'!$C$25,AA54&gt;='Old Ranking Calculations'!$B$26,'Old Ranking Calculations'!$C$26,AA54&gt;='Old Ranking Calculations'!$B$27,'Old Ranking Calculations'!$C$27,AA54&gt;='Old Ranking Calculations'!$B$28,'Old Ranking Calculations'!$C$28,AA54&gt;='Old Ranking Calculations'!$B$29,'Old Ranking Calculations'!$C$29,AA54&gt;='Old Ranking Calculations'!$B$30,'Old Ranking Calculations'!$C$30,AA54&gt;='Old Ranking Calculations'!$B$31,'Old Ranking Calculations'!$C$31,AA54&lt;'Old Ranking Calculations'!$B$32,'Old Ranking Calculations'!$C$32)</f>
        <v>4</v>
      </c>
      <c r="AC54" s="1">
        <f>COUNT($G$2:G54)/COUNT($A$2:A54)</f>
        <v>0.35849056603773582</v>
      </c>
      <c r="AD54" s="1" cm="1">
        <f t="array" ref="AD54">_xlfn.IFS(AC54&gt;='Old Ranking Calculations'!$B$15,'Old Ranking Calculations'!$C$15,AC54&gt;='Old Ranking Calculations'!$B$16,'Old Ranking Calculations'!$C$16,AC54&gt;='Old Ranking Calculations'!$B$17,'Old Ranking Calculations'!$C$17,AC54&gt;='Old Ranking Calculations'!$B$18,'Old Ranking Calculations'!$C$18,AC54&gt;='Old Ranking Calculations'!$B$19,'Old Ranking Calculations'!$C$19,AC54&gt;='Old Ranking Calculations'!$B$20,'Old Ranking Calculations'!$C$20,AC54&gt;='Old Ranking Calculations'!$B$21,'Old Ranking Calculations'!$C$21,AC54&gt;='Old Ranking Calculations'!$B$22,'Old Ranking Calculations'!$C$22,AC54&lt;'Old Ranking Calculations'!$B$23,'Old Ranking Calculations'!$C$23)</f>
        <v>7</v>
      </c>
      <c r="AE54" s="1">
        <f t="shared" si="1"/>
        <v>0</v>
      </c>
      <c r="AF54" s="1">
        <f>SUM($O$2:O54)/SUM($G$2:H54)</f>
        <v>1.56</v>
      </c>
      <c r="AG54" s="16">
        <f>SUM($W$2:W54,Z54)</f>
        <v>93</v>
      </c>
    </row>
    <row r="55" spans="1:33" ht="15.75" customHeight="1" x14ac:dyDescent="0.2">
      <c r="A55" s="1">
        <v>2019</v>
      </c>
      <c r="B55" s="1" t="s">
        <v>30</v>
      </c>
      <c r="C55" s="1" t="str">
        <f>VLOOKUP(B55,Divisions!$A$1:$B$33,2,FALSE)</f>
        <v>AFC South</v>
      </c>
      <c r="D55" s="1">
        <v>9</v>
      </c>
      <c r="E55" s="1">
        <v>7</v>
      </c>
      <c r="G55" s="1">
        <v>1</v>
      </c>
      <c r="I55" s="1">
        <v>2</v>
      </c>
      <c r="J55" s="1">
        <v>1</v>
      </c>
      <c r="K55" s="1">
        <v>1</v>
      </c>
      <c r="L55" s="1">
        <v>1</v>
      </c>
      <c r="M55" s="1"/>
      <c r="N55" s="1"/>
      <c r="O55" s="1">
        <v>3</v>
      </c>
      <c r="V55" s="1">
        <v>1</v>
      </c>
      <c r="W55" s="1">
        <f>SUM(N55*'Ranking Calculations'!$C$2,M55*'Ranking Calculations'!$C$3,L55*'Ranking Calculations'!$C$4,K55*'Ranking Calculations'!$C$5,H55*'Ranking Calculations'!$C$7,G55*'Ranking Calculations'!$C$6,P55*'Ranking Calculations'!$C$8,Q55*'Ranking Calculations'!$C$9,R55*'Ranking Calculations'!$C$10,S55*'Ranking Calculations'!$C$11,T55*'Ranking Calculations'!$C$12,U55*'Ranking Calculations'!$C$13,V55*'Ranking Calculations'!$C$14)</f>
        <v>7</v>
      </c>
      <c r="X55" s="11">
        <f>(SUM($D$2:D55)+(SUM($F$2:F55)/2))/((SUM($D$2:D55)+SUM($E$2:E55)+SUM($F$2:F55)))</f>
        <v>0.47776442307692307</v>
      </c>
      <c r="Y55" s="24">
        <f>'Winning % Rank Over Time'!AG55</f>
        <v>20</v>
      </c>
      <c r="Z55" s="7">
        <f>'Winning % Rank Over Time'!$B55*VLOOKUP(Y55,'Share of Reg Season Points'!$A$2:$B$33,2)</f>
        <v>0</v>
      </c>
      <c r="AA55" s="1">
        <f>SUM($I$2:I55)/COUNT($G$2:G55)</f>
        <v>0.8</v>
      </c>
      <c r="AB55" s="1" cm="1">
        <f t="array" ref="AB55">_xlfn.IFS(AA55&gt;='Old Ranking Calculations'!$B$25,'Old Ranking Calculations'!$C$25,AA55&gt;='Old Ranking Calculations'!$B$26,'Old Ranking Calculations'!$C$26,AA55&gt;='Old Ranking Calculations'!$B$27,'Old Ranking Calculations'!$C$27,AA55&gt;='Old Ranking Calculations'!$B$28,'Old Ranking Calculations'!$C$28,AA55&gt;='Old Ranking Calculations'!$B$29,'Old Ranking Calculations'!$C$29,AA55&gt;='Old Ranking Calculations'!$B$30,'Old Ranking Calculations'!$C$30,AA55&gt;='Old Ranking Calculations'!$B$31,'Old Ranking Calculations'!$C$31,AA55&lt;'Old Ranking Calculations'!$B$32,'Old Ranking Calculations'!$C$32)</f>
        <v>6</v>
      </c>
      <c r="AC55" s="1">
        <f>COUNT($G$2:G55)/COUNT($A$2:A55)</f>
        <v>0.37037037037037035</v>
      </c>
      <c r="AD55" s="1" cm="1">
        <f t="array" ref="AD55">_xlfn.IFS(AC55&gt;='Old Ranking Calculations'!$B$15,'Old Ranking Calculations'!$C$15,AC55&gt;='Old Ranking Calculations'!$B$16,'Old Ranking Calculations'!$C$16,AC55&gt;='Old Ranking Calculations'!$B$17,'Old Ranking Calculations'!$C$17,AC55&gt;='Old Ranking Calculations'!$B$18,'Old Ranking Calculations'!$C$18,AC55&gt;='Old Ranking Calculations'!$B$19,'Old Ranking Calculations'!$C$19,AC55&gt;='Old Ranking Calculations'!$B$20,'Old Ranking Calculations'!$C$20,AC55&gt;='Old Ranking Calculations'!$B$21,'Old Ranking Calculations'!$C$21,AC55&gt;='Old Ranking Calculations'!$B$22,'Old Ranking Calculations'!$C$22,AC55&lt;'Old Ranking Calculations'!$B$23,'Old Ranking Calculations'!$C$23)</f>
        <v>7</v>
      </c>
      <c r="AE55" s="1">
        <f t="shared" si="1"/>
        <v>0</v>
      </c>
      <c r="AF55" s="1">
        <f>SUM($O$2:O55)/SUM($G$2:H55)</f>
        <v>1.6153846153846154</v>
      </c>
      <c r="AG55" s="16">
        <f>SUM($W$2:W55,Z55)</f>
        <v>100</v>
      </c>
    </row>
    <row r="56" spans="1:33" ht="15.75" customHeight="1" x14ac:dyDescent="0.2">
      <c r="A56" s="1">
        <v>2020</v>
      </c>
      <c r="B56" s="1" t="s">
        <v>30</v>
      </c>
      <c r="C56" s="1" t="str">
        <f>VLOOKUP(B56,Divisions!$A$1:$B$33,2,FALSE)</f>
        <v>AFC South</v>
      </c>
      <c r="D56" s="1">
        <v>11</v>
      </c>
      <c r="E56" s="1">
        <v>5</v>
      </c>
      <c r="G56" s="1">
        <v>1</v>
      </c>
      <c r="H56" s="1">
        <v>1</v>
      </c>
      <c r="I56" s="1">
        <v>0</v>
      </c>
      <c r="J56" s="1">
        <v>1</v>
      </c>
      <c r="K56" s="1"/>
      <c r="L56" s="1"/>
      <c r="M56" s="1"/>
      <c r="N56" s="1"/>
      <c r="O56" s="1">
        <v>1</v>
      </c>
      <c r="Q56" s="1">
        <v>1</v>
      </c>
      <c r="W56" s="1">
        <f>SUM(N56*'Ranking Calculations'!$C$2,M56*'Ranking Calculations'!$C$3,L56*'Ranking Calculations'!$C$4,K56*'Ranking Calculations'!$C$5,H56*'Ranking Calculations'!$C$7,G56*'Ranking Calculations'!$C$6,P56*'Ranking Calculations'!$C$8,Q56*'Ranking Calculations'!$C$9,R56*'Ranking Calculations'!$C$10,S56*'Ranking Calculations'!$C$11,T56*'Ranking Calculations'!$C$12,U56*'Ranking Calculations'!$C$13,V56*'Ranking Calculations'!$C$14)</f>
        <v>3</v>
      </c>
      <c r="X56" s="11">
        <f>(SUM($D$2:D56)+(SUM($F$2:F56)/2))/((SUM($D$2:D56)+SUM($E$2:E56)+SUM($F$2:F56)))</f>
        <v>0.48172169811320753</v>
      </c>
      <c r="Y56" s="24">
        <f>'Winning % Rank Over Time'!AG56</f>
        <v>18</v>
      </c>
      <c r="Z56" s="7">
        <f>'Winning % Rank Over Time'!$B56*VLOOKUP(Y56,'Share of Reg Season Points'!$A$2:$B$33,2)</f>
        <v>0</v>
      </c>
      <c r="AA56" s="1">
        <f>SUM($I$2:I56)/COUNT($G$2:G56)</f>
        <v>0.76190476190476186</v>
      </c>
      <c r="AB56" s="1" cm="1">
        <f t="array" ref="AB56">_xlfn.IFS(AA56&gt;='Old Ranking Calculations'!$B$25,'Old Ranking Calculations'!$C$25,AA56&gt;='Old Ranking Calculations'!$B$26,'Old Ranking Calculations'!$C$26,AA56&gt;='Old Ranking Calculations'!$B$27,'Old Ranking Calculations'!$C$27,AA56&gt;='Old Ranking Calculations'!$B$28,'Old Ranking Calculations'!$C$28,AA56&gt;='Old Ranking Calculations'!$B$29,'Old Ranking Calculations'!$C$29,AA56&gt;='Old Ranking Calculations'!$B$30,'Old Ranking Calculations'!$C$30,AA56&gt;='Old Ranking Calculations'!$B$31,'Old Ranking Calculations'!$C$31,AA56&lt;'Old Ranking Calculations'!$B$32,'Old Ranking Calculations'!$C$32)</f>
        <v>6</v>
      </c>
      <c r="AC56" s="1">
        <f>COUNT($G$2:G56)/COUNT($A$2:A56)</f>
        <v>0.38181818181818183</v>
      </c>
      <c r="AD56" s="1" cm="1">
        <f t="array" ref="AD56">_xlfn.IFS(AC56&gt;='Old Ranking Calculations'!$B$15,'Old Ranking Calculations'!$C$15,AC56&gt;='Old Ranking Calculations'!$B$16,'Old Ranking Calculations'!$C$16,AC56&gt;='Old Ranking Calculations'!$B$17,'Old Ranking Calculations'!$C$17,AC56&gt;='Old Ranking Calculations'!$B$18,'Old Ranking Calculations'!$C$18,AC56&gt;='Old Ranking Calculations'!$B$19,'Old Ranking Calculations'!$C$19,AC56&gt;='Old Ranking Calculations'!$B$20,'Old Ranking Calculations'!$C$20,AC56&gt;='Old Ranking Calculations'!$B$21,'Old Ranking Calculations'!$C$21,AC56&gt;='Old Ranking Calculations'!$B$22,'Old Ranking Calculations'!$C$22,AC56&lt;'Old Ranking Calculations'!$B$23,'Old Ranking Calculations'!$C$23)</f>
        <v>7</v>
      </c>
      <c r="AE56" s="1">
        <f t="shared" si="1"/>
        <v>0</v>
      </c>
      <c r="AF56" s="1">
        <f>SUM($O$2:O56)/SUM($G$2:H56)</f>
        <v>1.5357142857142858</v>
      </c>
      <c r="AG56" s="16">
        <f>SUM($W$2:W56,Z56)</f>
        <v>103</v>
      </c>
    </row>
    <row r="57" spans="1:33" ht="15.75" customHeight="1" x14ac:dyDescent="0.2">
      <c r="A57" s="1">
        <v>2021</v>
      </c>
      <c r="B57" s="1" t="s">
        <v>30</v>
      </c>
      <c r="C57" s="1" t="str">
        <f>VLOOKUP(B57,Divisions!$A$1:$B$33,2,FALSE)</f>
        <v>AFC South</v>
      </c>
      <c r="D57" s="1">
        <v>12</v>
      </c>
      <c r="E57" s="1">
        <v>5</v>
      </c>
      <c r="G57" s="1">
        <v>1</v>
      </c>
      <c r="H57" s="1">
        <v>1</v>
      </c>
      <c r="I57" s="1">
        <v>0</v>
      </c>
      <c r="J57" s="1">
        <v>1</v>
      </c>
      <c r="K57" s="1">
        <v>1</v>
      </c>
      <c r="L57" s="1"/>
      <c r="M57" s="1"/>
      <c r="N57" s="1"/>
      <c r="O57" s="1">
        <v>2</v>
      </c>
      <c r="U57" s="1">
        <v>1</v>
      </c>
      <c r="W57" s="1">
        <f>SUM(N57*'Ranking Calculations'!$C$2,M57*'Ranking Calculations'!$C$3,L57*'Ranking Calculations'!$C$4,K57*'Ranking Calculations'!$C$5,H57*'Ranking Calculations'!$C$7,G57*'Ranking Calculations'!$C$6,P57*'Ranking Calculations'!$C$8,Q57*'Ranking Calculations'!$C$9,R57*'Ranking Calculations'!$C$10,S57*'Ranking Calculations'!$C$11,T57*'Ranking Calculations'!$C$12,U57*'Ranking Calculations'!$C$13,V57*'Ranking Calculations'!$C$14)</f>
        <v>4</v>
      </c>
      <c r="X57" s="11">
        <f>(SUM($D$2:D57)+(SUM($F$2:F57)/2))/((SUM($D$2:D57)+SUM($E$2:E57)+SUM($F$2:F57)))</f>
        <v>0.48612716763005781</v>
      </c>
      <c r="Y57" s="24">
        <f>'Winning % Rank Over Time'!AG57</f>
        <v>17</v>
      </c>
      <c r="Z57" s="7">
        <f>'Winning % Rank Over Time'!$B57*VLOOKUP(Y57,'Share of Reg Season Points'!$A$2:$B$33,2)</f>
        <v>0</v>
      </c>
      <c r="AA57" s="1">
        <f>SUM($I$2:I57)/COUNT($G$2:G57)</f>
        <v>0.72727272727272729</v>
      </c>
      <c r="AB57" s="1" cm="1">
        <f t="array" ref="AB57">_xlfn.IFS(AA57&gt;='Old Ranking Calculations'!$B$25,'Old Ranking Calculations'!$C$25,AA57&gt;='Old Ranking Calculations'!$B$26,'Old Ranking Calculations'!$C$26,AA57&gt;='Old Ranking Calculations'!$B$27,'Old Ranking Calculations'!$C$27,AA57&gt;='Old Ranking Calculations'!$B$28,'Old Ranking Calculations'!$C$28,AA57&gt;='Old Ranking Calculations'!$B$29,'Old Ranking Calculations'!$C$29,AA57&gt;='Old Ranking Calculations'!$B$30,'Old Ranking Calculations'!$C$30,AA57&gt;='Old Ranking Calculations'!$B$31,'Old Ranking Calculations'!$C$31,AA57&lt;'Old Ranking Calculations'!$B$32,'Old Ranking Calculations'!$C$32)</f>
        <v>4</v>
      </c>
      <c r="AC57" s="1">
        <f>COUNT($G$2:G57)/COUNT($A$2:A57)</f>
        <v>0.39285714285714285</v>
      </c>
      <c r="AD57" s="1" cm="1">
        <f t="array" ref="AD57">_xlfn.IFS(AC57&gt;='Old Ranking Calculations'!$B$15,'Old Ranking Calculations'!$C$15,AC57&gt;='Old Ranking Calculations'!$B$16,'Old Ranking Calculations'!$C$16,AC57&gt;='Old Ranking Calculations'!$B$17,'Old Ranking Calculations'!$C$17,AC57&gt;='Old Ranking Calculations'!$B$18,'Old Ranking Calculations'!$C$18,AC57&gt;='Old Ranking Calculations'!$B$19,'Old Ranking Calculations'!$C$19,AC57&gt;='Old Ranking Calculations'!$B$20,'Old Ranking Calculations'!$C$20,AC57&gt;='Old Ranking Calculations'!$B$21,'Old Ranking Calculations'!$C$21,AC57&gt;='Old Ranking Calculations'!$B$22,'Old Ranking Calculations'!$C$22,AC57&lt;'Old Ranking Calculations'!$B$23,'Old Ranking Calculations'!$C$23)</f>
        <v>7</v>
      </c>
      <c r="AE57" s="1">
        <f t="shared" si="1"/>
        <v>0</v>
      </c>
      <c r="AF57" s="1">
        <f>SUM($O$2:O57)/SUM($G$2:H57)</f>
        <v>1.5</v>
      </c>
      <c r="AG57" s="16">
        <f>SUM($W$2:W57,Z57)</f>
        <v>107</v>
      </c>
    </row>
    <row r="58" spans="1:33" ht="15.75" customHeight="1" x14ac:dyDescent="0.2">
      <c r="A58">
        <v>2022</v>
      </c>
      <c r="B58" s="1" t="s">
        <v>30</v>
      </c>
      <c r="C58" s="1" t="str">
        <f>VLOOKUP(B58,Divisions!$A$1:$B$33,2,FALSE)</f>
        <v>AFC South</v>
      </c>
      <c r="D58">
        <v>7</v>
      </c>
      <c r="E58">
        <v>10</v>
      </c>
      <c r="W58" s="1">
        <f>SUM(N58*'Ranking Calculations'!$C$2,M58*'Ranking Calculations'!$C$3,L58*'Ranking Calculations'!$C$4,K58*'Ranking Calculations'!$C$5,H58*'Ranking Calculations'!$C$7,G58*'Ranking Calculations'!$C$6,P58*'Ranking Calculations'!$C$8,Q58*'Ranking Calculations'!$C$9,R58*'Ranking Calculations'!$C$10,S58*'Ranking Calculations'!$C$11,T58*'Ranking Calculations'!$C$12,U58*'Ranking Calculations'!$C$13,V58*'Ranking Calculations'!$C$14)</f>
        <v>0</v>
      </c>
      <c r="X58" s="11">
        <f>(SUM($D$2:D58)+(SUM($F$2:F58)/2))/((SUM($D$2:D58)+SUM($E$2:E58)+SUM($F$2:F58)))</f>
        <v>0.48469387755102039</v>
      </c>
      <c r="Y58" s="24">
        <f>'Winning % Rank Over Time'!AG58</f>
        <v>17</v>
      </c>
      <c r="Z58" s="7">
        <f>'Winning % Rank Over Time'!$B58*VLOOKUP(Y58,'Share of Reg Season Points'!$A$2:$B$33,2)</f>
        <v>0</v>
      </c>
      <c r="AA58" s="1">
        <f>SUM($I$2:I58)/COUNT($G$2:G58)</f>
        <v>0.72727272727272729</v>
      </c>
      <c r="AB58" s="1" cm="1">
        <f t="array" ref="AB58">_xlfn.IFS(AA58&gt;='Old Ranking Calculations'!$B$25,'Old Ranking Calculations'!$C$25,AA58&gt;='Old Ranking Calculations'!$B$26,'Old Ranking Calculations'!$C$26,AA58&gt;='Old Ranking Calculations'!$B$27,'Old Ranking Calculations'!$C$27,AA58&gt;='Old Ranking Calculations'!$B$28,'Old Ranking Calculations'!$C$28,AA58&gt;='Old Ranking Calculations'!$B$29,'Old Ranking Calculations'!$C$29,AA58&gt;='Old Ranking Calculations'!$B$30,'Old Ranking Calculations'!$C$30,AA58&gt;='Old Ranking Calculations'!$B$31,'Old Ranking Calculations'!$C$31,AA58&lt;'Old Ranking Calculations'!$B$32,'Old Ranking Calculations'!$C$32)</f>
        <v>4</v>
      </c>
      <c r="AC58" s="1">
        <f>COUNT($G$2:G58)/COUNT($A$2:A58)</f>
        <v>0.38596491228070173</v>
      </c>
      <c r="AD58" s="1" cm="1">
        <f t="array" ref="AD58">_xlfn.IFS(AC58&gt;='Old Ranking Calculations'!$B$15,'Old Ranking Calculations'!$C$15,AC58&gt;='Old Ranking Calculations'!$B$16,'Old Ranking Calculations'!$C$16,AC58&gt;='Old Ranking Calculations'!$B$17,'Old Ranking Calculations'!$C$17,AC58&gt;='Old Ranking Calculations'!$B$18,'Old Ranking Calculations'!$C$18,AC58&gt;='Old Ranking Calculations'!$B$19,'Old Ranking Calculations'!$C$19,AC58&gt;='Old Ranking Calculations'!$B$20,'Old Ranking Calculations'!$C$20,AC58&gt;='Old Ranking Calculations'!$B$21,'Old Ranking Calculations'!$C$21,AC58&gt;='Old Ranking Calculations'!$B$22,'Old Ranking Calculations'!$C$22,AC58&lt;'Old Ranking Calculations'!$B$23,'Old Ranking Calculations'!$C$23)</f>
        <v>7</v>
      </c>
      <c r="AE58" s="1">
        <f t="shared" si="1"/>
        <v>0</v>
      </c>
      <c r="AF58" s="1">
        <f t="shared" ref="AF58" si="2">SUM($J$2:M58)/SUM($F$2:I58)</f>
        <v>0.88235294117647056</v>
      </c>
      <c r="AG58" s="16">
        <f>SUM($W$2:W58,Z58)</f>
        <v>107</v>
      </c>
    </row>
    <row r="59" spans="1:33" ht="15.75" customHeight="1" x14ac:dyDescent="0.2">
      <c r="A59">
        <v>2023</v>
      </c>
      <c r="B59" s="1" t="s">
        <v>30</v>
      </c>
      <c r="C59" s="1" t="str">
        <f>VLOOKUP(B59,Divisions!$A$1:$B$33,2,FALSE)</f>
        <v>AFC South</v>
      </c>
      <c r="D59">
        <v>6</v>
      </c>
      <c r="E59">
        <v>11</v>
      </c>
      <c r="W59" s="1">
        <f>SUM(N59*'Ranking Calculations'!$C$2,M59*'Ranking Calculations'!$C$3,L59*'Ranking Calculations'!$C$4,K59*'Ranking Calculations'!$C$5,H59*'Ranking Calculations'!$C$7,G59*'Ranking Calculations'!$C$6,P59*'Ranking Calculations'!$C$8,Q59*'Ranking Calculations'!$C$9,R59*'Ranking Calculations'!$C$10,S59*'Ranking Calculations'!$C$11,T59*'Ranking Calculations'!$C$12,U59*'Ranking Calculations'!$C$13,V59*'Ranking Calculations'!$C$14)</f>
        <v>0</v>
      </c>
      <c r="X59" s="11">
        <f>(SUM($D$2:D59)+(SUM($F$2:F59)/2))/((SUM($D$2:D59)+SUM($E$2:E59)+SUM($F$2:F59)))</f>
        <v>0.48220244716351501</v>
      </c>
      <c r="Y59" s="24">
        <f>'Winning % Rank Over Time'!AG59</f>
        <v>17</v>
      </c>
      <c r="Z59" s="7">
        <f>'Winning % Rank Over Time'!$B59*VLOOKUP(Y59,'Share of Reg Season Points'!$A$2:$B$33,2)</f>
        <v>0</v>
      </c>
      <c r="AA59" s="1">
        <f>SUM($I$2:I59)/COUNT($G$2:G59)</f>
        <v>0.72727272727272729</v>
      </c>
      <c r="AB59" s="1" cm="1">
        <f t="array" ref="AB59">_xlfn.IFS(AA59&gt;='Old Ranking Calculations'!$B$25,'Old Ranking Calculations'!$C$25,AA59&gt;='Old Ranking Calculations'!$B$26,'Old Ranking Calculations'!$C$26,AA59&gt;='Old Ranking Calculations'!$B$27,'Old Ranking Calculations'!$C$27,AA59&gt;='Old Ranking Calculations'!$B$28,'Old Ranking Calculations'!$C$28,AA59&gt;='Old Ranking Calculations'!$B$29,'Old Ranking Calculations'!$C$29,AA59&gt;='Old Ranking Calculations'!$B$30,'Old Ranking Calculations'!$C$30,AA59&gt;='Old Ranking Calculations'!$B$31,'Old Ranking Calculations'!$C$31,AA59&lt;'Old Ranking Calculations'!$B$32,'Old Ranking Calculations'!$C$32)</f>
        <v>4</v>
      </c>
      <c r="AC59" s="1">
        <f>COUNT($G$2:G59)/COUNT($A$2:A59)</f>
        <v>0.37931034482758619</v>
      </c>
      <c r="AD59" s="1" cm="1">
        <f t="array" ref="AD59">_xlfn.IFS(AC59&gt;='Old Ranking Calculations'!$B$15,'Old Ranking Calculations'!$C$15,AC59&gt;='Old Ranking Calculations'!$B$16,'Old Ranking Calculations'!$C$16,AC59&gt;='Old Ranking Calculations'!$B$17,'Old Ranking Calculations'!$C$17,AC59&gt;='Old Ranking Calculations'!$B$18,'Old Ranking Calculations'!$C$18,AC59&gt;='Old Ranking Calculations'!$B$19,'Old Ranking Calculations'!$C$19,AC59&gt;='Old Ranking Calculations'!$B$20,'Old Ranking Calculations'!$C$20,AC59&gt;='Old Ranking Calculations'!$B$21,'Old Ranking Calculations'!$C$21,AC59&gt;='Old Ranking Calculations'!$B$22,'Old Ranking Calculations'!$C$22,AC59&lt;'Old Ranking Calculations'!$B$23,'Old Ranking Calculations'!$C$23)</f>
        <v>7</v>
      </c>
      <c r="AE59" s="1">
        <f t="shared" si="1"/>
        <v>0</v>
      </c>
      <c r="AF59" s="1">
        <f t="shared" ref="AF59" si="3">SUM($J$2:M59)/SUM($F$2:I59)</f>
        <v>0.88235294117647056</v>
      </c>
      <c r="AG59" s="16">
        <f>SUM($W$2:W59,Z59)</f>
        <v>107</v>
      </c>
    </row>
    <row r="60" spans="1:33" ht="15.75" customHeight="1" x14ac:dyDescent="0.2">
      <c r="A60">
        <v>2024</v>
      </c>
      <c r="B60" s="1" t="s">
        <v>30</v>
      </c>
      <c r="C60" s="1" t="str">
        <f>VLOOKUP(B60,Divisions!$A$1:$B$33,2,FALSE)</f>
        <v>AFC South</v>
      </c>
      <c r="D60">
        <v>3</v>
      </c>
      <c r="E60">
        <v>14</v>
      </c>
      <c r="W60" s="1">
        <f>SUM(N60*'Ranking Calculations'!$C$2,M60*'Ranking Calculations'!$C$3,L60*'Ranking Calculations'!$C$4,K60*'Ranking Calculations'!$C$5,H60*'Ranking Calculations'!$C$7,G60*'Ranking Calculations'!$C$6,P60*'Ranking Calculations'!$C$8,Q60*'Ranking Calculations'!$C$9,R60*'Ranking Calculations'!$C$10,S60*'Ranking Calculations'!$C$11,T60*'Ranking Calculations'!$C$12,U60*'Ranking Calculations'!$C$13,V60*'Ranking Calculations'!$C$14)</f>
        <v>0</v>
      </c>
      <c r="X60" s="11">
        <f>(SUM($D$2:D60)+(SUM($F$2:F60)/2))/((SUM($D$2:D60)+SUM($E$2:E60)+SUM($F$2:F60)))</f>
        <v>0.47652838427947597</v>
      </c>
      <c r="Y60" s="24">
        <f>'Winning % Rank Over Time'!AG60</f>
        <v>19</v>
      </c>
      <c r="Z60" s="7">
        <f>'Winning % Rank Over Time'!$B60*VLOOKUP(Y60,'Share of Reg Season Points'!$A$2:$B$33,2)</f>
        <v>0</v>
      </c>
      <c r="AA60" s="1">
        <f>SUM($I$2:I60)/COUNT($G$2:G60)</f>
        <v>0.72727272727272729</v>
      </c>
      <c r="AB60" s="1" cm="1">
        <f t="array" ref="AB60">_xlfn.IFS(AA60&gt;='Old Ranking Calculations'!$B$25,'Old Ranking Calculations'!$C$25,AA60&gt;='Old Ranking Calculations'!$B$26,'Old Ranking Calculations'!$C$26,AA60&gt;='Old Ranking Calculations'!$B$27,'Old Ranking Calculations'!$C$27,AA60&gt;='Old Ranking Calculations'!$B$28,'Old Ranking Calculations'!$C$28,AA60&gt;='Old Ranking Calculations'!$B$29,'Old Ranking Calculations'!$C$29,AA60&gt;='Old Ranking Calculations'!$B$30,'Old Ranking Calculations'!$C$30,AA60&gt;='Old Ranking Calculations'!$B$31,'Old Ranking Calculations'!$C$31,AA60&lt;'Old Ranking Calculations'!$B$32,'Old Ranking Calculations'!$C$32)</f>
        <v>4</v>
      </c>
      <c r="AC60" s="1">
        <f>COUNT($G$2:G60)/COUNT($A$2:A60)</f>
        <v>0.3728813559322034</v>
      </c>
      <c r="AD60" s="1" cm="1">
        <f t="array" ref="AD60">_xlfn.IFS(AC60&gt;='Old Ranking Calculations'!$B$15,'Old Ranking Calculations'!$C$15,AC60&gt;='Old Ranking Calculations'!$B$16,'Old Ranking Calculations'!$C$16,AC60&gt;='Old Ranking Calculations'!$B$17,'Old Ranking Calculations'!$C$17,AC60&gt;='Old Ranking Calculations'!$B$18,'Old Ranking Calculations'!$C$18,AC60&gt;='Old Ranking Calculations'!$B$19,'Old Ranking Calculations'!$C$19,AC60&gt;='Old Ranking Calculations'!$B$20,'Old Ranking Calculations'!$C$20,AC60&gt;='Old Ranking Calculations'!$B$21,'Old Ranking Calculations'!$C$21,AC60&gt;='Old Ranking Calculations'!$B$22,'Old Ranking Calculations'!$C$22,AC60&lt;'Old Ranking Calculations'!$B$23,'Old Ranking Calculations'!$C$23)</f>
        <v>7</v>
      </c>
      <c r="AE60" s="1">
        <f t="shared" ref="AE60" si="4">IF((0.75*($A$2-1966))-(0.2*(A60-$A$2))&gt;0,(0.75*($A$2-1966))-(0.2*(A60-$A$2)),0)</f>
        <v>0</v>
      </c>
      <c r="AF60" s="1">
        <f t="shared" ref="AF60" si="5">SUM($I$2:M60)/SUM($E$2:I60)</f>
        <v>0.11553030303030302</v>
      </c>
      <c r="AG60" s="16">
        <f>SUM($W$2:W60,Z60)</f>
        <v>107</v>
      </c>
    </row>
    <row r="61" spans="1:33" ht="15.75" customHeight="1" x14ac:dyDescent="0.2">
      <c r="A61">
        <v>2025</v>
      </c>
      <c r="B61" s="1" t="s">
        <v>30</v>
      </c>
      <c r="C61" s="1" t="str">
        <f>VLOOKUP(B61,Divisions!$A$1:$B$33,2,FALSE)</f>
        <v>AFC South</v>
      </c>
      <c r="D61">
        <v>3</v>
      </c>
      <c r="E61">
        <v>14</v>
      </c>
      <c r="W61" s="1">
        <f>SUM(N61*'Ranking Calculations'!$C$2,M61*'Ranking Calculations'!$C$3,L61*'Ranking Calculations'!$C$4,K61*'Ranking Calculations'!$C$5,H61*'Ranking Calculations'!$C$7,G61*'Ranking Calculations'!$C$6,P61*'Ranking Calculations'!$C$8,Q61*'Ranking Calculations'!$C$9,R61*'Ranking Calculations'!$C$10,S61*'Ranking Calculations'!$C$11,T61*'Ranking Calculations'!$C$12,U61*'Ranking Calculations'!$C$13,V61*'Ranking Calculations'!$C$14)</f>
        <v>0</v>
      </c>
      <c r="X61" s="11">
        <f>(SUM($D$2:D61)+(SUM($F$2:F61)/2))/((SUM($D$2:D61)+SUM($E$2:E61)+SUM($F$2:F61)))</f>
        <v>0.47106109324758844</v>
      </c>
      <c r="Y61" s="24">
        <f>'Winning % Rank Over Time'!AG61</f>
        <v>20</v>
      </c>
      <c r="Z61" s="7">
        <f>'Winning % Rank Over Time'!$B61*VLOOKUP(Y61,'Share of Reg Season Points'!$A$2:$B$33,2)</f>
        <v>0</v>
      </c>
      <c r="AA61" s="1">
        <f>SUM($I$2:I61)/COUNT($G$2:G61)</f>
        <v>0.72727272727272729</v>
      </c>
      <c r="AB61" s="1" cm="1">
        <f t="array" ref="AB61">_xlfn.IFS(AA61&gt;='Old Ranking Calculations'!$B$25,'Old Ranking Calculations'!$C$25,AA61&gt;='Old Ranking Calculations'!$B$26,'Old Ranking Calculations'!$C$26,AA61&gt;='Old Ranking Calculations'!$B$27,'Old Ranking Calculations'!$C$27,AA61&gt;='Old Ranking Calculations'!$B$28,'Old Ranking Calculations'!$C$28,AA61&gt;='Old Ranking Calculations'!$B$29,'Old Ranking Calculations'!$C$29,AA61&gt;='Old Ranking Calculations'!$B$30,'Old Ranking Calculations'!$C$30,AA61&gt;='Old Ranking Calculations'!$B$31,'Old Ranking Calculations'!$C$31,AA61&lt;'Old Ranking Calculations'!$B$32,'Old Ranking Calculations'!$C$32)</f>
        <v>4</v>
      </c>
      <c r="AC61" s="1">
        <f>COUNT($G$2:G61)/COUNT($A$2:A61)</f>
        <v>0.36666666666666664</v>
      </c>
      <c r="AD61" s="1" cm="1">
        <f t="array" ref="AD61">_xlfn.IFS(AC61&gt;='Old Ranking Calculations'!$B$15,'Old Ranking Calculations'!$C$15,AC61&gt;='Old Ranking Calculations'!$B$16,'Old Ranking Calculations'!$C$16,AC61&gt;='Old Ranking Calculations'!$B$17,'Old Ranking Calculations'!$C$17,AC61&gt;='Old Ranking Calculations'!$B$18,'Old Ranking Calculations'!$C$18,AC61&gt;='Old Ranking Calculations'!$B$19,'Old Ranking Calculations'!$C$19,AC61&gt;='Old Ranking Calculations'!$B$20,'Old Ranking Calculations'!$C$20,AC61&gt;='Old Ranking Calculations'!$B$21,'Old Ranking Calculations'!$C$21,AC61&gt;='Old Ranking Calculations'!$B$22,'Old Ranking Calculations'!$C$22,AC61&lt;'Old Ranking Calculations'!$B$23,'Old Ranking Calculations'!$C$23)</f>
        <v>7</v>
      </c>
      <c r="AE61" s="1">
        <f t="shared" ref="AE61" si="6">IF((0.75*($A$2-1966))-(0.2*(A61-$A$2))&gt;0,(0.75*($A$2-1966))-(0.2*(A61-$A$2)),0)</f>
        <v>0</v>
      </c>
      <c r="AF61" s="1">
        <f t="shared" ref="AF61" si="7">SUM($I$2:M61)/SUM($E$2:I61)</f>
        <v>0.11254612546125461</v>
      </c>
      <c r="AG61" s="16">
        <f>SUM($W$2:W61,Z61)</f>
        <v>107</v>
      </c>
    </row>
    <row r="62" spans="1:33" ht="15.75" customHeight="1" x14ac:dyDescent="0.2"/>
    <row r="63" spans="1:33" ht="15.75" customHeight="1" x14ac:dyDescent="0.2"/>
    <row r="64" spans="1:33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</sheetData>
  <pageMargins left="0.7" right="0.7" top="0.75" bottom="0.75" header="0" footer="0"/>
  <pageSetup orientation="landscape"/>
  <headerFooter>
    <oddHeader>&amp;R&amp;"Calibri"&amp;10&amp;K000000 Business Use&amp;1#_x000D_</oddHeader>
  </headerFooter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48"/>
  <dimension ref="A1:AG999"/>
  <sheetViews>
    <sheetView workbookViewId="0">
      <pane ySplit="1" topLeftCell="A32" activePane="bottomLeft" state="frozen"/>
      <selection pane="bottomLeft" activeCell="AH60" sqref="AH60"/>
    </sheetView>
  </sheetViews>
  <sheetFormatPr baseColWidth="10" defaultColWidth="11.1640625" defaultRowHeight="15" customHeight="1" x14ac:dyDescent="0.2"/>
  <cols>
    <col min="1" max="33" width="10.6640625" customWidth="1"/>
  </cols>
  <sheetData>
    <row r="1" spans="1:33" ht="15.75" customHeight="1" x14ac:dyDescent="0.2">
      <c r="A1" s="1" t="s">
        <v>51</v>
      </c>
      <c r="B1" s="1" t="s">
        <v>164</v>
      </c>
      <c r="C1" s="1" t="s">
        <v>139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57</v>
      </c>
      <c r="J1" s="1" t="s">
        <v>58</v>
      </c>
      <c r="K1" s="6" t="s">
        <v>161</v>
      </c>
      <c r="L1" s="6" t="s">
        <v>162</v>
      </c>
      <c r="M1" s="6" t="s">
        <v>163</v>
      </c>
      <c r="N1" s="6" t="s">
        <v>61</v>
      </c>
      <c r="O1" s="1" t="s">
        <v>72</v>
      </c>
      <c r="P1" s="1" t="s">
        <v>37</v>
      </c>
      <c r="Q1" s="1" t="s">
        <v>39</v>
      </c>
      <c r="R1" s="1" t="s">
        <v>40</v>
      </c>
      <c r="S1" s="1" t="s">
        <v>41</v>
      </c>
      <c r="T1" s="1" t="s">
        <v>42</v>
      </c>
      <c r="U1" s="1" t="s">
        <v>43</v>
      </c>
      <c r="V1" s="1" t="s">
        <v>44</v>
      </c>
      <c r="W1" s="1" t="s">
        <v>63</v>
      </c>
      <c r="X1" s="1" t="s">
        <v>64</v>
      </c>
      <c r="Y1" s="1" t="s">
        <v>198</v>
      </c>
      <c r="Z1" s="1" t="s">
        <v>65</v>
      </c>
      <c r="AA1" s="1" t="s">
        <v>66</v>
      </c>
      <c r="AB1" s="1" t="s">
        <v>67</v>
      </c>
      <c r="AC1" s="1" t="s">
        <v>79</v>
      </c>
      <c r="AD1" s="1" t="s">
        <v>68</v>
      </c>
      <c r="AE1" s="1" t="s">
        <v>69</v>
      </c>
      <c r="AF1" s="1" t="s">
        <v>73</v>
      </c>
      <c r="AG1" s="1" t="s">
        <v>70</v>
      </c>
    </row>
    <row r="2" spans="1:33" ht="15.75" customHeight="1" x14ac:dyDescent="0.2">
      <c r="A2" s="1">
        <v>1966</v>
      </c>
      <c r="B2" s="1" t="s">
        <v>31</v>
      </c>
      <c r="C2" s="1" t="str">
        <f>VLOOKUP(B2,Divisions!$A$1:$B$33,2,FALSE)</f>
        <v>NFC East</v>
      </c>
      <c r="D2" s="1">
        <v>7</v>
      </c>
      <c r="E2" s="1">
        <v>7</v>
      </c>
      <c r="W2" s="1">
        <f>SUM(N2*'Ranking Calculations'!$C$2,M2*'Ranking Calculations'!$C$3,L2*'Ranking Calculations'!$C$4,K2*'Ranking Calculations'!$C$5,H2*'Ranking Calculations'!$C$7,G2*'Ranking Calculations'!$C$6,P2*'Ranking Calculations'!$C$8,Q2*'Ranking Calculations'!$C$9,R2*'Ranking Calculations'!$C$10,S2*'Ranking Calculations'!$C$11,T2*'Ranking Calculations'!$C$12,U2*'Ranking Calculations'!$C$13,V2*'Ranking Calculations'!$C$14)</f>
        <v>0</v>
      </c>
      <c r="X2" s="11">
        <f>(SUM(D2)+(SUM(F2)/2))/((SUM(D2)+SUM(E2)+SUM(F2)))</f>
        <v>0.5</v>
      </c>
      <c r="Y2" s="24">
        <f>'Winning % Rank Over Time'!AH2</f>
        <v>14</v>
      </c>
      <c r="Z2" s="7">
        <f>'Winning % Rank Over Time'!$B2*VLOOKUP(Y2,'Share of Reg Season Points'!$P$2:$Q$27,2)</f>
        <v>0</v>
      </c>
      <c r="AA2" s="1">
        <v>0</v>
      </c>
      <c r="AB2" s="1" cm="1">
        <f t="array" ref="AB2">_xlfn.IFS(AA2&gt;='Old Ranking Calculations'!$B$25,'Old Ranking Calculations'!$C$25,AA2&gt;='Old Ranking Calculations'!$B$26,'Old Ranking Calculations'!$C$26,AA2&gt;='Old Ranking Calculations'!$B$27,'Old Ranking Calculations'!$C$27,AA2&gt;='Old Ranking Calculations'!$B$28,'Old Ranking Calculations'!$C$28,AA2&gt;='Old Ranking Calculations'!$B$29,'Old Ranking Calculations'!$C$29,AA2&gt;='Old Ranking Calculations'!$B$30,'Old Ranking Calculations'!$C$30,AA2&gt;='Old Ranking Calculations'!$B$31,'Old Ranking Calculations'!$C$31,AA2&lt;'Old Ranking Calculations'!$B$32,'Old Ranking Calculations'!$C$32)</f>
        <v>0</v>
      </c>
      <c r="AC2" s="1">
        <f>COUNT(G2)/COUNT(A2)</f>
        <v>0</v>
      </c>
      <c r="AD2" s="1" cm="1">
        <f t="array" ref="AD2">_xlfn.IFS(AC2&gt;='Old Ranking Calculations'!$B$15,'Old Ranking Calculations'!$C$15,AC2&gt;='Old Ranking Calculations'!$B$16,'Old Ranking Calculations'!$C$16,AC2&gt;='Old Ranking Calculations'!$B$17,'Old Ranking Calculations'!$C$17,AC2&gt;='Old Ranking Calculations'!$B$18,'Old Ranking Calculations'!$C$18,AC2&gt;='Old Ranking Calculations'!$B$19,'Old Ranking Calculations'!$C$19,AC2&gt;='Old Ranking Calculations'!$B$20,'Old Ranking Calculations'!$C$20,AC2&gt;='Old Ranking Calculations'!$B$21,'Old Ranking Calculations'!$C$21,AC2&gt;='Old Ranking Calculations'!$B$22,'Old Ranking Calculations'!$C$22,AC2&lt;'Old Ranking Calculations'!$B$23,'Old Ranking Calculations'!$C$23)</f>
        <v>0</v>
      </c>
      <c r="AE2" s="1">
        <f t="shared" ref="AE2:AE33" si="0">IF((0.75*($A$2-1966))-(0.2*(A2-$A$2))&gt;0,(0.75*($A$2-1966))-(0.2*(A2-$A$2)),0)</f>
        <v>0</v>
      </c>
      <c r="AF2" s="1">
        <v>0</v>
      </c>
      <c r="AG2" s="16">
        <f>SUM($W$2:W2,Z2)</f>
        <v>0</v>
      </c>
    </row>
    <row r="3" spans="1:33" ht="15.75" customHeight="1" x14ac:dyDescent="0.2">
      <c r="A3" s="1">
        <v>1967</v>
      </c>
      <c r="B3" s="1" t="s">
        <v>31</v>
      </c>
      <c r="C3" s="1" t="str">
        <f>VLOOKUP(B3,Divisions!$A$1:$B$33,2,FALSE)</f>
        <v>NFC East</v>
      </c>
      <c r="D3" s="1">
        <v>5</v>
      </c>
      <c r="E3" s="1">
        <v>6</v>
      </c>
      <c r="F3" s="1">
        <v>3</v>
      </c>
      <c r="W3" s="1">
        <f>SUM(N3*'Ranking Calculations'!$C$2,M3*'Ranking Calculations'!$C$3,L3*'Ranking Calculations'!$C$4,K3*'Ranking Calculations'!$C$5,H3*'Ranking Calculations'!$C$7,G3*'Ranking Calculations'!$C$6,P3*'Ranking Calculations'!$C$8,Q3*'Ranking Calculations'!$C$9,R3*'Ranking Calculations'!$C$10,S3*'Ranking Calculations'!$C$11,T3*'Ranking Calculations'!$C$12,U3*'Ranking Calculations'!$C$13,V3*'Ranking Calculations'!$C$14)</f>
        <v>0</v>
      </c>
      <c r="X3" s="11">
        <f>(SUM($D$2:D3)+(SUM($F$2:F3)/2))/((SUM($D$2:D3)+SUM($E$2:E3)+SUM($F$2:F3)))</f>
        <v>0.48214285714285715</v>
      </c>
      <c r="Y3" s="24">
        <f>'Winning % Rank Over Time'!AH3</f>
        <v>14</v>
      </c>
      <c r="Z3" s="7">
        <f>'Winning % Rank Over Time'!$B3*VLOOKUP(Y3,'Share of Reg Season Points'!$P$2:$Q$27,2)</f>
        <v>0</v>
      </c>
      <c r="AA3" s="1">
        <v>0</v>
      </c>
      <c r="AB3" s="1" cm="1">
        <f t="array" ref="AB3">_xlfn.IFS(AA3&gt;='Old Ranking Calculations'!$B$25,'Old Ranking Calculations'!$C$25,AA3&gt;='Old Ranking Calculations'!$B$26,'Old Ranking Calculations'!$C$26,AA3&gt;='Old Ranking Calculations'!$B$27,'Old Ranking Calculations'!$C$27,AA3&gt;='Old Ranking Calculations'!$B$28,'Old Ranking Calculations'!$C$28,AA3&gt;='Old Ranking Calculations'!$B$29,'Old Ranking Calculations'!$C$29,AA3&gt;='Old Ranking Calculations'!$B$30,'Old Ranking Calculations'!$C$30,AA3&gt;='Old Ranking Calculations'!$B$31,'Old Ranking Calculations'!$C$31,AA3&lt;'Old Ranking Calculations'!$B$32,'Old Ranking Calculations'!$C$32)</f>
        <v>0</v>
      </c>
      <c r="AC3" s="1">
        <f>COUNT($G$2:G3)/COUNT($A$2:A3)</f>
        <v>0</v>
      </c>
      <c r="AD3" s="1" cm="1">
        <f t="array" ref="AD3">_xlfn.IFS(AC3&gt;='Old Ranking Calculations'!$B$15,'Old Ranking Calculations'!$C$15,AC3&gt;='Old Ranking Calculations'!$B$16,'Old Ranking Calculations'!$C$16,AC3&gt;='Old Ranking Calculations'!$B$17,'Old Ranking Calculations'!$C$17,AC3&gt;='Old Ranking Calculations'!$B$18,'Old Ranking Calculations'!$C$18,AC3&gt;='Old Ranking Calculations'!$B$19,'Old Ranking Calculations'!$C$19,AC3&gt;='Old Ranking Calculations'!$B$20,'Old Ranking Calculations'!$C$20,AC3&gt;='Old Ranking Calculations'!$B$21,'Old Ranking Calculations'!$C$21,AC3&gt;='Old Ranking Calculations'!$B$22,'Old Ranking Calculations'!$C$22,AC3&lt;'Old Ranking Calculations'!$B$23,'Old Ranking Calculations'!$C$23)</f>
        <v>0</v>
      </c>
      <c r="AE3" s="1">
        <f t="shared" si="0"/>
        <v>0</v>
      </c>
      <c r="AF3" s="1">
        <v>0</v>
      </c>
      <c r="AG3" s="16">
        <f>SUM($W$2:W3,Z3)</f>
        <v>0</v>
      </c>
    </row>
    <row r="4" spans="1:33" ht="15.75" customHeight="1" x14ac:dyDescent="0.2">
      <c r="A4" s="1">
        <v>1968</v>
      </c>
      <c r="B4" s="1" t="s">
        <v>31</v>
      </c>
      <c r="C4" s="1" t="str">
        <f>VLOOKUP(B4,Divisions!$A$1:$B$33,2,FALSE)</f>
        <v>NFC East</v>
      </c>
      <c r="D4" s="1">
        <v>5</v>
      </c>
      <c r="E4" s="1">
        <v>9</v>
      </c>
      <c r="W4" s="1">
        <f>SUM(N4*'Ranking Calculations'!$C$2,M4*'Ranking Calculations'!$C$3,L4*'Ranking Calculations'!$C$4,K4*'Ranking Calculations'!$C$5,H4*'Ranking Calculations'!$C$7,G4*'Ranking Calculations'!$C$6,P4*'Ranking Calculations'!$C$8,Q4*'Ranking Calculations'!$C$9,R4*'Ranking Calculations'!$C$10,S4*'Ranking Calculations'!$C$11,T4*'Ranking Calculations'!$C$12,U4*'Ranking Calculations'!$C$13,V4*'Ranking Calculations'!$C$14)</f>
        <v>0</v>
      </c>
      <c r="X4" s="11">
        <f>(SUM($D$2:D4)+(SUM($F$2:F4)/2))/((SUM($D$2:D4)+SUM($E$2:E4)+SUM($F$2:F4)))</f>
        <v>0.44047619047619047</v>
      </c>
      <c r="Y4" s="24">
        <f>'Winning % Rank Over Time'!AH4</f>
        <v>14</v>
      </c>
      <c r="Z4" s="7">
        <f>'Winning % Rank Over Time'!$B4*VLOOKUP(Y4,'Share of Reg Season Points'!$P$2:$Q$27,2)</f>
        <v>0</v>
      </c>
      <c r="AA4" s="1">
        <v>0</v>
      </c>
      <c r="AB4" s="1" cm="1">
        <f t="array" ref="AB4">_xlfn.IFS(AA4&gt;='Old Ranking Calculations'!$B$25,'Old Ranking Calculations'!$C$25,AA4&gt;='Old Ranking Calculations'!$B$26,'Old Ranking Calculations'!$C$26,AA4&gt;='Old Ranking Calculations'!$B$27,'Old Ranking Calculations'!$C$27,AA4&gt;='Old Ranking Calculations'!$B$28,'Old Ranking Calculations'!$C$28,AA4&gt;='Old Ranking Calculations'!$B$29,'Old Ranking Calculations'!$C$29,AA4&gt;='Old Ranking Calculations'!$B$30,'Old Ranking Calculations'!$C$30,AA4&gt;='Old Ranking Calculations'!$B$31,'Old Ranking Calculations'!$C$31,AA4&lt;'Old Ranking Calculations'!$B$32,'Old Ranking Calculations'!$C$32)</f>
        <v>0</v>
      </c>
      <c r="AC4" s="1">
        <f>COUNT($G$2:G4)/COUNT($A$2:A4)</f>
        <v>0</v>
      </c>
      <c r="AD4" s="1" cm="1">
        <f t="array" ref="AD4">_xlfn.IFS(AC4&gt;='Old Ranking Calculations'!$B$15,'Old Ranking Calculations'!$C$15,AC4&gt;='Old Ranking Calculations'!$B$16,'Old Ranking Calculations'!$C$16,AC4&gt;='Old Ranking Calculations'!$B$17,'Old Ranking Calculations'!$C$17,AC4&gt;='Old Ranking Calculations'!$B$18,'Old Ranking Calculations'!$C$18,AC4&gt;='Old Ranking Calculations'!$B$19,'Old Ranking Calculations'!$C$19,AC4&gt;='Old Ranking Calculations'!$B$20,'Old Ranking Calculations'!$C$20,AC4&gt;='Old Ranking Calculations'!$B$21,'Old Ranking Calculations'!$C$21,AC4&gt;='Old Ranking Calculations'!$B$22,'Old Ranking Calculations'!$C$22,AC4&lt;'Old Ranking Calculations'!$B$23,'Old Ranking Calculations'!$C$23)</f>
        <v>0</v>
      </c>
      <c r="AE4" s="1">
        <f t="shared" si="0"/>
        <v>0</v>
      </c>
      <c r="AF4" s="1">
        <v>0</v>
      </c>
      <c r="AG4" s="16">
        <f>SUM($W$2:W4,Z4)</f>
        <v>0</v>
      </c>
    </row>
    <row r="5" spans="1:33" ht="15.75" customHeight="1" x14ac:dyDescent="0.2">
      <c r="A5" s="1">
        <v>1969</v>
      </c>
      <c r="B5" s="1" t="s">
        <v>31</v>
      </c>
      <c r="C5" s="1" t="str">
        <f>VLOOKUP(B5,Divisions!$A$1:$B$33,2,FALSE)</f>
        <v>NFC East</v>
      </c>
      <c r="D5" s="1">
        <v>7</v>
      </c>
      <c r="E5" s="1">
        <v>5</v>
      </c>
      <c r="F5" s="1">
        <v>2</v>
      </c>
      <c r="W5" s="1">
        <f>SUM(N5*'Ranking Calculations'!$C$2,M5*'Ranking Calculations'!$C$3,L5*'Ranking Calculations'!$C$4,K5*'Ranking Calculations'!$C$5,H5*'Ranking Calculations'!$C$7,G5*'Ranking Calculations'!$C$6,P5*'Ranking Calculations'!$C$8,Q5*'Ranking Calculations'!$C$9,R5*'Ranking Calculations'!$C$10,S5*'Ranking Calculations'!$C$11,T5*'Ranking Calculations'!$C$12,U5*'Ranking Calculations'!$C$13,V5*'Ranking Calculations'!$C$14)</f>
        <v>0</v>
      </c>
      <c r="X5" s="11">
        <f>(SUM($D$2:D5)+(SUM($F$2:F5)/2))/((SUM($D$2:D5)+SUM($E$2:E5)+SUM($F$2:F5)))</f>
        <v>0.4732142857142857</v>
      </c>
      <c r="Y5" s="24">
        <f>'Winning % Rank Over Time'!AH5</f>
        <v>13</v>
      </c>
      <c r="Z5" s="7">
        <f>'Winning % Rank Over Time'!$B5*VLOOKUP(Y5,'Share of Reg Season Points'!$P$2:$Q$27,2)</f>
        <v>0</v>
      </c>
      <c r="AA5" s="1">
        <v>0</v>
      </c>
      <c r="AB5" s="1" cm="1">
        <f t="array" ref="AB5">_xlfn.IFS(AA5&gt;='Old Ranking Calculations'!$B$25,'Old Ranking Calculations'!$C$25,AA5&gt;='Old Ranking Calculations'!$B$26,'Old Ranking Calculations'!$C$26,AA5&gt;='Old Ranking Calculations'!$B$27,'Old Ranking Calculations'!$C$27,AA5&gt;='Old Ranking Calculations'!$B$28,'Old Ranking Calculations'!$C$28,AA5&gt;='Old Ranking Calculations'!$B$29,'Old Ranking Calculations'!$C$29,AA5&gt;='Old Ranking Calculations'!$B$30,'Old Ranking Calculations'!$C$30,AA5&gt;='Old Ranking Calculations'!$B$31,'Old Ranking Calculations'!$C$31,AA5&lt;'Old Ranking Calculations'!$B$32,'Old Ranking Calculations'!$C$32)</f>
        <v>0</v>
      </c>
      <c r="AC5" s="1">
        <f>COUNT($G$2:G5)/COUNT($A$2:A5)</f>
        <v>0</v>
      </c>
      <c r="AD5" s="1" cm="1">
        <f t="array" ref="AD5">_xlfn.IFS(AC5&gt;='Old Ranking Calculations'!$B$15,'Old Ranking Calculations'!$C$15,AC5&gt;='Old Ranking Calculations'!$B$16,'Old Ranking Calculations'!$C$16,AC5&gt;='Old Ranking Calculations'!$B$17,'Old Ranking Calculations'!$C$17,AC5&gt;='Old Ranking Calculations'!$B$18,'Old Ranking Calculations'!$C$18,AC5&gt;='Old Ranking Calculations'!$B$19,'Old Ranking Calculations'!$C$19,AC5&gt;='Old Ranking Calculations'!$B$20,'Old Ranking Calculations'!$C$20,AC5&gt;='Old Ranking Calculations'!$B$21,'Old Ranking Calculations'!$C$21,AC5&gt;='Old Ranking Calculations'!$B$22,'Old Ranking Calculations'!$C$22,AC5&lt;'Old Ranking Calculations'!$B$23,'Old Ranking Calculations'!$C$23)</f>
        <v>0</v>
      </c>
      <c r="AE5" s="1">
        <f t="shared" si="0"/>
        <v>0</v>
      </c>
      <c r="AF5" s="1">
        <v>0</v>
      </c>
      <c r="AG5" s="16">
        <f>SUM($W$2:W5,Z5)</f>
        <v>0</v>
      </c>
    </row>
    <row r="6" spans="1:33" ht="15.75" customHeight="1" x14ac:dyDescent="0.2">
      <c r="A6" s="1">
        <v>1970</v>
      </c>
      <c r="B6" s="1" t="s">
        <v>31</v>
      </c>
      <c r="C6" s="1" t="str">
        <f>VLOOKUP(B6,Divisions!$A$1:$B$33,2,FALSE)</f>
        <v>NFC East</v>
      </c>
      <c r="D6" s="1">
        <v>6</v>
      </c>
      <c r="E6" s="1">
        <v>8</v>
      </c>
      <c r="W6" s="1">
        <f>SUM(N6*'Ranking Calculations'!$C$2,M6*'Ranking Calculations'!$C$3,L6*'Ranking Calculations'!$C$4,K6*'Ranking Calculations'!$C$5,H6*'Ranking Calculations'!$C$7,G6*'Ranking Calculations'!$C$6,P6*'Ranking Calculations'!$C$8,Q6*'Ranking Calculations'!$C$9,R6*'Ranking Calculations'!$C$10,S6*'Ranking Calculations'!$C$11,T6*'Ranking Calculations'!$C$12,U6*'Ranking Calculations'!$C$13,V6*'Ranking Calculations'!$C$14)</f>
        <v>0</v>
      </c>
      <c r="X6" s="11">
        <f>(SUM($D$2:D6)+(SUM($F$2:F6)/2))/((SUM($D$2:D6)+SUM($E$2:E6)+SUM($F$2:F6)))</f>
        <v>0.4642857142857143</v>
      </c>
      <c r="Y6" s="24">
        <f>'Winning % Rank Over Time'!AH6</f>
        <v>14</v>
      </c>
      <c r="Z6" s="7">
        <f>'Winning % Rank Over Time'!$B6*VLOOKUP(Y6,'Share of Reg Season Points'!$P$2:$Q$27,2)</f>
        <v>0</v>
      </c>
      <c r="AA6" s="1">
        <v>0</v>
      </c>
      <c r="AB6" s="1" cm="1">
        <f t="array" ref="AB6">_xlfn.IFS(AA6&gt;='Old Ranking Calculations'!$B$25,'Old Ranking Calculations'!$C$25,AA6&gt;='Old Ranking Calculations'!$B$26,'Old Ranking Calculations'!$C$26,AA6&gt;='Old Ranking Calculations'!$B$27,'Old Ranking Calculations'!$C$27,AA6&gt;='Old Ranking Calculations'!$B$28,'Old Ranking Calculations'!$C$28,AA6&gt;='Old Ranking Calculations'!$B$29,'Old Ranking Calculations'!$C$29,AA6&gt;='Old Ranking Calculations'!$B$30,'Old Ranking Calculations'!$C$30,AA6&gt;='Old Ranking Calculations'!$B$31,'Old Ranking Calculations'!$C$31,AA6&lt;'Old Ranking Calculations'!$B$32,'Old Ranking Calculations'!$C$32)</f>
        <v>0</v>
      </c>
      <c r="AC6" s="1">
        <f>COUNT($G$2:G6)/COUNT($A$2:A6)</f>
        <v>0</v>
      </c>
      <c r="AD6" s="1" cm="1">
        <f t="array" ref="AD6">_xlfn.IFS(AC6&gt;='Old Ranking Calculations'!$B$15,'Old Ranking Calculations'!$C$15,AC6&gt;='Old Ranking Calculations'!$B$16,'Old Ranking Calculations'!$C$16,AC6&gt;='Old Ranking Calculations'!$B$17,'Old Ranking Calculations'!$C$17,AC6&gt;='Old Ranking Calculations'!$B$18,'Old Ranking Calculations'!$C$18,AC6&gt;='Old Ranking Calculations'!$B$19,'Old Ranking Calculations'!$C$19,AC6&gt;='Old Ranking Calculations'!$B$20,'Old Ranking Calculations'!$C$20,AC6&gt;='Old Ranking Calculations'!$B$21,'Old Ranking Calculations'!$C$21,AC6&gt;='Old Ranking Calculations'!$B$22,'Old Ranking Calculations'!$C$22,AC6&lt;'Old Ranking Calculations'!$B$23,'Old Ranking Calculations'!$C$23)</f>
        <v>0</v>
      </c>
      <c r="AE6" s="1">
        <f t="shared" si="0"/>
        <v>0</v>
      </c>
      <c r="AF6" s="1">
        <v>0</v>
      </c>
      <c r="AG6" s="16">
        <f>SUM($W$2:W6,Z6)</f>
        <v>0</v>
      </c>
    </row>
    <row r="7" spans="1:33" ht="15.75" customHeight="1" x14ac:dyDescent="0.2">
      <c r="A7" s="1">
        <v>1971</v>
      </c>
      <c r="B7" s="1" t="s">
        <v>31</v>
      </c>
      <c r="C7" s="1" t="str">
        <f>VLOOKUP(B7,Divisions!$A$1:$B$33,2,FALSE)</f>
        <v>NFC East</v>
      </c>
      <c r="D7" s="1">
        <v>9</v>
      </c>
      <c r="E7" s="1">
        <v>4</v>
      </c>
      <c r="G7" s="1">
        <v>1</v>
      </c>
      <c r="I7" s="1">
        <v>0</v>
      </c>
      <c r="J7" s="1">
        <v>1</v>
      </c>
      <c r="K7" s="1">
        <v>1</v>
      </c>
      <c r="L7" s="1"/>
      <c r="M7" s="1"/>
      <c r="N7" s="1"/>
      <c r="O7" s="1">
        <v>2</v>
      </c>
      <c r="U7" s="1">
        <v>1</v>
      </c>
      <c r="W7" s="1">
        <f>SUM(N7*'Ranking Calculations'!$C$2,M7*'Ranking Calculations'!$C$3,L7*'Ranking Calculations'!$C$4,K7*'Ranking Calculations'!$C$5,H7*'Ranking Calculations'!$C$7,G7*'Ranking Calculations'!$C$6,P7*'Ranking Calculations'!$C$8,Q7*'Ranking Calculations'!$C$9,R7*'Ranking Calculations'!$C$10,S7*'Ranking Calculations'!$C$11,T7*'Ranking Calculations'!$C$12,U7*'Ranking Calculations'!$C$13,V7*'Ranking Calculations'!$C$14)</f>
        <v>3</v>
      </c>
      <c r="X7" s="11">
        <f>(SUM($D$2:D7)+(SUM($F$2:F7)/2))/((SUM($D$2:D7)+SUM($E$2:E7)+SUM($F$2:F7)))</f>
        <v>0.5</v>
      </c>
      <c r="Y7" s="24">
        <f>'Winning % Rank Over Time'!AH7</f>
        <v>13</v>
      </c>
      <c r="Z7" s="7">
        <f>'Winning % Rank Over Time'!$B7*VLOOKUP(Y7,'Share of Reg Season Points'!$P$2:$Q$27,2)</f>
        <v>0</v>
      </c>
      <c r="AA7" s="1">
        <f>SUM($I$2:I7)/COUNT($G$2:G7)</f>
        <v>0</v>
      </c>
      <c r="AB7" s="1" cm="1">
        <f t="array" ref="AB7">_xlfn.IFS(AA7&gt;='Old Ranking Calculations'!$B$25,'Old Ranking Calculations'!$C$25,AA7&gt;='Old Ranking Calculations'!$B$26,'Old Ranking Calculations'!$C$26,AA7&gt;='Old Ranking Calculations'!$B$27,'Old Ranking Calculations'!$C$27,AA7&gt;='Old Ranking Calculations'!$B$28,'Old Ranking Calculations'!$C$28,AA7&gt;='Old Ranking Calculations'!$B$29,'Old Ranking Calculations'!$C$29,AA7&gt;='Old Ranking Calculations'!$B$30,'Old Ranking Calculations'!$C$30,AA7&gt;='Old Ranking Calculations'!$B$31,'Old Ranking Calculations'!$C$31,AA7&lt;'Old Ranking Calculations'!$B$32,'Old Ranking Calculations'!$C$32)</f>
        <v>0</v>
      </c>
      <c r="AC7" s="1">
        <f>COUNT($G$2:G7)/COUNT($A$2:A7)</f>
        <v>0.16666666666666666</v>
      </c>
      <c r="AD7" s="1" cm="1">
        <f t="array" ref="AD7">_xlfn.IFS(AC7&gt;='Old Ranking Calculations'!$B$15,'Old Ranking Calculations'!$C$15,AC7&gt;='Old Ranking Calculations'!$B$16,'Old Ranking Calculations'!$C$16,AC7&gt;='Old Ranking Calculations'!$B$17,'Old Ranking Calculations'!$C$17,AC7&gt;='Old Ranking Calculations'!$B$18,'Old Ranking Calculations'!$C$18,AC7&gt;='Old Ranking Calculations'!$B$19,'Old Ranking Calculations'!$C$19,AC7&gt;='Old Ranking Calculations'!$B$20,'Old Ranking Calculations'!$C$20,AC7&gt;='Old Ranking Calculations'!$B$21,'Old Ranking Calculations'!$C$21,AC7&gt;='Old Ranking Calculations'!$B$22,'Old Ranking Calculations'!$C$22,AC7&lt;'Old Ranking Calculations'!$B$23,'Old Ranking Calculations'!$C$23)</f>
        <v>0</v>
      </c>
      <c r="AE7" s="1">
        <f t="shared" si="0"/>
        <v>0</v>
      </c>
      <c r="AF7" s="1">
        <f>SUM($O$2:O7)/SUM($G$2:H7)</f>
        <v>2</v>
      </c>
      <c r="AG7" s="16">
        <f>SUM($W$2:W7,Z7)</f>
        <v>3</v>
      </c>
    </row>
    <row r="8" spans="1:33" ht="15.75" customHeight="1" x14ac:dyDescent="0.2">
      <c r="A8" s="1">
        <v>1972</v>
      </c>
      <c r="B8" s="1" t="s">
        <v>31</v>
      </c>
      <c r="C8" s="1" t="str">
        <f>VLOOKUP(B8,Divisions!$A$1:$B$33,2,FALSE)</f>
        <v>NFC East</v>
      </c>
      <c r="D8" s="1">
        <v>11</v>
      </c>
      <c r="E8" s="1">
        <v>3</v>
      </c>
      <c r="G8" s="1">
        <v>1</v>
      </c>
      <c r="H8" s="1">
        <v>1</v>
      </c>
      <c r="I8" s="1">
        <v>2</v>
      </c>
      <c r="J8" s="1">
        <v>1</v>
      </c>
      <c r="K8" s="1">
        <v>1</v>
      </c>
      <c r="L8" s="1">
        <v>1</v>
      </c>
      <c r="M8" s="1">
        <v>1</v>
      </c>
      <c r="N8" s="1"/>
      <c r="O8" s="1">
        <v>4</v>
      </c>
      <c r="P8" s="1">
        <v>1</v>
      </c>
      <c r="Q8" s="1">
        <v>1</v>
      </c>
      <c r="W8" s="1">
        <f>SUM(N8*'Ranking Calculations'!$C$2,M8*'Ranking Calculations'!$C$3,L8*'Ranking Calculations'!$C$4,K8*'Ranking Calculations'!$C$5,H8*'Ranking Calculations'!$C$7,G8*'Ranking Calculations'!$C$6,P8*'Ranking Calculations'!$C$8,Q8*'Ranking Calculations'!$C$9,R8*'Ranking Calculations'!$C$10,S8*'Ranking Calculations'!$C$11,T8*'Ranking Calculations'!$C$12,U8*'Ranking Calculations'!$C$13,V8*'Ranking Calculations'!$C$14)</f>
        <v>21</v>
      </c>
      <c r="X8" s="11">
        <f>(SUM($D$2:D8)+(SUM($F$2:F8)/2))/((SUM($D$2:D8)+SUM($E$2:E8)+SUM($F$2:F8)))</f>
        <v>0.54123711340206182</v>
      </c>
      <c r="Y8" s="24">
        <f>'Winning % Rank Over Time'!AH8</f>
        <v>11</v>
      </c>
      <c r="Z8" s="7">
        <f>'Winning % Rank Over Time'!$B8*VLOOKUP(Y8,'Share of Reg Season Points'!$P$2:$Q$27,2)</f>
        <v>0</v>
      </c>
      <c r="AA8" s="1">
        <f>SUM($I$2:I8)/COUNT($G$2:G8)</f>
        <v>1</v>
      </c>
      <c r="AB8" s="1" cm="1">
        <f t="array" ref="AB8">_xlfn.IFS(AA8&gt;='Old Ranking Calculations'!$B$25,'Old Ranking Calculations'!$C$25,AA8&gt;='Old Ranking Calculations'!$B$26,'Old Ranking Calculations'!$C$26,AA8&gt;='Old Ranking Calculations'!$B$27,'Old Ranking Calculations'!$C$27,AA8&gt;='Old Ranking Calculations'!$B$28,'Old Ranking Calculations'!$C$28,AA8&gt;='Old Ranking Calculations'!$B$29,'Old Ranking Calculations'!$C$29,AA8&gt;='Old Ranking Calculations'!$B$30,'Old Ranking Calculations'!$C$30,AA8&gt;='Old Ranking Calculations'!$B$31,'Old Ranking Calculations'!$C$31,AA8&lt;'Old Ranking Calculations'!$B$32,'Old Ranking Calculations'!$C$32)</f>
        <v>10</v>
      </c>
      <c r="AC8" s="1">
        <f>COUNT($G$2:G8)/COUNT($A$2:A8)</f>
        <v>0.2857142857142857</v>
      </c>
      <c r="AD8" s="1" cm="1">
        <f t="array" ref="AD8">_xlfn.IFS(AC8&gt;='Old Ranking Calculations'!$B$15,'Old Ranking Calculations'!$C$15,AC8&gt;='Old Ranking Calculations'!$B$16,'Old Ranking Calculations'!$C$16,AC8&gt;='Old Ranking Calculations'!$B$17,'Old Ranking Calculations'!$C$17,AC8&gt;='Old Ranking Calculations'!$B$18,'Old Ranking Calculations'!$C$18,AC8&gt;='Old Ranking Calculations'!$B$19,'Old Ranking Calculations'!$C$19,AC8&gt;='Old Ranking Calculations'!$B$20,'Old Ranking Calculations'!$C$20,AC8&gt;='Old Ranking Calculations'!$B$21,'Old Ranking Calculations'!$C$21,AC8&gt;='Old Ranking Calculations'!$B$22,'Old Ranking Calculations'!$C$22,AC8&lt;'Old Ranking Calculations'!$B$23,'Old Ranking Calculations'!$C$23)</f>
        <v>3</v>
      </c>
      <c r="AE8" s="1">
        <f t="shared" si="0"/>
        <v>0</v>
      </c>
      <c r="AF8" s="1">
        <f>SUM($O$2:O8)/SUM($G$2:H8)</f>
        <v>2</v>
      </c>
      <c r="AG8" s="16">
        <f>SUM($W$2:W8,Z8)</f>
        <v>24</v>
      </c>
    </row>
    <row r="9" spans="1:33" ht="15.75" customHeight="1" x14ac:dyDescent="0.2">
      <c r="A9" s="1">
        <v>1973</v>
      </c>
      <c r="B9" s="1" t="s">
        <v>31</v>
      </c>
      <c r="C9" s="1" t="str">
        <f>VLOOKUP(B9,Divisions!$A$1:$B$33,2,FALSE)</f>
        <v>NFC East</v>
      </c>
      <c r="D9" s="1">
        <v>10</v>
      </c>
      <c r="E9" s="1">
        <v>4</v>
      </c>
      <c r="G9" s="1">
        <v>1</v>
      </c>
      <c r="I9" s="1">
        <v>0</v>
      </c>
      <c r="J9" s="1">
        <v>1</v>
      </c>
      <c r="K9" s="1">
        <v>1</v>
      </c>
      <c r="L9" s="1"/>
      <c r="M9" s="1"/>
      <c r="N9" s="1"/>
      <c r="O9" s="1">
        <v>2</v>
      </c>
      <c r="W9" s="1">
        <f>SUM(N9*'Ranking Calculations'!$C$2,M9*'Ranking Calculations'!$C$3,L9*'Ranking Calculations'!$C$4,K9*'Ranking Calculations'!$C$5,H9*'Ranking Calculations'!$C$7,G9*'Ranking Calculations'!$C$6,P9*'Ranking Calculations'!$C$8,Q9*'Ranking Calculations'!$C$9,R9*'Ranking Calculations'!$C$10,S9*'Ranking Calculations'!$C$11,T9*'Ranking Calculations'!$C$12,U9*'Ranking Calculations'!$C$13,V9*'Ranking Calculations'!$C$14)</f>
        <v>3</v>
      </c>
      <c r="X9" s="11">
        <f>(SUM($D$2:D9)+(SUM($F$2:F9)/2))/((SUM($D$2:D9)+SUM($E$2:E9)+SUM($F$2:F9)))</f>
        <v>0.56306306306306309</v>
      </c>
      <c r="Y9" s="24">
        <f>'Winning % Rank Over Time'!AH9</f>
        <v>8</v>
      </c>
      <c r="Z9" s="7">
        <f>'Winning % Rank Over Time'!$B9*VLOOKUP(Y9,'Share of Reg Season Points'!$P$2:$Q$27,2)</f>
        <v>0</v>
      </c>
      <c r="AA9" s="1">
        <f>SUM($I$2:I9)/COUNT($G$2:G9)</f>
        <v>0.66666666666666663</v>
      </c>
      <c r="AB9" s="1" cm="1">
        <f t="array" ref="AB9">_xlfn.IFS(AA9&gt;='Old Ranking Calculations'!$B$25,'Old Ranking Calculations'!$C$25,AA9&gt;='Old Ranking Calculations'!$B$26,'Old Ranking Calculations'!$C$26,AA9&gt;='Old Ranking Calculations'!$B$27,'Old Ranking Calculations'!$C$27,AA9&gt;='Old Ranking Calculations'!$B$28,'Old Ranking Calculations'!$C$28,AA9&gt;='Old Ranking Calculations'!$B$29,'Old Ranking Calculations'!$C$29,AA9&gt;='Old Ranking Calculations'!$B$30,'Old Ranking Calculations'!$C$30,AA9&gt;='Old Ranking Calculations'!$B$31,'Old Ranking Calculations'!$C$31,AA9&lt;'Old Ranking Calculations'!$B$32,'Old Ranking Calculations'!$C$32)</f>
        <v>4</v>
      </c>
      <c r="AC9" s="1">
        <f>COUNT($G$2:G9)/COUNT($A$2:A9)</f>
        <v>0.375</v>
      </c>
      <c r="AD9" s="1" cm="1">
        <f t="array" ref="AD9">_xlfn.IFS(AC9&gt;='Old Ranking Calculations'!$B$15,'Old Ranking Calculations'!$C$15,AC9&gt;='Old Ranking Calculations'!$B$16,'Old Ranking Calculations'!$C$16,AC9&gt;='Old Ranking Calculations'!$B$17,'Old Ranking Calculations'!$C$17,AC9&gt;='Old Ranking Calculations'!$B$18,'Old Ranking Calculations'!$C$18,AC9&gt;='Old Ranking Calculations'!$B$19,'Old Ranking Calculations'!$C$19,AC9&gt;='Old Ranking Calculations'!$B$20,'Old Ranking Calculations'!$C$20,AC9&gt;='Old Ranking Calculations'!$B$21,'Old Ranking Calculations'!$C$21,AC9&gt;='Old Ranking Calculations'!$B$22,'Old Ranking Calculations'!$C$22,AC9&lt;'Old Ranking Calculations'!$B$23,'Old Ranking Calculations'!$C$23)</f>
        <v>7</v>
      </c>
      <c r="AE9" s="1">
        <f t="shared" si="0"/>
        <v>0</v>
      </c>
      <c r="AF9" s="1">
        <f>SUM($O$2:O9)/SUM($G$2:H9)</f>
        <v>2</v>
      </c>
      <c r="AG9" s="16">
        <f>SUM($W$2:W9,Z9)</f>
        <v>27</v>
      </c>
    </row>
    <row r="10" spans="1:33" ht="15.75" customHeight="1" x14ac:dyDescent="0.2">
      <c r="A10" s="1">
        <v>1974</v>
      </c>
      <c r="B10" s="1" t="s">
        <v>31</v>
      </c>
      <c r="C10" s="1" t="str">
        <f>VLOOKUP(B10,Divisions!$A$1:$B$33,2,FALSE)</f>
        <v>NFC East</v>
      </c>
      <c r="D10" s="1">
        <v>10</v>
      </c>
      <c r="E10" s="1">
        <v>4</v>
      </c>
      <c r="G10" s="1">
        <v>1</v>
      </c>
      <c r="I10" s="1">
        <v>0</v>
      </c>
      <c r="J10" s="1">
        <v>1</v>
      </c>
      <c r="K10" s="1">
        <v>1</v>
      </c>
      <c r="L10" s="1"/>
      <c r="M10" s="1"/>
      <c r="N10" s="1"/>
      <c r="O10" s="1">
        <v>2</v>
      </c>
      <c r="W10" s="1">
        <f>SUM(N10*'Ranking Calculations'!$C$2,M10*'Ranking Calculations'!$C$3,L10*'Ranking Calculations'!$C$4,K10*'Ranking Calculations'!$C$5,H10*'Ranking Calculations'!$C$7,G10*'Ranking Calculations'!$C$6,P10*'Ranking Calculations'!$C$8,Q10*'Ranking Calculations'!$C$9,R10*'Ranking Calculations'!$C$10,S10*'Ranking Calculations'!$C$11,T10*'Ranking Calculations'!$C$12,U10*'Ranking Calculations'!$C$13,V10*'Ranking Calculations'!$C$14)</f>
        <v>3</v>
      </c>
      <c r="X10" s="11">
        <f>(SUM($D$2:D10)+(SUM($F$2:F10)/2))/((SUM($D$2:D10)+SUM($E$2:E10)+SUM($F$2:F10)))</f>
        <v>0.57999999999999996</v>
      </c>
      <c r="Y10" s="24">
        <f>'Winning % Rank Over Time'!AH10</f>
        <v>9</v>
      </c>
      <c r="Z10" s="7">
        <f>'Winning % Rank Over Time'!$B10*VLOOKUP(Y10,'Share of Reg Season Points'!$P$2:$Q$27,2)</f>
        <v>0</v>
      </c>
      <c r="AA10" s="1">
        <f>SUM($I$2:I10)/COUNT($G$2:G10)</f>
        <v>0.5</v>
      </c>
      <c r="AB10" s="1" cm="1">
        <f t="array" ref="AB10">_xlfn.IFS(AA10&gt;='Old Ranking Calculations'!$B$25,'Old Ranking Calculations'!$C$25,AA10&gt;='Old Ranking Calculations'!$B$26,'Old Ranking Calculations'!$C$26,AA10&gt;='Old Ranking Calculations'!$B$27,'Old Ranking Calculations'!$C$27,AA10&gt;='Old Ranking Calculations'!$B$28,'Old Ranking Calculations'!$C$28,AA10&gt;='Old Ranking Calculations'!$B$29,'Old Ranking Calculations'!$C$29,AA10&gt;='Old Ranking Calculations'!$B$30,'Old Ranking Calculations'!$C$30,AA10&gt;='Old Ranking Calculations'!$B$31,'Old Ranking Calculations'!$C$31,AA10&lt;'Old Ranking Calculations'!$B$32,'Old Ranking Calculations'!$C$32)</f>
        <v>3</v>
      </c>
      <c r="AC10" s="1">
        <f>COUNT($G$2:G10)/COUNT($A$2:A10)</f>
        <v>0.44444444444444442</v>
      </c>
      <c r="AD10" s="1" cm="1">
        <f t="array" ref="AD10">_xlfn.IFS(AC10&gt;='Old Ranking Calculations'!$B$15,'Old Ranking Calculations'!$C$15,AC10&gt;='Old Ranking Calculations'!$B$16,'Old Ranking Calculations'!$C$16,AC10&gt;='Old Ranking Calculations'!$B$17,'Old Ranking Calculations'!$C$17,AC10&gt;='Old Ranking Calculations'!$B$18,'Old Ranking Calculations'!$C$18,AC10&gt;='Old Ranking Calculations'!$B$19,'Old Ranking Calculations'!$C$19,AC10&gt;='Old Ranking Calculations'!$B$20,'Old Ranking Calculations'!$C$20,AC10&gt;='Old Ranking Calculations'!$B$21,'Old Ranking Calculations'!$C$21,AC10&gt;='Old Ranking Calculations'!$B$22,'Old Ranking Calculations'!$C$22,AC10&lt;'Old Ranking Calculations'!$B$23,'Old Ranking Calculations'!$C$23)</f>
        <v>10</v>
      </c>
      <c r="AE10" s="1">
        <f t="shared" si="0"/>
        <v>0</v>
      </c>
      <c r="AF10" s="1">
        <f>SUM($O$2:O10)/SUM($G$2:H10)</f>
        <v>2</v>
      </c>
      <c r="AG10" s="16">
        <f>SUM($W$2:W10,Z10)</f>
        <v>30</v>
      </c>
    </row>
    <row r="11" spans="1:33" ht="15.75" customHeight="1" x14ac:dyDescent="0.2">
      <c r="A11" s="1">
        <v>1975</v>
      </c>
      <c r="B11" s="1" t="s">
        <v>31</v>
      </c>
      <c r="C11" s="1" t="str">
        <f>VLOOKUP(B11,Divisions!$A$1:$B$33,2,FALSE)</f>
        <v>NFC East</v>
      </c>
      <c r="D11" s="1">
        <v>8</v>
      </c>
      <c r="E11" s="1">
        <v>6</v>
      </c>
      <c r="S11" s="1">
        <v>1</v>
      </c>
      <c r="W11" s="1">
        <f>SUM(N11*'Ranking Calculations'!$C$2,M11*'Ranking Calculations'!$C$3,L11*'Ranking Calculations'!$C$4,K11*'Ranking Calculations'!$C$5,H11*'Ranking Calculations'!$C$7,G11*'Ranking Calculations'!$C$6,P11*'Ranking Calculations'!$C$8,Q11*'Ranking Calculations'!$C$9,R11*'Ranking Calculations'!$C$10,S11*'Ranking Calculations'!$C$11,T11*'Ranking Calculations'!$C$12,U11*'Ranking Calculations'!$C$13,V11*'Ranking Calculations'!$C$14)</f>
        <v>0</v>
      </c>
      <c r="X11" s="11">
        <f>(SUM($D$2:D11)+(SUM($F$2:F11)/2))/((SUM($D$2:D11)+SUM($E$2:E11)+SUM($F$2:F11)))</f>
        <v>0.57913669064748197</v>
      </c>
      <c r="Y11" s="24">
        <f>'Winning % Rank Over Time'!AH11</f>
        <v>9</v>
      </c>
      <c r="Z11" s="7">
        <f>'Winning % Rank Over Time'!$B11*VLOOKUP(Y11,'Share of Reg Season Points'!$P$2:$Q$27,2)</f>
        <v>0</v>
      </c>
      <c r="AA11" s="1">
        <f>SUM($I$2:I11)/COUNT($G$2:G11)</f>
        <v>0.5</v>
      </c>
      <c r="AB11" s="1" cm="1">
        <f t="array" ref="AB11">_xlfn.IFS(AA11&gt;='Old Ranking Calculations'!$B$25,'Old Ranking Calculations'!$C$25,AA11&gt;='Old Ranking Calculations'!$B$26,'Old Ranking Calculations'!$C$26,AA11&gt;='Old Ranking Calculations'!$B$27,'Old Ranking Calculations'!$C$27,AA11&gt;='Old Ranking Calculations'!$B$28,'Old Ranking Calculations'!$C$28,AA11&gt;='Old Ranking Calculations'!$B$29,'Old Ranking Calculations'!$C$29,AA11&gt;='Old Ranking Calculations'!$B$30,'Old Ranking Calculations'!$C$30,AA11&gt;='Old Ranking Calculations'!$B$31,'Old Ranking Calculations'!$C$31,AA11&lt;'Old Ranking Calculations'!$B$32,'Old Ranking Calculations'!$C$32)</f>
        <v>3</v>
      </c>
      <c r="AC11" s="1">
        <f>COUNT($G$2:G11)/COUNT($A$2:A11)</f>
        <v>0.4</v>
      </c>
      <c r="AD11" s="1" cm="1">
        <f t="array" ref="AD11">_xlfn.IFS(AC11&gt;='Old Ranking Calculations'!$B$15,'Old Ranking Calculations'!$C$15,AC11&gt;='Old Ranking Calculations'!$B$16,'Old Ranking Calculations'!$C$16,AC11&gt;='Old Ranking Calculations'!$B$17,'Old Ranking Calculations'!$C$17,AC11&gt;='Old Ranking Calculations'!$B$18,'Old Ranking Calculations'!$C$18,AC11&gt;='Old Ranking Calculations'!$B$19,'Old Ranking Calculations'!$C$19,AC11&gt;='Old Ranking Calculations'!$B$20,'Old Ranking Calculations'!$C$20,AC11&gt;='Old Ranking Calculations'!$B$21,'Old Ranking Calculations'!$C$21,AC11&gt;='Old Ranking Calculations'!$B$22,'Old Ranking Calculations'!$C$22,AC11&lt;'Old Ranking Calculations'!$B$23,'Old Ranking Calculations'!$C$23)</f>
        <v>10</v>
      </c>
      <c r="AE11" s="1">
        <f t="shared" si="0"/>
        <v>0</v>
      </c>
      <c r="AF11" s="1">
        <f>SUM($O$2:O11)/SUM($G$2:H11)</f>
        <v>2</v>
      </c>
      <c r="AG11" s="16">
        <f>SUM($W$2:W11,Z11)</f>
        <v>30</v>
      </c>
    </row>
    <row r="12" spans="1:33" ht="15.75" customHeight="1" x14ac:dyDescent="0.2">
      <c r="A12" s="1">
        <v>1976</v>
      </c>
      <c r="B12" s="1" t="s">
        <v>31</v>
      </c>
      <c r="C12" s="1" t="str">
        <f>VLOOKUP(B12,Divisions!$A$1:$B$33,2,FALSE)</f>
        <v>NFC East</v>
      </c>
      <c r="D12" s="1">
        <v>10</v>
      </c>
      <c r="E12" s="1">
        <v>4</v>
      </c>
      <c r="G12" s="1">
        <v>1</v>
      </c>
      <c r="I12" s="1">
        <v>0</v>
      </c>
      <c r="J12" s="1">
        <v>1</v>
      </c>
      <c r="K12" s="1">
        <v>1</v>
      </c>
      <c r="L12" s="1"/>
      <c r="M12" s="1"/>
      <c r="N12" s="1"/>
      <c r="O12" s="1">
        <v>2</v>
      </c>
      <c r="W12" s="1">
        <f>SUM(N12*'Ranking Calculations'!$C$2,M12*'Ranking Calculations'!$C$3,L12*'Ranking Calculations'!$C$4,K12*'Ranking Calculations'!$C$5,H12*'Ranking Calculations'!$C$7,G12*'Ranking Calculations'!$C$6,P12*'Ranking Calculations'!$C$8,Q12*'Ranking Calculations'!$C$9,R12*'Ranking Calculations'!$C$10,S12*'Ranking Calculations'!$C$11,T12*'Ranking Calculations'!$C$12,U12*'Ranking Calculations'!$C$13,V12*'Ranking Calculations'!$C$14)</f>
        <v>3</v>
      </c>
      <c r="X12" s="11">
        <f>(SUM($D$2:D12)+(SUM($F$2:F12)/2))/((SUM($D$2:D12)+SUM($E$2:E12)+SUM($F$2:F12)))</f>
        <v>0.59150326797385622</v>
      </c>
      <c r="Y12" s="24">
        <f>'Winning % Rank Over Time'!AH12</f>
        <v>7</v>
      </c>
      <c r="Z12" s="7">
        <f>'Winning % Rank Over Time'!$B12*VLOOKUP(Y12,'Share of Reg Season Points'!$K$2:$L$30,2)</f>
        <v>0</v>
      </c>
      <c r="AA12" s="1">
        <f>SUM($I$2:I12)/COUNT($G$2:G12)</f>
        <v>0.4</v>
      </c>
      <c r="AB12" s="1" cm="1">
        <f t="array" ref="AB12">_xlfn.IFS(AA12&gt;='Old Ranking Calculations'!$B$25,'Old Ranking Calculations'!$C$25,AA12&gt;='Old Ranking Calculations'!$B$26,'Old Ranking Calculations'!$C$26,AA12&gt;='Old Ranking Calculations'!$B$27,'Old Ranking Calculations'!$C$27,AA12&gt;='Old Ranking Calculations'!$B$28,'Old Ranking Calculations'!$C$28,AA12&gt;='Old Ranking Calculations'!$B$29,'Old Ranking Calculations'!$C$29,AA12&gt;='Old Ranking Calculations'!$B$30,'Old Ranking Calculations'!$C$30,AA12&gt;='Old Ranking Calculations'!$B$31,'Old Ranking Calculations'!$C$31,AA12&lt;'Old Ranking Calculations'!$B$32,'Old Ranking Calculations'!$C$32)</f>
        <v>0</v>
      </c>
      <c r="AC12" s="1">
        <f>COUNT($G$2:G12)/COUNT($A$2:A12)</f>
        <v>0.45454545454545453</v>
      </c>
      <c r="AD12" s="1" cm="1">
        <f t="array" ref="AD12">_xlfn.IFS(AC12&gt;='Old Ranking Calculations'!$B$15,'Old Ranking Calculations'!$C$15,AC12&gt;='Old Ranking Calculations'!$B$16,'Old Ranking Calculations'!$C$16,AC12&gt;='Old Ranking Calculations'!$B$17,'Old Ranking Calculations'!$C$17,AC12&gt;='Old Ranking Calculations'!$B$18,'Old Ranking Calculations'!$C$18,AC12&gt;='Old Ranking Calculations'!$B$19,'Old Ranking Calculations'!$C$19,AC12&gt;='Old Ranking Calculations'!$B$20,'Old Ranking Calculations'!$C$20,AC12&gt;='Old Ranking Calculations'!$B$21,'Old Ranking Calculations'!$C$21,AC12&gt;='Old Ranking Calculations'!$B$22,'Old Ranking Calculations'!$C$22,AC12&lt;'Old Ranking Calculations'!$B$23,'Old Ranking Calculations'!$C$23)</f>
        <v>12</v>
      </c>
      <c r="AE12" s="1">
        <f t="shared" si="0"/>
        <v>0</v>
      </c>
      <c r="AF12" s="1">
        <f>SUM($O$2:O12)/SUM($G$2:H12)</f>
        <v>2</v>
      </c>
      <c r="AG12" s="16">
        <f>SUM($W$2:W12,Z12)</f>
        <v>33</v>
      </c>
    </row>
    <row r="13" spans="1:33" ht="15.75" customHeight="1" x14ac:dyDescent="0.2">
      <c r="A13" s="1">
        <v>1977</v>
      </c>
      <c r="B13" s="1" t="s">
        <v>31</v>
      </c>
      <c r="C13" s="1" t="str">
        <f>VLOOKUP(B13,Divisions!$A$1:$B$33,2,FALSE)</f>
        <v>NFC East</v>
      </c>
      <c r="D13" s="1">
        <v>9</v>
      </c>
      <c r="E13" s="1">
        <v>5</v>
      </c>
      <c r="W13" s="1">
        <f>SUM(N13*'Ranking Calculations'!$C$2,M13*'Ranking Calculations'!$C$3,L13*'Ranking Calculations'!$C$4,K13*'Ranking Calculations'!$C$5,H13*'Ranking Calculations'!$C$7,G13*'Ranking Calculations'!$C$6,P13*'Ranking Calculations'!$C$8,Q13*'Ranking Calculations'!$C$9,R13*'Ranking Calculations'!$C$10,S13*'Ranking Calculations'!$C$11,T13*'Ranking Calculations'!$C$12,U13*'Ranking Calculations'!$C$13,V13*'Ranking Calculations'!$C$14)</f>
        <v>0</v>
      </c>
      <c r="X13" s="11">
        <f>(SUM($D$2:D13)+(SUM($F$2:F13)/2))/((SUM($D$2:D13)+SUM($E$2:E13)+SUM($F$2:F13)))</f>
        <v>0.59580838323353291</v>
      </c>
      <c r="Y13" s="24">
        <f>'Winning % Rank Over Time'!AH13</f>
        <v>6</v>
      </c>
      <c r="Z13" s="7">
        <f>'Winning % Rank Over Time'!$B13*VLOOKUP(Y13,'Share of Reg Season Points'!$K$2:$L$30,2)</f>
        <v>0</v>
      </c>
      <c r="AA13" s="1">
        <f>SUM($I$2:I13)/COUNT($G$2:G13)</f>
        <v>0.4</v>
      </c>
      <c r="AB13" s="1" cm="1">
        <f t="array" ref="AB13">_xlfn.IFS(AA13&gt;='Old Ranking Calculations'!$B$25,'Old Ranking Calculations'!$C$25,AA13&gt;='Old Ranking Calculations'!$B$26,'Old Ranking Calculations'!$C$26,AA13&gt;='Old Ranking Calculations'!$B$27,'Old Ranking Calculations'!$C$27,AA13&gt;='Old Ranking Calculations'!$B$28,'Old Ranking Calculations'!$C$28,AA13&gt;='Old Ranking Calculations'!$B$29,'Old Ranking Calculations'!$C$29,AA13&gt;='Old Ranking Calculations'!$B$30,'Old Ranking Calculations'!$C$30,AA13&gt;='Old Ranking Calculations'!$B$31,'Old Ranking Calculations'!$C$31,AA13&lt;'Old Ranking Calculations'!$B$32,'Old Ranking Calculations'!$C$32)</f>
        <v>0</v>
      </c>
      <c r="AC13" s="1">
        <f>COUNT($G$2:G13)/COUNT($A$2:A13)</f>
        <v>0.41666666666666669</v>
      </c>
      <c r="AD13" s="1" cm="1">
        <f t="array" ref="AD13">_xlfn.IFS(AC13&gt;='Old Ranking Calculations'!$B$15,'Old Ranking Calculations'!$C$15,AC13&gt;='Old Ranking Calculations'!$B$16,'Old Ranking Calculations'!$C$16,AC13&gt;='Old Ranking Calculations'!$B$17,'Old Ranking Calculations'!$C$17,AC13&gt;='Old Ranking Calculations'!$B$18,'Old Ranking Calculations'!$C$18,AC13&gt;='Old Ranking Calculations'!$B$19,'Old Ranking Calculations'!$C$19,AC13&gt;='Old Ranking Calculations'!$B$20,'Old Ranking Calculations'!$C$20,AC13&gt;='Old Ranking Calculations'!$B$21,'Old Ranking Calculations'!$C$21,AC13&gt;='Old Ranking Calculations'!$B$22,'Old Ranking Calculations'!$C$22,AC13&lt;'Old Ranking Calculations'!$B$23,'Old Ranking Calculations'!$C$23)</f>
        <v>10</v>
      </c>
      <c r="AE13" s="1">
        <f t="shared" si="0"/>
        <v>0</v>
      </c>
      <c r="AF13" s="1">
        <f>SUM($O$2:O13)/SUM($G$2:H13)</f>
        <v>2</v>
      </c>
      <c r="AG13" s="16">
        <f>SUM($W$2:W13,Z13)</f>
        <v>33</v>
      </c>
    </row>
    <row r="14" spans="1:33" ht="15.75" customHeight="1" x14ac:dyDescent="0.2">
      <c r="A14" s="1">
        <v>1978</v>
      </c>
      <c r="B14" s="1" t="s">
        <v>31</v>
      </c>
      <c r="C14" s="1" t="str">
        <f>VLOOKUP(B14,Divisions!$A$1:$B$33,2,FALSE)</f>
        <v>NFC East</v>
      </c>
      <c r="D14" s="1">
        <v>8</v>
      </c>
      <c r="E14" s="1">
        <v>8</v>
      </c>
      <c r="V14" s="1">
        <v>1</v>
      </c>
      <c r="W14" s="1">
        <f>SUM(N14*'Ranking Calculations'!$C$2,M14*'Ranking Calculations'!$C$3,L14*'Ranking Calculations'!$C$4,K14*'Ranking Calculations'!$C$5,H14*'Ranking Calculations'!$C$7,G14*'Ranking Calculations'!$C$6,P14*'Ranking Calculations'!$C$8,Q14*'Ranking Calculations'!$C$9,R14*'Ranking Calculations'!$C$10,S14*'Ranking Calculations'!$C$11,T14*'Ranking Calculations'!$C$12,U14*'Ranking Calculations'!$C$13,V14*'Ranking Calculations'!$C$14)</f>
        <v>0</v>
      </c>
      <c r="X14" s="11">
        <f>(SUM($D$2:D14)+(SUM($F$2:F14)/2))/((SUM($D$2:D14)+SUM($E$2:E14)+SUM($F$2:F14)))</f>
        <v>0.58743169398907102</v>
      </c>
      <c r="Y14" s="24">
        <f>'Winning % Rank Over Time'!AH14</f>
        <v>7</v>
      </c>
      <c r="Z14" s="7">
        <f>'Winning % Rank Over Time'!$B14*VLOOKUP(Y14,'Share of Reg Season Points'!$K$2:$L$30,2)</f>
        <v>0</v>
      </c>
      <c r="AA14" s="1">
        <f>SUM($I$2:I14)/COUNT($G$2:G14)</f>
        <v>0.4</v>
      </c>
      <c r="AB14" s="1" cm="1">
        <f t="array" ref="AB14">_xlfn.IFS(AA14&gt;='Old Ranking Calculations'!$B$25,'Old Ranking Calculations'!$C$25,AA14&gt;='Old Ranking Calculations'!$B$26,'Old Ranking Calculations'!$C$26,AA14&gt;='Old Ranking Calculations'!$B$27,'Old Ranking Calculations'!$C$27,AA14&gt;='Old Ranking Calculations'!$B$28,'Old Ranking Calculations'!$C$28,AA14&gt;='Old Ranking Calculations'!$B$29,'Old Ranking Calculations'!$C$29,AA14&gt;='Old Ranking Calculations'!$B$30,'Old Ranking Calculations'!$C$30,AA14&gt;='Old Ranking Calculations'!$B$31,'Old Ranking Calculations'!$C$31,AA14&lt;'Old Ranking Calculations'!$B$32,'Old Ranking Calculations'!$C$32)</f>
        <v>0</v>
      </c>
      <c r="AC14" s="1">
        <f>COUNT($G$2:G14)/COUNT($A$2:A14)</f>
        <v>0.38461538461538464</v>
      </c>
      <c r="AD14" s="1" cm="1">
        <f t="array" ref="AD14">_xlfn.IFS(AC14&gt;='Old Ranking Calculations'!$B$15,'Old Ranking Calculations'!$C$15,AC14&gt;='Old Ranking Calculations'!$B$16,'Old Ranking Calculations'!$C$16,AC14&gt;='Old Ranking Calculations'!$B$17,'Old Ranking Calculations'!$C$17,AC14&gt;='Old Ranking Calculations'!$B$18,'Old Ranking Calculations'!$C$18,AC14&gt;='Old Ranking Calculations'!$B$19,'Old Ranking Calculations'!$C$19,AC14&gt;='Old Ranking Calculations'!$B$20,'Old Ranking Calculations'!$C$20,AC14&gt;='Old Ranking Calculations'!$B$21,'Old Ranking Calculations'!$C$21,AC14&gt;='Old Ranking Calculations'!$B$22,'Old Ranking Calculations'!$C$22,AC14&lt;'Old Ranking Calculations'!$B$23,'Old Ranking Calculations'!$C$23)</f>
        <v>7</v>
      </c>
      <c r="AE14" s="1">
        <f t="shared" si="0"/>
        <v>0</v>
      </c>
      <c r="AF14" s="1">
        <f>SUM($O$2:O14)/SUM($G$2:H14)</f>
        <v>2</v>
      </c>
      <c r="AG14" s="16">
        <f>SUM($W$2:W14,Z14)</f>
        <v>33</v>
      </c>
    </row>
    <row r="15" spans="1:33" ht="15.75" customHeight="1" x14ac:dyDescent="0.2">
      <c r="A15" s="1">
        <v>1979</v>
      </c>
      <c r="B15" s="1" t="s">
        <v>31</v>
      </c>
      <c r="C15" s="1" t="str">
        <f>VLOOKUP(B15,Divisions!$A$1:$B$33,2,FALSE)</f>
        <v>NFC East</v>
      </c>
      <c r="D15" s="1">
        <v>10</v>
      </c>
      <c r="E15" s="1">
        <v>6</v>
      </c>
      <c r="U15" s="1">
        <v>1</v>
      </c>
      <c r="W15" s="1">
        <f>SUM(N15*'Ranking Calculations'!$C$2,M15*'Ranking Calculations'!$C$3,L15*'Ranking Calculations'!$C$4,K15*'Ranking Calculations'!$C$5,H15*'Ranking Calculations'!$C$7,G15*'Ranking Calculations'!$C$6,P15*'Ranking Calculations'!$C$8,Q15*'Ranking Calculations'!$C$9,R15*'Ranking Calculations'!$C$10,S15*'Ranking Calculations'!$C$11,T15*'Ranking Calculations'!$C$12,U15*'Ranking Calculations'!$C$13,V15*'Ranking Calculations'!$C$14)</f>
        <v>0</v>
      </c>
      <c r="X15" s="11">
        <f>(SUM($D$2:D15)+(SUM($F$2:F15)/2))/((SUM($D$2:D15)+SUM($E$2:E15)+SUM($F$2:F15)))</f>
        <v>0.59045226130653261</v>
      </c>
      <c r="Y15" s="24">
        <f>'Winning % Rank Over Time'!AH15</f>
        <v>6</v>
      </c>
      <c r="Z15" s="7">
        <f>'Winning % Rank Over Time'!$B15*VLOOKUP(Y15,'Share of Reg Season Points'!$K$2:$L$30,2)</f>
        <v>0</v>
      </c>
      <c r="AA15" s="1">
        <f>SUM($I$2:I15)/COUNT($G$2:G15)</f>
        <v>0.4</v>
      </c>
      <c r="AB15" s="1" cm="1">
        <f t="array" ref="AB15">_xlfn.IFS(AA15&gt;='Old Ranking Calculations'!$B$25,'Old Ranking Calculations'!$C$25,AA15&gt;='Old Ranking Calculations'!$B$26,'Old Ranking Calculations'!$C$26,AA15&gt;='Old Ranking Calculations'!$B$27,'Old Ranking Calculations'!$C$27,AA15&gt;='Old Ranking Calculations'!$B$28,'Old Ranking Calculations'!$C$28,AA15&gt;='Old Ranking Calculations'!$B$29,'Old Ranking Calculations'!$C$29,AA15&gt;='Old Ranking Calculations'!$B$30,'Old Ranking Calculations'!$C$30,AA15&gt;='Old Ranking Calculations'!$B$31,'Old Ranking Calculations'!$C$31,AA15&lt;'Old Ranking Calculations'!$B$32,'Old Ranking Calculations'!$C$32)</f>
        <v>0</v>
      </c>
      <c r="AC15" s="1">
        <f>COUNT($G$2:G15)/COUNT($A$2:A15)</f>
        <v>0.35714285714285715</v>
      </c>
      <c r="AD15" s="1" cm="1">
        <f t="array" ref="AD15">_xlfn.IFS(AC15&gt;='Old Ranking Calculations'!$B$15,'Old Ranking Calculations'!$C$15,AC15&gt;='Old Ranking Calculations'!$B$16,'Old Ranking Calculations'!$C$16,AC15&gt;='Old Ranking Calculations'!$B$17,'Old Ranking Calculations'!$C$17,AC15&gt;='Old Ranking Calculations'!$B$18,'Old Ranking Calculations'!$C$18,AC15&gt;='Old Ranking Calculations'!$B$19,'Old Ranking Calculations'!$C$19,AC15&gt;='Old Ranking Calculations'!$B$20,'Old Ranking Calculations'!$C$20,AC15&gt;='Old Ranking Calculations'!$B$21,'Old Ranking Calculations'!$C$21,AC15&gt;='Old Ranking Calculations'!$B$22,'Old Ranking Calculations'!$C$22,AC15&lt;'Old Ranking Calculations'!$B$23,'Old Ranking Calculations'!$C$23)</f>
        <v>7</v>
      </c>
      <c r="AE15" s="1">
        <f t="shared" si="0"/>
        <v>0</v>
      </c>
      <c r="AF15" s="1">
        <f>SUM($O$2:O15)/SUM($G$2:H15)</f>
        <v>2</v>
      </c>
      <c r="AG15" s="16">
        <f>SUM($W$2:W15,Z15)</f>
        <v>33</v>
      </c>
    </row>
    <row r="16" spans="1:33" ht="15.75" customHeight="1" x14ac:dyDescent="0.2">
      <c r="A16" s="1">
        <v>1980</v>
      </c>
      <c r="B16" s="1" t="s">
        <v>31</v>
      </c>
      <c r="C16" s="1" t="str">
        <f>VLOOKUP(B16,Divisions!$A$1:$B$33,2,FALSE)</f>
        <v>NFC East</v>
      </c>
      <c r="D16" s="1">
        <v>6</v>
      </c>
      <c r="E16" s="1">
        <v>10</v>
      </c>
      <c r="W16" s="1">
        <f>SUM(N16*'Ranking Calculations'!$C$2,M16*'Ranking Calculations'!$C$3,L16*'Ranking Calculations'!$C$4,K16*'Ranking Calculations'!$C$5,H16*'Ranking Calculations'!$C$7,G16*'Ranking Calculations'!$C$6,P16*'Ranking Calculations'!$C$8,Q16*'Ranking Calculations'!$C$9,R16*'Ranking Calculations'!$C$10,S16*'Ranking Calculations'!$C$11,T16*'Ranking Calculations'!$C$12,U16*'Ranking Calculations'!$C$13,V16*'Ranking Calculations'!$C$14)</f>
        <v>0</v>
      </c>
      <c r="X16" s="11">
        <f>(SUM($D$2:D16)+(SUM($F$2:F16)/2))/((SUM($D$2:D16)+SUM($E$2:E16)+SUM($F$2:F16)))</f>
        <v>0.57441860465116279</v>
      </c>
      <c r="Y16" s="24">
        <f>'Winning % Rank Over Time'!AH16</f>
        <v>7</v>
      </c>
      <c r="Z16" s="7">
        <f>'Winning % Rank Over Time'!$B16*VLOOKUP(Y16,'Share of Reg Season Points'!$K$2:$L$30,2)</f>
        <v>0</v>
      </c>
      <c r="AA16" s="1">
        <f>SUM($I$2:I16)/COUNT($G$2:G16)</f>
        <v>0.4</v>
      </c>
      <c r="AB16" s="1" cm="1">
        <f t="array" ref="AB16">_xlfn.IFS(AA16&gt;='Old Ranking Calculations'!$B$25,'Old Ranking Calculations'!$C$25,AA16&gt;='Old Ranking Calculations'!$B$26,'Old Ranking Calculations'!$C$26,AA16&gt;='Old Ranking Calculations'!$B$27,'Old Ranking Calculations'!$C$27,AA16&gt;='Old Ranking Calculations'!$B$28,'Old Ranking Calculations'!$C$28,AA16&gt;='Old Ranking Calculations'!$B$29,'Old Ranking Calculations'!$C$29,AA16&gt;='Old Ranking Calculations'!$B$30,'Old Ranking Calculations'!$C$30,AA16&gt;='Old Ranking Calculations'!$B$31,'Old Ranking Calculations'!$C$31,AA16&lt;'Old Ranking Calculations'!$B$32,'Old Ranking Calculations'!$C$32)</f>
        <v>0</v>
      </c>
      <c r="AC16" s="1">
        <f>COUNT($G$2:G16)/COUNT($A$2:A16)</f>
        <v>0.33333333333333331</v>
      </c>
      <c r="AD16" s="1" cm="1">
        <f t="array" ref="AD16">_xlfn.IFS(AC16&gt;='Old Ranking Calculations'!$B$15,'Old Ranking Calculations'!$C$15,AC16&gt;='Old Ranking Calculations'!$B$16,'Old Ranking Calculations'!$C$16,AC16&gt;='Old Ranking Calculations'!$B$17,'Old Ranking Calculations'!$C$17,AC16&gt;='Old Ranking Calculations'!$B$18,'Old Ranking Calculations'!$C$18,AC16&gt;='Old Ranking Calculations'!$B$19,'Old Ranking Calculations'!$C$19,AC16&gt;='Old Ranking Calculations'!$B$20,'Old Ranking Calculations'!$C$20,AC16&gt;='Old Ranking Calculations'!$B$21,'Old Ranking Calculations'!$C$21,AC16&gt;='Old Ranking Calculations'!$B$22,'Old Ranking Calculations'!$C$22,AC16&lt;'Old Ranking Calculations'!$B$23,'Old Ranking Calculations'!$C$23)</f>
        <v>3</v>
      </c>
      <c r="AE16" s="1">
        <f t="shared" si="0"/>
        <v>0</v>
      </c>
      <c r="AF16" s="1">
        <f>SUM($O$2:O16)/SUM($G$2:H16)</f>
        <v>2</v>
      </c>
      <c r="AG16" s="16">
        <f>SUM($W$2:W16,Z16)</f>
        <v>33</v>
      </c>
    </row>
    <row r="17" spans="1:33" ht="15.75" customHeight="1" x14ac:dyDescent="0.2">
      <c r="A17" s="1">
        <v>1981</v>
      </c>
      <c r="B17" s="1" t="s">
        <v>31</v>
      </c>
      <c r="C17" s="1" t="str">
        <f>VLOOKUP(B17,Divisions!$A$1:$B$33,2,FALSE)</f>
        <v>NFC East</v>
      </c>
      <c r="D17" s="1">
        <v>8</v>
      </c>
      <c r="E17" s="1">
        <v>8</v>
      </c>
      <c r="W17" s="1">
        <f>SUM(N17*'Ranking Calculations'!$C$2,M17*'Ranking Calculations'!$C$3,L17*'Ranking Calculations'!$C$4,K17*'Ranking Calculations'!$C$5,H17*'Ranking Calculations'!$C$7,G17*'Ranking Calculations'!$C$6,P17*'Ranking Calculations'!$C$8,Q17*'Ranking Calculations'!$C$9,R17*'Ranking Calculations'!$C$10,S17*'Ranking Calculations'!$C$11,T17*'Ranking Calculations'!$C$12,U17*'Ranking Calculations'!$C$13,V17*'Ranking Calculations'!$C$14)</f>
        <v>0</v>
      </c>
      <c r="X17" s="11">
        <f>(SUM($D$2:D17)+(SUM($F$2:F17)/2))/((SUM($D$2:D17)+SUM($E$2:E17)+SUM($F$2:F17)))</f>
        <v>0.56926406926406925</v>
      </c>
      <c r="Y17" s="24">
        <f>'Winning % Rank Over Time'!AH17</f>
        <v>6</v>
      </c>
      <c r="Z17" s="7">
        <f>'Winning % Rank Over Time'!$B17*VLOOKUP(Y17,'Share of Reg Season Points'!$K$2:$L$30,2)</f>
        <v>0</v>
      </c>
      <c r="AA17" s="1">
        <f>SUM($I$2:I17)/COUNT($G$2:G17)</f>
        <v>0.4</v>
      </c>
      <c r="AB17" s="1" cm="1">
        <f t="array" ref="AB17">_xlfn.IFS(AA17&gt;='Old Ranking Calculations'!$B$25,'Old Ranking Calculations'!$C$25,AA17&gt;='Old Ranking Calculations'!$B$26,'Old Ranking Calculations'!$C$26,AA17&gt;='Old Ranking Calculations'!$B$27,'Old Ranking Calculations'!$C$27,AA17&gt;='Old Ranking Calculations'!$B$28,'Old Ranking Calculations'!$C$28,AA17&gt;='Old Ranking Calculations'!$B$29,'Old Ranking Calculations'!$C$29,AA17&gt;='Old Ranking Calculations'!$B$30,'Old Ranking Calculations'!$C$30,AA17&gt;='Old Ranking Calculations'!$B$31,'Old Ranking Calculations'!$C$31,AA17&lt;'Old Ranking Calculations'!$B$32,'Old Ranking Calculations'!$C$32)</f>
        <v>0</v>
      </c>
      <c r="AC17" s="1">
        <f>COUNT($G$2:G17)/COUNT($A$2:A17)</f>
        <v>0.3125</v>
      </c>
      <c r="AD17" s="1" cm="1">
        <f t="array" ref="AD17">_xlfn.IFS(AC17&gt;='Old Ranking Calculations'!$B$15,'Old Ranking Calculations'!$C$15,AC17&gt;='Old Ranking Calculations'!$B$16,'Old Ranking Calculations'!$C$16,AC17&gt;='Old Ranking Calculations'!$B$17,'Old Ranking Calculations'!$C$17,AC17&gt;='Old Ranking Calculations'!$B$18,'Old Ranking Calculations'!$C$18,AC17&gt;='Old Ranking Calculations'!$B$19,'Old Ranking Calculations'!$C$19,AC17&gt;='Old Ranking Calculations'!$B$20,'Old Ranking Calculations'!$C$20,AC17&gt;='Old Ranking Calculations'!$B$21,'Old Ranking Calculations'!$C$21,AC17&gt;='Old Ranking Calculations'!$B$22,'Old Ranking Calculations'!$C$22,AC17&lt;'Old Ranking Calculations'!$B$23,'Old Ranking Calculations'!$C$23)</f>
        <v>3</v>
      </c>
      <c r="AE17" s="1">
        <f t="shared" si="0"/>
        <v>0</v>
      </c>
      <c r="AF17" s="1">
        <f>SUM($O$2:O17)/SUM($G$2:H17)</f>
        <v>2</v>
      </c>
      <c r="AG17" s="16">
        <f>SUM($W$2:W17,Z17)</f>
        <v>33</v>
      </c>
    </row>
    <row r="18" spans="1:33" ht="15.75" customHeight="1" x14ac:dyDescent="0.2">
      <c r="A18" s="1">
        <v>1982</v>
      </c>
      <c r="B18" s="1" t="s">
        <v>31</v>
      </c>
      <c r="C18" s="1" t="str">
        <f>VLOOKUP(B18,Divisions!$A$1:$B$33,2,FALSE)</f>
        <v>NFC East</v>
      </c>
      <c r="D18" s="1">
        <v>8</v>
      </c>
      <c r="E18" s="1">
        <v>1</v>
      </c>
      <c r="G18" s="1">
        <v>1</v>
      </c>
      <c r="H18" s="1">
        <v>1</v>
      </c>
      <c r="I18" s="1">
        <v>4</v>
      </c>
      <c r="J18" s="1">
        <v>0</v>
      </c>
      <c r="K18" s="1">
        <v>1</v>
      </c>
      <c r="L18" s="1">
        <v>1</v>
      </c>
      <c r="M18" s="1">
        <v>1</v>
      </c>
      <c r="N18" s="1">
        <v>1</v>
      </c>
      <c r="O18" s="1">
        <v>4</v>
      </c>
      <c r="P18" s="1">
        <v>1</v>
      </c>
      <c r="U18" s="1">
        <v>1</v>
      </c>
      <c r="W18" s="1">
        <f>SUM(N18*'Ranking Calculations'!$C$2,M18*'Ranking Calculations'!$C$3,L18*'Ranking Calculations'!$C$4,K18*'Ranking Calculations'!$C$5,H18*'Ranking Calculations'!$C$7,G18*'Ranking Calculations'!$C$6,P18*'Ranking Calculations'!$C$8,Q18*'Ranking Calculations'!$C$9,R18*'Ranking Calculations'!$C$10,S18*'Ranking Calculations'!$C$11,T18*'Ranking Calculations'!$C$12,U18*'Ranking Calculations'!$C$13,V18*'Ranking Calculations'!$C$14)</f>
        <v>43</v>
      </c>
      <c r="X18" s="11">
        <f>(SUM($D$2:D18)+(SUM($F$2:F18)/2))/((SUM($D$2:D18)+SUM($E$2:E18)+SUM($F$2:F18)))</f>
        <v>0.58125000000000004</v>
      </c>
      <c r="Y18" s="24">
        <f>'Winning % Rank Over Time'!AH18</f>
        <v>6</v>
      </c>
      <c r="Z18" s="7">
        <f>'Winning % Rank Over Time'!$B18*VLOOKUP(Y18,'Share of Reg Season Points'!$K$2:$L$30,2)</f>
        <v>0</v>
      </c>
      <c r="AA18" s="1">
        <f>SUM($I$2:I18)/COUNT($G$2:G18)</f>
        <v>1</v>
      </c>
      <c r="AB18" s="1" cm="1">
        <f t="array" ref="AB18">_xlfn.IFS(AA18&gt;='Old Ranking Calculations'!$B$25,'Old Ranking Calculations'!$C$25,AA18&gt;='Old Ranking Calculations'!$B$26,'Old Ranking Calculations'!$C$26,AA18&gt;='Old Ranking Calculations'!$B$27,'Old Ranking Calculations'!$C$27,AA18&gt;='Old Ranking Calculations'!$B$28,'Old Ranking Calculations'!$C$28,AA18&gt;='Old Ranking Calculations'!$B$29,'Old Ranking Calculations'!$C$29,AA18&gt;='Old Ranking Calculations'!$B$30,'Old Ranking Calculations'!$C$30,AA18&gt;='Old Ranking Calculations'!$B$31,'Old Ranking Calculations'!$C$31,AA18&lt;'Old Ranking Calculations'!$B$32,'Old Ranking Calculations'!$C$32)</f>
        <v>10</v>
      </c>
      <c r="AC18" s="1">
        <f>COUNT($G$2:G18)/COUNT($A$2:A18)</f>
        <v>0.35294117647058826</v>
      </c>
      <c r="AD18" s="1" cm="1">
        <f t="array" ref="AD18">_xlfn.IFS(AC18&gt;='Old Ranking Calculations'!$B$15,'Old Ranking Calculations'!$C$15,AC18&gt;='Old Ranking Calculations'!$B$16,'Old Ranking Calculations'!$C$16,AC18&gt;='Old Ranking Calculations'!$B$17,'Old Ranking Calculations'!$C$17,AC18&gt;='Old Ranking Calculations'!$B$18,'Old Ranking Calculations'!$C$18,AC18&gt;='Old Ranking Calculations'!$B$19,'Old Ranking Calculations'!$C$19,AC18&gt;='Old Ranking Calculations'!$B$20,'Old Ranking Calculations'!$C$20,AC18&gt;='Old Ranking Calculations'!$B$21,'Old Ranking Calculations'!$C$21,AC18&gt;='Old Ranking Calculations'!$B$22,'Old Ranking Calculations'!$C$22,AC18&lt;'Old Ranking Calculations'!$B$23,'Old Ranking Calculations'!$C$23)</f>
        <v>7</v>
      </c>
      <c r="AE18" s="1">
        <f t="shared" si="0"/>
        <v>0</v>
      </c>
      <c r="AF18" s="1">
        <f>SUM($O$2:O18)/SUM($G$2:H18)</f>
        <v>2</v>
      </c>
      <c r="AG18" s="16">
        <f>SUM($W$2:W18,Z18)</f>
        <v>76</v>
      </c>
    </row>
    <row r="19" spans="1:33" ht="15.75" customHeight="1" x14ac:dyDescent="0.2">
      <c r="A19" s="1">
        <v>1983</v>
      </c>
      <c r="B19" s="1" t="s">
        <v>31</v>
      </c>
      <c r="C19" s="1" t="str">
        <f>VLOOKUP(B19,Divisions!$A$1:$B$33,2,FALSE)</f>
        <v>NFC East</v>
      </c>
      <c r="D19" s="1">
        <v>14</v>
      </c>
      <c r="E19" s="1">
        <v>2</v>
      </c>
      <c r="G19" s="1">
        <v>1</v>
      </c>
      <c r="H19" s="1">
        <v>1</v>
      </c>
      <c r="I19" s="1">
        <v>2</v>
      </c>
      <c r="J19" s="1">
        <v>1</v>
      </c>
      <c r="K19" s="1">
        <v>1</v>
      </c>
      <c r="L19" s="1">
        <v>1</v>
      </c>
      <c r="M19" s="1">
        <v>1</v>
      </c>
      <c r="N19" s="1"/>
      <c r="O19" s="1">
        <v>4</v>
      </c>
      <c r="P19" s="1">
        <v>1</v>
      </c>
      <c r="Q19" s="1">
        <v>1</v>
      </c>
      <c r="U19" s="1">
        <v>1</v>
      </c>
      <c r="W19" s="1">
        <f>SUM(N19*'Ranking Calculations'!$C$2,M19*'Ranking Calculations'!$C$3,L19*'Ranking Calculations'!$C$4,K19*'Ranking Calculations'!$C$5,H19*'Ranking Calculations'!$C$7,G19*'Ranking Calculations'!$C$6,P19*'Ranking Calculations'!$C$8,Q19*'Ranking Calculations'!$C$9,R19*'Ranking Calculations'!$C$10,S19*'Ranking Calculations'!$C$11,T19*'Ranking Calculations'!$C$12,U19*'Ranking Calculations'!$C$13,V19*'Ranking Calculations'!$C$14)</f>
        <v>21</v>
      </c>
      <c r="X19" s="11">
        <f>(SUM($D$2:D19)+(SUM($F$2:F19)/2))/((SUM($D$2:D19)+SUM($E$2:E19)+SUM($F$2:F19)))</f>
        <v>0.599609375</v>
      </c>
      <c r="Y19" s="24">
        <f>'Winning % Rank Over Time'!AH19</f>
        <v>6</v>
      </c>
      <c r="Z19" s="7">
        <f>'Winning % Rank Over Time'!$B19*VLOOKUP(Y19,'Share of Reg Season Points'!$K$2:$L$30,2)</f>
        <v>0</v>
      </c>
      <c r="AA19" s="1">
        <f>SUM($I$2:I19)/COUNT($G$2:G19)</f>
        <v>1.1428571428571428</v>
      </c>
      <c r="AB19" s="1" cm="1">
        <f t="array" ref="AB19">_xlfn.IFS(AA19&gt;='Old Ranking Calculations'!$B$25,'Old Ranking Calculations'!$C$25,AA19&gt;='Old Ranking Calculations'!$B$26,'Old Ranking Calculations'!$C$26,AA19&gt;='Old Ranking Calculations'!$B$27,'Old Ranking Calculations'!$C$27,AA19&gt;='Old Ranking Calculations'!$B$28,'Old Ranking Calculations'!$C$28,AA19&gt;='Old Ranking Calculations'!$B$29,'Old Ranking Calculations'!$C$29,AA19&gt;='Old Ranking Calculations'!$B$30,'Old Ranking Calculations'!$C$30,AA19&gt;='Old Ranking Calculations'!$B$31,'Old Ranking Calculations'!$C$31,AA19&lt;'Old Ranking Calculations'!$B$32,'Old Ranking Calculations'!$C$32)</f>
        <v>10</v>
      </c>
      <c r="AC19" s="1">
        <f>COUNT($G$2:G19)/COUNT($A$2:A19)</f>
        <v>0.3888888888888889</v>
      </c>
      <c r="AD19" s="1" cm="1">
        <f t="array" ref="AD19">_xlfn.IFS(AC19&gt;='Old Ranking Calculations'!$B$15,'Old Ranking Calculations'!$C$15,AC19&gt;='Old Ranking Calculations'!$B$16,'Old Ranking Calculations'!$C$16,AC19&gt;='Old Ranking Calculations'!$B$17,'Old Ranking Calculations'!$C$17,AC19&gt;='Old Ranking Calculations'!$B$18,'Old Ranking Calculations'!$C$18,AC19&gt;='Old Ranking Calculations'!$B$19,'Old Ranking Calculations'!$C$19,AC19&gt;='Old Ranking Calculations'!$B$20,'Old Ranking Calculations'!$C$20,AC19&gt;='Old Ranking Calculations'!$B$21,'Old Ranking Calculations'!$C$21,AC19&gt;='Old Ranking Calculations'!$B$22,'Old Ranking Calculations'!$C$22,AC19&lt;'Old Ranking Calculations'!$B$23,'Old Ranking Calculations'!$C$23)</f>
        <v>7</v>
      </c>
      <c r="AE19" s="1">
        <f t="shared" si="0"/>
        <v>0</v>
      </c>
      <c r="AF19" s="1">
        <f>SUM($O$2:O19)/SUM($G$2:H19)</f>
        <v>2</v>
      </c>
      <c r="AG19" s="16">
        <f>SUM($W$2:W19,Z19)</f>
        <v>97</v>
      </c>
    </row>
    <row r="20" spans="1:33" ht="15.75" customHeight="1" x14ac:dyDescent="0.2">
      <c r="A20" s="1">
        <v>1984</v>
      </c>
      <c r="B20" s="1" t="s">
        <v>31</v>
      </c>
      <c r="C20" s="1" t="str">
        <f>VLOOKUP(B20,Divisions!$A$1:$B$33,2,FALSE)</f>
        <v>NFC East</v>
      </c>
      <c r="D20" s="1">
        <v>11</v>
      </c>
      <c r="E20" s="1">
        <v>5</v>
      </c>
      <c r="G20" s="1">
        <v>1</v>
      </c>
      <c r="H20" s="1">
        <v>1</v>
      </c>
      <c r="I20" s="1">
        <v>0</v>
      </c>
      <c r="J20" s="1">
        <v>1</v>
      </c>
      <c r="K20" s="1">
        <v>1</v>
      </c>
      <c r="L20" s="1"/>
      <c r="M20" s="1"/>
      <c r="N20" s="1"/>
      <c r="O20" s="1">
        <v>2</v>
      </c>
      <c r="W20" s="1">
        <f>SUM(N20*'Ranking Calculations'!$C$2,M20*'Ranking Calculations'!$C$3,L20*'Ranking Calculations'!$C$4,K20*'Ranking Calculations'!$C$5,H20*'Ranking Calculations'!$C$7,G20*'Ranking Calculations'!$C$6,P20*'Ranking Calculations'!$C$8,Q20*'Ranking Calculations'!$C$9,R20*'Ranking Calculations'!$C$10,S20*'Ranking Calculations'!$C$11,T20*'Ranking Calculations'!$C$12,U20*'Ranking Calculations'!$C$13,V20*'Ranking Calculations'!$C$14)</f>
        <v>4</v>
      </c>
      <c r="X20" s="11">
        <f>(SUM($D$2:D20)+(SUM($F$2:F20)/2))/((SUM($D$2:D20)+SUM($E$2:E20)+SUM($F$2:F20)))</f>
        <v>0.60477941176470584</v>
      </c>
      <c r="Y20" s="24">
        <f>'Winning % Rank Over Time'!AH20</f>
        <v>5</v>
      </c>
      <c r="Z20" s="7">
        <f>'Winning % Rank Over Time'!$B20*VLOOKUP(Y20,'Share of Reg Season Points'!$K$2:$L$30,2)</f>
        <v>0</v>
      </c>
      <c r="AA20" s="1">
        <f>SUM($I$2:I20)/COUNT($G$2:G20)</f>
        <v>1</v>
      </c>
      <c r="AB20" s="1" cm="1">
        <f t="array" ref="AB20">_xlfn.IFS(AA20&gt;='Old Ranking Calculations'!$B$25,'Old Ranking Calculations'!$C$25,AA20&gt;='Old Ranking Calculations'!$B$26,'Old Ranking Calculations'!$C$26,AA20&gt;='Old Ranking Calculations'!$B$27,'Old Ranking Calculations'!$C$27,AA20&gt;='Old Ranking Calculations'!$B$28,'Old Ranking Calculations'!$C$28,AA20&gt;='Old Ranking Calculations'!$B$29,'Old Ranking Calculations'!$C$29,AA20&gt;='Old Ranking Calculations'!$B$30,'Old Ranking Calculations'!$C$30,AA20&gt;='Old Ranking Calculations'!$B$31,'Old Ranking Calculations'!$C$31,AA20&lt;'Old Ranking Calculations'!$B$32,'Old Ranking Calculations'!$C$32)</f>
        <v>10</v>
      </c>
      <c r="AC20" s="1">
        <f>COUNT($G$2:G20)/COUNT($A$2:A20)</f>
        <v>0.42105263157894735</v>
      </c>
      <c r="AD20" s="1" cm="1">
        <f t="array" ref="AD20">_xlfn.IFS(AC20&gt;='Old Ranking Calculations'!$B$15,'Old Ranking Calculations'!$C$15,AC20&gt;='Old Ranking Calculations'!$B$16,'Old Ranking Calculations'!$C$16,AC20&gt;='Old Ranking Calculations'!$B$17,'Old Ranking Calculations'!$C$17,AC20&gt;='Old Ranking Calculations'!$B$18,'Old Ranking Calculations'!$C$18,AC20&gt;='Old Ranking Calculations'!$B$19,'Old Ranking Calculations'!$C$19,AC20&gt;='Old Ranking Calculations'!$B$20,'Old Ranking Calculations'!$C$20,AC20&gt;='Old Ranking Calculations'!$B$21,'Old Ranking Calculations'!$C$21,AC20&gt;='Old Ranking Calculations'!$B$22,'Old Ranking Calculations'!$C$22,AC20&lt;'Old Ranking Calculations'!$B$23,'Old Ranking Calculations'!$C$23)</f>
        <v>10</v>
      </c>
      <c r="AE20" s="1">
        <f t="shared" si="0"/>
        <v>0</v>
      </c>
      <c r="AF20" s="1">
        <f>SUM($O$2:O20)/SUM($G$2:H20)</f>
        <v>1.8333333333333333</v>
      </c>
      <c r="AG20" s="16">
        <f>SUM($W$2:W20,Z20)</f>
        <v>101</v>
      </c>
    </row>
    <row r="21" spans="1:33" ht="15.75" customHeight="1" x14ac:dyDescent="0.2">
      <c r="A21" s="1">
        <v>1985</v>
      </c>
      <c r="B21" s="1" t="s">
        <v>31</v>
      </c>
      <c r="C21" s="1" t="str">
        <f>VLOOKUP(B21,Divisions!$A$1:$B$33,2,FALSE)</f>
        <v>NFC East</v>
      </c>
      <c r="D21" s="1">
        <v>10</v>
      </c>
      <c r="E21" s="1">
        <v>6</v>
      </c>
      <c r="W21" s="1">
        <f>SUM(N21*'Ranking Calculations'!$C$2,M21*'Ranking Calculations'!$C$3,L21*'Ranking Calculations'!$C$4,K21*'Ranking Calculations'!$C$5,H21*'Ranking Calculations'!$C$7,G21*'Ranking Calculations'!$C$6,P21*'Ranking Calculations'!$C$8,Q21*'Ranking Calculations'!$C$9,R21*'Ranking Calculations'!$C$10,S21*'Ranking Calculations'!$C$11,T21*'Ranking Calculations'!$C$12,U21*'Ranking Calculations'!$C$13,V21*'Ranking Calculations'!$C$14)</f>
        <v>0</v>
      </c>
      <c r="X21" s="11">
        <f>(SUM($D$2:D21)+(SUM($F$2:F21)/2))/((SUM($D$2:D21)+SUM($E$2:E21)+SUM($F$2:F21)))</f>
        <v>0.60590277777777779</v>
      </c>
      <c r="Y21" s="24">
        <f>'Winning % Rank Over Time'!AH21</f>
        <v>5</v>
      </c>
      <c r="Z21" s="7">
        <f>'Winning % Rank Over Time'!$B21*VLOOKUP(Y21,'Share of Reg Season Points'!$K$2:$L$30,2)</f>
        <v>0</v>
      </c>
      <c r="AA21" s="1">
        <f>SUM($I$2:I21)/COUNT($G$2:G21)</f>
        <v>1</v>
      </c>
      <c r="AB21" s="1" cm="1">
        <f t="array" ref="AB21">_xlfn.IFS(AA21&gt;='Old Ranking Calculations'!$B$25,'Old Ranking Calculations'!$C$25,AA21&gt;='Old Ranking Calculations'!$B$26,'Old Ranking Calculations'!$C$26,AA21&gt;='Old Ranking Calculations'!$B$27,'Old Ranking Calculations'!$C$27,AA21&gt;='Old Ranking Calculations'!$B$28,'Old Ranking Calculations'!$C$28,AA21&gt;='Old Ranking Calculations'!$B$29,'Old Ranking Calculations'!$C$29,AA21&gt;='Old Ranking Calculations'!$B$30,'Old Ranking Calculations'!$C$30,AA21&gt;='Old Ranking Calculations'!$B$31,'Old Ranking Calculations'!$C$31,AA21&lt;'Old Ranking Calculations'!$B$32,'Old Ranking Calculations'!$C$32)</f>
        <v>10</v>
      </c>
      <c r="AC21" s="1">
        <f>COUNT($G$2:G21)/COUNT($A$2:A21)</f>
        <v>0.4</v>
      </c>
      <c r="AD21" s="1" cm="1">
        <f t="array" ref="AD21">_xlfn.IFS(AC21&gt;='Old Ranking Calculations'!$B$15,'Old Ranking Calculations'!$C$15,AC21&gt;='Old Ranking Calculations'!$B$16,'Old Ranking Calculations'!$C$16,AC21&gt;='Old Ranking Calculations'!$B$17,'Old Ranking Calculations'!$C$17,AC21&gt;='Old Ranking Calculations'!$B$18,'Old Ranking Calculations'!$C$18,AC21&gt;='Old Ranking Calculations'!$B$19,'Old Ranking Calculations'!$C$19,AC21&gt;='Old Ranking Calculations'!$B$20,'Old Ranking Calculations'!$C$20,AC21&gt;='Old Ranking Calculations'!$B$21,'Old Ranking Calculations'!$C$21,AC21&gt;='Old Ranking Calculations'!$B$22,'Old Ranking Calculations'!$C$22,AC21&lt;'Old Ranking Calculations'!$B$23,'Old Ranking Calculations'!$C$23)</f>
        <v>10</v>
      </c>
      <c r="AE21" s="1">
        <f t="shared" si="0"/>
        <v>0</v>
      </c>
      <c r="AF21" s="1">
        <f>SUM($O$2:O21)/SUM($G$2:H21)</f>
        <v>1.8333333333333333</v>
      </c>
      <c r="AG21" s="16">
        <f>SUM($W$2:W21,Z21)</f>
        <v>101</v>
      </c>
    </row>
    <row r="22" spans="1:33" ht="15.75" customHeight="1" x14ac:dyDescent="0.2">
      <c r="A22" s="1">
        <v>1986</v>
      </c>
      <c r="B22" s="1" t="s">
        <v>31</v>
      </c>
      <c r="C22" s="1" t="str">
        <f>VLOOKUP(B22,Divisions!$A$1:$B$33,2,FALSE)</f>
        <v>NFC East</v>
      </c>
      <c r="D22" s="1">
        <v>12</v>
      </c>
      <c r="E22" s="1">
        <v>4</v>
      </c>
      <c r="G22" s="1">
        <v>1</v>
      </c>
      <c r="I22" s="1">
        <v>2</v>
      </c>
      <c r="J22" s="1">
        <v>1</v>
      </c>
      <c r="K22" s="1">
        <v>1</v>
      </c>
      <c r="L22" s="1">
        <v>1</v>
      </c>
      <c r="M22" s="1"/>
      <c r="N22" s="1"/>
      <c r="O22" s="1">
        <v>3</v>
      </c>
      <c r="W22" s="1">
        <f>SUM(N22*'Ranking Calculations'!$C$2,M22*'Ranking Calculations'!$C$3,L22*'Ranking Calculations'!$C$4,K22*'Ranking Calculations'!$C$5,H22*'Ranking Calculations'!$C$7,G22*'Ranking Calculations'!$C$6,P22*'Ranking Calculations'!$C$8,Q22*'Ranking Calculations'!$C$9,R22*'Ranking Calculations'!$C$10,S22*'Ranking Calculations'!$C$11,T22*'Ranking Calculations'!$C$12,U22*'Ranking Calculations'!$C$13,V22*'Ranking Calculations'!$C$14)</f>
        <v>7</v>
      </c>
      <c r="X22" s="11">
        <f>(SUM($D$2:D22)+(SUM($F$2:F22)/2))/((SUM($D$2:D22)+SUM($E$2:E22)+SUM($F$2:F22)))</f>
        <v>0.61348684210526316</v>
      </c>
      <c r="Y22" s="24">
        <f>'Winning % Rank Over Time'!AH22</f>
        <v>5</v>
      </c>
      <c r="Z22" s="7">
        <f>'Winning % Rank Over Time'!$B22*VLOOKUP(Y22,'Share of Reg Season Points'!$K$2:$L$30,2)</f>
        <v>0</v>
      </c>
      <c r="AA22" s="1">
        <f>SUM($I$2:I22)/COUNT($G$2:G22)</f>
        <v>1.1111111111111112</v>
      </c>
      <c r="AB22" s="1" cm="1">
        <f t="array" ref="AB22">_xlfn.IFS(AA22&gt;='Old Ranking Calculations'!$B$25,'Old Ranking Calculations'!$C$25,AA22&gt;='Old Ranking Calculations'!$B$26,'Old Ranking Calculations'!$C$26,AA22&gt;='Old Ranking Calculations'!$B$27,'Old Ranking Calculations'!$C$27,AA22&gt;='Old Ranking Calculations'!$B$28,'Old Ranking Calculations'!$C$28,AA22&gt;='Old Ranking Calculations'!$B$29,'Old Ranking Calculations'!$C$29,AA22&gt;='Old Ranking Calculations'!$B$30,'Old Ranking Calculations'!$C$30,AA22&gt;='Old Ranking Calculations'!$B$31,'Old Ranking Calculations'!$C$31,AA22&lt;'Old Ranking Calculations'!$B$32,'Old Ranking Calculations'!$C$32)</f>
        <v>10</v>
      </c>
      <c r="AC22" s="1">
        <f>COUNT($G$2:G22)/COUNT($A$2:A22)</f>
        <v>0.42857142857142855</v>
      </c>
      <c r="AD22" s="1" cm="1">
        <f t="array" ref="AD22">_xlfn.IFS(AC22&gt;='Old Ranking Calculations'!$B$15,'Old Ranking Calculations'!$C$15,AC22&gt;='Old Ranking Calculations'!$B$16,'Old Ranking Calculations'!$C$16,AC22&gt;='Old Ranking Calculations'!$B$17,'Old Ranking Calculations'!$C$17,AC22&gt;='Old Ranking Calculations'!$B$18,'Old Ranking Calculations'!$C$18,AC22&gt;='Old Ranking Calculations'!$B$19,'Old Ranking Calculations'!$C$19,AC22&gt;='Old Ranking Calculations'!$B$20,'Old Ranking Calculations'!$C$20,AC22&gt;='Old Ranking Calculations'!$B$21,'Old Ranking Calculations'!$C$21,AC22&gt;='Old Ranking Calculations'!$B$22,'Old Ranking Calculations'!$C$22,AC22&lt;'Old Ranking Calculations'!$B$23,'Old Ranking Calculations'!$C$23)</f>
        <v>10</v>
      </c>
      <c r="AE22" s="1">
        <f t="shared" si="0"/>
        <v>0</v>
      </c>
      <c r="AF22" s="1">
        <f>SUM($O$2:O22)/SUM($G$2:H22)</f>
        <v>1.9230769230769231</v>
      </c>
      <c r="AG22" s="16">
        <f>SUM($W$2:W22,Z22)</f>
        <v>108</v>
      </c>
    </row>
    <row r="23" spans="1:33" ht="15.75" customHeight="1" x14ac:dyDescent="0.2">
      <c r="A23" s="1">
        <v>1987</v>
      </c>
      <c r="B23" s="1" t="s">
        <v>31</v>
      </c>
      <c r="C23" s="1" t="str">
        <f>VLOOKUP(B23,Divisions!$A$1:$B$33,2,FALSE)</f>
        <v>NFC East</v>
      </c>
      <c r="D23" s="1">
        <v>11</v>
      </c>
      <c r="E23" s="1">
        <v>4</v>
      </c>
      <c r="G23" s="1">
        <v>1</v>
      </c>
      <c r="H23" s="1">
        <v>1</v>
      </c>
      <c r="I23" s="1">
        <v>3</v>
      </c>
      <c r="J23" s="1">
        <v>0</v>
      </c>
      <c r="K23" s="1">
        <v>1</v>
      </c>
      <c r="L23" s="1">
        <v>1</v>
      </c>
      <c r="M23" s="1">
        <v>1</v>
      </c>
      <c r="N23" s="1">
        <v>1</v>
      </c>
      <c r="O23" s="1">
        <v>4</v>
      </c>
      <c r="W23" s="1">
        <f>SUM(N23*'Ranking Calculations'!$C$2,M23*'Ranking Calculations'!$C$3,L23*'Ranking Calculations'!$C$4,K23*'Ranking Calculations'!$C$5,H23*'Ranking Calculations'!$C$7,G23*'Ranking Calculations'!$C$6,P23*'Ranking Calculations'!$C$8,Q23*'Ranking Calculations'!$C$9,R23*'Ranking Calculations'!$C$10,S23*'Ranking Calculations'!$C$11,T23*'Ranking Calculations'!$C$12,U23*'Ranking Calculations'!$C$13,V23*'Ranking Calculations'!$C$14)</f>
        <v>40</v>
      </c>
      <c r="X23" s="11">
        <f>(SUM($D$2:D23)+(SUM($F$2:F23)/2))/((SUM($D$2:D23)+SUM($E$2:E23)+SUM($F$2:F23)))</f>
        <v>0.61912225705329149</v>
      </c>
      <c r="Y23" s="24">
        <f>'Winning % Rank Over Time'!AH23</f>
        <v>5</v>
      </c>
      <c r="Z23" s="7">
        <f>'Winning % Rank Over Time'!$B23*VLOOKUP(Y23,'Share of Reg Season Points'!$K$2:$L$30,2)</f>
        <v>0</v>
      </c>
      <c r="AA23" s="1">
        <f>SUM($I$2:I23)/COUNT($G$2:G23)</f>
        <v>1.3</v>
      </c>
      <c r="AB23" s="1" cm="1">
        <f t="array" ref="AB23">_xlfn.IFS(AA23&gt;='Old Ranking Calculations'!$B$25,'Old Ranking Calculations'!$C$25,AA23&gt;='Old Ranking Calculations'!$B$26,'Old Ranking Calculations'!$C$26,AA23&gt;='Old Ranking Calculations'!$B$27,'Old Ranking Calculations'!$C$27,AA23&gt;='Old Ranking Calculations'!$B$28,'Old Ranking Calculations'!$C$28,AA23&gt;='Old Ranking Calculations'!$B$29,'Old Ranking Calculations'!$C$29,AA23&gt;='Old Ranking Calculations'!$B$30,'Old Ranking Calculations'!$C$30,AA23&gt;='Old Ranking Calculations'!$B$31,'Old Ranking Calculations'!$C$31,AA23&lt;'Old Ranking Calculations'!$B$32,'Old Ranking Calculations'!$C$32)</f>
        <v>12</v>
      </c>
      <c r="AC23" s="1">
        <f>COUNT($G$2:G23)/COUNT($A$2:A23)</f>
        <v>0.45454545454545453</v>
      </c>
      <c r="AD23" s="1" cm="1">
        <f t="array" ref="AD23">_xlfn.IFS(AC23&gt;='Old Ranking Calculations'!$B$15,'Old Ranking Calculations'!$C$15,AC23&gt;='Old Ranking Calculations'!$B$16,'Old Ranking Calculations'!$C$16,AC23&gt;='Old Ranking Calculations'!$B$17,'Old Ranking Calculations'!$C$17,AC23&gt;='Old Ranking Calculations'!$B$18,'Old Ranking Calculations'!$C$18,AC23&gt;='Old Ranking Calculations'!$B$19,'Old Ranking Calculations'!$C$19,AC23&gt;='Old Ranking Calculations'!$B$20,'Old Ranking Calculations'!$C$20,AC23&gt;='Old Ranking Calculations'!$B$21,'Old Ranking Calculations'!$C$21,AC23&gt;='Old Ranking Calculations'!$B$22,'Old Ranking Calculations'!$C$22,AC23&lt;'Old Ranking Calculations'!$B$23,'Old Ranking Calculations'!$C$23)</f>
        <v>12</v>
      </c>
      <c r="AE23" s="1">
        <f t="shared" si="0"/>
        <v>0</v>
      </c>
      <c r="AF23" s="1">
        <f>SUM($O$2:O23)/SUM($G$2:H23)</f>
        <v>1.9333333333333333</v>
      </c>
      <c r="AG23" s="16">
        <f>SUM($W$2:W23,Z23)</f>
        <v>148</v>
      </c>
    </row>
    <row r="24" spans="1:33" ht="15.75" customHeight="1" x14ac:dyDescent="0.2">
      <c r="A24" s="1">
        <v>1988</v>
      </c>
      <c r="B24" s="1" t="s">
        <v>31</v>
      </c>
      <c r="C24" s="1" t="str">
        <f>VLOOKUP(B24,Divisions!$A$1:$B$33,2,FALSE)</f>
        <v>NFC East</v>
      </c>
      <c r="D24" s="1">
        <v>7</v>
      </c>
      <c r="E24" s="1">
        <v>9</v>
      </c>
      <c r="W24" s="1">
        <f>SUM(N24*'Ranking Calculations'!$C$2,M24*'Ranking Calculations'!$C$3,L24*'Ranking Calculations'!$C$4,K24*'Ranking Calculations'!$C$5,H24*'Ranking Calculations'!$C$7,G24*'Ranking Calculations'!$C$6,P24*'Ranking Calculations'!$C$8,Q24*'Ranking Calculations'!$C$9,R24*'Ranking Calculations'!$C$10,S24*'Ranking Calculations'!$C$11,T24*'Ranking Calculations'!$C$12,U24*'Ranking Calculations'!$C$13,V24*'Ranking Calculations'!$C$14)</f>
        <v>0</v>
      </c>
      <c r="X24" s="11">
        <f>(SUM($D$2:D24)+(SUM($F$2:F24)/2))/((SUM($D$2:D24)+SUM($E$2:E24)+SUM($F$2:F24)))</f>
        <v>0.61044776119402988</v>
      </c>
      <c r="Y24" s="24">
        <f>'Winning % Rank Over Time'!AH24</f>
        <v>5</v>
      </c>
      <c r="Z24" s="7">
        <f>'Winning % Rank Over Time'!$B24*VLOOKUP(Y24,'Share of Reg Season Points'!$K$2:$L$30,2)</f>
        <v>0</v>
      </c>
      <c r="AA24" s="1">
        <f>SUM($I$2:I24)/COUNT($G$2:G24)</f>
        <v>1.3</v>
      </c>
      <c r="AB24" s="1" cm="1">
        <f t="array" ref="AB24">_xlfn.IFS(AA24&gt;='Old Ranking Calculations'!$B$25,'Old Ranking Calculations'!$C$25,AA24&gt;='Old Ranking Calculations'!$B$26,'Old Ranking Calculations'!$C$26,AA24&gt;='Old Ranking Calculations'!$B$27,'Old Ranking Calculations'!$C$27,AA24&gt;='Old Ranking Calculations'!$B$28,'Old Ranking Calculations'!$C$28,AA24&gt;='Old Ranking Calculations'!$B$29,'Old Ranking Calculations'!$C$29,AA24&gt;='Old Ranking Calculations'!$B$30,'Old Ranking Calculations'!$C$30,AA24&gt;='Old Ranking Calculations'!$B$31,'Old Ranking Calculations'!$C$31,AA24&lt;'Old Ranking Calculations'!$B$32,'Old Ranking Calculations'!$C$32)</f>
        <v>12</v>
      </c>
      <c r="AC24" s="1">
        <f>COUNT($G$2:G24)/COUNT($A$2:A24)</f>
        <v>0.43478260869565216</v>
      </c>
      <c r="AD24" s="1" cm="1">
        <f t="array" ref="AD24">_xlfn.IFS(AC24&gt;='Old Ranking Calculations'!$B$15,'Old Ranking Calculations'!$C$15,AC24&gt;='Old Ranking Calculations'!$B$16,'Old Ranking Calculations'!$C$16,AC24&gt;='Old Ranking Calculations'!$B$17,'Old Ranking Calculations'!$C$17,AC24&gt;='Old Ranking Calculations'!$B$18,'Old Ranking Calculations'!$C$18,AC24&gt;='Old Ranking Calculations'!$B$19,'Old Ranking Calculations'!$C$19,AC24&gt;='Old Ranking Calculations'!$B$20,'Old Ranking Calculations'!$C$20,AC24&gt;='Old Ranking Calculations'!$B$21,'Old Ranking Calculations'!$C$21,AC24&gt;='Old Ranking Calculations'!$B$22,'Old Ranking Calculations'!$C$22,AC24&lt;'Old Ranking Calculations'!$B$23,'Old Ranking Calculations'!$C$23)</f>
        <v>10</v>
      </c>
      <c r="AE24" s="1">
        <f t="shared" si="0"/>
        <v>0</v>
      </c>
      <c r="AF24" s="1">
        <f>SUM($O$2:O24)/SUM($G$2:H24)</f>
        <v>1.9333333333333333</v>
      </c>
      <c r="AG24" s="16">
        <f>SUM($W$2:W24,Z24)</f>
        <v>148</v>
      </c>
    </row>
    <row r="25" spans="1:33" ht="15.75" customHeight="1" x14ac:dyDescent="0.2">
      <c r="A25" s="1">
        <v>1989</v>
      </c>
      <c r="B25" s="1" t="s">
        <v>31</v>
      </c>
      <c r="C25" s="1" t="str">
        <f>VLOOKUP(B25,Divisions!$A$1:$B$33,2,FALSE)</f>
        <v>NFC East</v>
      </c>
      <c r="D25" s="1">
        <v>10</v>
      </c>
      <c r="E25" s="1">
        <v>6</v>
      </c>
      <c r="W25" s="1">
        <f>SUM(N25*'Ranking Calculations'!$C$2,M25*'Ranking Calculations'!$C$3,L25*'Ranking Calculations'!$C$4,K25*'Ranking Calculations'!$C$5,H25*'Ranking Calculations'!$C$7,G25*'Ranking Calculations'!$C$6,P25*'Ranking Calculations'!$C$8,Q25*'Ranking Calculations'!$C$9,R25*'Ranking Calculations'!$C$10,S25*'Ranking Calculations'!$C$11,T25*'Ranking Calculations'!$C$12,U25*'Ranking Calculations'!$C$13,V25*'Ranking Calculations'!$C$14)</f>
        <v>0</v>
      </c>
      <c r="X25" s="11">
        <f>(SUM($D$2:D25)+(SUM($F$2:F25)/2))/((SUM($D$2:D25)+SUM($E$2:E25)+SUM($F$2:F25)))</f>
        <v>0.61111111111111116</v>
      </c>
      <c r="Y25" s="24">
        <f>'Winning % Rank Over Time'!AH25</f>
        <v>4</v>
      </c>
      <c r="Z25" s="7">
        <f>'Winning % Rank Over Time'!$B25*VLOOKUP(Y25,'Share of Reg Season Points'!$K$2:$L$30,2)</f>
        <v>0</v>
      </c>
      <c r="AA25" s="1">
        <f>SUM($I$2:I25)/COUNT($G$2:G25)</f>
        <v>1.3</v>
      </c>
      <c r="AB25" s="1" cm="1">
        <f t="array" ref="AB25">_xlfn.IFS(AA25&gt;='Old Ranking Calculations'!$B$25,'Old Ranking Calculations'!$C$25,AA25&gt;='Old Ranking Calculations'!$B$26,'Old Ranking Calculations'!$C$26,AA25&gt;='Old Ranking Calculations'!$B$27,'Old Ranking Calculations'!$C$27,AA25&gt;='Old Ranking Calculations'!$B$28,'Old Ranking Calculations'!$C$28,AA25&gt;='Old Ranking Calculations'!$B$29,'Old Ranking Calculations'!$C$29,AA25&gt;='Old Ranking Calculations'!$B$30,'Old Ranking Calculations'!$C$30,AA25&gt;='Old Ranking Calculations'!$B$31,'Old Ranking Calculations'!$C$31,AA25&lt;'Old Ranking Calculations'!$B$32,'Old Ranking Calculations'!$C$32)</f>
        <v>12</v>
      </c>
      <c r="AC25" s="1">
        <f>COUNT($G$2:G25)/COUNT($A$2:A25)</f>
        <v>0.41666666666666669</v>
      </c>
      <c r="AD25" s="1" cm="1">
        <f t="array" ref="AD25">_xlfn.IFS(AC25&gt;='Old Ranking Calculations'!$B$15,'Old Ranking Calculations'!$C$15,AC25&gt;='Old Ranking Calculations'!$B$16,'Old Ranking Calculations'!$C$16,AC25&gt;='Old Ranking Calculations'!$B$17,'Old Ranking Calculations'!$C$17,AC25&gt;='Old Ranking Calculations'!$B$18,'Old Ranking Calculations'!$C$18,AC25&gt;='Old Ranking Calculations'!$B$19,'Old Ranking Calculations'!$C$19,AC25&gt;='Old Ranking Calculations'!$B$20,'Old Ranking Calculations'!$C$20,AC25&gt;='Old Ranking Calculations'!$B$21,'Old Ranking Calculations'!$C$21,AC25&gt;='Old Ranking Calculations'!$B$22,'Old Ranking Calculations'!$C$22,AC25&lt;'Old Ranking Calculations'!$B$23,'Old Ranking Calculations'!$C$23)</f>
        <v>10</v>
      </c>
      <c r="AE25" s="1">
        <f t="shared" si="0"/>
        <v>0</v>
      </c>
      <c r="AF25" s="1">
        <f>SUM($O$2:O25)/SUM($G$2:H25)</f>
        <v>1.9333333333333333</v>
      </c>
      <c r="AG25" s="16">
        <f>SUM($W$2:W25,Z25)</f>
        <v>148</v>
      </c>
    </row>
    <row r="26" spans="1:33" ht="15.75" customHeight="1" x14ac:dyDescent="0.2">
      <c r="A26" s="1">
        <v>1990</v>
      </c>
      <c r="B26" s="1" t="s">
        <v>31</v>
      </c>
      <c r="C26" s="1" t="str">
        <f>VLOOKUP(B26,Divisions!$A$1:$B$33,2,FALSE)</f>
        <v>NFC East</v>
      </c>
      <c r="D26" s="1">
        <v>10</v>
      </c>
      <c r="E26" s="1">
        <v>6</v>
      </c>
      <c r="G26" s="1">
        <v>1</v>
      </c>
      <c r="I26" s="1">
        <v>1</v>
      </c>
      <c r="J26" s="1">
        <v>1</v>
      </c>
      <c r="K26" s="1">
        <v>1</v>
      </c>
      <c r="L26" s="1"/>
      <c r="M26" s="1"/>
      <c r="N26" s="1"/>
      <c r="O26" s="1">
        <v>2</v>
      </c>
      <c r="W26" s="1">
        <f>SUM(N26*'Ranking Calculations'!$C$2,M26*'Ranking Calculations'!$C$3,L26*'Ranking Calculations'!$C$4,K26*'Ranking Calculations'!$C$5,H26*'Ranking Calculations'!$C$7,G26*'Ranking Calculations'!$C$6,P26*'Ranking Calculations'!$C$8,Q26*'Ranking Calculations'!$C$9,R26*'Ranking Calculations'!$C$10,S26*'Ranking Calculations'!$C$11,T26*'Ranking Calculations'!$C$12,U26*'Ranking Calculations'!$C$13,V26*'Ranking Calculations'!$C$14)</f>
        <v>3</v>
      </c>
      <c r="X26" s="11">
        <f>(SUM($D$2:D26)+(SUM($F$2:F26)/2))/((SUM($D$2:D26)+SUM($E$2:E26)+SUM($F$2:F26)))</f>
        <v>0.61171662125340598</v>
      </c>
      <c r="Y26" s="24">
        <f>'Winning % Rank Over Time'!AH26</f>
        <v>5</v>
      </c>
      <c r="Z26" s="7">
        <f>'Winning % Rank Over Time'!$B26*VLOOKUP(Y26,'Share of Reg Season Points'!$K$2:$L$30,2)</f>
        <v>0</v>
      </c>
      <c r="AA26" s="1">
        <f>SUM($I$2:I26)/COUNT($G$2:G26)</f>
        <v>1.2727272727272727</v>
      </c>
      <c r="AB26" s="1" cm="1">
        <f t="array" ref="AB26">_xlfn.IFS(AA26&gt;='Old Ranking Calculations'!$B$25,'Old Ranking Calculations'!$C$25,AA26&gt;='Old Ranking Calculations'!$B$26,'Old Ranking Calculations'!$C$26,AA26&gt;='Old Ranking Calculations'!$B$27,'Old Ranking Calculations'!$C$27,AA26&gt;='Old Ranking Calculations'!$B$28,'Old Ranking Calculations'!$C$28,AA26&gt;='Old Ranking Calculations'!$B$29,'Old Ranking Calculations'!$C$29,AA26&gt;='Old Ranking Calculations'!$B$30,'Old Ranking Calculations'!$C$30,AA26&gt;='Old Ranking Calculations'!$B$31,'Old Ranking Calculations'!$C$31,AA26&lt;'Old Ranking Calculations'!$B$32,'Old Ranking Calculations'!$C$32)</f>
        <v>12</v>
      </c>
      <c r="AC26" s="1">
        <f>COUNT($G$2:G26)/COUNT($A$2:A26)</f>
        <v>0.44</v>
      </c>
      <c r="AD26" s="1" cm="1">
        <f t="array" ref="AD26">_xlfn.IFS(AC26&gt;='Old Ranking Calculations'!$B$15,'Old Ranking Calculations'!$C$15,AC26&gt;='Old Ranking Calculations'!$B$16,'Old Ranking Calculations'!$C$16,AC26&gt;='Old Ranking Calculations'!$B$17,'Old Ranking Calculations'!$C$17,AC26&gt;='Old Ranking Calculations'!$B$18,'Old Ranking Calculations'!$C$18,AC26&gt;='Old Ranking Calculations'!$B$19,'Old Ranking Calculations'!$C$19,AC26&gt;='Old Ranking Calculations'!$B$20,'Old Ranking Calculations'!$C$20,AC26&gt;='Old Ranking Calculations'!$B$21,'Old Ranking Calculations'!$C$21,AC26&gt;='Old Ranking Calculations'!$B$22,'Old Ranking Calculations'!$C$22,AC26&lt;'Old Ranking Calculations'!$B$23,'Old Ranking Calculations'!$C$23)</f>
        <v>10</v>
      </c>
      <c r="AE26" s="1">
        <f t="shared" si="0"/>
        <v>0</v>
      </c>
      <c r="AF26" s="1">
        <f>SUM($O$2:O26)/SUM($G$2:H26)</f>
        <v>1.9375</v>
      </c>
      <c r="AG26" s="16">
        <f>SUM($W$2:W26,Z26)</f>
        <v>151</v>
      </c>
    </row>
    <row r="27" spans="1:33" ht="15.75" customHeight="1" x14ac:dyDescent="0.2">
      <c r="A27" s="1">
        <v>1991</v>
      </c>
      <c r="B27" s="1" t="s">
        <v>31</v>
      </c>
      <c r="C27" s="1" t="str">
        <f>VLOOKUP(B27,Divisions!$A$1:$B$33,2,FALSE)</f>
        <v>NFC East</v>
      </c>
      <c r="D27" s="1">
        <v>14</v>
      </c>
      <c r="E27" s="1">
        <v>2</v>
      </c>
      <c r="G27" s="1">
        <v>1</v>
      </c>
      <c r="H27" s="1">
        <v>1</v>
      </c>
      <c r="I27" s="1">
        <v>3</v>
      </c>
      <c r="J27" s="1">
        <v>0</v>
      </c>
      <c r="K27" s="1">
        <v>1</v>
      </c>
      <c r="L27" s="1">
        <v>1</v>
      </c>
      <c r="M27" s="1">
        <v>1</v>
      </c>
      <c r="N27" s="1">
        <v>1</v>
      </c>
      <c r="O27" s="1">
        <v>4</v>
      </c>
      <c r="U27" s="1">
        <v>1</v>
      </c>
      <c r="W27" s="1">
        <f>SUM(N27*'Ranking Calculations'!$C$2,M27*'Ranking Calculations'!$C$3,L27*'Ranking Calculations'!$C$4,K27*'Ranking Calculations'!$C$5,H27*'Ranking Calculations'!$C$7,G27*'Ranking Calculations'!$C$6,P27*'Ranking Calculations'!$C$8,Q27*'Ranking Calculations'!$C$9,R27*'Ranking Calculations'!$C$10,S27*'Ranking Calculations'!$C$11,T27*'Ranking Calculations'!$C$12,U27*'Ranking Calculations'!$C$13,V27*'Ranking Calculations'!$C$14)</f>
        <v>40</v>
      </c>
      <c r="X27" s="11">
        <f>(SUM($D$2:D27)+(SUM($F$2:F27)/2))/((SUM($D$2:D27)+SUM($E$2:E27)+SUM($F$2:F27)))</f>
        <v>0.62271540469973885</v>
      </c>
      <c r="Y27" s="24">
        <f>'Winning % Rank Over Time'!AH27</f>
        <v>3</v>
      </c>
      <c r="Z27" s="7">
        <f>'Winning % Rank Over Time'!$B27*VLOOKUP(Y27,'Share of Reg Season Points'!$K$2:$L$30,2)</f>
        <v>0</v>
      </c>
      <c r="AA27" s="1">
        <f>SUM($I$2:I27)/COUNT($G$2:G27)</f>
        <v>1.4166666666666667</v>
      </c>
      <c r="AB27" s="1" cm="1">
        <f t="array" ref="AB27">_xlfn.IFS(AA27&gt;='Old Ranking Calculations'!$B$25,'Old Ranking Calculations'!$C$25,AA27&gt;='Old Ranking Calculations'!$B$26,'Old Ranking Calculations'!$C$26,AA27&gt;='Old Ranking Calculations'!$B$27,'Old Ranking Calculations'!$C$27,AA27&gt;='Old Ranking Calculations'!$B$28,'Old Ranking Calculations'!$C$28,AA27&gt;='Old Ranking Calculations'!$B$29,'Old Ranking Calculations'!$C$29,AA27&gt;='Old Ranking Calculations'!$B$30,'Old Ranking Calculations'!$C$30,AA27&gt;='Old Ranking Calculations'!$B$31,'Old Ranking Calculations'!$C$31,AA27&lt;'Old Ranking Calculations'!$B$32,'Old Ranking Calculations'!$C$32)</f>
        <v>12</v>
      </c>
      <c r="AC27" s="1">
        <f>COUNT($G$2:G27)/COUNT($A$2:A27)</f>
        <v>0.46153846153846156</v>
      </c>
      <c r="AD27" s="1" cm="1">
        <f t="array" ref="AD27">_xlfn.IFS(AC27&gt;='Old Ranking Calculations'!$B$15,'Old Ranking Calculations'!$C$15,AC27&gt;='Old Ranking Calculations'!$B$16,'Old Ranking Calculations'!$C$16,AC27&gt;='Old Ranking Calculations'!$B$17,'Old Ranking Calculations'!$C$17,AC27&gt;='Old Ranking Calculations'!$B$18,'Old Ranking Calculations'!$C$18,AC27&gt;='Old Ranking Calculations'!$B$19,'Old Ranking Calculations'!$C$19,AC27&gt;='Old Ranking Calculations'!$B$20,'Old Ranking Calculations'!$C$20,AC27&gt;='Old Ranking Calculations'!$B$21,'Old Ranking Calculations'!$C$21,AC27&gt;='Old Ranking Calculations'!$B$22,'Old Ranking Calculations'!$C$22,AC27&lt;'Old Ranking Calculations'!$B$23,'Old Ranking Calculations'!$C$23)</f>
        <v>12</v>
      </c>
      <c r="AE27" s="1">
        <f t="shared" si="0"/>
        <v>0</v>
      </c>
      <c r="AF27" s="1">
        <f>SUM($O$2:O27)/SUM($G$2:H27)</f>
        <v>1.9444444444444444</v>
      </c>
      <c r="AG27" s="16">
        <f>SUM($W$2:W27,Z27)</f>
        <v>191</v>
      </c>
    </row>
    <row r="28" spans="1:33" ht="15.75" customHeight="1" x14ac:dyDescent="0.2">
      <c r="A28" s="1">
        <v>1992</v>
      </c>
      <c r="B28" s="1" t="s">
        <v>31</v>
      </c>
      <c r="C28" s="1" t="str">
        <f>VLOOKUP(B28,Divisions!$A$1:$B$33,2,FALSE)</f>
        <v>NFC East</v>
      </c>
      <c r="D28" s="1">
        <v>9</v>
      </c>
      <c r="E28" s="1">
        <v>7</v>
      </c>
      <c r="G28" s="1">
        <v>1</v>
      </c>
      <c r="I28" s="1">
        <v>1</v>
      </c>
      <c r="J28" s="1">
        <v>1</v>
      </c>
      <c r="K28" s="1">
        <v>1</v>
      </c>
      <c r="L28" s="1"/>
      <c r="M28" s="1"/>
      <c r="N28" s="1"/>
      <c r="O28" s="1">
        <v>2</v>
      </c>
      <c r="W28" s="1">
        <f>SUM(N28*'Ranking Calculations'!$C$2,M28*'Ranking Calculations'!$C$3,L28*'Ranking Calculations'!$C$4,K28*'Ranking Calculations'!$C$5,H28*'Ranking Calculations'!$C$7,G28*'Ranking Calculations'!$C$6,P28*'Ranking Calculations'!$C$8,Q28*'Ranking Calculations'!$C$9,R28*'Ranking Calculations'!$C$10,S28*'Ranking Calculations'!$C$11,T28*'Ranking Calculations'!$C$12,U28*'Ranking Calculations'!$C$13,V28*'Ranking Calculations'!$C$14)</f>
        <v>3</v>
      </c>
      <c r="X28" s="11">
        <f>(SUM($D$2:D28)+(SUM($F$2:F28)/2))/((SUM($D$2:D28)+SUM($E$2:E28)+SUM($F$2:F28)))</f>
        <v>0.62030075187969924</v>
      </c>
      <c r="Y28" s="24">
        <f>'Winning % Rank Over Time'!AH28</f>
        <v>3</v>
      </c>
      <c r="Z28" s="7">
        <f>'Winning % Rank Over Time'!$B28*VLOOKUP(Y28,'Share of Reg Season Points'!$K$2:$L$30,2)</f>
        <v>0</v>
      </c>
      <c r="AA28" s="1">
        <f>SUM($I$2:I28)/COUNT($G$2:G28)</f>
        <v>1.3846153846153846</v>
      </c>
      <c r="AB28" s="1" cm="1">
        <f t="array" ref="AB28">_xlfn.IFS(AA28&gt;='Old Ranking Calculations'!$B$25,'Old Ranking Calculations'!$C$25,AA28&gt;='Old Ranking Calculations'!$B$26,'Old Ranking Calculations'!$C$26,AA28&gt;='Old Ranking Calculations'!$B$27,'Old Ranking Calculations'!$C$27,AA28&gt;='Old Ranking Calculations'!$B$28,'Old Ranking Calculations'!$C$28,AA28&gt;='Old Ranking Calculations'!$B$29,'Old Ranking Calculations'!$C$29,AA28&gt;='Old Ranking Calculations'!$B$30,'Old Ranking Calculations'!$C$30,AA28&gt;='Old Ranking Calculations'!$B$31,'Old Ranking Calculations'!$C$31,AA28&lt;'Old Ranking Calculations'!$B$32,'Old Ranking Calculations'!$C$32)</f>
        <v>12</v>
      </c>
      <c r="AC28" s="1">
        <f>COUNT($G$2:G28)/COUNT($A$2:A28)</f>
        <v>0.48148148148148145</v>
      </c>
      <c r="AD28" s="1" cm="1">
        <f t="array" ref="AD28">_xlfn.IFS(AC28&gt;='Old Ranking Calculations'!$B$15,'Old Ranking Calculations'!$C$15,AC28&gt;='Old Ranking Calculations'!$B$16,'Old Ranking Calculations'!$C$16,AC28&gt;='Old Ranking Calculations'!$B$17,'Old Ranking Calculations'!$C$17,AC28&gt;='Old Ranking Calculations'!$B$18,'Old Ranking Calculations'!$C$18,AC28&gt;='Old Ranking Calculations'!$B$19,'Old Ranking Calculations'!$C$19,AC28&gt;='Old Ranking Calculations'!$B$20,'Old Ranking Calculations'!$C$20,AC28&gt;='Old Ranking Calculations'!$B$21,'Old Ranking Calculations'!$C$21,AC28&gt;='Old Ranking Calculations'!$B$22,'Old Ranking Calculations'!$C$22,AC28&lt;'Old Ranking Calculations'!$B$23,'Old Ranking Calculations'!$C$23)</f>
        <v>12</v>
      </c>
      <c r="AE28" s="1">
        <f t="shared" si="0"/>
        <v>0</v>
      </c>
      <c r="AF28" s="1">
        <f>SUM($O$2:O28)/SUM($G$2:H28)</f>
        <v>1.9473684210526316</v>
      </c>
      <c r="AG28" s="16">
        <f>SUM($W$2:W28,Z28)</f>
        <v>194</v>
      </c>
    </row>
    <row r="29" spans="1:33" ht="15.75" customHeight="1" x14ac:dyDescent="0.2">
      <c r="A29" s="1">
        <v>1993</v>
      </c>
      <c r="B29" s="1" t="s">
        <v>31</v>
      </c>
      <c r="C29" s="1" t="str">
        <f>VLOOKUP(B29,Divisions!$A$1:$B$33,2,FALSE)</f>
        <v>NFC East</v>
      </c>
      <c r="D29" s="1">
        <v>4</v>
      </c>
      <c r="E29" s="1">
        <v>12</v>
      </c>
      <c r="W29" s="1">
        <f>SUM(N29*'Ranking Calculations'!$C$2,M29*'Ranking Calculations'!$C$3,L29*'Ranking Calculations'!$C$4,K29*'Ranking Calculations'!$C$5,H29*'Ranking Calculations'!$C$7,G29*'Ranking Calculations'!$C$6,P29*'Ranking Calculations'!$C$8,Q29*'Ranking Calculations'!$C$9,R29*'Ranking Calculations'!$C$10,S29*'Ranking Calculations'!$C$11,T29*'Ranking Calculations'!$C$12,U29*'Ranking Calculations'!$C$13,V29*'Ranking Calculations'!$C$14)</f>
        <v>0</v>
      </c>
      <c r="X29" s="11">
        <f>(SUM($D$2:D29)+(SUM($F$2:F29)/2))/((SUM($D$2:D29)+SUM($E$2:E29)+SUM($F$2:F29)))</f>
        <v>0.60602409638554222</v>
      </c>
      <c r="Y29" s="24">
        <f>'Winning % Rank Over Time'!AH29</f>
        <v>4</v>
      </c>
      <c r="Z29" s="7">
        <f>'Winning % Rank Over Time'!$B29*VLOOKUP(Y29,'Share of Reg Season Points'!$K$2:$L$30,2)</f>
        <v>0</v>
      </c>
      <c r="AA29" s="1">
        <f>SUM($I$2:I29)/COUNT($G$2:G29)</f>
        <v>1.3846153846153846</v>
      </c>
      <c r="AB29" s="1" cm="1">
        <f t="array" ref="AB29">_xlfn.IFS(AA29&gt;='Old Ranking Calculations'!$B$25,'Old Ranking Calculations'!$C$25,AA29&gt;='Old Ranking Calculations'!$B$26,'Old Ranking Calculations'!$C$26,AA29&gt;='Old Ranking Calculations'!$B$27,'Old Ranking Calculations'!$C$27,AA29&gt;='Old Ranking Calculations'!$B$28,'Old Ranking Calculations'!$C$28,AA29&gt;='Old Ranking Calculations'!$B$29,'Old Ranking Calculations'!$C$29,AA29&gt;='Old Ranking Calculations'!$B$30,'Old Ranking Calculations'!$C$30,AA29&gt;='Old Ranking Calculations'!$B$31,'Old Ranking Calculations'!$C$31,AA29&lt;'Old Ranking Calculations'!$B$32,'Old Ranking Calculations'!$C$32)</f>
        <v>12</v>
      </c>
      <c r="AC29" s="1">
        <f>COUNT($G$2:G29)/COUNT($A$2:A29)</f>
        <v>0.4642857142857143</v>
      </c>
      <c r="AD29" s="1" cm="1">
        <f t="array" ref="AD29">_xlfn.IFS(AC29&gt;='Old Ranking Calculations'!$B$15,'Old Ranking Calculations'!$C$15,AC29&gt;='Old Ranking Calculations'!$B$16,'Old Ranking Calculations'!$C$16,AC29&gt;='Old Ranking Calculations'!$B$17,'Old Ranking Calculations'!$C$17,AC29&gt;='Old Ranking Calculations'!$B$18,'Old Ranking Calculations'!$C$18,AC29&gt;='Old Ranking Calculations'!$B$19,'Old Ranking Calculations'!$C$19,AC29&gt;='Old Ranking Calculations'!$B$20,'Old Ranking Calculations'!$C$20,AC29&gt;='Old Ranking Calculations'!$B$21,'Old Ranking Calculations'!$C$21,AC29&gt;='Old Ranking Calculations'!$B$22,'Old Ranking Calculations'!$C$22,AC29&lt;'Old Ranking Calculations'!$B$23,'Old Ranking Calculations'!$C$23)</f>
        <v>12</v>
      </c>
      <c r="AE29" s="1">
        <f t="shared" si="0"/>
        <v>0</v>
      </c>
      <c r="AF29" s="1">
        <f>SUM($O$2:O29)/SUM($G$2:H29)</f>
        <v>1.9473684210526316</v>
      </c>
      <c r="AG29" s="16">
        <f>SUM($W$2:W29,Z29)</f>
        <v>194</v>
      </c>
    </row>
    <row r="30" spans="1:33" ht="15.75" customHeight="1" x14ac:dyDescent="0.2">
      <c r="A30" s="1">
        <v>1994</v>
      </c>
      <c r="B30" s="1" t="s">
        <v>31</v>
      </c>
      <c r="C30" s="1" t="str">
        <f>VLOOKUP(B30,Divisions!$A$1:$B$33,2,FALSE)</f>
        <v>NFC East</v>
      </c>
      <c r="D30" s="1">
        <v>3</v>
      </c>
      <c r="E30" s="1">
        <v>13</v>
      </c>
      <c r="W30" s="1">
        <f>SUM(N30*'Ranking Calculations'!$C$2,M30*'Ranking Calculations'!$C$3,L30*'Ranking Calculations'!$C$4,K30*'Ranking Calculations'!$C$5,H30*'Ranking Calculations'!$C$7,G30*'Ranking Calculations'!$C$6,P30*'Ranking Calculations'!$C$8,Q30*'Ranking Calculations'!$C$9,R30*'Ranking Calculations'!$C$10,S30*'Ranking Calculations'!$C$11,T30*'Ranking Calculations'!$C$12,U30*'Ranking Calculations'!$C$13,V30*'Ranking Calculations'!$C$14)</f>
        <v>0</v>
      </c>
      <c r="X30" s="11">
        <f>(SUM($D$2:D30)+(SUM($F$2:F30)/2))/((SUM($D$2:D30)+SUM($E$2:E30)+SUM($F$2:F30)))</f>
        <v>0.59048723897911837</v>
      </c>
      <c r="Y30" s="24">
        <f>'Winning % Rank Over Time'!AH30</f>
        <v>4</v>
      </c>
      <c r="Z30" s="7">
        <f>'Winning % Rank Over Time'!$B30*VLOOKUP(Y30,'Share of Reg Season Points'!$K$2:$L$30,2)</f>
        <v>0</v>
      </c>
      <c r="AA30" s="1">
        <f>SUM($I$2:I30)/COUNT($G$2:G30)</f>
        <v>1.3846153846153846</v>
      </c>
      <c r="AB30" s="1" cm="1">
        <f t="array" ref="AB30">_xlfn.IFS(AA30&gt;='Old Ranking Calculations'!$B$25,'Old Ranking Calculations'!$C$25,AA30&gt;='Old Ranking Calculations'!$B$26,'Old Ranking Calculations'!$C$26,AA30&gt;='Old Ranking Calculations'!$B$27,'Old Ranking Calculations'!$C$27,AA30&gt;='Old Ranking Calculations'!$B$28,'Old Ranking Calculations'!$C$28,AA30&gt;='Old Ranking Calculations'!$B$29,'Old Ranking Calculations'!$C$29,AA30&gt;='Old Ranking Calculations'!$B$30,'Old Ranking Calculations'!$C$30,AA30&gt;='Old Ranking Calculations'!$B$31,'Old Ranking Calculations'!$C$31,AA30&lt;'Old Ranking Calculations'!$B$32,'Old Ranking Calculations'!$C$32)</f>
        <v>12</v>
      </c>
      <c r="AC30" s="1">
        <f>COUNT($G$2:G30)/COUNT($A$2:A30)</f>
        <v>0.44827586206896552</v>
      </c>
      <c r="AD30" s="1" cm="1">
        <f t="array" ref="AD30">_xlfn.IFS(AC30&gt;='Old Ranking Calculations'!$B$15,'Old Ranking Calculations'!$C$15,AC30&gt;='Old Ranking Calculations'!$B$16,'Old Ranking Calculations'!$C$16,AC30&gt;='Old Ranking Calculations'!$B$17,'Old Ranking Calculations'!$C$17,AC30&gt;='Old Ranking Calculations'!$B$18,'Old Ranking Calculations'!$C$18,AC30&gt;='Old Ranking Calculations'!$B$19,'Old Ranking Calculations'!$C$19,AC30&gt;='Old Ranking Calculations'!$B$20,'Old Ranking Calculations'!$C$20,AC30&gt;='Old Ranking Calculations'!$B$21,'Old Ranking Calculations'!$C$21,AC30&gt;='Old Ranking Calculations'!$B$22,'Old Ranking Calculations'!$C$22,AC30&lt;'Old Ranking Calculations'!$B$23,'Old Ranking Calculations'!$C$23)</f>
        <v>10</v>
      </c>
      <c r="AE30" s="1">
        <f t="shared" si="0"/>
        <v>0</v>
      </c>
      <c r="AF30" s="1">
        <f>SUM($O$2:O30)/SUM($G$2:H30)</f>
        <v>1.9473684210526316</v>
      </c>
      <c r="AG30" s="16">
        <f>SUM($W$2:W30,Z30)</f>
        <v>194</v>
      </c>
    </row>
    <row r="31" spans="1:33" ht="15.75" customHeight="1" x14ac:dyDescent="0.2">
      <c r="A31" s="1">
        <v>1995</v>
      </c>
      <c r="B31" s="1" t="s">
        <v>31</v>
      </c>
      <c r="C31" s="1" t="str">
        <f>VLOOKUP(B31,Divisions!$A$1:$B$33,2,FALSE)</f>
        <v>NFC East</v>
      </c>
      <c r="D31" s="1">
        <v>6</v>
      </c>
      <c r="E31" s="1">
        <v>10</v>
      </c>
      <c r="W31" s="1">
        <f>SUM(N31*'Ranking Calculations'!$C$2,M31*'Ranking Calculations'!$C$3,L31*'Ranking Calculations'!$C$4,K31*'Ranking Calculations'!$C$5,H31*'Ranking Calculations'!$C$7,G31*'Ranking Calculations'!$C$6,P31*'Ranking Calculations'!$C$8,Q31*'Ranking Calculations'!$C$9,R31*'Ranking Calculations'!$C$10,S31*'Ranking Calculations'!$C$11,T31*'Ranking Calculations'!$C$12,U31*'Ranking Calculations'!$C$13,V31*'Ranking Calculations'!$C$14)</f>
        <v>0</v>
      </c>
      <c r="X31" s="11">
        <f>(SUM($D$2:D31)+(SUM($F$2:F31)/2))/((SUM($D$2:D31)+SUM($E$2:E31)+SUM($F$2:F31)))</f>
        <v>0.58277404921700227</v>
      </c>
      <c r="Y31" s="24">
        <f>'Winning % Rank Over Time'!AH31</f>
        <v>5</v>
      </c>
      <c r="Z31" s="7">
        <f>'Winning % Rank Over Time'!$B31*VLOOKUP(Y31,'Share of Reg Season Points'!$F$2:$G$32,2)</f>
        <v>0</v>
      </c>
      <c r="AA31" s="1">
        <f>SUM($I$2:I31)/COUNT($G$2:G31)</f>
        <v>1.3846153846153846</v>
      </c>
      <c r="AB31" s="1" cm="1">
        <f t="array" ref="AB31">_xlfn.IFS(AA31&gt;='Old Ranking Calculations'!$B$25,'Old Ranking Calculations'!$C$25,AA31&gt;='Old Ranking Calculations'!$B$26,'Old Ranking Calculations'!$C$26,AA31&gt;='Old Ranking Calculations'!$B$27,'Old Ranking Calculations'!$C$27,AA31&gt;='Old Ranking Calculations'!$B$28,'Old Ranking Calculations'!$C$28,AA31&gt;='Old Ranking Calculations'!$B$29,'Old Ranking Calculations'!$C$29,AA31&gt;='Old Ranking Calculations'!$B$30,'Old Ranking Calculations'!$C$30,AA31&gt;='Old Ranking Calculations'!$B$31,'Old Ranking Calculations'!$C$31,AA31&lt;'Old Ranking Calculations'!$B$32,'Old Ranking Calculations'!$C$32)</f>
        <v>12</v>
      </c>
      <c r="AC31" s="1">
        <f>COUNT($G$2:G31)/COUNT($A$2:A31)</f>
        <v>0.43333333333333335</v>
      </c>
      <c r="AD31" s="1" cm="1">
        <f t="array" ref="AD31">_xlfn.IFS(AC31&gt;='Old Ranking Calculations'!$B$15,'Old Ranking Calculations'!$C$15,AC31&gt;='Old Ranking Calculations'!$B$16,'Old Ranking Calculations'!$C$16,AC31&gt;='Old Ranking Calculations'!$B$17,'Old Ranking Calculations'!$C$17,AC31&gt;='Old Ranking Calculations'!$B$18,'Old Ranking Calculations'!$C$18,AC31&gt;='Old Ranking Calculations'!$B$19,'Old Ranking Calculations'!$C$19,AC31&gt;='Old Ranking Calculations'!$B$20,'Old Ranking Calculations'!$C$20,AC31&gt;='Old Ranking Calculations'!$B$21,'Old Ranking Calculations'!$C$21,AC31&gt;='Old Ranking Calculations'!$B$22,'Old Ranking Calculations'!$C$22,AC31&lt;'Old Ranking Calculations'!$B$23,'Old Ranking Calculations'!$C$23)</f>
        <v>10</v>
      </c>
      <c r="AE31" s="1">
        <f t="shared" si="0"/>
        <v>0</v>
      </c>
      <c r="AF31" s="1">
        <f>SUM($O$2:O31)/SUM($G$2:H31)</f>
        <v>1.9473684210526316</v>
      </c>
      <c r="AG31" s="16">
        <f>SUM($W$2:W31,Z31)</f>
        <v>194</v>
      </c>
    </row>
    <row r="32" spans="1:33" ht="15.75" customHeight="1" x14ac:dyDescent="0.2">
      <c r="A32" s="1">
        <v>1996</v>
      </c>
      <c r="B32" s="1" t="s">
        <v>31</v>
      </c>
      <c r="C32" s="1" t="str">
        <f>VLOOKUP(B32,Divisions!$A$1:$B$33,2,FALSE)</f>
        <v>NFC East</v>
      </c>
      <c r="D32" s="1">
        <v>9</v>
      </c>
      <c r="E32" s="1">
        <v>7</v>
      </c>
      <c r="W32" s="1">
        <f>SUM(N32*'Ranking Calculations'!$C$2,M32*'Ranking Calculations'!$C$3,L32*'Ranking Calculations'!$C$4,K32*'Ranking Calculations'!$C$5,H32*'Ranking Calculations'!$C$7,G32*'Ranking Calculations'!$C$6,P32*'Ranking Calculations'!$C$8,Q32*'Ranking Calculations'!$C$9,R32*'Ranking Calculations'!$C$10,S32*'Ranking Calculations'!$C$11,T32*'Ranking Calculations'!$C$12,U32*'Ranking Calculations'!$C$13,V32*'Ranking Calculations'!$C$14)</f>
        <v>0</v>
      </c>
      <c r="X32" s="11">
        <f>(SUM($D$2:D32)+(SUM($F$2:F32)/2))/((SUM($D$2:D32)+SUM($E$2:E32)+SUM($F$2:F32)))</f>
        <v>0.58207343412527002</v>
      </c>
      <c r="Y32" s="24">
        <f>'Winning % Rank Over Time'!AH32</f>
        <v>5</v>
      </c>
      <c r="Z32" s="7">
        <f>'Winning % Rank Over Time'!$B32*VLOOKUP(Y32,'Share of Reg Season Points'!$F$2:$G$32,2)</f>
        <v>0</v>
      </c>
      <c r="AA32" s="1">
        <f>SUM($I$2:I32)/COUNT($G$2:G32)</f>
        <v>1.3846153846153846</v>
      </c>
      <c r="AB32" s="1" cm="1">
        <f t="array" ref="AB32">_xlfn.IFS(AA32&gt;='Old Ranking Calculations'!$B$25,'Old Ranking Calculations'!$C$25,AA32&gt;='Old Ranking Calculations'!$B$26,'Old Ranking Calculations'!$C$26,AA32&gt;='Old Ranking Calculations'!$B$27,'Old Ranking Calculations'!$C$27,AA32&gt;='Old Ranking Calculations'!$B$28,'Old Ranking Calculations'!$C$28,AA32&gt;='Old Ranking Calculations'!$B$29,'Old Ranking Calculations'!$C$29,AA32&gt;='Old Ranking Calculations'!$B$30,'Old Ranking Calculations'!$C$30,AA32&gt;='Old Ranking Calculations'!$B$31,'Old Ranking Calculations'!$C$31,AA32&lt;'Old Ranking Calculations'!$B$32,'Old Ranking Calculations'!$C$32)</f>
        <v>12</v>
      </c>
      <c r="AC32" s="1">
        <f>COUNT($G$2:G32)/COUNT($A$2:A32)</f>
        <v>0.41935483870967744</v>
      </c>
      <c r="AD32" s="1" cm="1">
        <f t="array" ref="AD32">_xlfn.IFS(AC32&gt;='Old Ranking Calculations'!$B$15,'Old Ranking Calculations'!$C$15,AC32&gt;='Old Ranking Calculations'!$B$16,'Old Ranking Calculations'!$C$16,AC32&gt;='Old Ranking Calculations'!$B$17,'Old Ranking Calculations'!$C$17,AC32&gt;='Old Ranking Calculations'!$B$18,'Old Ranking Calculations'!$C$18,AC32&gt;='Old Ranking Calculations'!$B$19,'Old Ranking Calculations'!$C$19,AC32&gt;='Old Ranking Calculations'!$B$20,'Old Ranking Calculations'!$C$20,AC32&gt;='Old Ranking Calculations'!$B$21,'Old Ranking Calculations'!$C$21,AC32&gt;='Old Ranking Calculations'!$B$22,'Old Ranking Calculations'!$C$22,AC32&lt;'Old Ranking Calculations'!$B$23,'Old Ranking Calculations'!$C$23)</f>
        <v>10</v>
      </c>
      <c r="AE32" s="1">
        <f t="shared" si="0"/>
        <v>0</v>
      </c>
      <c r="AF32" s="1">
        <f>SUM($O$2:O32)/SUM($G$2:H32)</f>
        <v>1.9473684210526316</v>
      </c>
      <c r="AG32" s="16">
        <f>SUM($W$2:W32,Z32)</f>
        <v>194</v>
      </c>
    </row>
    <row r="33" spans="1:33" ht="15.75" customHeight="1" x14ac:dyDescent="0.2">
      <c r="A33" s="1">
        <v>1997</v>
      </c>
      <c r="B33" s="1" t="s">
        <v>31</v>
      </c>
      <c r="C33" s="1" t="str">
        <f>VLOOKUP(B33,Divisions!$A$1:$B$33,2,FALSE)</f>
        <v>NFC East</v>
      </c>
      <c r="D33" s="1">
        <v>8</v>
      </c>
      <c r="E33" s="1">
        <v>7</v>
      </c>
      <c r="F33" s="1">
        <v>1</v>
      </c>
      <c r="W33" s="1">
        <f>SUM(N33*'Ranking Calculations'!$C$2,M33*'Ranking Calculations'!$C$3,L33*'Ranking Calculations'!$C$4,K33*'Ranking Calculations'!$C$5,H33*'Ranking Calculations'!$C$7,G33*'Ranking Calculations'!$C$6,P33*'Ranking Calculations'!$C$8,Q33*'Ranking Calculations'!$C$9,R33*'Ranking Calculations'!$C$10,S33*'Ranking Calculations'!$C$11,T33*'Ranking Calculations'!$C$12,U33*'Ranking Calculations'!$C$13,V33*'Ranking Calculations'!$C$14)</f>
        <v>0</v>
      </c>
      <c r="X33" s="11">
        <f>(SUM($D$2:D33)+(SUM($F$2:F33)/2))/((SUM($D$2:D33)+SUM($E$2:E33)+SUM($F$2:F33)))</f>
        <v>0.58037578288100211</v>
      </c>
      <c r="Y33" s="24">
        <f>'Winning % Rank Over Time'!AH33</f>
        <v>5</v>
      </c>
      <c r="Z33" s="7">
        <f>'Winning % Rank Over Time'!$B33*VLOOKUP(Y33,'Share of Reg Season Points'!$F$2:$G$32,2)</f>
        <v>0</v>
      </c>
      <c r="AA33" s="1">
        <f>SUM($I$2:I33)/COUNT($G$2:G33)</f>
        <v>1.3846153846153846</v>
      </c>
      <c r="AB33" s="1" cm="1">
        <f t="array" ref="AB33">_xlfn.IFS(AA33&gt;='Old Ranking Calculations'!$B$25,'Old Ranking Calculations'!$C$25,AA33&gt;='Old Ranking Calculations'!$B$26,'Old Ranking Calculations'!$C$26,AA33&gt;='Old Ranking Calculations'!$B$27,'Old Ranking Calculations'!$C$27,AA33&gt;='Old Ranking Calculations'!$B$28,'Old Ranking Calculations'!$C$28,AA33&gt;='Old Ranking Calculations'!$B$29,'Old Ranking Calculations'!$C$29,AA33&gt;='Old Ranking Calculations'!$B$30,'Old Ranking Calculations'!$C$30,AA33&gt;='Old Ranking Calculations'!$B$31,'Old Ranking Calculations'!$C$31,AA33&lt;'Old Ranking Calculations'!$B$32,'Old Ranking Calculations'!$C$32)</f>
        <v>12</v>
      </c>
      <c r="AC33" s="1">
        <f>COUNT($G$2:G33)/COUNT($A$2:A33)</f>
        <v>0.40625</v>
      </c>
      <c r="AD33" s="1" cm="1">
        <f t="array" ref="AD33">_xlfn.IFS(AC33&gt;='Old Ranking Calculations'!$B$15,'Old Ranking Calculations'!$C$15,AC33&gt;='Old Ranking Calculations'!$B$16,'Old Ranking Calculations'!$C$16,AC33&gt;='Old Ranking Calculations'!$B$17,'Old Ranking Calculations'!$C$17,AC33&gt;='Old Ranking Calculations'!$B$18,'Old Ranking Calculations'!$C$18,AC33&gt;='Old Ranking Calculations'!$B$19,'Old Ranking Calculations'!$C$19,AC33&gt;='Old Ranking Calculations'!$B$20,'Old Ranking Calculations'!$C$20,AC33&gt;='Old Ranking Calculations'!$B$21,'Old Ranking Calculations'!$C$21,AC33&gt;='Old Ranking Calculations'!$B$22,'Old Ranking Calculations'!$C$22,AC33&lt;'Old Ranking Calculations'!$B$23,'Old Ranking Calculations'!$C$23)</f>
        <v>10</v>
      </c>
      <c r="AE33" s="1">
        <f t="shared" si="0"/>
        <v>0</v>
      </c>
      <c r="AF33" s="1">
        <f>SUM($O$2:O33)/SUM($G$2:H33)</f>
        <v>1.9473684210526316</v>
      </c>
      <c r="AG33" s="16">
        <f>SUM($W$2:W33,Z33)</f>
        <v>194</v>
      </c>
    </row>
    <row r="34" spans="1:33" ht="15.75" customHeight="1" x14ac:dyDescent="0.2">
      <c r="A34" s="1">
        <v>1998</v>
      </c>
      <c r="B34" s="1" t="s">
        <v>31</v>
      </c>
      <c r="C34" s="1" t="str">
        <f>VLOOKUP(B34,Divisions!$A$1:$B$33,2,FALSE)</f>
        <v>NFC East</v>
      </c>
      <c r="D34" s="1">
        <v>6</v>
      </c>
      <c r="E34" s="1">
        <v>10</v>
      </c>
      <c r="W34" s="1">
        <f>SUM(N34*'Ranking Calculations'!$C$2,M34*'Ranking Calculations'!$C$3,L34*'Ranking Calculations'!$C$4,K34*'Ranking Calculations'!$C$5,H34*'Ranking Calculations'!$C$7,G34*'Ranking Calculations'!$C$6,P34*'Ranking Calculations'!$C$8,Q34*'Ranking Calculations'!$C$9,R34*'Ranking Calculations'!$C$10,S34*'Ranking Calculations'!$C$11,T34*'Ranking Calculations'!$C$12,U34*'Ranking Calculations'!$C$13,V34*'Ranking Calculations'!$C$14)</f>
        <v>0</v>
      </c>
      <c r="X34" s="11">
        <f>(SUM($D$2:D34)+(SUM($F$2:F34)/2))/((SUM($D$2:D34)+SUM($E$2:E34)+SUM($F$2:F34)))</f>
        <v>0.57373737373737377</v>
      </c>
      <c r="Y34" s="24">
        <f>'Winning % Rank Over Time'!AH34</f>
        <v>6</v>
      </c>
      <c r="Z34" s="7">
        <f>'Winning % Rank Over Time'!$B34*VLOOKUP(Y34,'Share of Reg Season Points'!$F$2:$G$32,2)</f>
        <v>0</v>
      </c>
      <c r="AA34" s="1">
        <f>SUM($I$2:I34)/COUNT($G$2:G34)</f>
        <v>1.3846153846153846</v>
      </c>
      <c r="AB34" s="1" cm="1">
        <f t="array" ref="AB34">_xlfn.IFS(AA34&gt;='Old Ranking Calculations'!$B$25,'Old Ranking Calculations'!$C$25,AA34&gt;='Old Ranking Calculations'!$B$26,'Old Ranking Calculations'!$C$26,AA34&gt;='Old Ranking Calculations'!$B$27,'Old Ranking Calculations'!$C$27,AA34&gt;='Old Ranking Calculations'!$B$28,'Old Ranking Calculations'!$C$28,AA34&gt;='Old Ranking Calculations'!$B$29,'Old Ranking Calculations'!$C$29,AA34&gt;='Old Ranking Calculations'!$B$30,'Old Ranking Calculations'!$C$30,AA34&gt;='Old Ranking Calculations'!$B$31,'Old Ranking Calculations'!$C$31,AA34&lt;'Old Ranking Calculations'!$B$32,'Old Ranking Calculations'!$C$32)</f>
        <v>12</v>
      </c>
      <c r="AC34" s="1">
        <f>COUNT($G$2:G34)/COUNT($A$2:A34)</f>
        <v>0.39393939393939392</v>
      </c>
      <c r="AD34" s="1" cm="1">
        <f t="array" ref="AD34">_xlfn.IFS(AC34&gt;='Old Ranking Calculations'!$B$15,'Old Ranking Calculations'!$C$15,AC34&gt;='Old Ranking Calculations'!$B$16,'Old Ranking Calculations'!$C$16,AC34&gt;='Old Ranking Calculations'!$B$17,'Old Ranking Calculations'!$C$17,AC34&gt;='Old Ranking Calculations'!$B$18,'Old Ranking Calculations'!$C$18,AC34&gt;='Old Ranking Calculations'!$B$19,'Old Ranking Calculations'!$C$19,AC34&gt;='Old Ranking Calculations'!$B$20,'Old Ranking Calculations'!$C$20,AC34&gt;='Old Ranking Calculations'!$B$21,'Old Ranking Calculations'!$C$21,AC34&gt;='Old Ranking Calculations'!$B$22,'Old Ranking Calculations'!$C$22,AC34&lt;'Old Ranking Calculations'!$B$23,'Old Ranking Calculations'!$C$23)</f>
        <v>7</v>
      </c>
      <c r="AE34" s="1">
        <f t="shared" ref="AE34:AE59" si="1">IF((0.75*($A$2-1966))-(0.2*(A34-$A$2))&gt;0,(0.75*($A$2-1966))-(0.2*(A34-$A$2)),0)</f>
        <v>0</v>
      </c>
      <c r="AF34" s="1">
        <f>SUM($O$2:O34)/SUM($G$2:H34)</f>
        <v>1.9473684210526316</v>
      </c>
      <c r="AG34" s="16">
        <f>SUM($W$2:W34,Z34)</f>
        <v>194</v>
      </c>
    </row>
    <row r="35" spans="1:33" ht="15.75" customHeight="1" x14ac:dyDescent="0.2">
      <c r="A35" s="1">
        <v>1999</v>
      </c>
      <c r="B35" s="1" t="s">
        <v>31</v>
      </c>
      <c r="C35" s="1" t="str">
        <f>VLOOKUP(B35,Divisions!$A$1:$B$33,2,FALSE)</f>
        <v>NFC East</v>
      </c>
      <c r="D35" s="1">
        <v>10</v>
      </c>
      <c r="E35" s="1">
        <v>6</v>
      </c>
      <c r="G35" s="1">
        <v>1</v>
      </c>
      <c r="H35" s="1">
        <v>1</v>
      </c>
      <c r="I35" s="1">
        <v>1</v>
      </c>
      <c r="J35" s="1">
        <v>1</v>
      </c>
      <c r="K35" s="1">
        <v>1</v>
      </c>
      <c r="L35" s="1"/>
      <c r="M35" s="1"/>
      <c r="N35" s="1"/>
      <c r="O35" s="1">
        <v>2</v>
      </c>
      <c r="W35" s="1">
        <f>SUM(N35*'Ranking Calculations'!$C$2,M35*'Ranking Calculations'!$C$3,L35*'Ranking Calculations'!$C$4,K35*'Ranking Calculations'!$C$5,H35*'Ranking Calculations'!$C$7,G35*'Ranking Calculations'!$C$6,P35*'Ranking Calculations'!$C$8,Q35*'Ranking Calculations'!$C$9,R35*'Ranking Calculations'!$C$10,S35*'Ranking Calculations'!$C$11,T35*'Ranking Calculations'!$C$12,U35*'Ranking Calculations'!$C$13,V35*'Ranking Calculations'!$C$14)</f>
        <v>4</v>
      </c>
      <c r="X35" s="11">
        <f>(SUM($D$2:D35)+(SUM($F$2:F35)/2))/((SUM($D$2:D35)+SUM($E$2:E35)+SUM($F$2:F35)))</f>
        <v>0.57534246575342463</v>
      </c>
      <c r="Y35" s="24">
        <f>'Winning % Rank Over Time'!AH35</f>
        <v>7</v>
      </c>
      <c r="Z35" s="7">
        <f>'Winning % Rank Over Time'!$B35*VLOOKUP(Y35,'Share of Reg Season Points'!$F$2:$G$32,2)</f>
        <v>0</v>
      </c>
      <c r="AA35" s="1">
        <f>SUM($I$2:I35)/COUNT($G$2:G35)</f>
        <v>1.3571428571428572</v>
      </c>
      <c r="AB35" s="1" cm="1">
        <f t="array" ref="AB35">_xlfn.IFS(AA35&gt;='Old Ranking Calculations'!$B$25,'Old Ranking Calculations'!$C$25,AA35&gt;='Old Ranking Calculations'!$B$26,'Old Ranking Calculations'!$C$26,AA35&gt;='Old Ranking Calculations'!$B$27,'Old Ranking Calculations'!$C$27,AA35&gt;='Old Ranking Calculations'!$B$28,'Old Ranking Calculations'!$C$28,AA35&gt;='Old Ranking Calculations'!$B$29,'Old Ranking Calculations'!$C$29,AA35&gt;='Old Ranking Calculations'!$B$30,'Old Ranking Calculations'!$C$30,AA35&gt;='Old Ranking Calculations'!$B$31,'Old Ranking Calculations'!$C$31,AA35&lt;'Old Ranking Calculations'!$B$32,'Old Ranking Calculations'!$C$32)</f>
        <v>12</v>
      </c>
      <c r="AC35" s="1">
        <f>COUNT($G$2:G35)/COUNT($A$2:A35)</f>
        <v>0.41176470588235292</v>
      </c>
      <c r="AD35" s="1" cm="1">
        <f t="array" ref="AD35">_xlfn.IFS(AC35&gt;='Old Ranking Calculations'!$B$15,'Old Ranking Calculations'!$C$15,AC35&gt;='Old Ranking Calculations'!$B$16,'Old Ranking Calculations'!$C$16,AC35&gt;='Old Ranking Calculations'!$B$17,'Old Ranking Calculations'!$C$17,AC35&gt;='Old Ranking Calculations'!$B$18,'Old Ranking Calculations'!$C$18,AC35&gt;='Old Ranking Calculations'!$B$19,'Old Ranking Calculations'!$C$19,AC35&gt;='Old Ranking Calculations'!$B$20,'Old Ranking Calculations'!$C$20,AC35&gt;='Old Ranking Calculations'!$B$21,'Old Ranking Calculations'!$C$21,AC35&gt;='Old Ranking Calculations'!$B$22,'Old Ranking Calculations'!$C$22,AC35&lt;'Old Ranking Calculations'!$B$23,'Old Ranking Calculations'!$C$23)</f>
        <v>10</v>
      </c>
      <c r="AE35" s="1">
        <f t="shared" si="1"/>
        <v>0</v>
      </c>
      <c r="AF35" s="1">
        <f>SUM($O$2:O35)/SUM($G$2:H35)</f>
        <v>1.8571428571428572</v>
      </c>
      <c r="AG35" s="16">
        <f>SUM($W$2:W35,Z35)</f>
        <v>198</v>
      </c>
    </row>
    <row r="36" spans="1:33" ht="15.75" customHeight="1" x14ac:dyDescent="0.2">
      <c r="A36" s="1">
        <v>2000</v>
      </c>
      <c r="B36" s="1" t="s">
        <v>31</v>
      </c>
      <c r="C36" s="1" t="str">
        <f>VLOOKUP(B36,Divisions!$A$1:$B$33,2,FALSE)</f>
        <v>NFC East</v>
      </c>
      <c r="D36" s="1">
        <v>8</v>
      </c>
      <c r="E36" s="1">
        <v>8</v>
      </c>
      <c r="W36" s="1">
        <f>SUM(N36*'Ranking Calculations'!$C$2,M36*'Ranking Calculations'!$C$3,L36*'Ranking Calculations'!$C$4,K36*'Ranking Calculations'!$C$5,H36*'Ranking Calculations'!$C$7,G36*'Ranking Calculations'!$C$6,P36*'Ranking Calculations'!$C$8,Q36*'Ranking Calculations'!$C$9,R36*'Ranking Calculations'!$C$10,S36*'Ranking Calculations'!$C$11,T36*'Ranking Calculations'!$C$12,U36*'Ranking Calculations'!$C$13,V36*'Ranking Calculations'!$C$14)</f>
        <v>0</v>
      </c>
      <c r="X36" s="11">
        <f>(SUM($D$2:D36)+(SUM($F$2:F36)/2))/((SUM($D$2:D36)+SUM($E$2:E36)+SUM($F$2:F36)))</f>
        <v>0.57305502846299805</v>
      </c>
      <c r="Y36" s="24">
        <f>'Winning % Rank Over Time'!AH36</f>
        <v>7</v>
      </c>
      <c r="Z36" s="7">
        <f>'Winning % Rank Over Time'!$B36*VLOOKUP(Y36,'Share of Reg Season Points'!$F$2:$G$32,2)</f>
        <v>0</v>
      </c>
      <c r="AA36" s="1">
        <f>SUM($I$2:I36)/COUNT($G$2:G36)</f>
        <v>1.3571428571428572</v>
      </c>
      <c r="AB36" s="1" cm="1">
        <f t="array" ref="AB36">_xlfn.IFS(AA36&gt;='Old Ranking Calculations'!$B$25,'Old Ranking Calculations'!$C$25,AA36&gt;='Old Ranking Calculations'!$B$26,'Old Ranking Calculations'!$C$26,AA36&gt;='Old Ranking Calculations'!$B$27,'Old Ranking Calculations'!$C$27,AA36&gt;='Old Ranking Calculations'!$B$28,'Old Ranking Calculations'!$C$28,AA36&gt;='Old Ranking Calculations'!$B$29,'Old Ranking Calculations'!$C$29,AA36&gt;='Old Ranking Calculations'!$B$30,'Old Ranking Calculations'!$C$30,AA36&gt;='Old Ranking Calculations'!$B$31,'Old Ranking Calculations'!$C$31,AA36&lt;'Old Ranking Calculations'!$B$32,'Old Ranking Calculations'!$C$32)</f>
        <v>12</v>
      </c>
      <c r="AC36" s="1">
        <f>COUNT($G$2:G36)/COUNT($A$2:A36)</f>
        <v>0.4</v>
      </c>
      <c r="AD36" s="1" cm="1">
        <f t="array" ref="AD36">_xlfn.IFS(AC36&gt;='Old Ranking Calculations'!$B$15,'Old Ranking Calculations'!$C$15,AC36&gt;='Old Ranking Calculations'!$B$16,'Old Ranking Calculations'!$C$16,AC36&gt;='Old Ranking Calculations'!$B$17,'Old Ranking Calculations'!$C$17,AC36&gt;='Old Ranking Calculations'!$B$18,'Old Ranking Calculations'!$C$18,AC36&gt;='Old Ranking Calculations'!$B$19,'Old Ranking Calculations'!$C$19,AC36&gt;='Old Ranking Calculations'!$B$20,'Old Ranking Calculations'!$C$20,AC36&gt;='Old Ranking Calculations'!$B$21,'Old Ranking Calculations'!$C$21,AC36&gt;='Old Ranking Calculations'!$B$22,'Old Ranking Calculations'!$C$22,AC36&lt;'Old Ranking Calculations'!$B$23,'Old Ranking Calculations'!$C$23)</f>
        <v>10</v>
      </c>
      <c r="AE36" s="1">
        <f t="shared" si="1"/>
        <v>0</v>
      </c>
      <c r="AF36" s="1">
        <f>SUM($O$2:O36)/SUM($G$2:H36)</f>
        <v>1.8571428571428572</v>
      </c>
      <c r="AG36" s="16">
        <f>SUM($W$2:W36,Z36)</f>
        <v>198</v>
      </c>
    </row>
    <row r="37" spans="1:33" ht="15.75" customHeight="1" x14ac:dyDescent="0.2">
      <c r="A37" s="1">
        <v>2001</v>
      </c>
      <c r="B37" s="1" t="s">
        <v>31</v>
      </c>
      <c r="C37" s="1" t="str">
        <f>VLOOKUP(B37,Divisions!$A$1:$B$33,2,FALSE)</f>
        <v>NFC East</v>
      </c>
      <c r="D37" s="1">
        <v>8</v>
      </c>
      <c r="E37" s="1">
        <v>8</v>
      </c>
      <c r="W37" s="1">
        <f>SUM(N37*'Ranking Calculations'!$C$2,M37*'Ranking Calculations'!$C$3,L37*'Ranking Calculations'!$C$4,K37*'Ranking Calculations'!$C$5,H37*'Ranking Calculations'!$C$7,G37*'Ranking Calculations'!$C$6,P37*'Ranking Calculations'!$C$8,Q37*'Ranking Calculations'!$C$9,R37*'Ranking Calculations'!$C$10,S37*'Ranking Calculations'!$C$11,T37*'Ranking Calculations'!$C$12,U37*'Ranking Calculations'!$C$13,V37*'Ranking Calculations'!$C$14)</f>
        <v>0</v>
      </c>
      <c r="X37" s="11">
        <f>(SUM($D$2:D37)+(SUM($F$2:F37)/2))/((SUM($D$2:D37)+SUM($E$2:E37)+SUM($F$2:F37)))</f>
        <v>0.57090239410681398</v>
      </c>
      <c r="Y37" s="24">
        <f>'Winning % Rank Over Time'!AH37</f>
        <v>6</v>
      </c>
      <c r="Z37" s="7">
        <f>'Winning % Rank Over Time'!$B37*VLOOKUP(Y37,'Share of Reg Season Points'!$F$2:$G$32,2)</f>
        <v>0</v>
      </c>
      <c r="AA37" s="1">
        <f>SUM($I$2:I37)/COUNT($G$2:G37)</f>
        <v>1.3571428571428572</v>
      </c>
      <c r="AB37" s="1" cm="1">
        <f t="array" ref="AB37">_xlfn.IFS(AA37&gt;='Old Ranking Calculations'!$B$25,'Old Ranking Calculations'!$C$25,AA37&gt;='Old Ranking Calculations'!$B$26,'Old Ranking Calculations'!$C$26,AA37&gt;='Old Ranking Calculations'!$B$27,'Old Ranking Calculations'!$C$27,AA37&gt;='Old Ranking Calculations'!$B$28,'Old Ranking Calculations'!$C$28,AA37&gt;='Old Ranking Calculations'!$B$29,'Old Ranking Calculations'!$C$29,AA37&gt;='Old Ranking Calculations'!$B$30,'Old Ranking Calculations'!$C$30,AA37&gt;='Old Ranking Calculations'!$B$31,'Old Ranking Calculations'!$C$31,AA37&lt;'Old Ranking Calculations'!$B$32,'Old Ranking Calculations'!$C$32)</f>
        <v>12</v>
      </c>
      <c r="AC37" s="1">
        <f>COUNT($G$2:G37)/COUNT($A$2:A37)</f>
        <v>0.3888888888888889</v>
      </c>
      <c r="AD37" s="1" cm="1">
        <f t="array" ref="AD37">_xlfn.IFS(AC37&gt;='Old Ranking Calculations'!$B$15,'Old Ranking Calculations'!$C$15,AC37&gt;='Old Ranking Calculations'!$B$16,'Old Ranking Calculations'!$C$16,AC37&gt;='Old Ranking Calculations'!$B$17,'Old Ranking Calculations'!$C$17,AC37&gt;='Old Ranking Calculations'!$B$18,'Old Ranking Calculations'!$C$18,AC37&gt;='Old Ranking Calculations'!$B$19,'Old Ranking Calculations'!$C$19,AC37&gt;='Old Ranking Calculations'!$B$20,'Old Ranking Calculations'!$C$20,AC37&gt;='Old Ranking Calculations'!$B$21,'Old Ranking Calculations'!$C$21,AC37&gt;='Old Ranking Calculations'!$B$22,'Old Ranking Calculations'!$C$22,AC37&lt;'Old Ranking Calculations'!$B$23,'Old Ranking Calculations'!$C$23)</f>
        <v>7</v>
      </c>
      <c r="AE37" s="1">
        <f t="shared" si="1"/>
        <v>0</v>
      </c>
      <c r="AF37" s="1">
        <f>SUM($O$2:O37)/SUM($G$2:H37)</f>
        <v>1.8571428571428572</v>
      </c>
      <c r="AG37" s="16">
        <f>SUM($W$2:W37,Z37)</f>
        <v>198</v>
      </c>
    </row>
    <row r="38" spans="1:33" ht="15.75" customHeight="1" x14ac:dyDescent="0.2">
      <c r="A38" s="1">
        <v>2002</v>
      </c>
      <c r="B38" s="1" t="s">
        <v>31</v>
      </c>
      <c r="C38" s="1" t="str">
        <f>VLOOKUP(B38,Divisions!$A$1:$B$33,2,FALSE)</f>
        <v>NFC East</v>
      </c>
      <c r="D38" s="1">
        <v>7</v>
      </c>
      <c r="E38" s="1">
        <v>9</v>
      </c>
      <c r="W38" s="1">
        <f>SUM(N38*'Ranking Calculations'!$C$2,M38*'Ranking Calculations'!$C$3,L38*'Ranking Calculations'!$C$4,K38*'Ranking Calculations'!$C$5,H38*'Ranking Calculations'!$C$7,G38*'Ranking Calculations'!$C$6,P38*'Ranking Calculations'!$C$8,Q38*'Ranking Calculations'!$C$9,R38*'Ranking Calculations'!$C$10,S38*'Ranking Calculations'!$C$11,T38*'Ranking Calculations'!$C$12,U38*'Ranking Calculations'!$C$13,V38*'Ranking Calculations'!$C$14)</f>
        <v>0</v>
      </c>
      <c r="X38" s="11">
        <f>(SUM($D$2:D38)+(SUM($F$2:F38)/2))/((SUM($D$2:D38)+SUM($E$2:E38)+SUM($F$2:F38)))</f>
        <v>0.56708407871198574</v>
      </c>
      <c r="Y38" s="24">
        <f>'Winning % Rank Over Time'!AH38</f>
        <v>6</v>
      </c>
      <c r="Z38" s="7">
        <f>'Winning % Rank Over Time'!$B38*VLOOKUP(Y38,'Share of Reg Season Points'!$A$2:$B$33,2)</f>
        <v>0</v>
      </c>
      <c r="AA38" s="1">
        <f>SUM($I$2:I38)/COUNT($G$2:G38)</f>
        <v>1.3571428571428572</v>
      </c>
      <c r="AB38" s="1" cm="1">
        <f t="array" ref="AB38">_xlfn.IFS(AA38&gt;='Old Ranking Calculations'!$B$25,'Old Ranking Calculations'!$C$25,AA38&gt;='Old Ranking Calculations'!$B$26,'Old Ranking Calculations'!$C$26,AA38&gt;='Old Ranking Calculations'!$B$27,'Old Ranking Calculations'!$C$27,AA38&gt;='Old Ranking Calculations'!$B$28,'Old Ranking Calculations'!$C$28,AA38&gt;='Old Ranking Calculations'!$B$29,'Old Ranking Calculations'!$C$29,AA38&gt;='Old Ranking Calculations'!$B$30,'Old Ranking Calculations'!$C$30,AA38&gt;='Old Ranking Calculations'!$B$31,'Old Ranking Calculations'!$C$31,AA38&lt;'Old Ranking Calculations'!$B$32,'Old Ranking Calculations'!$C$32)</f>
        <v>12</v>
      </c>
      <c r="AC38" s="1">
        <f>COUNT($G$2:G38)/COUNT($A$2:A38)</f>
        <v>0.3783783783783784</v>
      </c>
      <c r="AD38" s="1" cm="1">
        <f t="array" ref="AD38">_xlfn.IFS(AC38&gt;='Old Ranking Calculations'!$B$15,'Old Ranking Calculations'!$C$15,AC38&gt;='Old Ranking Calculations'!$B$16,'Old Ranking Calculations'!$C$16,AC38&gt;='Old Ranking Calculations'!$B$17,'Old Ranking Calculations'!$C$17,AC38&gt;='Old Ranking Calculations'!$B$18,'Old Ranking Calculations'!$C$18,AC38&gt;='Old Ranking Calculations'!$B$19,'Old Ranking Calculations'!$C$19,AC38&gt;='Old Ranking Calculations'!$B$20,'Old Ranking Calculations'!$C$20,AC38&gt;='Old Ranking Calculations'!$B$21,'Old Ranking Calculations'!$C$21,AC38&gt;='Old Ranking Calculations'!$B$22,'Old Ranking Calculations'!$C$22,AC38&lt;'Old Ranking Calculations'!$B$23,'Old Ranking Calculations'!$C$23)</f>
        <v>7</v>
      </c>
      <c r="AE38" s="1">
        <f t="shared" si="1"/>
        <v>0</v>
      </c>
      <c r="AF38" s="1">
        <f>SUM($O$2:O38)/SUM($G$2:H38)</f>
        <v>1.8571428571428572</v>
      </c>
      <c r="AG38" s="16">
        <f>SUM($W$2:W38,Z38)</f>
        <v>198</v>
      </c>
    </row>
    <row r="39" spans="1:33" ht="15.75" customHeight="1" x14ac:dyDescent="0.2">
      <c r="A39" s="1">
        <v>2003</v>
      </c>
      <c r="B39" s="1" t="s">
        <v>31</v>
      </c>
      <c r="C39" s="1" t="str">
        <f>VLOOKUP(B39,Divisions!$A$1:$B$33,2,FALSE)</f>
        <v>NFC East</v>
      </c>
      <c r="D39" s="1">
        <v>5</v>
      </c>
      <c r="E39" s="1">
        <v>11</v>
      </c>
      <c r="W39" s="1">
        <f>SUM(N39*'Ranking Calculations'!$C$2,M39*'Ranking Calculations'!$C$3,L39*'Ranking Calculations'!$C$4,K39*'Ranking Calculations'!$C$5,H39*'Ranking Calculations'!$C$7,G39*'Ranking Calculations'!$C$6,P39*'Ranking Calculations'!$C$8,Q39*'Ranking Calculations'!$C$9,R39*'Ranking Calculations'!$C$10,S39*'Ranking Calculations'!$C$11,T39*'Ranking Calculations'!$C$12,U39*'Ranking Calculations'!$C$13,V39*'Ranking Calculations'!$C$14)</f>
        <v>0</v>
      </c>
      <c r="X39" s="11">
        <f>(SUM($D$2:D39)+(SUM($F$2:F39)/2))/((SUM($D$2:D39)+SUM($E$2:E39)+SUM($F$2:F39)))</f>
        <v>0.56000000000000005</v>
      </c>
      <c r="Y39" s="24">
        <f>'Winning % Rank Over Time'!AH39</f>
        <v>7</v>
      </c>
      <c r="Z39" s="7">
        <f>'Winning % Rank Over Time'!$B39*VLOOKUP(Y39,'Share of Reg Season Points'!$A$2:$B$33,2)</f>
        <v>0</v>
      </c>
      <c r="AA39" s="1">
        <f>SUM($I$2:I39)/COUNT($G$2:G39)</f>
        <v>1.3571428571428572</v>
      </c>
      <c r="AB39" s="1" cm="1">
        <f t="array" ref="AB39">_xlfn.IFS(AA39&gt;='Old Ranking Calculations'!$B$25,'Old Ranking Calculations'!$C$25,AA39&gt;='Old Ranking Calculations'!$B$26,'Old Ranking Calculations'!$C$26,AA39&gt;='Old Ranking Calculations'!$B$27,'Old Ranking Calculations'!$C$27,AA39&gt;='Old Ranking Calculations'!$B$28,'Old Ranking Calculations'!$C$28,AA39&gt;='Old Ranking Calculations'!$B$29,'Old Ranking Calculations'!$C$29,AA39&gt;='Old Ranking Calculations'!$B$30,'Old Ranking Calculations'!$C$30,AA39&gt;='Old Ranking Calculations'!$B$31,'Old Ranking Calculations'!$C$31,AA39&lt;'Old Ranking Calculations'!$B$32,'Old Ranking Calculations'!$C$32)</f>
        <v>12</v>
      </c>
      <c r="AC39" s="1">
        <f>COUNT($G$2:G39)/COUNT($A$2:A39)</f>
        <v>0.36842105263157893</v>
      </c>
      <c r="AD39" s="1" cm="1">
        <f t="array" ref="AD39">_xlfn.IFS(AC39&gt;='Old Ranking Calculations'!$B$15,'Old Ranking Calculations'!$C$15,AC39&gt;='Old Ranking Calculations'!$B$16,'Old Ranking Calculations'!$C$16,AC39&gt;='Old Ranking Calculations'!$B$17,'Old Ranking Calculations'!$C$17,AC39&gt;='Old Ranking Calculations'!$B$18,'Old Ranking Calculations'!$C$18,AC39&gt;='Old Ranking Calculations'!$B$19,'Old Ranking Calculations'!$C$19,AC39&gt;='Old Ranking Calculations'!$B$20,'Old Ranking Calculations'!$C$20,AC39&gt;='Old Ranking Calculations'!$B$21,'Old Ranking Calculations'!$C$21,AC39&gt;='Old Ranking Calculations'!$B$22,'Old Ranking Calculations'!$C$22,AC39&lt;'Old Ranking Calculations'!$B$23,'Old Ranking Calculations'!$C$23)</f>
        <v>7</v>
      </c>
      <c r="AE39" s="1">
        <f t="shared" si="1"/>
        <v>0</v>
      </c>
      <c r="AF39" s="1">
        <f>SUM($O$2:O39)/SUM($G$2:H39)</f>
        <v>1.8571428571428572</v>
      </c>
      <c r="AG39" s="16">
        <f>SUM($W$2:W39,Z39)</f>
        <v>198</v>
      </c>
    </row>
    <row r="40" spans="1:33" ht="15.75" customHeight="1" x14ac:dyDescent="0.2">
      <c r="A40" s="1">
        <v>2004</v>
      </c>
      <c r="B40" s="1" t="s">
        <v>31</v>
      </c>
      <c r="C40" s="1" t="str">
        <f>VLOOKUP(B40,Divisions!$A$1:$B$33,2,FALSE)</f>
        <v>NFC East</v>
      </c>
      <c r="D40" s="1">
        <v>6</v>
      </c>
      <c r="E40" s="1">
        <v>10</v>
      </c>
      <c r="W40" s="1">
        <f>SUM(N40*'Ranking Calculations'!$C$2,M40*'Ranking Calculations'!$C$3,L40*'Ranking Calculations'!$C$4,K40*'Ranking Calculations'!$C$5,H40*'Ranking Calculations'!$C$7,G40*'Ranking Calculations'!$C$6,P40*'Ranking Calculations'!$C$8,Q40*'Ranking Calculations'!$C$9,R40*'Ranking Calculations'!$C$10,S40*'Ranking Calculations'!$C$11,T40*'Ranking Calculations'!$C$12,U40*'Ranking Calculations'!$C$13,V40*'Ranking Calculations'!$C$14)</f>
        <v>0</v>
      </c>
      <c r="X40" s="11">
        <f>(SUM($D$2:D40)+(SUM($F$2:F40)/2))/((SUM($D$2:D40)+SUM($E$2:E40)+SUM($F$2:F40)))</f>
        <v>0.55499153976311333</v>
      </c>
      <c r="Y40" s="24">
        <f>'Winning % Rank Over Time'!AH40</f>
        <v>9</v>
      </c>
      <c r="Z40" s="7">
        <f>'Winning % Rank Over Time'!$B40*VLOOKUP(Y40,'Share of Reg Season Points'!$A$2:$B$33,2)</f>
        <v>0</v>
      </c>
      <c r="AA40" s="1">
        <f>SUM($I$2:I40)/COUNT($G$2:G40)</f>
        <v>1.3571428571428572</v>
      </c>
      <c r="AB40" s="1" cm="1">
        <f t="array" ref="AB40">_xlfn.IFS(AA40&gt;='Old Ranking Calculations'!$B$25,'Old Ranking Calculations'!$C$25,AA40&gt;='Old Ranking Calculations'!$B$26,'Old Ranking Calculations'!$C$26,AA40&gt;='Old Ranking Calculations'!$B$27,'Old Ranking Calculations'!$C$27,AA40&gt;='Old Ranking Calculations'!$B$28,'Old Ranking Calculations'!$C$28,AA40&gt;='Old Ranking Calculations'!$B$29,'Old Ranking Calculations'!$C$29,AA40&gt;='Old Ranking Calculations'!$B$30,'Old Ranking Calculations'!$C$30,AA40&gt;='Old Ranking Calculations'!$B$31,'Old Ranking Calculations'!$C$31,AA40&lt;'Old Ranking Calculations'!$B$32,'Old Ranking Calculations'!$C$32)</f>
        <v>12</v>
      </c>
      <c r="AC40" s="1">
        <f>COUNT($G$2:G40)/COUNT($A$2:A40)</f>
        <v>0.35897435897435898</v>
      </c>
      <c r="AD40" s="1" cm="1">
        <f t="array" ref="AD40">_xlfn.IFS(AC40&gt;='Old Ranking Calculations'!$B$15,'Old Ranking Calculations'!$C$15,AC40&gt;='Old Ranking Calculations'!$B$16,'Old Ranking Calculations'!$C$16,AC40&gt;='Old Ranking Calculations'!$B$17,'Old Ranking Calculations'!$C$17,AC40&gt;='Old Ranking Calculations'!$B$18,'Old Ranking Calculations'!$C$18,AC40&gt;='Old Ranking Calculations'!$B$19,'Old Ranking Calculations'!$C$19,AC40&gt;='Old Ranking Calculations'!$B$20,'Old Ranking Calculations'!$C$20,AC40&gt;='Old Ranking Calculations'!$B$21,'Old Ranking Calculations'!$C$21,AC40&gt;='Old Ranking Calculations'!$B$22,'Old Ranking Calculations'!$C$22,AC40&lt;'Old Ranking Calculations'!$B$23,'Old Ranking Calculations'!$C$23)</f>
        <v>7</v>
      </c>
      <c r="AE40" s="1">
        <f t="shared" si="1"/>
        <v>0</v>
      </c>
      <c r="AF40" s="1">
        <f>SUM($O$2:O40)/SUM($G$2:H40)</f>
        <v>1.8571428571428572</v>
      </c>
      <c r="AG40" s="16">
        <f>SUM($W$2:W40,Z40)</f>
        <v>198</v>
      </c>
    </row>
    <row r="41" spans="1:33" ht="15.75" customHeight="1" x14ac:dyDescent="0.2">
      <c r="A41" s="1">
        <v>2005</v>
      </c>
      <c r="B41" s="1" t="s">
        <v>31</v>
      </c>
      <c r="C41" s="1" t="str">
        <f>VLOOKUP(B41,Divisions!$A$1:$B$33,2,FALSE)</f>
        <v>NFC East</v>
      </c>
      <c r="D41" s="1">
        <v>10</v>
      </c>
      <c r="E41" s="1">
        <v>6</v>
      </c>
      <c r="G41" s="1">
        <v>1</v>
      </c>
      <c r="I41" s="1">
        <v>1</v>
      </c>
      <c r="J41" s="1">
        <v>1</v>
      </c>
      <c r="K41" s="1">
        <v>1</v>
      </c>
      <c r="L41" s="1"/>
      <c r="M41" s="1"/>
      <c r="N41" s="1"/>
      <c r="O41" s="1">
        <v>2</v>
      </c>
      <c r="W41" s="1">
        <f>SUM(N41*'Ranking Calculations'!$C$2,M41*'Ranking Calculations'!$C$3,L41*'Ranking Calculations'!$C$4,K41*'Ranking Calculations'!$C$5,H41*'Ranking Calculations'!$C$7,G41*'Ranking Calculations'!$C$6,P41*'Ranking Calculations'!$C$8,Q41*'Ranking Calculations'!$C$9,R41*'Ranking Calculations'!$C$10,S41*'Ranking Calculations'!$C$11,T41*'Ranking Calculations'!$C$12,U41*'Ranking Calculations'!$C$13,V41*'Ranking Calculations'!$C$14)</f>
        <v>3</v>
      </c>
      <c r="X41" s="11">
        <f>(SUM($D$2:D41)+(SUM($F$2:F41)/2))/((SUM($D$2:D41)+SUM($E$2:E41)+SUM($F$2:F41)))</f>
        <v>0.55683690280065901</v>
      </c>
      <c r="Y41" s="24">
        <f>'Winning % Rank Over Time'!AH41</f>
        <v>9</v>
      </c>
      <c r="Z41" s="7">
        <f>'Winning % Rank Over Time'!$B41*VLOOKUP(Y41,'Share of Reg Season Points'!$A$2:$B$33,2)</f>
        <v>0</v>
      </c>
      <c r="AA41" s="1">
        <f>SUM($I$2:I41)/COUNT($G$2:G41)</f>
        <v>1.3333333333333333</v>
      </c>
      <c r="AB41" s="1" cm="1">
        <f t="array" ref="AB41">_xlfn.IFS(AA41&gt;='Old Ranking Calculations'!$B$25,'Old Ranking Calculations'!$C$25,AA41&gt;='Old Ranking Calculations'!$B$26,'Old Ranking Calculations'!$C$26,AA41&gt;='Old Ranking Calculations'!$B$27,'Old Ranking Calculations'!$C$27,AA41&gt;='Old Ranking Calculations'!$B$28,'Old Ranking Calculations'!$C$28,AA41&gt;='Old Ranking Calculations'!$B$29,'Old Ranking Calculations'!$C$29,AA41&gt;='Old Ranking Calculations'!$B$30,'Old Ranking Calculations'!$C$30,AA41&gt;='Old Ranking Calculations'!$B$31,'Old Ranking Calculations'!$C$31,AA41&lt;'Old Ranking Calculations'!$B$32,'Old Ranking Calculations'!$C$32)</f>
        <v>12</v>
      </c>
      <c r="AC41" s="1">
        <f>COUNT($G$2:G41)/COUNT($A$2:A41)</f>
        <v>0.375</v>
      </c>
      <c r="AD41" s="1" cm="1">
        <f t="array" ref="AD41">_xlfn.IFS(AC41&gt;='Old Ranking Calculations'!$B$15,'Old Ranking Calculations'!$C$15,AC41&gt;='Old Ranking Calculations'!$B$16,'Old Ranking Calculations'!$C$16,AC41&gt;='Old Ranking Calculations'!$B$17,'Old Ranking Calculations'!$C$17,AC41&gt;='Old Ranking Calculations'!$B$18,'Old Ranking Calculations'!$C$18,AC41&gt;='Old Ranking Calculations'!$B$19,'Old Ranking Calculations'!$C$19,AC41&gt;='Old Ranking Calculations'!$B$20,'Old Ranking Calculations'!$C$20,AC41&gt;='Old Ranking Calculations'!$B$21,'Old Ranking Calculations'!$C$21,AC41&gt;='Old Ranking Calculations'!$B$22,'Old Ranking Calculations'!$C$22,AC41&lt;'Old Ranking Calculations'!$B$23,'Old Ranking Calculations'!$C$23)</f>
        <v>7</v>
      </c>
      <c r="AE41" s="1">
        <f t="shared" si="1"/>
        <v>0</v>
      </c>
      <c r="AF41" s="1">
        <f>SUM($O$2:O41)/SUM($G$2:H41)</f>
        <v>1.8636363636363635</v>
      </c>
      <c r="AG41" s="16">
        <f>SUM($W$2:W41,Z41)</f>
        <v>201</v>
      </c>
    </row>
    <row r="42" spans="1:33" ht="15.75" customHeight="1" x14ac:dyDescent="0.2">
      <c r="A42" s="1">
        <v>2006</v>
      </c>
      <c r="B42" s="1" t="s">
        <v>31</v>
      </c>
      <c r="C42" s="1" t="str">
        <f>VLOOKUP(B42,Divisions!$A$1:$B$33,2,FALSE)</f>
        <v>NFC East</v>
      </c>
      <c r="D42" s="1">
        <v>5</v>
      </c>
      <c r="E42" s="1">
        <v>11</v>
      </c>
      <c r="W42" s="1">
        <f>SUM(N42*'Ranking Calculations'!$C$2,M42*'Ranking Calculations'!$C$3,L42*'Ranking Calculations'!$C$4,K42*'Ranking Calculations'!$C$5,H42*'Ranking Calculations'!$C$7,G42*'Ranking Calculations'!$C$6,P42*'Ranking Calculations'!$C$8,Q42*'Ranking Calculations'!$C$9,R42*'Ranking Calculations'!$C$10,S42*'Ranking Calculations'!$C$11,T42*'Ranking Calculations'!$C$12,U42*'Ranking Calculations'!$C$13,V42*'Ranking Calculations'!$C$14)</f>
        <v>0</v>
      </c>
      <c r="X42" s="11">
        <f>(SUM($D$2:D42)+(SUM($F$2:F42)/2))/((SUM($D$2:D42)+SUM($E$2:E42)+SUM($F$2:F42)))</f>
        <v>0.550561797752809</v>
      </c>
      <c r="Y42" s="24">
        <f>'Winning % Rank Over Time'!AH42</f>
        <v>9</v>
      </c>
      <c r="Z42" s="7">
        <f>'Winning % Rank Over Time'!$B42*VLOOKUP(Y42,'Share of Reg Season Points'!$A$2:$B$33,2)</f>
        <v>0</v>
      </c>
      <c r="AA42" s="1">
        <f>SUM($I$2:I42)/COUNT($G$2:G42)</f>
        <v>1.3333333333333333</v>
      </c>
      <c r="AB42" s="1" cm="1">
        <f t="array" ref="AB42">_xlfn.IFS(AA42&gt;='Old Ranking Calculations'!$B$25,'Old Ranking Calculations'!$C$25,AA42&gt;='Old Ranking Calculations'!$B$26,'Old Ranking Calculations'!$C$26,AA42&gt;='Old Ranking Calculations'!$B$27,'Old Ranking Calculations'!$C$27,AA42&gt;='Old Ranking Calculations'!$B$28,'Old Ranking Calculations'!$C$28,AA42&gt;='Old Ranking Calculations'!$B$29,'Old Ranking Calculations'!$C$29,AA42&gt;='Old Ranking Calculations'!$B$30,'Old Ranking Calculations'!$C$30,AA42&gt;='Old Ranking Calculations'!$B$31,'Old Ranking Calculations'!$C$31,AA42&lt;'Old Ranking Calculations'!$B$32,'Old Ranking Calculations'!$C$32)</f>
        <v>12</v>
      </c>
      <c r="AC42" s="1">
        <f>COUNT($G$2:G42)/COUNT($A$2:A42)</f>
        <v>0.36585365853658536</v>
      </c>
      <c r="AD42" s="1" cm="1">
        <f t="array" ref="AD42">_xlfn.IFS(AC42&gt;='Old Ranking Calculations'!$B$15,'Old Ranking Calculations'!$C$15,AC42&gt;='Old Ranking Calculations'!$B$16,'Old Ranking Calculations'!$C$16,AC42&gt;='Old Ranking Calculations'!$B$17,'Old Ranking Calculations'!$C$17,AC42&gt;='Old Ranking Calculations'!$B$18,'Old Ranking Calculations'!$C$18,AC42&gt;='Old Ranking Calculations'!$B$19,'Old Ranking Calculations'!$C$19,AC42&gt;='Old Ranking Calculations'!$B$20,'Old Ranking Calculations'!$C$20,AC42&gt;='Old Ranking Calculations'!$B$21,'Old Ranking Calculations'!$C$21,AC42&gt;='Old Ranking Calculations'!$B$22,'Old Ranking Calculations'!$C$22,AC42&lt;'Old Ranking Calculations'!$B$23,'Old Ranking Calculations'!$C$23)</f>
        <v>7</v>
      </c>
      <c r="AE42" s="1">
        <f t="shared" si="1"/>
        <v>0</v>
      </c>
      <c r="AF42" s="1">
        <f>SUM($O$2:O42)/SUM($G$2:H42)</f>
        <v>1.8636363636363635</v>
      </c>
      <c r="AG42" s="16">
        <f>SUM($W$2:W42,Z42)</f>
        <v>201</v>
      </c>
    </row>
    <row r="43" spans="1:33" ht="15.75" customHeight="1" x14ac:dyDescent="0.2">
      <c r="A43" s="1">
        <v>2007</v>
      </c>
      <c r="B43" s="1" t="s">
        <v>31</v>
      </c>
      <c r="C43" s="1" t="str">
        <f>VLOOKUP(B43,Divisions!$A$1:$B$33,2,FALSE)</f>
        <v>NFC East</v>
      </c>
      <c r="D43" s="1">
        <v>9</v>
      </c>
      <c r="E43" s="1">
        <v>7</v>
      </c>
      <c r="G43" s="1">
        <v>1</v>
      </c>
      <c r="I43" s="1">
        <v>0</v>
      </c>
      <c r="J43" s="1">
        <v>1</v>
      </c>
      <c r="K43" s="1"/>
      <c r="L43" s="1"/>
      <c r="M43" s="1"/>
      <c r="N43" s="1"/>
      <c r="O43" s="1">
        <v>1</v>
      </c>
      <c r="W43" s="1">
        <f>SUM(N43*'Ranking Calculations'!$C$2,M43*'Ranking Calculations'!$C$3,L43*'Ranking Calculations'!$C$4,K43*'Ranking Calculations'!$C$5,H43*'Ranking Calculations'!$C$7,G43*'Ranking Calculations'!$C$6,P43*'Ranking Calculations'!$C$8,Q43*'Ranking Calculations'!$C$9,R43*'Ranking Calculations'!$C$10,S43*'Ranking Calculations'!$C$11,T43*'Ranking Calculations'!$C$12,U43*'Ranking Calculations'!$C$13,V43*'Ranking Calculations'!$C$14)</f>
        <v>1</v>
      </c>
      <c r="X43" s="11">
        <f>(SUM($D$2:D43)+(SUM($F$2:F43)/2))/((SUM($D$2:D43)+SUM($E$2:E43)+SUM($F$2:F43)))</f>
        <v>0.55086071987480434</v>
      </c>
      <c r="Y43" s="24">
        <f>'Winning % Rank Over Time'!AH43</f>
        <v>9</v>
      </c>
      <c r="Z43" s="7">
        <f>'Winning % Rank Over Time'!$B43*VLOOKUP(Y43,'Share of Reg Season Points'!$A$2:$B$33,2)</f>
        <v>0</v>
      </c>
      <c r="AA43" s="1">
        <f>SUM($I$2:I43)/COUNT($G$2:G43)</f>
        <v>1.25</v>
      </c>
      <c r="AB43" s="1" cm="1">
        <f t="array" ref="AB43">_xlfn.IFS(AA43&gt;='Old Ranking Calculations'!$B$25,'Old Ranking Calculations'!$C$25,AA43&gt;='Old Ranking Calculations'!$B$26,'Old Ranking Calculations'!$C$26,AA43&gt;='Old Ranking Calculations'!$B$27,'Old Ranking Calculations'!$C$27,AA43&gt;='Old Ranking Calculations'!$B$28,'Old Ranking Calculations'!$C$28,AA43&gt;='Old Ranking Calculations'!$B$29,'Old Ranking Calculations'!$C$29,AA43&gt;='Old Ranking Calculations'!$B$30,'Old Ranking Calculations'!$C$30,AA43&gt;='Old Ranking Calculations'!$B$31,'Old Ranking Calculations'!$C$31,AA43&lt;'Old Ranking Calculations'!$B$32,'Old Ranking Calculations'!$C$32)</f>
        <v>12</v>
      </c>
      <c r="AC43" s="1">
        <f>COUNT($G$2:G43)/COUNT($A$2:A43)</f>
        <v>0.38095238095238093</v>
      </c>
      <c r="AD43" s="1" cm="1">
        <f t="array" ref="AD43">_xlfn.IFS(AC43&gt;='Old Ranking Calculations'!$B$15,'Old Ranking Calculations'!$C$15,AC43&gt;='Old Ranking Calculations'!$B$16,'Old Ranking Calculations'!$C$16,AC43&gt;='Old Ranking Calculations'!$B$17,'Old Ranking Calculations'!$C$17,AC43&gt;='Old Ranking Calculations'!$B$18,'Old Ranking Calculations'!$C$18,AC43&gt;='Old Ranking Calculations'!$B$19,'Old Ranking Calculations'!$C$19,AC43&gt;='Old Ranking Calculations'!$B$20,'Old Ranking Calculations'!$C$20,AC43&gt;='Old Ranking Calculations'!$B$21,'Old Ranking Calculations'!$C$21,AC43&gt;='Old Ranking Calculations'!$B$22,'Old Ranking Calculations'!$C$22,AC43&lt;'Old Ranking Calculations'!$B$23,'Old Ranking Calculations'!$C$23)</f>
        <v>7</v>
      </c>
      <c r="AE43" s="1">
        <f t="shared" si="1"/>
        <v>0</v>
      </c>
      <c r="AF43" s="1">
        <f>SUM($O$2:O43)/SUM($G$2:H43)</f>
        <v>1.826086956521739</v>
      </c>
      <c r="AG43" s="16">
        <f>SUM($W$2:W43,Z43)</f>
        <v>202</v>
      </c>
    </row>
    <row r="44" spans="1:33" ht="15.75" customHeight="1" x14ac:dyDescent="0.2">
      <c r="A44" s="1">
        <v>2008</v>
      </c>
      <c r="B44" s="1" t="s">
        <v>31</v>
      </c>
      <c r="C44" s="1" t="str">
        <f>VLOOKUP(B44,Divisions!$A$1:$B$33,2,FALSE)</f>
        <v>NFC East</v>
      </c>
      <c r="D44" s="1">
        <v>8</v>
      </c>
      <c r="E44" s="1">
        <v>8</v>
      </c>
      <c r="W44" s="1">
        <f>SUM(N44*'Ranking Calculations'!$C$2,M44*'Ranking Calculations'!$C$3,L44*'Ranking Calculations'!$C$4,K44*'Ranking Calculations'!$C$5,H44*'Ranking Calculations'!$C$7,G44*'Ranking Calculations'!$C$6,P44*'Ranking Calculations'!$C$8,Q44*'Ranking Calculations'!$C$9,R44*'Ranking Calculations'!$C$10,S44*'Ranking Calculations'!$C$11,T44*'Ranking Calculations'!$C$12,U44*'Ranking Calculations'!$C$13,V44*'Ranking Calculations'!$C$14)</f>
        <v>0</v>
      </c>
      <c r="X44" s="11">
        <f>(SUM($D$2:D44)+(SUM($F$2:F44)/2))/((SUM($D$2:D44)+SUM($E$2:E44)+SUM($F$2:F44)))</f>
        <v>0.54961832061068705</v>
      </c>
      <c r="Y44" s="24">
        <f>'Winning % Rank Over Time'!AH44</f>
        <v>8</v>
      </c>
      <c r="Z44" s="7">
        <f>'Winning % Rank Over Time'!$B44*VLOOKUP(Y44,'Share of Reg Season Points'!$A$2:$B$33,2)</f>
        <v>0</v>
      </c>
      <c r="AA44" s="1">
        <f>SUM($I$2:I44)/COUNT($G$2:G44)</f>
        <v>1.25</v>
      </c>
      <c r="AB44" s="1" cm="1">
        <f t="array" ref="AB44">_xlfn.IFS(AA44&gt;='Old Ranking Calculations'!$B$25,'Old Ranking Calculations'!$C$25,AA44&gt;='Old Ranking Calculations'!$B$26,'Old Ranking Calculations'!$C$26,AA44&gt;='Old Ranking Calculations'!$B$27,'Old Ranking Calculations'!$C$27,AA44&gt;='Old Ranking Calculations'!$B$28,'Old Ranking Calculations'!$C$28,AA44&gt;='Old Ranking Calculations'!$B$29,'Old Ranking Calculations'!$C$29,AA44&gt;='Old Ranking Calculations'!$B$30,'Old Ranking Calculations'!$C$30,AA44&gt;='Old Ranking Calculations'!$B$31,'Old Ranking Calculations'!$C$31,AA44&lt;'Old Ranking Calculations'!$B$32,'Old Ranking Calculations'!$C$32)</f>
        <v>12</v>
      </c>
      <c r="AC44" s="1">
        <f>COUNT($G$2:G44)/COUNT($A$2:A44)</f>
        <v>0.37209302325581395</v>
      </c>
      <c r="AD44" s="1" cm="1">
        <f t="array" ref="AD44">_xlfn.IFS(AC44&gt;='Old Ranking Calculations'!$B$15,'Old Ranking Calculations'!$C$15,AC44&gt;='Old Ranking Calculations'!$B$16,'Old Ranking Calculations'!$C$16,AC44&gt;='Old Ranking Calculations'!$B$17,'Old Ranking Calculations'!$C$17,AC44&gt;='Old Ranking Calculations'!$B$18,'Old Ranking Calculations'!$C$18,AC44&gt;='Old Ranking Calculations'!$B$19,'Old Ranking Calculations'!$C$19,AC44&gt;='Old Ranking Calculations'!$B$20,'Old Ranking Calculations'!$C$20,AC44&gt;='Old Ranking Calculations'!$B$21,'Old Ranking Calculations'!$C$21,AC44&gt;='Old Ranking Calculations'!$B$22,'Old Ranking Calculations'!$C$22,AC44&lt;'Old Ranking Calculations'!$B$23,'Old Ranking Calculations'!$C$23)</f>
        <v>7</v>
      </c>
      <c r="AE44" s="1">
        <f t="shared" si="1"/>
        <v>0</v>
      </c>
      <c r="AF44" s="1">
        <f>SUM($O$2:O44)/SUM($G$2:H44)</f>
        <v>1.826086956521739</v>
      </c>
      <c r="AG44" s="16">
        <f>SUM($W$2:W44,Z44)</f>
        <v>202</v>
      </c>
    </row>
    <row r="45" spans="1:33" ht="15.75" customHeight="1" x14ac:dyDescent="0.2">
      <c r="A45" s="1">
        <v>2009</v>
      </c>
      <c r="B45" s="1" t="s">
        <v>31</v>
      </c>
      <c r="C45" s="1" t="str">
        <f>VLOOKUP(B45,Divisions!$A$1:$B$33,2,FALSE)</f>
        <v>NFC East</v>
      </c>
      <c r="D45" s="1">
        <v>4</v>
      </c>
      <c r="E45" s="1">
        <v>12</v>
      </c>
      <c r="W45" s="1">
        <f>SUM(N45*'Ranking Calculations'!$C$2,M45*'Ranking Calculations'!$C$3,L45*'Ranking Calculations'!$C$4,K45*'Ranking Calculations'!$C$5,H45*'Ranking Calculations'!$C$7,G45*'Ranking Calculations'!$C$6,P45*'Ranking Calculations'!$C$8,Q45*'Ranking Calculations'!$C$9,R45*'Ranking Calculations'!$C$10,S45*'Ranking Calculations'!$C$11,T45*'Ranking Calculations'!$C$12,U45*'Ranking Calculations'!$C$13,V45*'Ranking Calculations'!$C$14)</f>
        <v>0</v>
      </c>
      <c r="X45" s="11">
        <f>(SUM($D$2:D45)+(SUM($F$2:F45)/2))/((SUM($D$2:D45)+SUM($E$2:E45)+SUM($F$2:F45)))</f>
        <v>0.54247391952309987</v>
      </c>
      <c r="Y45" s="24">
        <f>'Winning % Rank Over Time'!AH45</f>
        <v>8</v>
      </c>
      <c r="Z45" s="7">
        <f>'Winning % Rank Over Time'!$B45*VLOOKUP(Y45,'Share of Reg Season Points'!$A$2:$B$33,2)</f>
        <v>0</v>
      </c>
      <c r="AA45" s="1">
        <f>SUM($I$2:I45)/COUNT($G$2:G45)</f>
        <v>1.25</v>
      </c>
      <c r="AB45" s="1" cm="1">
        <f t="array" ref="AB45">_xlfn.IFS(AA45&gt;='Old Ranking Calculations'!$B$25,'Old Ranking Calculations'!$C$25,AA45&gt;='Old Ranking Calculations'!$B$26,'Old Ranking Calculations'!$C$26,AA45&gt;='Old Ranking Calculations'!$B$27,'Old Ranking Calculations'!$C$27,AA45&gt;='Old Ranking Calculations'!$B$28,'Old Ranking Calculations'!$C$28,AA45&gt;='Old Ranking Calculations'!$B$29,'Old Ranking Calculations'!$C$29,AA45&gt;='Old Ranking Calculations'!$B$30,'Old Ranking Calculations'!$C$30,AA45&gt;='Old Ranking Calculations'!$B$31,'Old Ranking Calculations'!$C$31,AA45&lt;'Old Ranking Calculations'!$B$32,'Old Ranking Calculations'!$C$32)</f>
        <v>12</v>
      </c>
      <c r="AC45" s="1">
        <f>COUNT($G$2:G45)/COUNT($A$2:A45)</f>
        <v>0.36363636363636365</v>
      </c>
      <c r="AD45" s="1" cm="1">
        <f t="array" ref="AD45">_xlfn.IFS(AC45&gt;='Old Ranking Calculations'!$B$15,'Old Ranking Calculations'!$C$15,AC45&gt;='Old Ranking Calculations'!$B$16,'Old Ranking Calculations'!$C$16,AC45&gt;='Old Ranking Calculations'!$B$17,'Old Ranking Calculations'!$C$17,AC45&gt;='Old Ranking Calculations'!$B$18,'Old Ranking Calculations'!$C$18,AC45&gt;='Old Ranking Calculations'!$B$19,'Old Ranking Calculations'!$C$19,AC45&gt;='Old Ranking Calculations'!$B$20,'Old Ranking Calculations'!$C$20,AC45&gt;='Old Ranking Calculations'!$B$21,'Old Ranking Calculations'!$C$21,AC45&gt;='Old Ranking Calculations'!$B$22,'Old Ranking Calculations'!$C$22,AC45&lt;'Old Ranking Calculations'!$B$23,'Old Ranking Calculations'!$C$23)</f>
        <v>7</v>
      </c>
      <c r="AE45" s="1">
        <f t="shared" si="1"/>
        <v>0</v>
      </c>
      <c r="AF45" s="1">
        <f>SUM($O$2:O45)/SUM($G$2:H45)</f>
        <v>1.826086956521739</v>
      </c>
      <c r="AG45" s="16">
        <f>SUM($W$2:W45,Z45)</f>
        <v>202</v>
      </c>
    </row>
    <row r="46" spans="1:33" ht="15.75" customHeight="1" x14ac:dyDescent="0.2">
      <c r="A46" s="1">
        <v>2010</v>
      </c>
      <c r="B46" s="1" t="s">
        <v>31</v>
      </c>
      <c r="C46" s="1" t="str">
        <f>VLOOKUP(B46,Divisions!$A$1:$B$33,2,FALSE)</f>
        <v>NFC East</v>
      </c>
      <c r="D46" s="1">
        <v>6</v>
      </c>
      <c r="E46" s="1">
        <v>10</v>
      </c>
      <c r="W46" s="1">
        <f>SUM(N46*'Ranking Calculations'!$C$2,M46*'Ranking Calculations'!$C$3,L46*'Ranking Calculations'!$C$4,K46*'Ranking Calculations'!$C$5,H46*'Ranking Calculations'!$C$7,G46*'Ranking Calculations'!$C$6,P46*'Ranking Calculations'!$C$8,Q46*'Ranking Calculations'!$C$9,R46*'Ranking Calculations'!$C$10,S46*'Ranking Calculations'!$C$11,T46*'Ranking Calculations'!$C$12,U46*'Ranking Calculations'!$C$13,V46*'Ranking Calculations'!$C$14)</f>
        <v>0</v>
      </c>
      <c r="X46" s="11">
        <f>(SUM($D$2:D46)+(SUM($F$2:F46)/2))/((SUM($D$2:D46)+SUM($E$2:E46)+SUM($F$2:F46)))</f>
        <v>0.53857350800582238</v>
      </c>
      <c r="Y46" s="24">
        <f>'Winning % Rank Over Time'!AH46</f>
        <v>8</v>
      </c>
      <c r="Z46" s="7">
        <f>'Winning % Rank Over Time'!$B46*VLOOKUP(Y46,'Share of Reg Season Points'!$A$2:$B$33,2)</f>
        <v>0</v>
      </c>
      <c r="AA46" s="1">
        <f>SUM($I$2:I46)/COUNT($G$2:G46)</f>
        <v>1.25</v>
      </c>
      <c r="AB46" s="1" cm="1">
        <f t="array" ref="AB46">_xlfn.IFS(AA46&gt;='Old Ranking Calculations'!$B$25,'Old Ranking Calculations'!$C$25,AA46&gt;='Old Ranking Calculations'!$B$26,'Old Ranking Calculations'!$C$26,AA46&gt;='Old Ranking Calculations'!$B$27,'Old Ranking Calculations'!$C$27,AA46&gt;='Old Ranking Calculations'!$B$28,'Old Ranking Calculations'!$C$28,AA46&gt;='Old Ranking Calculations'!$B$29,'Old Ranking Calculations'!$C$29,AA46&gt;='Old Ranking Calculations'!$B$30,'Old Ranking Calculations'!$C$30,AA46&gt;='Old Ranking Calculations'!$B$31,'Old Ranking Calculations'!$C$31,AA46&lt;'Old Ranking Calculations'!$B$32,'Old Ranking Calculations'!$C$32)</f>
        <v>12</v>
      </c>
      <c r="AC46" s="1">
        <f>COUNT($G$2:G46)/COUNT($A$2:A46)</f>
        <v>0.35555555555555557</v>
      </c>
      <c r="AD46" s="1" cm="1">
        <f t="array" ref="AD46">_xlfn.IFS(AC46&gt;='Old Ranking Calculations'!$B$15,'Old Ranking Calculations'!$C$15,AC46&gt;='Old Ranking Calculations'!$B$16,'Old Ranking Calculations'!$C$16,AC46&gt;='Old Ranking Calculations'!$B$17,'Old Ranking Calculations'!$C$17,AC46&gt;='Old Ranking Calculations'!$B$18,'Old Ranking Calculations'!$C$18,AC46&gt;='Old Ranking Calculations'!$B$19,'Old Ranking Calculations'!$C$19,AC46&gt;='Old Ranking Calculations'!$B$20,'Old Ranking Calculations'!$C$20,AC46&gt;='Old Ranking Calculations'!$B$21,'Old Ranking Calculations'!$C$21,AC46&gt;='Old Ranking Calculations'!$B$22,'Old Ranking Calculations'!$C$22,AC46&lt;'Old Ranking Calculations'!$B$23,'Old Ranking Calculations'!$C$23)</f>
        <v>7</v>
      </c>
      <c r="AE46" s="1">
        <f t="shared" si="1"/>
        <v>0</v>
      </c>
      <c r="AF46" s="1">
        <f>SUM($O$2:O46)/SUM($G$2:H46)</f>
        <v>1.826086956521739</v>
      </c>
      <c r="AG46" s="16">
        <f>SUM($W$2:W46,Z46)</f>
        <v>202</v>
      </c>
    </row>
    <row r="47" spans="1:33" ht="15.75" customHeight="1" x14ac:dyDescent="0.2">
      <c r="A47" s="1">
        <v>2011</v>
      </c>
      <c r="B47" s="1" t="s">
        <v>31</v>
      </c>
      <c r="C47" s="1" t="str">
        <f>VLOOKUP(B47,Divisions!$A$1:$B$33,2,FALSE)</f>
        <v>NFC East</v>
      </c>
      <c r="D47" s="1">
        <v>5</v>
      </c>
      <c r="E47" s="1">
        <v>11</v>
      </c>
      <c r="W47" s="1">
        <f>SUM(N47*'Ranking Calculations'!$C$2,M47*'Ranking Calculations'!$C$3,L47*'Ranking Calculations'!$C$4,K47*'Ranking Calculations'!$C$5,H47*'Ranking Calculations'!$C$7,G47*'Ranking Calculations'!$C$6,P47*'Ranking Calculations'!$C$8,Q47*'Ranking Calculations'!$C$9,R47*'Ranking Calculations'!$C$10,S47*'Ranking Calculations'!$C$11,T47*'Ranking Calculations'!$C$12,U47*'Ranking Calculations'!$C$13,V47*'Ranking Calculations'!$C$14)</f>
        <v>0</v>
      </c>
      <c r="X47" s="11">
        <f>(SUM($D$2:D47)+(SUM($F$2:F47)/2))/((SUM($D$2:D47)+SUM($E$2:E47)+SUM($F$2:F47)))</f>
        <v>0.53342816500711232</v>
      </c>
      <c r="Y47" s="24">
        <f>'Winning % Rank Over Time'!AH47</f>
        <v>9</v>
      </c>
      <c r="Z47" s="7">
        <f>'Winning % Rank Over Time'!$B47*VLOOKUP(Y47,'Share of Reg Season Points'!$A$2:$B$33,2)</f>
        <v>0</v>
      </c>
      <c r="AA47" s="1">
        <f>SUM($I$2:I47)/COUNT($G$2:G47)</f>
        <v>1.25</v>
      </c>
      <c r="AB47" s="1" cm="1">
        <f t="array" ref="AB47">_xlfn.IFS(AA47&gt;='Old Ranking Calculations'!$B$25,'Old Ranking Calculations'!$C$25,AA47&gt;='Old Ranking Calculations'!$B$26,'Old Ranking Calculations'!$C$26,AA47&gt;='Old Ranking Calculations'!$B$27,'Old Ranking Calculations'!$C$27,AA47&gt;='Old Ranking Calculations'!$B$28,'Old Ranking Calculations'!$C$28,AA47&gt;='Old Ranking Calculations'!$B$29,'Old Ranking Calculations'!$C$29,AA47&gt;='Old Ranking Calculations'!$B$30,'Old Ranking Calculations'!$C$30,AA47&gt;='Old Ranking Calculations'!$B$31,'Old Ranking Calculations'!$C$31,AA47&lt;'Old Ranking Calculations'!$B$32,'Old Ranking Calculations'!$C$32)</f>
        <v>12</v>
      </c>
      <c r="AC47" s="1">
        <f>COUNT($G$2:G47)/COUNT($A$2:A47)</f>
        <v>0.34782608695652173</v>
      </c>
      <c r="AD47" s="1" cm="1">
        <f t="array" ref="AD47">_xlfn.IFS(AC47&gt;='Old Ranking Calculations'!$B$15,'Old Ranking Calculations'!$C$15,AC47&gt;='Old Ranking Calculations'!$B$16,'Old Ranking Calculations'!$C$16,AC47&gt;='Old Ranking Calculations'!$B$17,'Old Ranking Calculations'!$C$17,AC47&gt;='Old Ranking Calculations'!$B$18,'Old Ranking Calculations'!$C$18,AC47&gt;='Old Ranking Calculations'!$B$19,'Old Ranking Calculations'!$C$19,AC47&gt;='Old Ranking Calculations'!$B$20,'Old Ranking Calculations'!$C$20,AC47&gt;='Old Ranking Calculations'!$B$21,'Old Ranking Calculations'!$C$21,AC47&gt;='Old Ranking Calculations'!$B$22,'Old Ranking Calculations'!$C$22,AC47&lt;'Old Ranking Calculations'!$B$23,'Old Ranking Calculations'!$C$23)</f>
        <v>3</v>
      </c>
      <c r="AE47" s="1">
        <f t="shared" si="1"/>
        <v>0</v>
      </c>
      <c r="AF47" s="1">
        <f>SUM($O$2:O47)/SUM($G$2:H47)</f>
        <v>1.826086956521739</v>
      </c>
      <c r="AG47" s="16">
        <f>SUM($W$2:W47,Z47)</f>
        <v>202</v>
      </c>
    </row>
    <row r="48" spans="1:33" ht="15.75" customHeight="1" x14ac:dyDescent="0.2">
      <c r="A48" s="1">
        <v>2012</v>
      </c>
      <c r="B48" s="1" t="s">
        <v>31</v>
      </c>
      <c r="C48" s="1" t="str">
        <f>VLOOKUP(B48,Divisions!$A$1:$B$33,2,FALSE)</f>
        <v>NFC East</v>
      </c>
      <c r="D48" s="1">
        <v>10</v>
      </c>
      <c r="E48" s="1">
        <v>6</v>
      </c>
      <c r="G48" s="1">
        <v>1</v>
      </c>
      <c r="H48" s="1">
        <v>1</v>
      </c>
      <c r="I48" s="1">
        <v>0</v>
      </c>
      <c r="J48" s="1">
        <v>1</v>
      </c>
      <c r="K48" s="1"/>
      <c r="L48" s="1"/>
      <c r="M48" s="1"/>
      <c r="N48" s="1"/>
      <c r="O48" s="1">
        <v>1</v>
      </c>
      <c r="S48" s="1">
        <v>1</v>
      </c>
      <c r="W48" s="1">
        <f>SUM(N48*'Ranking Calculations'!$C$2,M48*'Ranking Calculations'!$C$3,L48*'Ranking Calculations'!$C$4,K48*'Ranking Calculations'!$C$5,H48*'Ranking Calculations'!$C$7,G48*'Ranking Calculations'!$C$6,P48*'Ranking Calculations'!$C$8,Q48*'Ranking Calculations'!$C$9,R48*'Ranking Calculations'!$C$10,S48*'Ranking Calculations'!$C$11,T48*'Ranking Calculations'!$C$12,U48*'Ranking Calculations'!$C$13,V48*'Ranking Calculations'!$C$14)</f>
        <v>2</v>
      </c>
      <c r="X48" s="11">
        <f>(SUM($D$2:D48)+(SUM($F$2:F48)/2))/((SUM($D$2:D48)+SUM($E$2:E48)+SUM($F$2:F48)))</f>
        <v>0.53546592489568845</v>
      </c>
      <c r="Y48" s="24">
        <f>'Winning % Rank Over Time'!AH48</f>
        <v>10</v>
      </c>
      <c r="Z48" s="7">
        <f>'Winning % Rank Over Time'!$B48*VLOOKUP(Y48,'Share of Reg Season Points'!$A$2:$B$33,2)</f>
        <v>0</v>
      </c>
      <c r="AA48" s="1">
        <f>SUM($I$2:I48)/COUNT($G$2:G48)</f>
        <v>1.1764705882352942</v>
      </c>
      <c r="AB48" s="1" cm="1">
        <f t="array" ref="AB48">_xlfn.IFS(AA48&gt;='Old Ranking Calculations'!$B$25,'Old Ranking Calculations'!$C$25,AA48&gt;='Old Ranking Calculations'!$B$26,'Old Ranking Calculations'!$C$26,AA48&gt;='Old Ranking Calculations'!$B$27,'Old Ranking Calculations'!$C$27,AA48&gt;='Old Ranking Calculations'!$B$28,'Old Ranking Calculations'!$C$28,AA48&gt;='Old Ranking Calculations'!$B$29,'Old Ranking Calculations'!$C$29,AA48&gt;='Old Ranking Calculations'!$B$30,'Old Ranking Calculations'!$C$30,AA48&gt;='Old Ranking Calculations'!$B$31,'Old Ranking Calculations'!$C$31,AA48&lt;'Old Ranking Calculations'!$B$32,'Old Ranking Calculations'!$C$32)</f>
        <v>10</v>
      </c>
      <c r="AC48" s="1">
        <f>COUNT($G$2:G48)/COUNT($A$2:A48)</f>
        <v>0.36170212765957449</v>
      </c>
      <c r="AD48" s="1" cm="1">
        <f t="array" ref="AD48">_xlfn.IFS(AC48&gt;='Old Ranking Calculations'!$B$15,'Old Ranking Calculations'!$C$15,AC48&gt;='Old Ranking Calculations'!$B$16,'Old Ranking Calculations'!$C$16,AC48&gt;='Old Ranking Calculations'!$B$17,'Old Ranking Calculations'!$C$17,AC48&gt;='Old Ranking Calculations'!$B$18,'Old Ranking Calculations'!$C$18,AC48&gt;='Old Ranking Calculations'!$B$19,'Old Ranking Calculations'!$C$19,AC48&gt;='Old Ranking Calculations'!$B$20,'Old Ranking Calculations'!$C$20,AC48&gt;='Old Ranking Calculations'!$B$21,'Old Ranking Calculations'!$C$21,AC48&gt;='Old Ranking Calculations'!$B$22,'Old Ranking Calculations'!$C$22,AC48&lt;'Old Ranking Calculations'!$B$23,'Old Ranking Calculations'!$C$23)</f>
        <v>7</v>
      </c>
      <c r="AE48" s="1">
        <f t="shared" si="1"/>
        <v>0</v>
      </c>
      <c r="AF48" s="1">
        <f>SUM($O$2:O48)/SUM($G$2:H48)</f>
        <v>1.72</v>
      </c>
      <c r="AG48" s="16">
        <f>SUM($W$2:W48,Z48)</f>
        <v>204</v>
      </c>
    </row>
    <row r="49" spans="1:33" ht="15.75" customHeight="1" x14ac:dyDescent="0.2">
      <c r="A49" s="1">
        <v>2013</v>
      </c>
      <c r="B49" s="1" t="s">
        <v>31</v>
      </c>
      <c r="C49" s="1" t="str">
        <f>VLOOKUP(B49,Divisions!$A$1:$B$33,2,FALSE)</f>
        <v>NFC East</v>
      </c>
      <c r="D49" s="1">
        <v>3</v>
      </c>
      <c r="E49" s="1">
        <v>13</v>
      </c>
      <c r="W49" s="1">
        <f>SUM(N49*'Ranking Calculations'!$C$2,M49*'Ranking Calculations'!$C$3,L49*'Ranking Calculations'!$C$4,K49*'Ranking Calculations'!$C$5,H49*'Ranking Calculations'!$C$7,G49*'Ranking Calculations'!$C$6,P49*'Ranking Calculations'!$C$8,Q49*'Ranking Calculations'!$C$9,R49*'Ranking Calculations'!$C$10,S49*'Ranking Calculations'!$C$11,T49*'Ranking Calculations'!$C$12,U49*'Ranking Calculations'!$C$13,V49*'Ranking Calculations'!$C$14)</f>
        <v>0</v>
      </c>
      <c r="X49" s="11">
        <f>(SUM($D$2:D49)+(SUM($F$2:F49)/2))/((SUM($D$2:D49)+SUM($E$2:E49)+SUM($F$2:F49)))</f>
        <v>0.527891156462585</v>
      </c>
      <c r="Y49" s="24">
        <f>'Winning % Rank Over Time'!AH49</f>
        <v>11</v>
      </c>
      <c r="Z49" s="7">
        <f>'Winning % Rank Over Time'!$B49*VLOOKUP(Y49,'Share of Reg Season Points'!$A$2:$B$33,2)</f>
        <v>0</v>
      </c>
      <c r="AA49" s="1">
        <f>SUM($I$2:I49)/COUNT($G$2:G49)</f>
        <v>1.1764705882352942</v>
      </c>
      <c r="AB49" s="1" cm="1">
        <f t="array" ref="AB49">_xlfn.IFS(AA49&gt;='Old Ranking Calculations'!$B$25,'Old Ranking Calculations'!$C$25,AA49&gt;='Old Ranking Calculations'!$B$26,'Old Ranking Calculations'!$C$26,AA49&gt;='Old Ranking Calculations'!$B$27,'Old Ranking Calculations'!$C$27,AA49&gt;='Old Ranking Calculations'!$B$28,'Old Ranking Calculations'!$C$28,AA49&gt;='Old Ranking Calculations'!$B$29,'Old Ranking Calculations'!$C$29,AA49&gt;='Old Ranking Calculations'!$B$30,'Old Ranking Calculations'!$C$30,AA49&gt;='Old Ranking Calculations'!$B$31,'Old Ranking Calculations'!$C$31,AA49&lt;'Old Ranking Calculations'!$B$32,'Old Ranking Calculations'!$C$32)</f>
        <v>10</v>
      </c>
      <c r="AC49" s="1">
        <f>COUNT($G$2:G49)/COUNT($A$2:A49)</f>
        <v>0.35416666666666669</v>
      </c>
      <c r="AD49" s="1" cm="1">
        <f t="array" ref="AD49">_xlfn.IFS(AC49&gt;='Old Ranking Calculations'!$B$15,'Old Ranking Calculations'!$C$15,AC49&gt;='Old Ranking Calculations'!$B$16,'Old Ranking Calculations'!$C$16,AC49&gt;='Old Ranking Calculations'!$B$17,'Old Ranking Calculations'!$C$17,AC49&gt;='Old Ranking Calculations'!$B$18,'Old Ranking Calculations'!$C$18,AC49&gt;='Old Ranking Calculations'!$B$19,'Old Ranking Calculations'!$C$19,AC49&gt;='Old Ranking Calculations'!$B$20,'Old Ranking Calculations'!$C$20,AC49&gt;='Old Ranking Calculations'!$B$21,'Old Ranking Calculations'!$C$21,AC49&gt;='Old Ranking Calculations'!$B$22,'Old Ranking Calculations'!$C$22,AC49&lt;'Old Ranking Calculations'!$B$23,'Old Ranking Calculations'!$C$23)</f>
        <v>7</v>
      </c>
      <c r="AE49" s="1">
        <f t="shared" si="1"/>
        <v>0</v>
      </c>
      <c r="AF49" s="1">
        <f>SUM($O$2:O49)/SUM($G$2:H49)</f>
        <v>1.72</v>
      </c>
      <c r="AG49" s="16">
        <f>SUM($W$2:W49,Z49)</f>
        <v>204</v>
      </c>
    </row>
    <row r="50" spans="1:33" ht="15.75" customHeight="1" x14ac:dyDescent="0.2">
      <c r="A50" s="1">
        <v>2014</v>
      </c>
      <c r="B50" s="1" t="s">
        <v>31</v>
      </c>
      <c r="C50" s="1" t="str">
        <f>VLOOKUP(B50,Divisions!$A$1:$B$33,2,FALSE)</f>
        <v>NFC East</v>
      </c>
      <c r="D50" s="1">
        <v>4</v>
      </c>
      <c r="E50" s="1">
        <v>12</v>
      </c>
      <c r="W50" s="1">
        <f>SUM(N50*'Ranking Calculations'!$C$2,M50*'Ranking Calculations'!$C$3,L50*'Ranking Calculations'!$C$4,K50*'Ranking Calculations'!$C$5,H50*'Ranking Calculations'!$C$7,G50*'Ranking Calculations'!$C$6,P50*'Ranking Calculations'!$C$8,Q50*'Ranking Calculations'!$C$9,R50*'Ranking Calculations'!$C$10,S50*'Ranking Calculations'!$C$11,T50*'Ranking Calculations'!$C$12,U50*'Ranking Calculations'!$C$13,V50*'Ranking Calculations'!$C$14)</f>
        <v>0</v>
      </c>
      <c r="X50" s="11">
        <f>(SUM($D$2:D50)+(SUM($F$2:F50)/2))/((SUM($D$2:D50)+SUM($E$2:E50)+SUM($F$2:F50)))</f>
        <v>0.52197070572569904</v>
      </c>
      <c r="Y50" s="24">
        <f>'Winning % Rank Over Time'!AH50</f>
        <v>12</v>
      </c>
      <c r="Z50" s="7">
        <f>'Winning % Rank Over Time'!$B50*VLOOKUP(Y50,'Share of Reg Season Points'!$A$2:$B$33,2)</f>
        <v>0</v>
      </c>
      <c r="AA50" s="1">
        <f>SUM($I$2:I50)/COUNT($G$2:G50)</f>
        <v>1.1764705882352942</v>
      </c>
      <c r="AB50" s="1" cm="1">
        <f t="array" ref="AB50">_xlfn.IFS(AA50&gt;='Old Ranking Calculations'!$B$25,'Old Ranking Calculations'!$C$25,AA50&gt;='Old Ranking Calculations'!$B$26,'Old Ranking Calculations'!$C$26,AA50&gt;='Old Ranking Calculations'!$B$27,'Old Ranking Calculations'!$C$27,AA50&gt;='Old Ranking Calculations'!$B$28,'Old Ranking Calculations'!$C$28,AA50&gt;='Old Ranking Calculations'!$B$29,'Old Ranking Calculations'!$C$29,AA50&gt;='Old Ranking Calculations'!$B$30,'Old Ranking Calculations'!$C$30,AA50&gt;='Old Ranking Calculations'!$B$31,'Old Ranking Calculations'!$C$31,AA50&lt;'Old Ranking Calculations'!$B$32,'Old Ranking Calculations'!$C$32)</f>
        <v>10</v>
      </c>
      <c r="AC50" s="1">
        <f>COUNT($G$2:G50)/COUNT($A$2:A50)</f>
        <v>0.34693877551020408</v>
      </c>
      <c r="AD50" s="1" cm="1">
        <f t="array" ref="AD50">_xlfn.IFS(AC50&gt;='Old Ranking Calculations'!$B$15,'Old Ranking Calculations'!$C$15,AC50&gt;='Old Ranking Calculations'!$B$16,'Old Ranking Calculations'!$C$16,AC50&gt;='Old Ranking Calculations'!$B$17,'Old Ranking Calculations'!$C$17,AC50&gt;='Old Ranking Calculations'!$B$18,'Old Ranking Calculations'!$C$18,AC50&gt;='Old Ranking Calculations'!$B$19,'Old Ranking Calculations'!$C$19,AC50&gt;='Old Ranking Calculations'!$B$20,'Old Ranking Calculations'!$C$20,AC50&gt;='Old Ranking Calculations'!$B$21,'Old Ranking Calculations'!$C$21,AC50&gt;='Old Ranking Calculations'!$B$22,'Old Ranking Calculations'!$C$22,AC50&lt;'Old Ranking Calculations'!$B$23,'Old Ranking Calculations'!$C$23)</f>
        <v>3</v>
      </c>
      <c r="AE50" s="1">
        <f t="shared" si="1"/>
        <v>0</v>
      </c>
      <c r="AF50" s="1">
        <f>SUM($O$2:O50)/SUM($G$2:H50)</f>
        <v>1.72</v>
      </c>
      <c r="AG50" s="16">
        <f>SUM($W$2:W50,Z50)</f>
        <v>204</v>
      </c>
    </row>
    <row r="51" spans="1:33" ht="15.75" customHeight="1" x14ac:dyDescent="0.2">
      <c r="A51" s="1">
        <v>2015</v>
      </c>
      <c r="B51" s="1" t="s">
        <v>31</v>
      </c>
      <c r="C51" s="1" t="str">
        <f>VLOOKUP(B51,Divisions!$A$1:$B$33,2,FALSE)</f>
        <v>NFC East</v>
      </c>
      <c r="D51" s="1">
        <v>9</v>
      </c>
      <c r="E51" s="1">
        <v>7</v>
      </c>
      <c r="G51" s="1">
        <v>1</v>
      </c>
      <c r="H51" s="1">
        <v>1</v>
      </c>
      <c r="I51" s="1">
        <v>0</v>
      </c>
      <c r="J51" s="1">
        <v>1</v>
      </c>
      <c r="K51" s="1"/>
      <c r="L51" s="1"/>
      <c r="M51" s="1"/>
      <c r="N51" s="1"/>
      <c r="O51" s="1">
        <v>1</v>
      </c>
      <c r="W51" s="1">
        <f>SUM(N51*'Ranking Calculations'!$C$2,M51*'Ranking Calculations'!$C$3,L51*'Ranking Calculations'!$C$4,K51*'Ranking Calculations'!$C$5,H51*'Ranking Calculations'!$C$7,G51*'Ranking Calculations'!$C$6,P51*'Ranking Calculations'!$C$8,Q51*'Ranking Calculations'!$C$9,R51*'Ranking Calculations'!$C$10,S51*'Ranking Calculations'!$C$11,T51*'Ranking Calculations'!$C$12,U51*'Ranking Calculations'!$C$13,V51*'Ranking Calculations'!$C$14)</f>
        <v>2</v>
      </c>
      <c r="X51" s="11">
        <f>(SUM($D$2:D51)+(SUM($F$2:F51)/2))/((SUM($D$2:D51)+SUM($E$2:E51)+SUM($F$2:F51)))</f>
        <v>0.52281616688396348</v>
      </c>
      <c r="Y51" s="24">
        <f>'Winning % Rank Over Time'!AH51</f>
        <v>12</v>
      </c>
      <c r="Z51" s="7">
        <f>'Winning % Rank Over Time'!$B51*VLOOKUP(Y51,'Share of Reg Season Points'!$A$2:$B$33,2)</f>
        <v>0</v>
      </c>
      <c r="AA51" s="1">
        <f>SUM($I$2:I51)/COUNT($G$2:G51)</f>
        <v>1.1111111111111112</v>
      </c>
      <c r="AB51" s="1" cm="1">
        <f t="array" ref="AB51">_xlfn.IFS(AA51&gt;='Old Ranking Calculations'!$B$25,'Old Ranking Calculations'!$C$25,AA51&gt;='Old Ranking Calculations'!$B$26,'Old Ranking Calculations'!$C$26,AA51&gt;='Old Ranking Calculations'!$B$27,'Old Ranking Calculations'!$C$27,AA51&gt;='Old Ranking Calculations'!$B$28,'Old Ranking Calculations'!$C$28,AA51&gt;='Old Ranking Calculations'!$B$29,'Old Ranking Calculations'!$C$29,AA51&gt;='Old Ranking Calculations'!$B$30,'Old Ranking Calculations'!$C$30,AA51&gt;='Old Ranking Calculations'!$B$31,'Old Ranking Calculations'!$C$31,AA51&lt;'Old Ranking Calculations'!$B$32,'Old Ranking Calculations'!$C$32)</f>
        <v>10</v>
      </c>
      <c r="AC51" s="1">
        <f>COUNT($G$2:G51)/COUNT($A$2:A51)</f>
        <v>0.36</v>
      </c>
      <c r="AD51" s="1" cm="1">
        <f t="array" ref="AD51">_xlfn.IFS(AC51&gt;='Old Ranking Calculations'!$B$15,'Old Ranking Calculations'!$C$15,AC51&gt;='Old Ranking Calculations'!$B$16,'Old Ranking Calculations'!$C$16,AC51&gt;='Old Ranking Calculations'!$B$17,'Old Ranking Calculations'!$C$17,AC51&gt;='Old Ranking Calculations'!$B$18,'Old Ranking Calculations'!$C$18,AC51&gt;='Old Ranking Calculations'!$B$19,'Old Ranking Calculations'!$C$19,AC51&gt;='Old Ranking Calculations'!$B$20,'Old Ranking Calculations'!$C$20,AC51&gt;='Old Ranking Calculations'!$B$21,'Old Ranking Calculations'!$C$21,AC51&gt;='Old Ranking Calculations'!$B$22,'Old Ranking Calculations'!$C$22,AC51&lt;'Old Ranking Calculations'!$B$23,'Old Ranking Calculations'!$C$23)</f>
        <v>7</v>
      </c>
      <c r="AE51" s="1">
        <f t="shared" si="1"/>
        <v>0</v>
      </c>
      <c r="AF51" s="1">
        <f>SUM($O$2:O51)/SUM($G$2:H51)</f>
        <v>1.6296296296296295</v>
      </c>
      <c r="AG51" s="16">
        <f>SUM($W$2:W51,Z51)</f>
        <v>206</v>
      </c>
    </row>
    <row r="52" spans="1:33" ht="15.75" customHeight="1" x14ac:dyDescent="0.2">
      <c r="A52" s="1">
        <v>2016</v>
      </c>
      <c r="B52" s="1" t="s">
        <v>31</v>
      </c>
      <c r="C52" s="1" t="str">
        <f>VLOOKUP(B52,Divisions!$A$1:$B$33,2,FALSE)</f>
        <v>NFC East</v>
      </c>
      <c r="D52" s="1">
        <v>8</v>
      </c>
      <c r="E52" s="1">
        <v>7</v>
      </c>
      <c r="F52" s="1">
        <v>1</v>
      </c>
      <c r="W52" s="1">
        <f>SUM(N52*'Ranking Calculations'!$C$2,M52*'Ranking Calculations'!$C$3,L52*'Ranking Calculations'!$C$4,K52*'Ranking Calculations'!$C$5,H52*'Ranking Calculations'!$C$7,G52*'Ranking Calculations'!$C$6,P52*'Ranking Calculations'!$C$8,Q52*'Ranking Calculations'!$C$9,R52*'Ranking Calculations'!$C$10,S52*'Ranking Calculations'!$C$11,T52*'Ranking Calculations'!$C$12,U52*'Ranking Calculations'!$C$13,V52*'Ranking Calculations'!$C$14)</f>
        <v>0</v>
      </c>
      <c r="X52" s="11">
        <f>(SUM($D$2:D52)+(SUM($F$2:F52)/2))/((SUM($D$2:D52)+SUM($E$2:E52)+SUM($F$2:F52)))</f>
        <v>0.52298850574712641</v>
      </c>
      <c r="Y52" s="24">
        <f>'Winning % Rank Over Time'!AH52</f>
        <v>12</v>
      </c>
      <c r="Z52" s="7">
        <f>'Winning % Rank Over Time'!$B52*VLOOKUP(Y52,'Share of Reg Season Points'!$A$2:$B$33,2)</f>
        <v>0</v>
      </c>
      <c r="AA52" s="1">
        <f>SUM($I$2:I52)/COUNT($G$2:G52)</f>
        <v>1.1111111111111112</v>
      </c>
      <c r="AB52" s="1" cm="1">
        <f t="array" ref="AB52">_xlfn.IFS(AA52&gt;='Old Ranking Calculations'!$B$25,'Old Ranking Calculations'!$C$25,AA52&gt;='Old Ranking Calculations'!$B$26,'Old Ranking Calculations'!$C$26,AA52&gt;='Old Ranking Calculations'!$B$27,'Old Ranking Calculations'!$C$27,AA52&gt;='Old Ranking Calculations'!$B$28,'Old Ranking Calculations'!$C$28,AA52&gt;='Old Ranking Calculations'!$B$29,'Old Ranking Calculations'!$C$29,AA52&gt;='Old Ranking Calculations'!$B$30,'Old Ranking Calculations'!$C$30,AA52&gt;='Old Ranking Calculations'!$B$31,'Old Ranking Calculations'!$C$31,AA52&lt;'Old Ranking Calculations'!$B$32,'Old Ranking Calculations'!$C$32)</f>
        <v>10</v>
      </c>
      <c r="AC52" s="1">
        <f>COUNT($G$2:G52)/COUNT($A$2:A52)</f>
        <v>0.35294117647058826</v>
      </c>
      <c r="AD52" s="1" cm="1">
        <f t="array" ref="AD52">_xlfn.IFS(AC52&gt;='Old Ranking Calculations'!$B$15,'Old Ranking Calculations'!$C$15,AC52&gt;='Old Ranking Calculations'!$B$16,'Old Ranking Calculations'!$C$16,AC52&gt;='Old Ranking Calculations'!$B$17,'Old Ranking Calculations'!$C$17,AC52&gt;='Old Ranking Calculations'!$B$18,'Old Ranking Calculations'!$C$18,AC52&gt;='Old Ranking Calculations'!$B$19,'Old Ranking Calculations'!$C$19,AC52&gt;='Old Ranking Calculations'!$B$20,'Old Ranking Calculations'!$C$20,AC52&gt;='Old Ranking Calculations'!$B$21,'Old Ranking Calculations'!$C$21,AC52&gt;='Old Ranking Calculations'!$B$22,'Old Ranking Calculations'!$C$22,AC52&lt;'Old Ranking Calculations'!$B$23,'Old Ranking Calculations'!$C$23)</f>
        <v>7</v>
      </c>
      <c r="AE52" s="1">
        <f t="shared" si="1"/>
        <v>0</v>
      </c>
      <c r="AF52" s="1">
        <f>SUM($O$2:O52)/SUM($G$2:H52)</f>
        <v>1.6296296296296295</v>
      </c>
      <c r="AG52" s="16">
        <f>SUM($W$2:W52,Z52)</f>
        <v>206</v>
      </c>
    </row>
    <row r="53" spans="1:33" ht="15.75" customHeight="1" x14ac:dyDescent="0.2">
      <c r="A53" s="1">
        <v>2017</v>
      </c>
      <c r="B53" s="1" t="s">
        <v>31</v>
      </c>
      <c r="C53" s="1" t="str">
        <f>VLOOKUP(B53,Divisions!$A$1:$B$33,2,FALSE)</f>
        <v>NFC East</v>
      </c>
      <c r="D53" s="1">
        <v>7</v>
      </c>
      <c r="E53" s="1">
        <v>9</v>
      </c>
      <c r="W53" s="1">
        <f>SUM(N53*'Ranking Calculations'!$C$2,M53*'Ranking Calculations'!$C$3,L53*'Ranking Calculations'!$C$4,K53*'Ranking Calculations'!$C$5,H53*'Ranking Calculations'!$C$7,G53*'Ranking Calculations'!$C$6,P53*'Ranking Calculations'!$C$8,Q53*'Ranking Calculations'!$C$9,R53*'Ranking Calculations'!$C$10,S53*'Ranking Calculations'!$C$11,T53*'Ranking Calculations'!$C$12,U53*'Ranking Calculations'!$C$13,V53*'Ranking Calculations'!$C$14)</f>
        <v>0</v>
      </c>
      <c r="X53" s="11">
        <f>(SUM($D$2:D53)+(SUM($F$2:F53)/2))/((SUM($D$2:D53)+SUM($E$2:E53)+SUM($F$2:F53)))</f>
        <v>0.52127659574468088</v>
      </c>
      <c r="Y53" s="24">
        <f>'Winning % Rank Over Time'!AH53</f>
        <v>11</v>
      </c>
      <c r="Z53" s="7">
        <f>'Winning % Rank Over Time'!$B53*VLOOKUP(Y53,'Share of Reg Season Points'!$A$2:$B$33,2)</f>
        <v>0</v>
      </c>
      <c r="AA53" s="1">
        <f>SUM($I$2:I53)/COUNT($G$2:G53)</f>
        <v>1.1111111111111112</v>
      </c>
      <c r="AB53" s="1" cm="1">
        <f t="array" ref="AB53">_xlfn.IFS(AA53&gt;='Old Ranking Calculations'!$B$25,'Old Ranking Calculations'!$C$25,AA53&gt;='Old Ranking Calculations'!$B$26,'Old Ranking Calculations'!$C$26,AA53&gt;='Old Ranking Calculations'!$B$27,'Old Ranking Calculations'!$C$27,AA53&gt;='Old Ranking Calculations'!$B$28,'Old Ranking Calculations'!$C$28,AA53&gt;='Old Ranking Calculations'!$B$29,'Old Ranking Calculations'!$C$29,AA53&gt;='Old Ranking Calculations'!$B$30,'Old Ranking Calculations'!$C$30,AA53&gt;='Old Ranking Calculations'!$B$31,'Old Ranking Calculations'!$C$31,AA53&lt;'Old Ranking Calculations'!$B$32,'Old Ranking Calculations'!$C$32)</f>
        <v>10</v>
      </c>
      <c r="AC53" s="1">
        <f>COUNT($G$2:G53)/COUNT($A$2:A53)</f>
        <v>0.34615384615384615</v>
      </c>
      <c r="AD53" s="1" cm="1">
        <f t="array" ref="AD53">_xlfn.IFS(AC53&gt;='Old Ranking Calculations'!$B$15,'Old Ranking Calculations'!$C$15,AC53&gt;='Old Ranking Calculations'!$B$16,'Old Ranking Calculations'!$C$16,AC53&gt;='Old Ranking Calculations'!$B$17,'Old Ranking Calculations'!$C$17,AC53&gt;='Old Ranking Calculations'!$B$18,'Old Ranking Calculations'!$C$18,AC53&gt;='Old Ranking Calculations'!$B$19,'Old Ranking Calculations'!$C$19,AC53&gt;='Old Ranking Calculations'!$B$20,'Old Ranking Calculations'!$C$20,AC53&gt;='Old Ranking Calculations'!$B$21,'Old Ranking Calculations'!$C$21,AC53&gt;='Old Ranking Calculations'!$B$22,'Old Ranking Calculations'!$C$22,AC53&lt;'Old Ranking Calculations'!$B$23,'Old Ranking Calculations'!$C$23)</f>
        <v>3</v>
      </c>
      <c r="AE53" s="1">
        <f t="shared" si="1"/>
        <v>0</v>
      </c>
      <c r="AF53" s="1">
        <f>SUM($O$2:O53)/SUM($G$2:H53)</f>
        <v>1.6296296296296295</v>
      </c>
      <c r="AG53" s="16">
        <f>SUM($W$2:W53,Z53)</f>
        <v>206</v>
      </c>
    </row>
    <row r="54" spans="1:33" ht="15.75" customHeight="1" x14ac:dyDescent="0.2">
      <c r="A54" s="1">
        <v>2018</v>
      </c>
      <c r="B54" s="1" t="s">
        <v>31</v>
      </c>
      <c r="C54" s="1" t="str">
        <f>VLOOKUP(B54,Divisions!$A$1:$B$33,2,FALSE)</f>
        <v>NFC East</v>
      </c>
      <c r="D54" s="1">
        <v>7</v>
      </c>
      <c r="E54" s="1">
        <v>9</v>
      </c>
      <c r="W54" s="1">
        <f>SUM(N54*'Ranking Calculations'!$C$2,M54*'Ranking Calculations'!$C$3,L54*'Ranking Calculations'!$C$4,K54*'Ranking Calculations'!$C$5,H54*'Ranking Calculations'!$C$7,G54*'Ranking Calculations'!$C$6,P54*'Ranking Calculations'!$C$8,Q54*'Ranking Calculations'!$C$9,R54*'Ranking Calculations'!$C$10,S54*'Ranking Calculations'!$C$11,T54*'Ranking Calculations'!$C$12,U54*'Ranking Calculations'!$C$13,V54*'Ranking Calculations'!$C$14)</f>
        <v>0</v>
      </c>
      <c r="X54" s="11">
        <f>(SUM($D$2:D54)+(SUM($F$2:F54)/2))/((SUM($D$2:D54)+SUM($E$2:E54)+SUM($F$2:F54)))</f>
        <v>0.5196319018404908</v>
      </c>
      <c r="Y54" s="24">
        <f>'Winning % Rank Over Time'!AH54</f>
        <v>13</v>
      </c>
      <c r="Z54" s="7">
        <f>'Winning % Rank Over Time'!$B54*VLOOKUP(Y54,'Share of Reg Season Points'!$A$2:$B$33,2)</f>
        <v>0</v>
      </c>
      <c r="AA54" s="1">
        <f>SUM($I$2:I54)/COUNT($G$2:G54)</f>
        <v>1.1111111111111112</v>
      </c>
      <c r="AB54" s="1" cm="1">
        <f t="array" ref="AB54">_xlfn.IFS(AA54&gt;='Old Ranking Calculations'!$B$25,'Old Ranking Calculations'!$C$25,AA54&gt;='Old Ranking Calculations'!$B$26,'Old Ranking Calculations'!$C$26,AA54&gt;='Old Ranking Calculations'!$B$27,'Old Ranking Calculations'!$C$27,AA54&gt;='Old Ranking Calculations'!$B$28,'Old Ranking Calculations'!$C$28,AA54&gt;='Old Ranking Calculations'!$B$29,'Old Ranking Calculations'!$C$29,AA54&gt;='Old Ranking Calculations'!$B$30,'Old Ranking Calculations'!$C$30,AA54&gt;='Old Ranking Calculations'!$B$31,'Old Ranking Calculations'!$C$31,AA54&lt;'Old Ranking Calculations'!$B$32,'Old Ranking Calculations'!$C$32)</f>
        <v>10</v>
      </c>
      <c r="AC54" s="1">
        <f>COUNT($G$2:G54)/COUNT($A$2:A54)</f>
        <v>0.33962264150943394</v>
      </c>
      <c r="AD54" s="1" cm="1">
        <f t="array" ref="AD54">_xlfn.IFS(AC54&gt;='Old Ranking Calculations'!$B$15,'Old Ranking Calculations'!$C$15,AC54&gt;='Old Ranking Calculations'!$B$16,'Old Ranking Calculations'!$C$16,AC54&gt;='Old Ranking Calculations'!$B$17,'Old Ranking Calculations'!$C$17,AC54&gt;='Old Ranking Calculations'!$B$18,'Old Ranking Calculations'!$C$18,AC54&gt;='Old Ranking Calculations'!$B$19,'Old Ranking Calculations'!$C$19,AC54&gt;='Old Ranking Calculations'!$B$20,'Old Ranking Calculations'!$C$20,AC54&gt;='Old Ranking Calculations'!$B$21,'Old Ranking Calculations'!$C$21,AC54&gt;='Old Ranking Calculations'!$B$22,'Old Ranking Calculations'!$C$22,AC54&lt;'Old Ranking Calculations'!$B$23,'Old Ranking Calculations'!$C$23)</f>
        <v>3</v>
      </c>
      <c r="AE54" s="1">
        <f t="shared" si="1"/>
        <v>0</v>
      </c>
      <c r="AF54" s="1">
        <f>SUM($O$2:O54)/SUM($G$2:H54)</f>
        <v>1.6296296296296295</v>
      </c>
      <c r="AG54" s="16">
        <f>SUM($W$2:W54,Z54)</f>
        <v>206</v>
      </c>
    </row>
    <row r="55" spans="1:33" ht="15.75" customHeight="1" x14ac:dyDescent="0.2">
      <c r="A55" s="1">
        <v>2019</v>
      </c>
      <c r="B55" s="1" t="s">
        <v>31</v>
      </c>
      <c r="C55" s="1" t="str">
        <f>VLOOKUP(B55,Divisions!$A$1:$B$33,2,FALSE)</f>
        <v>NFC East</v>
      </c>
      <c r="D55" s="1">
        <v>3</v>
      </c>
      <c r="E55" s="1">
        <v>13</v>
      </c>
      <c r="W55" s="1">
        <f>SUM(N55*'Ranking Calculations'!$C$2,M55*'Ranking Calculations'!$C$3,L55*'Ranking Calculations'!$C$4,K55*'Ranking Calculations'!$C$5,H55*'Ranking Calculations'!$C$7,G55*'Ranking Calculations'!$C$6,P55*'Ranking Calculations'!$C$8,Q55*'Ranking Calculations'!$C$9,R55*'Ranking Calculations'!$C$10,S55*'Ranking Calculations'!$C$11,T55*'Ranking Calculations'!$C$12,U55*'Ranking Calculations'!$C$13,V55*'Ranking Calculations'!$C$14)</f>
        <v>0</v>
      </c>
      <c r="X55" s="11">
        <f>(SUM($D$2:D55)+(SUM($F$2:F55)/2))/((SUM($D$2:D55)+SUM($E$2:E55)+SUM($F$2:F55)))</f>
        <v>0.51323706377858003</v>
      </c>
      <c r="Y55" s="24">
        <f>'Winning % Rank Over Time'!AH55</f>
        <v>16</v>
      </c>
      <c r="Z55" s="7">
        <f>'Winning % Rank Over Time'!$B55*VLOOKUP(Y55,'Share of Reg Season Points'!$A$2:$B$33,2)</f>
        <v>0</v>
      </c>
      <c r="AA55" s="1">
        <f>SUM($I$2:I55)/COUNT($G$2:G55)</f>
        <v>1.1111111111111112</v>
      </c>
      <c r="AB55" s="1" cm="1">
        <f t="array" ref="AB55">_xlfn.IFS(AA55&gt;='Old Ranking Calculations'!$B$25,'Old Ranking Calculations'!$C$25,AA55&gt;='Old Ranking Calculations'!$B$26,'Old Ranking Calculations'!$C$26,AA55&gt;='Old Ranking Calculations'!$B$27,'Old Ranking Calculations'!$C$27,AA55&gt;='Old Ranking Calculations'!$B$28,'Old Ranking Calculations'!$C$28,AA55&gt;='Old Ranking Calculations'!$B$29,'Old Ranking Calculations'!$C$29,AA55&gt;='Old Ranking Calculations'!$B$30,'Old Ranking Calculations'!$C$30,AA55&gt;='Old Ranking Calculations'!$B$31,'Old Ranking Calculations'!$C$31,AA55&lt;'Old Ranking Calculations'!$B$32,'Old Ranking Calculations'!$C$32)</f>
        <v>10</v>
      </c>
      <c r="AC55" s="1">
        <f>COUNT($G$2:G55)/COUNT($A$2:A55)</f>
        <v>0.33333333333333331</v>
      </c>
      <c r="AD55" s="1" cm="1">
        <f t="array" ref="AD55">_xlfn.IFS(AC55&gt;='Old Ranking Calculations'!$B$15,'Old Ranking Calculations'!$C$15,AC55&gt;='Old Ranking Calculations'!$B$16,'Old Ranking Calculations'!$C$16,AC55&gt;='Old Ranking Calculations'!$B$17,'Old Ranking Calculations'!$C$17,AC55&gt;='Old Ranking Calculations'!$B$18,'Old Ranking Calculations'!$C$18,AC55&gt;='Old Ranking Calculations'!$B$19,'Old Ranking Calculations'!$C$19,AC55&gt;='Old Ranking Calculations'!$B$20,'Old Ranking Calculations'!$C$20,AC55&gt;='Old Ranking Calculations'!$B$21,'Old Ranking Calculations'!$C$21,AC55&gt;='Old Ranking Calculations'!$B$22,'Old Ranking Calculations'!$C$22,AC55&lt;'Old Ranking Calculations'!$B$23,'Old Ranking Calculations'!$C$23)</f>
        <v>3</v>
      </c>
      <c r="AE55" s="1">
        <f t="shared" si="1"/>
        <v>0</v>
      </c>
      <c r="AF55" s="1">
        <f>SUM($O$2:O55)/SUM($G$2:H55)</f>
        <v>1.6296296296296295</v>
      </c>
      <c r="AG55" s="16">
        <f>SUM($W$2:W55,Z55)</f>
        <v>206</v>
      </c>
    </row>
    <row r="56" spans="1:33" ht="15.75" customHeight="1" x14ac:dyDescent="0.2">
      <c r="A56" s="1">
        <v>2020</v>
      </c>
      <c r="B56" s="1" t="s">
        <v>31</v>
      </c>
      <c r="C56" s="1" t="str">
        <f>VLOOKUP(B56,Divisions!$A$1:$B$33,2,FALSE)</f>
        <v>NFC East</v>
      </c>
      <c r="D56" s="1">
        <v>7</v>
      </c>
      <c r="E56" s="1">
        <v>9</v>
      </c>
      <c r="G56" s="1">
        <v>1</v>
      </c>
      <c r="H56" s="1">
        <v>1</v>
      </c>
      <c r="I56" s="1">
        <v>0</v>
      </c>
      <c r="J56" s="1">
        <v>1</v>
      </c>
      <c r="K56" s="1"/>
      <c r="L56" s="1"/>
      <c r="M56" s="1"/>
      <c r="N56" s="1"/>
      <c r="O56" s="1">
        <v>1</v>
      </c>
      <c r="T56" s="1">
        <v>1</v>
      </c>
      <c r="V56" s="1">
        <v>1</v>
      </c>
      <c r="W56" s="1">
        <f>SUM(N56*'Ranking Calculations'!$C$2,M56*'Ranking Calculations'!$C$3,L56*'Ranking Calculations'!$C$4,K56*'Ranking Calculations'!$C$5,H56*'Ranking Calculations'!$C$7,G56*'Ranking Calculations'!$C$6,P56*'Ranking Calculations'!$C$8,Q56*'Ranking Calculations'!$C$9,R56*'Ranking Calculations'!$C$10,S56*'Ranking Calculations'!$C$11,T56*'Ranking Calculations'!$C$12,U56*'Ranking Calculations'!$C$13,V56*'Ranking Calculations'!$C$14)</f>
        <v>2</v>
      </c>
      <c r="X56" s="11">
        <f>(SUM($D$2:D56)+(SUM($F$2:F56)/2))/((SUM($D$2:D56)+SUM($E$2:E56)+SUM($F$2:F56)))</f>
        <v>0.5118063754427391</v>
      </c>
      <c r="Y56" s="24">
        <f>'Winning % Rank Over Time'!AH56</f>
        <v>15</v>
      </c>
      <c r="Z56" s="7">
        <f>'Winning % Rank Over Time'!$B56*VLOOKUP(Y56,'Share of Reg Season Points'!$A$2:$B$33,2)</f>
        <v>0</v>
      </c>
      <c r="AA56" s="1">
        <f>SUM($I$2:I56)/COUNT($G$2:G56)</f>
        <v>1.0526315789473684</v>
      </c>
      <c r="AB56" s="1" cm="1">
        <f t="array" ref="AB56">_xlfn.IFS(AA56&gt;='Old Ranking Calculations'!$B$25,'Old Ranking Calculations'!$C$25,AA56&gt;='Old Ranking Calculations'!$B$26,'Old Ranking Calculations'!$C$26,AA56&gt;='Old Ranking Calculations'!$B$27,'Old Ranking Calculations'!$C$27,AA56&gt;='Old Ranking Calculations'!$B$28,'Old Ranking Calculations'!$C$28,AA56&gt;='Old Ranking Calculations'!$B$29,'Old Ranking Calculations'!$C$29,AA56&gt;='Old Ranking Calculations'!$B$30,'Old Ranking Calculations'!$C$30,AA56&gt;='Old Ranking Calculations'!$B$31,'Old Ranking Calculations'!$C$31,AA56&lt;'Old Ranking Calculations'!$B$32,'Old Ranking Calculations'!$C$32)</f>
        <v>10</v>
      </c>
      <c r="AC56" s="1">
        <f>COUNT($G$2:G56)/COUNT($A$2:A56)</f>
        <v>0.34545454545454546</v>
      </c>
      <c r="AD56" s="1" cm="1">
        <f t="array" ref="AD56">_xlfn.IFS(AC56&gt;='Old Ranking Calculations'!$B$15,'Old Ranking Calculations'!$C$15,AC56&gt;='Old Ranking Calculations'!$B$16,'Old Ranking Calculations'!$C$16,AC56&gt;='Old Ranking Calculations'!$B$17,'Old Ranking Calculations'!$C$17,AC56&gt;='Old Ranking Calculations'!$B$18,'Old Ranking Calculations'!$C$18,AC56&gt;='Old Ranking Calculations'!$B$19,'Old Ranking Calculations'!$C$19,AC56&gt;='Old Ranking Calculations'!$B$20,'Old Ranking Calculations'!$C$20,AC56&gt;='Old Ranking Calculations'!$B$21,'Old Ranking Calculations'!$C$21,AC56&gt;='Old Ranking Calculations'!$B$22,'Old Ranking Calculations'!$C$22,AC56&lt;'Old Ranking Calculations'!$B$23,'Old Ranking Calculations'!$C$23)</f>
        <v>3</v>
      </c>
      <c r="AE56" s="1">
        <f t="shared" si="1"/>
        <v>0</v>
      </c>
      <c r="AF56" s="1">
        <f>SUM($O$2:O56)/SUM($G$2:H56)</f>
        <v>1.5517241379310345</v>
      </c>
      <c r="AG56" s="16">
        <f>SUM($W$2:W56,Z56)</f>
        <v>208</v>
      </c>
    </row>
    <row r="57" spans="1:33" ht="15.75" customHeight="1" x14ac:dyDescent="0.2">
      <c r="A57" s="1">
        <v>2021</v>
      </c>
      <c r="B57" s="1" t="s">
        <v>31</v>
      </c>
      <c r="C57" s="1" t="str">
        <f>VLOOKUP(B57,Divisions!$A$1:$B$33,2,FALSE)</f>
        <v>NFC East</v>
      </c>
      <c r="D57" s="1">
        <v>7</v>
      </c>
      <c r="E57" s="1">
        <v>10</v>
      </c>
      <c r="W57" s="1">
        <f>SUM(N57*'Ranking Calculations'!$C$2,M57*'Ranking Calculations'!$C$3,L57*'Ranking Calculations'!$C$4,K57*'Ranking Calculations'!$C$5,H57*'Ranking Calculations'!$C$7,G57*'Ranking Calculations'!$C$6,P57*'Ranking Calculations'!$C$8,Q57*'Ranking Calculations'!$C$9,R57*'Ranking Calculations'!$C$10,S57*'Ranking Calculations'!$C$11,T57*'Ranking Calculations'!$C$12,U57*'Ranking Calculations'!$C$13,V57*'Ranking Calculations'!$C$14)</f>
        <v>0</v>
      </c>
      <c r="X57" s="11">
        <f>(SUM($D$2:D57)+(SUM($F$2:F57)/2))/((SUM($D$2:D57)+SUM($E$2:E57)+SUM($F$2:F57)))</f>
        <v>0.50983796296296291</v>
      </c>
      <c r="Y57" s="24">
        <f>'Winning % Rank Over Time'!AH57</f>
        <v>16</v>
      </c>
      <c r="Z57" s="7">
        <f>'Winning % Rank Over Time'!$B57*VLOOKUP(Y57,'Share of Reg Season Points'!$A$2:$B$33,2)</f>
        <v>0</v>
      </c>
      <c r="AA57" s="1">
        <f>SUM($I$2:I57)/COUNT($G$2:G57)</f>
        <v>1.0526315789473684</v>
      </c>
      <c r="AB57" s="1" cm="1">
        <f t="array" ref="AB57">_xlfn.IFS(AA57&gt;='Old Ranking Calculations'!$B$25,'Old Ranking Calculations'!$C$25,AA57&gt;='Old Ranking Calculations'!$B$26,'Old Ranking Calculations'!$C$26,AA57&gt;='Old Ranking Calculations'!$B$27,'Old Ranking Calculations'!$C$27,AA57&gt;='Old Ranking Calculations'!$B$28,'Old Ranking Calculations'!$C$28,AA57&gt;='Old Ranking Calculations'!$B$29,'Old Ranking Calculations'!$C$29,AA57&gt;='Old Ranking Calculations'!$B$30,'Old Ranking Calculations'!$C$30,AA57&gt;='Old Ranking Calculations'!$B$31,'Old Ranking Calculations'!$C$31,AA57&lt;'Old Ranking Calculations'!$B$32,'Old Ranking Calculations'!$C$32)</f>
        <v>10</v>
      </c>
      <c r="AC57" s="1">
        <f>COUNT($G$2:G57)/COUNT($A$2:A57)</f>
        <v>0.3392857142857143</v>
      </c>
      <c r="AD57" s="1" cm="1">
        <f t="array" ref="AD57">_xlfn.IFS(AC57&gt;='Old Ranking Calculations'!$B$15,'Old Ranking Calculations'!$C$15,AC57&gt;='Old Ranking Calculations'!$B$16,'Old Ranking Calculations'!$C$16,AC57&gt;='Old Ranking Calculations'!$B$17,'Old Ranking Calculations'!$C$17,AC57&gt;='Old Ranking Calculations'!$B$18,'Old Ranking Calculations'!$C$18,AC57&gt;='Old Ranking Calculations'!$B$19,'Old Ranking Calculations'!$C$19,AC57&gt;='Old Ranking Calculations'!$B$20,'Old Ranking Calculations'!$C$20,AC57&gt;='Old Ranking Calculations'!$B$21,'Old Ranking Calculations'!$C$21,AC57&gt;='Old Ranking Calculations'!$B$22,'Old Ranking Calculations'!$C$22,AC57&lt;'Old Ranking Calculations'!$B$23,'Old Ranking Calculations'!$C$23)</f>
        <v>3</v>
      </c>
      <c r="AE57" s="1">
        <f t="shared" si="1"/>
        <v>0</v>
      </c>
      <c r="AF57" s="1">
        <f>SUM($O$2:O57)/SUM($G$2:H57)</f>
        <v>1.5517241379310345</v>
      </c>
      <c r="AG57" s="16">
        <f>SUM($W$2:W57,Z57)</f>
        <v>208</v>
      </c>
    </row>
    <row r="58" spans="1:33" ht="15.75" customHeight="1" x14ac:dyDescent="0.2">
      <c r="A58">
        <v>2022</v>
      </c>
      <c r="B58" s="1" t="s">
        <v>31</v>
      </c>
      <c r="C58" s="1" t="str">
        <f>VLOOKUP(B58,Divisions!$A$1:$B$33,2,FALSE)</f>
        <v>NFC East</v>
      </c>
      <c r="D58">
        <v>8</v>
      </c>
      <c r="E58">
        <v>8</v>
      </c>
      <c r="F58">
        <v>1</v>
      </c>
      <c r="W58" s="1">
        <f>SUM(N58*'Ranking Calculations'!$C$2,M58*'Ranking Calculations'!$C$3,L58*'Ranking Calculations'!$C$4,K58*'Ranking Calculations'!$C$5,H58*'Ranking Calculations'!$C$7,G58*'Ranking Calculations'!$C$6,P58*'Ranking Calculations'!$C$8,Q58*'Ranking Calculations'!$C$9,R58*'Ranking Calculations'!$C$10,S58*'Ranking Calculations'!$C$11,T58*'Ranking Calculations'!$C$12,U58*'Ranking Calculations'!$C$13,V58*'Ranking Calculations'!$C$14)</f>
        <v>0</v>
      </c>
      <c r="X58" s="11">
        <f>(SUM($D$2:D58)+(SUM($F$2:F58)/2))/((SUM($D$2:D58)+SUM($E$2:E58)+SUM($F$2:F58)))</f>
        <v>0.50964812712826335</v>
      </c>
      <c r="Y58" s="24">
        <f>'Winning % Rank Over Time'!AH58</f>
        <v>16</v>
      </c>
      <c r="Z58" s="7">
        <f>'Winning % Rank Over Time'!$B58*VLOOKUP(Y58,'Share of Reg Season Points'!$A$2:$B$33,2)</f>
        <v>0</v>
      </c>
      <c r="AA58" s="1">
        <f>SUM($I$2:I58)/COUNT($G$2:G58)</f>
        <v>1.0526315789473684</v>
      </c>
      <c r="AB58" s="1" cm="1">
        <f t="array" ref="AB58">_xlfn.IFS(AA58&gt;='Old Ranking Calculations'!$B$25,'Old Ranking Calculations'!$C$25,AA58&gt;='Old Ranking Calculations'!$B$26,'Old Ranking Calculations'!$C$26,AA58&gt;='Old Ranking Calculations'!$B$27,'Old Ranking Calculations'!$C$27,AA58&gt;='Old Ranking Calculations'!$B$28,'Old Ranking Calculations'!$C$28,AA58&gt;='Old Ranking Calculations'!$B$29,'Old Ranking Calculations'!$C$29,AA58&gt;='Old Ranking Calculations'!$B$30,'Old Ranking Calculations'!$C$30,AA58&gt;='Old Ranking Calculations'!$B$31,'Old Ranking Calculations'!$C$31,AA58&lt;'Old Ranking Calculations'!$B$32,'Old Ranking Calculations'!$C$32)</f>
        <v>10</v>
      </c>
      <c r="AC58" s="1">
        <f>COUNT($G$2:G58)/COUNT($A$2:A58)</f>
        <v>0.33333333333333331</v>
      </c>
      <c r="AD58" s="1" cm="1">
        <f t="array" ref="AD58">_xlfn.IFS(AC58&gt;='Old Ranking Calculations'!$B$15,'Old Ranking Calculations'!$C$15,AC58&gt;='Old Ranking Calculations'!$B$16,'Old Ranking Calculations'!$C$16,AC58&gt;='Old Ranking Calculations'!$B$17,'Old Ranking Calculations'!$C$17,AC58&gt;='Old Ranking Calculations'!$B$18,'Old Ranking Calculations'!$C$18,AC58&gt;='Old Ranking Calculations'!$B$19,'Old Ranking Calculations'!$C$19,AC58&gt;='Old Ranking Calculations'!$B$20,'Old Ranking Calculations'!$C$20,AC58&gt;='Old Ranking Calculations'!$B$21,'Old Ranking Calculations'!$C$21,AC58&gt;='Old Ranking Calculations'!$B$22,'Old Ranking Calculations'!$C$22,AC58&lt;'Old Ranking Calculations'!$B$23,'Old Ranking Calculations'!$C$23)</f>
        <v>3</v>
      </c>
      <c r="AE58" s="1">
        <f t="shared" si="1"/>
        <v>0</v>
      </c>
      <c r="AF58" s="1">
        <f t="shared" ref="AF58" si="2">SUM($J$2:M58)/SUM($F$2:I58)</f>
        <v>0.73684210526315785</v>
      </c>
      <c r="AG58" s="16">
        <f>SUM($W$2:W58,Z58)</f>
        <v>208</v>
      </c>
    </row>
    <row r="59" spans="1:33" ht="15.75" customHeight="1" x14ac:dyDescent="0.2">
      <c r="A59">
        <v>2023</v>
      </c>
      <c r="B59" s="1" t="s">
        <v>31</v>
      </c>
      <c r="C59" s="1" t="str">
        <f>VLOOKUP(B59,Divisions!$A$1:$B$33,2,FALSE)</f>
        <v>NFC East</v>
      </c>
      <c r="D59">
        <v>4</v>
      </c>
      <c r="E59">
        <v>13</v>
      </c>
      <c r="W59" s="1">
        <f>SUM(N59*'Ranking Calculations'!$C$2,M59*'Ranking Calculations'!$C$3,L59*'Ranking Calculations'!$C$4,K59*'Ranking Calculations'!$C$5,H59*'Ranking Calculations'!$C$7,G59*'Ranking Calculations'!$C$6,P59*'Ranking Calculations'!$C$8,Q59*'Ranking Calculations'!$C$9,R59*'Ranking Calculations'!$C$10,S59*'Ranking Calculations'!$C$11,T59*'Ranking Calculations'!$C$12,U59*'Ranking Calculations'!$C$13,V59*'Ranking Calculations'!$C$14)</f>
        <v>0</v>
      </c>
      <c r="X59" s="11">
        <f>(SUM($D$2:D59)+(SUM($F$2:F59)/2))/((SUM($D$2:D59)+SUM($E$2:E59)+SUM($F$2:F59)))</f>
        <v>0.50445434298440983</v>
      </c>
      <c r="Y59" s="24">
        <f>'Winning % Rank Over Time'!AH59</f>
        <v>16</v>
      </c>
      <c r="Z59" s="7">
        <f>'Winning % Rank Over Time'!$B59*VLOOKUP(Y59,'Share of Reg Season Points'!$A$2:$B$33,2)</f>
        <v>0</v>
      </c>
      <c r="AA59" s="1">
        <f>SUM($I$2:I59)/COUNT($G$2:G59)</f>
        <v>1.0526315789473684</v>
      </c>
      <c r="AB59" s="1" cm="1">
        <f t="array" ref="AB59">_xlfn.IFS(AA59&gt;='Old Ranking Calculations'!$B$25,'Old Ranking Calculations'!$C$25,AA59&gt;='Old Ranking Calculations'!$B$26,'Old Ranking Calculations'!$C$26,AA59&gt;='Old Ranking Calculations'!$B$27,'Old Ranking Calculations'!$C$27,AA59&gt;='Old Ranking Calculations'!$B$28,'Old Ranking Calculations'!$C$28,AA59&gt;='Old Ranking Calculations'!$B$29,'Old Ranking Calculations'!$C$29,AA59&gt;='Old Ranking Calculations'!$B$30,'Old Ranking Calculations'!$C$30,AA59&gt;='Old Ranking Calculations'!$B$31,'Old Ranking Calculations'!$C$31,AA59&lt;'Old Ranking Calculations'!$B$32,'Old Ranking Calculations'!$C$32)</f>
        <v>10</v>
      </c>
      <c r="AC59" s="1">
        <f>COUNT($G$2:G59)/COUNT($A$2:A59)</f>
        <v>0.32758620689655171</v>
      </c>
      <c r="AD59" s="1" cm="1">
        <f t="array" ref="AD59">_xlfn.IFS(AC59&gt;='Old Ranking Calculations'!$B$15,'Old Ranking Calculations'!$C$15,AC59&gt;='Old Ranking Calculations'!$B$16,'Old Ranking Calculations'!$C$16,AC59&gt;='Old Ranking Calculations'!$B$17,'Old Ranking Calculations'!$C$17,AC59&gt;='Old Ranking Calculations'!$B$18,'Old Ranking Calculations'!$C$18,AC59&gt;='Old Ranking Calculations'!$B$19,'Old Ranking Calculations'!$C$19,AC59&gt;='Old Ranking Calculations'!$B$20,'Old Ranking Calculations'!$C$20,AC59&gt;='Old Ranking Calculations'!$B$21,'Old Ranking Calculations'!$C$21,AC59&gt;='Old Ranking Calculations'!$B$22,'Old Ranking Calculations'!$C$22,AC59&lt;'Old Ranking Calculations'!$B$23,'Old Ranking Calculations'!$C$23)</f>
        <v>3</v>
      </c>
      <c r="AE59" s="1">
        <f t="shared" si="1"/>
        <v>0</v>
      </c>
      <c r="AF59" s="1">
        <f t="shared" ref="AF59" si="3">SUM($J$2:M59)/SUM($F$2:I59)</f>
        <v>0.73684210526315785</v>
      </c>
      <c r="AG59" s="16">
        <f>SUM($W$2:W59,Z59)</f>
        <v>208</v>
      </c>
    </row>
    <row r="60" spans="1:33" ht="15.75" customHeight="1" x14ac:dyDescent="0.2">
      <c r="A60">
        <v>2024</v>
      </c>
      <c r="B60" s="1" t="s">
        <v>31</v>
      </c>
      <c r="C60" s="1" t="str">
        <f>VLOOKUP(B60,Divisions!$A$1:$B$33,2,FALSE)</f>
        <v>NFC East</v>
      </c>
      <c r="D60">
        <v>12</v>
      </c>
      <c r="E60">
        <v>5</v>
      </c>
      <c r="G60">
        <v>1</v>
      </c>
      <c r="I60">
        <v>2</v>
      </c>
      <c r="J60">
        <v>1</v>
      </c>
      <c r="K60">
        <v>1</v>
      </c>
      <c r="L60">
        <v>1</v>
      </c>
      <c r="O60">
        <v>3</v>
      </c>
      <c r="S60">
        <v>1</v>
      </c>
      <c r="W60" s="1">
        <f>SUM(N60*'Ranking Calculations'!$C$2,M60*'Ranking Calculations'!$C$3,L60*'Ranking Calculations'!$C$4,K60*'Ranking Calculations'!$C$5,H60*'Ranking Calculations'!$C$7,G60*'Ranking Calculations'!$C$6,P60*'Ranking Calculations'!$C$8,Q60*'Ranking Calculations'!$C$9,R60*'Ranking Calculations'!$C$10,S60*'Ranking Calculations'!$C$11,T60*'Ranking Calculations'!$C$12,U60*'Ranking Calculations'!$C$13,V60*'Ranking Calculations'!$C$14)</f>
        <v>7</v>
      </c>
      <c r="X60" s="11">
        <f>(SUM($D$2:D60)+(SUM($F$2:F60)/2))/((SUM($D$2:D60)+SUM($E$2:E60)+SUM($F$2:F60)))</f>
        <v>0.50819672131147542</v>
      </c>
      <c r="Y60" s="24">
        <f>'Winning % Rank Over Time'!AH60</f>
        <v>16</v>
      </c>
      <c r="Z60" s="7">
        <f>'Winning % Rank Over Time'!$B60*VLOOKUP(Y60,'Share of Reg Season Points'!$A$2:$B$33,2)</f>
        <v>0</v>
      </c>
      <c r="AA60" s="1">
        <f>SUM($I$2:I60)/COUNT($G$2:G60)</f>
        <v>1.1000000000000001</v>
      </c>
      <c r="AB60" s="1" cm="1">
        <f t="array" ref="AB60">_xlfn.IFS(AA60&gt;='Old Ranking Calculations'!$B$25,'Old Ranking Calculations'!$C$25,AA60&gt;='Old Ranking Calculations'!$B$26,'Old Ranking Calculations'!$C$26,AA60&gt;='Old Ranking Calculations'!$B$27,'Old Ranking Calculations'!$C$27,AA60&gt;='Old Ranking Calculations'!$B$28,'Old Ranking Calculations'!$C$28,AA60&gt;='Old Ranking Calculations'!$B$29,'Old Ranking Calculations'!$C$29,AA60&gt;='Old Ranking Calculations'!$B$30,'Old Ranking Calculations'!$C$30,AA60&gt;='Old Ranking Calculations'!$B$31,'Old Ranking Calculations'!$C$31,AA60&lt;'Old Ranking Calculations'!$B$32,'Old Ranking Calculations'!$C$32)</f>
        <v>10</v>
      </c>
      <c r="AC60" s="1">
        <f>COUNT($G$2:G60)/COUNT($A$2:A60)</f>
        <v>0.33898305084745761</v>
      </c>
      <c r="AD60" s="1" cm="1">
        <f t="array" ref="AD60">_xlfn.IFS(AC60&gt;='Old Ranking Calculations'!$B$15,'Old Ranking Calculations'!$C$15,AC60&gt;='Old Ranking Calculations'!$B$16,'Old Ranking Calculations'!$C$16,AC60&gt;='Old Ranking Calculations'!$B$17,'Old Ranking Calculations'!$C$17,AC60&gt;='Old Ranking Calculations'!$B$18,'Old Ranking Calculations'!$C$18,AC60&gt;='Old Ranking Calculations'!$B$19,'Old Ranking Calculations'!$C$19,AC60&gt;='Old Ranking Calculations'!$B$20,'Old Ranking Calculations'!$C$20,AC60&gt;='Old Ranking Calculations'!$B$21,'Old Ranking Calculations'!$C$21,AC60&gt;='Old Ranking Calculations'!$B$22,'Old Ranking Calculations'!$C$22,AC60&lt;'Old Ranking Calculations'!$B$23,'Old Ranking Calculations'!$C$23)</f>
        <v>3</v>
      </c>
      <c r="AE60" s="1">
        <f t="shared" ref="AE60" si="4">IF((0.75*($A$2-1966))-(0.2*(A60-$A$2))&gt;0,(0.75*($A$2-1966))-(0.2*(A60-$A$2)),0)</f>
        <v>0</v>
      </c>
      <c r="AF60" s="1">
        <f t="shared" ref="AF60" si="5">SUM($I$2:M60)/SUM($E$2:I60)</f>
        <v>0.1324110671936759</v>
      </c>
      <c r="AG60" s="16">
        <f>SUM($W$2:W60,Z60)</f>
        <v>215</v>
      </c>
    </row>
    <row r="61" spans="1:33" ht="15.75" customHeight="1" x14ac:dyDescent="0.2">
      <c r="A61">
        <v>2025</v>
      </c>
      <c r="B61" s="1" t="s">
        <v>31</v>
      </c>
      <c r="C61" s="1" t="str">
        <f>VLOOKUP(B61,Divisions!$A$1:$B$33,2,FALSE)</f>
        <v>NFC East</v>
      </c>
      <c r="D61">
        <v>5</v>
      </c>
      <c r="E61">
        <v>12</v>
      </c>
      <c r="W61" s="1">
        <f>SUM(N61*'Ranking Calculations'!$C$2,M61*'Ranking Calculations'!$C$3,L61*'Ranking Calculations'!$C$4,K61*'Ranking Calculations'!$C$5,H61*'Ranking Calculations'!$C$7,G61*'Ranking Calculations'!$C$6,P61*'Ranking Calculations'!$C$8,Q61*'Ranking Calculations'!$C$9,R61*'Ranking Calculations'!$C$10,S61*'Ranking Calculations'!$C$11,T61*'Ranking Calculations'!$C$12,U61*'Ranking Calculations'!$C$13,V61*'Ranking Calculations'!$C$14)</f>
        <v>0</v>
      </c>
      <c r="X61" s="11">
        <f>(SUM($D$2:D61)+(SUM($F$2:F61)/2))/((SUM($D$2:D61)+SUM($E$2:E61)+SUM($F$2:F61)))</f>
        <v>0.50429184549356221</v>
      </c>
      <c r="Y61" s="24">
        <f>'Winning % Rank Over Time'!AH61</f>
        <v>16</v>
      </c>
      <c r="Z61" s="7">
        <f>'Winning % Rank Over Time'!$B61*VLOOKUP(Y61,'Share of Reg Season Points'!$A$2:$B$33,2)</f>
        <v>0</v>
      </c>
      <c r="AA61" s="1">
        <f>SUM($I$2:I61)/COUNT($G$2:G61)</f>
        <v>1.1000000000000001</v>
      </c>
      <c r="AB61" s="1" cm="1">
        <f t="array" ref="AB61">_xlfn.IFS(AA61&gt;='Old Ranking Calculations'!$B$25,'Old Ranking Calculations'!$C$25,AA61&gt;='Old Ranking Calculations'!$B$26,'Old Ranking Calculations'!$C$26,AA61&gt;='Old Ranking Calculations'!$B$27,'Old Ranking Calculations'!$C$27,AA61&gt;='Old Ranking Calculations'!$B$28,'Old Ranking Calculations'!$C$28,AA61&gt;='Old Ranking Calculations'!$B$29,'Old Ranking Calculations'!$C$29,AA61&gt;='Old Ranking Calculations'!$B$30,'Old Ranking Calculations'!$C$30,AA61&gt;='Old Ranking Calculations'!$B$31,'Old Ranking Calculations'!$C$31,AA61&lt;'Old Ranking Calculations'!$B$32,'Old Ranking Calculations'!$C$32)</f>
        <v>10</v>
      </c>
      <c r="AC61" s="1">
        <f>COUNT($G$2:G61)/COUNT($A$2:A61)</f>
        <v>0.33333333333333331</v>
      </c>
      <c r="AD61" s="1" cm="1">
        <f t="array" ref="AD61">_xlfn.IFS(AC61&gt;='Old Ranking Calculations'!$B$15,'Old Ranking Calculations'!$C$15,AC61&gt;='Old Ranking Calculations'!$B$16,'Old Ranking Calculations'!$C$16,AC61&gt;='Old Ranking Calculations'!$B$17,'Old Ranking Calculations'!$C$17,AC61&gt;='Old Ranking Calculations'!$B$18,'Old Ranking Calculations'!$C$18,AC61&gt;='Old Ranking Calculations'!$B$19,'Old Ranking Calculations'!$C$19,AC61&gt;='Old Ranking Calculations'!$B$20,'Old Ranking Calculations'!$C$20,AC61&gt;='Old Ranking Calculations'!$B$21,'Old Ranking Calculations'!$C$21,AC61&gt;='Old Ranking Calculations'!$B$22,'Old Ranking Calculations'!$C$22,AC61&lt;'Old Ranking Calculations'!$B$23,'Old Ranking Calculations'!$C$23)</f>
        <v>3</v>
      </c>
      <c r="AE61" s="1">
        <f t="shared" ref="AE61" si="6">IF((0.75*($A$2-1966))-(0.2*(A61-$A$2))&gt;0,(0.75*($A$2-1966))-(0.2*(A61-$A$2)),0)</f>
        <v>0</v>
      </c>
      <c r="AF61" s="1">
        <f t="shared" ref="AF61" si="7">SUM($I$2:M61)/SUM($E$2:I61)</f>
        <v>0.12934362934362933</v>
      </c>
      <c r="AG61" s="16">
        <f>SUM($W$2:W61,Z61)</f>
        <v>215</v>
      </c>
    </row>
    <row r="62" spans="1:33" ht="15.75" customHeight="1" x14ac:dyDescent="0.2"/>
    <row r="63" spans="1:33" ht="15.75" customHeight="1" x14ac:dyDescent="0.2"/>
    <row r="64" spans="1:33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</sheetData>
  <pageMargins left="0.7" right="0.7" top="0.75" bottom="0.75" header="0" footer="0"/>
  <pageSetup orientation="landscape"/>
  <headerFooter>
    <oddHeader>&amp;R&amp;"Calibri"&amp;10&amp;K000000 Business Use&amp;1#_x000D_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D8CEDD8-EC77-41E2-99CE-CD9B52423E4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50</vt:i4>
      </vt:variant>
      <vt:variant>
        <vt:lpstr>Named Ranges</vt:lpstr>
      </vt:variant>
      <vt:variant>
        <vt:i4>32</vt:i4>
      </vt:variant>
    </vt:vector>
  </HeadingPairs>
  <TitlesOfParts>
    <vt:vector size="82" baseType="lpstr">
      <vt:lpstr>Intro Sheet</vt:lpstr>
      <vt:lpstr>Points Per Year</vt:lpstr>
      <vt:lpstr>Share of Reg Season Points</vt:lpstr>
      <vt:lpstr>Winning % Rank Over Time</vt:lpstr>
      <vt:lpstr>Winning % Over Time</vt:lpstr>
      <vt:lpstr>Divisions</vt:lpstr>
      <vt:lpstr>Regular Season Points by Year</vt:lpstr>
      <vt:lpstr>Calculating Point Totals</vt:lpstr>
      <vt:lpstr>Ranking Calculations</vt:lpstr>
      <vt:lpstr>Curve Points</vt:lpstr>
      <vt:lpstr>Curve Calculation</vt:lpstr>
      <vt:lpstr>Old Ranking Calculations</vt:lpstr>
      <vt:lpstr>Master Sheet Old</vt:lpstr>
      <vt:lpstr>Master Sheet</vt:lpstr>
      <vt:lpstr>Sheet1</vt:lpstr>
      <vt:lpstr>Ranks</vt:lpstr>
      <vt:lpstr>Rank by Year</vt:lpstr>
      <vt:lpstr>Points by Year</vt:lpstr>
      <vt:lpstr>Arizona Cardinals</vt:lpstr>
      <vt:lpstr>Atlanta Falcons</vt:lpstr>
      <vt:lpstr>Baltimore Ravens</vt:lpstr>
      <vt:lpstr>Buffalo Bills</vt:lpstr>
      <vt:lpstr>Carolina Panthers</vt:lpstr>
      <vt:lpstr>Chicago Bears</vt:lpstr>
      <vt:lpstr>Cincinnati Bengals</vt:lpstr>
      <vt:lpstr>Cleveland Browns</vt:lpstr>
      <vt:lpstr>Dallas Cowboys</vt:lpstr>
      <vt:lpstr>Denver Broncos</vt:lpstr>
      <vt:lpstr>Detroit Lions</vt:lpstr>
      <vt:lpstr>Green Bay Packers</vt:lpstr>
      <vt:lpstr>Houston Texans</vt:lpstr>
      <vt:lpstr>Indianapolis Colts</vt:lpstr>
      <vt:lpstr>Jacksonville Jaguars</vt:lpstr>
      <vt:lpstr>Kansas City Chiefs</vt:lpstr>
      <vt:lpstr>Las Vegas Raiders</vt:lpstr>
      <vt:lpstr>Los Angeles Chargers</vt:lpstr>
      <vt:lpstr>Los Angeles Rams</vt:lpstr>
      <vt:lpstr>Minnesota Vikings</vt:lpstr>
      <vt:lpstr>Miami Dolphins</vt:lpstr>
      <vt:lpstr>New England Patriots</vt:lpstr>
      <vt:lpstr>New Orleans Saints</vt:lpstr>
      <vt:lpstr>New York Giants</vt:lpstr>
      <vt:lpstr>New York Jets</vt:lpstr>
      <vt:lpstr>Philadelphia Eagles</vt:lpstr>
      <vt:lpstr>Pittsburgh Steelers</vt:lpstr>
      <vt:lpstr>San Francisco 49ers</vt:lpstr>
      <vt:lpstr>Seattle Seahawks</vt:lpstr>
      <vt:lpstr>Tampa Bay Buccaneers</vt:lpstr>
      <vt:lpstr>Tennessee Titans</vt:lpstr>
      <vt:lpstr>Washington Commanders</vt:lpstr>
      <vt:lpstr>Bears_</vt:lpstr>
      <vt:lpstr>Bengals_</vt:lpstr>
      <vt:lpstr>Bills_</vt:lpstr>
      <vt:lpstr>Broncos_</vt:lpstr>
      <vt:lpstr>Browns_</vt:lpstr>
      <vt:lpstr>Buccaneers_</vt:lpstr>
      <vt:lpstr>Cardinals_</vt:lpstr>
      <vt:lpstr>Chargers_</vt:lpstr>
      <vt:lpstr>Chiefs_</vt:lpstr>
      <vt:lpstr>Colts_</vt:lpstr>
      <vt:lpstr>Commanders_</vt:lpstr>
      <vt:lpstr>Cowboys_</vt:lpstr>
      <vt:lpstr>Dolphins_</vt:lpstr>
      <vt:lpstr>Eagles_</vt:lpstr>
      <vt:lpstr>Falcons_</vt:lpstr>
      <vt:lpstr>Giants_</vt:lpstr>
      <vt:lpstr>Jaguars_</vt:lpstr>
      <vt:lpstr>Jets_</vt:lpstr>
      <vt:lpstr>Lions_</vt:lpstr>
      <vt:lpstr>Packers_</vt:lpstr>
      <vt:lpstr>Panthers_</vt:lpstr>
      <vt:lpstr>Patriots_</vt:lpstr>
      <vt:lpstr>Raiders_</vt:lpstr>
      <vt:lpstr>Rams_</vt:lpstr>
      <vt:lpstr>Ravens_</vt:lpstr>
      <vt:lpstr>Saints_</vt:lpstr>
      <vt:lpstr>SanFran_</vt:lpstr>
      <vt:lpstr>Seahawks_</vt:lpstr>
      <vt:lpstr>Steelers_</vt:lpstr>
      <vt:lpstr>Texans_</vt:lpstr>
      <vt:lpstr>Titans_</vt:lpstr>
      <vt:lpstr>Vikings_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Jairam, Ryan</dc:creator>
  <cp:lastModifiedBy>Jairam,Ryan</cp:lastModifiedBy>
  <dcterms:created xsi:type="dcterms:W3CDTF">2022-02-16T03:48:55Z</dcterms:created>
  <dcterms:modified xsi:type="dcterms:W3CDTF">2026-02-13T05:12:16Z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518e53f-798e-43aa-978d-c3fda1f3a682_Enabled">
    <vt:lpwstr>true</vt:lpwstr>
  </property>
  <property fmtid="{D5CDD505-2E9C-101B-9397-08002B2CF9AE}" pid="3" name="MSIP_Label_a518e53f-798e-43aa-978d-c3fda1f3a682_SetDate">
    <vt:lpwstr>2025-08-29T18:19:58Z</vt:lpwstr>
  </property>
  <property fmtid="{D5CDD505-2E9C-101B-9397-08002B2CF9AE}" pid="4" name="MSIP_Label_a518e53f-798e-43aa-978d-c3fda1f3a682_Method">
    <vt:lpwstr>Privileged</vt:lpwstr>
  </property>
  <property fmtid="{D5CDD505-2E9C-101B-9397-08002B2CF9AE}" pid="5" name="MSIP_Label_a518e53f-798e-43aa-978d-c3fda1f3a682_Name">
    <vt:lpwstr>PG - Internal Use</vt:lpwstr>
  </property>
  <property fmtid="{D5CDD505-2E9C-101B-9397-08002B2CF9AE}" pid="6" name="MSIP_Label_a518e53f-798e-43aa-978d-c3fda1f3a682_SiteId">
    <vt:lpwstr>3596192b-fdf5-4e2c-a6fa-acb706c963d8</vt:lpwstr>
  </property>
  <property fmtid="{D5CDD505-2E9C-101B-9397-08002B2CF9AE}" pid="7" name="MSIP_Label_a518e53f-798e-43aa-978d-c3fda1f3a682_ActionId">
    <vt:lpwstr>af06e28e-a698-4c02-af5e-0286f0946280</vt:lpwstr>
  </property>
  <property fmtid="{D5CDD505-2E9C-101B-9397-08002B2CF9AE}" pid="8" name="MSIP_Label_a518e53f-798e-43aa-978d-c3fda1f3a682_ContentBits">
    <vt:lpwstr>1</vt:lpwstr>
  </property>
  <property fmtid="{D5CDD505-2E9C-101B-9397-08002B2CF9AE}" pid="9" name="MSIP_Label_a518e53f-798e-43aa-978d-c3fda1f3a682_Tag">
    <vt:lpwstr>10, 0, 1, 1</vt:lpwstr>
  </property>
</Properties>
</file>